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My Drive\DATA\DoM - Valuation\"/>
    </mc:Choice>
  </mc:AlternateContent>
  <xr:revisionPtr revIDLastSave="0" documentId="13_ncr:1_{077C5D5D-D11F-4047-BB4A-0BF5E3AC9469}" xr6:coauthVersionLast="36" xr6:coauthVersionMax="36" xr10:uidLastSave="{00000000-0000-0000-0000-000000000000}"/>
  <bookViews>
    <workbookView xWindow="0" yWindow="0" windowWidth="16500" windowHeight="10710" tabRatio="717" xr2:uid="{00000000-000D-0000-FFFF-FFFF00000000}"/>
  </bookViews>
  <sheets>
    <sheet name="Assessed Non-TIF" sheetId="3" r:id="rId1"/>
    <sheet name="Assessed TIF" sheetId="4" r:id="rId2"/>
    <sheet name="Taxable Non-TIF" sheetId="5" r:id="rId3"/>
    <sheet name="Taxable TIF" sheetId="6" r:id="rId4"/>
    <sheet name="Assessed Non-TIF_Combined" sheetId="7" r:id="rId5"/>
    <sheet name="Assessed TIF_Combined" sheetId="8" r:id="rId6"/>
    <sheet name="Taxable Non-TIF_Combined" sheetId="10" r:id="rId7"/>
    <sheet name="Taxable TIF_Combined" sheetId="11" r:id="rId8"/>
    <sheet name="2022_School_100pct Valuations B" sheetId="2" state="hidden" r:id="rId9"/>
    <sheet name="2021_School_Taxable Valuations " sheetId="1" state="hidden" r:id="rId10"/>
  </sheets>
  <calcPr calcId="191029" iterateDelta="0"/>
</workbook>
</file>

<file path=xl/calcChain.xml><?xml version="1.0" encoding="utf-8"?>
<calcChain xmlns="http://schemas.openxmlformats.org/spreadsheetml/2006/main">
  <c r="A8" i="11" l="1"/>
  <c r="B8" i="11"/>
  <c r="C8" i="11"/>
  <c r="D8" i="11"/>
  <c r="E8" i="11"/>
  <c r="F8" i="11"/>
  <c r="G8" i="11"/>
  <c r="A9" i="11"/>
  <c r="B9" i="11"/>
  <c r="C9" i="11"/>
  <c r="D9" i="11"/>
  <c r="E9" i="11"/>
  <c r="F9" i="11"/>
  <c r="G9" i="11"/>
  <c r="A10" i="11"/>
  <c r="B10" i="11"/>
  <c r="C10" i="11"/>
  <c r="D10" i="11"/>
  <c r="E10" i="11"/>
  <c r="F10" i="11"/>
  <c r="G10" i="11"/>
  <c r="A11" i="11"/>
  <c r="B11" i="11"/>
  <c r="C11" i="11"/>
  <c r="D11" i="11"/>
  <c r="E11" i="11"/>
  <c r="F11" i="11"/>
  <c r="G11" i="11"/>
  <c r="A12" i="11"/>
  <c r="B12" i="11"/>
  <c r="C12" i="11"/>
  <c r="D12" i="11"/>
  <c r="E12" i="11"/>
  <c r="F12" i="11"/>
  <c r="G12" i="11"/>
  <c r="A13" i="11"/>
  <c r="B13" i="11"/>
  <c r="C13" i="11"/>
  <c r="D13" i="11"/>
  <c r="E13" i="11"/>
  <c r="F13" i="11"/>
  <c r="G13" i="11"/>
  <c r="A14" i="11"/>
  <c r="B14" i="11"/>
  <c r="C14" i="11"/>
  <c r="D14" i="11"/>
  <c r="E14" i="11"/>
  <c r="F14" i="11"/>
  <c r="G14" i="11"/>
  <c r="A15" i="11"/>
  <c r="B15" i="11"/>
  <c r="C15" i="11"/>
  <c r="D15" i="11"/>
  <c r="E15" i="11"/>
  <c r="F15" i="11"/>
  <c r="G15" i="11"/>
  <c r="A16" i="11"/>
  <c r="B16" i="11"/>
  <c r="C16" i="11"/>
  <c r="D16" i="11"/>
  <c r="E16" i="11"/>
  <c r="F16" i="11"/>
  <c r="G16" i="11"/>
  <c r="A17" i="11"/>
  <c r="B17" i="11"/>
  <c r="C17" i="11"/>
  <c r="D17" i="11"/>
  <c r="E17" i="11"/>
  <c r="F17" i="11"/>
  <c r="G17" i="11"/>
  <c r="A18" i="11"/>
  <c r="B18" i="11"/>
  <c r="C18" i="11"/>
  <c r="D18" i="11"/>
  <c r="E18" i="11"/>
  <c r="F18" i="11"/>
  <c r="G18" i="11"/>
  <c r="A19" i="11"/>
  <c r="B19" i="11"/>
  <c r="C19" i="11"/>
  <c r="D19" i="11"/>
  <c r="E19" i="11"/>
  <c r="F19" i="11"/>
  <c r="G19" i="11"/>
  <c r="A20" i="11"/>
  <c r="B20" i="11"/>
  <c r="C20" i="11"/>
  <c r="D20" i="11"/>
  <c r="E20" i="11"/>
  <c r="F20" i="11"/>
  <c r="G20" i="11"/>
  <c r="A21" i="11"/>
  <c r="B21" i="11"/>
  <c r="C21" i="11"/>
  <c r="D21" i="11"/>
  <c r="E21" i="11"/>
  <c r="F21" i="11"/>
  <c r="G21" i="11"/>
  <c r="A22" i="11"/>
  <c r="B22" i="11"/>
  <c r="C22" i="11"/>
  <c r="D22" i="11"/>
  <c r="E22" i="11"/>
  <c r="F22" i="11"/>
  <c r="G22" i="11"/>
  <c r="A23" i="11"/>
  <c r="B23" i="11"/>
  <c r="C23" i="11"/>
  <c r="D23" i="11"/>
  <c r="E23" i="11"/>
  <c r="F23" i="11"/>
  <c r="G23" i="11"/>
  <c r="A24" i="11"/>
  <c r="B24" i="11"/>
  <c r="C24" i="11"/>
  <c r="D24" i="11"/>
  <c r="E24" i="11"/>
  <c r="F24" i="11"/>
  <c r="G24" i="11"/>
  <c r="A25" i="11"/>
  <c r="B25" i="11"/>
  <c r="C25" i="11"/>
  <c r="D25" i="11"/>
  <c r="E25" i="11"/>
  <c r="F25" i="11"/>
  <c r="G25" i="11"/>
  <c r="A26" i="11"/>
  <c r="B26" i="11"/>
  <c r="C26" i="11"/>
  <c r="D26" i="11"/>
  <c r="E26" i="11"/>
  <c r="F26" i="11"/>
  <c r="G26" i="11"/>
  <c r="A27" i="11"/>
  <c r="B27" i="11"/>
  <c r="C27" i="11"/>
  <c r="D27" i="11"/>
  <c r="E27" i="11"/>
  <c r="F27" i="11"/>
  <c r="G27" i="11"/>
  <c r="A28" i="11"/>
  <c r="B28" i="11"/>
  <c r="C28" i="11"/>
  <c r="D28" i="11"/>
  <c r="E28" i="11"/>
  <c r="F28" i="11"/>
  <c r="G28" i="11"/>
  <c r="A29" i="11"/>
  <c r="B29" i="11"/>
  <c r="C29" i="11"/>
  <c r="D29" i="11"/>
  <c r="E29" i="11"/>
  <c r="F29" i="11"/>
  <c r="G29" i="11"/>
  <c r="A30" i="11"/>
  <c r="B30" i="11"/>
  <c r="C30" i="11"/>
  <c r="D30" i="11"/>
  <c r="E30" i="11"/>
  <c r="F30" i="11"/>
  <c r="G30" i="11"/>
  <c r="A31" i="11"/>
  <c r="B31" i="11"/>
  <c r="C31" i="11"/>
  <c r="D31" i="11"/>
  <c r="E31" i="11"/>
  <c r="F31" i="11"/>
  <c r="G31" i="11"/>
  <c r="A32" i="11"/>
  <c r="B32" i="11"/>
  <c r="C32" i="11"/>
  <c r="D32" i="11"/>
  <c r="E32" i="11"/>
  <c r="F32" i="11"/>
  <c r="G32" i="11"/>
  <c r="A33" i="11"/>
  <c r="B33" i="11"/>
  <c r="C33" i="11"/>
  <c r="D33" i="11"/>
  <c r="E33" i="11"/>
  <c r="F33" i="11"/>
  <c r="G33" i="11"/>
  <c r="A34" i="11"/>
  <c r="B34" i="11"/>
  <c r="C34" i="11"/>
  <c r="D34" i="11"/>
  <c r="E34" i="11"/>
  <c r="F34" i="11"/>
  <c r="G34" i="11"/>
  <c r="A35" i="11"/>
  <c r="B35" i="11"/>
  <c r="C35" i="11"/>
  <c r="D35" i="11"/>
  <c r="E35" i="11"/>
  <c r="F35" i="11"/>
  <c r="G35" i="11"/>
  <c r="A36" i="11"/>
  <c r="B36" i="11"/>
  <c r="C36" i="11"/>
  <c r="D36" i="11"/>
  <c r="E36" i="11"/>
  <c r="F36" i="11"/>
  <c r="G36" i="11"/>
  <c r="A37" i="11"/>
  <c r="B37" i="11"/>
  <c r="C37" i="11"/>
  <c r="D37" i="11"/>
  <c r="E37" i="11"/>
  <c r="F37" i="11"/>
  <c r="G37" i="11"/>
  <c r="A38" i="11"/>
  <c r="B38" i="11"/>
  <c r="C38" i="11"/>
  <c r="D38" i="11"/>
  <c r="E38" i="11"/>
  <c r="F38" i="11"/>
  <c r="G38" i="11"/>
  <c r="A39" i="11"/>
  <c r="B39" i="11"/>
  <c r="C39" i="11"/>
  <c r="D39" i="11"/>
  <c r="E39" i="11"/>
  <c r="F39" i="11"/>
  <c r="G39" i="11"/>
  <c r="A40" i="11"/>
  <c r="B40" i="11"/>
  <c r="C40" i="11"/>
  <c r="D40" i="11"/>
  <c r="E40" i="11"/>
  <c r="F40" i="11"/>
  <c r="G40" i="11"/>
  <c r="A41" i="11"/>
  <c r="B41" i="11"/>
  <c r="C41" i="11"/>
  <c r="D41" i="11"/>
  <c r="E41" i="11"/>
  <c r="F41" i="11"/>
  <c r="G41" i="11"/>
  <c r="A42" i="11"/>
  <c r="B42" i="11"/>
  <c r="C42" i="11"/>
  <c r="D42" i="11"/>
  <c r="E42" i="11"/>
  <c r="F42" i="11"/>
  <c r="G42" i="11"/>
  <c r="A43" i="11"/>
  <c r="B43" i="11"/>
  <c r="C43" i="11"/>
  <c r="D43" i="11"/>
  <c r="E43" i="11"/>
  <c r="F43" i="11"/>
  <c r="G43" i="11"/>
  <c r="A44" i="11"/>
  <c r="B44" i="11"/>
  <c r="C44" i="11"/>
  <c r="D44" i="11"/>
  <c r="E44" i="11"/>
  <c r="F44" i="11"/>
  <c r="G44" i="11"/>
  <c r="A45" i="11"/>
  <c r="B45" i="11"/>
  <c r="C45" i="11"/>
  <c r="D45" i="11"/>
  <c r="E45" i="11"/>
  <c r="F45" i="11"/>
  <c r="G45" i="11"/>
  <c r="A46" i="11"/>
  <c r="B46" i="11"/>
  <c r="C46" i="11"/>
  <c r="D46" i="11"/>
  <c r="E46" i="11"/>
  <c r="F46" i="11"/>
  <c r="G46" i="11"/>
  <c r="A47" i="11"/>
  <c r="B47" i="11"/>
  <c r="C47" i="11"/>
  <c r="D47" i="11"/>
  <c r="E47" i="11"/>
  <c r="F47" i="11"/>
  <c r="G47" i="11"/>
  <c r="A48" i="11"/>
  <c r="B48" i="11"/>
  <c r="C48" i="11"/>
  <c r="D48" i="11"/>
  <c r="E48" i="11"/>
  <c r="F48" i="11"/>
  <c r="G48" i="11"/>
  <c r="A49" i="11"/>
  <c r="B49" i="11"/>
  <c r="C49" i="11"/>
  <c r="D49" i="11"/>
  <c r="E49" i="11"/>
  <c r="F49" i="11"/>
  <c r="G49" i="11"/>
  <c r="A50" i="11"/>
  <c r="B50" i="11"/>
  <c r="C50" i="11"/>
  <c r="D50" i="11"/>
  <c r="E50" i="11"/>
  <c r="F50" i="11"/>
  <c r="G50" i="11"/>
  <c r="A51" i="11"/>
  <c r="B51" i="11"/>
  <c r="C51" i="11"/>
  <c r="D51" i="11"/>
  <c r="E51" i="11"/>
  <c r="F51" i="11"/>
  <c r="G51" i="11"/>
  <c r="A52" i="11"/>
  <c r="B52" i="11"/>
  <c r="C52" i="11"/>
  <c r="D52" i="11"/>
  <c r="E52" i="11"/>
  <c r="F52" i="11"/>
  <c r="G52" i="11"/>
  <c r="A53" i="11"/>
  <c r="B53" i="11"/>
  <c r="C53" i="11"/>
  <c r="D53" i="11"/>
  <c r="E53" i="11"/>
  <c r="F53" i="11"/>
  <c r="G53" i="11"/>
  <c r="A54" i="11"/>
  <c r="B54" i="11"/>
  <c r="C54" i="11"/>
  <c r="D54" i="11"/>
  <c r="E54" i="11"/>
  <c r="F54" i="11"/>
  <c r="G54" i="11"/>
  <c r="A55" i="11"/>
  <c r="B55" i="11"/>
  <c r="C55" i="11"/>
  <c r="D55" i="11"/>
  <c r="E55" i="11"/>
  <c r="F55" i="11"/>
  <c r="G55" i="11"/>
  <c r="A56" i="11"/>
  <c r="B56" i="11"/>
  <c r="C56" i="11"/>
  <c r="D56" i="11"/>
  <c r="E56" i="11"/>
  <c r="F56" i="11"/>
  <c r="G56" i="11"/>
  <c r="A57" i="11"/>
  <c r="B57" i="11"/>
  <c r="C57" i="11"/>
  <c r="D57" i="11"/>
  <c r="E57" i="11"/>
  <c r="F57" i="11"/>
  <c r="G57" i="11"/>
  <c r="A58" i="11"/>
  <c r="B58" i="11"/>
  <c r="C58" i="11"/>
  <c r="D58" i="11"/>
  <c r="E58" i="11"/>
  <c r="F58" i="11"/>
  <c r="G58" i="11"/>
  <c r="A59" i="11"/>
  <c r="B59" i="11"/>
  <c r="C59" i="11"/>
  <c r="D59" i="11"/>
  <c r="E59" i="11"/>
  <c r="F59" i="11"/>
  <c r="G59" i="11"/>
  <c r="A60" i="11"/>
  <c r="B60" i="11"/>
  <c r="C60" i="11"/>
  <c r="D60" i="11"/>
  <c r="E60" i="11"/>
  <c r="F60" i="11"/>
  <c r="G60" i="11"/>
  <c r="A61" i="11"/>
  <c r="B61" i="11"/>
  <c r="C61" i="11"/>
  <c r="D61" i="11"/>
  <c r="E61" i="11"/>
  <c r="F61" i="11"/>
  <c r="G61" i="11"/>
  <c r="A62" i="11"/>
  <c r="B62" i="11"/>
  <c r="C62" i="11"/>
  <c r="D62" i="11"/>
  <c r="E62" i="11"/>
  <c r="F62" i="11"/>
  <c r="G62" i="11"/>
  <c r="A63" i="11"/>
  <c r="B63" i="11"/>
  <c r="C63" i="11"/>
  <c r="D63" i="11"/>
  <c r="E63" i="11"/>
  <c r="F63" i="11"/>
  <c r="G63" i="11"/>
  <c r="A64" i="11"/>
  <c r="B64" i="11"/>
  <c r="C64" i="11"/>
  <c r="D64" i="11"/>
  <c r="E64" i="11"/>
  <c r="F64" i="11"/>
  <c r="G64" i="11"/>
  <c r="A65" i="11"/>
  <c r="B65" i="11"/>
  <c r="C65" i="11"/>
  <c r="D65" i="11"/>
  <c r="E65" i="11"/>
  <c r="F65" i="11"/>
  <c r="G65" i="11"/>
  <c r="A66" i="11"/>
  <c r="B66" i="11"/>
  <c r="C66" i="11"/>
  <c r="D66" i="11"/>
  <c r="E66" i="11"/>
  <c r="F66" i="11"/>
  <c r="G66" i="11"/>
  <c r="A67" i="11"/>
  <c r="B67" i="11"/>
  <c r="C67" i="11"/>
  <c r="D67" i="11"/>
  <c r="E67" i="11"/>
  <c r="F67" i="11"/>
  <c r="G67" i="11"/>
  <c r="A68" i="11"/>
  <c r="B68" i="11"/>
  <c r="C68" i="11"/>
  <c r="D68" i="11"/>
  <c r="E68" i="11"/>
  <c r="F68" i="11"/>
  <c r="G68" i="11"/>
  <c r="A69" i="11"/>
  <c r="B69" i="11"/>
  <c r="C69" i="11"/>
  <c r="D69" i="11"/>
  <c r="E69" i="11"/>
  <c r="F69" i="11"/>
  <c r="G69" i="11"/>
  <c r="A70" i="11"/>
  <c r="B70" i="11"/>
  <c r="C70" i="11"/>
  <c r="D70" i="11"/>
  <c r="E70" i="11"/>
  <c r="F70" i="11"/>
  <c r="G70" i="11"/>
  <c r="A71" i="11"/>
  <c r="B71" i="11"/>
  <c r="C71" i="11"/>
  <c r="D71" i="11"/>
  <c r="E71" i="11"/>
  <c r="F71" i="11"/>
  <c r="G71" i="11"/>
  <c r="A72" i="11"/>
  <c r="B72" i="11"/>
  <c r="C72" i="11"/>
  <c r="D72" i="11"/>
  <c r="E72" i="11"/>
  <c r="F72" i="11"/>
  <c r="G72" i="11"/>
  <c r="A73" i="11"/>
  <c r="B73" i="11"/>
  <c r="C73" i="11"/>
  <c r="D73" i="11"/>
  <c r="E73" i="11"/>
  <c r="F73" i="11"/>
  <c r="G73" i="11"/>
  <c r="A74" i="11"/>
  <c r="B74" i="11"/>
  <c r="C74" i="11"/>
  <c r="D74" i="11"/>
  <c r="E74" i="11"/>
  <c r="F74" i="11"/>
  <c r="G74" i="11"/>
  <c r="A75" i="11"/>
  <c r="B75" i="11"/>
  <c r="C75" i="11"/>
  <c r="D75" i="11"/>
  <c r="E75" i="11"/>
  <c r="F75" i="11"/>
  <c r="G75" i="11"/>
  <c r="A76" i="11"/>
  <c r="B76" i="11"/>
  <c r="C76" i="11"/>
  <c r="D76" i="11"/>
  <c r="E76" i="11"/>
  <c r="F76" i="11"/>
  <c r="G76" i="11"/>
  <c r="A77" i="11"/>
  <c r="B77" i="11"/>
  <c r="C77" i="11"/>
  <c r="D77" i="11"/>
  <c r="E77" i="11"/>
  <c r="F77" i="11"/>
  <c r="G77" i="11"/>
  <c r="A78" i="11"/>
  <c r="B78" i="11"/>
  <c r="C78" i="11"/>
  <c r="D78" i="11"/>
  <c r="E78" i="11"/>
  <c r="F78" i="11"/>
  <c r="G78" i="11"/>
  <c r="A79" i="11"/>
  <c r="B79" i="11"/>
  <c r="C79" i="11"/>
  <c r="D79" i="11"/>
  <c r="E79" i="11"/>
  <c r="F79" i="11"/>
  <c r="G79" i="11"/>
  <c r="A80" i="11"/>
  <c r="B80" i="11"/>
  <c r="C80" i="11"/>
  <c r="D80" i="11"/>
  <c r="E80" i="11"/>
  <c r="F80" i="11"/>
  <c r="G80" i="11"/>
  <c r="A81" i="11"/>
  <c r="B81" i="11"/>
  <c r="C81" i="11"/>
  <c r="D81" i="11"/>
  <c r="E81" i="11"/>
  <c r="F81" i="11"/>
  <c r="G81" i="11"/>
  <c r="A82" i="11"/>
  <c r="B82" i="11"/>
  <c r="C82" i="11"/>
  <c r="D82" i="11"/>
  <c r="E82" i="11"/>
  <c r="F82" i="11"/>
  <c r="G82" i="11"/>
  <c r="A83" i="11"/>
  <c r="B83" i="11"/>
  <c r="C83" i="11"/>
  <c r="D83" i="11"/>
  <c r="E83" i="11"/>
  <c r="F83" i="11"/>
  <c r="G83" i="11"/>
  <c r="A84" i="11"/>
  <c r="B84" i="11"/>
  <c r="C84" i="11"/>
  <c r="D84" i="11"/>
  <c r="E84" i="11"/>
  <c r="F84" i="11"/>
  <c r="G84" i="11"/>
  <c r="A85" i="11"/>
  <c r="B85" i="11"/>
  <c r="C85" i="11"/>
  <c r="D85" i="11"/>
  <c r="E85" i="11"/>
  <c r="F85" i="11"/>
  <c r="G85" i="11"/>
  <c r="A86" i="11"/>
  <c r="B86" i="11"/>
  <c r="C86" i="11"/>
  <c r="D86" i="11"/>
  <c r="E86" i="11"/>
  <c r="F86" i="11"/>
  <c r="G86" i="11"/>
  <c r="A87" i="11"/>
  <c r="B87" i="11"/>
  <c r="C87" i="11"/>
  <c r="D87" i="11"/>
  <c r="E87" i="11"/>
  <c r="F87" i="11"/>
  <c r="G87" i="11"/>
  <c r="A88" i="11"/>
  <c r="B88" i="11"/>
  <c r="C88" i="11"/>
  <c r="D88" i="11"/>
  <c r="E88" i="11"/>
  <c r="F88" i="11"/>
  <c r="G88" i="11"/>
  <c r="A89" i="11"/>
  <c r="B89" i="11"/>
  <c r="C89" i="11"/>
  <c r="D89" i="11"/>
  <c r="E89" i="11"/>
  <c r="F89" i="11"/>
  <c r="G89" i="11"/>
  <c r="A90" i="11"/>
  <c r="B90" i="11"/>
  <c r="C90" i="11"/>
  <c r="D90" i="11"/>
  <c r="E90" i="11"/>
  <c r="F90" i="11"/>
  <c r="G90" i="11"/>
  <c r="A91" i="11"/>
  <c r="B91" i="11"/>
  <c r="C91" i="11"/>
  <c r="D91" i="11"/>
  <c r="E91" i="11"/>
  <c r="F91" i="11"/>
  <c r="G91" i="11"/>
  <c r="A92" i="11"/>
  <c r="B92" i="11"/>
  <c r="C92" i="11"/>
  <c r="D92" i="11"/>
  <c r="E92" i="11"/>
  <c r="F92" i="11"/>
  <c r="G92" i="11"/>
  <c r="A93" i="11"/>
  <c r="B93" i="11"/>
  <c r="C93" i="11"/>
  <c r="D93" i="11"/>
  <c r="E93" i="11"/>
  <c r="F93" i="11"/>
  <c r="G93" i="11"/>
  <c r="A94" i="11"/>
  <c r="B94" i="11"/>
  <c r="C94" i="11"/>
  <c r="D94" i="11"/>
  <c r="E94" i="11"/>
  <c r="F94" i="11"/>
  <c r="G94" i="11"/>
  <c r="A95" i="11"/>
  <c r="B95" i="11"/>
  <c r="C95" i="11"/>
  <c r="D95" i="11"/>
  <c r="E95" i="11"/>
  <c r="F95" i="11"/>
  <c r="G95" i="11"/>
  <c r="A96" i="11"/>
  <c r="B96" i="11"/>
  <c r="C96" i="11"/>
  <c r="D96" i="11"/>
  <c r="E96" i="11"/>
  <c r="F96" i="11"/>
  <c r="G96" i="11"/>
  <c r="A97" i="11"/>
  <c r="B97" i="11"/>
  <c r="C97" i="11"/>
  <c r="D97" i="11"/>
  <c r="E97" i="11"/>
  <c r="F97" i="11"/>
  <c r="G97" i="11"/>
  <c r="A98" i="11"/>
  <c r="B98" i="11"/>
  <c r="C98" i="11"/>
  <c r="D98" i="11"/>
  <c r="E98" i="11"/>
  <c r="F98" i="11"/>
  <c r="G98" i="11"/>
  <c r="A99" i="11"/>
  <c r="B99" i="11"/>
  <c r="C99" i="11"/>
  <c r="D99" i="11"/>
  <c r="E99" i="11"/>
  <c r="F99" i="11"/>
  <c r="G99" i="11"/>
  <c r="A100" i="11"/>
  <c r="B100" i="11"/>
  <c r="C100" i="11"/>
  <c r="D100" i="11"/>
  <c r="E100" i="11"/>
  <c r="F100" i="11"/>
  <c r="G100" i="11"/>
  <c r="A101" i="11"/>
  <c r="B101" i="11"/>
  <c r="C101" i="11"/>
  <c r="D101" i="11"/>
  <c r="E101" i="11"/>
  <c r="F101" i="11"/>
  <c r="G101" i="11"/>
  <c r="A102" i="11"/>
  <c r="B102" i="11"/>
  <c r="C102" i="11"/>
  <c r="D102" i="11"/>
  <c r="E102" i="11"/>
  <c r="F102" i="11"/>
  <c r="G102" i="11"/>
  <c r="A103" i="11"/>
  <c r="B103" i="11"/>
  <c r="C103" i="11"/>
  <c r="D103" i="11"/>
  <c r="E103" i="11"/>
  <c r="F103" i="11"/>
  <c r="G103" i="11"/>
  <c r="A104" i="11"/>
  <c r="B104" i="11"/>
  <c r="C104" i="11"/>
  <c r="D104" i="11"/>
  <c r="E104" i="11"/>
  <c r="F104" i="11"/>
  <c r="G104" i="11"/>
  <c r="A105" i="11"/>
  <c r="B105" i="11"/>
  <c r="C105" i="11"/>
  <c r="D105" i="11"/>
  <c r="E105" i="11"/>
  <c r="F105" i="11"/>
  <c r="G105" i="11"/>
  <c r="A106" i="11"/>
  <c r="B106" i="11"/>
  <c r="C106" i="11"/>
  <c r="D106" i="11"/>
  <c r="E106" i="11"/>
  <c r="F106" i="11"/>
  <c r="G106" i="11"/>
  <c r="A107" i="11"/>
  <c r="B107" i="11"/>
  <c r="C107" i="11"/>
  <c r="D107" i="11"/>
  <c r="E107" i="11"/>
  <c r="F107" i="11"/>
  <c r="G107" i="11"/>
  <c r="A108" i="11"/>
  <c r="B108" i="11"/>
  <c r="C108" i="11"/>
  <c r="D108" i="11"/>
  <c r="E108" i="11"/>
  <c r="F108" i="11"/>
  <c r="G108" i="11"/>
  <c r="A109" i="11"/>
  <c r="B109" i="11"/>
  <c r="C109" i="11"/>
  <c r="D109" i="11"/>
  <c r="E109" i="11"/>
  <c r="F109" i="11"/>
  <c r="G109" i="11"/>
  <c r="A110" i="11"/>
  <c r="B110" i="11"/>
  <c r="C110" i="11"/>
  <c r="D110" i="11"/>
  <c r="E110" i="11"/>
  <c r="F110" i="11"/>
  <c r="G110" i="11"/>
  <c r="A111" i="11"/>
  <c r="B111" i="11"/>
  <c r="C111" i="11"/>
  <c r="D111" i="11"/>
  <c r="E111" i="11"/>
  <c r="F111" i="11"/>
  <c r="G111" i="11"/>
  <c r="A112" i="11"/>
  <c r="B112" i="11"/>
  <c r="C112" i="11"/>
  <c r="D112" i="11"/>
  <c r="E112" i="11"/>
  <c r="F112" i="11"/>
  <c r="G112" i="11"/>
  <c r="A113" i="11"/>
  <c r="B113" i="11"/>
  <c r="C113" i="11"/>
  <c r="D113" i="11"/>
  <c r="E113" i="11"/>
  <c r="F113" i="11"/>
  <c r="G113" i="11"/>
  <c r="A114" i="11"/>
  <c r="B114" i="11"/>
  <c r="C114" i="11"/>
  <c r="D114" i="11"/>
  <c r="E114" i="11"/>
  <c r="F114" i="11"/>
  <c r="G114" i="11"/>
  <c r="A115" i="11"/>
  <c r="B115" i="11"/>
  <c r="C115" i="11"/>
  <c r="D115" i="11"/>
  <c r="E115" i="11"/>
  <c r="F115" i="11"/>
  <c r="G115" i="11"/>
  <c r="A116" i="11"/>
  <c r="B116" i="11"/>
  <c r="C116" i="11"/>
  <c r="D116" i="11"/>
  <c r="E116" i="11"/>
  <c r="F116" i="11"/>
  <c r="G116" i="11"/>
  <c r="A117" i="11"/>
  <c r="B117" i="11"/>
  <c r="C117" i="11"/>
  <c r="D117" i="11"/>
  <c r="E117" i="11"/>
  <c r="F117" i="11"/>
  <c r="G117" i="11"/>
  <c r="A118" i="11"/>
  <c r="B118" i="11"/>
  <c r="C118" i="11"/>
  <c r="D118" i="11"/>
  <c r="E118" i="11"/>
  <c r="F118" i="11"/>
  <c r="G118" i="11"/>
  <c r="A119" i="11"/>
  <c r="B119" i="11"/>
  <c r="C119" i="11"/>
  <c r="D119" i="11"/>
  <c r="E119" i="11"/>
  <c r="F119" i="11"/>
  <c r="G119" i="11"/>
  <c r="A120" i="11"/>
  <c r="B120" i="11"/>
  <c r="C120" i="11"/>
  <c r="D120" i="11"/>
  <c r="E120" i="11"/>
  <c r="F120" i="11"/>
  <c r="G120" i="11"/>
  <c r="A121" i="11"/>
  <c r="B121" i="11"/>
  <c r="C121" i="11"/>
  <c r="D121" i="11"/>
  <c r="E121" i="11"/>
  <c r="F121" i="11"/>
  <c r="G121" i="11"/>
  <c r="A122" i="11"/>
  <c r="B122" i="11"/>
  <c r="C122" i="11"/>
  <c r="D122" i="11"/>
  <c r="E122" i="11"/>
  <c r="F122" i="11"/>
  <c r="G122" i="11"/>
  <c r="A123" i="11"/>
  <c r="B123" i="11"/>
  <c r="C123" i="11"/>
  <c r="D123" i="11"/>
  <c r="E123" i="11"/>
  <c r="F123" i="11"/>
  <c r="G123" i="11"/>
  <c r="A124" i="11"/>
  <c r="B124" i="11"/>
  <c r="C124" i="11"/>
  <c r="D124" i="11"/>
  <c r="E124" i="11"/>
  <c r="F124" i="11"/>
  <c r="G124" i="11"/>
  <c r="A125" i="11"/>
  <c r="B125" i="11"/>
  <c r="C125" i="11"/>
  <c r="D125" i="11"/>
  <c r="E125" i="11"/>
  <c r="F125" i="11"/>
  <c r="G125" i="11"/>
  <c r="A126" i="11"/>
  <c r="B126" i="11"/>
  <c r="C126" i="11"/>
  <c r="D126" i="11"/>
  <c r="E126" i="11"/>
  <c r="F126" i="11"/>
  <c r="G126" i="11"/>
  <c r="A127" i="11"/>
  <c r="B127" i="11"/>
  <c r="C127" i="11"/>
  <c r="D127" i="11"/>
  <c r="E127" i="11"/>
  <c r="F127" i="11"/>
  <c r="G127" i="11"/>
  <c r="A128" i="11"/>
  <c r="B128" i="11"/>
  <c r="C128" i="11"/>
  <c r="D128" i="11"/>
  <c r="E128" i="11"/>
  <c r="F128" i="11"/>
  <c r="G128" i="11"/>
  <c r="A129" i="11"/>
  <c r="B129" i="11"/>
  <c r="C129" i="11"/>
  <c r="D129" i="11"/>
  <c r="E129" i="11"/>
  <c r="F129" i="11"/>
  <c r="G129" i="11"/>
  <c r="A130" i="11"/>
  <c r="B130" i="11"/>
  <c r="C130" i="11"/>
  <c r="D130" i="11"/>
  <c r="E130" i="11"/>
  <c r="F130" i="11"/>
  <c r="G130" i="11"/>
  <c r="A131" i="11"/>
  <c r="B131" i="11"/>
  <c r="C131" i="11"/>
  <c r="D131" i="11"/>
  <c r="E131" i="11"/>
  <c r="F131" i="11"/>
  <c r="G131" i="11"/>
  <c r="A132" i="11"/>
  <c r="B132" i="11"/>
  <c r="C132" i="11"/>
  <c r="D132" i="11"/>
  <c r="E132" i="11"/>
  <c r="F132" i="11"/>
  <c r="G132" i="11"/>
  <c r="A133" i="11"/>
  <c r="B133" i="11"/>
  <c r="C133" i="11"/>
  <c r="D133" i="11"/>
  <c r="E133" i="11"/>
  <c r="F133" i="11"/>
  <c r="G133" i="11"/>
  <c r="A134" i="11"/>
  <c r="B134" i="11"/>
  <c r="C134" i="11"/>
  <c r="D134" i="11"/>
  <c r="E134" i="11"/>
  <c r="F134" i="11"/>
  <c r="G134" i="11"/>
  <c r="A135" i="11"/>
  <c r="B135" i="11"/>
  <c r="C135" i="11"/>
  <c r="D135" i="11"/>
  <c r="E135" i="11"/>
  <c r="F135" i="11"/>
  <c r="G135" i="11"/>
  <c r="A136" i="11"/>
  <c r="B136" i="11"/>
  <c r="C136" i="11"/>
  <c r="D136" i="11"/>
  <c r="E136" i="11"/>
  <c r="F136" i="11"/>
  <c r="G136" i="11"/>
  <c r="A137" i="11"/>
  <c r="B137" i="11"/>
  <c r="C137" i="11"/>
  <c r="D137" i="11"/>
  <c r="E137" i="11"/>
  <c r="F137" i="11"/>
  <c r="G137" i="11"/>
  <c r="A138" i="11"/>
  <c r="B138" i="11"/>
  <c r="C138" i="11"/>
  <c r="D138" i="11"/>
  <c r="E138" i="11"/>
  <c r="F138" i="11"/>
  <c r="G138" i="11"/>
  <c r="A139" i="11"/>
  <c r="B139" i="11"/>
  <c r="C139" i="11"/>
  <c r="D139" i="11"/>
  <c r="E139" i="11"/>
  <c r="F139" i="11"/>
  <c r="G139" i="11"/>
  <c r="A140" i="11"/>
  <c r="B140" i="11"/>
  <c r="C140" i="11"/>
  <c r="D140" i="11"/>
  <c r="E140" i="11"/>
  <c r="F140" i="11"/>
  <c r="G140" i="11"/>
  <c r="A141" i="11"/>
  <c r="B141" i="11"/>
  <c r="C141" i="11"/>
  <c r="D141" i="11"/>
  <c r="E141" i="11"/>
  <c r="F141" i="11"/>
  <c r="G141" i="11"/>
  <c r="A142" i="11"/>
  <c r="B142" i="11"/>
  <c r="C142" i="11"/>
  <c r="D142" i="11"/>
  <c r="E142" i="11"/>
  <c r="F142" i="11"/>
  <c r="G142" i="11"/>
  <c r="A143" i="11"/>
  <c r="B143" i="11"/>
  <c r="C143" i="11"/>
  <c r="D143" i="11"/>
  <c r="E143" i="11"/>
  <c r="F143" i="11"/>
  <c r="G143" i="11"/>
  <c r="A144" i="11"/>
  <c r="B144" i="11"/>
  <c r="C144" i="11"/>
  <c r="D144" i="11"/>
  <c r="E144" i="11"/>
  <c r="F144" i="11"/>
  <c r="G144" i="11"/>
  <c r="A145" i="11"/>
  <c r="B145" i="11"/>
  <c r="C145" i="11"/>
  <c r="D145" i="11"/>
  <c r="E145" i="11"/>
  <c r="F145" i="11"/>
  <c r="G145" i="11"/>
  <c r="A146" i="11"/>
  <c r="B146" i="11"/>
  <c r="C146" i="11"/>
  <c r="D146" i="11"/>
  <c r="E146" i="11"/>
  <c r="F146" i="11"/>
  <c r="G146" i="11"/>
  <c r="A147" i="11"/>
  <c r="B147" i="11"/>
  <c r="C147" i="11"/>
  <c r="D147" i="11"/>
  <c r="E147" i="11"/>
  <c r="F147" i="11"/>
  <c r="G147" i="11"/>
  <c r="A148" i="11"/>
  <c r="B148" i="11"/>
  <c r="C148" i="11"/>
  <c r="D148" i="11"/>
  <c r="E148" i="11"/>
  <c r="F148" i="11"/>
  <c r="G148" i="11"/>
  <c r="A149" i="11"/>
  <c r="B149" i="11"/>
  <c r="C149" i="11"/>
  <c r="D149" i="11"/>
  <c r="E149" i="11"/>
  <c r="F149" i="11"/>
  <c r="G149" i="11"/>
  <c r="A150" i="11"/>
  <c r="B150" i="11"/>
  <c r="C150" i="11"/>
  <c r="D150" i="11"/>
  <c r="E150" i="11"/>
  <c r="F150" i="11"/>
  <c r="G150" i="11"/>
  <c r="A151" i="11"/>
  <c r="B151" i="11"/>
  <c r="C151" i="11"/>
  <c r="D151" i="11"/>
  <c r="E151" i="11"/>
  <c r="F151" i="11"/>
  <c r="G151" i="11"/>
  <c r="A152" i="11"/>
  <c r="B152" i="11"/>
  <c r="C152" i="11"/>
  <c r="D152" i="11"/>
  <c r="E152" i="11"/>
  <c r="F152" i="11"/>
  <c r="G152" i="11"/>
  <c r="A153" i="11"/>
  <c r="B153" i="11"/>
  <c r="C153" i="11"/>
  <c r="D153" i="11"/>
  <c r="E153" i="11"/>
  <c r="F153" i="11"/>
  <c r="G153" i="11"/>
  <c r="A154" i="11"/>
  <c r="B154" i="11"/>
  <c r="C154" i="11"/>
  <c r="D154" i="11"/>
  <c r="E154" i="11"/>
  <c r="F154" i="11"/>
  <c r="G154" i="11"/>
  <c r="A155" i="11"/>
  <c r="B155" i="11"/>
  <c r="C155" i="11"/>
  <c r="D155" i="11"/>
  <c r="E155" i="11"/>
  <c r="F155" i="11"/>
  <c r="G155" i="11"/>
  <c r="A156" i="11"/>
  <c r="B156" i="11"/>
  <c r="C156" i="11"/>
  <c r="D156" i="11"/>
  <c r="E156" i="11"/>
  <c r="F156" i="11"/>
  <c r="G156" i="11"/>
  <c r="A157" i="11"/>
  <c r="B157" i="11"/>
  <c r="C157" i="11"/>
  <c r="D157" i="11"/>
  <c r="E157" i="11"/>
  <c r="F157" i="11"/>
  <c r="G157" i="11"/>
  <c r="A158" i="11"/>
  <c r="B158" i="11"/>
  <c r="C158" i="11"/>
  <c r="D158" i="11"/>
  <c r="E158" i="11"/>
  <c r="F158" i="11"/>
  <c r="G158" i="11"/>
  <c r="A159" i="11"/>
  <c r="B159" i="11"/>
  <c r="C159" i="11"/>
  <c r="D159" i="11"/>
  <c r="E159" i="11"/>
  <c r="F159" i="11"/>
  <c r="G159" i="11"/>
  <c r="A160" i="11"/>
  <c r="B160" i="11"/>
  <c r="C160" i="11"/>
  <c r="D160" i="11"/>
  <c r="E160" i="11"/>
  <c r="F160" i="11"/>
  <c r="G160" i="11"/>
  <c r="A161" i="11"/>
  <c r="B161" i="11"/>
  <c r="C161" i="11"/>
  <c r="D161" i="11"/>
  <c r="E161" i="11"/>
  <c r="F161" i="11"/>
  <c r="G161" i="11"/>
  <c r="A162" i="11"/>
  <c r="B162" i="11"/>
  <c r="C162" i="11"/>
  <c r="D162" i="11"/>
  <c r="E162" i="11"/>
  <c r="F162" i="11"/>
  <c r="G162" i="11"/>
  <c r="A163" i="11"/>
  <c r="B163" i="11"/>
  <c r="C163" i="11"/>
  <c r="D163" i="11"/>
  <c r="E163" i="11"/>
  <c r="F163" i="11"/>
  <c r="G163" i="11"/>
  <c r="A164" i="11"/>
  <c r="B164" i="11"/>
  <c r="C164" i="11"/>
  <c r="D164" i="11"/>
  <c r="E164" i="11"/>
  <c r="F164" i="11"/>
  <c r="G164" i="11"/>
  <c r="A165" i="11"/>
  <c r="B165" i="11"/>
  <c r="C165" i="11"/>
  <c r="D165" i="11"/>
  <c r="E165" i="11"/>
  <c r="F165" i="11"/>
  <c r="G165" i="11"/>
  <c r="A166" i="11"/>
  <c r="B166" i="11"/>
  <c r="C166" i="11"/>
  <c r="D166" i="11"/>
  <c r="E166" i="11"/>
  <c r="F166" i="11"/>
  <c r="G166" i="11"/>
  <c r="A167" i="11"/>
  <c r="B167" i="11"/>
  <c r="C167" i="11"/>
  <c r="D167" i="11"/>
  <c r="E167" i="11"/>
  <c r="F167" i="11"/>
  <c r="G167" i="11"/>
  <c r="A168" i="11"/>
  <c r="B168" i="11"/>
  <c r="C168" i="11"/>
  <c r="D168" i="11"/>
  <c r="E168" i="11"/>
  <c r="F168" i="11"/>
  <c r="G168" i="11"/>
  <c r="A169" i="11"/>
  <c r="B169" i="11"/>
  <c r="C169" i="11"/>
  <c r="D169" i="11"/>
  <c r="E169" i="11"/>
  <c r="F169" i="11"/>
  <c r="G169" i="11"/>
  <c r="A170" i="11"/>
  <c r="B170" i="11"/>
  <c r="C170" i="11"/>
  <c r="D170" i="11"/>
  <c r="E170" i="11"/>
  <c r="F170" i="11"/>
  <c r="G170" i="11"/>
  <c r="A171" i="11"/>
  <c r="B171" i="11"/>
  <c r="C171" i="11"/>
  <c r="D171" i="11"/>
  <c r="E171" i="11"/>
  <c r="F171" i="11"/>
  <c r="G171" i="11"/>
  <c r="A172" i="11"/>
  <c r="B172" i="11"/>
  <c r="C172" i="11"/>
  <c r="D172" i="11"/>
  <c r="E172" i="11"/>
  <c r="F172" i="11"/>
  <c r="G172" i="11"/>
  <c r="A173" i="11"/>
  <c r="B173" i="11"/>
  <c r="C173" i="11"/>
  <c r="D173" i="11"/>
  <c r="E173" i="11"/>
  <c r="F173" i="11"/>
  <c r="G173" i="11"/>
  <c r="A174" i="11"/>
  <c r="B174" i="11"/>
  <c r="C174" i="11"/>
  <c r="D174" i="11"/>
  <c r="E174" i="11"/>
  <c r="F174" i="11"/>
  <c r="G174" i="11"/>
  <c r="A175" i="11"/>
  <c r="B175" i="11"/>
  <c r="C175" i="11"/>
  <c r="D175" i="11"/>
  <c r="E175" i="11"/>
  <c r="F175" i="11"/>
  <c r="G175" i="11"/>
  <c r="A176" i="11"/>
  <c r="B176" i="11"/>
  <c r="C176" i="11"/>
  <c r="D176" i="11"/>
  <c r="E176" i="11"/>
  <c r="F176" i="11"/>
  <c r="G176" i="11"/>
  <c r="A177" i="11"/>
  <c r="B177" i="11"/>
  <c r="C177" i="11"/>
  <c r="D177" i="11"/>
  <c r="E177" i="11"/>
  <c r="F177" i="11"/>
  <c r="G177" i="11"/>
  <c r="A178" i="11"/>
  <c r="B178" i="11"/>
  <c r="C178" i="11"/>
  <c r="D178" i="11"/>
  <c r="E178" i="11"/>
  <c r="F178" i="11"/>
  <c r="G178" i="11"/>
  <c r="A179" i="11"/>
  <c r="B179" i="11"/>
  <c r="C179" i="11"/>
  <c r="D179" i="11"/>
  <c r="E179" i="11"/>
  <c r="F179" i="11"/>
  <c r="G179" i="11"/>
  <c r="A180" i="11"/>
  <c r="B180" i="11"/>
  <c r="C180" i="11"/>
  <c r="D180" i="11"/>
  <c r="E180" i="11"/>
  <c r="F180" i="11"/>
  <c r="G180" i="11"/>
  <c r="A181" i="11"/>
  <c r="B181" i="11"/>
  <c r="C181" i="11"/>
  <c r="D181" i="11"/>
  <c r="E181" i="11"/>
  <c r="F181" i="11"/>
  <c r="G181" i="11"/>
  <c r="A182" i="11"/>
  <c r="B182" i="11"/>
  <c r="C182" i="11"/>
  <c r="D182" i="11"/>
  <c r="E182" i="11"/>
  <c r="F182" i="11"/>
  <c r="G182" i="11"/>
  <c r="A183" i="11"/>
  <c r="B183" i="11"/>
  <c r="C183" i="11"/>
  <c r="D183" i="11"/>
  <c r="E183" i="11"/>
  <c r="F183" i="11"/>
  <c r="G183" i="11"/>
  <c r="A184" i="11"/>
  <c r="B184" i="11"/>
  <c r="C184" i="11"/>
  <c r="D184" i="11"/>
  <c r="E184" i="11"/>
  <c r="F184" i="11"/>
  <c r="G184" i="11"/>
  <c r="A185" i="11"/>
  <c r="B185" i="11"/>
  <c r="C185" i="11"/>
  <c r="D185" i="11"/>
  <c r="E185" i="11"/>
  <c r="F185" i="11"/>
  <c r="G185" i="11"/>
  <c r="A186" i="11"/>
  <c r="B186" i="11"/>
  <c r="C186" i="11"/>
  <c r="D186" i="11"/>
  <c r="E186" i="11"/>
  <c r="F186" i="11"/>
  <c r="G186" i="11"/>
  <c r="A187" i="11"/>
  <c r="B187" i="11"/>
  <c r="C187" i="11"/>
  <c r="D187" i="11"/>
  <c r="E187" i="11"/>
  <c r="F187" i="11"/>
  <c r="G187" i="11"/>
  <c r="A188" i="11"/>
  <c r="B188" i="11"/>
  <c r="C188" i="11"/>
  <c r="D188" i="11"/>
  <c r="E188" i="11"/>
  <c r="F188" i="11"/>
  <c r="G188" i="11"/>
  <c r="A189" i="11"/>
  <c r="B189" i="11"/>
  <c r="C189" i="11"/>
  <c r="D189" i="11"/>
  <c r="E189" i="11"/>
  <c r="F189" i="11"/>
  <c r="G189" i="11"/>
  <c r="A190" i="11"/>
  <c r="B190" i="11"/>
  <c r="C190" i="11"/>
  <c r="D190" i="11"/>
  <c r="E190" i="11"/>
  <c r="F190" i="11"/>
  <c r="G190" i="11"/>
  <c r="A191" i="11"/>
  <c r="B191" i="11"/>
  <c r="C191" i="11"/>
  <c r="D191" i="11"/>
  <c r="E191" i="11"/>
  <c r="F191" i="11"/>
  <c r="G191" i="11"/>
  <c r="A192" i="11"/>
  <c r="B192" i="11"/>
  <c r="C192" i="11"/>
  <c r="D192" i="11"/>
  <c r="E192" i="11"/>
  <c r="F192" i="11"/>
  <c r="G192" i="11"/>
  <c r="A193" i="11"/>
  <c r="B193" i="11"/>
  <c r="C193" i="11"/>
  <c r="D193" i="11"/>
  <c r="E193" i="11"/>
  <c r="F193" i="11"/>
  <c r="G193" i="11"/>
  <c r="A194" i="11"/>
  <c r="B194" i="11"/>
  <c r="C194" i="11"/>
  <c r="D194" i="11"/>
  <c r="E194" i="11"/>
  <c r="F194" i="11"/>
  <c r="G194" i="11"/>
  <c r="A195" i="11"/>
  <c r="B195" i="11"/>
  <c r="C195" i="11"/>
  <c r="D195" i="11"/>
  <c r="E195" i="11"/>
  <c r="F195" i="11"/>
  <c r="G195" i="11"/>
  <c r="A196" i="11"/>
  <c r="B196" i="11"/>
  <c r="C196" i="11"/>
  <c r="D196" i="11"/>
  <c r="E196" i="11"/>
  <c r="F196" i="11"/>
  <c r="G196" i="11"/>
  <c r="A197" i="11"/>
  <c r="B197" i="11"/>
  <c r="C197" i="11"/>
  <c r="D197" i="11"/>
  <c r="E197" i="11"/>
  <c r="F197" i="11"/>
  <c r="G197" i="11"/>
  <c r="A198" i="11"/>
  <c r="B198" i="11"/>
  <c r="C198" i="11"/>
  <c r="D198" i="11"/>
  <c r="E198" i="11"/>
  <c r="F198" i="11"/>
  <c r="G198" i="11"/>
  <c r="A199" i="11"/>
  <c r="B199" i="11"/>
  <c r="C199" i="11"/>
  <c r="D199" i="11"/>
  <c r="E199" i="11"/>
  <c r="F199" i="11"/>
  <c r="G199" i="11"/>
  <c r="A200" i="11"/>
  <c r="B200" i="11"/>
  <c r="C200" i="11"/>
  <c r="D200" i="11"/>
  <c r="E200" i="11"/>
  <c r="F200" i="11"/>
  <c r="G200" i="11"/>
  <c r="A201" i="11"/>
  <c r="B201" i="11"/>
  <c r="C201" i="11"/>
  <c r="D201" i="11"/>
  <c r="E201" i="11"/>
  <c r="F201" i="11"/>
  <c r="G201" i="11"/>
  <c r="A202" i="11"/>
  <c r="B202" i="11"/>
  <c r="C202" i="11"/>
  <c r="D202" i="11"/>
  <c r="E202" i="11"/>
  <c r="F202" i="11"/>
  <c r="G202" i="11"/>
  <c r="A203" i="11"/>
  <c r="B203" i="11"/>
  <c r="C203" i="11"/>
  <c r="D203" i="11"/>
  <c r="E203" i="11"/>
  <c r="F203" i="11"/>
  <c r="G203" i="11"/>
  <c r="A204" i="11"/>
  <c r="B204" i="11"/>
  <c r="C204" i="11"/>
  <c r="D204" i="11"/>
  <c r="E204" i="11"/>
  <c r="F204" i="11"/>
  <c r="G204" i="11"/>
  <c r="A205" i="11"/>
  <c r="B205" i="11"/>
  <c r="C205" i="11"/>
  <c r="D205" i="11"/>
  <c r="E205" i="11"/>
  <c r="F205" i="11"/>
  <c r="G205" i="11"/>
  <c r="A206" i="11"/>
  <c r="B206" i="11"/>
  <c r="C206" i="11"/>
  <c r="D206" i="11"/>
  <c r="E206" i="11"/>
  <c r="F206" i="11"/>
  <c r="G206" i="11"/>
  <c r="A207" i="11"/>
  <c r="B207" i="11"/>
  <c r="C207" i="11"/>
  <c r="D207" i="11"/>
  <c r="E207" i="11"/>
  <c r="F207" i="11"/>
  <c r="G207" i="11"/>
  <c r="A208" i="11"/>
  <c r="B208" i="11"/>
  <c r="C208" i="11"/>
  <c r="D208" i="11"/>
  <c r="E208" i="11"/>
  <c r="F208" i="11"/>
  <c r="G208" i="11"/>
  <c r="A209" i="11"/>
  <c r="B209" i="11"/>
  <c r="C209" i="11"/>
  <c r="D209" i="11"/>
  <c r="E209" i="11"/>
  <c r="F209" i="11"/>
  <c r="G209" i="11"/>
  <c r="A210" i="11"/>
  <c r="B210" i="11"/>
  <c r="C210" i="11"/>
  <c r="D210" i="11"/>
  <c r="E210" i="11"/>
  <c r="F210" i="11"/>
  <c r="G210" i="11"/>
  <c r="A211" i="11"/>
  <c r="B211" i="11"/>
  <c r="C211" i="11"/>
  <c r="D211" i="11"/>
  <c r="E211" i="11"/>
  <c r="F211" i="11"/>
  <c r="G211" i="11"/>
  <c r="A212" i="11"/>
  <c r="B212" i="11"/>
  <c r="C212" i="11"/>
  <c r="D212" i="11"/>
  <c r="E212" i="11"/>
  <c r="F212" i="11"/>
  <c r="G212" i="11"/>
  <c r="A213" i="11"/>
  <c r="B213" i="11"/>
  <c r="C213" i="11"/>
  <c r="D213" i="11"/>
  <c r="E213" i="11"/>
  <c r="F213" i="11"/>
  <c r="G213" i="11"/>
  <c r="A214" i="11"/>
  <c r="B214" i="11"/>
  <c r="C214" i="11"/>
  <c r="D214" i="11"/>
  <c r="E214" i="11"/>
  <c r="F214" i="11"/>
  <c r="G214" i="11"/>
  <c r="A215" i="11"/>
  <c r="B215" i="11"/>
  <c r="C215" i="11"/>
  <c r="D215" i="11"/>
  <c r="E215" i="11"/>
  <c r="F215" i="11"/>
  <c r="G215" i="11"/>
  <c r="A216" i="11"/>
  <c r="B216" i="11"/>
  <c r="C216" i="11"/>
  <c r="D216" i="11"/>
  <c r="E216" i="11"/>
  <c r="F216" i="11"/>
  <c r="G216" i="11"/>
  <c r="A217" i="11"/>
  <c r="B217" i="11"/>
  <c r="C217" i="11"/>
  <c r="D217" i="11"/>
  <c r="E217" i="11"/>
  <c r="F217" i="11"/>
  <c r="G217" i="11"/>
  <c r="A218" i="11"/>
  <c r="B218" i="11"/>
  <c r="C218" i="11"/>
  <c r="D218" i="11"/>
  <c r="E218" i="11"/>
  <c r="F218" i="11"/>
  <c r="G218" i="11"/>
  <c r="A219" i="11"/>
  <c r="B219" i="11"/>
  <c r="C219" i="11"/>
  <c r="D219" i="11"/>
  <c r="E219" i="11"/>
  <c r="F219" i="11"/>
  <c r="G219" i="11"/>
  <c r="A220" i="11"/>
  <c r="B220" i="11"/>
  <c r="C220" i="11"/>
  <c r="D220" i="11"/>
  <c r="E220" i="11"/>
  <c r="F220" i="11"/>
  <c r="G220" i="11"/>
  <c r="A221" i="11"/>
  <c r="B221" i="11"/>
  <c r="C221" i="11"/>
  <c r="D221" i="11"/>
  <c r="E221" i="11"/>
  <c r="F221" i="11"/>
  <c r="G221" i="11"/>
  <c r="A222" i="11"/>
  <c r="B222" i="11"/>
  <c r="C222" i="11"/>
  <c r="D222" i="11"/>
  <c r="E222" i="11"/>
  <c r="F222" i="11"/>
  <c r="G222" i="11"/>
  <c r="A223" i="11"/>
  <c r="B223" i="11"/>
  <c r="C223" i="11"/>
  <c r="D223" i="11"/>
  <c r="E223" i="11"/>
  <c r="F223" i="11"/>
  <c r="G223" i="11"/>
  <c r="A224" i="11"/>
  <c r="B224" i="11"/>
  <c r="C224" i="11"/>
  <c r="D224" i="11"/>
  <c r="E224" i="11"/>
  <c r="F224" i="11"/>
  <c r="G224" i="11"/>
  <c r="A225" i="11"/>
  <c r="B225" i="11"/>
  <c r="C225" i="11"/>
  <c r="D225" i="11"/>
  <c r="E225" i="11"/>
  <c r="F225" i="11"/>
  <c r="G225" i="11"/>
  <c r="A226" i="11"/>
  <c r="B226" i="11"/>
  <c r="C226" i="11"/>
  <c r="D226" i="11"/>
  <c r="E226" i="11"/>
  <c r="F226" i="11"/>
  <c r="G226" i="11"/>
  <c r="A227" i="11"/>
  <c r="B227" i="11"/>
  <c r="C227" i="11"/>
  <c r="D227" i="11"/>
  <c r="E227" i="11"/>
  <c r="F227" i="11"/>
  <c r="G227" i="11"/>
  <c r="A228" i="11"/>
  <c r="B228" i="11"/>
  <c r="C228" i="11"/>
  <c r="D228" i="11"/>
  <c r="E228" i="11"/>
  <c r="F228" i="11"/>
  <c r="G228" i="11"/>
  <c r="A229" i="11"/>
  <c r="B229" i="11"/>
  <c r="C229" i="11"/>
  <c r="D229" i="11"/>
  <c r="E229" i="11"/>
  <c r="F229" i="11"/>
  <c r="G229" i="11"/>
  <c r="A230" i="11"/>
  <c r="B230" i="11"/>
  <c r="C230" i="11"/>
  <c r="D230" i="11"/>
  <c r="E230" i="11"/>
  <c r="F230" i="11"/>
  <c r="G230" i="11"/>
  <c r="A231" i="11"/>
  <c r="B231" i="11"/>
  <c r="C231" i="11"/>
  <c r="D231" i="11"/>
  <c r="E231" i="11"/>
  <c r="F231" i="11"/>
  <c r="G231" i="11"/>
  <c r="A232" i="11"/>
  <c r="B232" i="11"/>
  <c r="C232" i="11"/>
  <c r="D232" i="11"/>
  <c r="E232" i="11"/>
  <c r="F232" i="11"/>
  <c r="G232" i="11"/>
  <c r="A233" i="11"/>
  <c r="B233" i="11"/>
  <c r="C233" i="11"/>
  <c r="D233" i="11"/>
  <c r="E233" i="11"/>
  <c r="F233" i="11"/>
  <c r="G233" i="11"/>
  <c r="A234" i="11"/>
  <c r="B234" i="11"/>
  <c r="C234" i="11"/>
  <c r="D234" i="11"/>
  <c r="E234" i="11"/>
  <c r="F234" i="11"/>
  <c r="G234" i="11"/>
  <c r="A235" i="11"/>
  <c r="B235" i="11"/>
  <c r="C235" i="11"/>
  <c r="D235" i="11"/>
  <c r="E235" i="11"/>
  <c r="F235" i="11"/>
  <c r="G235" i="11"/>
  <c r="A236" i="11"/>
  <c r="B236" i="11"/>
  <c r="C236" i="11"/>
  <c r="D236" i="11"/>
  <c r="E236" i="11"/>
  <c r="F236" i="11"/>
  <c r="G236" i="11"/>
  <c r="A237" i="11"/>
  <c r="B237" i="11"/>
  <c r="C237" i="11"/>
  <c r="D237" i="11"/>
  <c r="E237" i="11"/>
  <c r="F237" i="11"/>
  <c r="G237" i="11"/>
  <c r="A238" i="11"/>
  <c r="B238" i="11"/>
  <c r="C238" i="11"/>
  <c r="D238" i="11"/>
  <c r="E238" i="11"/>
  <c r="F238" i="11"/>
  <c r="G238" i="11"/>
  <c r="A239" i="11"/>
  <c r="B239" i="11"/>
  <c r="C239" i="11"/>
  <c r="D239" i="11"/>
  <c r="E239" i="11"/>
  <c r="F239" i="11"/>
  <c r="G239" i="11"/>
  <c r="A240" i="11"/>
  <c r="B240" i="11"/>
  <c r="C240" i="11"/>
  <c r="D240" i="11"/>
  <c r="E240" i="11"/>
  <c r="F240" i="11"/>
  <c r="G240" i="11"/>
  <c r="A241" i="11"/>
  <c r="B241" i="11"/>
  <c r="C241" i="11"/>
  <c r="D241" i="11"/>
  <c r="E241" i="11"/>
  <c r="F241" i="11"/>
  <c r="G241" i="11"/>
  <c r="A242" i="11"/>
  <c r="B242" i="11"/>
  <c r="C242" i="11"/>
  <c r="D242" i="11"/>
  <c r="E242" i="11"/>
  <c r="F242" i="11"/>
  <c r="G242" i="11"/>
  <c r="A243" i="11"/>
  <c r="B243" i="11"/>
  <c r="C243" i="11"/>
  <c r="D243" i="11"/>
  <c r="E243" i="11"/>
  <c r="F243" i="11"/>
  <c r="G243" i="11"/>
  <c r="A244" i="11"/>
  <c r="B244" i="11"/>
  <c r="C244" i="11"/>
  <c r="D244" i="11"/>
  <c r="E244" i="11"/>
  <c r="F244" i="11"/>
  <c r="G244" i="11"/>
  <c r="A245" i="11"/>
  <c r="B245" i="11"/>
  <c r="C245" i="11"/>
  <c r="D245" i="11"/>
  <c r="E245" i="11"/>
  <c r="F245" i="11"/>
  <c r="G245" i="11"/>
  <c r="A246" i="11"/>
  <c r="B246" i="11"/>
  <c r="C246" i="11"/>
  <c r="D246" i="11"/>
  <c r="E246" i="11"/>
  <c r="F246" i="11"/>
  <c r="G246" i="11"/>
  <c r="A247" i="11"/>
  <c r="B247" i="11"/>
  <c r="C247" i="11"/>
  <c r="D247" i="11"/>
  <c r="E247" i="11"/>
  <c r="F247" i="11"/>
  <c r="G247" i="11"/>
  <c r="A248" i="11"/>
  <c r="B248" i="11"/>
  <c r="C248" i="11"/>
  <c r="D248" i="11"/>
  <c r="E248" i="11"/>
  <c r="F248" i="11"/>
  <c r="G248" i="11"/>
  <c r="A249" i="11"/>
  <c r="B249" i="11"/>
  <c r="C249" i="11"/>
  <c r="D249" i="11"/>
  <c r="E249" i="11"/>
  <c r="F249" i="11"/>
  <c r="G249" i="11"/>
  <c r="A250" i="11"/>
  <c r="B250" i="11"/>
  <c r="C250" i="11"/>
  <c r="D250" i="11"/>
  <c r="E250" i="11"/>
  <c r="F250" i="11"/>
  <c r="G250" i="11"/>
  <c r="A251" i="11"/>
  <c r="B251" i="11"/>
  <c r="C251" i="11"/>
  <c r="D251" i="11"/>
  <c r="E251" i="11"/>
  <c r="F251" i="11"/>
  <c r="G251" i="11"/>
  <c r="A252" i="11"/>
  <c r="B252" i="11"/>
  <c r="C252" i="11"/>
  <c r="D252" i="11"/>
  <c r="E252" i="11"/>
  <c r="F252" i="11"/>
  <c r="G252" i="11"/>
  <c r="A253" i="11"/>
  <c r="B253" i="11"/>
  <c r="C253" i="11"/>
  <c r="D253" i="11"/>
  <c r="E253" i="11"/>
  <c r="F253" i="11"/>
  <c r="G253" i="11"/>
  <c r="A254" i="11"/>
  <c r="B254" i="11"/>
  <c r="C254" i="11"/>
  <c r="D254" i="11"/>
  <c r="E254" i="11"/>
  <c r="F254" i="11"/>
  <c r="G254" i="11"/>
  <c r="A255" i="11"/>
  <c r="B255" i="11"/>
  <c r="C255" i="11"/>
  <c r="D255" i="11"/>
  <c r="E255" i="11"/>
  <c r="F255" i="11"/>
  <c r="G255" i="11"/>
  <c r="A256" i="11"/>
  <c r="B256" i="11"/>
  <c r="C256" i="11"/>
  <c r="D256" i="11"/>
  <c r="E256" i="11"/>
  <c r="F256" i="11"/>
  <c r="G256" i="11"/>
  <c r="A257" i="11"/>
  <c r="B257" i="11"/>
  <c r="C257" i="11"/>
  <c r="D257" i="11"/>
  <c r="E257" i="11"/>
  <c r="F257" i="11"/>
  <c r="G257" i="11"/>
  <c r="A258" i="11"/>
  <c r="B258" i="11"/>
  <c r="C258" i="11"/>
  <c r="D258" i="11"/>
  <c r="E258" i="11"/>
  <c r="F258" i="11"/>
  <c r="G258" i="11"/>
  <c r="A259" i="11"/>
  <c r="B259" i="11"/>
  <c r="C259" i="11"/>
  <c r="D259" i="11"/>
  <c r="E259" i="11"/>
  <c r="F259" i="11"/>
  <c r="G259" i="11"/>
  <c r="A260" i="11"/>
  <c r="B260" i="11"/>
  <c r="C260" i="11"/>
  <c r="D260" i="11"/>
  <c r="E260" i="11"/>
  <c r="F260" i="11"/>
  <c r="G260" i="11"/>
  <c r="A261" i="11"/>
  <c r="B261" i="11"/>
  <c r="C261" i="11"/>
  <c r="D261" i="11"/>
  <c r="E261" i="11"/>
  <c r="F261" i="11"/>
  <c r="G261" i="11"/>
  <c r="A262" i="11"/>
  <c r="B262" i="11"/>
  <c r="C262" i="11"/>
  <c r="D262" i="11"/>
  <c r="E262" i="11"/>
  <c r="F262" i="11"/>
  <c r="G262" i="11"/>
  <c r="A263" i="11"/>
  <c r="B263" i="11"/>
  <c r="C263" i="11"/>
  <c r="D263" i="11"/>
  <c r="E263" i="11"/>
  <c r="F263" i="11"/>
  <c r="G263" i="11"/>
  <c r="A264" i="11"/>
  <c r="B264" i="11"/>
  <c r="C264" i="11"/>
  <c r="D264" i="11"/>
  <c r="E264" i="11"/>
  <c r="F264" i="11"/>
  <c r="G264" i="11"/>
  <c r="A265" i="11"/>
  <c r="B265" i="11"/>
  <c r="C265" i="11"/>
  <c r="D265" i="11"/>
  <c r="E265" i="11"/>
  <c r="F265" i="11"/>
  <c r="G265" i="11"/>
  <c r="A266" i="11"/>
  <c r="B266" i="11"/>
  <c r="C266" i="11"/>
  <c r="D266" i="11"/>
  <c r="E266" i="11"/>
  <c r="F266" i="11"/>
  <c r="G266" i="11"/>
  <c r="A267" i="11"/>
  <c r="B267" i="11"/>
  <c r="C267" i="11"/>
  <c r="D267" i="11"/>
  <c r="E267" i="11"/>
  <c r="F267" i="11"/>
  <c r="G267" i="11"/>
  <c r="A268" i="11"/>
  <c r="B268" i="11"/>
  <c r="C268" i="11"/>
  <c r="D268" i="11"/>
  <c r="E268" i="11"/>
  <c r="F268" i="11"/>
  <c r="G268" i="11"/>
  <c r="A269" i="11"/>
  <c r="B269" i="11"/>
  <c r="C269" i="11"/>
  <c r="D269" i="11"/>
  <c r="E269" i="11"/>
  <c r="F269" i="11"/>
  <c r="G269" i="11"/>
  <c r="A270" i="11"/>
  <c r="B270" i="11"/>
  <c r="C270" i="11"/>
  <c r="D270" i="11"/>
  <c r="E270" i="11"/>
  <c r="F270" i="11"/>
  <c r="G270" i="11"/>
  <c r="A271" i="11"/>
  <c r="B271" i="11"/>
  <c r="C271" i="11"/>
  <c r="D271" i="11"/>
  <c r="E271" i="11"/>
  <c r="F271" i="11"/>
  <c r="G271" i="11"/>
  <c r="A272" i="11"/>
  <c r="B272" i="11"/>
  <c r="C272" i="11"/>
  <c r="D272" i="11"/>
  <c r="E272" i="11"/>
  <c r="F272" i="11"/>
  <c r="G272" i="11"/>
  <c r="A273" i="11"/>
  <c r="B273" i="11"/>
  <c r="C273" i="11"/>
  <c r="D273" i="11"/>
  <c r="E273" i="11"/>
  <c r="F273" i="11"/>
  <c r="G273" i="11"/>
  <c r="A274" i="11"/>
  <c r="B274" i="11"/>
  <c r="C274" i="11"/>
  <c r="D274" i="11"/>
  <c r="E274" i="11"/>
  <c r="F274" i="11"/>
  <c r="G274" i="11"/>
  <c r="A275" i="11"/>
  <c r="B275" i="11"/>
  <c r="C275" i="11"/>
  <c r="D275" i="11"/>
  <c r="E275" i="11"/>
  <c r="F275" i="11"/>
  <c r="G275" i="11"/>
  <c r="A276" i="11"/>
  <c r="B276" i="11"/>
  <c r="C276" i="11"/>
  <c r="D276" i="11"/>
  <c r="E276" i="11"/>
  <c r="F276" i="11"/>
  <c r="G276" i="11"/>
  <c r="A277" i="11"/>
  <c r="B277" i="11"/>
  <c r="C277" i="11"/>
  <c r="D277" i="11"/>
  <c r="E277" i="11"/>
  <c r="F277" i="11"/>
  <c r="G277" i="11"/>
  <c r="A278" i="11"/>
  <c r="B278" i="11"/>
  <c r="C278" i="11"/>
  <c r="D278" i="11"/>
  <c r="E278" i="11"/>
  <c r="F278" i="11"/>
  <c r="G278" i="11"/>
  <c r="A279" i="11"/>
  <c r="B279" i="11"/>
  <c r="C279" i="11"/>
  <c r="D279" i="11"/>
  <c r="E279" i="11"/>
  <c r="F279" i="11"/>
  <c r="G279" i="11"/>
  <c r="A280" i="11"/>
  <c r="B280" i="11"/>
  <c r="C280" i="11"/>
  <c r="D280" i="11"/>
  <c r="E280" i="11"/>
  <c r="F280" i="11"/>
  <c r="G280" i="11"/>
  <c r="A281" i="11"/>
  <c r="B281" i="11"/>
  <c r="C281" i="11"/>
  <c r="D281" i="11"/>
  <c r="E281" i="11"/>
  <c r="F281" i="11"/>
  <c r="G281" i="11"/>
  <c r="A282" i="11"/>
  <c r="B282" i="11"/>
  <c r="C282" i="11"/>
  <c r="D282" i="11"/>
  <c r="E282" i="11"/>
  <c r="F282" i="11"/>
  <c r="G282" i="11"/>
  <c r="A283" i="11"/>
  <c r="B283" i="11"/>
  <c r="C283" i="11"/>
  <c r="D283" i="11"/>
  <c r="E283" i="11"/>
  <c r="F283" i="11"/>
  <c r="G283" i="11"/>
  <c r="A284" i="11"/>
  <c r="B284" i="11"/>
  <c r="C284" i="11"/>
  <c r="D284" i="11"/>
  <c r="E284" i="11"/>
  <c r="F284" i="11"/>
  <c r="G284" i="11"/>
  <c r="A285" i="11"/>
  <c r="B285" i="11"/>
  <c r="C285" i="11"/>
  <c r="D285" i="11"/>
  <c r="E285" i="11"/>
  <c r="F285" i="11"/>
  <c r="G285" i="11"/>
  <c r="A286" i="11"/>
  <c r="B286" i="11"/>
  <c r="C286" i="11"/>
  <c r="D286" i="11"/>
  <c r="E286" i="11"/>
  <c r="F286" i="11"/>
  <c r="G286" i="11"/>
  <c r="A287" i="11"/>
  <c r="B287" i="11"/>
  <c r="C287" i="11"/>
  <c r="D287" i="11"/>
  <c r="E287" i="11"/>
  <c r="F287" i="11"/>
  <c r="G287" i="11"/>
  <c r="A288" i="11"/>
  <c r="B288" i="11"/>
  <c r="C288" i="11"/>
  <c r="D288" i="11"/>
  <c r="E288" i="11"/>
  <c r="F288" i="11"/>
  <c r="G288" i="11"/>
  <c r="A289" i="11"/>
  <c r="B289" i="11"/>
  <c r="C289" i="11"/>
  <c r="D289" i="11"/>
  <c r="E289" i="11"/>
  <c r="F289" i="11"/>
  <c r="G289" i="11"/>
  <c r="A290" i="11"/>
  <c r="B290" i="11"/>
  <c r="C290" i="11"/>
  <c r="D290" i="11"/>
  <c r="E290" i="11"/>
  <c r="F290" i="11"/>
  <c r="G290" i="11"/>
  <c r="A291" i="11"/>
  <c r="B291" i="11"/>
  <c r="C291" i="11"/>
  <c r="D291" i="11"/>
  <c r="E291" i="11"/>
  <c r="F291" i="11"/>
  <c r="G291" i="11"/>
  <c r="A292" i="11"/>
  <c r="B292" i="11"/>
  <c r="C292" i="11"/>
  <c r="D292" i="11"/>
  <c r="E292" i="11"/>
  <c r="F292" i="11"/>
  <c r="G292" i="11"/>
  <c r="A293" i="11"/>
  <c r="B293" i="11"/>
  <c r="C293" i="11"/>
  <c r="D293" i="11"/>
  <c r="E293" i="11"/>
  <c r="F293" i="11"/>
  <c r="G293" i="11"/>
  <c r="A294" i="11"/>
  <c r="B294" i="11"/>
  <c r="C294" i="11"/>
  <c r="D294" i="11"/>
  <c r="E294" i="11"/>
  <c r="F294" i="11"/>
  <c r="G294" i="11"/>
  <c r="A295" i="11"/>
  <c r="B295" i="11"/>
  <c r="C295" i="11"/>
  <c r="D295" i="11"/>
  <c r="E295" i="11"/>
  <c r="F295" i="11"/>
  <c r="G295" i="11"/>
  <c r="A296" i="11"/>
  <c r="B296" i="11"/>
  <c r="C296" i="11"/>
  <c r="D296" i="11"/>
  <c r="E296" i="11"/>
  <c r="F296" i="11"/>
  <c r="G296" i="11"/>
  <c r="A297" i="11"/>
  <c r="B297" i="11"/>
  <c r="C297" i="11"/>
  <c r="D297" i="11"/>
  <c r="E297" i="11"/>
  <c r="F297" i="11"/>
  <c r="G297" i="11"/>
  <c r="A298" i="11"/>
  <c r="B298" i="11"/>
  <c r="C298" i="11"/>
  <c r="D298" i="11"/>
  <c r="E298" i="11"/>
  <c r="F298" i="11"/>
  <c r="G298" i="11"/>
  <c r="A299" i="11"/>
  <c r="B299" i="11"/>
  <c r="C299" i="11"/>
  <c r="D299" i="11"/>
  <c r="E299" i="11"/>
  <c r="F299" i="11"/>
  <c r="G299" i="11"/>
  <c r="A300" i="11"/>
  <c r="B300" i="11"/>
  <c r="C300" i="11"/>
  <c r="D300" i="11"/>
  <c r="E300" i="11"/>
  <c r="F300" i="11"/>
  <c r="G300" i="11"/>
  <c r="A301" i="11"/>
  <c r="B301" i="11"/>
  <c r="C301" i="11"/>
  <c r="D301" i="11"/>
  <c r="E301" i="11"/>
  <c r="F301" i="11"/>
  <c r="G301" i="11"/>
  <c r="A302" i="11"/>
  <c r="B302" i="11"/>
  <c r="C302" i="11"/>
  <c r="D302" i="11"/>
  <c r="E302" i="11"/>
  <c r="F302" i="11"/>
  <c r="G302" i="11"/>
  <c r="A303" i="11"/>
  <c r="B303" i="11"/>
  <c r="C303" i="11"/>
  <c r="D303" i="11"/>
  <c r="E303" i="11"/>
  <c r="F303" i="11"/>
  <c r="G303" i="11"/>
  <c r="A304" i="11"/>
  <c r="B304" i="11"/>
  <c r="C304" i="11"/>
  <c r="D304" i="11"/>
  <c r="E304" i="11"/>
  <c r="F304" i="11"/>
  <c r="G304" i="11"/>
  <c r="A305" i="11"/>
  <c r="B305" i="11"/>
  <c r="C305" i="11"/>
  <c r="D305" i="11"/>
  <c r="E305" i="11"/>
  <c r="F305" i="11"/>
  <c r="G305" i="11"/>
  <c r="A306" i="11"/>
  <c r="B306" i="11"/>
  <c r="C306" i="11"/>
  <c r="D306" i="11"/>
  <c r="E306" i="11"/>
  <c r="F306" i="11"/>
  <c r="G306" i="11"/>
  <c r="A307" i="11"/>
  <c r="B307" i="11"/>
  <c r="C307" i="11"/>
  <c r="D307" i="11"/>
  <c r="E307" i="11"/>
  <c r="F307" i="11"/>
  <c r="G307" i="11"/>
  <c r="A308" i="11"/>
  <c r="B308" i="11"/>
  <c r="C308" i="11"/>
  <c r="D308" i="11"/>
  <c r="E308" i="11"/>
  <c r="F308" i="11"/>
  <c r="G308" i="11"/>
  <c r="A309" i="11"/>
  <c r="B309" i="11"/>
  <c r="C309" i="11"/>
  <c r="D309" i="11"/>
  <c r="E309" i="11"/>
  <c r="F309" i="11"/>
  <c r="G309" i="11"/>
  <c r="A310" i="11"/>
  <c r="B310" i="11"/>
  <c r="C310" i="11"/>
  <c r="D310" i="11"/>
  <c r="E310" i="11"/>
  <c r="F310" i="11"/>
  <c r="G310" i="11"/>
  <c r="A311" i="11"/>
  <c r="B311" i="11"/>
  <c r="C311" i="11"/>
  <c r="D311" i="11"/>
  <c r="E311" i="11"/>
  <c r="F311" i="11"/>
  <c r="G311" i="11"/>
  <c r="A312" i="11"/>
  <c r="B312" i="11"/>
  <c r="C312" i="11"/>
  <c r="D312" i="11"/>
  <c r="E312" i="11"/>
  <c r="F312" i="11"/>
  <c r="G312" i="11"/>
  <c r="A313" i="11"/>
  <c r="B313" i="11"/>
  <c r="C313" i="11"/>
  <c r="D313" i="11"/>
  <c r="E313" i="11"/>
  <c r="F313" i="11"/>
  <c r="G313" i="11"/>
  <c r="A314" i="11"/>
  <c r="B314" i="11"/>
  <c r="C314" i="11"/>
  <c r="D314" i="11"/>
  <c r="E314" i="11"/>
  <c r="F314" i="11"/>
  <c r="G314" i="11"/>
  <c r="A315" i="11"/>
  <c r="B315" i="11"/>
  <c r="C315" i="11"/>
  <c r="D315" i="11"/>
  <c r="E315" i="11"/>
  <c r="F315" i="11"/>
  <c r="G315" i="11"/>
  <c r="A316" i="11"/>
  <c r="B316" i="11"/>
  <c r="C316" i="11"/>
  <c r="D316" i="11"/>
  <c r="E316" i="11"/>
  <c r="F316" i="11"/>
  <c r="G316" i="11"/>
  <c r="A317" i="11"/>
  <c r="B317" i="11"/>
  <c r="C317" i="11"/>
  <c r="D317" i="11"/>
  <c r="E317" i="11"/>
  <c r="F317" i="11"/>
  <c r="G317" i="11"/>
  <c r="A318" i="11"/>
  <c r="B318" i="11"/>
  <c r="C318" i="11"/>
  <c r="D318" i="11"/>
  <c r="E318" i="11"/>
  <c r="F318" i="11"/>
  <c r="G318" i="11"/>
  <c r="A319" i="11"/>
  <c r="B319" i="11"/>
  <c r="C319" i="11"/>
  <c r="D319" i="11"/>
  <c r="E319" i="11"/>
  <c r="F319" i="11"/>
  <c r="G319" i="11"/>
  <c r="A320" i="11"/>
  <c r="B320" i="11"/>
  <c r="C320" i="11"/>
  <c r="D320" i="11"/>
  <c r="E320" i="11"/>
  <c r="F320" i="11"/>
  <c r="G320" i="11"/>
  <c r="A321" i="11"/>
  <c r="B321" i="11"/>
  <c r="C321" i="11"/>
  <c r="D321" i="11"/>
  <c r="E321" i="11"/>
  <c r="F321" i="11"/>
  <c r="G321" i="11"/>
  <c r="A322" i="11"/>
  <c r="B322" i="11"/>
  <c r="C322" i="11"/>
  <c r="D322" i="11"/>
  <c r="E322" i="11"/>
  <c r="F322" i="11"/>
  <c r="G322" i="11"/>
  <c r="A323" i="11"/>
  <c r="B323" i="11"/>
  <c r="C323" i="11"/>
  <c r="D323" i="11"/>
  <c r="E323" i="11"/>
  <c r="F323" i="11"/>
  <c r="G323" i="11"/>
  <c r="A324" i="11"/>
  <c r="B324" i="11"/>
  <c r="C324" i="11"/>
  <c r="D324" i="11"/>
  <c r="E324" i="11"/>
  <c r="F324" i="11"/>
  <c r="G324" i="11"/>
  <c r="A325" i="11"/>
  <c r="B325" i="11"/>
  <c r="C325" i="11"/>
  <c r="D325" i="11"/>
  <c r="E325" i="11"/>
  <c r="F325" i="11"/>
  <c r="G325" i="11"/>
  <c r="A326" i="11"/>
  <c r="B326" i="11"/>
  <c r="C326" i="11"/>
  <c r="D326" i="11"/>
  <c r="S326" i="11" s="1"/>
  <c r="E326" i="11"/>
  <c r="F326" i="11"/>
  <c r="G326" i="11"/>
  <c r="A327" i="11"/>
  <c r="B327" i="11"/>
  <c r="C327" i="11"/>
  <c r="D327" i="11"/>
  <c r="E327" i="11"/>
  <c r="F327" i="11"/>
  <c r="G327" i="11"/>
  <c r="A328" i="11"/>
  <c r="B328" i="11"/>
  <c r="C328" i="11"/>
  <c r="P328" i="11" s="1"/>
  <c r="D328" i="11"/>
  <c r="E328" i="11"/>
  <c r="F328" i="11"/>
  <c r="G328" i="11"/>
  <c r="A329" i="11"/>
  <c r="B329" i="11"/>
  <c r="C329" i="11"/>
  <c r="D329" i="11"/>
  <c r="E329" i="11"/>
  <c r="F329" i="11"/>
  <c r="G329" i="11"/>
  <c r="A330" i="11"/>
  <c r="B330" i="11"/>
  <c r="C330" i="11"/>
  <c r="D330" i="11"/>
  <c r="S330" i="11" s="1"/>
  <c r="E330" i="11"/>
  <c r="F330" i="11"/>
  <c r="G330" i="11"/>
  <c r="A331" i="11"/>
  <c r="B331" i="11"/>
  <c r="C331" i="11"/>
  <c r="U331" i="11" s="1"/>
  <c r="D331" i="11"/>
  <c r="E331" i="11"/>
  <c r="F331" i="11"/>
  <c r="G331" i="11"/>
  <c r="B7" i="11"/>
  <c r="C7" i="11"/>
  <c r="D7" i="11"/>
  <c r="E7" i="11"/>
  <c r="F7" i="11"/>
  <c r="G7" i="11"/>
  <c r="A7" i="11"/>
  <c r="K330" i="11"/>
  <c r="J328" i="11"/>
  <c r="I328" i="11"/>
  <c r="N328" i="11"/>
  <c r="O328" i="11"/>
  <c r="Q326" i="11"/>
  <c r="J326" i="11"/>
  <c r="H326" i="11"/>
  <c r="O326" i="11"/>
  <c r="S325" i="11"/>
  <c r="R325" i="11"/>
  <c r="U324" i="11"/>
  <c r="T324" i="11"/>
  <c r="Q324" i="11"/>
  <c r="O324" i="11"/>
  <c r="L324" i="11"/>
  <c r="J324" i="11"/>
  <c r="H324" i="11"/>
  <c r="P324" i="11"/>
  <c r="S324" i="11"/>
  <c r="K322" i="11"/>
  <c r="I322" i="11"/>
  <c r="R322" i="11"/>
  <c r="Q321" i="11"/>
  <c r="P321" i="11"/>
  <c r="N321" i="11"/>
  <c r="H321" i="11"/>
  <c r="S321" i="11"/>
  <c r="U320" i="11"/>
  <c r="R320" i="11"/>
  <c r="L320" i="11"/>
  <c r="I320" i="11"/>
  <c r="Q320" i="11"/>
  <c r="S320" i="11"/>
  <c r="N319" i="11"/>
  <c r="S318" i="11"/>
  <c r="R317" i="11"/>
  <c r="Q317" i="11"/>
  <c r="O317" i="11"/>
  <c r="I317" i="11"/>
  <c r="H317" i="11"/>
  <c r="L317" i="11"/>
  <c r="J316" i="11"/>
  <c r="N316" i="11"/>
  <c r="O315" i="11"/>
  <c r="M314" i="11"/>
  <c r="S313" i="11"/>
  <c r="R313" i="11"/>
  <c r="Q313" i="11"/>
  <c r="P313" i="11"/>
  <c r="N313" i="11"/>
  <c r="J313" i="11"/>
  <c r="I313" i="11"/>
  <c r="H313" i="11"/>
  <c r="L312" i="11"/>
  <c r="O312" i="11"/>
  <c r="S312" i="11"/>
  <c r="T311" i="11"/>
  <c r="H311" i="11"/>
  <c r="S311" i="11"/>
  <c r="U310" i="11"/>
  <c r="N310" i="11"/>
  <c r="S309" i="11"/>
  <c r="R309" i="11"/>
  <c r="O309" i="11"/>
  <c r="J309" i="11"/>
  <c r="I309" i="11"/>
  <c r="T309" i="11"/>
  <c r="P308" i="11"/>
  <c r="U307" i="11"/>
  <c r="T307" i="11"/>
  <c r="S307" i="11"/>
  <c r="R307" i="11"/>
  <c r="O307" i="11"/>
  <c r="K307" i="11"/>
  <c r="J307" i="11"/>
  <c r="H307" i="11"/>
  <c r="P306" i="11"/>
  <c r="P305" i="11"/>
  <c r="L305" i="11"/>
  <c r="N304" i="11"/>
  <c r="L304" i="11"/>
  <c r="O304" i="11"/>
  <c r="S304" i="11"/>
  <c r="K303" i="11"/>
  <c r="N303" i="11"/>
  <c r="P302" i="11"/>
  <c r="J302" i="11"/>
  <c r="Q301" i="11"/>
  <c r="O301" i="11"/>
  <c r="L301" i="11"/>
  <c r="R300" i="11"/>
  <c r="Q300" i="11"/>
  <c r="O300" i="11"/>
  <c r="L300" i="11"/>
  <c r="J300" i="11"/>
  <c r="H300" i="11"/>
  <c r="T300" i="11"/>
  <c r="S300" i="11"/>
  <c r="U299" i="11"/>
  <c r="O299" i="11"/>
  <c r="P298" i="11"/>
  <c r="I298" i="11"/>
  <c r="K298" i="11"/>
  <c r="Q297" i="11"/>
  <c r="L297" i="11"/>
  <c r="K297" i="11"/>
  <c r="H297" i="11"/>
  <c r="R297" i="11"/>
  <c r="U296" i="11"/>
  <c r="N296" i="11"/>
  <c r="J296" i="11"/>
  <c r="H296" i="11"/>
  <c r="Q296" i="11"/>
  <c r="S296" i="11"/>
  <c r="S295" i="11"/>
  <c r="N295" i="11"/>
  <c r="J295" i="11"/>
  <c r="H295" i="11"/>
  <c r="U295" i="11"/>
  <c r="R293" i="11"/>
  <c r="Q293" i="11"/>
  <c r="P293" i="11"/>
  <c r="O293" i="11"/>
  <c r="L293" i="11"/>
  <c r="J293" i="11"/>
  <c r="H293" i="11"/>
  <c r="S293" i="11"/>
  <c r="T292" i="11"/>
  <c r="N292" i="11"/>
  <c r="J292" i="11"/>
  <c r="I292" i="11"/>
  <c r="H292" i="11"/>
  <c r="Q292" i="11"/>
  <c r="O291" i="11"/>
  <c r="R290" i="11"/>
  <c r="N290" i="11"/>
  <c r="L290" i="11"/>
  <c r="T289" i="11"/>
  <c r="S289" i="11"/>
  <c r="R289" i="11"/>
  <c r="Q289" i="11"/>
  <c r="P289" i="11"/>
  <c r="O289" i="11"/>
  <c r="N289" i="11"/>
  <c r="J289" i="11"/>
  <c r="I289" i="11"/>
  <c r="H289" i="11"/>
  <c r="U288" i="11"/>
  <c r="R288" i="11"/>
  <c r="P288" i="11"/>
  <c r="M288" i="11"/>
  <c r="I288" i="11"/>
  <c r="L288" i="11"/>
  <c r="S288" i="11"/>
  <c r="U287" i="11"/>
  <c r="S287" i="11"/>
  <c r="P287" i="11"/>
  <c r="N287" i="11"/>
  <c r="J287" i="11"/>
  <c r="K287" i="11"/>
  <c r="P286" i="11"/>
  <c r="L286" i="11"/>
  <c r="R285" i="11"/>
  <c r="H285" i="11"/>
  <c r="M285" i="11"/>
  <c r="T285" i="11"/>
  <c r="K283" i="11"/>
  <c r="H283" i="11"/>
  <c r="Q283" i="11"/>
  <c r="T281" i="11"/>
  <c r="K281" i="11"/>
  <c r="H281" i="11"/>
  <c r="N281" i="11"/>
  <c r="S280" i="11"/>
  <c r="U279" i="11"/>
  <c r="L279" i="11"/>
  <c r="H279" i="11"/>
  <c r="Q279" i="11"/>
  <c r="P279" i="11"/>
  <c r="T278" i="11"/>
  <c r="P278" i="11"/>
  <c r="M278" i="11"/>
  <c r="K278" i="11"/>
  <c r="J278" i="11"/>
  <c r="P277" i="11"/>
  <c r="N277" i="11"/>
  <c r="S276" i="11"/>
  <c r="K276" i="11"/>
  <c r="J276" i="11"/>
  <c r="T275" i="11"/>
  <c r="M275" i="11"/>
  <c r="L275" i="11"/>
  <c r="S275" i="11"/>
  <c r="L274" i="11"/>
  <c r="U273" i="11"/>
  <c r="K273" i="11"/>
  <c r="Q272" i="11"/>
  <c r="P272" i="11"/>
  <c r="K272" i="11"/>
  <c r="I272" i="11"/>
  <c r="T271" i="11"/>
  <c r="Q271" i="11"/>
  <c r="M271" i="11"/>
  <c r="L271" i="11"/>
  <c r="S271" i="11"/>
  <c r="U270" i="11"/>
  <c r="T270" i="11"/>
  <c r="P270" i="11"/>
  <c r="K270" i="11"/>
  <c r="J270" i="11"/>
  <c r="I269" i="11"/>
  <c r="T269" i="11"/>
  <c r="U269" i="11"/>
  <c r="N268" i="11"/>
  <c r="T268" i="11"/>
  <c r="U267" i="11"/>
  <c r="Q267" i="11"/>
  <c r="P267" i="11"/>
  <c r="M267" i="11"/>
  <c r="L267" i="11"/>
  <c r="I267" i="11"/>
  <c r="O267" i="11"/>
  <c r="S267" i="11"/>
  <c r="J266" i="11"/>
  <c r="T266" i="11"/>
  <c r="U266" i="11"/>
  <c r="P265" i="11"/>
  <c r="Q264" i="11"/>
  <c r="T264" i="11"/>
  <c r="T263" i="11"/>
  <c r="I263" i="11"/>
  <c r="O263" i="11"/>
  <c r="N262" i="11"/>
  <c r="U262" i="11"/>
  <c r="Q261" i="11"/>
  <c r="T261" i="11"/>
  <c r="T260" i="11"/>
  <c r="O260" i="11"/>
  <c r="J260" i="11"/>
  <c r="K260" i="11"/>
  <c r="U259" i="11"/>
  <c r="T259" i="11"/>
  <c r="R259" i="11"/>
  <c r="Q259" i="11"/>
  <c r="P259" i="11"/>
  <c r="N259" i="11"/>
  <c r="L259" i="11"/>
  <c r="J259" i="11"/>
  <c r="I259" i="11"/>
  <c r="H259" i="11"/>
  <c r="O259" i="11"/>
  <c r="M259" i="11"/>
  <c r="S259" i="11"/>
  <c r="U258" i="11"/>
  <c r="T258" i="11"/>
  <c r="O258" i="11"/>
  <c r="K258" i="11"/>
  <c r="J258" i="11"/>
  <c r="P257" i="11"/>
  <c r="K257" i="11"/>
  <c r="T256" i="11"/>
  <c r="U255" i="11"/>
  <c r="Q255" i="11"/>
  <c r="P255" i="11"/>
  <c r="O255" i="11"/>
  <c r="L255" i="11"/>
  <c r="H255" i="11"/>
  <c r="N255" i="11"/>
  <c r="S255" i="11"/>
  <c r="U254" i="11"/>
  <c r="P254" i="11"/>
  <c r="L254" i="11"/>
  <c r="L253" i="11"/>
  <c r="H253" i="11"/>
  <c r="U253" i="11"/>
  <c r="L252" i="11"/>
  <c r="Q251" i="11"/>
  <c r="H251" i="11"/>
  <c r="M251" i="11"/>
  <c r="U250" i="11"/>
  <c r="M250" i="11"/>
  <c r="I249" i="11"/>
  <c r="H249" i="11"/>
  <c r="R249" i="11"/>
  <c r="N248" i="11"/>
  <c r="L248" i="11"/>
  <c r="I248" i="11"/>
  <c r="Q247" i="11"/>
  <c r="N247" i="11"/>
  <c r="H247" i="11"/>
  <c r="I247" i="11"/>
  <c r="P247" i="11"/>
  <c r="M246" i="11"/>
  <c r="O246" i="11"/>
  <c r="J245" i="11"/>
  <c r="I245" i="11"/>
  <c r="R245" i="11"/>
  <c r="T245" i="11"/>
  <c r="S244" i="11"/>
  <c r="R244" i="11"/>
  <c r="P244" i="11"/>
  <c r="O244" i="11"/>
  <c r="N244" i="11"/>
  <c r="J244" i="11"/>
  <c r="I244" i="11"/>
  <c r="Q244" i="11"/>
  <c r="T243" i="11"/>
  <c r="P243" i="11"/>
  <c r="K242" i="11"/>
  <c r="U241" i="11"/>
  <c r="T241" i="11"/>
  <c r="S241" i="11"/>
  <c r="Q241" i="11"/>
  <c r="P241" i="11"/>
  <c r="K241" i="11"/>
  <c r="J241" i="11"/>
  <c r="H241" i="11"/>
  <c r="N241" i="11"/>
  <c r="S240" i="11"/>
  <c r="Q240" i="11"/>
  <c r="K240" i="11"/>
  <c r="U239" i="11"/>
  <c r="T239" i="11"/>
  <c r="H239" i="11"/>
  <c r="M239" i="11"/>
  <c r="S239" i="11"/>
  <c r="K238" i="11"/>
  <c r="H238" i="11"/>
  <c r="P238" i="11"/>
  <c r="T238" i="11"/>
  <c r="K237" i="11"/>
  <c r="N236" i="11"/>
  <c r="K236" i="11"/>
  <c r="P235" i="11"/>
  <c r="M235" i="11"/>
  <c r="R234" i="11"/>
  <c r="L234" i="11"/>
  <c r="N234" i="11"/>
  <c r="S233" i="11"/>
  <c r="R233" i="11"/>
  <c r="L233" i="11"/>
  <c r="H233" i="11"/>
  <c r="P233" i="11"/>
  <c r="S232" i="11"/>
  <c r="I232" i="11"/>
  <c r="H232" i="11"/>
  <c r="Q232" i="11"/>
  <c r="J231" i="11"/>
  <c r="I231" i="11"/>
  <c r="Q231" i="11"/>
  <c r="T231" i="11"/>
  <c r="S230" i="11"/>
  <c r="R230" i="11"/>
  <c r="M230" i="11"/>
  <c r="K230" i="11"/>
  <c r="T230" i="11"/>
  <c r="N229" i="11"/>
  <c r="M229" i="11"/>
  <c r="O228" i="11"/>
  <c r="N228" i="11"/>
  <c r="U227" i="11"/>
  <c r="T227" i="11"/>
  <c r="V227" i="11" s="1"/>
  <c r="O227" i="11"/>
  <c r="N227" i="11"/>
  <c r="I227" i="11"/>
  <c r="L227" i="11"/>
  <c r="M227" i="11"/>
  <c r="S227" i="11"/>
  <c r="N226" i="11"/>
  <c r="J226" i="11"/>
  <c r="O226" i="11"/>
  <c r="U225" i="11"/>
  <c r="P225" i="11"/>
  <c r="T224" i="11"/>
  <c r="O224" i="11"/>
  <c r="N224" i="11"/>
  <c r="J224" i="11"/>
  <c r="H224" i="11"/>
  <c r="K224" i="11"/>
  <c r="Q224" i="11"/>
  <c r="Q223" i="11"/>
  <c r="M223" i="11"/>
  <c r="H223" i="11"/>
  <c r="S223" i="11"/>
  <c r="U222" i="11"/>
  <c r="P222" i="11"/>
  <c r="O222" i="11"/>
  <c r="K222" i="11"/>
  <c r="L222" i="11"/>
  <c r="N222" i="11"/>
  <c r="J221" i="11"/>
  <c r="I221" i="11"/>
  <c r="P221" i="11"/>
  <c r="R220" i="11"/>
  <c r="N220" i="11"/>
  <c r="U219" i="11"/>
  <c r="V219" i="11" s="1"/>
  <c r="T219" i="11"/>
  <c r="R219" i="11"/>
  <c r="Q219" i="11"/>
  <c r="P219" i="11"/>
  <c r="L219" i="11"/>
  <c r="J219" i="11"/>
  <c r="I219" i="11"/>
  <c r="H219" i="11"/>
  <c r="N219" i="11"/>
  <c r="S219" i="11"/>
  <c r="J218" i="11"/>
  <c r="U218" i="11"/>
  <c r="M217" i="11"/>
  <c r="H217" i="11"/>
  <c r="Q217" i="11"/>
  <c r="S216" i="11"/>
  <c r="R216" i="11"/>
  <c r="Q216" i="11"/>
  <c r="P216" i="11"/>
  <c r="O216" i="11"/>
  <c r="L216" i="11"/>
  <c r="J216" i="11"/>
  <c r="I216" i="11"/>
  <c r="H216" i="11"/>
  <c r="N216" i="11"/>
  <c r="J215" i="11"/>
  <c r="M215" i="11"/>
  <c r="U213" i="11"/>
  <c r="R213" i="11"/>
  <c r="I213" i="11"/>
  <c r="K213" i="11"/>
  <c r="T212" i="11"/>
  <c r="O212" i="11"/>
  <c r="H212" i="11"/>
  <c r="J212" i="11"/>
  <c r="O211" i="11"/>
  <c r="N211" i="11"/>
  <c r="M211" i="11"/>
  <c r="L211" i="11"/>
  <c r="R211" i="11"/>
  <c r="S211" i="11"/>
  <c r="R210" i="11"/>
  <c r="N210" i="11"/>
  <c r="S209" i="11"/>
  <c r="L209" i="11"/>
  <c r="Q208" i="11"/>
  <c r="L208" i="11"/>
  <c r="K208" i="11"/>
  <c r="J208" i="11"/>
  <c r="T208" i="11"/>
  <c r="R206" i="11"/>
  <c r="L206" i="11"/>
  <c r="J206" i="11"/>
  <c r="T205" i="11"/>
  <c r="N205" i="11"/>
  <c r="L205" i="11"/>
  <c r="K205" i="11"/>
  <c r="S204" i="11"/>
  <c r="P204" i="11"/>
  <c r="L204" i="11"/>
  <c r="H204" i="11"/>
  <c r="Q204" i="11"/>
  <c r="N203" i="11"/>
  <c r="J203" i="11"/>
  <c r="P203" i="11"/>
  <c r="L203" i="11"/>
  <c r="U202" i="11"/>
  <c r="R202" i="11"/>
  <c r="N202" i="11"/>
  <c r="K201" i="11"/>
  <c r="H201" i="11"/>
  <c r="U201" i="11"/>
  <c r="Q200" i="11"/>
  <c r="P200" i="11"/>
  <c r="O200" i="11"/>
  <c r="J200" i="11"/>
  <c r="R200" i="11"/>
  <c r="R199" i="11"/>
  <c r="N199" i="11"/>
  <c r="J199" i="11"/>
  <c r="I199" i="11"/>
  <c r="H199" i="11"/>
  <c r="Q199" i="11"/>
  <c r="R198" i="11"/>
  <c r="K198" i="11"/>
  <c r="H198" i="11"/>
  <c r="M198" i="11"/>
  <c r="S197" i="11"/>
  <c r="O197" i="11"/>
  <c r="R196" i="11"/>
  <c r="N196" i="11"/>
  <c r="U195" i="11"/>
  <c r="P195" i="11"/>
  <c r="L195" i="11"/>
  <c r="I195" i="11"/>
  <c r="H195" i="11"/>
  <c r="O195" i="11"/>
  <c r="S194" i="11"/>
  <c r="K194" i="11"/>
  <c r="J194" i="11"/>
  <c r="H194" i="11"/>
  <c r="S193" i="11"/>
  <c r="Q193" i="11"/>
  <c r="O193" i="11"/>
  <c r="M193" i="11"/>
  <c r="I193" i="11"/>
  <c r="H193" i="11"/>
  <c r="P193" i="11"/>
  <c r="U192" i="11"/>
  <c r="R192" i="11"/>
  <c r="K192" i="11"/>
  <c r="I192" i="11"/>
  <c r="L192" i="11"/>
  <c r="U191" i="11"/>
  <c r="P190" i="11"/>
  <c r="K190" i="11"/>
  <c r="J190" i="11"/>
  <c r="I189" i="11"/>
  <c r="H189" i="11"/>
  <c r="L189" i="11"/>
  <c r="T188" i="11"/>
  <c r="M188" i="11"/>
  <c r="L187" i="11"/>
  <c r="M186" i="11"/>
  <c r="J186" i="11"/>
  <c r="N186" i="11"/>
  <c r="U185" i="11"/>
  <c r="S185" i="11"/>
  <c r="O185" i="11"/>
  <c r="L185" i="11"/>
  <c r="Q185" i="11"/>
  <c r="T184" i="11"/>
  <c r="Q183" i="11"/>
  <c r="M182" i="11"/>
  <c r="L181" i="11"/>
  <c r="L180" i="11"/>
  <c r="K180" i="11"/>
  <c r="M180" i="11"/>
  <c r="T179" i="11"/>
  <c r="Q179" i="11"/>
  <c r="K179" i="11"/>
  <c r="H179" i="11"/>
  <c r="I179" i="11"/>
  <c r="S178" i="11"/>
  <c r="Q178" i="11"/>
  <c r="J178" i="11"/>
  <c r="S177" i="11"/>
  <c r="Q177" i="11"/>
  <c r="P177" i="11"/>
  <c r="U177" i="11"/>
  <c r="R176" i="11"/>
  <c r="T176" i="11"/>
  <c r="Q176" i="11"/>
  <c r="U176" i="11"/>
  <c r="R175" i="11"/>
  <c r="Q175" i="11"/>
  <c r="H175" i="11"/>
  <c r="P175" i="11"/>
  <c r="Q174" i="11"/>
  <c r="S173" i="11"/>
  <c r="Q173" i="11"/>
  <c r="H173" i="11"/>
  <c r="O173" i="11"/>
  <c r="U173" i="11"/>
  <c r="T172" i="11"/>
  <c r="I172" i="11"/>
  <c r="Q172" i="11"/>
  <c r="N172" i="11"/>
  <c r="U172" i="11"/>
  <c r="U171" i="11"/>
  <c r="Q171" i="11"/>
  <c r="H171" i="11"/>
  <c r="P171" i="11"/>
  <c r="T171" i="11"/>
  <c r="P170" i="11"/>
  <c r="N170" i="11"/>
  <c r="O169" i="11"/>
  <c r="P169" i="11"/>
  <c r="Q168" i="11"/>
  <c r="R167" i="11"/>
  <c r="P167" i="11"/>
  <c r="O167" i="11"/>
  <c r="P166" i="11"/>
  <c r="M166" i="11"/>
  <c r="K166" i="11"/>
  <c r="L165" i="11"/>
  <c r="O165" i="11"/>
  <c r="N164" i="11"/>
  <c r="T163" i="11"/>
  <c r="O163" i="11"/>
  <c r="N162" i="11"/>
  <c r="P161" i="11"/>
  <c r="S160" i="11"/>
  <c r="L160" i="11"/>
  <c r="K160" i="11"/>
  <c r="N160" i="11"/>
  <c r="M159" i="11"/>
  <c r="U158" i="11"/>
  <c r="P158" i="11"/>
  <c r="N158" i="11"/>
  <c r="K158" i="11"/>
  <c r="J158" i="11"/>
  <c r="H158" i="11"/>
  <c r="R158" i="11"/>
  <c r="I157" i="11"/>
  <c r="S157" i="11"/>
  <c r="U156" i="11"/>
  <c r="N156" i="11"/>
  <c r="L156" i="11"/>
  <c r="T155" i="11"/>
  <c r="P154" i="11"/>
  <c r="M153" i="11"/>
  <c r="T152" i="11"/>
  <c r="L152" i="11"/>
  <c r="J152" i="11"/>
  <c r="R152" i="11"/>
  <c r="T151" i="11"/>
  <c r="M151" i="11"/>
  <c r="U150" i="11"/>
  <c r="S150" i="11"/>
  <c r="Q150" i="11"/>
  <c r="P150" i="11"/>
  <c r="M150" i="11"/>
  <c r="J150" i="11"/>
  <c r="I150" i="11"/>
  <c r="H150" i="11"/>
  <c r="R150" i="11"/>
  <c r="P149" i="11"/>
  <c r="L149" i="11"/>
  <c r="I149" i="11"/>
  <c r="M149" i="11"/>
  <c r="M148" i="11"/>
  <c r="T147" i="11"/>
  <c r="L147" i="11"/>
  <c r="I147" i="11"/>
  <c r="R147" i="11"/>
  <c r="I146" i="11"/>
  <c r="R146" i="11"/>
  <c r="S145" i="11"/>
  <c r="Q144" i="11"/>
  <c r="J144" i="11"/>
  <c r="I144" i="11"/>
  <c r="L144" i="11"/>
  <c r="M143" i="11"/>
  <c r="H143" i="11"/>
  <c r="K143" i="11"/>
  <c r="R143" i="11"/>
  <c r="K142" i="11"/>
  <c r="R142" i="11"/>
  <c r="O141" i="11"/>
  <c r="U140" i="11"/>
  <c r="S140" i="11"/>
  <c r="Q139" i="11"/>
  <c r="Q138" i="11"/>
  <c r="P138" i="11"/>
  <c r="J138" i="11"/>
  <c r="H138" i="11"/>
  <c r="K138" i="11"/>
  <c r="O137" i="11"/>
  <c r="R136" i="11"/>
  <c r="L136" i="11"/>
  <c r="R135" i="11"/>
  <c r="O135" i="11"/>
  <c r="H135" i="11"/>
  <c r="K135" i="11"/>
  <c r="U134" i="11"/>
  <c r="P134" i="11"/>
  <c r="I134" i="11"/>
  <c r="S134" i="11"/>
  <c r="Q133" i="11"/>
  <c r="L133" i="11"/>
  <c r="H133" i="11"/>
  <c r="L132" i="11"/>
  <c r="M131" i="11"/>
  <c r="P130" i="11"/>
  <c r="J130" i="11"/>
  <c r="S129" i="11"/>
  <c r="Q129" i="11"/>
  <c r="N129" i="11"/>
  <c r="L129" i="11"/>
  <c r="P129" i="11"/>
  <c r="O129" i="11"/>
  <c r="T128" i="11"/>
  <c r="P127" i="11"/>
  <c r="O127" i="11"/>
  <c r="U127" i="11"/>
  <c r="Q126" i="11"/>
  <c r="U126" i="11"/>
  <c r="S125" i="11"/>
  <c r="N124" i="11"/>
  <c r="J124" i="11"/>
  <c r="M124" i="11"/>
  <c r="T123" i="11"/>
  <c r="O123" i="11"/>
  <c r="U122" i="11"/>
  <c r="S122" i="11"/>
  <c r="R122" i="11"/>
  <c r="Q122" i="11"/>
  <c r="P122" i="11"/>
  <c r="M122" i="11"/>
  <c r="J122" i="11"/>
  <c r="I122" i="11"/>
  <c r="H122" i="11"/>
  <c r="P121" i="11"/>
  <c r="L121" i="11"/>
  <c r="M121" i="11"/>
  <c r="T120" i="11"/>
  <c r="N120" i="11"/>
  <c r="T119" i="11"/>
  <c r="P119" i="11"/>
  <c r="I119" i="11"/>
  <c r="H119" i="11"/>
  <c r="P118" i="11"/>
  <c r="K118" i="11"/>
  <c r="J118" i="11"/>
  <c r="Q117" i="11"/>
  <c r="M117" i="11"/>
  <c r="N117" i="11"/>
  <c r="U115" i="11"/>
  <c r="Q115" i="11"/>
  <c r="K115" i="11"/>
  <c r="I115" i="11"/>
  <c r="O115" i="11"/>
  <c r="M115" i="11"/>
  <c r="Q114" i="11"/>
  <c r="S113" i="11"/>
  <c r="O113" i="11"/>
  <c r="H113" i="11"/>
  <c r="Q111" i="11"/>
  <c r="P111" i="11"/>
  <c r="L111" i="11"/>
  <c r="K111" i="11"/>
  <c r="U110" i="11"/>
  <c r="R110" i="11"/>
  <c r="Q110" i="11"/>
  <c r="N110" i="11"/>
  <c r="M110" i="11"/>
  <c r="J110" i="11"/>
  <c r="I110" i="11"/>
  <c r="S110" i="11"/>
  <c r="N109" i="11"/>
  <c r="U109" i="11"/>
  <c r="H109" i="11"/>
  <c r="Q108" i="11"/>
  <c r="N108" i="11"/>
  <c r="K108" i="11"/>
  <c r="J108" i="11"/>
  <c r="U108" i="11"/>
  <c r="L108" i="11"/>
  <c r="P107" i="11"/>
  <c r="O107" i="11"/>
  <c r="T107" i="11"/>
  <c r="L107" i="11"/>
  <c r="Q106" i="11"/>
  <c r="K106" i="11"/>
  <c r="S105" i="11"/>
  <c r="N104" i="11"/>
  <c r="L104" i="11"/>
  <c r="Q103" i="11"/>
  <c r="P103" i="11"/>
  <c r="K103" i="11"/>
  <c r="I103" i="11"/>
  <c r="H103" i="11"/>
  <c r="U103" i="11"/>
  <c r="S102" i="11"/>
  <c r="R102" i="11"/>
  <c r="K102" i="11"/>
  <c r="J102" i="11"/>
  <c r="H102" i="11"/>
  <c r="O101" i="11"/>
  <c r="R100" i="11"/>
  <c r="Q100" i="11"/>
  <c r="K100" i="11"/>
  <c r="J100" i="11"/>
  <c r="U98" i="11"/>
  <c r="R98" i="11"/>
  <c r="N98" i="11"/>
  <c r="M98" i="11"/>
  <c r="H98" i="11"/>
  <c r="P97" i="11"/>
  <c r="O97" i="11"/>
  <c r="H97" i="11"/>
  <c r="U96" i="11"/>
  <c r="S96" i="11"/>
  <c r="L96" i="11"/>
  <c r="K96" i="11"/>
  <c r="J96" i="11"/>
  <c r="T95" i="11"/>
  <c r="M95" i="11"/>
  <c r="L95" i="11"/>
  <c r="K95" i="11"/>
  <c r="S94" i="11"/>
  <c r="R94" i="11"/>
  <c r="N94" i="11"/>
  <c r="M94" i="11"/>
  <c r="J94" i="11"/>
  <c r="H94" i="11"/>
  <c r="U94" i="11"/>
  <c r="U93" i="11"/>
  <c r="H93" i="11"/>
  <c r="P93" i="11"/>
  <c r="M93" i="11"/>
  <c r="N92" i="11"/>
  <c r="Q92" i="11"/>
  <c r="L91" i="11"/>
  <c r="I91" i="11"/>
  <c r="O91" i="11"/>
  <c r="P91" i="11"/>
  <c r="S90" i="11"/>
  <c r="Q90" i="11"/>
  <c r="K90" i="11"/>
  <c r="S89" i="11"/>
  <c r="N89" i="11"/>
  <c r="O89" i="11"/>
  <c r="Q88" i="11"/>
  <c r="L88" i="11"/>
  <c r="R88" i="11"/>
  <c r="L87" i="11"/>
  <c r="I87" i="11"/>
  <c r="K87" i="11"/>
  <c r="U86" i="11"/>
  <c r="S86" i="11"/>
  <c r="K86" i="11"/>
  <c r="I86" i="11"/>
  <c r="H85" i="11"/>
  <c r="Q85" i="11"/>
  <c r="T84" i="11"/>
  <c r="R84" i="11"/>
  <c r="L84" i="11"/>
  <c r="T83" i="11"/>
  <c r="R82" i="11"/>
  <c r="P81" i="11"/>
  <c r="N81" i="11"/>
  <c r="I81" i="11"/>
  <c r="N80" i="11"/>
  <c r="O79" i="11"/>
  <c r="M79" i="11"/>
  <c r="U78" i="11"/>
  <c r="S78" i="11"/>
  <c r="R78" i="11"/>
  <c r="P78" i="11"/>
  <c r="N78" i="11"/>
  <c r="M78" i="11"/>
  <c r="I78" i="11"/>
  <c r="H78" i="11"/>
  <c r="J78" i="11"/>
  <c r="O77" i="11"/>
  <c r="Q76" i="11"/>
  <c r="O76" i="11"/>
  <c r="M76" i="11"/>
  <c r="Q75" i="11"/>
  <c r="O74" i="11"/>
  <c r="S74" i="11"/>
  <c r="U73" i="11"/>
  <c r="S73" i="11"/>
  <c r="O73" i="11"/>
  <c r="K73" i="11"/>
  <c r="I73" i="11"/>
  <c r="S72" i="11"/>
  <c r="R72" i="11"/>
  <c r="N72" i="11"/>
  <c r="M72" i="11"/>
  <c r="K72" i="11"/>
  <c r="I72" i="11"/>
  <c r="T71" i="11"/>
  <c r="M71" i="11"/>
  <c r="R70" i="11"/>
  <c r="Q70" i="11"/>
  <c r="P70" i="11"/>
  <c r="N70" i="11"/>
  <c r="M70" i="11"/>
  <c r="J70" i="11"/>
  <c r="H70" i="11"/>
  <c r="O70" i="11"/>
  <c r="U69" i="11"/>
  <c r="T69" i="11"/>
  <c r="V69" i="11" s="1"/>
  <c r="Q69" i="11"/>
  <c r="O69" i="11"/>
  <c r="K69" i="11"/>
  <c r="I69" i="11"/>
  <c r="L69" i="11"/>
  <c r="T68" i="11"/>
  <c r="N68" i="11"/>
  <c r="M68" i="11"/>
  <c r="L67" i="11"/>
  <c r="O67" i="11"/>
  <c r="R66" i="11"/>
  <c r="S65" i="11"/>
  <c r="I65" i="11"/>
  <c r="M64" i="11"/>
  <c r="L64" i="11"/>
  <c r="L63" i="11"/>
  <c r="N62" i="11"/>
  <c r="O61" i="11"/>
  <c r="K61" i="11"/>
  <c r="U60" i="11"/>
  <c r="R60" i="11"/>
  <c r="Q60" i="11"/>
  <c r="P60" i="11"/>
  <c r="J60" i="11"/>
  <c r="H60" i="11"/>
  <c r="L60" i="11"/>
  <c r="K59" i="11"/>
  <c r="T59" i="11"/>
  <c r="N58" i="11"/>
  <c r="M58" i="11"/>
  <c r="T57" i="11"/>
  <c r="R57" i="11"/>
  <c r="P57" i="11"/>
  <c r="O57" i="11"/>
  <c r="K57" i="11"/>
  <c r="J57" i="11"/>
  <c r="S57" i="11"/>
  <c r="U56" i="11"/>
  <c r="R56" i="11"/>
  <c r="J56" i="11"/>
  <c r="H56" i="11"/>
  <c r="O56" i="11"/>
  <c r="N55" i="11"/>
  <c r="T55" i="11"/>
  <c r="Q54" i="11"/>
  <c r="P54" i="11"/>
  <c r="M54" i="11"/>
  <c r="T53" i="11"/>
  <c r="J53" i="11"/>
  <c r="K53" i="11"/>
  <c r="P51" i="11"/>
  <c r="O51" i="11"/>
  <c r="R51" i="11"/>
  <c r="T50" i="11"/>
  <c r="R50" i="11"/>
  <c r="Q50" i="11"/>
  <c r="L50" i="11"/>
  <c r="I50" i="11"/>
  <c r="H50" i="11"/>
  <c r="P50" i="11"/>
  <c r="S50" i="11"/>
  <c r="L49" i="11"/>
  <c r="P48" i="11"/>
  <c r="H48" i="11"/>
  <c r="R47" i="11"/>
  <c r="M47" i="11"/>
  <c r="K47" i="11"/>
  <c r="H47" i="11"/>
  <c r="R46" i="11"/>
  <c r="P46" i="11"/>
  <c r="M46" i="11"/>
  <c r="Q46" i="11"/>
  <c r="S45" i="11"/>
  <c r="R45" i="11"/>
  <c r="K45" i="11"/>
  <c r="J45" i="11"/>
  <c r="I45" i="11"/>
  <c r="R44" i="11"/>
  <c r="P44" i="11"/>
  <c r="M44" i="11"/>
  <c r="L43" i="11"/>
  <c r="P42" i="11"/>
  <c r="K42" i="11"/>
  <c r="J42" i="11"/>
  <c r="K41" i="11"/>
  <c r="L40" i="11"/>
  <c r="J40" i="11"/>
  <c r="H40" i="11"/>
  <c r="O40" i="11"/>
  <c r="K39" i="11"/>
  <c r="K38" i="11"/>
  <c r="P37" i="11"/>
  <c r="K37" i="11"/>
  <c r="Q36" i="11"/>
  <c r="M36" i="11"/>
  <c r="U35" i="11"/>
  <c r="S35" i="11"/>
  <c r="R35" i="11"/>
  <c r="L35" i="11"/>
  <c r="J35" i="11"/>
  <c r="H35" i="11"/>
  <c r="P35" i="11"/>
  <c r="S34" i="11"/>
  <c r="L34" i="11"/>
  <c r="H34" i="11"/>
  <c r="P34" i="11"/>
  <c r="I33" i="11"/>
  <c r="J33" i="11"/>
  <c r="J32" i="11"/>
  <c r="Q32" i="11"/>
  <c r="S31" i="11"/>
  <c r="R31" i="11"/>
  <c r="M31" i="11"/>
  <c r="O31" i="11"/>
  <c r="N31" i="11"/>
  <c r="P31" i="11"/>
  <c r="T30" i="11"/>
  <c r="S30" i="11"/>
  <c r="R30" i="11"/>
  <c r="N30" i="11"/>
  <c r="I30" i="11"/>
  <c r="P30" i="11"/>
  <c r="K30" i="11"/>
  <c r="T29" i="11"/>
  <c r="S29" i="11"/>
  <c r="R29" i="11"/>
  <c r="P29" i="11"/>
  <c r="O29" i="11"/>
  <c r="I29" i="11"/>
  <c r="K29" i="11"/>
  <c r="U28" i="11"/>
  <c r="T28" i="11"/>
  <c r="V28" i="11" s="1"/>
  <c r="R28" i="11"/>
  <c r="O28" i="11"/>
  <c r="I28" i="11"/>
  <c r="N28" i="11"/>
  <c r="M28" i="11"/>
  <c r="U27" i="11"/>
  <c r="T27" i="11"/>
  <c r="V27" i="11" s="1"/>
  <c r="S27" i="11"/>
  <c r="P27" i="11"/>
  <c r="L27" i="11"/>
  <c r="K27" i="11"/>
  <c r="J27" i="11"/>
  <c r="O27" i="11"/>
  <c r="S26" i="11"/>
  <c r="I26" i="11"/>
  <c r="L26" i="11"/>
  <c r="K25" i="11"/>
  <c r="U24" i="11"/>
  <c r="T24" i="11"/>
  <c r="V24" i="11" s="1"/>
  <c r="R24" i="11"/>
  <c r="Q24" i="11"/>
  <c r="P24" i="11"/>
  <c r="O24" i="11"/>
  <c r="L24" i="11"/>
  <c r="J24" i="11"/>
  <c r="I24" i="11"/>
  <c r="H24" i="11"/>
  <c r="N24" i="11"/>
  <c r="S24" i="11"/>
  <c r="T23" i="11"/>
  <c r="H23" i="11"/>
  <c r="L23" i="11"/>
  <c r="L22" i="11"/>
  <c r="M22" i="11"/>
  <c r="T22" i="11"/>
  <c r="T21" i="11"/>
  <c r="R21" i="11"/>
  <c r="Q21" i="11"/>
  <c r="P21" i="11"/>
  <c r="O21" i="11"/>
  <c r="K21" i="11"/>
  <c r="I21" i="11"/>
  <c r="H21" i="11"/>
  <c r="T20" i="11"/>
  <c r="I20" i="11"/>
  <c r="O20" i="11"/>
  <c r="U19" i="11"/>
  <c r="T18" i="11"/>
  <c r="S18" i="11"/>
  <c r="R18" i="11"/>
  <c r="Q18" i="11"/>
  <c r="J18" i="11"/>
  <c r="I18" i="11"/>
  <c r="H18" i="11"/>
  <c r="S17" i="11"/>
  <c r="I17" i="11"/>
  <c r="O16" i="11"/>
  <c r="M16" i="11"/>
  <c r="S15" i="11"/>
  <c r="J15" i="11"/>
  <c r="S14" i="11"/>
  <c r="R14" i="11"/>
  <c r="Q14" i="11"/>
  <c r="P14" i="11"/>
  <c r="N14" i="11"/>
  <c r="J14" i="11"/>
  <c r="I14" i="11"/>
  <c r="H14" i="11"/>
  <c r="M14" i="11"/>
  <c r="S13" i="11"/>
  <c r="J13" i="11"/>
  <c r="N13" i="11"/>
  <c r="R13" i="11"/>
  <c r="T12" i="11"/>
  <c r="R12" i="11"/>
  <c r="Q12" i="11"/>
  <c r="P12" i="11"/>
  <c r="O12" i="11"/>
  <c r="J12" i="11"/>
  <c r="I12" i="11"/>
  <c r="H12" i="11"/>
  <c r="N12" i="11"/>
  <c r="M12" i="11"/>
  <c r="T11" i="11"/>
  <c r="K11" i="11"/>
  <c r="M11" i="11"/>
  <c r="S11" i="11"/>
  <c r="S10" i="11"/>
  <c r="R10" i="11"/>
  <c r="Q10" i="11"/>
  <c r="P10" i="11"/>
  <c r="J10" i="11"/>
  <c r="I10" i="11"/>
  <c r="H10" i="11"/>
  <c r="O10" i="11"/>
  <c r="N9" i="11"/>
  <c r="U8" i="11"/>
  <c r="T8" i="11"/>
  <c r="R8" i="11"/>
  <c r="Q8" i="11"/>
  <c r="P8" i="11"/>
  <c r="O8" i="11"/>
  <c r="L8" i="11"/>
  <c r="J8" i="11"/>
  <c r="I8" i="11"/>
  <c r="H8" i="11"/>
  <c r="N8" i="11"/>
  <c r="S8" i="11"/>
  <c r="T7" i="11"/>
  <c r="A3" i="11"/>
  <c r="A2" i="11"/>
  <c r="A1" i="11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U114" i="10"/>
  <c r="U115" i="10"/>
  <c r="U116" i="10"/>
  <c r="U117" i="10"/>
  <c r="U118" i="10"/>
  <c r="U119" i="10"/>
  <c r="U120" i="10"/>
  <c r="U121" i="10"/>
  <c r="U122" i="10"/>
  <c r="U123" i="10"/>
  <c r="U124" i="10"/>
  <c r="U125" i="10"/>
  <c r="U126" i="10"/>
  <c r="U127" i="10"/>
  <c r="U128" i="10"/>
  <c r="U129" i="10"/>
  <c r="U130" i="10"/>
  <c r="U131" i="10"/>
  <c r="U132" i="10"/>
  <c r="U133" i="10"/>
  <c r="U134" i="10"/>
  <c r="U135" i="10"/>
  <c r="U136" i="10"/>
  <c r="U137" i="10"/>
  <c r="U138" i="10"/>
  <c r="U139" i="10"/>
  <c r="U140" i="10"/>
  <c r="U141" i="10"/>
  <c r="U142" i="10"/>
  <c r="U143" i="10"/>
  <c r="U144" i="10"/>
  <c r="U145" i="10"/>
  <c r="U146" i="10"/>
  <c r="U147" i="10"/>
  <c r="U148" i="10"/>
  <c r="U149" i="10"/>
  <c r="U150" i="10"/>
  <c r="U151" i="10"/>
  <c r="U152" i="10"/>
  <c r="U153" i="10"/>
  <c r="U154" i="10"/>
  <c r="U155" i="10"/>
  <c r="U156" i="10"/>
  <c r="U157" i="10"/>
  <c r="U158" i="10"/>
  <c r="U159" i="10"/>
  <c r="U160" i="10"/>
  <c r="U161" i="10"/>
  <c r="U162" i="10"/>
  <c r="U163" i="10"/>
  <c r="U164" i="10"/>
  <c r="U165" i="10"/>
  <c r="U166" i="10"/>
  <c r="U167" i="10"/>
  <c r="U168" i="10"/>
  <c r="U169" i="10"/>
  <c r="U170" i="10"/>
  <c r="U171" i="10"/>
  <c r="U172" i="10"/>
  <c r="U173" i="10"/>
  <c r="U174" i="10"/>
  <c r="U175" i="10"/>
  <c r="U176" i="10"/>
  <c r="U177" i="10"/>
  <c r="U178" i="10"/>
  <c r="U179" i="10"/>
  <c r="U180" i="10"/>
  <c r="U181" i="10"/>
  <c r="U182" i="10"/>
  <c r="U183" i="10"/>
  <c r="U184" i="10"/>
  <c r="U185" i="10"/>
  <c r="U186" i="10"/>
  <c r="U187" i="10"/>
  <c r="U188" i="10"/>
  <c r="U189" i="10"/>
  <c r="U190" i="10"/>
  <c r="U191" i="10"/>
  <c r="U19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303" i="10"/>
  <c r="U304" i="10"/>
  <c r="U305" i="10"/>
  <c r="U306" i="10"/>
  <c r="U307" i="10"/>
  <c r="U308" i="10"/>
  <c r="U309" i="10"/>
  <c r="U310" i="10"/>
  <c r="U311" i="10"/>
  <c r="U312" i="10"/>
  <c r="U313" i="10"/>
  <c r="U314" i="10"/>
  <c r="U315" i="10"/>
  <c r="U316" i="10"/>
  <c r="U317" i="10"/>
  <c r="U318" i="10"/>
  <c r="U319" i="10"/>
  <c r="U320" i="10"/>
  <c r="U321" i="10"/>
  <c r="U322" i="10"/>
  <c r="U323" i="10"/>
  <c r="U324" i="10"/>
  <c r="U325" i="10"/>
  <c r="U326" i="10"/>
  <c r="U327" i="10"/>
  <c r="U328" i="10"/>
  <c r="U329" i="10"/>
  <c r="U330" i="10"/>
  <c r="U331" i="10"/>
  <c r="U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7" i="10"/>
  <c r="A8" i="10"/>
  <c r="B8" i="10"/>
  <c r="C8" i="10"/>
  <c r="D8" i="10"/>
  <c r="E8" i="10"/>
  <c r="F8" i="10"/>
  <c r="G8" i="10"/>
  <c r="A9" i="10"/>
  <c r="B9" i="10"/>
  <c r="C9" i="10"/>
  <c r="D9" i="10"/>
  <c r="E9" i="10"/>
  <c r="F9" i="10"/>
  <c r="G9" i="10"/>
  <c r="A10" i="10"/>
  <c r="B10" i="10"/>
  <c r="C10" i="10"/>
  <c r="D10" i="10"/>
  <c r="E10" i="10"/>
  <c r="F10" i="10"/>
  <c r="G10" i="10"/>
  <c r="A11" i="10"/>
  <c r="B11" i="10"/>
  <c r="C11" i="10"/>
  <c r="D11" i="10"/>
  <c r="E11" i="10"/>
  <c r="F11" i="10"/>
  <c r="G11" i="10"/>
  <c r="A12" i="10"/>
  <c r="B12" i="10"/>
  <c r="C12" i="10"/>
  <c r="D12" i="10"/>
  <c r="E12" i="10"/>
  <c r="F12" i="10"/>
  <c r="G12" i="10"/>
  <c r="A13" i="10"/>
  <c r="B13" i="10"/>
  <c r="C13" i="10"/>
  <c r="D13" i="10"/>
  <c r="E13" i="10"/>
  <c r="F13" i="10"/>
  <c r="G13" i="10"/>
  <c r="A14" i="10"/>
  <c r="B14" i="10"/>
  <c r="C14" i="10"/>
  <c r="D14" i="10"/>
  <c r="E14" i="10"/>
  <c r="F14" i="10"/>
  <c r="G14" i="10"/>
  <c r="A15" i="10"/>
  <c r="B15" i="10"/>
  <c r="C15" i="10"/>
  <c r="D15" i="10"/>
  <c r="E15" i="10"/>
  <c r="F15" i="10"/>
  <c r="G15" i="10"/>
  <c r="A16" i="10"/>
  <c r="B16" i="10"/>
  <c r="C16" i="10"/>
  <c r="D16" i="10"/>
  <c r="E16" i="10"/>
  <c r="F16" i="10"/>
  <c r="G16" i="10"/>
  <c r="A17" i="10"/>
  <c r="B17" i="10"/>
  <c r="C17" i="10"/>
  <c r="D17" i="10"/>
  <c r="E17" i="10"/>
  <c r="F17" i="10"/>
  <c r="G17" i="10"/>
  <c r="A18" i="10"/>
  <c r="B18" i="10"/>
  <c r="C18" i="10"/>
  <c r="D18" i="10"/>
  <c r="E18" i="10"/>
  <c r="F18" i="10"/>
  <c r="G18" i="10"/>
  <c r="A19" i="10"/>
  <c r="B19" i="10"/>
  <c r="C19" i="10"/>
  <c r="D19" i="10"/>
  <c r="E19" i="10"/>
  <c r="F19" i="10"/>
  <c r="G19" i="10"/>
  <c r="A20" i="10"/>
  <c r="B20" i="10"/>
  <c r="C20" i="10"/>
  <c r="D20" i="10"/>
  <c r="E20" i="10"/>
  <c r="F20" i="10"/>
  <c r="G20" i="10"/>
  <c r="A21" i="10"/>
  <c r="B21" i="10"/>
  <c r="C21" i="10"/>
  <c r="D21" i="10"/>
  <c r="E21" i="10"/>
  <c r="F21" i="10"/>
  <c r="G21" i="10"/>
  <c r="A22" i="10"/>
  <c r="B22" i="10"/>
  <c r="C22" i="10"/>
  <c r="D22" i="10"/>
  <c r="E22" i="10"/>
  <c r="F22" i="10"/>
  <c r="G22" i="10"/>
  <c r="A23" i="10"/>
  <c r="B23" i="10"/>
  <c r="C23" i="10"/>
  <c r="D23" i="10"/>
  <c r="E23" i="10"/>
  <c r="F23" i="10"/>
  <c r="G23" i="10"/>
  <c r="A24" i="10"/>
  <c r="B24" i="10"/>
  <c r="C24" i="10"/>
  <c r="D24" i="10"/>
  <c r="E24" i="10"/>
  <c r="F24" i="10"/>
  <c r="G24" i="10"/>
  <c r="A25" i="10"/>
  <c r="B25" i="10"/>
  <c r="C25" i="10"/>
  <c r="D25" i="10"/>
  <c r="E25" i="10"/>
  <c r="F25" i="10"/>
  <c r="G25" i="10"/>
  <c r="A26" i="10"/>
  <c r="B26" i="10"/>
  <c r="C26" i="10"/>
  <c r="D26" i="10"/>
  <c r="E26" i="10"/>
  <c r="F26" i="10"/>
  <c r="G26" i="10"/>
  <c r="A27" i="10"/>
  <c r="B27" i="10"/>
  <c r="C27" i="10"/>
  <c r="D27" i="10"/>
  <c r="E27" i="10"/>
  <c r="F27" i="10"/>
  <c r="G27" i="10"/>
  <c r="A28" i="10"/>
  <c r="B28" i="10"/>
  <c r="C28" i="10"/>
  <c r="D28" i="10"/>
  <c r="E28" i="10"/>
  <c r="F28" i="10"/>
  <c r="G28" i="10"/>
  <c r="A29" i="10"/>
  <c r="B29" i="10"/>
  <c r="C29" i="10"/>
  <c r="D29" i="10"/>
  <c r="E29" i="10"/>
  <c r="F29" i="10"/>
  <c r="G29" i="10"/>
  <c r="A30" i="10"/>
  <c r="B30" i="10"/>
  <c r="C30" i="10"/>
  <c r="D30" i="10"/>
  <c r="E30" i="10"/>
  <c r="F30" i="10"/>
  <c r="G30" i="10"/>
  <c r="A31" i="10"/>
  <c r="B31" i="10"/>
  <c r="C31" i="10"/>
  <c r="D31" i="10"/>
  <c r="E31" i="10"/>
  <c r="F31" i="10"/>
  <c r="G31" i="10"/>
  <c r="A32" i="10"/>
  <c r="B32" i="10"/>
  <c r="C32" i="10"/>
  <c r="D32" i="10"/>
  <c r="E32" i="10"/>
  <c r="F32" i="10"/>
  <c r="G32" i="10"/>
  <c r="A33" i="10"/>
  <c r="B33" i="10"/>
  <c r="C33" i="10"/>
  <c r="D33" i="10"/>
  <c r="E33" i="10"/>
  <c r="F33" i="10"/>
  <c r="G33" i="10"/>
  <c r="A34" i="10"/>
  <c r="B34" i="10"/>
  <c r="C34" i="10"/>
  <c r="D34" i="10"/>
  <c r="E34" i="10"/>
  <c r="F34" i="10"/>
  <c r="G34" i="10"/>
  <c r="A35" i="10"/>
  <c r="B35" i="10"/>
  <c r="C35" i="10"/>
  <c r="D35" i="10"/>
  <c r="E35" i="10"/>
  <c r="F35" i="10"/>
  <c r="G35" i="10"/>
  <c r="A36" i="10"/>
  <c r="B36" i="10"/>
  <c r="C36" i="10"/>
  <c r="D36" i="10"/>
  <c r="E36" i="10"/>
  <c r="F36" i="10"/>
  <c r="G36" i="10"/>
  <c r="A37" i="10"/>
  <c r="B37" i="10"/>
  <c r="C37" i="10"/>
  <c r="D37" i="10"/>
  <c r="E37" i="10"/>
  <c r="F37" i="10"/>
  <c r="G37" i="10"/>
  <c r="A38" i="10"/>
  <c r="B38" i="10"/>
  <c r="C38" i="10"/>
  <c r="D38" i="10"/>
  <c r="E38" i="10"/>
  <c r="F38" i="10"/>
  <c r="G38" i="10"/>
  <c r="A39" i="10"/>
  <c r="B39" i="10"/>
  <c r="C39" i="10"/>
  <c r="D39" i="10"/>
  <c r="E39" i="10"/>
  <c r="F39" i="10"/>
  <c r="G39" i="10"/>
  <c r="A40" i="10"/>
  <c r="B40" i="10"/>
  <c r="C40" i="10"/>
  <c r="D40" i="10"/>
  <c r="E40" i="10"/>
  <c r="F40" i="10"/>
  <c r="G40" i="10"/>
  <c r="A41" i="10"/>
  <c r="B41" i="10"/>
  <c r="C41" i="10"/>
  <c r="D41" i="10"/>
  <c r="E41" i="10"/>
  <c r="F41" i="10"/>
  <c r="G41" i="10"/>
  <c r="A42" i="10"/>
  <c r="B42" i="10"/>
  <c r="C42" i="10"/>
  <c r="D42" i="10"/>
  <c r="E42" i="10"/>
  <c r="F42" i="10"/>
  <c r="G42" i="10"/>
  <c r="A43" i="10"/>
  <c r="B43" i="10"/>
  <c r="C43" i="10"/>
  <c r="D43" i="10"/>
  <c r="E43" i="10"/>
  <c r="F43" i="10"/>
  <c r="G43" i="10"/>
  <c r="A44" i="10"/>
  <c r="B44" i="10"/>
  <c r="C44" i="10"/>
  <c r="D44" i="10"/>
  <c r="E44" i="10"/>
  <c r="F44" i="10"/>
  <c r="G44" i="10"/>
  <c r="A45" i="10"/>
  <c r="B45" i="10"/>
  <c r="C45" i="10"/>
  <c r="D45" i="10"/>
  <c r="E45" i="10"/>
  <c r="F45" i="10"/>
  <c r="G45" i="10"/>
  <c r="A46" i="10"/>
  <c r="B46" i="10"/>
  <c r="C46" i="10"/>
  <c r="D46" i="10"/>
  <c r="E46" i="10"/>
  <c r="F46" i="10"/>
  <c r="G46" i="10"/>
  <c r="A47" i="10"/>
  <c r="B47" i="10"/>
  <c r="C47" i="10"/>
  <c r="D47" i="10"/>
  <c r="E47" i="10"/>
  <c r="F47" i="10"/>
  <c r="G47" i="10"/>
  <c r="A48" i="10"/>
  <c r="B48" i="10"/>
  <c r="C48" i="10"/>
  <c r="D48" i="10"/>
  <c r="E48" i="10"/>
  <c r="F48" i="10"/>
  <c r="G48" i="10"/>
  <c r="A49" i="10"/>
  <c r="B49" i="10"/>
  <c r="C49" i="10"/>
  <c r="D49" i="10"/>
  <c r="E49" i="10"/>
  <c r="F49" i="10"/>
  <c r="G49" i="10"/>
  <c r="A50" i="10"/>
  <c r="B50" i="10"/>
  <c r="C50" i="10"/>
  <c r="D50" i="10"/>
  <c r="E50" i="10"/>
  <c r="F50" i="10"/>
  <c r="G50" i="10"/>
  <c r="A51" i="10"/>
  <c r="B51" i="10"/>
  <c r="C51" i="10"/>
  <c r="D51" i="10"/>
  <c r="E51" i="10"/>
  <c r="F51" i="10"/>
  <c r="G51" i="10"/>
  <c r="A52" i="10"/>
  <c r="B52" i="10"/>
  <c r="C52" i="10"/>
  <c r="D52" i="10"/>
  <c r="E52" i="10"/>
  <c r="F52" i="10"/>
  <c r="G52" i="10"/>
  <c r="A53" i="10"/>
  <c r="B53" i="10"/>
  <c r="C53" i="10"/>
  <c r="D53" i="10"/>
  <c r="E53" i="10"/>
  <c r="F53" i="10"/>
  <c r="G53" i="10"/>
  <c r="A54" i="10"/>
  <c r="B54" i="10"/>
  <c r="C54" i="10"/>
  <c r="D54" i="10"/>
  <c r="E54" i="10"/>
  <c r="F54" i="10"/>
  <c r="G54" i="10"/>
  <c r="A55" i="10"/>
  <c r="B55" i="10"/>
  <c r="C55" i="10"/>
  <c r="D55" i="10"/>
  <c r="E55" i="10"/>
  <c r="F55" i="10"/>
  <c r="G55" i="10"/>
  <c r="A56" i="10"/>
  <c r="B56" i="10"/>
  <c r="C56" i="10"/>
  <c r="D56" i="10"/>
  <c r="E56" i="10"/>
  <c r="F56" i="10"/>
  <c r="G56" i="10"/>
  <c r="A57" i="10"/>
  <c r="B57" i="10"/>
  <c r="C57" i="10"/>
  <c r="D57" i="10"/>
  <c r="E57" i="10"/>
  <c r="F57" i="10"/>
  <c r="G57" i="10"/>
  <c r="A58" i="10"/>
  <c r="B58" i="10"/>
  <c r="C58" i="10"/>
  <c r="D58" i="10"/>
  <c r="E58" i="10"/>
  <c r="F58" i="10"/>
  <c r="G58" i="10"/>
  <c r="A59" i="10"/>
  <c r="B59" i="10"/>
  <c r="C59" i="10"/>
  <c r="D59" i="10"/>
  <c r="E59" i="10"/>
  <c r="F59" i="10"/>
  <c r="G59" i="10"/>
  <c r="A60" i="10"/>
  <c r="B60" i="10"/>
  <c r="C60" i="10"/>
  <c r="D60" i="10"/>
  <c r="E60" i="10"/>
  <c r="F60" i="10"/>
  <c r="G60" i="10"/>
  <c r="A61" i="10"/>
  <c r="B61" i="10"/>
  <c r="C61" i="10"/>
  <c r="D61" i="10"/>
  <c r="E61" i="10"/>
  <c r="F61" i="10"/>
  <c r="G61" i="10"/>
  <c r="A62" i="10"/>
  <c r="B62" i="10"/>
  <c r="C62" i="10"/>
  <c r="D62" i="10"/>
  <c r="E62" i="10"/>
  <c r="F62" i="10"/>
  <c r="G62" i="10"/>
  <c r="A63" i="10"/>
  <c r="B63" i="10"/>
  <c r="C63" i="10"/>
  <c r="D63" i="10"/>
  <c r="E63" i="10"/>
  <c r="F63" i="10"/>
  <c r="G63" i="10"/>
  <c r="A64" i="10"/>
  <c r="B64" i="10"/>
  <c r="C64" i="10"/>
  <c r="D64" i="10"/>
  <c r="E64" i="10"/>
  <c r="F64" i="10"/>
  <c r="G64" i="10"/>
  <c r="A65" i="10"/>
  <c r="B65" i="10"/>
  <c r="C65" i="10"/>
  <c r="D65" i="10"/>
  <c r="E65" i="10"/>
  <c r="F65" i="10"/>
  <c r="G65" i="10"/>
  <c r="A66" i="10"/>
  <c r="B66" i="10"/>
  <c r="C66" i="10"/>
  <c r="D66" i="10"/>
  <c r="E66" i="10"/>
  <c r="F66" i="10"/>
  <c r="G66" i="10"/>
  <c r="A67" i="10"/>
  <c r="B67" i="10"/>
  <c r="C67" i="10"/>
  <c r="D67" i="10"/>
  <c r="E67" i="10"/>
  <c r="F67" i="10"/>
  <c r="G67" i="10"/>
  <c r="A68" i="10"/>
  <c r="B68" i="10"/>
  <c r="C68" i="10"/>
  <c r="D68" i="10"/>
  <c r="E68" i="10"/>
  <c r="F68" i="10"/>
  <c r="G68" i="10"/>
  <c r="A69" i="10"/>
  <c r="B69" i="10"/>
  <c r="C69" i="10"/>
  <c r="D69" i="10"/>
  <c r="E69" i="10"/>
  <c r="F69" i="10"/>
  <c r="G69" i="10"/>
  <c r="A70" i="10"/>
  <c r="B70" i="10"/>
  <c r="C70" i="10"/>
  <c r="D70" i="10"/>
  <c r="E70" i="10"/>
  <c r="F70" i="10"/>
  <c r="G70" i="10"/>
  <c r="A71" i="10"/>
  <c r="B71" i="10"/>
  <c r="C71" i="10"/>
  <c r="D71" i="10"/>
  <c r="E71" i="10"/>
  <c r="F71" i="10"/>
  <c r="G71" i="10"/>
  <c r="A72" i="10"/>
  <c r="B72" i="10"/>
  <c r="C72" i="10"/>
  <c r="D72" i="10"/>
  <c r="E72" i="10"/>
  <c r="F72" i="10"/>
  <c r="G72" i="10"/>
  <c r="A73" i="10"/>
  <c r="B73" i="10"/>
  <c r="C73" i="10"/>
  <c r="D73" i="10"/>
  <c r="E73" i="10"/>
  <c r="F73" i="10"/>
  <c r="G73" i="10"/>
  <c r="A74" i="10"/>
  <c r="B74" i="10"/>
  <c r="C74" i="10"/>
  <c r="D74" i="10"/>
  <c r="E74" i="10"/>
  <c r="F74" i="10"/>
  <c r="G74" i="10"/>
  <c r="A75" i="10"/>
  <c r="B75" i="10"/>
  <c r="C75" i="10"/>
  <c r="D75" i="10"/>
  <c r="E75" i="10"/>
  <c r="F75" i="10"/>
  <c r="G75" i="10"/>
  <c r="A76" i="10"/>
  <c r="B76" i="10"/>
  <c r="C76" i="10"/>
  <c r="D76" i="10"/>
  <c r="E76" i="10"/>
  <c r="F76" i="10"/>
  <c r="G76" i="10"/>
  <c r="A77" i="10"/>
  <c r="B77" i="10"/>
  <c r="C77" i="10"/>
  <c r="D77" i="10"/>
  <c r="E77" i="10"/>
  <c r="F77" i="10"/>
  <c r="G77" i="10"/>
  <c r="A78" i="10"/>
  <c r="B78" i="10"/>
  <c r="C78" i="10"/>
  <c r="D78" i="10"/>
  <c r="E78" i="10"/>
  <c r="F78" i="10"/>
  <c r="G78" i="10"/>
  <c r="A79" i="10"/>
  <c r="B79" i="10"/>
  <c r="C79" i="10"/>
  <c r="D79" i="10"/>
  <c r="E79" i="10"/>
  <c r="F79" i="10"/>
  <c r="G79" i="10"/>
  <c r="A80" i="10"/>
  <c r="B80" i="10"/>
  <c r="C80" i="10"/>
  <c r="D80" i="10"/>
  <c r="E80" i="10"/>
  <c r="F80" i="10"/>
  <c r="G80" i="10"/>
  <c r="A81" i="10"/>
  <c r="B81" i="10"/>
  <c r="C81" i="10"/>
  <c r="D81" i="10"/>
  <c r="E81" i="10"/>
  <c r="F81" i="10"/>
  <c r="G81" i="10"/>
  <c r="A82" i="10"/>
  <c r="B82" i="10"/>
  <c r="C82" i="10"/>
  <c r="D82" i="10"/>
  <c r="E82" i="10"/>
  <c r="F82" i="10"/>
  <c r="G82" i="10"/>
  <c r="A83" i="10"/>
  <c r="B83" i="10"/>
  <c r="C83" i="10"/>
  <c r="D83" i="10"/>
  <c r="E83" i="10"/>
  <c r="F83" i="10"/>
  <c r="G83" i="10"/>
  <c r="A84" i="10"/>
  <c r="B84" i="10"/>
  <c r="C84" i="10"/>
  <c r="D84" i="10"/>
  <c r="E84" i="10"/>
  <c r="F84" i="10"/>
  <c r="G84" i="10"/>
  <c r="A85" i="10"/>
  <c r="B85" i="10"/>
  <c r="C85" i="10"/>
  <c r="D85" i="10"/>
  <c r="E85" i="10"/>
  <c r="F85" i="10"/>
  <c r="G85" i="10"/>
  <c r="A86" i="10"/>
  <c r="B86" i="10"/>
  <c r="C86" i="10"/>
  <c r="D86" i="10"/>
  <c r="E86" i="10"/>
  <c r="F86" i="10"/>
  <c r="G86" i="10"/>
  <c r="A87" i="10"/>
  <c r="B87" i="10"/>
  <c r="C87" i="10"/>
  <c r="D87" i="10"/>
  <c r="E87" i="10"/>
  <c r="F87" i="10"/>
  <c r="G87" i="10"/>
  <c r="A88" i="10"/>
  <c r="B88" i="10"/>
  <c r="C88" i="10"/>
  <c r="D88" i="10"/>
  <c r="E88" i="10"/>
  <c r="F88" i="10"/>
  <c r="G88" i="10"/>
  <c r="A89" i="10"/>
  <c r="B89" i="10"/>
  <c r="C89" i="10"/>
  <c r="D89" i="10"/>
  <c r="E89" i="10"/>
  <c r="F89" i="10"/>
  <c r="G89" i="10"/>
  <c r="A90" i="10"/>
  <c r="B90" i="10"/>
  <c r="C90" i="10"/>
  <c r="D90" i="10"/>
  <c r="E90" i="10"/>
  <c r="F90" i="10"/>
  <c r="G90" i="10"/>
  <c r="A91" i="10"/>
  <c r="B91" i="10"/>
  <c r="C91" i="10"/>
  <c r="D91" i="10"/>
  <c r="E91" i="10"/>
  <c r="F91" i="10"/>
  <c r="G91" i="10"/>
  <c r="A92" i="10"/>
  <c r="B92" i="10"/>
  <c r="C92" i="10"/>
  <c r="D92" i="10"/>
  <c r="E92" i="10"/>
  <c r="F92" i="10"/>
  <c r="G92" i="10"/>
  <c r="A93" i="10"/>
  <c r="B93" i="10"/>
  <c r="C93" i="10"/>
  <c r="D93" i="10"/>
  <c r="E93" i="10"/>
  <c r="F93" i="10"/>
  <c r="G93" i="10"/>
  <c r="A94" i="10"/>
  <c r="B94" i="10"/>
  <c r="C94" i="10"/>
  <c r="D94" i="10"/>
  <c r="E94" i="10"/>
  <c r="F94" i="10"/>
  <c r="G94" i="10"/>
  <c r="A95" i="10"/>
  <c r="B95" i="10"/>
  <c r="C95" i="10"/>
  <c r="D95" i="10"/>
  <c r="E95" i="10"/>
  <c r="F95" i="10"/>
  <c r="G95" i="10"/>
  <c r="A96" i="10"/>
  <c r="B96" i="10"/>
  <c r="C96" i="10"/>
  <c r="D96" i="10"/>
  <c r="E96" i="10"/>
  <c r="F96" i="10"/>
  <c r="G96" i="10"/>
  <c r="A97" i="10"/>
  <c r="B97" i="10"/>
  <c r="C97" i="10"/>
  <c r="D97" i="10"/>
  <c r="E97" i="10"/>
  <c r="F97" i="10"/>
  <c r="G97" i="10"/>
  <c r="A98" i="10"/>
  <c r="B98" i="10"/>
  <c r="C98" i="10"/>
  <c r="D98" i="10"/>
  <c r="E98" i="10"/>
  <c r="F98" i="10"/>
  <c r="G98" i="10"/>
  <c r="A99" i="10"/>
  <c r="B99" i="10"/>
  <c r="C99" i="10"/>
  <c r="D99" i="10"/>
  <c r="E99" i="10"/>
  <c r="F99" i="10"/>
  <c r="G99" i="10"/>
  <c r="A100" i="10"/>
  <c r="B100" i="10"/>
  <c r="C100" i="10"/>
  <c r="D100" i="10"/>
  <c r="E100" i="10"/>
  <c r="F100" i="10"/>
  <c r="G100" i="10"/>
  <c r="A101" i="10"/>
  <c r="B101" i="10"/>
  <c r="C101" i="10"/>
  <c r="D101" i="10"/>
  <c r="E101" i="10"/>
  <c r="F101" i="10"/>
  <c r="G101" i="10"/>
  <c r="A102" i="10"/>
  <c r="B102" i="10"/>
  <c r="C102" i="10"/>
  <c r="D102" i="10"/>
  <c r="E102" i="10"/>
  <c r="F102" i="10"/>
  <c r="G102" i="10"/>
  <c r="A103" i="10"/>
  <c r="B103" i="10"/>
  <c r="C103" i="10"/>
  <c r="D103" i="10"/>
  <c r="E103" i="10"/>
  <c r="F103" i="10"/>
  <c r="G103" i="10"/>
  <c r="A104" i="10"/>
  <c r="B104" i="10"/>
  <c r="C104" i="10"/>
  <c r="D104" i="10"/>
  <c r="E104" i="10"/>
  <c r="F104" i="10"/>
  <c r="G104" i="10"/>
  <c r="A105" i="10"/>
  <c r="B105" i="10"/>
  <c r="C105" i="10"/>
  <c r="D105" i="10"/>
  <c r="E105" i="10"/>
  <c r="F105" i="10"/>
  <c r="G105" i="10"/>
  <c r="A106" i="10"/>
  <c r="B106" i="10"/>
  <c r="C106" i="10"/>
  <c r="D106" i="10"/>
  <c r="E106" i="10"/>
  <c r="F106" i="10"/>
  <c r="G106" i="10"/>
  <c r="A107" i="10"/>
  <c r="B107" i="10"/>
  <c r="C107" i="10"/>
  <c r="D107" i="10"/>
  <c r="E107" i="10"/>
  <c r="F107" i="10"/>
  <c r="G107" i="10"/>
  <c r="A108" i="10"/>
  <c r="B108" i="10"/>
  <c r="C108" i="10"/>
  <c r="D108" i="10"/>
  <c r="E108" i="10"/>
  <c r="F108" i="10"/>
  <c r="G108" i="10"/>
  <c r="A109" i="10"/>
  <c r="B109" i="10"/>
  <c r="C109" i="10"/>
  <c r="D109" i="10"/>
  <c r="E109" i="10"/>
  <c r="F109" i="10"/>
  <c r="G109" i="10"/>
  <c r="A110" i="10"/>
  <c r="B110" i="10"/>
  <c r="C110" i="10"/>
  <c r="D110" i="10"/>
  <c r="E110" i="10"/>
  <c r="F110" i="10"/>
  <c r="G110" i="10"/>
  <c r="A111" i="10"/>
  <c r="B111" i="10"/>
  <c r="C111" i="10"/>
  <c r="D111" i="10"/>
  <c r="E111" i="10"/>
  <c r="F111" i="10"/>
  <c r="G111" i="10"/>
  <c r="A112" i="10"/>
  <c r="B112" i="10"/>
  <c r="C112" i="10"/>
  <c r="D112" i="10"/>
  <c r="E112" i="10"/>
  <c r="F112" i="10"/>
  <c r="G112" i="10"/>
  <c r="A113" i="10"/>
  <c r="B113" i="10"/>
  <c r="C113" i="10"/>
  <c r="D113" i="10"/>
  <c r="E113" i="10"/>
  <c r="F113" i="10"/>
  <c r="G113" i="10"/>
  <c r="A114" i="10"/>
  <c r="B114" i="10"/>
  <c r="C114" i="10"/>
  <c r="D114" i="10"/>
  <c r="E114" i="10"/>
  <c r="F114" i="10"/>
  <c r="G114" i="10"/>
  <c r="A115" i="10"/>
  <c r="B115" i="10"/>
  <c r="C115" i="10"/>
  <c r="D115" i="10"/>
  <c r="E115" i="10"/>
  <c r="F115" i="10"/>
  <c r="G115" i="10"/>
  <c r="A116" i="10"/>
  <c r="B116" i="10"/>
  <c r="C116" i="10"/>
  <c r="D116" i="10"/>
  <c r="E116" i="10"/>
  <c r="F116" i="10"/>
  <c r="G116" i="10"/>
  <c r="A117" i="10"/>
  <c r="B117" i="10"/>
  <c r="C117" i="10"/>
  <c r="D117" i="10"/>
  <c r="E117" i="10"/>
  <c r="F117" i="10"/>
  <c r="G117" i="10"/>
  <c r="A118" i="10"/>
  <c r="B118" i="10"/>
  <c r="C118" i="10"/>
  <c r="D118" i="10"/>
  <c r="E118" i="10"/>
  <c r="F118" i="10"/>
  <c r="G118" i="10"/>
  <c r="A119" i="10"/>
  <c r="B119" i="10"/>
  <c r="C119" i="10"/>
  <c r="D119" i="10"/>
  <c r="E119" i="10"/>
  <c r="F119" i="10"/>
  <c r="G119" i="10"/>
  <c r="A120" i="10"/>
  <c r="B120" i="10"/>
  <c r="C120" i="10"/>
  <c r="D120" i="10"/>
  <c r="E120" i="10"/>
  <c r="F120" i="10"/>
  <c r="G120" i="10"/>
  <c r="A121" i="10"/>
  <c r="B121" i="10"/>
  <c r="C121" i="10"/>
  <c r="D121" i="10"/>
  <c r="E121" i="10"/>
  <c r="F121" i="10"/>
  <c r="G121" i="10"/>
  <c r="A122" i="10"/>
  <c r="B122" i="10"/>
  <c r="C122" i="10"/>
  <c r="D122" i="10"/>
  <c r="E122" i="10"/>
  <c r="F122" i="10"/>
  <c r="G122" i="10"/>
  <c r="A123" i="10"/>
  <c r="B123" i="10"/>
  <c r="C123" i="10"/>
  <c r="D123" i="10"/>
  <c r="E123" i="10"/>
  <c r="F123" i="10"/>
  <c r="G123" i="10"/>
  <c r="A124" i="10"/>
  <c r="B124" i="10"/>
  <c r="C124" i="10"/>
  <c r="D124" i="10"/>
  <c r="E124" i="10"/>
  <c r="F124" i="10"/>
  <c r="G124" i="10"/>
  <c r="A125" i="10"/>
  <c r="B125" i="10"/>
  <c r="C125" i="10"/>
  <c r="D125" i="10"/>
  <c r="E125" i="10"/>
  <c r="F125" i="10"/>
  <c r="G125" i="10"/>
  <c r="A126" i="10"/>
  <c r="B126" i="10"/>
  <c r="C126" i="10"/>
  <c r="D126" i="10"/>
  <c r="E126" i="10"/>
  <c r="F126" i="10"/>
  <c r="G126" i="10"/>
  <c r="A127" i="10"/>
  <c r="B127" i="10"/>
  <c r="C127" i="10"/>
  <c r="D127" i="10"/>
  <c r="E127" i="10"/>
  <c r="F127" i="10"/>
  <c r="G127" i="10"/>
  <c r="A128" i="10"/>
  <c r="B128" i="10"/>
  <c r="C128" i="10"/>
  <c r="D128" i="10"/>
  <c r="E128" i="10"/>
  <c r="F128" i="10"/>
  <c r="G128" i="10"/>
  <c r="A129" i="10"/>
  <c r="B129" i="10"/>
  <c r="C129" i="10"/>
  <c r="D129" i="10"/>
  <c r="E129" i="10"/>
  <c r="F129" i="10"/>
  <c r="G129" i="10"/>
  <c r="A130" i="10"/>
  <c r="B130" i="10"/>
  <c r="C130" i="10"/>
  <c r="D130" i="10"/>
  <c r="E130" i="10"/>
  <c r="F130" i="10"/>
  <c r="G130" i="10"/>
  <c r="A131" i="10"/>
  <c r="B131" i="10"/>
  <c r="C131" i="10"/>
  <c r="D131" i="10"/>
  <c r="E131" i="10"/>
  <c r="F131" i="10"/>
  <c r="G131" i="10"/>
  <c r="A132" i="10"/>
  <c r="B132" i="10"/>
  <c r="C132" i="10"/>
  <c r="D132" i="10"/>
  <c r="E132" i="10"/>
  <c r="F132" i="10"/>
  <c r="G132" i="10"/>
  <c r="A133" i="10"/>
  <c r="B133" i="10"/>
  <c r="C133" i="10"/>
  <c r="D133" i="10"/>
  <c r="E133" i="10"/>
  <c r="F133" i="10"/>
  <c r="G133" i="10"/>
  <c r="A134" i="10"/>
  <c r="B134" i="10"/>
  <c r="C134" i="10"/>
  <c r="D134" i="10"/>
  <c r="E134" i="10"/>
  <c r="F134" i="10"/>
  <c r="G134" i="10"/>
  <c r="A135" i="10"/>
  <c r="B135" i="10"/>
  <c r="C135" i="10"/>
  <c r="D135" i="10"/>
  <c r="E135" i="10"/>
  <c r="F135" i="10"/>
  <c r="G135" i="10"/>
  <c r="A136" i="10"/>
  <c r="B136" i="10"/>
  <c r="C136" i="10"/>
  <c r="D136" i="10"/>
  <c r="E136" i="10"/>
  <c r="F136" i="10"/>
  <c r="G136" i="10"/>
  <c r="A137" i="10"/>
  <c r="B137" i="10"/>
  <c r="C137" i="10"/>
  <c r="D137" i="10"/>
  <c r="E137" i="10"/>
  <c r="F137" i="10"/>
  <c r="G137" i="10"/>
  <c r="A138" i="10"/>
  <c r="B138" i="10"/>
  <c r="C138" i="10"/>
  <c r="D138" i="10"/>
  <c r="E138" i="10"/>
  <c r="F138" i="10"/>
  <c r="G138" i="10"/>
  <c r="A139" i="10"/>
  <c r="B139" i="10"/>
  <c r="C139" i="10"/>
  <c r="D139" i="10"/>
  <c r="E139" i="10"/>
  <c r="F139" i="10"/>
  <c r="G139" i="10"/>
  <c r="A140" i="10"/>
  <c r="B140" i="10"/>
  <c r="C140" i="10"/>
  <c r="D140" i="10"/>
  <c r="E140" i="10"/>
  <c r="F140" i="10"/>
  <c r="G140" i="10"/>
  <c r="A141" i="10"/>
  <c r="B141" i="10"/>
  <c r="C141" i="10"/>
  <c r="D141" i="10"/>
  <c r="E141" i="10"/>
  <c r="F141" i="10"/>
  <c r="G141" i="10"/>
  <c r="A142" i="10"/>
  <c r="B142" i="10"/>
  <c r="C142" i="10"/>
  <c r="D142" i="10"/>
  <c r="E142" i="10"/>
  <c r="F142" i="10"/>
  <c r="G142" i="10"/>
  <c r="A143" i="10"/>
  <c r="B143" i="10"/>
  <c r="C143" i="10"/>
  <c r="D143" i="10"/>
  <c r="E143" i="10"/>
  <c r="F143" i="10"/>
  <c r="G143" i="10"/>
  <c r="A144" i="10"/>
  <c r="B144" i="10"/>
  <c r="C144" i="10"/>
  <c r="D144" i="10"/>
  <c r="E144" i="10"/>
  <c r="F144" i="10"/>
  <c r="G144" i="10"/>
  <c r="A145" i="10"/>
  <c r="B145" i="10"/>
  <c r="C145" i="10"/>
  <c r="D145" i="10"/>
  <c r="E145" i="10"/>
  <c r="F145" i="10"/>
  <c r="G145" i="10"/>
  <c r="A146" i="10"/>
  <c r="B146" i="10"/>
  <c r="C146" i="10"/>
  <c r="D146" i="10"/>
  <c r="E146" i="10"/>
  <c r="F146" i="10"/>
  <c r="G146" i="10"/>
  <c r="A147" i="10"/>
  <c r="B147" i="10"/>
  <c r="C147" i="10"/>
  <c r="D147" i="10"/>
  <c r="E147" i="10"/>
  <c r="F147" i="10"/>
  <c r="G147" i="10"/>
  <c r="A148" i="10"/>
  <c r="B148" i="10"/>
  <c r="C148" i="10"/>
  <c r="D148" i="10"/>
  <c r="E148" i="10"/>
  <c r="F148" i="10"/>
  <c r="G148" i="10"/>
  <c r="A149" i="10"/>
  <c r="B149" i="10"/>
  <c r="C149" i="10"/>
  <c r="D149" i="10"/>
  <c r="E149" i="10"/>
  <c r="F149" i="10"/>
  <c r="G149" i="10"/>
  <c r="A150" i="10"/>
  <c r="B150" i="10"/>
  <c r="C150" i="10"/>
  <c r="D150" i="10"/>
  <c r="E150" i="10"/>
  <c r="F150" i="10"/>
  <c r="G150" i="10"/>
  <c r="A151" i="10"/>
  <c r="B151" i="10"/>
  <c r="C151" i="10"/>
  <c r="D151" i="10"/>
  <c r="E151" i="10"/>
  <c r="F151" i="10"/>
  <c r="G151" i="10"/>
  <c r="A152" i="10"/>
  <c r="B152" i="10"/>
  <c r="C152" i="10"/>
  <c r="D152" i="10"/>
  <c r="E152" i="10"/>
  <c r="F152" i="10"/>
  <c r="G152" i="10"/>
  <c r="A153" i="10"/>
  <c r="B153" i="10"/>
  <c r="C153" i="10"/>
  <c r="D153" i="10"/>
  <c r="E153" i="10"/>
  <c r="F153" i="10"/>
  <c r="G153" i="10"/>
  <c r="A154" i="10"/>
  <c r="B154" i="10"/>
  <c r="C154" i="10"/>
  <c r="D154" i="10"/>
  <c r="E154" i="10"/>
  <c r="F154" i="10"/>
  <c r="G154" i="10"/>
  <c r="A155" i="10"/>
  <c r="B155" i="10"/>
  <c r="C155" i="10"/>
  <c r="D155" i="10"/>
  <c r="E155" i="10"/>
  <c r="F155" i="10"/>
  <c r="G155" i="10"/>
  <c r="A156" i="10"/>
  <c r="B156" i="10"/>
  <c r="C156" i="10"/>
  <c r="D156" i="10"/>
  <c r="E156" i="10"/>
  <c r="F156" i="10"/>
  <c r="G156" i="10"/>
  <c r="A157" i="10"/>
  <c r="B157" i="10"/>
  <c r="C157" i="10"/>
  <c r="D157" i="10"/>
  <c r="E157" i="10"/>
  <c r="F157" i="10"/>
  <c r="G157" i="10"/>
  <c r="A158" i="10"/>
  <c r="B158" i="10"/>
  <c r="C158" i="10"/>
  <c r="D158" i="10"/>
  <c r="E158" i="10"/>
  <c r="F158" i="10"/>
  <c r="G158" i="10"/>
  <c r="A159" i="10"/>
  <c r="B159" i="10"/>
  <c r="C159" i="10"/>
  <c r="D159" i="10"/>
  <c r="E159" i="10"/>
  <c r="F159" i="10"/>
  <c r="G159" i="10"/>
  <c r="A160" i="10"/>
  <c r="B160" i="10"/>
  <c r="C160" i="10"/>
  <c r="D160" i="10"/>
  <c r="E160" i="10"/>
  <c r="F160" i="10"/>
  <c r="G160" i="10"/>
  <c r="A161" i="10"/>
  <c r="B161" i="10"/>
  <c r="C161" i="10"/>
  <c r="D161" i="10"/>
  <c r="E161" i="10"/>
  <c r="F161" i="10"/>
  <c r="G161" i="10"/>
  <c r="A162" i="10"/>
  <c r="B162" i="10"/>
  <c r="C162" i="10"/>
  <c r="D162" i="10"/>
  <c r="E162" i="10"/>
  <c r="F162" i="10"/>
  <c r="G162" i="10"/>
  <c r="A163" i="10"/>
  <c r="B163" i="10"/>
  <c r="C163" i="10"/>
  <c r="D163" i="10"/>
  <c r="E163" i="10"/>
  <c r="F163" i="10"/>
  <c r="G163" i="10"/>
  <c r="A164" i="10"/>
  <c r="B164" i="10"/>
  <c r="C164" i="10"/>
  <c r="D164" i="10"/>
  <c r="E164" i="10"/>
  <c r="F164" i="10"/>
  <c r="G164" i="10"/>
  <c r="A165" i="10"/>
  <c r="B165" i="10"/>
  <c r="C165" i="10"/>
  <c r="D165" i="10"/>
  <c r="E165" i="10"/>
  <c r="F165" i="10"/>
  <c r="G165" i="10"/>
  <c r="A166" i="10"/>
  <c r="B166" i="10"/>
  <c r="C166" i="10"/>
  <c r="D166" i="10"/>
  <c r="E166" i="10"/>
  <c r="F166" i="10"/>
  <c r="G166" i="10"/>
  <c r="A167" i="10"/>
  <c r="B167" i="10"/>
  <c r="C167" i="10"/>
  <c r="D167" i="10"/>
  <c r="E167" i="10"/>
  <c r="F167" i="10"/>
  <c r="G167" i="10"/>
  <c r="A168" i="10"/>
  <c r="B168" i="10"/>
  <c r="C168" i="10"/>
  <c r="D168" i="10"/>
  <c r="E168" i="10"/>
  <c r="F168" i="10"/>
  <c r="G168" i="10"/>
  <c r="A169" i="10"/>
  <c r="B169" i="10"/>
  <c r="C169" i="10"/>
  <c r="D169" i="10"/>
  <c r="E169" i="10"/>
  <c r="F169" i="10"/>
  <c r="G169" i="10"/>
  <c r="A170" i="10"/>
  <c r="B170" i="10"/>
  <c r="C170" i="10"/>
  <c r="D170" i="10"/>
  <c r="E170" i="10"/>
  <c r="F170" i="10"/>
  <c r="G170" i="10"/>
  <c r="A171" i="10"/>
  <c r="B171" i="10"/>
  <c r="C171" i="10"/>
  <c r="D171" i="10"/>
  <c r="E171" i="10"/>
  <c r="F171" i="10"/>
  <c r="G171" i="10"/>
  <c r="A172" i="10"/>
  <c r="B172" i="10"/>
  <c r="C172" i="10"/>
  <c r="D172" i="10"/>
  <c r="E172" i="10"/>
  <c r="F172" i="10"/>
  <c r="G172" i="10"/>
  <c r="A173" i="10"/>
  <c r="B173" i="10"/>
  <c r="C173" i="10"/>
  <c r="D173" i="10"/>
  <c r="E173" i="10"/>
  <c r="F173" i="10"/>
  <c r="G173" i="10"/>
  <c r="A174" i="10"/>
  <c r="B174" i="10"/>
  <c r="C174" i="10"/>
  <c r="D174" i="10"/>
  <c r="E174" i="10"/>
  <c r="F174" i="10"/>
  <c r="G174" i="10"/>
  <c r="A175" i="10"/>
  <c r="B175" i="10"/>
  <c r="C175" i="10"/>
  <c r="D175" i="10"/>
  <c r="E175" i="10"/>
  <c r="F175" i="10"/>
  <c r="G175" i="10"/>
  <c r="A176" i="10"/>
  <c r="B176" i="10"/>
  <c r="C176" i="10"/>
  <c r="D176" i="10"/>
  <c r="E176" i="10"/>
  <c r="F176" i="10"/>
  <c r="G176" i="10"/>
  <c r="A177" i="10"/>
  <c r="B177" i="10"/>
  <c r="C177" i="10"/>
  <c r="D177" i="10"/>
  <c r="E177" i="10"/>
  <c r="F177" i="10"/>
  <c r="G177" i="10"/>
  <c r="A178" i="10"/>
  <c r="B178" i="10"/>
  <c r="C178" i="10"/>
  <c r="D178" i="10"/>
  <c r="E178" i="10"/>
  <c r="F178" i="10"/>
  <c r="G178" i="10"/>
  <c r="A179" i="10"/>
  <c r="B179" i="10"/>
  <c r="C179" i="10"/>
  <c r="D179" i="10"/>
  <c r="E179" i="10"/>
  <c r="F179" i="10"/>
  <c r="G179" i="10"/>
  <c r="A180" i="10"/>
  <c r="B180" i="10"/>
  <c r="C180" i="10"/>
  <c r="D180" i="10"/>
  <c r="E180" i="10"/>
  <c r="F180" i="10"/>
  <c r="G180" i="10"/>
  <c r="A181" i="10"/>
  <c r="B181" i="10"/>
  <c r="C181" i="10"/>
  <c r="D181" i="10"/>
  <c r="E181" i="10"/>
  <c r="F181" i="10"/>
  <c r="G181" i="10"/>
  <c r="A182" i="10"/>
  <c r="B182" i="10"/>
  <c r="C182" i="10"/>
  <c r="D182" i="10"/>
  <c r="E182" i="10"/>
  <c r="F182" i="10"/>
  <c r="G182" i="10"/>
  <c r="A183" i="10"/>
  <c r="B183" i="10"/>
  <c r="C183" i="10"/>
  <c r="D183" i="10"/>
  <c r="E183" i="10"/>
  <c r="F183" i="10"/>
  <c r="G183" i="10"/>
  <c r="A184" i="10"/>
  <c r="B184" i="10"/>
  <c r="C184" i="10"/>
  <c r="D184" i="10"/>
  <c r="E184" i="10"/>
  <c r="F184" i="10"/>
  <c r="G184" i="10"/>
  <c r="A185" i="10"/>
  <c r="B185" i="10"/>
  <c r="C185" i="10"/>
  <c r="D185" i="10"/>
  <c r="E185" i="10"/>
  <c r="F185" i="10"/>
  <c r="G185" i="10"/>
  <c r="A186" i="10"/>
  <c r="B186" i="10"/>
  <c r="C186" i="10"/>
  <c r="D186" i="10"/>
  <c r="E186" i="10"/>
  <c r="F186" i="10"/>
  <c r="G186" i="10"/>
  <c r="A187" i="10"/>
  <c r="B187" i="10"/>
  <c r="C187" i="10"/>
  <c r="D187" i="10"/>
  <c r="E187" i="10"/>
  <c r="F187" i="10"/>
  <c r="G187" i="10"/>
  <c r="A188" i="10"/>
  <c r="B188" i="10"/>
  <c r="C188" i="10"/>
  <c r="D188" i="10"/>
  <c r="E188" i="10"/>
  <c r="F188" i="10"/>
  <c r="G188" i="10"/>
  <c r="A189" i="10"/>
  <c r="B189" i="10"/>
  <c r="C189" i="10"/>
  <c r="D189" i="10"/>
  <c r="E189" i="10"/>
  <c r="F189" i="10"/>
  <c r="G189" i="10"/>
  <c r="A190" i="10"/>
  <c r="B190" i="10"/>
  <c r="C190" i="10"/>
  <c r="D190" i="10"/>
  <c r="E190" i="10"/>
  <c r="F190" i="10"/>
  <c r="G190" i="10"/>
  <c r="A191" i="10"/>
  <c r="B191" i="10"/>
  <c r="C191" i="10"/>
  <c r="D191" i="10"/>
  <c r="E191" i="10"/>
  <c r="F191" i="10"/>
  <c r="G191" i="10"/>
  <c r="A192" i="10"/>
  <c r="B192" i="10"/>
  <c r="C192" i="10"/>
  <c r="D192" i="10"/>
  <c r="E192" i="10"/>
  <c r="F192" i="10"/>
  <c r="G192" i="10"/>
  <c r="A193" i="10"/>
  <c r="B193" i="10"/>
  <c r="C193" i="10"/>
  <c r="D193" i="10"/>
  <c r="E193" i="10"/>
  <c r="F193" i="10"/>
  <c r="G193" i="10"/>
  <c r="A194" i="10"/>
  <c r="B194" i="10"/>
  <c r="C194" i="10"/>
  <c r="D194" i="10"/>
  <c r="E194" i="10"/>
  <c r="F194" i="10"/>
  <c r="G194" i="10"/>
  <c r="A195" i="10"/>
  <c r="B195" i="10"/>
  <c r="C195" i="10"/>
  <c r="D195" i="10"/>
  <c r="E195" i="10"/>
  <c r="F195" i="10"/>
  <c r="G195" i="10"/>
  <c r="A196" i="10"/>
  <c r="B196" i="10"/>
  <c r="C196" i="10"/>
  <c r="D196" i="10"/>
  <c r="E196" i="10"/>
  <c r="F196" i="10"/>
  <c r="G196" i="10"/>
  <c r="A197" i="10"/>
  <c r="B197" i="10"/>
  <c r="C197" i="10"/>
  <c r="D197" i="10"/>
  <c r="E197" i="10"/>
  <c r="F197" i="10"/>
  <c r="G197" i="10"/>
  <c r="A198" i="10"/>
  <c r="B198" i="10"/>
  <c r="C198" i="10"/>
  <c r="D198" i="10"/>
  <c r="E198" i="10"/>
  <c r="F198" i="10"/>
  <c r="G198" i="10"/>
  <c r="A199" i="10"/>
  <c r="B199" i="10"/>
  <c r="C199" i="10"/>
  <c r="D199" i="10"/>
  <c r="E199" i="10"/>
  <c r="F199" i="10"/>
  <c r="G199" i="10"/>
  <c r="A200" i="10"/>
  <c r="B200" i="10"/>
  <c r="C200" i="10"/>
  <c r="D200" i="10"/>
  <c r="E200" i="10"/>
  <c r="F200" i="10"/>
  <c r="G200" i="10"/>
  <c r="A201" i="10"/>
  <c r="B201" i="10"/>
  <c r="C201" i="10"/>
  <c r="D201" i="10"/>
  <c r="E201" i="10"/>
  <c r="F201" i="10"/>
  <c r="G201" i="10"/>
  <c r="A202" i="10"/>
  <c r="B202" i="10"/>
  <c r="C202" i="10"/>
  <c r="D202" i="10"/>
  <c r="E202" i="10"/>
  <c r="F202" i="10"/>
  <c r="G202" i="10"/>
  <c r="A203" i="10"/>
  <c r="B203" i="10"/>
  <c r="C203" i="10"/>
  <c r="D203" i="10"/>
  <c r="E203" i="10"/>
  <c r="F203" i="10"/>
  <c r="G203" i="10"/>
  <c r="A204" i="10"/>
  <c r="B204" i="10"/>
  <c r="C204" i="10"/>
  <c r="D204" i="10"/>
  <c r="E204" i="10"/>
  <c r="F204" i="10"/>
  <c r="G204" i="10"/>
  <c r="A205" i="10"/>
  <c r="B205" i="10"/>
  <c r="C205" i="10"/>
  <c r="D205" i="10"/>
  <c r="E205" i="10"/>
  <c r="F205" i="10"/>
  <c r="G205" i="10"/>
  <c r="A206" i="10"/>
  <c r="B206" i="10"/>
  <c r="C206" i="10"/>
  <c r="D206" i="10"/>
  <c r="E206" i="10"/>
  <c r="F206" i="10"/>
  <c r="G206" i="10"/>
  <c r="A207" i="10"/>
  <c r="B207" i="10"/>
  <c r="C207" i="10"/>
  <c r="D207" i="10"/>
  <c r="E207" i="10"/>
  <c r="F207" i="10"/>
  <c r="G207" i="10"/>
  <c r="A208" i="10"/>
  <c r="B208" i="10"/>
  <c r="C208" i="10"/>
  <c r="D208" i="10"/>
  <c r="E208" i="10"/>
  <c r="F208" i="10"/>
  <c r="G208" i="10"/>
  <c r="A209" i="10"/>
  <c r="B209" i="10"/>
  <c r="C209" i="10"/>
  <c r="D209" i="10"/>
  <c r="E209" i="10"/>
  <c r="F209" i="10"/>
  <c r="G209" i="10"/>
  <c r="A210" i="10"/>
  <c r="B210" i="10"/>
  <c r="C210" i="10"/>
  <c r="D210" i="10"/>
  <c r="E210" i="10"/>
  <c r="F210" i="10"/>
  <c r="G210" i="10"/>
  <c r="A211" i="10"/>
  <c r="B211" i="10"/>
  <c r="C211" i="10"/>
  <c r="D211" i="10"/>
  <c r="E211" i="10"/>
  <c r="F211" i="10"/>
  <c r="G211" i="10"/>
  <c r="A212" i="10"/>
  <c r="B212" i="10"/>
  <c r="C212" i="10"/>
  <c r="D212" i="10"/>
  <c r="E212" i="10"/>
  <c r="F212" i="10"/>
  <c r="G212" i="10"/>
  <c r="A213" i="10"/>
  <c r="B213" i="10"/>
  <c r="C213" i="10"/>
  <c r="D213" i="10"/>
  <c r="E213" i="10"/>
  <c r="F213" i="10"/>
  <c r="G213" i="10"/>
  <c r="A214" i="10"/>
  <c r="B214" i="10"/>
  <c r="C214" i="10"/>
  <c r="D214" i="10"/>
  <c r="E214" i="10"/>
  <c r="F214" i="10"/>
  <c r="G214" i="10"/>
  <c r="A215" i="10"/>
  <c r="B215" i="10"/>
  <c r="C215" i="10"/>
  <c r="D215" i="10"/>
  <c r="E215" i="10"/>
  <c r="F215" i="10"/>
  <c r="G215" i="10"/>
  <c r="A216" i="10"/>
  <c r="B216" i="10"/>
  <c r="C216" i="10"/>
  <c r="D216" i="10"/>
  <c r="E216" i="10"/>
  <c r="F216" i="10"/>
  <c r="G216" i="10"/>
  <c r="A217" i="10"/>
  <c r="B217" i="10"/>
  <c r="C217" i="10"/>
  <c r="D217" i="10"/>
  <c r="E217" i="10"/>
  <c r="F217" i="10"/>
  <c r="G217" i="10"/>
  <c r="A218" i="10"/>
  <c r="B218" i="10"/>
  <c r="C218" i="10"/>
  <c r="D218" i="10"/>
  <c r="E218" i="10"/>
  <c r="F218" i="10"/>
  <c r="G218" i="10"/>
  <c r="A219" i="10"/>
  <c r="B219" i="10"/>
  <c r="C219" i="10"/>
  <c r="D219" i="10"/>
  <c r="E219" i="10"/>
  <c r="F219" i="10"/>
  <c r="G219" i="10"/>
  <c r="A220" i="10"/>
  <c r="B220" i="10"/>
  <c r="C220" i="10"/>
  <c r="D220" i="10"/>
  <c r="E220" i="10"/>
  <c r="F220" i="10"/>
  <c r="G220" i="10"/>
  <c r="A221" i="10"/>
  <c r="B221" i="10"/>
  <c r="C221" i="10"/>
  <c r="D221" i="10"/>
  <c r="E221" i="10"/>
  <c r="F221" i="10"/>
  <c r="G221" i="10"/>
  <c r="A222" i="10"/>
  <c r="B222" i="10"/>
  <c r="C222" i="10"/>
  <c r="D222" i="10"/>
  <c r="E222" i="10"/>
  <c r="F222" i="10"/>
  <c r="G222" i="10"/>
  <c r="A223" i="10"/>
  <c r="B223" i="10"/>
  <c r="C223" i="10"/>
  <c r="D223" i="10"/>
  <c r="E223" i="10"/>
  <c r="F223" i="10"/>
  <c r="G223" i="10"/>
  <c r="A224" i="10"/>
  <c r="B224" i="10"/>
  <c r="C224" i="10"/>
  <c r="D224" i="10"/>
  <c r="E224" i="10"/>
  <c r="F224" i="10"/>
  <c r="G224" i="10"/>
  <c r="A225" i="10"/>
  <c r="B225" i="10"/>
  <c r="C225" i="10"/>
  <c r="D225" i="10"/>
  <c r="E225" i="10"/>
  <c r="F225" i="10"/>
  <c r="G225" i="10"/>
  <c r="A226" i="10"/>
  <c r="B226" i="10"/>
  <c r="C226" i="10"/>
  <c r="D226" i="10"/>
  <c r="E226" i="10"/>
  <c r="F226" i="10"/>
  <c r="G226" i="10"/>
  <c r="A227" i="10"/>
  <c r="B227" i="10"/>
  <c r="C227" i="10"/>
  <c r="D227" i="10"/>
  <c r="E227" i="10"/>
  <c r="F227" i="10"/>
  <c r="G227" i="10"/>
  <c r="A228" i="10"/>
  <c r="B228" i="10"/>
  <c r="C228" i="10"/>
  <c r="D228" i="10"/>
  <c r="E228" i="10"/>
  <c r="F228" i="10"/>
  <c r="G228" i="10"/>
  <c r="A229" i="10"/>
  <c r="B229" i="10"/>
  <c r="C229" i="10"/>
  <c r="D229" i="10"/>
  <c r="E229" i="10"/>
  <c r="F229" i="10"/>
  <c r="G229" i="10"/>
  <c r="A230" i="10"/>
  <c r="B230" i="10"/>
  <c r="C230" i="10"/>
  <c r="D230" i="10"/>
  <c r="E230" i="10"/>
  <c r="F230" i="10"/>
  <c r="G230" i="10"/>
  <c r="A231" i="10"/>
  <c r="B231" i="10"/>
  <c r="C231" i="10"/>
  <c r="D231" i="10"/>
  <c r="E231" i="10"/>
  <c r="F231" i="10"/>
  <c r="G231" i="10"/>
  <c r="A232" i="10"/>
  <c r="B232" i="10"/>
  <c r="C232" i="10"/>
  <c r="D232" i="10"/>
  <c r="E232" i="10"/>
  <c r="F232" i="10"/>
  <c r="G232" i="10"/>
  <c r="A233" i="10"/>
  <c r="B233" i="10"/>
  <c r="C233" i="10"/>
  <c r="D233" i="10"/>
  <c r="E233" i="10"/>
  <c r="F233" i="10"/>
  <c r="G233" i="10"/>
  <c r="A234" i="10"/>
  <c r="B234" i="10"/>
  <c r="C234" i="10"/>
  <c r="D234" i="10"/>
  <c r="E234" i="10"/>
  <c r="F234" i="10"/>
  <c r="G234" i="10"/>
  <c r="A235" i="10"/>
  <c r="B235" i="10"/>
  <c r="C235" i="10"/>
  <c r="D235" i="10"/>
  <c r="E235" i="10"/>
  <c r="F235" i="10"/>
  <c r="G235" i="10"/>
  <c r="A236" i="10"/>
  <c r="B236" i="10"/>
  <c r="C236" i="10"/>
  <c r="D236" i="10"/>
  <c r="E236" i="10"/>
  <c r="F236" i="10"/>
  <c r="G236" i="10"/>
  <c r="A237" i="10"/>
  <c r="B237" i="10"/>
  <c r="C237" i="10"/>
  <c r="D237" i="10"/>
  <c r="E237" i="10"/>
  <c r="F237" i="10"/>
  <c r="G237" i="10"/>
  <c r="A238" i="10"/>
  <c r="B238" i="10"/>
  <c r="C238" i="10"/>
  <c r="D238" i="10"/>
  <c r="E238" i="10"/>
  <c r="F238" i="10"/>
  <c r="G238" i="10"/>
  <c r="A239" i="10"/>
  <c r="B239" i="10"/>
  <c r="C239" i="10"/>
  <c r="D239" i="10"/>
  <c r="E239" i="10"/>
  <c r="F239" i="10"/>
  <c r="G239" i="10"/>
  <c r="A240" i="10"/>
  <c r="B240" i="10"/>
  <c r="C240" i="10"/>
  <c r="D240" i="10"/>
  <c r="E240" i="10"/>
  <c r="F240" i="10"/>
  <c r="G240" i="10"/>
  <c r="A241" i="10"/>
  <c r="B241" i="10"/>
  <c r="C241" i="10"/>
  <c r="D241" i="10"/>
  <c r="E241" i="10"/>
  <c r="F241" i="10"/>
  <c r="G241" i="10"/>
  <c r="A242" i="10"/>
  <c r="B242" i="10"/>
  <c r="C242" i="10"/>
  <c r="D242" i="10"/>
  <c r="E242" i="10"/>
  <c r="F242" i="10"/>
  <c r="G242" i="10"/>
  <c r="A243" i="10"/>
  <c r="B243" i="10"/>
  <c r="C243" i="10"/>
  <c r="D243" i="10"/>
  <c r="E243" i="10"/>
  <c r="F243" i="10"/>
  <c r="G243" i="10"/>
  <c r="A244" i="10"/>
  <c r="B244" i="10"/>
  <c r="C244" i="10"/>
  <c r="D244" i="10"/>
  <c r="E244" i="10"/>
  <c r="F244" i="10"/>
  <c r="G244" i="10"/>
  <c r="A245" i="10"/>
  <c r="B245" i="10"/>
  <c r="C245" i="10"/>
  <c r="D245" i="10"/>
  <c r="E245" i="10"/>
  <c r="F245" i="10"/>
  <c r="G245" i="10"/>
  <c r="A246" i="10"/>
  <c r="B246" i="10"/>
  <c r="C246" i="10"/>
  <c r="D246" i="10"/>
  <c r="E246" i="10"/>
  <c r="F246" i="10"/>
  <c r="G246" i="10"/>
  <c r="A247" i="10"/>
  <c r="B247" i="10"/>
  <c r="C247" i="10"/>
  <c r="D247" i="10"/>
  <c r="E247" i="10"/>
  <c r="F247" i="10"/>
  <c r="G247" i="10"/>
  <c r="A248" i="10"/>
  <c r="B248" i="10"/>
  <c r="C248" i="10"/>
  <c r="D248" i="10"/>
  <c r="E248" i="10"/>
  <c r="F248" i="10"/>
  <c r="G248" i="10"/>
  <c r="A249" i="10"/>
  <c r="B249" i="10"/>
  <c r="C249" i="10"/>
  <c r="D249" i="10"/>
  <c r="E249" i="10"/>
  <c r="F249" i="10"/>
  <c r="G249" i="10"/>
  <c r="A250" i="10"/>
  <c r="B250" i="10"/>
  <c r="C250" i="10"/>
  <c r="D250" i="10"/>
  <c r="E250" i="10"/>
  <c r="F250" i="10"/>
  <c r="G250" i="10"/>
  <c r="A251" i="10"/>
  <c r="B251" i="10"/>
  <c r="C251" i="10"/>
  <c r="D251" i="10"/>
  <c r="E251" i="10"/>
  <c r="F251" i="10"/>
  <c r="G251" i="10"/>
  <c r="A252" i="10"/>
  <c r="B252" i="10"/>
  <c r="C252" i="10"/>
  <c r="D252" i="10"/>
  <c r="E252" i="10"/>
  <c r="F252" i="10"/>
  <c r="G252" i="10"/>
  <c r="A253" i="10"/>
  <c r="B253" i="10"/>
  <c r="C253" i="10"/>
  <c r="D253" i="10"/>
  <c r="E253" i="10"/>
  <c r="F253" i="10"/>
  <c r="G253" i="10"/>
  <c r="A254" i="10"/>
  <c r="B254" i="10"/>
  <c r="C254" i="10"/>
  <c r="D254" i="10"/>
  <c r="E254" i="10"/>
  <c r="F254" i="10"/>
  <c r="G254" i="10"/>
  <c r="A255" i="10"/>
  <c r="B255" i="10"/>
  <c r="C255" i="10"/>
  <c r="D255" i="10"/>
  <c r="E255" i="10"/>
  <c r="F255" i="10"/>
  <c r="G255" i="10"/>
  <c r="A256" i="10"/>
  <c r="B256" i="10"/>
  <c r="C256" i="10"/>
  <c r="D256" i="10"/>
  <c r="E256" i="10"/>
  <c r="F256" i="10"/>
  <c r="G256" i="10"/>
  <c r="A257" i="10"/>
  <c r="B257" i="10"/>
  <c r="C257" i="10"/>
  <c r="D257" i="10"/>
  <c r="E257" i="10"/>
  <c r="F257" i="10"/>
  <c r="G257" i="10"/>
  <c r="A258" i="10"/>
  <c r="B258" i="10"/>
  <c r="C258" i="10"/>
  <c r="D258" i="10"/>
  <c r="E258" i="10"/>
  <c r="F258" i="10"/>
  <c r="G258" i="10"/>
  <c r="A259" i="10"/>
  <c r="B259" i="10"/>
  <c r="C259" i="10"/>
  <c r="D259" i="10"/>
  <c r="E259" i="10"/>
  <c r="F259" i="10"/>
  <c r="G259" i="10"/>
  <c r="A260" i="10"/>
  <c r="B260" i="10"/>
  <c r="C260" i="10"/>
  <c r="D260" i="10"/>
  <c r="E260" i="10"/>
  <c r="F260" i="10"/>
  <c r="G260" i="10"/>
  <c r="A261" i="10"/>
  <c r="B261" i="10"/>
  <c r="C261" i="10"/>
  <c r="D261" i="10"/>
  <c r="E261" i="10"/>
  <c r="F261" i="10"/>
  <c r="G261" i="10"/>
  <c r="A262" i="10"/>
  <c r="B262" i="10"/>
  <c r="C262" i="10"/>
  <c r="D262" i="10"/>
  <c r="E262" i="10"/>
  <c r="F262" i="10"/>
  <c r="G262" i="10"/>
  <c r="A263" i="10"/>
  <c r="B263" i="10"/>
  <c r="C263" i="10"/>
  <c r="D263" i="10"/>
  <c r="E263" i="10"/>
  <c r="F263" i="10"/>
  <c r="G263" i="10"/>
  <c r="A264" i="10"/>
  <c r="B264" i="10"/>
  <c r="C264" i="10"/>
  <c r="D264" i="10"/>
  <c r="E264" i="10"/>
  <c r="F264" i="10"/>
  <c r="G264" i="10"/>
  <c r="A265" i="10"/>
  <c r="B265" i="10"/>
  <c r="C265" i="10"/>
  <c r="D265" i="10"/>
  <c r="E265" i="10"/>
  <c r="F265" i="10"/>
  <c r="G265" i="10"/>
  <c r="A266" i="10"/>
  <c r="B266" i="10"/>
  <c r="C266" i="10"/>
  <c r="D266" i="10"/>
  <c r="E266" i="10"/>
  <c r="F266" i="10"/>
  <c r="G266" i="10"/>
  <c r="A267" i="10"/>
  <c r="B267" i="10"/>
  <c r="C267" i="10"/>
  <c r="D267" i="10"/>
  <c r="E267" i="10"/>
  <c r="F267" i="10"/>
  <c r="G267" i="10"/>
  <c r="A268" i="10"/>
  <c r="B268" i="10"/>
  <c r="C268" i="10"/>
  <c r="D268" i="10"/>
  <c r="E268" i="10"/>
  <c r="F268" i="10"/>
  <c r="G268" i="10"/>
  <c r="A269" i="10"/>
  <c r="B269" i="10"/>
  <c r="C269" i="10"/>
  <c r="D269" i="10"/>
  <c r="E269" i="10"/>
  <c r="F269" i="10"/>
  <c r="G269" i="10"/>
  <c r="A270" i="10"/>
  <c r="B270" i="10"/>
  <c r="C270" i="10"/>
  <c r="D270" i="10"/>
  <c r="E270" i="10"/>
  <c r="F270" i="10"/>
  <c r="G270" i="10"/>
  <c r="A271" i="10"/>
  <c r="B271" i="10"/>
  <c r="C271" i="10"/>
  <c r="D271" i="10"/>
  <c r="E271" i="10"/>
  <c r="F271" i="10"/>
  <c r="G271" i="10"/>
  <c r="A272" i="10"/>
  <c r="B272" i="10"/>
  <c r="C272" i="10"/>
  <c r="D272" i="10"/>
  <c r="E272" i="10"/>
  <c r="F272" i="10"/>
  <c r="G272" i="10"/>
  <c r="A273" i="10"/>
  <c r="B273" i="10"/>
  <c r="C273" i="10"/>
  <c r="D273" i="10"/>
  <c r="E273" i="10"/>
  <c r="F273" i="10"/>
  <c r="G273" i="10"/>
  <c r="A274" i="10"/>
  <c r="B274" i="10"/>
  <c r="C274" i="10"/>
  <c r="D274" i="10"/>
  <c r="E274" i="10"/>
  <c r="F274" i="10"/>
  <c r="G274" i="10"/>
  <c r="A275" i="10"/>
  <c r="B275" i="10"/>
  <c r="C275" i="10"/>
  <c r="D275" i="10"/>
  <c r="E275" i="10"/>
  <c r="F275" i="10"/>
  <c r="G275" i="10"/>
  <c r="A276" i="10"/>
  <c r="B276" i="10"/>
  <c r="C276" i="10"/>
  <c r="D276" i="10"/>
  <c r="E276" i="10"/>
  <c r="F276" i="10"/>
  <c r="G276" i="10"/>
  <c r="A277" i="10"/>
  <c r="B277" i="10"/>
  <c r="C277" i="10"/>
  <c r="D277" i="10"/>
  <c r="E277" i="10"/>
  <c r="F277" i="10"/>
  <c r="G277" i="10"/>
  <c r="A278" i="10"/>
  <c r="B278" i="10"/>
  <c r="C278" i="10"/>
  <c r="D278" i="10"/>
  <c r="E278" i="10"/>
  <c r="F278" i="10"/>
  <c r="G278" i="10"/>
  <c r="A279" i="10"/>
  <c r="B279" i="10"/>
  <c r="C279" i="10"/>
  <c r="D279" i="10"/>
  <c r="E279" i="10"/>
  <c r="F279" i="10"/>
  <c r="G279" i="10"/>
  <c r="A280" i="10"/>
  <c r="B280" i="10"/>
  <c r="C280" i="10"/>
  <c r="D280" i="10"/>
  <c r="E280" i="10"/>
  <c r="F280" i="10"/>
  <c r="G280" i="10"/>
  <c r="A281" i="10"/>
  <c r="B281" i="10"/>
  <c r="C281" i="10"/>
  <c r="D281" i="10"/>
  <c r="E281" i="10"/>
  <c r="F281" i="10"/>
  <c r="G281" i="10"/>
  <c r="A282" i="10"/>
  <c r="B282" i="10"/>
  <c r="C282" i="10"/>
  <c r="D282" i="10"/>
  <c r="E282" i="10"/>
  <c r="F282" i="10"/>
  <c r="G282" i="10"/>
  <c r="A283" i="10"/>
  <c r="B283" i="10"/>
  <c r="C283" i="10"/>
  <c r="D283" i="10"/>
  <c r="E283" i="10"/>
  <c r="F283" i="10"/>
  <c r="G283" i="10"/>
  <c r="A284" i="10"/>
  <c r="B284" i="10"/>
  <c r="C284" i="10"/>
  <c r="D284" i="10"/>
  <c r="E284" i="10"/>
  <c r="F284" i="10"/>
  <c r="G284" i="10"/>
  <c r="A285" i="10"/>
  <c r="B285" i="10"/>
  <c r="C285" i="10"/>
  <c r="D285" i="10"/>
  <c r="E285" i="10"/>
  <c r="F285" i="10"/>
  <c r="G285" i="10"/>
  <c r="A286" i="10"/>
  <c r="B286" i="10"/>
  <c r="C286" i="10"/>
  <c r="D286" i="10"/>
  <c r="E286" i="10"/>
  <c r="F286" i="10"/>
  <c r="G286" i="10"/>
  <c r="A287" i="10"/>
  <c r="B287" i="10"/>
  <c r="C287" i="10"/>
  <c r="D287" i="10"/>
  <c r="E287" i="10"/>
  <c r="F287" i="10"/>
  <c r="G287" i="10"/>
  <c r="A288" i="10"/>
  <c r="B288" i="10"/>
  <c r="C288" i="10"/>
  <c r="D288" i="10"/>
  <c r="E288" i="10"/>
  <c r="F288" i="10"/>
  <c r="G288" i="10"/>
  <c r="A289" i="10"/>
  <c r="B289" i="10"/>
  <c r="C289" i="10"/>
  <c r="D289" i="10"/>
  <c r="E289" i="10"/>
  <c r="F289" i="10"/>
  <c r="G289" i="10"/>
  <c r="A290" i="10"/>
  <c r="B290" i="10"/>
  <c r="C290" i="10"/>
  <c r="D290" i="10"/>
  <c r="E290" i="10"/>
  <c r="F290" i="10"/>
  <c r="G290" i="10"/>
  <c r="A291" i="10"/>
  <c r="B291" i="10"/>
  <c r="C291" i="10"/>
  <c r="D291" i="10"/>
  <c r="E291" i="10"/>
  <c r="F291" i="10"/>
  <c r="G291" i="10"/>
  <c r="A292" i="10"/>
  <c r="B292" i="10"/>
  <c r="C292" i="10"/>
  <c r="D292" i="10"/>
  <c r="E292" i="10"/>
  <c r="F292" i="10"/>
  <c r="G292" i="10"/>
  <c r="A293" i="10"/>
  <c r="B293" i="10"/>
  <c r="C293" i="10"/>
  <c r="D293" i="10"/>
  <c r="E293" i="10"/>
  <c r="F293" i="10"/>
  <c r="G293" i="10"/>
  <c r="A294" i="10"/>
  <c r="B294" i="10"/>
  <c r="C294" i="10"/>
  <c r="D294" i="10"/>
  <c r="E294" i="10"/>
  <c r="F294" i="10"/>
  <c r="G294" i="10"/>
  <c r="A295" i="10"/>
  <c r="B295" i="10"/>
  <c r="C295" i="10"/>
  <c r="D295" i="10"/>
  <c r="E295" i="10"/>
  <c r="F295" i="10"/>
  <c r="G295" i="10"/>
  <c r="A296" i="10"/>
  <c r="B296" i="10"/>
  <c r="C296" i="10"/>
  <c r="D296" i="10"/>
  <c r="E296" i="10"/>
  <c r="F296" i="10"/>
  <c r="G296" i="10"/>
  <c r="A297" i="10"/>
  <c r="B297" i="10"/>
  <c r="C297" i="10"/>
  <c r="D297" i="10"/>
  <c r="E297" i="10"/>
  <c r="F297" i="10"/>
  <c r="G297" i="10"/>
  <c r="A298" i="10"/>
  <c r="B298" i="10"/>
  <c r="C298" i="10"/>
  <c r="D298" i="10"/>
  <c r="E298" i="10"/>
  <c r="F298" i="10"/>
  <c r="G298" i="10"/>
  <c r="A299" i="10"/>
  <c r="B299" i="10"/>
  <c r="C299" i="10"/>
  <c r="D299" i="10"/>
  <c r="E299" i="10"/>
  <c r="F299" i="10"/>
  <c r="G299" i="10"/>
  <c r="A300" i="10"/>
  <c r="B300" i="10"/>
  <c r="C300" i="10"/>
  <c r="D300" i="10"/>
  <c r="E300" i="10"/>
  <c r="F300" i="10"/>
  <c r="G300" i="10"/>
  <c r="A301" i="10"/>
  <c r="B301" i="10"/>
  <c r="C301" i="10"/>
  <c r="D301" i="10"/>
  <c r="E301" i="10"/>
  <c r="F301" i="10"/>
  <c r="G301" i="10"/>
  <c r="A302" i="10"/>
  <c r="B302" i="10"/>
  <c r="C302" i="10"/>
  <c r="D302" i="10"/>
  <c r="E302" i="10"/>
  <c r="F302" i="10"/>
  <c r="G302" i="10"/>
  <c r="A303" i="10"/>
  <c r="B303" i="10"/>
  <c r="C303" i="10"/>
  <c r="D303" i="10"/>
  <c r="E303" i="10"/>
  <c r="F303" i="10"/>
  <c r="G303" i="10"/>
  <c r="A304" i="10"/>
  <c r="B304" i="10"/>
  <c r="C304" i="10"/>
  <c r="D304" i="10"/>
  <c r="E304" i="10"/>
  <c r="F304" i="10"/>
  <c r="G304" i="10"/>
  <c r="A305" i="10"/>
  <c r="B305" i="10"/>
  <c r="C305" i="10"/>
  <c r="D305" i="10"/>
  <c r="E305" i="10"/>
  <c r="F305" i="10"/>
  <c r="G305" i="10"/>
  <c r="A306" i="10"/>
  <c r="B306" i="10"/>
  <c r="C306" i="10"/>
  <c r="D306" i="10"/>
  <c r="E306" i="10"/>
  <c r="F306" i="10"/>
  <c r="G306" i="10"/>
  <c r="A307" i="10"/>
  <c r="B307" i="10"/>
  <c r="C307" i="10"/>
  <c r="D307" i="10"/>
  <c r="E307" i="10"/>
  <c r="F307" i="10"/>
  <c r="G307" i="10"/>
  <c r="A308" i="10"/>
  <c r="B308" i="10"/>
  <c r="C308" i="10"/>
  <c r="D308" i="10"/>
  <c r="E308" i="10"/>
  <c r="F308" i="10"/>
  <c r="G308" i="10"/>
  <c r="A309" i="10"/>
  <c r="B309" i="10"/>
  <c r="C309" i="10"/>
  <c r="D309" i="10"/>
  <c r="E309" i="10"/>
  <c r="F309" i="10"/>
  <c r="G309" i="10"/>
  <c r="A310" i="10"/>
  <c r="B310" i="10"/>
  <c r="C310" i="10"/>
  <c r="D310" i="10"/>
  <c r="E310" i="10"/>
  <c r="F310" i="10"/>
  <c r="G310" i="10"/>
  <c r="A311" i="10"/>
  <c r="B311" i="10"/>
  <c r="C311" i="10"/>
  <c r="D311" i="10"/>
  <c r="E311" i="10"/>
  <c r="F311" i="10"/>
  <c r="G311" i="10"/>
  <c r="A312" i="10"/>
  <c r="B312" i="10"/>
  <c r="C312" i="10"/>
  <c r="D312" i="10"/>
  <c r="E312" i="10"/>
  <c r="F312" i="10"/>
  <c r="G312" i="10"/>
  <c r="A313" i="10"/>
  <c r="B313" i="10"/>
  <c r="C313" i="10"/>
  <c r="D313" i="10"/>
  <c r="E313" i="10"/>
  <c r="F313" i="10"/>
  <c r="G313" i="10"/>
  <c r="A314" i="10"/>
  <c r="B314" i="10"/>
  <c r="C314" i="10"/>
  <c r="D314" i="10"/>
  <c r="E314" i="10"/>
  <c r="F314" i="10"/>
  <c r="G314" i="10"/>
  <c r="A315" i="10"/>
  <c r="B315" i="10"/>
  <c r="C315" i="10"/>
  <c r="D315" i="10"/>
  <c r="E315" i="10"/>
  <c r="F315" i="10"/>
  <c r="G315" i="10"/>
  <c r="A316" i="10"/>
  <c r="B316" i="10"/>
  <c r="C316" i="10"/>
  <c r="D316" i="10"/>
  <c r="E316" i="10"/>
  <c r="F316" i="10"/>
  <c r="G316" i="10"/>
  <c r="A317" i="10"/>
  <c r="B317" i="10"/>
  <c r="C317" i="10"/>
  <c r="D317" i="10"/>
  <c r="E317" i="10"/>
  <c r="F317" i="10"/>
  <c r="G317" i="10"/>
  <c r="A318" i="10"/>
  <c r="B318" i="10"/>
  <c r="C318" i="10"/>
  <c r="D318" i="10"/>
  <c r="E318" i="10"/>
  <c r="F318" i="10"/>
  <c r="G318" i="10"/>
  <c r="A319" i="10"/>
  <c r="B319" i="10"/>
  <c r="C319" i="10"/>
  <c r="D319" i="10"/>
  <c r="E319" i="10"/>
  <c r="F319" i="10"/>
  <c r="G319" i="10"/>
  <c r="A320" i="10"/>
  <c r="B320" i="10"/>
  <c r="C320" i="10"/>
  <c r="D320" i="10"/>
  <c r="E320" i="10"/>
  <c r="F320" i="10"/>
  <c r="G320" i="10"/>
  <c r="A321" i="10"/>
  <c r="B321" i="10"/>
  <c r="C321" i="10"/>
  <c r="D321" i="10"/>
  <c r="E321" i="10"/>
  <c r="F321" i="10"/>
  <c r="G321" i="10"/>
  <c r="A322" i="10"/>
  <c r="B322" i="10"/>
  <c r="C322" i="10"/>
  <c r="D322" i="10"/>
  <c r="E322" i="10"/>
  <c r="F322" i="10"/>
  <c r="G322" i="10"/>
  <c r="A323" i="10"/>
  <c r="B323" i="10"/>
  <c r="C323" i="10"/>
  <c r="D323" i="10"/>
  <c r="E323" i="10"/>
  <c r="F323" i="10"/>
  <c r="G323" i="10"/>
  <c r="A324" i="10"/>
  <c r="B324" i="10"/>
  <c r="C324" i="10"/>
  <c r="D324" i="10"/>
  <c r="E324" i="10"/>
  <c r="F324" i="10"/>
  <c r="G324" i="10"/>
  <c r="A325" i="10"/>
  <c r="B325" i="10"/>
  <c r="C325" i="10"/>
  <c r="D325" i="10"/>
  <c r="E325" i="10"/>
  <c r="F325" i="10"/>
  <c r="G325" i="10"/>
  <c r="A326" i="10"/>
  <c r="B326" i="10"/>
  <c r="C326" i="10"/>
  <c r="D326" i="10"/>
  <c r="E326" i="10"/>
  <c r="F326" i="10"/>
  <c r="G326" i="10"/>
  <c r="A327" i="10"/>
  <c r="B327" i="10"/>
  <c r="C327" i="10"/>
  <c r="D327" i="10"/>
  <c r="E327" i="10"/>
  <c r="F327" i="10"/>
  <c r="G327" i="10"/>
  <c r="A328" i="10"/>
  <c r="B328" i="10"/>
  <c r="C328" i="10"/>
  <c r="D328" i="10"/>
  <c r="E328" i="10"/>
  <c r="F328" i="10"/>
  <c r="G328" i="10"/>
  <c r="A329" i="10"/>
  <c r="B329" i="10"/>
  <c r="C329" i="10"/>
  <c r="D329" i="10"/>
  <c r="E329" i="10"/>
  <c r="F329" i="10"/>
  <c r="G329" i="10"/>
  <c r="A330" i="10"/>
  <c r="B330" i="10"/>
  <c r="C330" i="10"/>
  <c r="D330" i="10"/>
  <c r="E330" i="10"/>
  <c r="F330" i="10"/>
  <c r="G330" i="10"/>
  <c r="A331" i="10"/>
  <c r="B331" i="10"/>
  <c r="C331" i="10"/>
  <c r="D331" i="10"/>
  <c r="E331" i="10"/>
  <c r="F331" i="10"/>
  <c r="G331" i="10"/>
  <c r="B7" i="10"/>
  <c r="C7" i="10"/>
  <c r="D7" i="10"/>
  <c r="E7" i="10"/>
  <c r="F7" i="10"/>
  <c r="G7" i="10"/>
  <c r="A7" i="10"/>
  <c r="A3" i="10"/>
  <c r="V60" i="10"/>
  <c r="V58" i="10"/>
  <c r="A2" i="10"/>
  <c r="A1" i="10"/>
  <c r="A8" i="8"/>
  <c r="B8" i="8"/>
  <c r="C8" i="8"/>
  <c r="D8" i="8"/>
  <c r="E8" i="8"/>
  <c r="F8" i="8"/>
  <c r="G8" i="8"/>
  <c r="A9" i="8"/>
  <c r="B9" i="8"/>
  <c r="C9" i="8"/>
  <c r="D9" i="8"/>
  <c r="E9" i="8"/>
  <c r="F9" i="8"/>
  <c r="G9" i="8"/>
  <c r="A10" i="8"/>
  <c r="B10" i="8"/>
  <c r="C10" i="8"/>
  <c r="D10" i="8"/>
  <c r="E10" i="8"/>
  <c r="F10" i="8"/>
  <c r="G10" i="8"/>
  <c r="A11" i="8"/>
  <c r="B11" i="8"/>
  <c r="C11" i="8"/>
  <c r="D11" i="8"/>
  <c r="E11" i="8"/>
  <c r="F11" i="8"/>
  <c r="G11" i="8"/>
  <c r="A12" i="8"/>
  <c r="B12" i="8"/>
  <c r="C12" i="8"/>
  <c r="D12" i="8"/>
  <c r="E12" i="8"/>
  <c r="F12" i="8"/>
  <c r="G12" i="8"/>
  <c r="A13" i="8"/>
  <c r="B13" i="8"/>
  <c r="C13" i="8"/>
  <c r="D13" i="8"/>
  <c r="E13" i="8"/>
  <c r="F13" i="8"/>
  <c r="G13" i="8"/>
  <c r="A14" i="8"/>
  <c r="B14" i="8"/>
  <c r="C14" i="8"/>
  <c r="D14" i="8"/>
  <c r="E14" i="8"/>
  <c r="F14" i="8"/>
  <c r="G14" i="8"/>
  <c r="A15" i="8"/>
  <c r="B15" i="8"/>
  <c r="C15" i="8"/>
  <c r="D15" i="8"/>
  <c r="E15" i="8"/>
  <c r="F15" i="8"/>
  <c r="G15" i="8"/>
  <c r="A16" i="8"/>
  <c r="B16" i="8"/>
  <c r="C16" i="8"/>
  <c r="D16" i="8"/>
  <c r="E16" i="8"/>
  <c r="F16" i="8"/>
  <c r="G16" i="8"/>
  <c r="A17" i="8"/>
  <c r="B17" i="8"/>
  <c r="C17" i="8"/>
  <c r="D17" i="8"/>
  <c r="E17" i="8"/>
  <c r="F17" i="8"/>
  <c r="G17" i="8"/>
  <c r="A18" i="8"/>
  <c r="B18" i="8"/>
  <c r="C18" i="8"/>
  <c r="D18" i="8"/>
  <c r="E18" i="8"/>
  <c r="F18" i="8"/>
  <c r="G18" i="8"/>
  <c r="A19" i="8"/>
  <c r="B19" i="8"/>
  <c r="C19" i="8"/>
  <c r="D19" i="8"/>
  <c r="E19" i="8"/>
  <c r="F19" i="8"/>
  <c r="G19" i="8"/>
  <c r="A20" i="8"/>
  <c r="B20" i="8"/>
  <c r="C20" i="8"/>
  <c r="D20" i="8"/>
  <c r="E20" i="8"/>
  <c r="F20" i="8"/>
  <c r="G20" i="8"/>
  <c r="A21" i="8"/>
  <c r="B21" i="8"/>
  <c r="C21" i="8"/>
  <c r="D21" i="8"/>
  <c r="E21" i="8"/>
  <c r="F21" i="8"/>
  <c r="G21" i="8"/>
  <c r="A22" i="8"/>
  <c r="B22" i="8"/>
  <c r="C22" i="8"/>
  <c r="D22" i="8"/>
  <c r="E22" i="8"/>
  <c r="F22" i="8"/>
  <c r="G22" i="8"/>
  <c r="A23" i="8"/>
  <c r="B23" i="8"/>
  <c r="C23" i="8"/>
  <c r="D23" i="8"/>
  <c r="E23" i="8"/>
  <c r="F23" i="8"/>
  <c r="G23" i="8"/>
  <c r="A24" i="8"/>
  <c r="B24" i="8"/>
  <c r="C24" i="8"/>
  <c r="D24" i="8"/>
  <c r="E24" i="8"/>
  <c r="F24" i="8"/>
  <c r="G24" i="8"/>
  <c r="A25" i="8"/>
  <c r="B25" i="8"/>
  <c r="C25" i="8"/>
  <c r="D25" i="8"/>
  <c r="E25" i="8"/>
  <c r="F25" i="8"/>
  <c r="G25" i="8"/>
  <c r="A26" i="8"/>
  <c r="B26" i="8"/>
  <c r="C26" i="8"/>
  <c r="D26" i="8"/>
  <c r="E26" i="8"/>
  <c r="F26" i="8"/>
  <c r="G26" i="8"/>
  <c r="A27" i="8"/>
  <c r="B27" i="8"/>
  <c r="C27" i="8"/>
  <c r="D27" i="8"/>
  <c r="E27" i="8"/>
  <c r="F27" i="8"/>
  <c r="G27" i="8"/>
  <c r="A28" i="8"/>
  <c r="B28" i="8"/>
  <c r="C28" i="8"/>
  <c r="D28" i="8"/>
  <c r="E28" i="8"/>
  <c r="F28" i="8"/>
  <c r="G28" i="8"/>
  <c r="A29" i="8"/>
  <c r="B29" i="8"/>
  <c r="C29" i="8"/>
  <c r="D29" i="8"/>
  <c r="E29" i="8"/>
  <c r="F29" i="8"/>
  <c r="G29" i="8"/>
  <c r="A30" i="8"/>
  <c r="B30" i="8"/>
  <c r="C30" i="8"/>
  <c r="D30" i="8"/>
  <c r="E30" i="8"/>
  <c r="F30" i="8"/>
  <c r="G30" i="8"/>
  <c r="A31" i="8"/>
  <c r="B31" i="8"/>
  <c r="C31" i="8"/>
  <c r="D31" i="8"/>
  <c r="E31" i="8"/>
  <c r="F31" i="8"/>
  <c r="G31" i="8"/>
  <c r="A32" i="8"/>
  <c r="B32" i="8"/>
  <c r="C32" i="8"/>
  <c r="D32" i="8"/>
  <c r="E32" i="8"/>
  <c r="F32" i="8"/>
  <c r="G32" i="8"/>
  <c r="A33" i="8"/>
  <c r="B33" i="8"/>
  <c r="C33" i="8"/>
  <c r="D33" i="8"/>
  <c r="E33" i="8"/>
  <c r="F33" i="8"/>
  <c r="G33" i="8"/>
  <c r="A34" i="8"/>
  <c r="B34" i="8"/>
  <c r="C34" i="8"/>
  <c r="D34" i="8"/>
  <c r="E34" i="8"/>
  <c r="F34" i="8"/>
  <c r="G34" i="8"/>
  <c r="A35" i="8"/>
  <c r="B35" i="8"/>
  <c r="C35" i="8"/>
  <c r="D35" i="8"/>
  <c r="E35" i="8"/>
  <c r="F35" i="8"/>
  <c r="G35" i="8"/>
  <c r="A36" i="8"/>
  <c r="B36" i="8"/>
  <c r="C36" i="8"/>
  <c r="D36" i="8"/>
  <c r="E36" i="8"/>
  <c r="F36" i="8"/>
  <c r="G36" i="8"/>
  <c r="A37" i="8"/>
  <c r="B37" i="8"/>
  <c r="C37" i="8"/>
  <c r="D37" i="8"/>
  <c r="E37" i="8"/>
  <c r="F37" i="8"/>
  <c r="G37" i="8"/>
  <c r="A38" i="8"/>
  <c r="B38" i="8"/>
  <c r="C38" i="8"/>
  <c r="D38" i="8"/>
  <c r="E38" i="8"/>
  <c r="F38" i="8"/>
  <c r="G38" i="8"/>
  <c r="A39" i="8"/>
  <c r="B39" i="8"/>
  <c r="C39" i="8"/>
  <c r="D39" i="8"/>
  <c r="E39" i="8"/>
  <c r="F39" i="8"/>
  <c r="G39" i="8"/>
  <c r="A40" i="8"/>
  <c r="B40" i="8"/>
  <c r="C40" i="8"/>
  <c r="D40" i="8"/>
  <c r="E40" i="8"/>
  <c r="F40" i="8"/>
  <c r="G40" i="8"/>
  <c r="A41" i="8"/>
  <c r="B41" i="8"/>
  <c r="C41" i="8"/>
  <c r="D41" i="8"/>
  <c r="E41" i="8"/>
  <c r="F41" i="8"/>
  <c r="G41" i="8"/>
  <c r="A42" i="8"/>
  <c r="B42" i="8"/>
  <c r="C42" i="8"/>
  <c r="D42" i="8"/>
  <c r="E42" i="8"/>
  <c r="F42" i="8"/>
  <c r="G42" i="8"/>
  <c r="A43" i="8"/>
  <c r="B43" i="8"/>
  <c r="C43" i="8"/>
  <c r="D43" i="8"/>
  <c r="E43" i="8"/>
  <c r="F43" i="8"/>
  <c r="G43" i="8"/>
  <c r="A44" i="8"/>
  <c r="B44" i="8"/>
  <c r="C44" i="8"/>
  <c r="D44" i="8"/>
  <c r="E44" i="8"/>
  <c r="F44" i="8"/>
  <c r="G44" i="8"/>
  <c r="A45" i="8"/>
  <c r="B45" i="8"/>
  <c r="C45" i="8"/>
  <c r="D45" i="8"/>
  <c r="E45" i="8"/>
  <c r="F45" i="8"/>
  <c r="G45" i="8"/>
  <c r="A46" i="8"/>
  <c r="B46" i="8"/>
  <c r="C46" i="8"/>
  <c r="D46" i="8"/>
  <c r="E46" i="8"/>
  <c r="F46" i="8"/>
  <c r="G46" i="8"/>
  <c r="A47" i="8"/>
  <c r="B47" i="8"/>
  <c r="C47" i="8"/>
  <c r="D47" i="8"/>
  <c r="E47" i="8"/>
  <c r="F47" i="8"/>
  <c r="G47" i="8"/>
  <c r="A48" i="8"/>
  <c r="B48" i="8"/>
  <c r="C48" i="8"/>
  <c r="D48" i="8"/>
  <c r="E48" i="8"/>
  <c r="F48" i="8"/>
  <c r="G48" i="8"/>
  <c r="A49" i="8"/>
  <c r="B49" i="8"/>
  <c r="C49" i="8"/>
  <c r="D49" i="8"/>
  <c r="E49" i="8"/>
  <c r="F49" i="8"/>
  <c r="G49" i="8"/>
  <c r="A50" i="8"/>
  <c r="B50" i="8"/>
  <c r="C50" i="8"/>
  <c r="D50" i="8"/>
  <c r="E50" i="8"/>
  <c r="F50" i="8"/>
  <c r="G50" i="8"/>
  <c r="A51" i="8"/>
  <c r="B51" i="8"/>
  <c r="C51" i="8"/>
  <c r="D51" i="8"/>
  <c r="E51" i="8"/>
  <c r="F51" i="8"/>
  <c r="G51" i="8"/>
  <c r="A52" i="8"/>
  <c r="B52" i="8"/>
  <c r="C52" i="8"/>
  <c r="D52" i="8"/>
  <c r="E52" i="8"/>
  <c r="F52" i="8"/>
  <c r="G52" i="8"/>
  <c r="A53" i="8"/>
  <c r="B53" i="8"/>
  <c r="C53" i="8"/>
  <c r="D53" i="8"/>
  <c r="E53" i="8"/>
  <c r="F53" i="8"/>
  <c r="G53" i="8"/>
  <c r="A54" i="8"/>
  <c r="B54" i="8"/>
  <c r="C54" i="8"/>
  <c r="D54" i="8"/>
  <c r="E54" i="8"/>
  <c r="F54" i="8"/>
  <c r="G54" i="8"/>
  <c r="A55" i="8"/>
  <c r="B55" i="8"/>
  <c r="C55" i="8"/>
  <c r="D55" i="8"/>
  <c r="E55" i="8"/>
  <c r="F55" i="8"/>
  <c r="G55" i="8"/>
  <c r="A56" i="8"/>
  <c r="B56" i="8"/>
  <c r="C56" i="8"/>
  <c r="D56" i="8"/>
  <c r="E56" i="8"/>
  <c r="F56" i="8"/>
  <c r="G56" i="8"/>
  <c r="A57" i="8"/>
  <c r="B57" i="8"/>
  <c r="C57" i="8"/>
  <c r="D57" i="8"/>
  <c r="E57" i="8"/>
  <c r="F57" i="8"/>
  <c r="G57" i="8"/>
  <c r="A58" i="8"/>
  <c r="B58" i="8"/>
  <c r="C58" i="8"/>
  <c r="D58" i="8"/>
  <c r="E58" i="8"/>
  <c r="F58" i="8"/>
  <c r="G58" i="8"/>
  <c r="A59" i="8"/>
  <c r="B59" i="8"/>
  <c r="C59" i="8"/>
  <c r="D59" i="8"/>
  <c r="E59" i="8"/>
  <c r="F59" i="8"/>
  <c r="G59" i="8"/>
  <c r="A60" i="8"/>
  <c r="B60" i="8"/>
  <c r="C60" i="8"/>
  <c r="D60" i="8"/>
  <c r="E60" i="8"/>
  <c r="F60" i="8"/>
  <c r="G60" i="8"/>
  <c r="A61" i="8"/>
  <c r="B61" i="8"/>
  <c r="C61" i="8"/>
  <c r="D61" i="8"/>
  <c r="E61" i="8"/>
  <c r="F61" i="8"/>
  <c r="G61" i="8"/>
  <c r="A62" i="8"/>
  <c r="B62" i="8"/>
  <c r="C62" i="8"/>
  <c r="D62" i="8"/>
  <c r="E62" i="8"/>
  <c r="F62" i="8"/>
  <c r="G62" i="8"/>
  <c r="A63" i="8"/>
  <c r="B63" i="8"/>
  <c r="C63" i="8"/>
  <c r="D63" i="8"/>
  <c r="E63" i="8"/>
  <c r="F63" i="8"/>
  <c r="G63" i="8"/>
  <c r="A64" i="8"/>
  <c r="B64" i="8"/>
  <c r="C64" i="8"/>
  <c r="D64" i="8"/>
  <c r="E64" i="8"/>
  <c r="F64" i="8"/>
  <c r="G64" i="8"/>
  <c r="A65" i="8"/>
  <c r="B65" i="8"/>
  <c r="C65" i="8"/>
  <c r="D65" i="8"/>
  <c r="E65" i="8"/>
  <c r="F65" i="8"/>
  <c r="G65" i="8"/>
  <c r="A66" i="8"/>
  <c r="B66" i="8"/>
  <c r="C66" i="8"/>
  <c r="D66" i="8"/>
  <c r="E66" i="8"/>
  <c r="F66" i="8"/>
  <c r="G66" i="8"/>
  <c r="A67" i="8"/>
  <c r="B67" i="8"/>
  <c r="C67" i="8"/>
  <c r="D67" i="8"/>
  <c r="E67" i="8"/>
  <c r="F67" i="8"/>
  <c r="G67" i="8"/>
  <c r="A68" i="8"/>
  <c r="B68" i="8"/>
  <c r="C68" i="8"/>
  <c r="D68" i="8"/>
  <c r="E68" i="8"/>
  <c r="F68" i="8"/>
  <c r="G68" i="8"/>
  <c r="A69" i="8"/>
  <c r="B69" i="8"/>
  <c r="C69" i="8"/>
  <c r="D69" i="8"/>
  <c r="E69" i="8"/>
  <c r="F69" i="8"/>
  <c r="G69" i="8"/>
  <c r="A70" i="8"/>
  <c r="B70" i="8"/>
  <c r="C70" i="8"/>
  <c r="D70" i="8"/>
  <c r="E70" i="8"/>
  <c r="F70" i="8"/>
  <c r="G70" i="8"/>
  <c r="A71" i="8"/>
  <c r="B71" i="8"/>
  <c r="C71" i="8"/>
  <c r="D71" i="8"/>
  <c r="E71" i="8"/>
  <c r="F71" i="8"/>
  <c r="G71" i="8"/>
  <c r="A72" i="8"/>
  <c r="B72" i="8"/>
  <c r="C72" i="8"/>
  <c r="D72" i="8"/>
  <c r="E72" i="8"/>
  <c r="F72" i="8"/>
  <c r="G72" i="8"/>
  <c r="A73" i="8"/>
  <c r="B73" i="8"/>
  <c r="C73" i="8"/>
  <c r="D73" i="8"/>
  <c r="E73" i="8"/>
  <c r="F73" i="8"/>
  <c r="G73" i="8"/>
  <c r="A74" i="8"/>
  <c r="B74" i="8"/>
  <c r="C74" i="8"/>
  <c r="D74" i="8"/>
  <c r="E74" i="8"/>
  <c r="F74" i="8"/>
  <c r="G74" i="8"/>
  <c r="A75" i="8"/>
  <c r="B75" i="8"/>
  <c r="C75" i="8"/>
  <c r="D75" i="8"/>
  <c r="E75" i="8"/>
  <c r="F75" i="8"/>
  <c r="G75" i="8"/>
  <c r="A76" i="8"/>
  <c r="B76" i="8"/>
  <c r="C76" i="8"/>
  <c r="D76" i="8"/>
  <c r="E76" i="8"/>
  <c r="F76" i="8"/>
  <c r="G76" i="8"/>
  <c r="A77" i="8"/>
  <c r="B77" i="8"/>
  <c r="C77" i="8"/>
  <c r="D77" i="8"/>
  <c r="E77" i="8"/>
  <c r="F77" i="8"/>
  <c r="G77" i="8"/>
  <c r="A78" i="8"/>
  <c r="B78" i="8"/>
  <c r="C78" i="8"/>
  <c r="D78" i="8"/>
  <c r="E78" i="8"/>
  <c r="F78" i="8"/>
  <c r="G78" i="8"/>
  <c r="A79" i="8"/>
  <c r="B79" i="8"/>
  <c r="C79" i="8"/>
  <c r="D79" i="8"/>
  <c r="E79" i="8"/>
  <c r="F79" i="8"/>
  <c r="G79" i="8"/>
  <c r="A80" i="8"/>
  <c r="B80" i="8"/>
  <c r="C80" i="8"/>
  <c r="D80" i="8"/>
  <c r="E80" i="8"/>
  <c r="F80" i="8"/>
  <c r="G80" i="8"/>
  <c r="A81" i="8"/>
  <c r="B81" i="8"/>
  <c r="C81" i="8"/>
  <c r="D81" i="8"/>
  <c r="E81" i="8"/>
  <c r="F81" i="8"/>
  <c r="G81" i="8"/>
  <c r="A82" i="8"/>
  <c r="B82" i="8"/>
  <c r="C82" i="8"/>
  <c r="D82" i="8"/>
  <c r="E82" i="8"/>
  <c r="F82" i="8"/>
  <c r="G82" i="8"/>
  <c r="A83" i="8"/>
  <c r="B83" i="8"/>
  <c r="C83" i="8"/>
  <c r="D83" i="8"/>
  <c r="E83" i="8"/>
  <c r="F83" i="8"/>
  <c r="G83" i="8"/>
  <c r="A84" i="8"/>
  <c r="B84" i="8"/>
  <c r="C84" i="8"/>
  <c r="D84" i="8"/>
  <c r="E84" i="8"/>
  <c r="F84" i="8"/>
  <c r="G84" i="8"/>
  <c r="A85" i="8"/>
  <c r="B85" i="8"/>
  <c r="C85" i="8"/>
  <c r="D85" i="8"/>
  <c r="E85" i="8"/>
  <c r="F85" i="8"/>
  <c r="G85" i="8"/>
  <c r="A86" i="8"/>
  <c r="B86" i="8"/>
  <c r="C86" i="8"/>
  <c r="D86" i="8"/>
  <c r="E86" i="8"/>
  <c r="F86" i="8"/>
  <c r="G86" i="8"/>
  <c r="A87" i="8"/>
  <c r="B87" i="8"/>
  <c r="C87" i="8"/>
  <c r="D87" i="8"/>
  <c r="E87" i="8"/>
  <c r="F87" i="8"/>
  <c r="G87" i="8"/>
  <c r="A88" i="8"/>
  <c r="B88" i="8"/>
  <c r="C88" i="8"/>
  <c r="D88" i="8"/>
  <c r="E88" i="8"/>
  <c r="F88" i="8"/>
  <c r="G88" i="8"/>
  <c r="A89" i="8"/>
  <c r="B89" i="8"/>
  <c r="C89" i="8"/>
  <c r="D89" i="8"/>
  <c r="E89" i="8"/>
  <c r="F89" i="8"/>
  <c r="G89" i="8"/>
  <c r="A90" i="8"/>
  <c r="B90" i="8"/>
  <c r="C90" i="8"/>
  <c r="D90" i="8"/>
  <c r="E90" i="8"/>
  <c r="F90" i="8"/>
  <c r="G90" i="8"/>
  <c r="A91" i="8"/>
  <c r="B91" i="8"/>
  <c r="C91" i="8"/>
  <c r="D91" i="8"/>
  <c r="E91" i="8"/>
  <c r="F91" i="8"/>
  <c r="G91" i="8"/>
  <c r="A92" i="8"/>
  <c r="B92" i="8"/>
  <c r="C92" i="8"/>
  <c r="D92" i="8"/>
  <c r="E92" i="8"/>
  <c r="F92" i="8"/>
  <c r="G92" i="8"/>
  <c r="A93" i="8"/>
  <c r="B93" i="8"/>
  <c r="C93" i="8"/>
  <c r="D93" i="8"/>
  <c r="E93" i="8"/>
  <c r="F93" i="8"/>
  <c r="G93" i="8"/>
  <c r="A94" i="8"/>
  <c r="B94" i="8"/>
  <c r="C94" i="8"/>
  <c r="D94" i="8"/>
  <c r="E94" i="8"/>
  <c r="F94" i="8"/>
  <c r="G94" i="8"/>
  <c r="A95" i="8"/>
  <c r="B95" i="8"/>
  <c r="C95" i="8"/>
  <c r="D95" i="8"/>
  <c r="E95" i="8"/>
  <c r="F95" i="8"/>
  <c r="G95" i="8"/>
  <c r="A96" i="8"/>
  <c r="B96" i="8"/>
  <c r="C96" i="8"/>
  <c r="D96" i="8"/>
  <c r="E96" i="8"/>
  <c r="F96" i="8"/>
  <c r="G96" i="8"/>
  <c r="A97" i="8"/>
  <c r="B97" i="8"/>
  <c r="C97" i="8"/>
  <c r="D97" i="8"/>
  <c r="E97" i="8"/>
  <c r="F97" i="8"/>
  <c r="G97" i="8"/>
  <c r="A98" i="8"/>
  <c r="B98" i="8"/>
  <c r="C98" i="8"/>
  <c r="D98" i="8"/>
  <c r="E98" i="8"/>
  <c r="F98" i="8"/>
  <c r="G98" i="8"/>
  <c r="A99" i="8"/>
  <c r="B99" i="8"/>
  <c r="C99" i="8"/>
  <c r="D99" i="8"/>
  <c r="E99" i="8"/>
  <c r="F99" i="8"/>
  <c r="G99" i="8"/>
  <c r="A100" i="8"/>
  <c r="B100" i="8"/>
  <c r="C100" i="8"/>
  <c r="D100" i="8"/>
  <c r="E100" i="8"/>
  <c r="F100" i="8"/>
  <c r="G100" i="8"/>
  <c r="A101" i="8"/>
  <c r="B101" i="8"/>
  <c r="C101" i="8"/>
  <c r="D101" i="8"/>
  <c r="E101" i="8"/>
  <c r="F101" i="8"/>
  <c r="G101" i="8"/>
  <c r="A102" i="8"/>
  <c r="B102" i="8"/>
  <c r="C102" i="8"/>
  <c r="D102" i="8"/>
  <c r="E102" i="8"/>
  <c r="F102" i="8"/>
  <c r="G102" i="8"/>
  <c r="A103" i="8"/>
  <c r="B103" i="8"/>
  <c r="C103" i="8"/>
  <c r="D103" i="8"/>
  <c r="E103" i="8"/>
  <c r="F103" i="8"/>
  <c r="G103" i="8"/>
  <c r="A104" i="8"/>
  <c r="B104" i="8"/>
  <c r="C104" i="8"/>
  <c r="D104" i="8"/>
  <c r="E104" i="8"/>
  <c r="F104" i="8"/>
  <c r="G104" i="8"/>
  <c r="A105" i="8"/>
  <c r="B105" i="8"/>
  <c r="C105" i="8"/>
  <c r="D105" i="8"/>
  <c r="E105" i="8"/>
  <c r="F105" i="8"/>
  <c r="G105" i="8"/>
  <c r="A106" i="8"/>
  <c r="B106" i="8"/>
  <c r="C106" i="8"/>
  <c r="D106" i="8"/>
  <c r="E106" i="8"/>
  <c r="F106" i="8"/>
  <c r="G106" i="8"/>
  <c r="A107" i="8"/>
  <c r="B107" i="8"/>
  <c r="C107" i="8"/>
  <c r="D107" i="8"/>
  <c r="E107" i="8"/>
  <c r="F107" i="8"/>
  <c r="G107" i="8"/>
  <c r="A108" i="8"/>
  <c r="B108" i="8"/>
  <c r="C108" i="8"/>
  <c r="D108" i="8"/>
  <c r="E108" i="8"/>
  <c r="F108" i="8"/>
  <c r="G108" i="8"/>
  <c r="A109" i="8"/>
  <c r="B109" i="8"/>
  <c r="C109" i="8"/>
  <c r="D109" i="8"/>
  <c r="E109" i="8"/>
  <c r="F109" i="8"/>
  <c r="G109" i="8"/>
  <c r="A110" i="8"/>
  <c r="B110" i="8"/>
  <c r="C110" i="8"/>
  <c r="D110" i="8"/>
  <c r="E110" i="8"/>
  <c r="F110" i="8"/>
  <c r="G110" i="8"/>
  <c r="A111" i="8"/>
  <c r="B111" i="8"/>
  <c r="C111" i="8"/>
  <c r="D111" i="8"/>
  <c r="E111" i="8"/>
  <c r="F111" i="8"/>
  <c r="G111" i="8"/>
  <c r="A112" i="8"/>
  <c r="B112" i="8"/>
  <c r="C112" i="8"/>
  <c r="D112" i="8"/>
  <c r="E112" i="8"/>
  <c r="F112" i="8"/>
  <c r="G112" i="8"/>
  <c r="A113" i="8"/>
  <c r="B113" i="8"/>
  <c r="C113" i="8"/>
  <c r="D113" i="8"/>
  <c r="E113" i="8"/>
  <c r="F113" i="8"/>
  <c r="G113" i="8"/>
  <c r="A114" i="8"/>
  <c r="B114" i="8"/>
  <c r="C114" i="8"/>
  <c r="D114" i="8"/>
  <c r="E114" i="8"/>
  <c r="F114" i="8"/>
  <c r="G114" i="8"/>
  <c r="A115" i="8"/>
  <c r="B115" i="8"/>
  <c r="C115" i="8"/>
  <c r="D115" i="8"/>
  <c r="E115" i="8"/>
  <c r="F115" i="8"/>
  <c r="G115" i="8"/>
  <c r="A116" i="8"/>
  <c r="B116" i="8"/>
  <c r="C116" i="8"/>
  <c r="D116" i="8"/>
  <c r="E116" i="8"/>
  <c r="F116" i="8"/>
  <c r="G116" i="8"/>
  <c r="A117" i="8"/>
  <c r="B117" i="8"/>
  <c r="C117" i="8"/>
  <c r="D117" i="8"/>
  <c r="E117" i="8"/>
  <c r="F117" i="8"/>
  <c r="G117" i="8"/>
  <c r="A118" i="8"/>
  <c r="B118" i="8"/>
  <c r="C118" i="8"/>
  <c r="D118" i="8"/>
  <c r="E118" i="8"/>
  <c r="F118" i="8"/>
  <c r="G118" i="8"/>
  <c r="A119" i="8"/>
  <c r="B119" i="8"/>
  <c r="C119" i="8"/>
  <c r="D119" i="8"/>
  <c r="E119" i="8"/>
  <c r="F119" i="8"/>
  <c r="G119" i="8"/>
  <c r="A120" i="8"/>
  <c r="B120" i="8"/>
  <c r="C120" i="8"/>
  <c r="D120" i="8"/>
  <c r="E120" i="8"/>
  <c r="F120" i="8"/>
  <c r="G120" i="8"/>
  <c r="A121" i="8"/>
  <c r="B121" i="8"/>
  <c r="C121" i="8"/>
  <c r="D121" i="8"/>
  <c r="E121" i="8"/>
  <c r="F121" i="8"/>
  <c r="G121" i="8"/>
  <c r="A122" i="8"/>
  <c r="B122" i="8"/>
  <c r="C122" i="8"/>
  <c r="D122" i="8"/>
  <c r="E122" i="8"/>
  <c r="F122" i="8"/>
  <c r="G122" i="8"/>
  <c r="A123" i="8"/>
  <c r="B123" i="8"/>
  <c r="C123" i="8"/>
  <c r="D123" i="8"/>
  <c r="E123" i="8"/>
  <c r="F123" i="8"/>
  <c r="G123" i="8"/>
  <c r="A124" i="8"/>
  <c r="B124" i="8"/>
  <c r="C124" i="8"/>
  <c r="D124" i="8"/>
  <c r="E124" i="8"/>
  <c r="F124" i="8"/>
  <c r="G124" i="8"/>
  <c r="A125" i="8"/>
  <c r="B125" i="8"/>
  <c r="C125" i="8"/>
  <c r="D125" i="8"/>
  <c r="E125" i="8"/>
  <c r="F125" i="8"/>
  <c r="G125" i="8"/>
  <c r="A126" i="8"/>
  <c r="B126" i="8"/>
  <c r="C126" i="8"/>
  <c r="D126" i="8"/>
  <c r="E126" i="8"/>
  <c r="F126" i="8"/>
  <c r="G126" i="8"/>
  <c r="A127" i="8"/>
  <c r="B127" i="8"/>
  <c r="C127" i="8"/>
  <c r="D127" i="8"/>
  <c r="E127" i="8"/>
  <c r="F127" i="8"/>
  <c r="G127" i="8"/>
  <c r="A128" i="8"/>
  <c r="B128" i="8"/>
  <c r="C128" i="8"/>
  <c r="D128" i="8"/>
  <c r="E128" i="8"/>
  <c r="F128" i="8"/>
  <c r="G128" i="8"/>
  <c r="A129" i="8"/>
  <c r="B129" i="8"/>
  <c r="C129" i="8"/>
  <c r="D129" i="8"/>
  <c r="E129" i="8"/>
  <c r="F129" i="8"/>
  <c r="G129" i="8"/>
  <c r="A130" i="8"/>
  <c r="B130" i="8"/>
  <c r="C130" i="8"/>
  <c r="D130" i="8"/>
  <c r="E130" i="8"/>
  <c r="F130" i="8"/>
  <c r="G130" i="8"/>
  <c r="A131" i="8"/>
  <c r="B131" i="8"/>
  <c r="C131" i="8"/>
  <c r="D131" i="8"/>
  <c r="E131" i="8"/>
  <c r="F131" i="8"/>
  <c r="G131" i="8"/>
  <c r="A132" i="8"/>
  <c r="B132" i="8"/>
  <c r="C132" i="8"/>
  <c r="D132" i="8"/>
  <c r="E132" i="8"/>
  <c r="F132" i="8"/>
  <c r="G132" i="8"/>
  <c r="A133" i="8"/>
  <c r="B133" i="8"/>
  <c r="C133" i="8"/>
  <c r="D133" i="8"/>
  <c r="E133" i="8"/>
  <c r="F133" i="8"/>
  <c r="G133" i="8"/>
  <c r="A134" i="8"/>
  <c r="B134" i="8"/>
  <c r="C134" i="8"/>
  <c r="D134" i="8"/>
  <c r="E134" i="8"/>
  <c r="F134" i="8"/>
  <c r="G134" i="8"/>
  <c r="A135" i="8"/>
  <c r="B135" i="8"/>
  <c r="C135" i="8"/>
  <c r="D135" i="8"/>
  <c r="E135" i="8"/>
  <c r="F135" i="8"/>
  <c r="G135" i="8"/>
  <c r="A136" i="8"/>
  <c r="B136" i="8"/>
  <c r="C136" i="8"/>
  <c r="D136" i="8"/>
  <c r="E136" i="8"/>
  <c r="F136" i="8"/>
  <c r="G136" i="8"/>
  <c r="A137" i="8"/>
  <c r="B137" i="8"/>
  <c r="C137" i="8"/>
  <c r="D137" i="8"/>
  <c r="E137" i="8"/>
  <c r="F137" i="8"/>
  <c r="G137" i="8"/>
  <c r="A138" i="8"/>
  <c r="B138" i="8"/>
  <c r="C138" i="8"/>
  <c r="D138" i="8"/>
  <c r="E138" i="8"/>
  <c r="F138" i="8"/>
  <c r="G138" i="8"/>
  <c r="A139" i="8"/>
  <c r="B139" i="8"/>
  <c r="C139" i="8"/>
  <c r="D139" i="8"/>
  <c r="E139" i="8"/>
  <c r="F139" i="8"/>
  <c r="G139" i="8"/>
  <c r="A140" i="8"/>
  <c r="B140" i="8"/>
  <c r="C140" i="8"/>
  <c r="D140" i="8"/>
  <c r="E140" i="8"/>
  <c r="F140" i="8"/>
  <c r="G140" i="8"/>
  <c r="A141" i="8"/>
  <c r="B141" i="8"/>
  <c r="C141" i="8"/>
  <c r="D141" i="8"/>
  <c r="E141" i="8"/>
  <c r="F141" i="8"/>
  <c r="G141" i="8"/>
  <c r="A142" i="8"/>
  <c r="B142" i="8"/>
  <c r="C142" i="8"/>
  <c r="D142" i="8"/>
  <c r="E142" i="8"/>
  <c r="F142" i="8"/>
  <c r="G142" i="8"/>
  <c r="A143" i="8"/>
  <c r="B143" i="8"/>
  <c r="C143" i="8"/>
  <c r="D143" i="8"/>
  <c r="E143" i="8"/>
  <c r="F143" i="8"/>
  <c r="G143" i="8"/>
  <c r="A144" i="8"/>
  <c r="B144" i="8"/>
  <c r="C144" i="8"/>
  <c r="D144" i="8"/>
  <c r="E144" i="8"/>
  <c r="F144" i="8"/>
  <c r="G144" i="8"/>
  <c r="A145" i="8"/>
  <c r="B145" i="8"/>
  <c r="C145" i="8"/>
  <c r="D145" i="8"/>
  <c r="E145" i="8"/>
  <c r="F145" i="8"/>
  <c r="G145" i="8"/>
  <c r="A146" i="8"/>
  <c r="B146" i="8"/>
  <c r="C146" i="8"/>
  <c r="D146" i="8"/>
  <c r="E146" i="8"/>
  <c r="F146" i="8"/>
  <c r="G146" i="8"/>
  <c r="A147" i="8"/>
  <c r="B147" i="8"/>
  <c r="C147" i="8"/>
  <c r="D147" i="8"/>
  <c r="E147" i="8"/>
  <c r="F147" i="8"/>
  <c r="G147" i="8"/>
  <c r="A148" i="8"/>
  <c r="B148" i="8"/>
  <c r="C148" i="8"/>
  <c r="D148" i="8"/>
  <c r="E148" i="8"/>
  <c r="F148" i="8"/>
  <c r="G148" i="8"/>
  <c r="A149" i="8"/>
  <c r="B149" i="8"/>
  <c r="C149" i="8"/>
  <c r="D149" i="8"/>
  <c r="E149" i="8"/>
  <c r="F149" i="8"/>
  <c r="G149" i="8"/>
  <c r="A150" i="8"/>
  <c r="B150" i="8"/>
  <c r="C150" i="8"/>
  <c r="D150" i="8"/>
  <c r="E150" i="8"/>
  <c r="F150" i="8"/>
  <c r="G150" i="8"/>
  <c r="A151" i="8"/>
  <c r="B151" i="8"/>
  <c r="C151" i="8"/>
  <c r="D151" i="8"/>
  <c r="E151" i="8"/>
  <c r="F151" i="8"/>
  <c r="G151" i="8"/>
  <c r="A152" i="8"/>
  <c r="B152" i="8"/>
  <c r="C152" i="8"/>
  <c r="D152" i="8"/>
  <c r="E152" i="8"/>
  <c r="F152" i="8"/>
  <c r="G152" i="8"/>
  <c r="A153" i="8"/>
  <c r="B153" i="8"/>
  <c r="C153" i="8"/>
  <c r="D153" i="8"/>
  <c r="E153" i="8"/>
  <c r="F153" i="8"/>
  <c r="G153" i="8"/>
  <c r="A154" i="8"/>
  <c r="B154" i="8"/>
  <c r="C154" i="8"/>
  <c r="D154" i="8"/>
  <c r="E154" i="8"/>
  <c r="F154" i="8"/>
  <c r="G154" i="8"/>
  <c r="A155" i="8"/>
  <c r="B155" i="8"/>
  <c r="C155" i="8"/>
  <c r="D155" i="8"/>
  <c r="E155" i="8"/>
  <c r="F155" i="8"/>
  <c r="G155" i="8"/>
  <c r="A156" i="8"/>
  <c r="B156" i="8"/>
  <c r="C156" i="8"/>
  <c r="D156" i="8"/>
  <c r="E156" i="8"/>
  <c r="F156" i="8"/>
  <c r="G156" i="8"/>
  <c r="A157" i="8"/>
  <c r="B157" i="8"/>
  <c r="C157" i="8"/>
  <c r="D157" i="8"/>
  <c r="E157" i="8"/>
  <c r="F157" i="8"/>
  <c r="G157" i="8"/>
  <c r="A158" i="8"/>
  <c r="B158" i="8"/>
  <c r="C158" i="8"/>
  <c r="D158" i="8"/>
  <c r="E158" i="8"/>
  <c r="F158" i="8"/>
  <c r="G158" i="8"/>
  <c r="A159" i="8"/>
  <c r="B159" i="8"/>
  <c r="C159" i="8"/>
  <c r="D159" i="8"/>
  <c r="E159" i="8"/>
  <c r="F159" i="8"/>
  <c r="G159" i="8"/>
  <c r="A160" i="8"/>
  <c r="B160" i="8"/>
  <c r="C160" i="8"/>
  <c r="D160" i="8"/>
  <c r="E160" i="8"/>
  <c r="F160" i="8"/>
  <c r="G160" i="8"/>
  <c r="A161" i="8"/>
  <c r="B161" i="8"/>
  <c r="C161" i="8"/>
  <c r="D161" i="8"/>
  <c r="E161" i="8"/>
  <c r="F161" i="8"/>
  <c r="G161" i="8"/>
  <c r="A162" i="8"/>
  <c r="B162" i="8"/>
  <c r="C162" i="8"/>
  <c r="D162" i="8"/>
  <c r="E162" i="8"/>
  <c r="F162" i="8"/>
  <c r="G162" i="8"/>
  <c r="A163" i="8"/>
  <c r="B163" i="8"/>
  <c r="C163" i="8"/>
  <c r="D163" i="8"/>
  <c r="E163" i="8"/>
  <c r="F163" i="8"/>
  <c r="G163" i="8"/>
  <c r="A164" i="8"/>
  <c r="B164" i="8"/>
  <c r="C164" i="8"/>
  <c r="D164" i="8"/>
  <c r="E164" i="8"/>
  <c r="F164" i="8"/>
  <c r="G164" i="8"/>
  <c r="A165" i="8"/>
  <c r="B165" i="8"/>
  <c r="C165" i="8"/>
  <c r="D165" i="8"/>
  <c r="E165" i="8"/>
  <c r="F165" i="8"/>
  <c r="G165" i="8"/>
  <c r="A166" i="8"/>
  <c r="B166" i="8"/>
  <c r="C166" i="8"/>
  <c r="D166" i="8"/>
  <c r="E166" i="8"/>
  <c r="F166" i="8"/>
  <c r="G166" i="8"/>
  <c r="A167" i="8"/>
  <c r="B167" i="8"/>
  <c r="C167" i="8"/>
  <c r="D167" i="8"/>
  <c r="E167" i="8"/>
  <c r="F167" i="8"/>
  <c r="G167" i="8"/>
  <c r="A168" i="8"/>
  <c r="B168" i="8"/>
  <c r="C168" i="8"/>
  <c r="D168" i="8"/>
  <c r="E168" i="8"/>
  <c r="F168" i="8"/>
  <c r="G168" i="8"/>
  <c r="A169" i="8"/>
  <c r="B169" i="8"/>
  <c r="C169" i="8"/>
  <c r="D169" i="8"/>
  <c r="E169" i="8"/>
  <c r="F169" i="8"/>
  <c r="G169" i="8"/>
  <c r="A170" i="8"/>
  <c r="B170" i="8"/>
  <c r="C170" i="8"/>
  <c r="D170" i="8"/>
  <c r="E170" i="8"/>
  <c r="F170" i="8"/>
  <c r="G170" i="8"/>
  <c r="A171" i="8"/>
  <c r="B171" i="8"/>
  <c r="C171" i="8"/>
  <c r="D171" i="8"/>
  <c r="E171" i="8"/>
  <c r="F171" i="8"/>
  <c r="G171" i="8"/>
  <c r="A172" i="8"/>
  <c r="B172" i="8"/>
  <c r="C172" i="8"/>
  <c r="D172" i="8"/>
  <c r="E172" i="8"/>
  <c r="F172" i="8"/>
  <c r="G172" i="8"/>
  <c r="A173" i="8"/>
  <c r="B173" i="8"/>
  <c r="C173" i="8"/>
  <c r="D173" i="8"/>
  <c r="E173" i="8"/>
  <c r="F173" i="8"/>
  <c r="G173" i="8"/>
  <c r="A174" i="8"/>
  <c r="B174" i="8"/>
  <c r="C174" i="8"/>
  <c r="D174" i="8"/>
  <c r="E174" i="8"/>
  <c r="F174" i="8"/>
  <c r="G174" i="8"/>
  <c r="A175" i="8"/>
  <c r="B175" i="8"/>
  <c r="C175" i="8"/>
  <c r="D175" i="8"/>
  <c r="E175" i="8"/>
  <c r="F175" i="8"/>
  <c r="G175" i="8"/>
  <c r="A176" i="8"/>
  <c r="B176" i="8"/>
  <c r="C176" i="8"/>
  <c r="D176" i="8"/>
  <c r="E176" i="8"/>
  <c r="F176" i="8"/>
  <c r="G176" i="8"/>
  <c r="A177" i="8"/>
  <c r="B177" i="8"/>
  <c r="C177" i="8"/>
  <c r="D177" i="8"/>
  <c r="E177" i="8"/>
  <c r="F177" i="8"/>
  <c r="G177" i="8"/>
  <c r="A178" i="8"/>
  <c r="B178" i="8"/>
  <c r="C178" i="8"/>
  <c r="D178" i="8"/>
  <c r="E178" i="8"/>
  <c r="F178" i="8"/>
  <c r="G178" i="8"/>
  <c r="A179" i="8"/>
  <c r="B179" i="8"/>
  <c r="C179" i="8"/>
  <c r="D179" i="8"/>
  <c r="E179" i="8"/>
  <c r="F179" i="8"/>
  <c r="G179" i="8"/>
  <c r="A180" i="8"/>
  <c r="B180" i="8"/>
  <c r="C180" i="8"/>
  <c r="D180" i="8"/>
  <c r="E180" i="8"/>
  <c r="F180" i="8"/>
  <c r="G180" i="8"/>
  <c r="A181" i="8"/>
  <c r="B181" i="8"/>
  <c r="C181" i="8"/>
  <c r="D181" i="8"/>
  <c r="E181" i="8"/>
  <c r="F181" i="8"/>
  <c r="G181" i="8"/>
  <c r="A182" i="8"/>
  <c r="B182" i="8"/>
  <c r="C182" i="8"/>
  <c r="D182" i="8"/>
  <c r="E182" i="8"/>
  <c r="F182" i="8"/>
  <c r="G182" i="8"/>
  <c r="A183" i="8"/>
  <c r="B183" i="8"/>
  <c r="C183" i="8"/>
  <c r="D183" i="8"/>
  <c r="E183" i="8"/>
  <c r="F183" i="8"/>
  <c r="G183" i="8"/>
  <c r="A184" i="8"/>
  <c r="B184" i="8"/>
  <c r="C184" i="8"/>
  <c r="D184" i="8"/>
  <c r="E184" i="8"/>
  <c r="F184" i="8"/>
  <c r="G184" i="8"/>
  <c r="A185" i="8"/>
  <c r="B185" i="8"/>
  <c r="C185" i="8"/>
  <c r="D185" i="8"/>
  <c r="E185" i="8"/>
  <c r="F185" i="8"/>
  <c r="G185" i="8"/>
  <c r="A186" i="8"/>
  <c r="B186" i="8"/>
  <c r="C186" i="8"/>
  <c r="D186" i="8"/>
  <c r="E186" i="8"/>
  <c r="F186" i="8"/>
  <c r="G186" i="8"/>
  <c r="A187" i="8"/>
  <c r="B187" i="8"/>
  <c r="C187" i="8"/>
  <c r="D187" i="8"/>
  <c r="E187" i="8"/>
  <c r="F187" i="8"/>
  <c r="G187" i="8"/>
  <c r="A188" i="8"/>
  <c r="B188" i="8"/>
  <c r="C188" i="8"/>
  <c r="D188" i="8"/>
  <c r="E188" i="8"/>
  <c r="F188" i="8"/>
  <c r="G188" i="8"/>
  <c r="A189" i="8"/>
  <c r="B189" i="8"/>
  <c r="C189" i="8"/>
  <c r="D189" i="8"/>
  <c r="E189" i="8"/>
  <c r="F189" i="8"/>
  <c r="G189" i="8"/>
  <c r="A190" i="8"/>
  <c r="B190" i="8"/>
  <c r="C190" i="8"/>
  <c r="D190" i="8"/>
  <c r="E190" i="8"/>
  <c r="F190" i="8"/>
  <c r="G190" i="8"/>
  <c r="A191" i="8"/>
  <c r="B191" i="8"/>
  <c r="C191" i="8"/>
  <c r="D191" i="8"/>
  <c r="E191" i="8"/>
  <c r="F191" i="8"/>
  <c r="G191" i="8"/>
  <c r="A192" i="8"/>
  <c r="B192" i="8"/>
  <c r="C192" i="8"/>
  <c r="D192" i="8"/>
  <c r="E192" i="8"/>
  <c r="F192" i="8"/>
  <c r="G192" i="8"/>
  <c r="A193" i="8"/>
  <c r="B193" i="8"/>
  <c r="C193" i="8"/>
  <c r="D193" i="8"/>
  <c r="E193" i="8"/>
  <c r="F193" i="8"/>
  <c r="G193" i="8"/>
  <c r="A194" i="8"/>
  <c r="B194" i="8"/>
  <c r="C194" i="8"/>
  <c r="D194" i="8"/>
  <c r="E194" i="8"/>
  <c r="F194" i="8"/>
  <c r="G194" i="8"/>
  <c r="A195" i="8"/>
  <c r="B195" i="8"/>
  <c r="C195" i="8"/>
  <c r="D195" i="8"/>
  <c r="E195" i="8"/>
  <c r="F195" i="8"/>
  <c r="G195" i="8"/>
  <c r="A196" i="8"/>
  <c r="B196" i="8"/>
  <c r="C196" i="8"/>
  <c r="D196" i="8"/>
  <c r="E196" i="8"/>
  <c r="F196" i="8"/>
  <c r="G196" i="8"/>
  <c r="A197" i="8"/>
  <c r="B197" i="8"/>
  <c r="C197" i="8"/>
  <c r="D197" i="8"/>
  <c r="E197" i="8"/>
  <c r="F197" i="8"/>
  <c r="G197" i="8"/>
  <c r="A198" i="8"/>
  <c r="B198" i="8"/>
  <c r="C198" i="8"/>
  <c r="D198" i="8"/>
  <c r="E198" i="8"/>
  <c r="F198" i="8"/>
  <c r="G198" i="8"/>
  <c r="A199" i="8"/>
  <c r="B199" i="8"/>
  <c r="C199" i="8"/>
  <c r="D199" i="8"/>
  <c r="E199" i="8"/>
  <c r="F199" i="8"/>
  <c r="G199" i="8"/>
  <c r="A200" i="8"/>
  <c r="B200" i="8"/>
  <c r="C200" i="8"/>
  <c r="D200" i="8"/>
  <c r="E200" i="8"/>
  <c r="F200" i="8"/>
  <c r="G200" i="8"/>
  <c r="A201" i="8"/>
  <c r="B201" i="8"/>
  <c r="C201" i="8"/>
  <c r="D201" i="8"/>
  <c r="E201" i="8"/>
  <c r="F201" i="8"/>
  <c r="G201" i="8"/>
  <c r="A202" i="8"/>
  <c r="B202" i="8"/>
  <c r="C202" i="8"/>
  <c r="D202" i="8"/>
  <c r="E202" i="8"/>
  <c r="F202" i="8"/>
  <c r="G202" i="8"/>
  <c r="A203" i="8"/>
  <c r="B203" i="8"/>
  <c r="C203" i="8"/>
  <c r="D203" i="8"/>
  <c r="E203" i="8"/>
  <c r="F203" i="8"/>
  <c r="G203" i="8"/>
  <c r="A204" i="8"/>
  <c r="B204" i="8"/>
  <c r="C204" i="8"/>
  <c r="D204" i="8"/>
  <c r="E204" i="8"/>
  <c r="F204" i="8"/>
  <c r="G204" i="8"/>
  <c r="A205" i="8"/>
  <c r="B205" i="8"/>
  <c r="C205" i="8"/>
  <c r="D205" i="8"/>
  <c r="E205" i="8"/>
  <c r="F205" i="8"/>
  <c r="G205" i="8"/>
  <c r="A206" i="8"/>
  <c r="B206" i="8"/>
  <c r="C206" i="8"/>
  <c r="D206" i="8"/>
  <c r="E206" i="8"/>
  <c r="F206" i="8"/>
  <c r="G206" i="8"/>
  <c r="A207" i="8"/>
  <c r="B207" i="8"/>
  <c r="C207" i="8"/>
  <c r="D207" i="8"/>
  <c r="E207" i="8"/>
  <c r="F207" i="8"/>
  <c r="G207" i="8"/>
  <c r="A208" i="8"/>
  <c r="B208" i="8"/>
  <c r="C208" i="8"/>
  <c r="D208" i="8"/>
  <c r="E208" i="8"/>
  <c r="F208" i="8"/>
  <c r="G208" i="8"/>
  <c r="A209" i="8"/>
  <c r="B209" i="8"/>
  <c r="C209" i="8"/>
  <c r="D209" i="8"/>
  <c r="E209" i="8"/>
  <c r="F209" i="8"/>
  <c r="G209" i="8"/>
  <c r="A210" i="8"/>
  <c r="B210" i="8"/>
  <c r="C210" i="8"/>
  <c r="D210" i="8"/>
  <c r="E210" i="8"/>
  <c r="F210" i="8"/>
  <c r="G210" i="8"/>
  <c r="A211" i="8"/>
  <c r="B211" i="8"/>
  <c r="C211" i="8"/>
  <c r="D211" i="8"/>
  <c r="E211" i="8"/>
  <c r="F211" i="8"/>
  <c r="G211" i="8"/>
  <c r="A212" i="8"/>
  <c r="B212" i="8"/>
  <c r="C212" i="8"/>
  <c r="D212" i="8"/>
  <c r="E212" i="8"/>
  <c r="F212" i="8"/>
  <c r="G212" i="8"/>
  <c r="A213" i="8"/>
  <c r="B213" i="8"/>
  <c r="C213" i="8"/>
  <c r="D213" i="8"/>
  <c r="E213" i="8"/>
  <c r="F213" i="8"/>
  <c r="G213" i="8"/>
  <c r="A214" i="8"/>
  <c r="B214" i="8"/>
  <c r="C214" i="8"/>
  <c r="D214" i="8"/>
  <c r="E214" i="8"/>
  <c r="F214" i="8"/>
  <c r="G214" i="8"/>
  <c r="A215" i="8"/>
  <c r="B215" i="8"/>
  <c r="C215" i="8"/>
  <c r="D215" i="8"/>
  <c r="E215" i="8"/>
  <c r="F215" i="8"/>
  <c r="G215" i="8"/>
  <c r="A216" i="8"/>
  <c r="B216" i="8"/>
  <c r="C216" i="8"/>
  <c r="D216" i="8"/>
  <c r="E216" i="8"/>
  <c r="F216" i="8"/>
  <c r="G216" i="8"/>
  <c r="A217" i="8"/>
  <c r="B217" i="8"/>
  <c r="C217" i="8"/>
  <c r="D217" i="8"/>
  <c r="E217" i="8"/>
  <c r="F217" i="8"/>
  <c r="G217" i="8"/>
  <c r="A218" i="8"/>
  <c r="B218" i="8"/>
  <c r="C218" i="8"/>
  <c r="D218" i="8"/>
  <c r="E218" i="8"/>
  <c r="F218" i="8"/>
  <c r="G218" i="8"/>
  <c r="A219" i="8"/>
  <c r="B219" i="8"/>
  <c r="C219" i="8"/>
  <c r="D219" i="8"/>
  <c r="E219" i="8"/>
  <c r="F219" i="8"/>
  <c r="G219" i="8"/>
  <c r="A220" i="8"/>
  <c r="B220" i="8"/>
  <c r="C220" i="8"/>
  <c r="D220" i="8"/>
  <c r="E220" i="8"/>
  <c r="F220" i="8"/>
  <c r="G220" i="8"/>
  <c r="A221" i="8"/>
  <c r="B221" i="8"/>
  <c r="C221" i="8"/>
  <c r="D221" i="8"/>
  <c r="E221" i="8"/>
  <c r="F221" i="8"/>
  <c r="G221" i="8"/>
  <c r="A222" i="8"/>
  <c r="B222" i="8"/>
  <c r="C222" i="8"/>
  <c r="D222" i="8"/>
  <c r="E222" i="8"/>
  <c r="F222" i="8"/>
  <c r="G222" i="8"/>
  <c r="A223" i="8"/>
  <c r="B223" i="8"/>
  <c r="C223" i="8"/>
  <c r="D223" i="8"/>
  <c r="E223" i="8"/>
  <c r="F223" i="8"/>
  <c r="G223" i="8"/>
  <c r="A224" i="8"/>
  <c r="B224" i="8"/>
  <c r="C224" i="8"/>
  <c r="D224" i="8"/>
  <c r="E224" i="8"/>
  <c r="F224" i="8"/>
  <c r="G224" i="8"/>
  <c r="A225" i="8"/>
  <c r="B225" i="8"/>
  <c r="C225" i="8"/>
  <c r="D225" i="8"/>
  <c r="E225" i="8"/>
  <c r="F225" i="8"/>
  <c r="G225" i="8"/>
  <c r="A226" i="8"/>
  <c r="B226" i="8"/>
  <c r="C226" i="8"/>
  <c r="D226" i="8"/>
  <c r="E226" i="8"/>
  <c r="F226" i="8"/>
  <c r="G226" i="8"/>
  <c r="A227" i="8"/>
  <c r="B227" i="8"/>
  <c r="C227" i="8"/>
  <c r="D227" i="8"/>
  <c r="E227" i="8"/>
  <c r="F227" i="8"/>
  <c r="G227" i="8"/>
  <c r="A228" i="8"/>
  <c r="B228" i="8"/>
  <c r="C228" i="8"/>
  <c r="D228" i="8"/>
  <c r="E228" i="8"/>
  <c r="F228" i="8"/>
  <c r="G228" i="8"/>
  <c r="A229" i="8"/>
  <c r="B229" i="8"/>
  <c r="C229" i="8"/>
  <c r="D229" i="8"/>
  <c r="E229" i="8"/>
  <c r="F229" i="8"/>
  <c r="G229" i="8"/>
  <c r="A230" i="8"/>
  <c r="B230" i="8"/>
  <c r="C230" i="8"/>
  <c r="D230" i="8"/>
  <c r="E230" i="8"/>
  <c r="F230" i="8"/>
  <c r="G230" i="8"/>
  <c r="A231" i="8"/>
  <c r="B231" i="8"/>
  <c r="C231" i="8"/>
  <c r="D231" i="8"/>
  <c r="E231" i="8"/>
  <c r="F231" i="8"/>
  <c r="G231" i="8"/>
  <c r="A232" i="8"/>
  <c r="B232" i="8"/>
  <c r="C232" i="8"/>
  <c r="D232" i="8"/>
  <c r="E232" i="8"/>
  <c r="F232" i="8"/>
  <c r="G232" i="8"/>
  <c r="A233" i="8"/>
  <c r="B233" i="8"/>
  <c r="C233" i="8"/>
  <c r="D233" i="8"/>
  <c r="E233" i="8"/>
  <c r="F233" i="8"/>
  <c r="G233" i="8"/>
  <c r="A234" i="8"/>
  <c r="B234" i="8"/>
  <c r="C234" i="8"/>
  <c r="D234" i="8"/>
  <c r="E234" i="8"/>
  <c r="F234" i="8"/>
  <c r="G234" i="8"/>
  <c r="A235" i="8"/>
  <c r="B235" i="8"/>
  <c r="C235" i="8"/>
  <c r="D235" i="8"/>
  <c r="E235" i="8"/>
  <c r="F235" i="8"/>
  <c r="G235" i="8"/>
  <c r="A236" i="8"/>
  <c r="B236" i="8"/>
  <c r="C236" i="8"/>
  <c r="D236" i="8"/>
  <c r="E236" i="8"/>
  <c r="F236" i="8"/>
  <c r="G236" i="8"/>
  <c r="A237" i="8"/>
  <c r="B237" i="8"/>
  <c r="C237" i="8"/>
  <c r="D237" i="8"/>
  <c r="E237" i="8"/>
  <c r="F237" i="8"/>
  <c r="G237" i="8"/>
  <c r="A238" i="8"/>
  <c r="B238" i="8"/>
  <c r="C238" i="8"/>
  <c r="D238" i="8"/>
  <c r="E238" i="8"/>
  <c r="F238" i="8"/>
  <c r="G238" i="8"/>
  <c r="A239" i="8"/>
  <c r="B239" i="8"/>
  <c r="C239" i="8"/>
  <c r="D239" i="8"/>
  <c r="E239" i="8"/>
  <c r="F239" i="8"/>
  <c r="G239" i="8"/>
  <c r="A240" i="8"/>
  <c r="B240" i="8"/>
  <c r="C240" i="8"/>
  <c r="D240" i="8"/>
  <c r="E240" i="8"/>
  <c r="F240" i="8"/>
  <c r="G240" i="8"/>
  <c r="A241" i="8"/>
  <c r="B241" i="8"/>
  <c r="C241" i="8"/>
  <c r="D241" i="8"/>
  <c r="E241" i="8"/>
  <c r="F241" i="8"/>
  <c r="G241" i="8"/>
  <c r="A242" i="8"/>
  <c r="B242" i="8"/>
  <c r="C242" i="8"/>
  <c r="D242" i="8"/>
  <c r="E242" i="8"/>
  <c r="F242" i="8"/>
  <c r="G242" i="8"/>
  <c r="A243" i="8"/>
  <c r="B243" i="8"/>
  <c r="C243" i="8"/>
  <c r="D243" i="8"/>
  <c r="E243" i="8"/>
  <c r="F243" i="8"/>
  <c r="G243" i="8"/>
  <c r="A244" i="8"/>
  <c r="B244" i="8"/>
  <c r="C244" i="8"/>
  <c r="D244" i="8"/>
  <c r="E244" i="8"/>
  <c r="F244" i="8"/>
  <c r="G244" i="8"/>
  <c r="A245" i="8"/>
  <c r="B245" i="8"/>
  <c r="C245" i="8"/>
  <c r="D245" i="8"/>
  <c r="E245" i="8"/>
  <c r="F245" i="8"/>
  <c r="G245" i="8"/>
  <c r="A246" i="8"/>
  <c r="B246" i="8"/>
  <c r="C246" i="8"/>
  <c r="D246" i="8"/>
  <c r="E246" i="8"/>
  <c r="F246" i="8"/>
  <c r="G246" i="8"/>
  <c r="A247" i="8"/>
  <c r="B247" i="8"/>
  <c r="C247" i="8"/>
  <c r="D247" i="8"/>
  <c r="E247" i="8"/>
  <c r="F247" i="8"/>
  <c r="G247" i="8"/>
  <c r="A248" i="8"/>
  <c r="B248" i="8"/>
  <c r="C248" i="8"/>
  <c r="D248" i="8"/>
  <c r="E248" i="8"/>
  <c r="F248" i="8"/>
  <c r="G248" i="8"/>
  <c r="A249" i="8"/>
  <c r="B249" i="8"/>
  <c r="C249" i="8"/>
  <c r="D249" i="8"/>
  <c r="E249" i="8"/>
  <c r="F249" i="8"/>
  <c r="G249" i="8"/>
  <c r="A250" i="8"/>
  <c r="B250" i="8"/>
  <c r="C250" i="8"/>
  <c r="D250" i="8"/>
  <c r="E250" i="8"/>
  <c r="F250" i="8"/>
  <c r="G250" i="8"/>
  <c r="A251" i="8"/>
  <c r="B251" i="8"/>
  <c r="C251" i="8"/>
  <c r="D251" i="8"/>
  <c r="E251" i="8"/>
  <c r="F251" i="8"/>
  <c r="G251" i="8"/>
  <c r="A252" i="8"/>
  <c r="B252" i="8"/>
  <c r="C252" i="8"/>
  <c r="D252" i="8"/>
  <c r="E252" i="8"/>
  <c r="F252" i="8"/>
  <c r="G252" i="8"/>
  <c r="A253" i="8"/>
  <c r="B253" i="8"/>
  <c r="C253" i="8"/>
  <c r="D253" i="8"/>
  <c r="E253" i="8"/>
  <c r="F253" i="8"/>
  <c r="G253" i="8"/>
  <c r="A254" i="8"/>
  <c r="B254" i="8"/>
  <c r="C254" i="8"/>
  <c r="D254" i="8"/>
  <c r="E254" i="8"/>
  <c r="F254" i="8"/>
  <c r="G254" i="8"/>
  <c r="A255" i="8"/>
  <c r="B255" i="8"/>
  <c r="C255" i="8"/>
  <c r="D255" i="8"/>
  <c r="E255" i="8"/>
  <c r="F255" i="8"/>
  <c r="G255" i="8"/>
  <c r="A256" i="8"/>
  <c r="B256" i="8"/>
  <c r="C256" i="8"/>
  <c r="D256" i="8"/>
  <c r="E256" i="8"/>
  <c r="F256" i="8"/>
  <c r="G256" i="8"/>
  <c r="A257" i="8"/>
  <c r="B257" i="8"/>
  <c r="C257" i="8"/>
  <c r="D257" i="8"/>
  <c r="E257" i="8"/>
  <c r="F257" i="8"/>
  <c r="G257" i="8"/>
  <c r="A258" i="8"/>
  <c r="B258" i="8"/>
  <c r="C258" i="8"/>
  <c r="D258" i="8"/>
  <c r="E258" i="8"/>
  <c r="F258" i="8"/>
  <c r="G258" i="8"/>
  <c r="A259" i="8"/>
  <c r="B259" i="8"/>
  <c r="C259" i="8"/>
  <c r="D259" i="8"/>
  <c r="E259" i="8"/>
  <c r="F259" i="8"/>
  <c r="G259" i="8"/>
  <c r="A260" i="8"/>
  <c r="B260" i="8"/>
  <c r="C260" i="8"/>
  <c r="D260" i="8"/>
  <c r="E260" i="8"/>
  <c r="F260" i="8"/>
  <c r="G260" i="8"/>
  <c r="A261" i="8"/>
  <c r="B261" i="8"/>
  <c r="C261" i="8"/>
  <c r="D261" i="8"/>
  <c r="E261" i="8"/>
  <c r="F261" i="8"/>
  <c r="G261" i="8"/>
  <c r="A262" i="8"/>
  <c r="B262" i="8"/>
  <c r="C262" i="8"/>
  <c r="D262" i="8"/>
  <c r="E262" i="8"/>
  <c r="F262" i="8"/>
  <c r="G262" i="8"/>
  <c r="A263" i="8"/>
  <c r="B263" i="8"/>
  <c r="C263" i="8"/>
  <c r="D263" i="8"/>
  <c r="E263" i="8"/>
  <c r="F263" i="8"/>
  <c r="G263" i="8"/>
  <c r="A264" i="8"/>
  <c r="B264" i="8"/>
  <c r="C264" i="8"/>
  <c r="D264" i="8"/>
  <c r="E264" i="8"/>
  <c r="F264" i="8"/>
  <c r="G264" i="8"/>
  <c r="A265" i="8"/>
  <c r="B265" i="8"/>
  <c r="C265" i="8"/>
  <c r="D265" i="8"/>
  <c r="E265" i="8"/>
  <c r="F265" i="8"/>
  <c r="G265" i="8"/>
  <c r="A266" i="8"/>
  <c r="B266" i="8"/>
  <c r="C266" i="8"/>
  <c r="D266" i="8"/>
  <c r="E266" i="8"/>
  <c r="F266" i="8"/>
  <c r="G266" i="8"/>
  <c r="A267" i="8"/>
  <c r="B267" i="8"/>
  <c r="C267" i="8"/>
  <c r="D267" i="8"/>
  <c r="E267" i="8"/>
  <c r="F267" i="8"/>
  <c r="G267" i="8"/>
  <c r="A268" i="8"/>
  <c r="B268" i="8"/>
  <c r="C268" i="8"/>
  <c r="D268" i="8"/>
  <c r="E268" i="8"/>
  <c r="F268" i="8"/>
  <c r="G268" i="8"/>
  <c r="A269" i="8"/>
  <c r="B269" i="8"/>
  <c r="C269" i="8"/>
  <c r="D269" i="8"/>
  <c r="E269" i="8"/>
  <c r="F269" i="8"/>
  <c r="G269" i="8"/>
  <c r="A270" i="8"/>
  <c r="B270" i="8"/>
  <c r="C270" i="8"/>
  <c r="D270" i="8"/>
  <c r="E270" i="8"/>
  <c r="F270" i="8"/>
  <c r="G270" i="8"/>
  <c r="A271" i="8"/>
  <c r="B271" i="8"/>
  <c r="C271" i="8"/>
  <c r="D271" i="8"/>
  <c r="E271" i="8"/>
  <c r="F271" i="8"/>
  <c r="G271" i="8"/>
  <c r="A272" i="8"/>
  <c r="B272" i="8"/>
  <c r="C272" i="8"/>
  <c r="D272" i="8"/>
  <c r="E272" i="8"/>
  <c r="F272" i="8"/>
  <c r="G272" i="8"/>
  <c r="A273" i="8"/>
  <c r="B273" i="8"/>
  <c r="C273" i="8"/>
  <c r="D273" i="8"/>
  <c r="E273" i="8"/>
  <c r="F273" i="8"/>
  <c r="G273" i="8"/>
  <c r="A274" i="8"/>
  <c r="B274" i="8"/>
  <c r="C274" i="8"/>
  <c r="D274" i="8"/>
  <c r="E274" i="8"/>
  <c r="F274" i="8"/>
  <c r="G274" i="8"/>
  <c r="A275" i="8"/>
  <c r="B275" i="8"/>
  <c r="C275" i="8"/>
  <c r="D275" i="8"/>
  <c r="E275" i="8"/>
  <c r="F275" i="8"/>
  <c r="G275" i="8"/>
  <c r="A276" i="8"/>
  <c r="B276" i="8"/>
  <c r="C276" i="8"/>
  <c r="D276" i="8"/>
  <c r="E276" i="8"/>
  <c r="F276" i="8"/>
  <c r="G276" i="8"/>
  <c r="A277" i="8"/>
  <c r="B277" i="8"/>
  <c r="C277" i="8"/>
  <c r="D277" i="8"/>
  <c r="E277" i="8"/>
  <c r="F277" i="8"/>
  <c r="G277" i="8"/>
  <c r="A278" i="8"/>
  <c r="B278" i="8"/>
  <c r="C278" i="8"/>
  <c r="D278" i="8"/>
  <c r="E278" i="8"/>
  <c r="F278" i="8"/>
  <c r="G278" i="8"/>
  <c r="A279" i="8"/>
  <c r="B279" i="8"/>
  <c r="C279" i="8"/>
  <c r="D279" i="8"/>
  <c r="E279" i="8"/>
  <c r="F279" i="8"/>
  <c r="G279" i="8"/>
  <c r="A280" i="8"/>
  <c r="B280" i="8"/>
  <c r="C280" i="8"/>
  <c r="D280" i="8"/>
  <c r="E280" i="8"/>
  <c r="F280" i="8"/>
  <c r="G280" i="8"/>
  <c r="A281" i="8"/>
  <c r="B281" i="8"/>
  <c r="C281" i="8"/>
  <c r="D281" i="8"/>
  <c r="E281" i="8"/>
  <c r="F281" i="8"/>
  <c r="G281" i="8"/>
  <c r="A282" i="8"/>
  <c r="B282" i="8"/>
  <c r="C282" i="8"/>
  <c r="D282" i="8"/>
  <c r="E282" i="8"/>
  <c r="F282" i="8"/>
  <c r="G282" i="8"/>
  <c r="A283" i="8"/>
  <c r="B283" i="8"/>
  <c r="C283" i="8"/>
  <c r="D283" i="8"/>
  <c r="E283" i="8"/>
  <c r="F283" i="8"/>
  <c r="G283" i="8"/>
  <c r="A284" i="8"/>
  <c r="B284" i="8"/>
  <c r="C284" i="8"/>
  <c r="D284" i="8"/>
  <c r="E284" i="8"/>
  <c r="F284" i="8"/>
  <c r="G284" i="8"/>
  <c r="A285" i="8"/>
  <c r="B285" i="8"/>
  <c r="C285" i="8"/>
  <c r="D285" i="8"/>
  <c r="E285" i="8"/>
  <c r="F285" i="8"/>
  <c r="G285" i="8"/>
  <c r="A286" i="8"/>
  <c r="B286" i="8"/>
  <c r="C286" i="8"/>
  <c r="D286" i="8"/>
  <c r="E286" i="8"/>
  <c r="F286" i="8"/>
  <c r="G286" i="8"/>
  <c r="A287" i="8"/>
  <c r="B287" i="8"/>
  <c r="C287" i="8"/>
  <c r="D287" i="8"/>
  <c r="E287" i="8"/>
  <c r="F287" i="8"/>
  <c r="G287" i="8"/>
  <c r="A288" i="8"/>
  <c r="B288" i="8"/>
  <c r="C288" i="8"/>
  <c r="D288" i="8"/>
  <c r="E288" i="8"/>
  <c r="F288" i="8"/>
  <c r="G288" i="8"/>
  <c r="A289" i="8"/>
  <c r="B289" i="8"/>
  <c r="C289" i="8"/>
  <c r="D289" i="8"/>
  <c r="E289" i="8"/>
  <c r="F289" i="8"/>
  <c r="G289" i="8"/>
  <c r="A290" i="8"/>
  <c r="B290" i="8"/>
  <c r="C290" i="8"/>
  <c r="D290" i="8"/>
  <c r="E290" i="8"/>
  <c r="F290" i="8"/>
  <c r="G290" i="8"/>
  <c r="A291" i="8"/>
  <c r="B291" i="8"/>
  <c r="C291" i="8"/>
  <c r="D291" i="8"/>
  <c r="E291" i="8"/>
  <c r="F291" i="8"/>
  <c r="G291" i="8"/>
  <c r="A292" i="8"/>
  <c r="B292" i="8"/>
  <c r="C292" i="8"/>
  <c r="D292" i="8"/>
  <c r="E292" i="8"/>
  <c r="F292" i="8"/>
  <c r="G292" i="8"/>
  <c r="A293" i="8"/>
  <c r="B293" i="8"/>
  <c r="C293" i="8"/>
  <c r="D293" i="8"/>
  <c r="E293" i="8"/>
  <c r="F293" i="8"/>
  <c r="G293" i="8"/>
  <c r="A294" i="8"/>
  <c r="B294" i="8"/>
  <c r="C294" i="8"/>
  <c r="D294" i="8"/>
  <c r="E294" i="8"/>
  <c r="F294" i="8"/>
  <c r="G294" i="8"/>
  <c r="A295" i="8"/>
  <c r="B295" i="8"/>
  <c r="C295" i="8"/>
  <c r="D295" i="8"/>
  <c r="E295" i="8"/>
  <c r="F295" i="8"/>
  <c r="G295" i="8"/>
  <c r="A296" i="8"/>
  <c r="B296" i="8"/>
  <c r="C296" i="8"/>
  <c r="D296" i="8"/>
  <c r="E296" i="8"/>
  <c r="F296" i="8"/>
  <c r="G296" i="8"/>
  <c r="A297" i="8"/>
  <c r="B297" i="8"/>
  <c r="C297" i="8"/>
  <c r="D297" i="8"/>
  <c r="E297" i="8"/>
  <c r="F297" i="8"/>
  <c r="G297" i="8"/>
  <c r="A298" i="8"/>
  <c r="B298" i="8"/>
  <c r="C298" i="8"/>
  <c r="D298" i="8"/>
  <c r="E298" i="8"/>
  <c r="F298" i="8"/>
  <c r="G298" i="8"/>
  <c r="A299" i="8"/>
  <c r="B299" i="8"/>
  <c r="C299" i="8"/>
  <c r="D299" i="8"/>
  <c r="E299" i="8"/>
  <c r="F299" i="8"/>
  <c r="G299" i="8"/>
  <c r="A300" i="8"/>
  <c r="B300" i="8"/>
  <c r="C300" i="8"/>
  <c r="D300" i="8"/>
  <c r="E300" i="8"/>
  <c r="F300" i="8"/>
  <c r="G300" i="8"/>
  <c r="A301" i="8"/>
  <c r="B301" i="8"/>
  <c r="C301" i="8"/>
  <c r="D301" i="8"/>
  <c r="E301" i="8"/>
  <c r="F301" i="8"/>
  <c r="G301" i="8"/>
  <c r="A302" i="8"/>
  <c r="B302" i="8"/>
  <c r="C302" i="8"/>
  <c r="D302" i="8"/>
  <c r="E302" i="8"/>
  <c r="F302" i="8"/>
  <c r="G302" i="8"/>
  <c r="A303" i="8"/>
  <c r="B303" i="8"/>
  <c r="C303" i="8"/>
  <c r="D303" i="8"/>
  <c r="E303" i="8"/>
  <c r="F303" i="8"/>
  <c r="G303" i="8"/>
  <c r="A304" i="8"/>
  <c r="B304" i="8"/>
  <c r="C304" i="8"/>
  <c r="D304" i="8"/>
  <c r="E304" i="8"/>
  <c r="F304" i="8"/>
  <c r="G304" i="8"/>
  <c r="A305" i="8"/>
  <c r="B305" i="8"/>
  <c r="C305" i="8"/>
  <c r="D305" i="8"/>
  <c r="E305" i="8"/>
  <c r="F305" i="8"/>
  <c r="G305" i="8"/>
  <c r="A306" i="8"/>
  <c r="B306" i="8"/>
  <c r="C306" i="8"/>
  <c r="D306" i="8"/>
  <c r="E306" i="8"/>
  <c r="F306" i="8"/>
  <c r="G306" i="8"/>
  <c r="A307" i="8"/>
  <c r="B307" i="8"/>
  <c r="C307" i="8"/>
  <c r="D307" i="8"/>
  <c r="E307" i="8"/>
  <c r="F307" i="8"/>
  <c r="G307" i="8"/>
  <c r="A308" i="8"/>
  <c r="B308" i="8"/>
  <c r="C308" i="8"/>
  <c r="D308" i="8"/>
  <c r="E308" i="8"/>
  <c r="F308" i="8"/>
  <c r="G308" i="8"/>
  <c r="A309" i="8"/>
  <c r="B309" i="8"/>
  <c r="C309" i="8"/>
  <c r="D309" i="8"/>
  <c r="E309" i="8"/>
  <c r="F309" i="8"/>
  <c r="G309" i="8"/>
  <c r="A310" i="8"/>
  <c r="B310" i="8"/>
  <c r="C310" i="8"/>
  <c r="D310" i="8"/>
  <c r="E310" i="8"/>
  <c r="F310" i="8"/>
  <c r="G310" i="8"/>
  <c r="A311" i="8"/>
  <c r="B311" i="8"/>
  <c r="C311" i="8"/>
  <c r="D311" i="8"/>
  <c r="E311" i="8"/>
  <c r="F311" i="8"/>
  <c r="G311" i="8"/>
  <c r="A312" i="8"/>
  <c r="B312" i="8"/>
  <c r="C312" i="8"/>
  <c r="D312" i="8"/>
  <c r="E312" i="8"/>
  <c r="F312" i="8"/>
  <c r="G312" i="8"/>
  <c r="A313" i="8"/>
  <c r="B313" i="8"/>
  <c r="C313" i="8"/>
  <c r="D313" i="8"/>
  <c r="E313" i="8"/>
  <c r="F313" i="8"/>
  <c r="G313" i="8"/>
  <c r="A314" i="8"/>
  <c r="B314" i="8"/>
  <c r="C314" i="8"/>
  <c r="D314" i="8"/>
  <c r="E314" i="8"/>
  <c r="F314" i="8"/>
  <c r="G314" i="8"/>
  <c r="A315" i="8"/>
  <c r="B315" i="8"/>
  <c r="C315" i="8"/>
  <c r="D315" i="8"/>
  <c r="E315" i="8"/>
  <c r="F315" i="8"/>
  <c r="G315" i="8"/>
  <c r="A316" i="8"/>
  <c r="B316" i="8"/>
  <c r="C316" i="8"/>
  <c r="D316" i="8"/>
  <c r="E316" i="8"/>
  <c r="F316" i="8"/>
  <c r="G316" i="8"/>
  <c r="A317" i="8"/>
  <c r="B317" i="8"/>
  <c r="C317" i="8"/>
  <c r="D317" i="8"/>
  <c r="E317" i="8"/>
  <c r="F317" i="8"/>
  <c r="G317" i="8"/>
  <c r="A318" i="8"/>
  <c r="B318" i="8"/>
  <c r="C318" i="8"/>
  <c r="D318" i="8"/>
  <c r="E318" i="8"/>
  <c r="F318" i="8"/>
  <c r="G318" i="8"/>
  <c r="A319" i="8"/>
  <c r="B319" i="8"/>
  <c r="C319" i="8"/>
  <c r="D319" i="8"/>
  <c r="E319" i="8"/>
  <c r="F319" i="8"/>
  <c r="G319" i="8"/>
  <c r="A320" i="8"/>
  <c r="B320" i="8"/>
  <c r="C320" i="8"/>
  <c r="D320" i="8"/>
  <c r="E320" i="8"/>
  <c r="F320" i="8"/>
  <c r="G320" i="8"/>
  <c r="A321" i="8"/>
  <c r="B321" i="8"/>
  <c r="C321" i="8"/>
  <c r="D321" i="8"/>
  <c r="E321" i="8"/>
  <c r="F321" i="8"/>
  <c r="G321" i="8"/>
  <c r="A322" i="8"/>
  <c r="B322" i="8"/>
  <c r="C322" i="8"/>
  <c r="D322" i="8"/>
  <c r="E322" i="8"/>
  <c r="F322" i="8"/>
  <c r="G322" i="8"/>
  <c r="A323" i="8"/>
  <c r="B323" i="8"/>
  <c r="C323" i="8"/>
  <c r="D323" i="8"/>
  <c r="E323" i="8"/>
  <c r="F323" i="8"/>
  <c r="G323" i="8"/>
  <c r="A324" i="8"/>
  <c r="B324" i="8"/>
  <c r="C324" i="8"/>
  <c r="D324" i="8"/>
  <c r="E324" i="8"/>
  <c r="F324" i="8"/>
  <c r="G324" i="8"/>
  <c r="A325" i="8"/>
  <c r="B325" i="8"/>
  <c r="C325" i="8"/>
  <c r="D325" i="8"/>
  <c r="E325" i="8"/>
  <c r="F325" i="8"/>
  <c r="G325" i="8"/>
  <c r="A326" i="8"/>
  <c r="B326" i="8"/>
  <c r="C326" i="8"/>
  <c r="D326" i="8"/>
  <c r="E326" i="8"/>
  <c r="F326" i="8"/>
  <c r="G326" i="8"/>
  <c r="A327" i="8"/>
  <c r="B327" i="8"/>
  <c r="C327" i="8"/>
  <c r="D327" i="8"/>
  <c r="E327" i="8"/>
  <c r="F327" i="8"/>
  <c r="G327" i="8"/>
  <c r="A328" i="8"/>
  <c r="B328" i="8"/>
  <c r="C328" i="8"/>
  <c r="D328" i="8"/>
  <c r="E328" i="8"/>
  <c r="F328" i="8"/>
  <c r="G328" i="8"/>
  <c r="A329" i="8"/>
  <c r="B329" i="8"/>
  <c r="C329" i="8"/>
  <c r="D329" i="8"/>
  <c r="E329" i="8"/>
  <c r="F329" i="8"/>
  <c r="G329" i="8"/>
  <c r="A330" i="8"/>
  <c r="B330" i="8"/>
  <c r="C330" i="8"/>
  <c r="D330" i="8"/>
  <c r="E330" i="8"/>
  <c r="F330" i="8"/>
  <c r="G330" i="8"/>
  <c r="A331" i="8"/>
  <c r="B331" i="8"/>
  <c r="C331" i="8"/>
  <c r="P331" i="8" s="1"/>
  <c r="D331" i="8"/>
  <c r="E331" i="8"/>
  <c r="F331" i="8"/>
  <c r="G331" i="8"/>
  <c r="B7" i="8"/>
  <c r="C7" i="8"/>
  <c r="D7" i="8"/>
  <c r="E7" i="8"/>
  <c r="F7" i="8"/>
  <c r="G7" i="8"/>
  <c r="A7" i="8"/>
  <c r="Q331" i="8"/>
  <c r="J331" i="8"/>
  <c r="I331" i="8"/>
  <c r="H331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I329" i="8"/>
  <c r="H329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I325" i="8"/>
  <c r="H325" i="8"/>
  <c r="U324" i="8"/>
  <c r="T324" i="8"/>
  <c r="V324" i="8" s="1"/>
  <c r="S324" i="8"/>
  <c r="R324" i="8"/>
  <c r="Q324" i="8"/>
  <c r="P324" i="8"/>
  <c r="O324" i="8"/>
  <c r="N324" i="8"/>
  <c r="M324" i="8"/>
  <c r="L324" i="8"/>
  <c r="K324" i="8"/>
  <c r="J324" i="8"/>
  <c r="I324" i="8"/>
  <c r="H324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I323" i="8"/>
  <c r="H323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U313" i="8"/>
  <c r="V313" i="8" s="1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U307" i="8"/>
  <c r="T307" i="8"/>
  <c r="V307" i="8" s="1"/>
  <c r="S307" i="8"/>
  <c r="R307" i="8"/>
  <c r="Q307" i="8"/>
  <c r="P307" i="8"/>
  <c r="O307" i="8"/>
  <c r="N307" i="8"/>
  <c r="M307" i="8"/>
  <c r="L307" i="8"/>
  <c r="K307" i="8"/>
  <c r="J307" i="8"/>
  <c r="I307" i="8"/>
  <c r="H307" i="8"/>
  <c r="U306" i="8"/>
  <c r="T306" i="8"/>
  <c r="V306" i="8" s="1"/>
  <c r="S306" i="8"/>
  <c r="R306" i="8"/>
  <c r="Q306" i="8"/>
  <c r="P306" i="8"/>
  <c r="O306" i="8"/>
  <c r="N306" i="8"/>
  <c r="M306" i="8"/>
  <c r="L306" i="8"/>
  <c r="K306" i="8"/>
  <c r="J306" i="8"/>
  <c r="I306" i="8"/>
  <c r="H306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U303" i="8"/>
  <c r="T303" i="8"/>
  <c r="V303" i="8" s="1"/>
  <c r="S303" i="8"/>
  <c r="R303" i="8"/>
  <c r="Q303" i="8"/>
  <c r="P303" i="8"/>
  <c r="O303" i="8"/>
  <c r="N303" i="8"/>
  <c r="M303" i="8"/>
  <c r="L303" i="8"/>
  <c r="K303" i="8"/>
  <c r="J303" i="8"/>
  <c r="I303" i="8"/>
  <c r="H303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U300" i="8"/>
  <c r="T300" i="8"/>
  <c r="V300" i="8" s="1"/>
  <c r="S300" i="8"/>
  <c r="R300" i="8"/>
  <c r="Q300" i="8"/>
  <c r="P300" i="8"/>
  <c r="O300" i="8"/>
  <c r="N300" i="8"/>
  <c r="M300" i="8"/>
  <c r="L300" i="8"/>
  <c r="K300" i="8"/>
  <c r="J300" i="8"/>
  <c r="I300" i="8"/>
  <c r="H300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U298" i="8"/>
  <c r="T298" i="8"/>
  <c r="V298" i="8" s="1"/>
  <c r="S298" i="8"/>
  <c r="R298" i="8"/>
  <c r="Q298" i="8"/>
  <c r="P298" i="8"/>
  <c r="O298" i="8"/>
  <c r="N298" i="8"/>
  <c r="M298" i="8"/>
  <c r="L298" i="8"/>
  <c r="K298" i="8"/>
  <c r="J298" i="8"/>
  <c r="I298" i="8"/>
  <c r="H298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U295" i="8"/>
  <c r="T295" i="8"/>
  <c r="V295" i="8" s="1"/>
  <c r="S295" i="8"/>
  <c r="R295" i="8"/>
  <c r="Q295" i="8"/>
  <c r="P295" i="8"/>
  <c r="O295" i="8"/>
  <c r="N295" i="8"/>
  <c r="M295" i="8"/>
  <c r="L295" i="8"/>
  <c r="K295" i="8"/>
  <c r="J295" i="8"/>
  <c r="I295" i="8"/>
  <c r="H295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U292" i="8"/>
  <c r="T292" i="8"/>
  <c r="V292" i="8" s="1"/>
  <c r="S292" i="8"/>
  <c r="R292" i="8"/>
  <c r="Q292" i="8"/>
  <c r="P292" i="8"/>
  <c r="O292" i="8"/>
  <c r="N292" i="8"/>
  <c r="M292" i="8"/>
  <c r="L292" i="8"/>
  <c r="K292" i="8"/>
  <c r="J292" i="8"/>
  <c r="I292" i="8"/>
  <c r="H292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U289" i="8"/>
  <c r="T289" i="8"/>
  <c r="V289" i="8" s="1"/>
  <c r="S289" i="8"/>
  <c r="R289" i="8"/>
  <c r="Q289" i="8"/>
  <c r="P289" i="8"/>
  <c r="O289" i="8"/>
  <c r="N289" i="8"/>
  <c r="M289" i="8"/>
  <c r="L289" i="8"/>
  <c r="K289" i="8"/>
  <c r="J289" i="8"/>
  <c r="I289" i="8"/>
  <c r="H289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U285" i="8"/>
  <c r="T285" i="8"/>
  <c r="V285" i="8" s="1"/>
  <c r="S285" i="8"/>
  <c r="R285" i="8"/>
  <c r="Q285" i="8"/>
  <c r="P285" i="8"/>
  <c r="O285" i="8"/>
  <c r="N285" i="8"/>
  <c r="M285" i="8"/>
  <c r="L285" i="8"/>
  <c r="K285" i="8"/>
  <c r="J285" i="8"/>
  <c r="I285" i="8"/>
  <c r="H285" i="8"/>
  <c r="U284" i="8"/>
  <c r="T284" i="8"/>
  <c r="V284" i="8" s="1"/>
  <c r="S284" i="8"/>
  <c r="R284" i="8"/>
  <c r="Q284" i="8"/>
  <c r="P284" i="8"/>
  <c r="O284" i="8"/>
  <c r="N284" i="8"/>
  <c r="M284" i="8"/>
  <c r="L284" i="8"/>
  <c r="K284" i="8"/>
  <c r="J284" i="8"/>
  <c r="I284" i="8"/>
  <c r="H284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U273" i="8"/>
  <c r="T273" i="8"/>
  <c r="V273" i="8" s="1"/>
  <c r="S273" i="8"/>
  <c r="R273" i="8"/>
  <c r="Q273" i="8"/>
  <c r="P273" i="8"/>
  <c r="O273" i="8"/>
  <c r="N273" i="8"/>
  <c r="M273" i="8"/>
  <c r="L273" i="8"/>
  <c r="K273" i="8"/>
  <c r="J273" i="8"/>
  <c r="I273" i="8"/>
  <c r="H273" i="8"/>
  <c r="U272" i="8"/>
  <c r="V272" i="8" s="1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U266" i="8"/>
  <c r="T266" i="8"/>
  <c r="V266" i="8" s="1"/>
  <c r="S266" i="8"/>
  <c r="R266" i="8"/>
  <c r="Q266" i="8"/>
  <c r="P266" i="8"/>
  <c r="O266" i="8"/>
  <c r="N266" i="8"/>
  <c r="M266" i="8"/>
  <c r="L266" i="8"/>
  <c r="K266" i="8"/>
  <c r="J266" i="8"/>
  <c r="I266" i="8"/>
  <c r="H266" i="8"/>
  <c r="U265" i="8"/>
  <c r="T265" i="8"/>
  <c r="V265" i="8" s="1"/>
  <c r="S265" i="8"/>
  <c r="R265" i="8"/>
  <c r="Q265" i="8"/>
  <c r="P265" i="8"/>
  <c r="O265" i="8"/>
  <c r="N265" i="8"/>
  <c r="M265" i="8"/>
  <c r="L265" i="8"/>
  <c r="K265" i="8"/>
  <c r="J265" i="8"/>
  <c r="I265" i="8"/>
  <c r="H265" i="8"/>
  <c r="U264" i="8"/>
  <c r="V264" i="8" s="1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U263" i="8"/>
  <c r="T263" i="8"/>
  <c r="V263" i="8" s="1"/>
  <c r="S263" i="8"/>
  <c r="R263" i="8"/>
  <c r="Q263" i="8"/>
  <c r="P263" i="8"/>
  <c r="O263" i="8"/>
  <c r="N263" i="8"/>
  <c r="M263" i="8"/>
  <c r="L263" i="8"/>
  <c r="K263" i="8"/>
  <c r="J263" i="8"/>
  <c r="I263" i="8"/>
  <c r="H263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U261" i="8"/>
  <c r="T261" i="8"/>
  <c r="V261" i="8" s="1"/>
  <c r="S261" i="8"/>
  <c r="R261" i="8"/>
  <c r="Q261" i="8"/>
  <c r="P261" i="8"/>
  <c r="O261" i="8"/>
  <c r="N261" i="8"/>
  <c r="M261" i="8"/>
  <c r="L261" i="8"/>
  <c r="K261" i="8"/>
  <c r="J261" i="8"/>
  <c r="I261" i="8"/>
  <c r="H261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U258" i="8"/>
  <c r="T258" i="8"/>
  <c r="V258" i="8" s="1"/>
  <c r="S258" i="8"/>
  <c r="R258" i="8"/>
  <c r="Q258" i="8"/>
  <c r="P258" i="8"/>
  <c r="O258" i="8"/>
  <c r="N258" i="8"/>
  <c r="M258" i="8"/>
  <c r="L258" i="8"/>
  <c r="K258" i="8"/>
  <c r="J258" i="8"/>
  <c r="I258" i="8"/>
  <c r="H258" i="8"/>
  <c r="U257" i="8"/>
  <c r="T257" i="8"/>
  <c r="V257" i="8" s="1"/>
  <c r="S257" i="8"/>
  <c r="R257" i="8"/>
  <c r="Q257" i="8"/>
  <c r="P257" i="8"/>
  <c r="O257" i="8"/>
  <c r="N257" i="8"/>
  <c r="M257" i="8"/>
  <c r="L257" i="8"/>
  <c r="K257" i="8"/>
  <c r="J257" i="8"/>
  <c r="I257" i="8"/>
  <c r="H257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U254" i="8"/>
  <c r="T254" i="8"/>
  <c r="V254" i="8" s="1"/>
  <c r="S254" i="8"/>
  <c r="R254" i="8"/>
  <c r="Q254" i="8"/>
  <c r="P254" i="8"/>
  <c r="O254" i="8"/>
  <c r="N254" i="8"/>
  <c r="M254" i="8"/>
  <c r="L254" i="8"/>
  <c r="K254" i="8"/>
  <c r="J254" i="8"/>
  <c r="I254" i="8"/>
  <c r="H254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U252" i="8"/>
  <c r="T252" i="8"/>
  <c r="V252" i="8" s="1"/>
  <c r="S252" i="8"/>
  <c r="R252" i="8"/>
  <c r="Q252" i="8"/>
  <c r="P252" i="8"/>
  <c r="O252" i="8"/>
  <c r="N252" i="8"/>
  <c r="M252" i="8"/>
  <c r="L252" i="8"/>
  <c r="K252" i="8"/>
  <c r="J252" i="8"/>
  <c r="I252" i="8"/>
  <c r="H252" i="8"/>
  <c r="U251" i="8"/>
  <c r="T251" i="8"/>
  <c r="V251" i="8" s="1"/>
  <c r="S251" i="8"/>
  <c r="R251" i="8"/>
  <c r="Q251" i="8"/>
  <c r="P251" i="8"/>
  <c r="O251" i="8"/>
  <c r="N251" i="8"/>
  <c r="M251" i="8"/>
  <c r="L251" i="8"/>
  <c r="K251" i="8"/>
  <c r="J251" i="8"/>
  <c r="I251" i="8"/>
  <c r="H251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U245" i="8"/>
  <c r="T245" i="8"/>
  <c r="V245" i="8" s="1"/>
  <c r="S245" i="8"/>
  <c r="R245" i="8"/>
  <c r="Q245" i="8"/>
  <c r="P245" i="8"/>
  <c r="O245" i="8"/>
  <c r="N245" i="8"/>
  <c r="M245" i="8"/>
  <c r="L245" i="8"/>
  <c r="K245" i="8"/>
  <c r="J245" i="8"/>
  <c r="I245" i="8"/>
  <c r="H245" i="8"/>
  <c r="U244" i="8"/>
  <c r="V244" i="8" s="1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U241" i="8"/>
  <c r="T241" i="8"/>
  <c r="V241" i="8" s="1"/>
  <c r="S241" i="8"/>
  <c r="R241" i="8"/>
  <c r="Q241" i="8"/>
  <c r="P241" i="8"/>
  <c r="O241" i="8"/>
  <c r="N241" i="8"/>
  <c r="M241" i="8"/>
  <c r="L241" i="8"/>
  <c r="K241" i="8"/>
  <c r="J241" i="8"/>
  <c r="I241" i="8"/>
  <c r="H241" i="8"/>
  <c r="U240" i="8"/>
  <c r="V240" i="8" s="1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U234" i="8"/>
  <c r="T234" i="8"/>
  <c r="V234" i="8" s="1"/>
  <c r="S234" i="8"/>
  <c r="R234" i="8"/>
  <c r="Q234" i="8"/>
  <c r="P234" i="8"/>
  <c r="O234" i="8"/>
  <c r="N234" i="8"/>
  <c r="M234" i="8"/>
  <c r="L234" i="8"/>
  <c r="K234" i="8"/>
  <c r="J234" i="8"/>
  <c r="I234" i="8"/>
  <c r="H234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U231" i="8"/>
  <c r="T231" i="8"/>
  <c r="V231" i="8" s="1"/>
  <c r="S231" i="8"/>
  <c r="R231" i="8"/>
  <c r="Q231" i="8"/>
  <c r="P231" i="8"/>
  <c r="O231" i="8"/>
  <c r="N231" i="8"/>
  <c r="M231" i="8"/>
  <c r="L231" i="8"/>
  <c r="K231" i="8"/>
  <c r="J231" i="8"/>
  <c r="I231" i="8"/>
  <c r="H231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U228" i="8"/>
  <c r="T228" i="8"/>
  <c r="V228" i="8" s="1"/>
  <c r="S228" i="8"/>
  <c r="R228" i="8"/>
  <c r="Q228" i="8"/>
  <c r="P228" i="8"/>
  <c r="O228" i="8"/>
  <c r="N228" i="8"/>
  <c r="M228" i="8"/>
  <c r="L228" i="8"/>
  <c r="K228" i="8"/>
  <c r="J228" i="8"/>
  <c r="I228" i="8"/>
  <c r="H228" i="8"/>
  <c r="U227" i="8"/>
  <c r="T227" i="8"/>
  <c r="V227" i="8" s="1"/>
  <c r="S227" i="8"/>
  <c r="R227" i="8"/>
  <c r="Q227" i="8"/>
  <c r="P227" i="8"/>
  <c r="O227" i="8"/>
  <c r="N227" i="8"/>
  <c r="M227" i="8"/>
  <c r="L227" i="8"/>
  <c r="K227" i="8"/>
  <c r="J227" i="8"/>
  <c r="I227" i="8"/>
  <c r="H227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U225" i="8"/>
  <c r="T225" i="8"/>
  <c r="V225" i="8" s="1"/>
  <c r="S225" i="8"/>
  <c r="R225" i="8"/>
  <c r="Q225" i="8"/>
  <c r="P225" i="8"/>
  <c r="O225" i="8"/>
  <c r="N225" i="8"/>
  <c r="M225" i="8"/>
  <c r="L225" i="8"/>
  <c r="K225" i="8"/>
  <c r="J225" i="8"/>
  <c r="I225" i="8"/>
  <c r="H225" i="8"/>
  <c r="U224" i="8"/>
  <c r="V224" i="8" s="1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U223" i="8"/>
  <c r="T223" i="8"/>
  <c r="V223" i="8" s="1"/>
  <c r="S223" i="8"/>
  <c r="R223" i="8"/>
  <c r="Q223" i="8"/>
  <c r="P223" i="8"/>
  <c r="O223" i="8"/>
  <c r="N223" i="8"/>
  <c r="M223" i="8"/>
  <c r="L223" i="8"/>
  <c r="K223" i="8"/>
  <c r="J223" i="8"/>
  <c r="I223" i="8"/>
  <c r="H223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U219" i="8"/>
  <c r="T219" i="8"/>
  <c r="V219" i="8" s="1"/>
  <c r="S219" i="8"/>
  <c r="R219" i="8"/>
  <c r="Q219" i="8"/>
  <c r="P219" i="8"/>
  <c r="O219" i="8"/>
  <c r="N219" i="8"/>
  <c r="M219" i="8"/>
  <c r="L219" i="8"/>
  <c r="K219" i="8"/>
  <c r="J219" i="8"/>
  <c r="I219" i="8"/>
  <c r="H219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U214" i="8"/>
  <c r="T214" i="8"/>
  <c r="V214" i="8" s="1"/>
  <c r="S214" i="8"/>
  <c r="R214" i="8"/>
  <c r="Q214" i="8"/>
  <c r="P214" i="8"/>
  <c r="O214" i="8"/>
  <c r="N214" i="8"/>
  <c r="M214" i="8"/>
  <c r="L214" i="8"/>
  <c r="K214" i="8"/>
  <c r="J214" i="8"/>
  <c r="I214" i="8"/>
  <c r="H214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U212" i="8"/>
  <c r="T212" i="8"/>
  <c r="V212" i="8" s="1"/>
  <c r="S212" i="8"/>
  <c r="R212" i="8"/>
  <c r="Q212" i="8"/>
  <c r="P212" i="8"/>
  <c r="O212" i="8"/>
  <c r="N212" i="8"/>
  <c r="M212" i="8"/>
  <c r="L212" i="8"/>
  <c r="K212" i="8"/>
  <c r="J212" i="8"/>
  <c r="I212" i="8"/>
  <c r="H212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U209" i="8"/>
  <c r="T209" i="8"/>
  <c r="V209" i="8" s="1"/>
  <c r="S209" i="8"/>
  <c r="R209" i="8"/>
  <c r="Q209" i="8"/>
  <c r="P209" i="8"/>
  <c r="O209" i="8"/>
  <c r="N209" i="8"/>
  <c r="M209" i="8"/>
  <c r="L209" i="8"/>
  <c r="K209" i="8"/>
  <c r="J209" i="8"/>
  <c r="I209" i="8"/>
  <c r="H209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U204" i="8"/>
  <c r="T204" i="8"/>
  <c r="V204" i="8" s="1"/>
  <c r="S204" i="8"/>
  <c r="R204" i="8"/>
  <c r="Q204" i="8"/>
  <c r="P204" i="8"/>
  <c r="O204" i="8"/>
  <c r="N204" i="8"/>
  <c r="M204" i="8"/>
  <c r="L204" i="8"/>
  <c r="K204" i="8"/>
  <c r="J204" i="8"/>
  <c r="I204" i="8"/>
  <c r="H204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U201" i="8"/>
  <c r="T201" i="8"/>
  <c r="V201" i="8" s="1"/>
  <c r="S201" i="8"/>
  <c r="R201" i="8"/>
  <c r="Q201" i="8"/>
  <c r="P201" i="8"/>
  <c r="O201" i="8"/>
  <c r="N201" i="8"/>
  <c r="M201" i="8"/>
  <c r="L201" i="8"/>
  <c r="K201" i="8"/>
  <c r="J201" i="8"/>
  <c r="I201" i="8"/>
  <c r="H201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U197" i="8"/>
  <c r="T197" i="8"/>
  <c r="V197" i="8" s="1"/>
  <c r="S197" i="8"/>
  <c r="R197" i="8"/>
  <c r="Q197" i="8"/>
  <c r="P197" i="8"/>
  <c r="O197" i="8"/>
  <c r="N197" i="8"/>
  <c r="M197" i="8"/>
  <c r="L197" i="8"/>
  <c r="K197" i="8"/>
  <c r="J197" i="8"/>
  <c r="I197" i="8"/>
  <c r="H197" i="8"/>
  <c r="U196" i="8"/>
  <c r="T196" i="8"/>
  <c r="V196" i="8" s="1"/>
  <c r="S196" i="8"/>
  <c r="R196" i="8"/>
  <c r="Q196" i="8"/>
  <c r="P196" i="8"/>
  <c r="O196" i="8"/>
  <c r="N196" i="8"/>
  <c r="M196" i="8"/>
  <c r="L196" i="8"/>
  <c r="K196" i="8"/>
  <c r="J196" i="8"/>
  <c r="I196" i="8"/>
  <c r="H196" i="8"/>
  <c r="U195" i="8"/>
  <c r="T195" i="8"/>
  <c r="V195" i="8" s="1"/>
  <c r="S195" i="8"/>
  <c r="R195" i="8"/>
  <c r="Q195" i="8"/>
  <c r="P195" i="8"/>
  <c r="O195" i="8"/>
  <c r="N195" i="8"/>
  <c r="M195" i="8"/>
  <c r="L195" i="8"/>
  <c r="K195" i="8"/>
  <c r="J195" i="8"/>
  <c r="I195" i="8"/>
  <c r="H195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U193" i="8"/>
  <c r="T193" i="8"/>
  <c r="V193" i="8" s="1"/>
  <c r="S193" i="8"/>
  <c r="R193" i="8"/>
  <c r="Q193" i="8"/>
  <c r="P193" i="8"/>
  <c r="O193" i="8"/>
  <c r="N193" i="8"/>
  <c r="M193" i="8"/>
  <c r="L193" i="8"/>
  <c r="K193" i="8"/>
  <c r="J193" i="8"/>
  <c r="I193" i="8"/>
  <c r="H193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U189" i="8"/>
  <c r="T189" i="8"/>
  <c r="V189" i="8" s="1"/>
  <c r="S189" i="8"/>
  <c r="R189" i="8"/>
  <c r="Q189" i="8"/>
  <c r="P189" i="8"/>
  <c r="O189" i="8"/>
  <c r="N189" i="8"/>
  <c r="M189" i="8"/>
  <c r="L189" i="8"/>
  <c r="K189" i="8"/>
  <c r="J189" i="8"/>
  <c r="I189" i="8"/>
  <c r="H189" i="8"/>
  <c r="U188" i="8"/>
  <c r="T188" i="8"/>
  <c r="V188" i="8" s="1"/>
  <c r="S188" i="8"/>
  <c r="R188" i="8"/>
  <c r="Q188" i="8"/>
  <c r="P188" i="8"/>
  <c r="O188" i="8"/>
  <c r="N188" i="8"/>
  <c r="M188" i="8"/>
  <c r="L188" i="8"/>
  <c r="K188" i="8"/>
  <c r="J188" i="8"/>
  <c r="I188" i="8"/>
  <c r="H188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U185" i="8"/>
  <c r="V185" i="8" s="1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U182" i="8"/>
  <c r="T182" i="8"/>
  <c r="V182" i="8" s="1"/>
  <c r="S182" i="8"/>
  <c r="R182" i="8"/>
  <c r="Q182" i="8"/>
  <c r="P182" i="8"/>
  <c r="O182" i="8"/>
  <c r="N182" i="8"/>
  <c r="M182" i="8"/>
  <c r="L182" i="8"/>
  <c r="K182" i="8"/>
  <c r="J182" i="8"/>
  <c r="I182" i="8"/>
  <c r="H182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U180" i="8"/>
  <c r="T180" i="8"/>
  <c r="V180" i="8" s="1"/>
  <c r="S180" i="8"/>
  <c r="R180" i="8"/>
  <c r="Q180" i="8"/>
  <c r="P180" i="8"/>
  <c r="O180" i="8"/>
  <c r="N180" i="8"/>
  <c r="M180" i="8"/>
  <c r="L180" i="8"/>
  <c r="K180" i="8"/>
  <c r="J180" i="8"/>
  <c r="I180" i="8"/>
  <c r="H180" i="8"/>
  <c r="U179" i="8"/>
  <c r="T179" i="8"/>
  <c r="V179" i="8" s="1"/>
  <c r="S179" i="8"/>
  <c r="R179" i="8"/>
  <c r="Q179" i="8"/>
  <c r="P179" i="8"/>
  <c r="O179" i="8"/>
  <c r="N179" i="8"/>
  <c r="M179" i="8"/>
  <c r="L179" i="8"/>
  <c r="K179" i="8"/>
  <c r="J179" i="8"/>
  <c r="I179" i="8"/>
  <c r="H179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U174" i="8"/>
  <c r="T174" i="8"/>
  <c r="V174" i="8" s="1"/>
  <c r="S174" i="8"/>
  <c r="R174" i="8"/>
  <c r="Q174" i="8"/>
  <c r="P174" i="8"/>
  <c r="O174" i="8"/>
  <c r="N174" i="8"/>
  <c r="M174" i="8"/>
  <c r="L174" i="8"/>
  <c r="K174" i="8"/>
  <c r="J174" i="8"/>
  <c r="I174" i="8"/>
  <c r="H174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U172" i="8"/>
  <c r="T172" i="8"/>
  <c r="V172" i="8" s="1"/>
  <c r="S172" i="8"/>
  <c r="R172" i="8"/>
  <c r="Q172" i="8"/>
  <c r="P172" i="8"/>
  <c r="O172" i="8"/>
  <c r="N172" i="8"/>
  <c r="M172" i="8"/>
  <c r="L172" i="8"/>
  <c r="K172" i="8"/>
  <c r="J172" i="8"/>
  <c r="I172" i="8"/>
  <c r="H172" i="8"/>
  <c r="U171" i="8"/>
  <c r="V171" i="8" s="1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U168" i="8"/>
  <c r="V168" i="8" s="1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U163" i="8"/>
  <c r="V163" i="8" s="1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U161" i="8"/>
  <c r="T161" i="8"/>
  <c r="V161" i="8" s="1"/>
  <c r="S161" i="8"/>
  <c r="R161" i="8"/>
  <c r="Q161" i="8"/>
  <c r="P161" i="8"/>
  <c r="O161" i="8"/>
  <c r="N161" i="8"/>
  <c r="M161" i="8"/>
  <c r="L161" i="8"/>
  <c r="K161" i="8"/>
  <c r="J161" i="8"/>
  <c r="I161" i="8"/>
  <c r="H161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U158" i="8"/>
  <c r="T158" i="8"/>
  <c r="V158" i="8" s="1"/>
  <c r="S158" i="8"/>
  <c r="R158" i="8"/>
  <c r="Q158" i="8"/>
  <c r="P158" i="8"/>
  <c r="O158" i="8"/>
  <c r="N158" i="8"/>
  <c r="M158" i="8"/>
  <c r="L158" i="8"/>
  <c r="K158" i="8"/>
  <c r="J158" i="8"/>
  <c r="I158" i="8"/>
  <c r="H158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U155" i="8"/>
  <c r="T155" i="8"/>
  <c r="V155" i="8" s="1"/>
  <c r="S155" i="8"/>
  <c r="R155" i="8"/>
  <c r="Q155" i="8"/>
  <c r="P155" i="8"/>
  <c r="O155" i="8"/>
  <c r="N155" i="8"/>
  <c r="M155" i="8"/>
  <c r="L155" i="8"/>
  <c r="K155" i="8"/>
  <c r="J155" i="8"/>
  <c r="I155" i="8"/>
  <c r="H155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U153" i="8"/>
  <c r="T153" i="8"/>
  <c r="V153" i="8" s="1"/>
  <c r="S153" i="8"/>
  <c r="R153" i="8"/>
  <c r="Q153" i="8"/>
  <c r="P153" i="8"/>
  <c r="O153" i="8"/>
  <c r="N153" i="8"/>
  <c r="M153" i="8"/>
  <c r="L153" i="8"/>
  <c r="K153" i="8"/>
  <c r="J153" i="8"/>
  <c r="I153" i="8"/>
  <c r="H153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U151" i="8"/>
  <c r="T151" i="8"/>
  <c r="V151" i="8" s="1"/>
  <c r="S151" i="8"/>
  <c r="R151" i="8"/>
  <c r="Q151" i="8"/>
  <c r="P151" i="8"/>
  <c r="O151" i="8"/>
  <c r="N151" i="8"/>
  <c r="M151" i="8"/>
  <c r="L151" i="8"/>
  <c r="K151" i="8"/>
  <c r="J151" i="8"/>
  <c r="I151" i="8"/>
  <c r="H151" i="8"/>
  <c r="U150" i="8"/>
  <c r="T150" i="8"/>
  <c r="V150" i="8" s="1"/>
  <c r="S150" i="8"/>
  <c r="R150" i="8"/>
  <c r="Q150" i="8"/>
  <c r="P150" i="8"/>
  <c r="O150" i="8"/>
  <c r="N150" i="8"/>
  <c r="M150" i="8"/>
  <c r="L150" i="8"/>
  <c r="K150" i="8"/>
  <c r="J150" i="8"/>
  <c r="I150" i="8"/>
  <c r="H150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U147" i="8"/>
  <c r="T147" i="8"/>
  <c r="V147" i="8" s="1"/>
  <c r="S147" i="8"/>
  <c r="R147" i="8"/>
  <c r="Q147" i="8"/>
  <c r="P147" i="8"/>
  <c r="O147" i="8"/>
  <c r="N147" i="8"/>
  <c r="M147" i="8"/>
  <c r="L147" i="8"/>
  <c r="K147" i="8"/>
  <c r="J147" i="8"/>
  <c r="I147" i="8"/>
  <c r="H147" i="8"/>
  <c r="U146" i="8"/>
  <c r="V146" i="8" s="1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U137" i="8"/>
  <c r="V137" i="8" s="1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U131" i="8"/>
  <c r="T131" i="8"/>
  <c r="V131" i="8" s="1"/>
  <c r="S131" i="8"/>
  <c r="R131" i="8"/>
  <c r="Q131" i="8"/>
  <c r="P131" i="8"/>
  <c r="O131" i="8"/>
  <c r="N131" i="8"/>
  <c r="M131" i="8"/>
  <c r="L131" i="8"/>
  <c r="K131" i="8"/>
  <c r="J131" i="8"/>
  <c r="I131" i="8"/>
  <c r="H131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U129" i="8"/>
  <c r="T129" i="8"/>
  <c r="V129" i="8" s="1"/>
  <c r="S129" i="8"/>
  <c r="R129" i="8"/>
  <c r="Q129" i="8"/>
  <c r="P129" i="8"/>
  <c r="O129" i="8"/>
  <c r="N129" i="8"/>
  <c r="M129" i="8"/>
  <c r="L129" i="8"/>
  <c r="K129" i="8"/>
  <c r="J129" i="8"/>
  <c r="I129" i="8"/>
  <c r="H129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U122" i="8"/>
  <c r="V122" i="8" s="1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U114" i="8"/>
  <c r="V114" i="8" s="1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U108" i="8"/>
  <c r="T108" i="8"/>
  <c r="V108" i="8" s="1"/>
  <c r="S108" i="8"/>
  <c r="R108" i="8"/>
  <c r="Q108" i="8"/>
  <c r="P108" i="8"/>
  <c r="O108" i="8"/>
  <c r="N108" i="8"/>
  <c r="M108" i="8"/>
  <c r="L108" i="8"/>
  <c r="K108" i="8"/>
  <c r="J108" i="8"/>
  <c r="I108" i="8"/>
  <c r="H108" i="8"/>
  <c r="U107" i="8"/>
  <c r="T107" i="8"/>
  <c r="V107" i="8" s="1"/>
  <c r="S107" i="8"/>
  <c r="R107" i="8"/>
  <c r="Q107" i="8"/>
  <c r="P107" i="8"/>
  <c r="O107" i="8"/>
  <c r="N107" i="8"/>
  <c r="M107" i="8"/>
  <c r="L107" i="8"/>
  <c r="K107" i="8"/>
  <c r="J107" i="8"/>
  <c r="I107" i="8"/>
  <c r="H107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U99" i="8"/>
  <c r="T99" i="8"/>
  <c r="V99" i="8" s="1"/>
  <c r="S99" i="8"/>
  <c r="R99" i="8"/>
  <c r="Q99" i="8"/>
  <c r="P99" i="8"/>
  <c r="O99" i="8"/>
  <c r="N99" i="8"/>
  <c r="M99" i="8"/>
  <c r="L99" i="8"/>
  <c r="K99" i="8"/>
  <c r="J99" i="8"/>
  <c r="I99" i="8"/>
  <c r="H99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U97" i="8"/>
  <c r="T97" i="8"/>
  <c r="V97" i="8" s="1"/>
  <c r="S97" i="8"/>
  <c r="R97" i="8"/>
  <c r="Q97" i="8"/>
  <c r="P97" i="8"/>
  <c r="O97" i="8"/>
  <c r="N97" i="8"/>
  <c r="M97" i="8"/>
  <c r="L97" i="8"/>
  <c r="K97" i="8"/>
  <c r="J97" i="8"/>
  <c r="I97" i="8"/>
  <c r="H97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U90" i="8"/>
  <c r="V90" i="8" s="1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U81" i="8"/>
  <c r="T81" i="8"/>
  <c r="V81" i="8" s="1"/>
  <c r="S81" i="8"/>
  <c r="R81" i="8"/>
  <c r="Q81" i="8"/>
  <c r="P81" i="8"/>
  <c r="O81" i="8"/>
  <c r="N81" i="8"/>
  <c r="M81" i="8"/>
  <c r="L81" i="8"/>
  <c r="K81" i="8"/>
  <c r="J81" i="8"/>
  <c r="I81" i="8"/>
  <c r="H81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U77" i="8"/>
  <c r="T77" i="8"/>
  <c r="V77" i="8" s="1"/>
  <c r="S77" i="8"/>
  <c r="R77" i="8"/>
  <c r="Q77" i="8"/>
  <c r="P77" i="8"/>
  <c r="O77" i="8"/>
  <c r="N77" i="8"/>
  <c r="M77" i="8"/>
  <c r="L77" i="8"/>
  <c r="K77" i="8"/>
  <c r="J77" i="8"/>
  <c r="I77" i="8"/>
  <c r="H77" i="8"/>
  <c r="U76" i="8"/>
  <c r="T76" i="8"/>
  <c r="V76" i="8" s="1"/>
  <c r="S76" i="8"/>
  <c r="R76" i="8"/>
  <c r="Q76" i="8"/>
  <c r="P76" i="8"/>
  <c r="O76" i="8"/>
  <c r="N76" i="8"/>
  <c r="M76" i="8"/>
  <c r="L76" i="8"/>
  <c r="K76" i="8"/>
  <c r="J76" i="8"/>
  <c r="I76" i="8"/>
  <c r="H76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U73" i="8"/>
  <c r="T73" i="8"/>
  <c r="V73" i="8" s="1"/>
  <c r="S73" i="8"/>
  <c r="R73" i="8"/>
  <c r="Q73" i="8"/>
  <c r="P73" i="8"/>
  <c r="O73" i="8"/>
  <c r="N73" i="8"/>
  <c r="M73" i="8"/>
  <c r="L73" i="8"/>
  <c r="K73" i="8"/>
  <c r="J73" i="8"/>
  <c r="I73" i="8"/>
  <c r="H73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U71" i="8"/>
  <c r="T71" i="8"/>
  <c r="V71" i="8" s="1"/>
  <c r="S71" i="8"/>
  <c r="R71" i="8"/>
  <c r="Q71" i="8"/>
  <c r="P71" i="8"/>
  <c r="O71" i="8"/>
  <c r="N71" i="8"/>
  <c r="M71" i="8"/>
  <c r="L71" i="8"/>
  <c r="K71" i="8"/>
  <c r="J71" i="8"/>
  <c r="I71" i="8"/>
  <c r="H71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U67" i="8"/>
  <c r="T67" i="8"/>
  <c r="V67" i="8" s="1"/>
  <c r="S67" i="8"/>
  <c r="R67" i="8"/>
  <c r="Q67" i="8"/>
  <c r="P67" i="8"/>
  <c r="O67" i="8"/>
  <c r="N67" i="8"/>
  <c r="M67" i="8"/>
  <c r="L67" i="8"/>
  <c r="K67" i="8"/>
  <c r="J67" i="8"/>
  <c r="I67" i="8"/>
  <c r="H67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U65" i="8"/>
  <c r="T65" i="8"/>
  <c r="V65" i="8" s="1"/>
  <c r="S65" i="8"/>
  <c r="R65" i="8"/>
  <c r="Q65" i="8"/>
  <c r="P65" i="8"/>
  <c r="O65" i="8"/>
  <c r="N65" i="8"/>
  <c r="M65" i="8"/>
  <c r="L65" i="8"/>
  <c r="K65" i="8"/>
  <c r="J65" i="8"/>
  <c r="I65" i="8"/>
  <c r="H65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U62" i="8"/>
  <c r="T62" i="8"/>
  <c r="V62" i="8" s="1"/>
  <c r="S62" i="8"/>
  <c r="R62" i="8"/>
  <c r="Q62" i="8"/>
  <c r="P62" i="8"/>
  <c r="O62" i="8"/>
  <c r="N62" i="8"/>
  <c r="M62" i="8"/>
  <c r="L62" i="8"/>
  <c r="K62" i="8"/>
  <c r="J62" i="8"/>
  <c r="I62" i="8"/>
  <c r="H62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U49" i="8"/>
  <c r="T49" i="8"/>
  <c r="V49" i="8" s="1"/>
  <c r="S49" i="8"/>
  <c r="R49" i="8"/>
  <c r="Q49" i="8"/>
  <c r="P49" i="8"/>
  <c r="O49" i="8"/>
  <c r="N49" i="8"/>
  <c r="M49" i="8"/>
  <c r="L49" i="8"/>
  <c r="K49" i="8"/>
  <c r="J49" i="8"/>
  <c r="I49" i="8"/>
  <c r="H49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U47" i="8"/>
  <c r="T47" i="8"/>
  <c r="V47" i="8" s="1"/>
  <c r="S47" i="8"/>
  <c r="R47" i="8"/>
  <c r="Q47" i="8"/>
  <c r="P47" i="8"/>
  <c r="O47" i="8"/>
  <c r="N47" i="8"/>
  <c r="M47" i="8"/>
  <c r="L47" i="8"/>
  <c r="K47" i="8"/>
  <c r="J47" i="8"/>
  <c r="I47" i="8"/>
  <c r="H47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U45" i="8"/>
  <c r="T45" i="8"/>
  <c r="V45" i="8" s="1"/>
  <c r="S45" i="8"/>
  <c r="R45" i="8"/>
  <c r="Q45" i="8"/>
  <c r="P45" i="8"/>
  <c r="O45" i="8"/>
  <c r="N45" i="8"/>
  <c r="M45" i="8"/>
  <c r="L45" i="8"/>
  <c r="K45" i="8"/>
  <c r="J45" i="8"/>
  <c r="I45" i="8"/>
  <c r="H45" i="8"/>
  <c r="U44" i="8"/>
  <c r="T44" i="8"/>
  <c r="V44" i="8" s="1"/>
  <c r="S44" i="8"/>
  <c r="R44" i="8"/>
  <c r="Q44" i="8"/>
  <c r="P44" i="8"/>
  <c r="O44" i="8"/>
  <c r="N44" i="8"/>
  <c r="M44" i="8"/>
  <c r="L44" i="8"/>
  <c r="K44" i="8"/>
  <c r="J44" i="8"/>
  <c r="I44" i="8"/>
  <c r="H44" i="8"/>
  <c r="U43" i="8"/>
  <c r="T43" i="8"/>
  <c r="V43" i="8" s="1"/>
  <c r="S43" i="8"/>
  <c r="R43" i="8"/>
  <c r="Q43" i="8"/>
  <c r="P43" i="8"/>
  <c r="O43" i="8"/>
  <c r="N43" i="8"/>
  <c r="M43" i="8"/>
  <c r="L43" i="8"/>
  <c r="K43" i="8"/>
  <c r="J43" i="8"/>
  <c r="I43" i="8"/>
  <c r="H43" i="8"/>
  <c r="U42" i="8"/>
  <c r="T42" i="8"/>
  <c r="V42" i="8" s="1"/>
  <c r="S42" i="8"/>
  <c r="R42" i="8"/>
  <c r="Q42" i="8"/>
  <c r="P42" i="8"/>
  <c r="O42" i="8"/>
  <c r="N42" i="8"/>
  <c r="M42" i="8"/>
  <c r="L42" i="8"/>
  <c r="K42" i="8"/>
  <c r="J42" i="8"/>
  <c r="I42" i="8"/>
  <c r="H42" i="8"/>
  <c r="U41" i="8"/>
  <c r="T41" i="8"/>
  <c r="V41" i="8" s="1"/>
  <c r="S41" i="8"/>
  <c r="R41" i="8"/>
  <c r="Q41" i="8"/>
  <c r="P41" i="8"/>
  <c r="O41" i="8"/>
  <c r="N41" i="8"/>
  <c r="M41" i="8"/>
  <c r="L41" i="8"/>
  <c r="K41" i="8"/>
  <c r="J41" i="8"/>
  <c r="I41" i="8"/>
  <c r="H41" i="8"/>
  <c r="U40" i="8"/>
  <c r="V40" i="8" s="1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U36" i="8"/>
  <c r="T36" i="8"/>
  <c r="V36" i="8" s="1"/>
  <c r="S36" i="8"/>
  <c r="R36" i="8"/>
  <c r="Q36" i="8"/>
  <c r="P36" i="8"/>
  <c r="O36" i="8"/>
  <c r="N36" i="8"/>
  <c r="M36" i="8"/>
  <c r="L36" i="8"/>
  <c r="K36" i="8"/>
  <c r="J36" i="8"/>
  <c r="I36" i="8"/>
  <c r="H36" i="8"/>
  <c r="U35" i="8"/>
  <c r="T35" i="8"/>
  <c r="V35" i="8" s="1"/>
  <c r="S35" i="8"/>
  <c r="R35" i="8"/>
  <c r="Q35" i="8"/>
  <c r="P35" i="8"/>
  <c r="O35" i="8"/>
  <c r="N35" i="8"/>
  <c r="M35" i="8"/>
  <c r="L35" i="8"/>
  <c r="K35" i="8"/>
  <c r="J35" i="8"/>
  <c r="I35" i="8"/>
  <c r="H35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U33" i="8"/>
  <c r="T33" i="8"/>
  <c r="V33" i="8" s="1"/>
  <c r="S33" i="8"/>
  <c r="R33" i="8"/>
  <c r="Q33" i="8"/>
  <c r="P33" i="8"/>
  <c r="O33" i="8"/>
  <c r="N33" i="8"/>
  <c r="M33" i="8"/>
  <c r="L33" i="8"/>
  <c r="K33" i="8"/>
  <c r="J33" i="8"/>
  <c r="I33" i="8"/>
  <c r="H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U24" i="8"/>
  <c r="V24" i="8" s="1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U19" i="8"/>
  <c r="T19" i="8"/>
  <c r="V19" i="8" s="1"/>
  <c r="S19" i="8"/>
  <c r="R19" i="8"/>
  <c r="Q19" i="8"/>
  <c r="P19" i="8"/>
  <c r="O19" i="8"/>
  <c r="N19" i="8"/>
  <c r="M19" i="8"/>
  <c r="L19" i="8"/>
  <c r="K19" i="8"/>
  <c r="J19" i="8"/>
  <c r="I19" i="8"/>
  <c r="H19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U17" i="8"/>
  <c r="T17" i="8"/>
  <c r="V17" i="8" s="1"/>
  <c r="S17" i="8"/>
  <c r="R17" i="8"/>
  <c r="Q17" i="8"/>
  <c r="P17" i="8"/>
  <c r="O17" i="8"/>
  <c r="N17" i="8"/>
  <c r="M17" i="8"/>
  <c r="L17" i="8"/>
  <c r="K17" i="8"/>
  <c r="J17" i="8"/>
  <c r="I17" i="8"/>
  <c r="H17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U14" i="8"/>
  <c r="T14" i="8"/>
  <c r="V14" i="8" s="1"/>
  <c r="S14" i="8"/>
  <c r="R14" i="8"/>
  <c r="Q14" i="8"/>
  <c r="P14" i="8"/>
  <c r="O14" i="8"/>
  <c r="N14" i="8"/>
  <c r="M14" i="8"/>
  <c r="L14" i="8"/>
  <c r="K14" i="8"/>
  <c r="J14" i="8"/>
  <c r="I14" i="8"/>
  <c r="H14" i="8"/>
  <c r="U13" i="8"/>
  <c r="T13" i="8"/>
  <c r="V13" i="8" s="1"/>
  <c r="S13" i="8"/>
  <c r="R13" i="8"/>
  <c r="Q13" i="8"/>
  <c r="P13" i="8"/>
  <c r="O13" i="8"/>
  <c r="N13" i="8"/>
  <c r="M13" i="8"/>
  <c r="L13" i="8"/>
  <c r="K13" i="8"/>
  <c r="J13" i="8"/>
  <c r="I13" i="8"/>
  <c r="H13" i="8"/>
  <c r="U12" i="8"/>
  <c r="V12" i="8" s="1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U11" i="8"/>
  <c r="T11" i="8"/>
  <c r="V11" i="8" s="1"/>
  <c r="S11" i="8"/>
  <c r="R11" i="8"/>
  <c r="Q11" i="8"/>
  <c r="P11" i="8"/>
  <c r="O11" i="8"/>
  <c r="N11" i="8"/>
  <c r="M11" i="8"/>
  <c r="L11" i="8"/>
  <c r="K11" i="8"/>
  <c r="J11" i="8"/>
  <c r="I11" i="8"/>
  <c r="H11" i="8"/>
  <c r="U10" i="8"/>
  <c r="V10" i="8" s="1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A3" i="8"/>
  <c r="A2" i="8"/>
  <c r="A3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V262" i="7" s="1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V320" i="7" s="1"/>
  <c r="U321" i="7"/>
  <c r="U322" i="7"/>
  <c r="U323" i="7"/>
  <c r="U324" i="7"/>
  <c r="U325" i="7"/>
  <c r="U326" i="7"/>
  <c r="U327" i="7"/>
  <c r="V327" i="7" s="1"/>
  <c r="U328" i="7"/>
  <c r="U329" i="7"/>
  <c r="U330" i="7"/>
  <c r="U331" i="7"/>
  <c r="U7" i="7"/>
  <c r="T8" i="7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152" i="7"/>
  <c r="T153" i="7"/>
  <c r="T154" i="7"/>
  <c r="T155" i="7"/>
  <c r="T156" i="7"/>
  <c r="T157" i="7"/>
  <c r="T158" i="7"/>
  <c r="T159" i="7"/>
  <c r="T160" i="7"/>
  <c r="T161" i="7"/>
  <c r="T162" i="7"/>
  <c r="T163" i="7"/>
  <c r="T164" i="7"/>
  <c r="T165" i="7"/>
  <c r="T166" i="7"/>
  <c r="T167" i="7"/>
  <c r="T168" i="7"/>
  <c r="T169" i="7"/>
  <c r="T170" i="7"/>
  <c r="T171" i="7"/>
  <c r="T172" i="7"/>
  <c r="T173" i="7"/>
  <c r="T174" i="7"/>
  <c r="T175" i="7"/>
  <c r="T176" i="7"/>
  <c r="T177" i="7"/>
  <c r="T178" i="7"/>
  <c r="T179" i="7"/>
  <c r="T180" i="7"/>
  <c r="T181" i="7"/>
  <c r="T182" i="7"/>
  <c r="T183" i="7"/>
  <c r="T184" i="7"/>
  <c r="T185" i="7"/>
  <c r="T186" i="7"/>
  <c r="T187" i="7"/>
  <c r="T188" i="7"/>
  <c r="T189" i="7"/>
  <c r="T190" i="7"/>
  <c r="T191" i="7"/>
  <c r="T192" i="7"/>
  <c r="T193" i="7"/>
  <c r="T194" i="7"/>
  <c r="T195" i="7"/>
  <c r="T196" i="7"/>
  <c r="T197" i="7"/>
  <c r="T198" i="7"/>
  <c r="T199" i="7"/>
  <c r="T200" i="7"/>
  <c r="T201" i="7"/>
  <c r="T202" i="7"/>
  <c r="T203" i="7"/>
  <c r="T204" i="7"/>
  <c r="T205" i="7"/>
  <c r="T206" i="7"/>
  <c r="T207" i="7"/>
  <c r="T208" i="7"/>
  <c r="T209" i="7"/>
  <c r="T210" i="7"/>
  <c r="T211" i="7"/>
  <c r="T212" i="7"/>
  <c r="T213" i="7"/>
  <c r="T214" i="7"/>
  <c r="T215" i="7"/>
  <c r="T216" i="7"/>
  <c r="T217" i="7"/>
  <c r="T218" i="7"/>
  <c r="T219" i="7"/>
  <c r="T220" i="7"/>
  <c r="T221" i="7"/>
  <c r="T222" i="7"/>
  <c r="T223" i="7"/>
  <c r="T224" i="7"/>
  <c r="T225" i="7"/>
  <c r="T226" i="7"/>
  <c r="T227" i="7"/>
  <c r="T228" i="7"/>
  <c r="T229" i="7"/>
  <c r="T230" i="7"/>
  <c r="T231" i="7"/>
  <c r="T232" i="7"/>
  <c r="T233" i="7"/>
  <c r="T234" i="7"/>
  <c r="T235" i="7"/>
  <c r="T236" i="7"/>
  <c r="T237" i="7"/>
  <c r="T238" i="7"/>
  <c r="T239" i="7"/>
  <c r="T240" i="7"/>
  <c r="T241" i="7"/>
  <c r="T242" i="7"/>
  <c r="T243" i="7"/>
  <c r="T244" i="7"/>
  <c r="T245" i="7"/>
  <c r="T246" i="7"/>
  <c r="T247" i="7"/>
  <c r="T248" i="7"/>
  <c r="T249" i="7"/>
  <c r="T250" i="7"/>
  <c r="T251" i="7"/>
  <c r="T252" i="7"/>
  <c r="T253" i="7"/>
  <c r="T254" i="7"/>
  <c r="T255" i="7"/>
  <c r="T256" i="7"/>
  <c r="T257" i="7"/>
  <c r="T258" i="7"/>
  <c r="T259" i="7"/>
  <c r="T260" i="7"/>
  <c r="T261" i="7"/>
  <c r="T262" i="7"/>
  <c r="T263" i="7"/>
  <c r="T264" i="7"/>
  <c r="T265" i="7"/>
  <c r="T266" i="7"/>
  <c r="T267" i="7"/>
  <c r="T268" i="7"/>
  <c r="T269" i="7"/>
  <c r="T270" i="7"/>
  <c r="T271" i="7"/>
  <c r="T272" i="7"/>
  <c r="T273" i="7"/>
  <c r="T274" i="7"/>
  <c r="T275" i="7"/>
  <c r="T276" i="7"/>
  <c r="T277" i="7"/>
  <c r="T278" i="7"/>
  <c r="T279" i="7"/>
  <c r="T280" i="7"/>
  <c r="T281" i="7"/>
  <c r="T282" i="7"/>
  <c r="T283" i="7"/>
  <c r="T284" i="7"/>
  <c r="T285" i="7"/>
  <c r="T286" i="7"/>
  <c r="T287" i="7"/>
  <c r="T288" i="7"/>
  <c r="T289" i="7"/>
  <c r="T290" i="7"/>
  <c r="T291" i="7"/>
  <c r="T292" i="7"/>
  <c r="T293" i="7"/>
  <c r="T294" i="7"/>
  <c r="T295" i="7"/>
  <c r="T296" i="7"/>
  <c r="T297" i="7"/>
  <c r="T298" i="7"/>
  <c r="T299" i="7"/>
  <c r="T300" i="7"/>
  <c r="T301" i="7"/>
  <c r="T302" i="7"/>
  <c r="T303" i="7"/>
  <c r="T304" i="7"/>
  <c r="T305" i="7"/>
  <c r="T306" i="7"/>
  <c r="T307" i="7"/>
  <c r="T308" i="7"/>
  <c r="T309" i="7"/>
  <c r="T310" i="7"/>
  <c r="T311" i="7"/>
  <c r="T312" i="7"/>
  <c r="T313" i="7"/>
  <c r="T314" i="7"/>
  <c r="T315" i="7"/>
  <c r="T316" i="7"/>
  <c r="T317" i="7"/>
  <c r="T318" i="7"/>
  <c r="T319" i="7"/>
  <c r="T320" i="7"/>
  <c r="T321" i="7"/>
  <c r="T322" i="7"/>
  <c r="T323" i="7"/>
  <c r="T324" i="7"/>
  <c r="V324" i="7" s="1"/>
  <c r="T325" i="7"/>
  <c r="T326" i="7"/>
  <c r="T327" i="7"/>
  <c r="T328" i="7"/>
  <c r="T329" i="7"/>
  <c r="V329" i="7" s="1"/>
  <c r="T330" i="7"/>
  <c r="T331" i="7"/>
  <c r="V331" i="7" s="1"/>
  <c r="T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7" i="7"/>
  <c r="H335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8" i="7"/>
  <c r="H9" i="7"/>
  <c r="H10" i="7"/>
  <c r="H11" i="7"/>
  <c r="H12" i="7"/>
  <c r="H13" i="7"/>
  <c r="H14" i="7"/>
  <c r="H15" i="7"/>
  <c r="H16" i="7"/>
  <c r="H17" i="7"/>
  <c r="H18" i="7"/>
  <c r="H7" i="7"/>
  <c r="V281" i="7"/>
  <c r="V258" i="7"/>
  <c r="V250" i="7"/>
  <c r="V246" i="7"/>
  <c r="V234" i="7"/>
  <c r="V225" i="7"/>
  <c r="V218" i="7"/>
  <c r="V180" i="7"/>
  <c r="V148" i="7"/>
  <c r="V146" i="7"/>
  <c r="V144" i="7"/>
  <c r="V140" i="7"/>
  <c r="V138" i="7"/>
  <c r="V132" i="7"/>
  <c r="V124" i="7"/>
  <c r="V116" i="7"/>
  <c r="V113" i="7"/>
  <c r="V110" i="7"/>
  <c r="V109" i="7"/>
  <c r="V105" i="7"/>
  <c r="V103" i="7"/>
  <c r="V102" i="7"/>
  <c r="V101" i="7"/>
  <c r="V98" i="7"/>
  <c r="V97" i="7"/>
  <c r="V95" i="7"/>
  <c r="V87" i="7"/>
  <c r="V81" i="7"/>
  <c r="V80" i="7"/>
  <c r="V78" i="7"/>
  <c r="V77" i="7"/>
  <c r="V73" i="7"/>
  <c r="V72" i="7"/>
  <c r="V70" i="7"/>
  <c r="V69" i="7"/>
  <c r="V68" i="7"/>
  <c r="V66" i="7"/>
  <c r="V62" i="7"/>
  <c r="V54" i="7"/>
  <c r="V49" i="7"/>
  <c r="V45" i="7"/>
  <c r="V41" i="7"/>
  <c r="V37" i="7"/>
  <c r="V33" i="7"/>
  <c r="V29" i="7"/>
  <c r="V28" i="7"/>
  <c r="V25" i="7"/>
  <c r="V21" i="7"/>
  <c r="V17" i="7"/>
  <c r="A2" i="7"/>
  <c r="V8" i="11" l="1"/>
  <c r="V258" i="11"/>
  <c r="V172" i="11"/>
  <c r="V324" i="11"/>
  <c r="V266" i="11"/>
  <c r="V171" i="11"/>
  <c r="V270" i="11"/>
  <c r="V307" i="11"/>
  <c r="V239" i="11"/>
  <c r="M19" i="11"/>
  <c r="Q15" i="11"/>
  <c r="I15" i="11"/>
  <c r="L15" i="11"/>
  <c r="U15" i="11"/>
  <c r="P16" i="11"/>
  <c r="U17" i="11"/>
  <c r="M17" i="11"/>
  <c r="T17" i="11"/>
  <c r="V17" i="11" s="1"/>
  <c r="K17" i="11"/>
  <c r="L17" i="11"/>
  <c r="O19" i="11"/>
  <c r="S20" i="11"/>
  <c r="L20" i="11"/>
  <c r="P22" i="11"/>
  <c r="O25" i="11"/>
  <c r="O26" i="11"/>
  <c r="M26" i="11"/>
  <c r="K26" i="11"/>
  <c r="U26" i="11"/>
  <c r="P32" i="11"/>
  <c r="U32" i="11"/>
  <c r="L32" i="11"/>
  <c r="N32" i="11"/>
  <c r="P33" i="11"/>
  <c r="L33" i="11"/>
  <c r="J34" i="11"/>
  <c r="R36" i="11"/>
  <c r="Q37" i="11"/>
  <c r="P38" i="11"/>
  <c r="Q39" i="11"/>
  <c r="I39" i="11"/>
  <c r="S39" i="11"/>
  <c r="J39" i="11"/>
  <c r="N39" i="11"/>
  <c r="M39" i="11"/>
  <c r="U41" i="11"/>
  <c r="M41" i="11"/>
  <c r="R41" i="11"/>
  <c r="I41" i="11"/>
  <c r="Q41" i="11"/>
  <c r="H41" i="11"/>
  <c r="N41" i="11"/>
  <c r="O41" i="11"/>
  <c r="S43" i="11"/>
  <c r="L7" i="11"/>
  <c r="K9" i="11"/>
  <c r="N7" i="11"/>
  <c r="H36" i="11"/>
  <c r="U36" i="11"/>
  <c r="R37" i="11"/>
  <c r="Q38" i="11"/>
  <c r="O39" i="11"/>
  <c r="S40" i="11"/>
  <c r="P41" i="11"/>
  <c r="Q42" i="11"/>
  <c r="T43" i="11"/>
  <c r="U45" i="11"/>
  <c r="M45" i="11"/>
  <c r="Q45" i="11"/>
  <c r="H45" i="11"/>
  <c r="P45" i="11"/>
  <c r="O45" i="11"/>
  <c r="L45" i="11"/>
  <c r="N45" i="11"/>
  <c r="N46" i="11"/>
  <c r="S46" i="11"/>
  <c r="J46" i="11"/>
  <c r="O48" i="11"/>
  <c r="N48" i="11"/>
  <c r="M48" i="11"/>
  <c r="L48" i="11"/>
  <c r="U48" i="11"/>
  <c r="J48" i="11"/>
  <c r="T48" i="11"/>
  <c r="V48" i="11" s="1"/>
  <c r="I48" i="11"/>
  <c r="R48" i="11"/>
  <c r="Q48" i="11"/>
  <c r="Q49" i="11"/>
  <c r="I49" i="11"/>
  <c r="U49" i="11"/>
  <c r="M49" i="11"/>
  <c r="K49" i="11"/>
  <c r="T49" i="11"/>
  <c r="V49" i="11" s="1"/>
  <c r="J49" i="11"/>
  <c r="S49" i="11"/>
  <c r="H49" i="11"/>
  <c r="R49" i="11"/>
  <c r="P49" i="11"/>
  <c r="O49" i="11"/>
  <c r="N49" i="11"/>
  <c r="M20" i="11"/>
  <c r="P25" i="11"/>
  <c r="O32" i="11"/>
  <c r="T10" i="11"/>
  <c r="O11" i="11"/>
  <c r="R16" i="11"/>
  <c r="O17" i="11"/>
  <c r="O18" i="11"/>
  <c r="P18" i="11"/>
  <c r="U18" i="11"/>
  <c r="V18" i="11" s="1"/>
  <c r="R19" i="11"/>
  <c r="R22" i="11"/>
  <c r="O33" i="11"/>
  <c r="I36" i="11"/>
  <c r="H37" i="11"/>
  <c r="T37" i="11"/>
  <c r="R38" i="11"/>
  <c r="P39" i="11"/>
  <c r="N40" i="11"/>
  <c r="M40" i="11"/>
  <c r="R40" i="11"/>
  <c r="I40" i="11"/>
  <c r="P40" i="11"/>
  <c r="S41" i="11"/>
  <c r="S42" i="11"/>
  <c r="U43" i="11"/>
  <c r="I44" i="11"/>
  <c r="U9" i="11"/>
  <c r="M9" i="11"/>
  <c r="N16" i="11"/>
  <c r="N11" i="11"/>
  <c r="H16" i="11"/>
  <c r="Q22" i="11"/>
  <c r="Q23" i="11"/>
  <c r="I23" i="11"/>
  <c r="S23" i="11"/>
  <c r="J23" i="11"/>
  <c r="N20" i="11"/>
  <c r="M8" i="11"/>
  <c r="H9" i="11"/>
  <c r="Q9" i="11"/>
  <c r="L10" i="11"/>
  <c r="U10" i="11"/>
  <c r="P11" i="11"/>
  <c r="L12" i="11"/>
  <c r="O14" i="11"/>
  <c r="K14" i="11"/>
  <c r="T14" i="11"/>
  <c r="O15" i="11"/>
  <c r="T16" i="11"/>
  <c r="P17" i="11"/>
  <c r="L18" i="11"/>
  <c r="H19" i="11"/>
  <c r="S19" i="11"/>
  <c r="P20" i="11"/>
  <c r="U21" i="11"/>
  <c r="V21" i="11" s="1"/>
  <c r="M21" i="11"/>
  <c r="S21" i="11"/>
  <c r="J21" i="11"/>
  <c r="L21" i="11"/>
  <c r="I22" i="11"/>
  <c r="S22" i="11"/>
  <c r="O23" i="11"/>
  <c r="H25" i="11"/>
  <c r="S25" i="11"/>
  <c r="P26" i="11"/>
  <c r="Q27" i="11"/>
  <c r="I27" i="11"/>
  <c r="R27" i="11"/>
  <c r="H27" i="11"/>
  <c r="M27" i="11"/>
  <c r="J28" i="11"/>
  <c r="J29" i="11"/>
  <c r="J30" i="11"/>
  <c r="H31" i="11"/>
  <c r="T31" i="11"/>
  <c r="R32" i="11"/>
  <c r="Q33" i="11"/>
  <c r="N34" i="11"/>
  <c r="Q35" i="11"/>
  <c r="I35" i="11"/>
  <c r="T35" i="11"/>
  <c r="V35" i="11" s="1"/>
  <c r="K35" i="11"/>
  <c r="O35" i="11"/>
  <c r="M35" i="11"/>
  <c r="L36" i="11"/>
  <c r="I37" i="11"/>
  <c r="H38" i="11"/>
  <c r="T38" i="11"/>
  <c r="R39" i="11"/>
  <c r="Q40" i="11"/>
  <c r="T41" i="11"/>
  <c r="V41" i="11" s="1"/>
  <c r="T42" i="11"/>
  <c r="J43" i="11"/>
  <c r="N44" i="11"/>
  <c r="O9" i="11"/>
  <c r="M15" i="11"/>
  <c r="P7" i="11"/>
  <c r="K10" i="11"/>
  <c r="I16" i="11"/>
  <c r="Q25" i="11"/>
  <c r="N26" i="11"/>
  <c r="M34" i="11"/>
  <c r="H7" i="11"/>
  <c r="R7" i="11"/>
  <c r="S12" i="11"/>
  <c r="U12" i="11"/>
  <c r="V12" i="11" s="1"/>
  <c r="P13" i="11"/>
  <c r="J16" i="11"/>
  <c r="J7" i="11"/>
  <c r="S7" i="11"/>
  <c r="I9" i="11"/>
  <c r="R9" i="11"/>
  <c r="M10" i="11"/>
  <c r="H11" i="11"/>
  <c r="R11" i="11"/>
  <c r="H13" i="11"/>
  <c r="Q13" i="11"/>
  <c r="L14" i="11"/>
  <c r="U14" i="11"/>
  <c r="P15" i="11"/>
  <c r="S16" i="11"/>
  <c r="L16" i="11"/>
  <c r="U16" i="11"/>
  <c r="Q17" i="11"/>
  <c r="M18" i="11"/>
  <c r="J19" i="11"/>
  <c r="Q20" i="11"/>
  <c r="N21" i="11"/>
  <c r="J22" i="11"/>
  <c r="P23" i="11"/>
  <c r="M24" i="11"/>
  <c r="J25" i="11"/>
  <c r="T25" i="11"/>
  <c r="Q26" i="11"/>
  <c r="N27" i="11"/>
  <c r="L28" i="11"/>
  <c r="J31" i="11"/>
  <c r="H32" i="11"/>
  <c r="T32" i="11"/>
  <c r="V32" i="11" s="1"/>
  <c r="R33" i="11"/>
  <c r="Q34" i="11"/>
  <c r="N35" i="11"/>
  <c r="S36" i="11"/>
  <c r="I38" i="11"/>
  <c r="U38" i="11"/>
  <c r="T39" i="11"/>
  <c r="T40" i="11"/>
  <c r="H42" i="11"/>
  <c r="K43" i="11"/>
  <c r="O44" i="11"/>
  <c r="T45" i="11"/>
  <c r="V45" i="11" s="1"/>
  <c r="I46" i="11"/>
  <c r="S47" i="11"/>
  <c r="J47" i="11"/>
  <c r="P47" i="11"/>
  <c r="O47" i="11"/>
  <c r="N47" i="11"/>
  <c r="T47" i="11"/>
  <c r="U7" i="11"/>
  <c r="T9" i="11"/>
  <c r="V9" i="11" s="1"/>
  <c r="Q19" i="11"/>
  <c r="I19" i="11"/>
  <c r="T19" i="11"/>
  <c r="V19" i="11" s="1"/>
  <c r="K19" i="11"/>
  <c r="L13" i="11"/>
  <c r="O7" i="11"/>
  <c r="Q16" i="11"/>
  <c r="N17" i="11"/>
  <c r="P19" i="11"/>
  <c r="M23" i="11"/>
  <c r="N33" i="11"/>
  <c r="P9" i="11"/>
  <c r="O13" i="11"/>
  <c r="N15" i="11"/>
  <c r="K18" i="11"/>
  <c r="H22" i="11"/>
  <c r="N23" i="11"/>
  <c r="K7" i="11"/>
  <c r="J9" i="11"/>
  <c r="S9" i="11"/>
  <c r="N10" i="11"/>
  <c r="J11" i="11"/>
  <c r="I13" i="11"/>
  <c r="H15" i="11"/>
  <c r="R15" i="11"/>
  <c r="H17" i="11"/>
  <c r="R17" i="11"/>
  <c r="N18" i="11"/>
  <c r="L19" i="11"/>
  <c r="H20" i="11"/>
  <c r="R20" i="11"/>
  <c r="O22" i="11"/>
  <c r="N22" i="11"/>
  <c r="K22" i="11"/>
  <c r="U22" i="11"/>
  <c r="V22" i="11" s="1"/>
  <c r="R23" i="11"/>
  <c r="H26" i="11"/>
  <c r="R26" i="11"/>
  <c r="S28" i="11"/>
  <c r="U29" i="11"/>
  <c r="V29" i="11" s="1"/>
  <c r="M29" i="11"/>
  <c r="L29" i="11"/>
  <c r="Q29" i="11"/>
  <c r="H29" i="11"/>
  <c r="N29" i="11"/>
  <c r="O30" i="11"/>
  <c r="Q30" i="11"/>
  <c r="H30" i="11"/>
  <c r="U30" i="11"/>
  <c r="V30" i="11" s="1"/>
  <c r="L30" i="11"/>
  <c r="M30" i="11"/>
  <c r="K31" i="11"/>
  <c r="I32" i="11"/>
  <c r="H33" i="11"/>
  <c r="S33" i="11"/>
  <c r="R34" i="11"/>
  <c r="O36" i="11"/>
  <c r="T36" i="11"/>
  <c r="V36" i="11" s="1"/>
  <c r="J36" i="11"/>
  <c r="N36" i="11"/>
  <c r="U37" i="11"/>
  <c r="M37" i="11"/>
  <c r="S37" i="11"/>
  <c r="J37" i="11"/>
  <c r="O37" i="11"/>
  <c r="L37" i="11"/>
  <c r="H39" i="11"/>
  <c r="U39" i="11"/>
  <c r="U40" i="11"/>
  <c r="J41" i="11"/>
  <c r="Q7" i="11"/>
  <c r="I7" i="11"/>
  <c r="P36" i="11"/>
  <c r="N37" i="11"/>
  <c r="O38" i="11"/>
  <c r="N38" i="11"/>
  <c r="S38" i="11"/>
  <c r="J38" i="11"/>
  <c r="L38" i="11"/>
  <c r="Q43" i="11"/>
  <c r="I43" i="11"/>
  <c r="R43" i="11"/>
  <c r="H43" i="11"/>
  <c r="P43" i="11"/>
  <c r="M43" i="11"/>
  <c r="N43" i="11"/>
  <c r="U25" i="11"/>
  <c r="M25" i="11"/>
  <c r="R25" i="11"/>
  <c r="I25" i="11"/>
  <c r="L25" i="11"/>
  <c r="M7" i="11"/>
  <c r="L9" i="11"/>
  <c r="Q11" i="11"/>
  <c r="I11" i="11"/>
  <c r="L11" i="11"/>
  <c r="U11" i="11"/>
  <c r="V11" i="11" s="1"/>
  <c r="U13" i="11"/>
  <c r="M13" i="11"/>
  <c r="K13" i="11"/>
  <c r="T13" i="11"/>
  <c r="V13" i="11" s="1"/>
  <c r="K15" i="11"/>
  <c r="T15" i="11"/>
  <c r="V15" i="11" s="1"/>
  <c r="J17" i="11"/>
  <c r="N19" i="11"/>
  <c r="J20" i="11"/>
  <c r="U20" i="11"/>
  <c r="V20" i="11" s="1"/>
  <c r="K23" i="11"/>
  <c r="U23" i="11"/>
  <c r="V23" i="11" s="1"/>
  <c r="N25" i="11"/>
  <c r="J26" i="11"/>
  <c r="T26" i="11"/>
  <c r="V26" i="11" s="1"/>
  <c r="Q28" i="11"/>
  <c r="H28" i="11"/>
  <c r="P28" i="11"/>
  <c r="M32" i="11"/>
  <c r="I34" i="11"/>
  <c r="U34" i="11"/>
  <c r="M38" i="11"/>
  <c r="L39" i="11"/>
  <c r="L41" i="11"/>
  <c r="O42" i="11"/>
  <c r="M42" i="11"/>
  <c r="U42" i="11"/>
  <c r="L42" i="11"/>
  <c r="R42" i="11"/>
  <c r="I42" i="11"/>
  <c r="N42" i="11"/>
  <c r="O43" i="11"/>
  <c r="U44" i="11"/>
  <c r="L44" i="11"/>
  <c r="T44" i="11"/>
  <c r="J44" i="11"/>
  <c r="O52" i="11"/>
  <c r="M52" i="11"/>
  <c r="L52" i="11"/>
  <c r="U52" i="11"/>
  <c r="J52" i="11"/>
  <c r="T52" i="11"/>
  <c r="I52" i="11"/>
  <c r="R52" i="11"/>
  <c r="H52" i="11"/>
  <c r="Q52" i="11"/>
  <c r="P52" i="11"/>
  <c r="N52" i="11"/>
  <c r="S32" i="11"/>
  <c r="O34" i="11"/>
  <c r="K34" i="11"/>
  <c r="T34" i="11"/>
  <c r="V34" i="11" s="1"/>
  <c r="H44" i="11"/>
  <c r="Q44" i="11"/>
  <c r="H46" i="11"/>
  <c r="Q47" i="11"/>
  <c r="I47" i="11"/>
  <c r="L47" i="11"/>
  <c r="U47" i="11"/>
  <c r="J50" i="11"/>
  <c r="U50" i="11"/>
  <c r="V50" i="11" s="1"/>
  <c r="H54" i="11"/>
  <c r="R54" i="11"/>
  <c r="O55" i="11"/>
  <c r="S56" i="11"/>
  <c r="L56" i="11"/>
  <c r="H57" i="11"/>
  <c r="P58" i="11"/>
  <c r="U59" i="11"/>
  <c r="V59" i="11" s="1"/>
  <c r="M59" i="11"/>
  <c r="Q59" i="11"/>
  <c r="I59" i="11"/>
  <c r="L59" i="11"/>
  <c r="I60" i="11"/>
  <c r="T60" i="11"/>
  <c r="V60" i="11" s="1"/>
  <c r="P61" i="11"/>
  <c r="P62" i="11"/>
  <c r="O63" i="11"/>
  <c r="O64" i="11"/>
  <c r="U64" i="11"/>
  <c r="S64" i="11"/>
  <c r="J64" i="11"/>
  <c r="N64" i="11"/>
  <c r="T65" i="11"/>
  <c r="H74" i="11"/>
  <c r="P80" i="11"/>
  <c r="H80" i="11"/>
  <c r="O80" i="11"/>
  <c r="Q80" i="11"/>
  <c r="U80" i="11"/>
  <c r="J80" i="11"/>
  <c r="L80" i="11"/>
  <c r="I80" i="11"/>
  <c r="T80" i="11"/>
  <c r="S80" i="11"/>
  <c r="R80" i="11"/>
  <c r="N105" i="11"/>
  <c r="H51" i="11"/>
  <c r="S51" i="11"/>
  <c r="Q53" i="11"/>
  <c r="I53" i="11"/>
  <c r="U53" i="11"/>
  <c r="V53" i="11" s="1"/>
  <c r="M53" i="11"/>
  <c r="L53" i="11"/>
  <c r="I54" i="11"/>
  <c r="T54" i="11"/>
  <c r="P55" i="11"/>
  <c r="M56" i="11"/>
  <c r="Q58" i="11"/>
  <c r="N59" i="11"/>
  <c r="R61" i="11"/>
  <c r="Q62" i="11"/>
  <c r="R63" i="11"/>
  <c r="Q64" i="11"/>
  <c r="H66" i="11"/>
  <c r="N67" i="11"/>
  <c r="P67" i="11"/>
  <c r="M67" i="11"/>
  <c r="T67" i="11"/>
  <c r="J67" i="11"/>
  <c r="S67" i="11"/>
  <c r="I67" i="11"/>
  <c r="R67" i="11"/>
  <c r="H67" i="11"/>
  <c r="Q67" i="11"/>
  <c r="K77" i="11"/>
  <c r="K82" i="11"/>
  <c r="M50" i="11"/>
  <c r="J51" i="11"/>
  <c r="T51" i="11"/>
  <c r="N53" i="11"/>
  <c r="J54" i="11"/>
  <c r="U54" i="11"/>
  <c r="R55" i="11"/>
  <c r="N56" i="11"/>
  <c r="H58" i="11"/>
  <c r="R58" i="11"/>
  <c r="O59" i="11"/>
  <c r="S60" i="11"/>
  <c r="H61" i="11"/>
  <c r="S61" i="11"/>
  <c r="R62" i="11"/>
  <c r="S63" i="11"/>
  <c r="R64" i="11"/>
  <c r="I66" i="11"/>
  <c r="U67" i="11"/>
  <c r="I68" i="11"/>
  <c r="I71" i="11"/>
  <c r="P74" i="11"/>
  <c r="M77" i="11"/>
  <c r="P82" i="11"/>
  <c r="N85" i="11"/>
  <c r="U89" i="11"/>
  <c r="L89" i="11"/>
  <c r="S44" i="11"/>
  <c r="O46" i="11"/>
  <c r="K46" i="11"/>
  <c r="T46" i="11"/>
  <c r="N50" i="11"/>
  <c r="K51" i="11"/>
  <c r="O53" i="11"/>
  <c r="S54" i="11"/>
  <c r="L54" i="11"/>
  <c r="H55" i="11"/>
  <c r="S55" i="11"/>
  <c r="P56" i="11"/>
  <c r="Q57" i="11"/>
  <c r="I57" i="11"/>
  <c r="U57" i="11"/>
  <c r="V57" i="11" s="1"/>
  <c r="M57" i="11"/>
  <c r="L57" i="11"/>
  <c r="I58" i="11"/>
  <c r="T58" i="11"/>
  <c r="P59" i="11"/>
  <c r="O60" i="11"/>
  <c r="M60" i="11"/>
  <c r="J61" i="11"/>
  <c r="H62" i="11"/>
  <c r="T62" i="11"/>
  <c r="T63" i="11"/>
  <c r="H65" i="11"/>
  <c r="O66" i="11"/>
  <c r="J68" i="11"/>
  <c r="J71" i="11"/>
  <c r="R74" i="11"/>
  <c r="T76" i="11"/>
  <c r="I79" i="11"/>
  <c r="S81" i="11"/>
  <c r="O81" i="11"/>
  <c r="L81" i="11"/>
  <c r="H81" i="11"/>
  <c r="U81" i="11"/>
  <c r="Q81" i="11"/>
  <c r="M83" i="11"/>
  <c r="P85" i="11"/>
  <c r="I116" i="11"/>
  <c r="U116" i="11"/>
  <c r="T116" i="11"/>
  <c r="Q116" i="11"/>
  <c r="N116" i="11"/>
  <c r="J116" i="11"/>
  <c r="Q31" i="11"/>
  <c r="I31" i="11"/>
  <c r="L31" i="11"/>
  <c r="U31" i="11"/>
  <c r="U33" i="11"/>
  <c r="M33" i="11"/>
  <c r="K33" i="11"/>
  <c r="T33" i="11"/>
  <c r="L46" i="11"/>
  <c r="U46" i="11"/>
  <c r="S48" i="11"/>
  <c r="U51" i="11"/>
  <c r="M51" i="11"/>
  <c r="Q51" i="11"/>
  <c r="I51" i="11"/>
  <c r="L51" i="11"/>
  <c r="P53" i="11"/>
  <c r="J55" i="11"/>
  <c r="Q56" i="11"/>
  <c r="N57" i="11"/>
  <c r="J58" i="11"/>
  <c r="U58" i="11"/>
  <c r="R59" i="11"/>
  <c r="N60" i="11"/>
  <c r="I62" i="11"/>
  <c r="U62" i="11"/>
  <c r="J63" i="11"/>
  <c r="H64" i="11"/>
  <c r="P66" i="11"/>
  <c r="L71" i="11"/>
  <c r="L75" i="11"/>
  <c r="K76" i="11"/>
  <c r="J76" i="11"/>
  <c r="S76" i="11"/>
  <c r="S77" i="11"/>
  <c r="R83" i="11"/>
  <c r="N51" i="11"/>
  <c r="R53" i="11"/>
  <c r="N54" i="11"/>
  <c r="K55" i="11"/>
  <c r="S58" i="11"/>
  <c r="L58" i="11"/>
  <c r="H59" i="11"/>
  <c r="S59" i="11"/>
  <c r="Q61" i="11"/>
  <c r="I61" i="11"/>
  <c r="U61" i="11"/>
  <c r="M61" i="11"/>
  <c r="T61" i="11"/>
  <c r="L61" i="11"/>
  <c r="J62" i="11"/>
  <c r="K63" i="11"/>
  <c r="I64" i="11"/>
  <c r="L65" i="11"/>
  <c r="Q71" i="11"/>
  <c r="N74" i="11"/>
  <c r="Q74" i="11"/>
  <c r="M74" i="11"/>
  <c r="J74" i="11"/>
  <c r="I74" i="11"/>
  <c r="M75" i="11"/>
  <c r="U77" i="11"/>
  <c r="I77" i="11"/>
  <c r="T77" i="11"/>
  <c r="H77" i="11"/>
  <c r="Q77" i="11"/>
  <c r="K80" i="11"/>
  <c r="O99" i="11"/>
  <c r="S52" i="11"/>
  <c r="H53" i="11"/>
  <c r="S53" i="11"/>
  <c r="U55" i="11"/>
  <c r="V55" i="11" s="1"/>
  <c r="M55" i="11"/>
  <c r="Q55" i="11"/>
  <c r="I55" i="11"/>
  <c r="L55" i="11"/>
  <c r="I56" i="11"/>
  <c r="T56" i="11"/>
  <c r="V56" i="11" s="1"/>
  <c r="J59" i="11"/>
  <c r="N61" i="11"/>
  <c r="S62" i="11"/>
  <c r="L62" i="11"/>
  <c r="R65" i="11"/>
  <c r="J65" i="11"/>
  <c r="P65" i="11"/>
  <c r="U65" i="11"/>
  <c r="K65" i="11"/>
  <c r="Q65" i="11"/>
  <c r="O65" i="11"/>
  <c r="N65" i="11"/>
  <c r="M65" i="11"/>
  <c r="Q66" i="11"/>
  <c r="N66" i="11"/>
  <c r="M66" i="11"/>
  <c r="J66" i="11"/>
  <c r="S66" i="11"/>
  <c r="K67" i="11"/>
  <c r="K68" i="11"/>
  <c r="R68" i="11"/>
  <c r="Q68" i="11"/>
  <c r="O68" i="11"/>
  <c r="S68" i="11"/>
  <c r="R71" i="11"/>
  <c r="H71" i="11"/>
  <c r="O71" i="11"/>
  <c r="S71" i="11"/>
  <c r="N79" i="11"/>
  <c r="S79" i="11"/>
  <c r="J79" i="11"/>
  <c r="R79" i="11"/>
  <c r="H79" i="11"/>
  <c r="K79" i="11"/>
  <c r="L79" i="11"/>
  <c r="U79" i="11"/>
  <c r="T79" i="11"/>
  <c r="Q79" i="11"/>
  <c r="P79" i="11"/>
  <c r="M80" i="11"/>
  <c r="N82" i="11"/>
  <c r="J82" i="11"/>
  <c r="H82" i="11"/>
  <c r="U82" i="11"/>
  <c r="N83" i="11"/>
  <c r="S83" i="11"/>
  <c r="J83" i="11"/>
  <c r="P83" i="11"/>
  <c r="O83" i="11"/>
  <c r="K83" i="11"/>
  <c r="Q83" i="11"/>
  <c r="L83" i="11"/>
  <c r="I83" i="11"/>
  <c r="H83" i="11"/>
  <c r="U83" i="11"/>
  <c r="V83" i="11" s="1"/>
  <c r="M62" i="11"/>
  <c r="U63" i="11"/>
  <c r="M63" i="11"/>
  <c r="Q63" i="11"/>
  <c r="I63" i="11"/>
  <c r="P63" i="11"/>
  <c r="H63" i="11"/>
  <c r="N63" i="11"/>
  <c r="N75" i="11"/>
  <c r="P75" i="11"/>
  <c r="T75" i="11"/>
  <c r="V75" i="11" s="1"/>
  <c r="J75" i="11"/>
  <c r="O75" i="11"/>
  <c r="K75" i="11"/>
  <c r="U75" i="11"/>
  <c r="I75" i="11"/>
  <c r="S75" i="11"/>
  <c r="H75" i="11"/>
  <c r="R75" i="11"/>
  <c r="K99" i="11"/>
  <c r="R99" i="11"/>
  <c r="L99" i="11"/>
  <c r="R101" i="11"/>
  <c r="J101" i="11"/>
  <c r="T101" i="11"/>
  <c r="K101" i="11"/>
  <c r="U101" i="11"/>
  <c r="I101" i="11"/>
  <c r="L101" i="11"/>
  <c r="Q101" i="11"/>
  <c r="P101" i="11"/>
  <c r="S101" i="11"/>
  <c r="N101" i="11"/>
  <c r="M101" i="11"/>
  <c r="H101" i="11"/>
  <c r="T112" i="11"/>
  <c r="I112" i="11"/>
  <c r="J112" i="11"/>
  <c r="U112" i="11"/>
  <c r="R112" i="11"/>
  <c r="N112" i="11"/>
  <c r="K112" i="11"/>
  <c r="R73" i="11"/>
  <c r="J73" i="11"/>
  <c r="P73" i="11"/>
  <c r="Q73" i="11"/>
  <c r="L73" i="11"/>
  <c r="I84" i="11"/>
  <c r="L85" i="11"/>
  <c r="T86" i="11"/>
  <c r="V86" i="11" s="1"/>
  <c r="L86" i="11"/>
  <c r="O86" i="11"/>
  <c r="Q86" i="11"/>
  <c r="J86" i="11"/>
  <c r="R86" i="11"/>
  <c r="M86" i="11"/>
  <c r="Q87" i="11"/>
  <c r="T88" i="11"/>
  <c r="H90" i="11"/>
  <c r="I93" i="11"/>
  <c r="Q97" i="11"/>
  <c r="N97" i="11"/>
  <c r="L97" i="11"/>
  <c r="S97" i="11"/>
  <c r="T100" i="11"/>
  <c r="I100" i="11"/>
  <c r="S100" i="11"/>
  <c r="U100" i="11"/>
  <c r="H105" i="11"/>
  <c r="T106" i="11"/>
  <c r="L106" i="11"/>
  <c r="O106" i="11"/>
  <c r="N106" i="11"/>
  <c r="P106" i="11"/>
  <c r="M106" i="11"/>
  <c r="U106" i="11"/>
  <c r="I106" i="11"/>
  <c r="S106" i="11"/>
  <c r="H106" i="11"/>
  <c r="R106" i="11"/>
  <c r="Q113" i="11"/>
  <c r="P113" i="11"/>
  <c r="L113" i="11"/>
  <c r="I113" i="11"/>
  <c r="U113" i="11"/>
  <c r="K114" i="11"/>
  <c r="R119" i="11"/>
  <c r="K119" i="11"/>
  <c r="U119" i="11"/>
  <c r="I120" i="11"/>
  <c r="H123" i="11"/>
  <c r="U124" i="11"/>
  <c r="L125" i="11"/>
  <c r="I128" i="11"/>
  <c r="H131" i="11"/>
  <c r="R69" i="11"/>
  <c r="J69" i="11"/>
  <c r="P69" i="11"/>
  <c r="K8" i="11"/>
  <c r="K12" i="11"/>
  <c r="K16" i="11"/>
  <c r="K20" i="11"/>
  <c r="K24" i="11"/>
  <c r="K28" i="11"/>
  <c r="K32" i="11"/>
  <c r="K36" i="11"/>
  <c r="K40" i="11"/>
  <c r="K44" i="11"/>
  <c r="K48" i="11"/>
  <c r="O50" i="11"/>
  <c r="K52" i="11"/>
  <c r="O54" i="11"/>
  <c r="K56" i="11"/>
  <c r="O58" i="11"/>
  <c r="K60" i="11"/>
  <c r="O62" i="11"/>
  <c r="P64" i="11"/>
  <c r="K64" i="11"/>
  <c r="T64" i="11"/>
  <c r="V64" i="11" s="1"/>
  <c r="M69" i="11"/>
  <c r="I70" i="11"/>
  <c r="S70" i="11"/>
  <c r="T72" i="11"/>
  <c r="J72" i="11"/>
  <c r="O72" i="11"/>
  <c r="M73" i="11"/>
  <c r="I76" i="11"/>
  <c r="Q78" i="11"/>
  <c r="K84" i="11"/>
  <c r="N86" i="11"/>
  <c r="R87" i="11"/>
  <c r="H89" i="11"/>
  <c r="I90" i="11"/>
  <c r="P96" i="11"/>
  <c r="H96" i="11"/>
  <c r="O96" i="11"/>
  <c r="Q96" i="11"/>
  <c r="T96" i="11"/>
  <c r="V96" i="11" s="1"/>
  <c r="I96" i="11"/>
  <c r="N96" i="11"/>
  <c r="M96" i="11"/>
  <c r="R96" i="11"/>
  <c r="U97" i="11"/>
  <c r="T102" i="11"/>
  <c r="L102" i="11"/>
  <c r="O102" i="11"/>
  <c r="Q102" i="11"/>
  <c r="U102" i="11"/>
  <c r="I102" i="11"/>
  <c r="P102" i="11"/>
  <c r="N102" i="11"/>
  <c r="M102" i="11"/>
  <c r="T103" i="11"/>
  <c r="V103" i="11" s="1"/>
  <c r="M105" i="11"/>
  <c r="H107" i="11"/>
  <c r="U111" i="11"/>
  <c r="I111" i="11"/>
  <c r="M114" i="11"/>
  <c r="M120" i="11"/>
  <c r="M123" i="11"/>
  <c r="Q125" i="11"/>
  <c r="T127" i="11"/>
  <c r="V127" i="11" s="1"/>
  <c r="L127" i="11"/>
  <c r="K127" i="11"/>
  <c r="M128" i="11"/>
  <c r="N69" i="11"/>
  <c r="Q72" i="11"/>
  <c r="N73" i="11"/>
  <c r="R85" i="11"/>
  <c r="J85" i="11"/>
  <c r="T85" i="11"/>
  <c r="K85" i="11"/>
  <c r="U85" i="11"/>
  <c r="I85" i="11"/>
  <c r="M85" i="11"/>
  <c r="S85" i="11"/>
  <c r="O85" i="11"/>
  <c r="P86" i="11"/>
  <c r="U87" i="11"/>
  <c r="I88" i="11"/>
  <c r="I89" i="11"/>
  <c r="T91" i="11"/>
  <c r="H91" i="11"/>
  <c r="R91" i="11"/>
  <c r="Q91" i="11"/>
  <c r="K92" i="11"/>
  <c r="R93" i="11"/>
  <c r="J93" i="11"/>
  <c r="T93" i="11"/>
  <c r="V93" i="11" s="1"/>
  <c r="K93" i="11"/>
  <c r="O93" i="11"/>
  <c r="L93" i="11"/>
  <c r="S93" i="11"/>
  <c r="Q93" i="11"/>
  <c r="N93" i="11"/>
  <c r="N99" i="11"/>
  <c r="S99" i="11"/>
  <c r="J99" i="11"/>
  <c r="P99" i="11"/>
  <c r="M99" i="11"/>
  <c r="U99" i="11"/>
  <c r="I99" i="11"/>
  <c r="T99" i="11"/>
  <c r="V99" i="11" s="1"/>
  <c r="H99" i="11"/>
  <c r="Q99" i="11"/>
  <c r="I104" i="11"/>
  <c r="I107" i="11"/>
  <c r="K116" i="11"/>
  <c r="T118" i="11"/>
  <c r="L118" i="11"/>
  <c r="O118" i="11"/>
  <c r="Q118" i="11"/>
  <c r="U118" i="11"/>
  <c r="I118" i="11"/>
  <c r="S118" i="11"/>
  <c r="H118" i="11"/>
  <c r="N118" i="11"/>
  <c r="M118" i="11"/>
  <c r="R118" i="11"/>
  <c r="I126" i="11"/>
  <c r="N128" i="11"/>
  <c r="N137" i="11"/>
  <c r="P155" i="11"/>
  <c r="P84" i="11"/>
  <c r="H84" i="11"/>
  <c r="O84" i="11"/>
  <c r="M84" i="11"/>
  <c r="N84" i="11"/>
  <c r="U84" i="11"/>
  <c r="V84" i="11" s="1"/>
  <c r="J84" i="11"/>
  <c r="Q84" i="11"/>
  <c r="J88" i="11"/>
  <c r="T90" i="11"/>
  <c r="V90" i="11" s="1"/>
  <c r="L90" i="11"/>
  <c r="O90" i="11"/>
  <c r="N90" i="11"/>
  <c r="P90" i="11"/>
  <c r="J90" i="11"/>
  <c r="U90" i="11"/>
  <c r="M90" i="11"/>
  <c r="L92" i="11"/>
  <c r="J104" i="11"/>
  <c r="R105" i="11"/>
  <c r="J105" i="11"/>
  <c r="T105" i="11"/>
  <c r="K105" i="11"/>
  <c r="Q105" i="11"/>
  <c r="O105" i="11"/>
  <c r="L105" i="11"/>
  <c r="I105" i="11"/>
  <c r="P105" i="11"/>
  <c r="M109" i="11"/>
  <c r="T114" i="11"/>
  <c r="L114" i="11"/>
  <c r="O114" i="11"/>
  <c r="S114" i="11"/>
  <c r="I114" i="11"/>
  <c r="P114" i="11"/>
  <c r="N114" i="11"/>
  <c r="J114" i="11"/>
  <c r="U114" i="11"/>
  <c r="H114" i="11"/>
  <c r="R114" i="11"/>
  <c r="P120" i="11"/>
  <c r="H120" i="11"/>
  <c r="O120" i="11"/>
  <c r="U120" i="11"/>
  <c r="V120" i="11" s="1"/>
  <c r="K120" i="11"/>
  <c r="R120" i="11"/>
  <c r="Q120" i="11"/>
  <c r="L120" i="11"/>
  <c r="J120" i="11"/>
  <c r="S120" i="11"/>
  <c r="N123" i="11"/>
  <c r="S123" i="11"/>
  <c r="J123" i="11"/>
  <c r="U123" i="11"/>
  <c r="V123" i="11" s="1"/>
  <c r="K123" i="11"/>
  <c r="L123" i="11"/>
  <c r="I123" i="11"/>
  <c r="Q123" i="11"/>
  <c r="P123" i="11"/>
  <c r="R123" i="11"/>
  <c r="R125" i="11"/>
  <c r="J125" i="11"/>
  <c r="T125" i="11"/>
  <c r="K125" i="11"/>
  <c r="O125" i="11"/>
  <c r="I125" i="11"/>
  <c r="U125" i="11"/>
  <c r="H125" i="11"/>
  <c r="P125" i="11"/>
  <c r="N125" i="11"/>
  <c r="M125" i="11"/>
  <c r="P126" i="11"/>
  <c r="N130" i="11"/>
  <c r="K130" i="11"/>
  <c r="U130" i="11"/>
  <c r="H130" i="11"/>
  <c r="R130" i="11"/>
  <c r="Q130" i="11"/>
  <c r="K131" i="11"/>
  <c r="L137" i="11"/>
  <c r="I137" i="11"/>
  <c r="P137" i="11"/>
  <c r="M155" i="11"/>
  <c r="K155" i="11"/>
  <c r="U155" i="11"/>
  <c r="S128" i="11"/>
  <c r="K128" i="11"/>
  <c r="U128" i="11"/>
  <c r="V128" i="11" s="1"/>
  <c r="J128" i="11"/>
  <c r="U131" i="11"/>
  <c r="I131" i="11"/>
  <c r="T131" i="11"/>
  <c r="V131" i="11" s="1"/>
  <c r="O131" i="11"/>
  <c r="P132" i="11"/>
  <c r="H132" i="11"/>
  <c r="O132" i="11"/>
  <c r="M132" i="11"/>
  <c r="K132" i="11"/>
  <c r="U132" i="11"/>
  <c r="J132" i="11"/>
  <c r="T132" i="11"/>
  <c r="I132" i="11"/>
  <c r="S132" i="11"/>
  <c r="R132" i="11"/>
  <c r="Q132" i="11"/>
  <c r="N132" i="11"/>
  <c r="K50" i="11"/>
  <c r="K54" i="11"/>
  <c r="K58" i="11"/>
  <c r="K62" i="11"/>
  <c r="H69" i="11"/>
  <c r="S69" i="11"/>
  <c r="N71" i="11"/>
  <c r="P71" i="11"/>
  <c r="K71" i="11"/>
  <c r="U71" i="11"/>
  <c r="V71" i="11" s="1"/>
  <c r="H73" i="11"/>
  <c r="T73" i="11"/>
  <c r="V73" i="11" s="1"/>
  <c r="R76" i="11"/>
  <c r="N76" i="11"/>
  <c r="R77" i="11"/>
  <c r="J77" i="11"/>
  <c r="P77" i="11"/>
  <c r="N77" i="11"/>
  <c r="L77" i="11"/>
  <c r="S84" i="11"/>
  <c r="H86" i="11"/>
  <c r="P88" i="11"/>
  <c r="H88" i="11"/>
  <c r="O88" i="11"/>
  <c r="U88" i="11"/>
  <c r="K88" i="11"/>
  <c r="S88" i="11"/>
  <c r="N88" i="11"/>
  <c r="M88" i="11"/>
  <c r="R90" i="11"/>
  <c r="N95" i="11"/>
  <c r="S95" i="11"/>
  <c r="J95" i="11"/>
  <c r="R95" i="11"/>
  <c r="H95" i="11"/>
  <c r="U95" i="11"/>
  <c r="V95" i="11" s="1"/>
  <c r="I95" i="11"/>
  <c r="P95" i="11"/>
  <c r="O95" i="11"/>
  <c r="Q95" i="11"/>
  <c r="I97" i="11"/>
  <c r="T98" i="11"/>
  <c r="V98" i="11" s="1"/>
  <c r="L98" i="11"/>
  <c r="O98" i="11"/>
  <c r="S98" i="11"/>
  <c r="I98" i="11"/>
  <c r="P98" i="11"/>
  <c r="K98" i="11"/>
  <c r="J98" i="11"/>
  <c r="Q98" i="11"/>
  <c r="N100" i="11"/>
  <c r="Q104" i="11"/>
  <c r="U105" i="11"/>
  <c r="J106" i="11"/>
  <c r="R109" i="11"/>
  <c r="J109" i="11"/>
  <c r="T109" i="11"/>
  <c r="V109" i="11" s="1"/>
  <c r="K109" i="11"/>
  <c r="O109" i="11"/>
  <c r="L109" i="11"/>
  <c r="I109" i="11"/>
  <c r="Q109" i="11"/>
  <c r="P109" i="11"/>
  <c r="S109" i="11"/>
  <c r="N113" i="11"/>
  <c r="O119" i="11"/>
  <c r="I127" i="11"/>
  <c r="O139" i="11"/>
  <c r="N159" i="11"/>
  <c r="S159" i="11"/>
  <c r="J159" i="11"/>
  <c r="P159" i="11"/>
  <c r="K159" i="11"/>
  <c r="Q159" i="11"/>
  <c r="L159" i="11"/>
  <c r="I159" i="11"/>
  <c r="H159" i="11"/>
  <c r="U159" i="11"/>
  <c r="T159" i="11"/>
  <c r="R159" i="11"/>
  <c r="O159" i="11"/>
  <c r="U92" i="11"/>
  <c r="J92" i="11"/>
  <c r="T92" i="11"/>
  <c r="R92" i="11"/>
  <c r="S104" i="11"/>
  <c r="L139" i="11"/>
  <c r="K139" i="11"/>
  <c r="U139" i="11"/>
  <c r="V155" i="11"/>
  <c r="N87" i="11"/>
  <c r="S87" i="11"/>
  <c r="J87" i="11"/>
  <c r="M87" i="11"/>
  <c r="T87" i="11"/>
  <c r="V87" i="11" s="1"/>
  <c r="H87" i="11"/>
  <c r="P87" i="11"/>
  <c r="O87" i="11"/>
  <c r="T104" i="11"/>
  <c r="R117" i="11"/>
  <c r="J117" i="11"/>
  <c r="T117" i="11"/>
  <c r="K117" i="11"/>
  <c r="U117" i="11"/>
  <c r="I117" i="11"/>
  <c r="L117" i="11"/>
  <c r="H117" i="11"/>
  <c r="P117" i="11"/>
  <c r="O117" i="11"/>
  <c r="S117" i="11"/>
  <c r="V119" i="11"/>
  <c r="R121" i="11"/>
  <c r="J121" i="11"/>
  <c r="T121" i="11"/>
  <c r="K121" i="11"/>
  <c r="Q121" i="11"/>
  <c r="O121" i="11"/>
  <c r="N121" i="11"/>
  <c r="I121" i="11"/>
  <c r="U121" i="11"/>
  <c r="H121" i="11"/>
  <c r="S121" i="11"/>
  <c r="P124" i="11"/>
  <c r="H124" i="11"/>
  <c r="O124" i="11"/>
  <c r="S124" i="11"/>
  <c r="I124" i="11"/>
  <c r="L124" i="11"/>
  <c r="K124" i="11"/>
  <c r="R124" i="11"/>
  <c r="Q124" i="11"/>
  <c r="T124" i="11"/>
  <c r="V124" i="11" s="1"/>
  <c r="S126" i="11"/>
  <c r="H126" i="11"/>
  <c r="R126" i="11"/>
  <c r="N126" i="11"/>
  <c r="M126" i="11"/>
  <c r="J126" i="11"/>
  <c r="Q145" i="11"/>
  <c r="N145" i="11"/>
  <c r="M145" i="11"/>
  <c r="L145" i="11"/>
  <c r="M133" i="11"/>
  <c r="J134" i="11"/>
  <c r="T135" i="11"/>
  <c r="S136" i="11"/>
  <c r="I140" i="11"/>
  <c r="H141" i="11"/>
  <c r="M142" i="11"/>
  <c r="O143" i="11"/>
  <c r="S144" i="11"/>
  <c r="J146" i="11"/>
  <c r="P148" i="11"/>
  <c r="H148" i="11"/>
  <c r="O148" i="11"/>
  <c r="U148" i="11"/>
  <c r="K148" i="11"/>
  <c r="Q148" i="11"/>
  <c r="J148" i="11"/>
  <c r="N148" i="11"/>
  <c r="S149" i="11"/>
  <c r="R153" i="11"/>
  <c r="J153" i="11"/>
  <c r="T153" i="11"/>
  <c r="K153" i="11"/>
  <c r="O153" i="11"/>
  <c r="U153" i="11"/>
  <c r="H153" i="11"/>
  <c r="N153" i="11"/>
  <c r="P153" i="11"/>
  <c r="R154" i="11"/>
  <c r="M154" i="11"/>
  <c r="Q154" i="11"/>
  <c r="I156" i="11"/>
  <c r="L157" i="11"/>
  <c r="H161" i="11"/>
  <c r="S162" i="11"/>
  <c r="K163" i="11"/>
  <c r="M165" i="11"/>
  <c r="M168" i="11"/>
  <c r="Q170" i="11"/>
  <c r="V176" i="11"/>
  <c r="P94" i="11"/>
  <c r="N103" i="11"/>
  <c r="S103" i="11"/>
  <c r="J103" i="11"/>
  <c r="M103" i="11"/>
  <c r="L103" i="11"/>
  <c r="Q107" i="11"/>
  <c r="R108" i="11"/>
  <c r="N111" i="11"/>
  <c r="S111" i="11"/>
  <c r="J111" i="11"/>
  <c r="R111" i="11"/>
  <c r="H111" i="11"/>
  <c r="M111" i="11"/>
  <c r="P112" i="11"/>
  <c r="H112" i="11"/>
  <c r="O112" i="11"/>
  <c r="Q112" i="11"/>
  <c r="L112" i="11"/>
  <c r="R115" i="11"/>
  <c r="R116" i="11"/>
  <c r="H129" i="11"/>
  <c r="U129" i="11"/>
  <c r="Q131" i="11"/>
  <c r="R133" i="11"/>
  <c r="J133" i="11"/>
  <c r="T133" i="11"/>
  <c r="K133" i="11"/>
  <c r="U133" i="11"/>
  <c r="I133" i="11"/>
  <c r="N133" i="11"/>
  <c r="T134" i="11"/>
  <c r="V134" i="11" s="1"/>
  <c r="L134" i="11"/>
  <c r="O134" i="11"/>
  <c r="Q134" i="11"/>
  <c r="K134" i="11"/>
  <c r="I135" i="11"/>
  <c r="U135" i="11"/>
  <c r="I136" i="11"/>
  <c r="T136" i="11"/>
  <c r="S137" i="11"/>
  <c r="R138" i="11"/>
  <c r="J140" i="11"/>
  <c r="L141" i="11"/>
  <c r="T142" i="11"/>
  <c r="L142" i="11"/>
  <c r="O142" i="11"/>
  <c r="S142" i="11"/>
  <c r="I142" i="11"/>
  <c r="N142" i="11"/>
  <c r="U142" i="11"/>
  <c r="H142" i="11"/>
  <c r="P142" i="11"/>
  <c r="Q143" i="11"/>
  <c r="T144" i="11"/>
  <c r="K146" i="11"/>
  <c r="N147" i="11"/>
  <c r="S147" i="11"/>
  <c r="J147" i="11"/>
  <c r="M147" i="11"/>
  <c r="Q147" i="11"/>
  <c r="K147" i="11"/>
  <c r="O147" i="11"/>
  <c r="R148" i="11"/>
  <c r="H151" i="11"/>
  <c r="M152" i="11"/>
  <c r="Q153" i="11"/>
  <c r="S154" i="11"/>
  <c r="J156" i="11"/>
  <c r="N157" i="11"/>
  <c r="L161" i="11"/>
  <c r="L163" i="11"/>
  <c r="I167" i="11"/>
  <c r="U167" i="11"/>
  <c r="H167" i="11"/>
  <c r="T167" i="11"/>
  <c r="Q167" i="11"/>
  <c r="N168" i="11"/>
  <c r="T170" i="11"/>
  <c r="L170" i="11"/>
  <c r="O170" i="11"/>
  <c r="R170" i="11"/>
  <c r="I170" i="11"/>
  <c r="U170" i="11"/>
  <c r="H170" i="11"/>
  <c r="M170" i="11"/>
  <c r="K170" i="11"/>
  <c r="J170" i="11"/>
  <c r="S170" i="11"/>
  <c r="T82" i="11"/>
  <c r="V82" i="11" s="1"/>
  <c r="L82" i="11"/>
  <c r="O82" i="11"/>
  <c r="S82" i="11"/>
  <c r="I82" i="11"/>
  <c r="M82" i="11"/>
  <c r="R89" i="11"/>
  <c r="J89" i="11"/>
  <c r="T89" i="11"/>
  <c r="V89" i="11" s="1"/>
  <c r="K89" i="11"/>
  <c r="Q89" i="11"/>
  <c r="M89" i="11"/>
  <c r="Q94" i="11"/>
  <c r="O103" i="11"/>
  <c r="P104" i="11"/>
  <c r="H104" i="11"/>
  <c r="O104" i="11"/>
  <c r="U104" i="11"/>
  <c r="K104" i="11"/>
  <c r="M104" i="11"/>
  <c r="R107" i="11"/>
  <c r="T108" i="11"/>
  <c r="V108" i="11" s="1"/>
  <c r="P110" i="11"/>
  <c r="O111" i="11"/>
  <c r="M112" i="11"/>
  <c r="H115" i="11"/>
  <c r="T115" i="11"/>
  <c r="V115" i="11" s="1"/>
  <c r="S116" i="11"/>
  <c r="N119" i="11"/>
  <c r="S119" i="11"/>
  <c r="J119" i="11"/>
  <c r="M119" i="11"/>
  <c r="L119" i="11"/>
  <c r="N127" i="11"/>
  <c r="S127" i="11"/>
  <c r="J127" i="11"/>
  <c r="R127" i="11"/>
  <c r="H127" i="11"/>
  <c r="M127" i="11"/>
  <c r="P128" i="11"/>
  <c r="H128" i="11"/>
  <c r="O128" i="11"/>
  <c r="Q128" i="11"/>
  <c r="L128" i="11"/>
  <c r="I129" i="11"/>
  <c r="R131" i="11"/>
  <c r="O133" i="11"/>
  <c r="M134" i="11"/>
  <c r="J136" i="11"/>
  <c r="H137" i="11"/>
  <c r="U137" i="11"/>
  <c r="U138" i="11"/>
  <c r="I139" i="11"/>
  <c r="K140" i="11"/>
  <c r="N141" i="11"/>
  <c r="Q142" i="11"/>
  <c r="T143" i="11"/>
  <c r="U144" i="11"/>
  <c r="T146" i="11"/>
  <c r="L146" i="11"/>
  <c r="O146" i="11"/>
  <c r="Q146" i="11"/>
  <c r="S146" i="11"/>
  <c r="H146" i="11"/>
  <c r="M146" i="11"/>
  <c r="N146" i="11"/>
  <c r="P147" i="11"/>
  <c r="S148" i="11"/>
  <c r="L151" i="11"/>
  <c r="P152" i="11"/>
  <c r="H152" i="11"/>
  <c r="O152" i="11"/>
  <c r="S152" i="11"/>
  <c r="I152" i="11"/>
  <c r="K152" i="11"/>
  <c r="Q152" i="11"/>
  <c r="N152" i="11"/>
  <c r="S153" i="11"/>
  <c r="U154" i="11"/>
  <c r="I155" i="11"/>
  <c r="P157" i="11"/>
  <c r="Q158" i="11"/>
  <c r="M161" i="11"/>
  <c r="R165" i="11"/>
  <c r="J165" i="11"/>
  <c r="T165" i="11"/>
  <c r="K165" i="11"/>
  <c r="N165" i="11"/>
  <c r="P165" i="11"/>
  <c r="I165" i="11"/>
  <c r="H165" i="11"/>
  <c r="U165" i="11"/>
  <c r="Q165" i="11"/>
  <c r="S165" i="11"/>
  <c r="Q191" i="11"/>
  <c r="O191" i="11"/>
  <c r="L191" i="11"/>
  <c r="R191" i="11"/>
  <c r="P191" i="11"/>
  <c r="I191" i="11"/>
  <c r="H191" i="11"/>
  <c r="P133" i="11"/>
  <c r="N134" i="11"/>
  <c r="N135" i="11"/>
  <c r="S135" i="11"/>
  <c r="J135" i="11"/>
  <c r="M135" i="11"/>
  <c r="L135" i="11"/>
  <c r="M140" i="11"/>
  <c r="U143" i="11"/>
  <c r="P146" i="11"/>
  <c r="T148" i="11"/>
  <c r="V148" i="11" s="1"/>
  <c r="H154" i="11"/>
  <c r="P156" i="11"/>
  <c r="H156" i="11"/>
  <c r="O156" i="11"/>
  <c r="Q156" i="11"/>
  <c r="R156" i="11"/>
  <c r="K156" i="11"/>
  <c r="M156" i="11"/>
  <c r="O157" i="11"/>
  <c r="Q157" i="11"/>
  <c r="N163" i="11"/>
  <c r="S163" i="11"/>
  <c r="J163" i="11"/>
  <c r="M163" i="11"/>
  <c r="R163" i="11"/>
  <c r="I163" i="11"/>
  <c r="U163" i="11"/>
  <c r="V163" i="11" s="1"/>
  <c r="H163" i="11"/>
  <c r="P163" i="11"/>
  <c r="Q163" i="11"/>
  <c r="P168" i="11"/>
  <c r="H168" i="11"/>
  <c r="O168" i="11"/>
  <c r="S168" i="11"/>
  <c r="J168" i="11"/>
  <c r="L168" i="11"/>
  <c r="K168" i="11"/>
  <c r="I168" i="11"/>
  <c r="U168" i="11"/>
  <c r="R168" i="11"/>
  <c r="T168" i="11"/>
  <c r="V168" i="11" s="1"/>
  <c r="M169" i="11"/>
  <c r="T182" i="11"/>
  <c r="L182" i="11"/>
  <c r="O182" i="11"/>
  <c r="R182" i="11"/>
  <c r="I182" i="11"/>
  <c r="Q182" i="11"/>
  <c r="N182" i="11"/>
  <c r="K182" i="11"/>
  <c r="J182" i="11"/>
  <c r="H182" i="11"/>
  <c r="U182" i="11"/>
  <c r="S182" i="11"/>
  <c r="P182" i="11"/>
  <c r="P136" i="11"/>
  <c r="H136" i="11"/>
  <c r="O136" i="11"/>
  <c r="U136" i="11"/>
  <c r="K136" i="11"/>
  <c r="M136" i="11"/>
  <c r="N140" i="11"/>
  <c r="P141" i="11"/>
  <c r="I141" i="11"/>
  <c r="Q141" i="11"/>
  <c r="N151" i="11"/>
  <c r="S151" i="11"/>
  <c r="J151" i="11"/>
  <c r="U151" i="11"/>
  <c r="V151" i="11" s="1"/>
  <c r="K151" i="11"/>
  <c r="I151" i="11"/>
  <c r="P151" i="11"/>
  <c r="O151" i="11"/>
  <c r="I154" i="11"/>
  <c r="U161" i="11"/>
  <c r="S161" i="11"/>
  <c r="Q161" i="11"/>
  <c r="K162" i="11"/>
  <c r="L164" i="11"/>
  <c r="U174" i="11"/>
  <c r="P183" i="11"/>
  <c r="O183" i="11"/>
  <c r="K183" i="11"/>
  <c r="I183" i="11"/>
  <c r="H183" i="11"/>
  <c r="U183" i="11"/>
  <c r="T183" i="11"/>
  <c r="R183" i="11"/>
  <c r="Q82" i="11"/>
  <c r="P89" i="11"/>
  <c r="N91" i="11"/>
  <c r="S91" i="11"/>
  <c r="J91" i="11"/>
  <c r="U91" i="11"/>
  <c r="K91" i="11"/>
  <c r="M91" i="11"/>
  <c r="P92" i="11"/>
  <c r="H92" i="11"/>
  <c r="O92" i="11"/>
  <c r="S92" i="11"/>
  <c r="I92" i="11"/>
  <c r="M92" i="11"/>
  <c r="I94" i="11"/>
  <c r="P100" i="11"/>
  <c r="H100" i="11"/>
  <c r="O100" i="11"/>
  <c r="M100" i="11"/>
  <c r="L100" i="11"/>
  <c r="R103" i="11"/>
  <c r="R104" i="11"/>
  <c r="H110" i="11"/>
  <c r="T111" i="11"/>
  <c r="V111" i="11" s="1"/>
  <c r="S112" i="11"/>
  <c r="N115" i="11"/>
  <c r="S115" i="11"/>
  <c r="J115" i="11"/>
  <c r="P115" i="11"/>
  <c r="L115" i="11"/>
  <c r="Q119" i="11"/>
  <c r="T122" i="11"/>
  <c r="V122" i="11" s="1"/>
  <c r="L122" i="11"/>
  <c r="O122" i="11"/>
  <c r="N122" i="11"/>
  <c r="K122" i="11"/>
  <c r="Q127" i="11"/>
  <c r="R128" i="11"/>
  <c r="T130" i="11"/>
  <c r="V130" i="11" s="1"/>
  <c r="L130" i="11"/>
  <c r="O130" i="11"/>
  <c r="S130" i="11"/>
  <c r="I130" i="11"/>
  <c r="M130" i="11"/>
  <c r="S133" i="11"/>
  <c r="R134" i="11"/>
  <c r="P135" i="11"/>
  <c r="N136" i="11"/>
  <c r="R137" i="11"/>
  <c r="J137" i="11"/>
  <c r="T137" i="11"/>
  <c r="V137" i="11" s="1"/>
  <c r="K137" i="11"/>
  <c r="Q137" i="11"/>
  <c r="M137" i="11"/>
  <c r="R140" i="11"/>
  <c r="S141" i="11"/>
  <c r="I143" i="11"/>
  <c r="R145" i="11"/>
  <c r="J145" i="11"/>
  <c r="T145" i="11"/>
  <c r="K145" i="11"/>
  <c r="U145" i="11"/>
  <c r="I145" i="11"/>
  <c r="H145" i="11"/>
  <c r="O145" i="11"/>
  <c r="P145" i="11"/>
  <c r="U146" i="11"/>
  <c r="U147" i="11"/>
  <c r="V147" i="11" s="1"/>
  <c r="I148" i="11"/>
  <c r="Q151" i="11"/>
  <c r="U152" i="11"/>
  <c r="V152" i="11" s="1"/>
  <c r="I153" i="11"/>
  <c r="J154" i="11"/>
  <c r="N155" i="11"/>
  <c r="S155" i="11"/>
  <c r="J155" i="11"/>
  <c r="R155" i="11"/>
  <c r="H155" i="11"/>
  <c r="Q155" i="11"/>
  <c r="L155" i="11"/>
  <c r="O155" i="11"/>
  <c r="S156" i="11"/>
  <c r="M162" i="11"/>
  <c r="M164" i="11"/>
  <c r="T166" i="11"/>
  <c r="L166" i="11"/>
  <c r="O166" i="11"/>
  <c r="R166" i="11"/>
  <c r="I166" i="11"/>
  <c r="N166" i="11"/>
  <c r="J166" i="11"/>
  <c r="H166" i="11"/>
  <c r="U166" i="11"/>
  <c r="Q166" i="11"/>
  <c r="S166" i="11"/>
  <c r="K167" i="11"/>
  <c r="O171" i="11"/>
  <c r="K171" i="11"/>
  <c r="I171" i="11"/>
  <c r="R184" i="11"/>
  <c r="M184" i="11"/>
  <c r="K184" i="11"/>
  <c r="I184" i="11"/>
  <c r="U184" i="11"/>
  <c r="V184" i="11" s="1"/>
  <c r="N107" i="11"/>
  <c r="S107" i="11"/>
  <c r="J107" i="11"/>
  <c r="U107" i="11"/>
  <c r="V107" i="11" s="1"/>
  <c r="K107" i="11"/>
  <c r="M107" i="11"/>
  <c r="P108" i="11"/>
  <c r="H108" i="11"/>
  <c r="O108" i="11"/>
  <c r="S108" i="11"/>
  <c r="I108" i="11"/>
  <c r="M108" i="11"/>
  <c r="P116" i="11"/>
  <c r="H116" i="11"/>
  <c r="O116" i="11"/>
  <c r="M116" i="11"/>
  <c r="L116" i="11"/>
  <c r="N131" i="11"/>
  <c r="S131" i="11"/>
  <c r="J131" i="11"/>
  <c r="P131" i="11"/>
  <c r="L131" i="11"/>
  <c r="H134" i="11"/>
  <c r="Q135" i="11"/>
  <c r="Q136" i="11"/>
  <c r="T138" i="11"/>
  <c r="V138" i="11" s="1"/>
  <c r="L138" i="11"/>
  <c r="O138" i="11"/>
  <c r="S138" i="11"/>
  <c r="I138" i="11"/>
  <c r="N138" i="11"/>
  <c r="M138" i="11"/>
  <c r="T139" i="11"/>
  <c r="V139" i="11" s="1"/>
  <c r="P139" i="11"/>
  <c r="T140" i="11"/>
  <c r="V140" i="11" s="1"/>
  <c r="U141" i="11"/>
  <c r="J142" i="11"/>
  <c r="P144" i="11"/>
  <c r="H144" i="11"/>
  <c r="O144" i="11"/>
  <c r="M144" i="11"/>
  <c r="K144" i="11"/>
  <c r="R144" i="11"/>
  <c r="N144" i="11"/>
  <c r="H147" i="11"/>
  <c r="L148" i="11"/>
  <c r="R149" i="11"/>
  <c r="J149" i="11"/>
  <c r="T149" i="11"/>
  <c r="K149" i="11"/>
  <c r="Q149" i="11"/>
  <c r="N149" i="11"/>
  <c r="U149" i="11"/>
  <c r="H149" i="11"/>
  <c r="O149" i="11"/>
  <c r="R151" i="11"/>
  <c r="L153" i="11"/>
  <c r="N154" i="11"/>
  <c r="T156" i="11"/>
  <c r="V156" i="11" s="1"/>
  <c r="P160" i="11"/>
  <c r="H160" i="11"/>
  <c r="O160" i="11"/>
  <c r="M160" i="11"/>
  <c r="U160" i="11"/>
  <c r="J160" i="11"/>
  <c r="T160" i="11"/>
  <c r="I160" i="11"/>
  <c r="Q160" i="11"/>
  <c r="R160" i="11"/>
  <c r="R169" i="11"/>
  <c r="J169" i="11"/>
  <c r="T169" i="11"/>
  <c r="K169" i="11"/>
  <c r="N169" i="11"/>
  <c r="I169" i="11"/>
  <c r="L169" i="11"/>
  <c r="H169" i="11"/>
  <c r="U169" i="11"/>
  <c r="Q169" i="11"/>
  <c r="S169" i="11"/>
  <c r="P174" i="11"/>
  <c r="K174" i="11"/>
  <c r="J174" i="11"/>
  <c r="H174" i="11"/>
  <c r="S174" i="11"/>
  <c r="T162" i="11"/>
  <c r="L162" i="11"/>
  <c r="O162" i="11"/>
  <c r="R162" i="11"/>
  <c r="I162" i="11"/>
  <c r="U162" i="11"/>
  <c r="H162" i="11"/>
  <c r="J162" i="11"/>
  <c r="P162" i="11"/>
  <c r="Q162" i="11"/>
  <c r="P164" i="11"/>
  <c r="H164" i="11"/>
  <c r="O164" i="11"/>
  <c r="S164" i="11"/>
  <c r="J164" i="11"/>
  <c r="R164" i="11"/>
  <c r="K164" i="11"/>
  <c r="I164" i="11"/>
  <c r="U164" i="11"/>
  <c r="Q164" i="11"/>
  <c r="T164" i="11"/>
  <c r="R181" i="11"/>
  <c r="J181" i="11"/>
  <c r="T181" i="11"/>
  <c r="K181" i="11"/>
  <c r="N181" i="11"/>
  <c r="S181" i="11"/>
  <c r="P181" i="11"/>
  <c r="M181" i="11"/>
  <c r="N187" i="11"/>
  <c r="S187" i="11"/>
  <c r="J187" i="11"/>
  <c r="M187" i="11"/>
  <c r="U187" i="11"/>
  <c r="I187" i="11"/>
  <c r="R187" i="11"/>
  <c r="Q187" i="11"/>
  <c r="O187" i="11"/>
  <c r="T66" i="11"/>
  <c r="L66" i="11"/>
  <c r="K66" i="11"/>
  <c r="U66" i="11"/>
  <c r="P68" i="11"/>
  <c r="H68" i="11"/>
  <c r="L68" i="11"/>
  <c r="U68" i="11"/>
  <c r="V68" i="11" s="1"/>
  <c r="T70" i="11"/>
  <c r="L70" i="11"/>
  <c r="K70" i="11"/>
  <c r="U70" i="11"/>
  <c r="P72" i="11"/>
  <c r="H72" i="11"/>
  <c r="L72" i="11"/>
  <c r="U72" i="11"/>
  <c r="T74" i="11"/>
  <c r="L74" i="11"/>
  <c r="K74" i="11"/>
  <c r="U74" i="11"/>
  <c r="P76" i="11"/>
  <c r="H76" i="11"/>
  <c r="L76" i="11"/>
  <c r="U76" i="11"/>
  <c r="T78" i="11"/>
  <c r="V78" i="11" s="1"/>
  <c r="L78" i="11"/>
  <c r="O78" i="11"/>
  <c r="K78" i="11"/>
  <c r="R81" i="11"/>
  <c r="J81" i="11"/>
  <c r="T81" i="11"/>
  <c r="V81" i="11" s="1"/>
  <c r="K81" i="11"/>
  <c r="M81" i="11"/>
  <c r="T94" i="11"/>
  <c r="V94" i="11" s="1"/>
  <c r="L94" i="11"/>
  <c r="O94" i="11"/>
  <c r="K94" i="11"/>
  <c r="R97" i="11"/>
  <c r="J97" i="11"/>
  <c r="T97" i="11"/>
  <c r="V97" i="11" s="1"/>
  <c r="K97" i="11"/>
  <c r="M97" i="11"/>
  <c r="T110" i="11"/>
  <c r="V110" i="11" s="1"/>
  <c r="L110" i="11"/>
  <c r="O110" i="11"/>
  <c r="K110" i="11"/>
  <c r="R113" i="11"/>
  <c r="J113" i="11"/>
  <c r="T113" i="11"/>
  <c r="V113" i="11" s="1"/>
  <c r="K113" i="11"/>
  <c r="M113" i="11"/>
  <c r="T126" i="11"/>
  <c r="V126" i="11" s="1"/>
  <c r="L126" i="11"/>
  <c r="O126" i="11"/>
  <c r="K126" i="11"/>
  <c r="R129" i="11"/>
  <c r="J129" i="11"/>
  <c r="T129" i="11"/>
  <c r="V129" i="11" s="1"/>
  <c r="K129" i="11"/>
  <c r="M129" i="11"/>
  <c r="N139" i="11"/>
  <c r="S139" i="11"/>
  <c r="J139" i="11"/>
  <c r="R139" i="11"/>
  <c r="H139" i="11"/>
  <c r="M139" i="11"/>
  <c r="P140" i="11"/>
  <c r="H140" i="11"/>
  <c r="O140" i="11"/>
  <c r="Q140" i="11"/>
  <c r="L140" i="11"/>
  <c r="H157" i="11"/>
  <c r="U157" i="11"/>
  <c r="R161" i="11"/>
  <c r="J161" i="11"/>
  <c r="T161" i="11"/>
  <c r="V161" i="11" s="1"/>
  <c r="K161" i="11"/>
  <c r="N161" i="11"/>
  <c r="I161" i="11"/>
  <c r="O161" i="11"/>
  <c r="T175" i="11"/>
  <c r="O181" i="11"/>
  <c r="H185" i="11"/>
  <c r="P187" i="11"/>
  <c r="S190" i="11"/>
  <c r="U175" i="11"/>
  <c r="I176" i="11"/>
  <c r="H177" i="11"/>
  <c r="K178" i="11"/>
  <c r="P180" i="11"/>
  <c r="H180" i="11"/>
  <c r="O180" i="11"/>
  <c r="S180" i="11"/>
  <c r="J180" i="11"/>
  <c r="U180" i="11"/>
  <c r="I180" i="11"/>
  <c r="R180" i="11"/>
  <c r="N180" i="11"/>
  <c r="Q181" i="11"/>
  <c r="T186" i="11"/>
  <c r="L186" i="11"/>
  <c r="O186" i="11"/>
  <c r="R186" i="11"/>
  <c r="I186" i="11"/>
  <c r="K186" i="11"/>
  <c r="U186" i="11"/>
  <c r="H186" i="11"/>
  <c r="P186" i="11"/>
  <c r="T187" i="11"/>
  <c r="V187" i="11" s="1"/>
  <c r="K188" i="11"/>
  <c r="R189" i="11"/>
  <c r="J189" i="11"/>
  <c r="T189" i="11"/>
  <c r="K189" i="11"/>
  <c r="N189" i="11"/>
  <c r="S189" i="11"/>
  <c r="P189" i="11"/>
  <c r="O189" i="11"/>
  <c r="M189" i="11"/>
  <c r="U190" i="11"/>
  <c r="K172" i="11"/>
  <c r="I173" i="11"/>
  <c r="I175" i="11"/>
  <c r="K176" i="11"/>
  <c r="L177" i="11"/>
  <c r="M178" i="11"/>
  <c r="N179" i="11"/>
  <c r="S179" i="11"/>
  <c r="J179" i="11"/>
  <c r="M179" i="11"/>
  <c r="U179" i="11"/>
  <c r="V179" i="11" s="1"/>
  <c r="R179" i="11"/>
  <c r="L179" i="11"/>
  <c r="Q180" i="11"/>
  <c r="U181" i="11"/>
  <c r="Q186" i="11"/>
  <c r="L188" i="11"/>
  <c r="Q189" i="11"/>
  <c r="L172" i="11"/>
  <c r="L173" i="11"/>
  <c r="K175" i="11"/>
  <c r="M176" i="11"/>
  <c r="M177" i="11"/>
  <c r="T178" i="11"/>
  <c r="L178" i="11"/>
  <c r="O178" i="11"/>
  <c r="R178" i="11"/>
  <c r="I178" i="11"/>
  <c r="U178" i="11"/>
  <c r="H178" i="11"/>
  <c r="N178" i="11"/>
  <c r="O179" i="11"/>
  <c r="T180" i="11"/>
  <c r="V180" i="11" s="1"/>
  <c r="I185" i="11"/>
  <c r="P185" i="11"/>
  <c r="S186" i="11"/>
  <c r="U189" i="11"/>
  <c r="P196" i="11"/>
  <c r="H196" i="11"/>
  <c r="O196" i="11"/>
  <c r="T196" i="11"/>
  <c r="K196" i="11"/>
  <c r="S196" i="11"/>
  <c r="J196" i="11"/>
  <c r="Q196" i="11"/>
  <c r="L196" i="11"/>
  <c r="I196" i="11"/>
  <c r="U196" i="11"/>
  <c r="M196" i="11"/>
  <c r="N143" i="11"/>
  <c r="S143" i="11"/>
  <c r="J143" i="11"/>
  <c r="P143" i="11"/>
  <c r="L143" i="11"/>
  <c r="T150" i="11"/>
  <c r="V150" i="11" s="1"/>
  <c r="L150" i="11"/>
  <c r="O150" i="11"/>
  <c r="N150" i="11"/>
  <c r="K150" i="11"/>
  <c r="T158" i="11"/>
  <c r="V158" i="11" s="1"/>
  <c r="L158" i="11"/>
  <c r="O158" i="11"/>
  <c r="S158" i="11"/>
  <c r="I158" i="11"/>
  <c r="M158" i="11"/>
  <c r="N171" i="11"/>
  <c r="S171" i="11"/>
  <c r="J171" i="11"/>
  <c r="M171" i="11"/>
  <c r="R171" i="11"/>
  <c r="L171" i="11"/>
  <c r="P172" i="11"/>
  <c r="H172" i="11"/>
  <c r="O172" i="11"/>
  <c r="S172" i="11"/>
  <c r="J172" i="11"/>
  <c r="R172" i="11"/>
  <c r="M172" i="11"/>
  <c r="R173" i="11"/>
  <c r="J173" i="11"/>
  <c r="T173" i="11"/>
  <c r="V173" i="11" s="1"/>
  <c r="K173" i="11"/>
  <c r="N173" i="11"/>
  <c r="P173" i="11"/>
  <c r="M173" i="11"/>
  <c r="T174" i="11"/>
  <c r="V174" i="11" s="1"/>
  <c r="L174" i="11"/>
  <c r="O174" i="11"/>
  <c r="R174" i="11"/>
  <c r="I174" i="11"/>
  <c r="N174" i="11"/>
  <c r="M174" i="11"/>
  <c r="O175" i="11"/>
  <c r="P176" i="11"/>
  <c r="H176" i="11"/>
  <c r="O176" i="11"/>
  <c r="S176" i="11"/>
  <c r="J176" i="11"/>
  <c r="L176" i="11"/>
  <c r="N176" i="11"/>
  <c r="R177" i="11"/>
  <c r="J177" i="11"/>
  <c r="T177" i="11"/>
  <c r="V177" i="11" s="1"/>
  <c r="K177" i="11"/>
  <c r="N177" i="11"/>
  <c r="I177" i="11"/>
  <c r="O177" i="11"/>
  <c r="P178" i="11"/>
  <c r="P179" i="11"/>
  <c r="H181" i="11"/>
  <c r="P184" i="11"/>
  <c r="H184" i="11"/>
  <c r="O184" i="11"/>
  <c r="S184" i="11"/>
  <c r="J184" i="11"/>
  <c r="N184" i="11"/>
  <c r="L184" i="11"/>
  <c r="Q184" i="11"/>
  <c r="H187" i="11"/>
  <c r="P188" i="11"/>
  <c r="H188" i="11"/>
  <c r="O188" i="11"/>
  <c r="S188" i="11"/>
  <c r="J188" i="11"/>
  <c r="U188" i="11"/>
  <c r="V188" i="11" s="1"/>
  <c r="I188" i="11"/>
  <c r="R188" i="11"/>
  <c r="Q188" i="11"/>
  <c r="N188" i="11"/>
  <c r="H190" i="11"/>
  <c r="I181" i="11"/>
  <c r="K187" i="11"/>
  <c r="Q197" i="11"/>
  <c r="R207" i="11"/>
  <c r="I207" i="11"/>
  <c r="L207" i="11"/>
  <c r="M207" i="11"/>
  <c r="N207" i="11"/>
  <c r="H207" i="11"/>
  <c r="U207" i="11"/>
  <c r="T207" i="11"/>
  <c r="Q207" i="11"/>
  <c r="O207" i="11"/>
  <c r="T194" i="11"/>
  <c r="L194" i="11"/>
  <c r="O194" i="11"/>
  <c r="R194" i="11"/>
  <c r="I194" i="11"/>
  <c r="P194" i="11"/>
  <c r="M194" i="11"/>
  <c r="L201" i="11"/>
  <c r="S202" i="11"/>
  <c r="H202" i="11"/>
  <c r="P202" i="11"/>
  <c r="O202" i="11"/>
  <c r="T190" i="11"/>
  <c r="V190" i="11" s="1"/>
  <c r="L190" i="11"/>
  <c r="O190" i="11"/>
  <c r="R190" i="11"/>
  <c r="I190" i="11"/>
  <c r="M190" i="11"/>
  <c r="P192" i="11"/>
  <c r="H192" i="11"/>
  <c r="O192" i="11"/>
  <c r="S192" i="11"/>
  <c r="J192" i="11"/>
  <c r="Q192" i="11"/>
  <c r="M192" i="11"/>
  <c r="N194" i="11"/>
  <c r="Q195" i="11"/>
  <c r="H197" i="11"/>
  <c r="T199" i="11"/>
  <c r="O201" i="11"/>
  <c r="P201" i="11"/>
  <c r="N201" i="11"/>
  <c r="T201" i="11"/>
  <c r="V201" i="11" s="1"/>
  <c r="J201" i="11"/>
  <c r="S201" i="11"/>
  <c r="I201" i="11"/>
  <c r="Q201" i="11"/>
  <c r="M201" i="11"/>
  <c r="Q203" i="11"/>
  <c r="O209" i="11"/>
  <c r="R209" i="11"/>
  <c r="I209" i="11"/>
  <c r="N209" i="11"/>
  <c r="P209" i="11"/>
  <c r="M209" i="11"/>
  <c r="K209" i="11"/>
  <c r="J209" i="11"/>
  <c r="U209" i="11"/>
  <c r="H209" i="11"/>
  <c r="T209" i="11"/>
  <c r="Q209" i="11"/>
  <c r="R141" i="11"/>
  <c r="J141" i="11"/>
  <c r="T141" i="11"/>
  <c r="V141" i="11" s="1"/>
  <c r="K141" i="11"/>
  <c r="M141" i="11"/>
  <c r="T154" i="11"/>
  <c r="V154" i="11" s="1"/>
  <c r="L154" i="11"/>
  <c r="O154" i="11"/>
  <c r="K154" i="11"/>
  <c r="R157" i="11"/>
  <c r="J157" i="11"/>
  <c r="T157" i="11"/>
  <c r="V157" i="11" s="1"/>
  <c r="K157" i="11"/>
  <c r="M157" i="11"/>
  <c r="N167" i="11"/>
  <c r="S167" i="11"/>
  <c r="J167" i="11"/>
  <c r="M167" i="11"/>
  <c r="L167" i="11"/>
  <c r="N175" i="11"/>
  <c r="S175" i="11"/>
  <c r="J175" i="11"/>
  <c r="M175" i="11"/>
  <c r="L175" i="11"/>
  <c r="N183" i="11"/>
  <c r="S183" i="11"/>
  <c r="J183" i="11"/>
  <c r="M183" i="11"/>
  <c r="L183" i="11"/>
  <c r="N190" i="11"/>
  <c r="N192" i="11"/>
  <c r="Q194" i="11"/>
  <c r="R195" i="11"/>
  <c r="I197" i="11"/>
  <c r="Q198" i="11"/>
  <c r="U198" i="11"/>
  <c r="L198" i="11"/>
  <c r="O198" i="11"/>
  <c r="T198" i="11"/>
  <c r="J198" i="11"/>
  <c r="S198" i="11"/>
  <c r="I198" i="11"/>
  <c r="P198" i="11"/>
  <c r="N198" i="11"/>
  <c r="U199" i="11"/>
  <c r="R201" i="11"/>
  <c r="Q206" i="11"/>
  <c r="I206" i="11"/>
  <c r="N206" i="11"/>
  <c r="O206" i="11"/>
  <c r="M206" i="11"/>
  <c r="K206" i="11"/>
  <c r="T206" i="11"/>
  <c r="H206" i="11"/>
  <c r="S206" i="11"/>
  <c r="P206" i="11"/>
  <c r="U206" i="11"/>
  <c r="J207" i="11"/>
  <c r="M197" i="11"/>
  <c r="P207" i="11"/>
  <c r="R185" i="11"/>
  <c r="J185" i="11"/>
  <c r="T185" i="11"/>
  <c r="V185" i="11" s="1"/>
  <c r="K185" i="11"/>
  <c r="N185" i="11"/>
  <c r="M185" i="11"/>
  <c r="Q190" i="11"/>
  <c r="T192" i="11"/>
  <c r="V192" i="11" s="1"/>
  <c r="U194" i="11"/>
  <c r="P197" i="11"/>
  <c r="J202" i="11"/>
  <c r="O210" i="11"/>
  <c r="J210" i="11"/>
  <c r="H210" i="11"/>
  <c r="T210" i="11"/>
  <c r="S210" i="11"/>
  <c r="P210" i="11"/>
  <c r="T214" i="11"/>
  <c r="J214" i="11"/>
  <c r="K214" i="11"/>
  <c r="R214" i="11"/>
  <c r="P214" i="11"/>
  <c r="O214" i="11"/>
  <c r="N214" i="11"/>
  <c r="M214" i="11"/>
  <c r="H214" i="11"/>
  <c r="S214" i="11"/>
  <c r="N191" i="11"/>
  <c r="K191" i="11"/>
  <c r="T191" i="11"/>
  <c r="V191" i="11" s="1"/>
  <c r="R193" i="11"/>
  <c r="J193" i="11"/>
  <c r="L193" i="11"/>
  <c r="U193" i="11"/>
  <c r="N195" i="11"/>
  <c r="K195" i="11"/>
  <c r="T195" i="11"/>
  <c r="V195" i="11" s="1"/>
  <c r="R197" i="11"/>
  <c r="J197" i="11"/>
  <c r="L197" i="11"/>
  <c r="U197" i="11"/>
  <c r="P199" i="11"/>
  <c r="M199" i="11"/>
  <c r="I200" i="11"/>
  <c r="S200" i="11"/>
  <c r="Q202" i="11"/>
  <c r="I202" i="11"/>
  <c r="T202" i="11"/>
  <c r="V202" i="11" s="1"/>
  <c r="K202" i="11"/>
  <c r="M202" i="11"/>
  <c r="I203" i="11"/>
  <c r="U203" i="11"/>
  <c r="R204" i="11"/>
  <c r="Q205" i="11"/>
  <c r="S207" i="11"/>
  <c r="P208" i="11"/>
  <c r="S212" i="11"/>
  <c r="T213" i="11"/>
  <c r="V213" i="11" s="1"/>
  <c r="I215" i="11"/>
  <c r="H218" i="11"/>
  <c r="H220" i="11"/>
  <c r="S221" i="11"/>
  <c r="J225" i="11"/>
  <c r="L220" i="11"/>
  <c r="T221" i="11"/>
  <c r="K225" i="11"/>
  <c r="M191" i="11"/>
  <c r="N193" i="11"/>
  <c r="M195" i="11"/>
  <c r="N197" i="11"/>
  <c r="O199" i="11"/>
  <c r="L200" i="11"/>
  <c r="S203" i="11"/>
  <c r="I204" i="11"/>
  <c r="T204" i="11"/>
  <c r="I205" i="11"/>
  <c r="U205" i="11"/>
  <c r="V205" i="11" s="1"/>
  <c r="I212" i="11"/>
  <c r="J213" i="11"/>
  <c r="L215" i="11"/>
  <c r="I217" i="11"/>
  <c r="L218" i="11"/>
  <c r="N223" i="11"/>
  <c r="T223" i="11"/>
  <c r="I223" i="11"/>
  <c r="P223" i="11"/>
  <c r="O223" i="11"/>
  <c r="U223" i="11"/>
  <c r="J223" i="11"/>
  <c r="R223" i="11"/>
  <c r="N200" i="11"/>
  <c r="T203" i="11"/>
  <c r="V203" i="11" s="1"/>
  <c r="O203" i="11"/>
  <c r="M203" i="11"/>
  <c r="J204" i="11"/>
  <c r="S215" i="11"/>
  <c r="L217" i="11"/>
  <c r="R218" i="11"/>
  <c r="N218" i="11"/>
  <c r="U220" i="11"/>
  <c r="M220" i="11"/>
  <c r="S220" i="11"/>
  <c r="J220" i="11"/>
  <c r="T220" i="11"/>
  <c r="I220" i="11"/>
  <c r="P220" i="11"/>
  <c r="O220" i="11"/>
  <c r="K220" i="11"/>
  <c r="Q220" i="11"/>
  <c r="O225" i="11"/>
  <c r="M225" i="11"/>
  <c r="L225" i="11"/>
  <c r="T225" i="11"/>
  <c r="V225" i="11" s="1"/>
  <c r="S225" i="11"/>
  <c r="I225" i="11"/>
  <c r="R225" i="11"/>
  <c r="H225" i="11"/>
  <c r="N225" i="11"/>
  <c r="Q225" i="11"/>
  <c r="U212" i="11"/>
  <c r="V212" i="11" s="1"/>
  <c r="M212" i="11"/>
  <c r="L212" i="11"/>
  <c r="P212" i="11"/>
  <c r="Q212" i="11"/>
  <c r="K212" i="11"/>
  <c r="O213" i="11"/>
  <c r="Q213" i="11"/>
  <c r="H213" i="11"/>
  <c r="M213" i="11"/>
  <c r="N213" i="11"/>
  <c r="L213" i="11"/>
  <c r="P215" i="11"/>
  <c r="Q215" i="11"/>
  <c r="R215" i="11"/>
  <c r="H215" i="11"/>
  <c r="N215" i="11"/>
  <c r="O218" i="11"/>
  <c r="N204" i="11"/>
  <c r="O205" i="11"/>
  <c r="S205" i="11"/>
  <c r="J205" i="11"/>
  <c r="R205" i="11"/>
  <c r="H205" i="11"/>
  <c r="M205" i="11"/>
  <c r="N212" i="11"/>
  <c r="P213" i="11"/>
  <c r="O215" i="11"/>
  <c r="N217" i="11"/>
  <c r="S218" i="11"/>
  <c r="T215" i="11"/>
  <c r="R217" i="11"/>
  <c r="M221" i="11"/>
  <c r="T222" i="11"/>
  <c r="V222" i="11" s="1"/>
  <c r="H222" i="11"/>
  <c r="R222" i="11"/>
  <c r="U228" i="11"/>
  <c r="M228" i="11"/>
  <c r="Q228" i="11"/>
  <c r="H228" i="11"/>
  <c r="L228" i="11"/>
  <c r="J228" i="11"/>
  <c r="T228" i="11"/>
  <c r="I228" i="11"/>
  <c r="S228" i="11"/>
  <c r="R228" i="11"/>
  <c r="P228" i="11"/>
  <c r="K228" i="11"/>
  <c r="J191" i="11"/>
  <c r="S191" i="11"/>
  <c r="K193" i="11"/>
  <c r="T193" i="11"/>
  <c r="V193" i="11" s="1"/>
  <c r="J195" i="11"/>
  <c r="S195" i="11"/>
  <c r="K197" i="11"/>
  <c r="T197" i="11"/>
  <c r="V197" i="11" s="1"/>
  <c r="S199" i="11"/>
  <c r="L199" i="11"/>
  <c r="H200" i="11"/>
  <c r="L202" i="11"/>
  <c r="H203" i="11"/>
  <c r="R203" i="11"/>
  <c r="P205" i="11"/>
  <c r="U208" i="11"/>
  <c r="V208" i="11" s="1"/>
  <c r="M208" i="11"/>
  <c r="N208" i="11"/>
  <c r="R208" i="11"/>
  <c r="H208" i="11"/>
  <c r="S208" i="11"/>
  <c r="I208" i="11"/>
  <c r="O208" i="11"/>
  <c r="Q211" i="11"/>
  <c r="H211" i="11"/>
  <c r="T211" i="11"/>
  <c r="I211" i="11"/>
  <c r="U211" i="11"/>
  <c r="J211" i="11"/>
  <c r="P211" i="11"/>
  <c r="R212" i="11"/>
  <c r="S213" i="11"/>
  <c r="U215" i="11"/>
  <c r="S217" i="11"/>
  <c r="R221" i="11"/>
  <c r="L223" i="11"/>
  <c r="S224" i="11"/>
  <c r="Q226" i="11"/>
  <c r="I226" i="11"/>
  <c r="R226" i="11"/>
  <c r="H226" i="11"/>
  <c r="M226" i="11"/>
  <c r="K226" i="11"/>
  <c r="T226" i="11"/>
  <c r="V226" i="11" s="1"/>
  <c r="S226" i="11"/>
  <c r="P226" i="11"/>
  <c r="L226" i="11"/>
  <c r="U226" i="11"/>
  <c r="O229" i="11"/>
  <c r="U229" i="11"/>
  <c r="L229" i="11"/>
  <c r="Q229" i="11"/>
  <c r="H229" i="11"/>
  <c r="J229" i="11"/>
  <c r="T229" i="11"/>
  <c r="I229" i="11"/>
  <c r="S229" i="11"/>
  <c r="R229" i="11"/>
  <c r="P229" i="11"/>
  <c r="K229" i="11"/>
  <c r="Q210" i="11"/>
  <c r="I210" i="11"/>
  <c r="M210" i="11"/>
  <c r="L210" i="11"/>
  <c r="O217" i="11"/>
  <c r="P217" i="11"/>
  <c r="K217" i="11"/>
  <c r="U217" i="11"/>
  <c r="H221" i="11"/>
  <c r="J230" i="11"/>
  <c r="H231" i="11"/>
  <c r="R232" i="11"/>
  <c r="Q233" i="11"/>
  <c r="S235" i="11"/>
  <c r="I237" i="11"/>
  <c r="U237" i="11"/>
  <c r="Q239" i="11"/>
  <c r="P240" i="11"/>
  <c r="Q242" i="11"/>
  <c r="I242" i="11"/>
  <c r="M242" i="11"/>
  <c r="U242" i="11"/>
  <c r="R242" i="11"/>
  <c r="H242" i="11"/>
  <c r="N242" i="11"/>
  <c r="Q243" i="11"/>
  <c r="O243" i="11"/>
  <c r="J247" i="11"/>
  <c r="S248" i="11"/>
  <c r="J248" i="11"/>
  <c r="Q248" i="11"/>
  <c r="H248" i="11"/>
  <c r="P248" i="11"/>
  <c r="R248" i="11"/>
  <c r="Q252" i="11"/>
  <c r="O257" i="11"/>
  <c r="M257" i="11"/>
  <c r="U257" i="11"/>
  <c r="L257" i="11"/>
  <c r="S257" i="11"/>
  <c r="J257" i="11"/>
  <c r="R257" i="11"/>
  <c r="I257" i="11"/>
  <c r="Q257" i="11"/>
  <c r="H257" i="11"/>
  <c r="N257" i="11"/>
  <c r="P234" i="11"/>
  <c r="T235" i="11"/>
  <c r="J235" i="11"/>
  <c r="O235" i="11"/>
  <c r="N235" i="11"/>
  <c r="U236" i="11"/>
  <c r="M236" i="11"/>
  <c r="O236" i="11"/>
  <c r="S236" i="11"/>
  <c r="J236" i="11"/>
  <c r="L236" i="11"/>
  <c r="U238" i="11"/>
  <c r="V238" i="11" s="1"/>
  <c r="O242" i="11"/>
  <c r="R243" i="11"/>
  <c r="J246" i="11"/>
  <c r="Q250" i="11"/>
  <c r="I250" i="11"/>
  <c r="T250" i="11"/>
  <c r="V250" i="11" s="1"/>
  <c r="K250" i="11"/>
  <c r="S250" i="11"/>
  <c r="J250" i="11"/>
  <c r="P250" i="11"/>
  <c r="O250" i="11"/>
  <c r="N250" i="11"/>
  <c r="R250" i="11"/>
  <c r="O237" i="11"/>
  <c r="S237" i="11"/>
  <c r="J237" i="11"/>
  <c r="N237" i="11"/>
  <c r="L237" i="11"/>
  <c r="P242" i="11"/>
  <c r="O221" i="11"/>
  <c r="N221" i="11"/>
  <c r="K221" i="11"/>
  <c r="U221" i="11"/>
  <c r="Q227" i="11"/>
  <c r="H227" i="11"/>
  <c r="P227" i="11"/>
  <c r="N230" i="11"/>
  <c r="M231" i="11"/>
  <c r="J232" i="11"/>
  <c r="I233" i="11"/>
  <c r="U233" i="11"/>
  <c r="S234" i="11"/>
  <c r="Q235" i="11"/>
  <c r="P236" i="11"/>
  <c r="M237" i="11"/>
  <c r="L238" i="11"/>
  <c r="J239" i="11"/>
  <c r="H240" i="11"/>
  <c r="T240" i="11"/>
  <c r="S242" i="11"/>
  <c r="U243" i="11"/>
  <c r="V243" i="11" s="1"/>
  <c r="K245" i="11"/>
  <c r="N246" i="11"/>
  <c r="R247" i="11"/>
  <c r="M249" i="11"/>
  <c r="Q253" i="11"/>
  <c r="K256" i="11"/>
  <c r="Q218" i="11"/>
  <c r="I218" i="11"/>
  <c r="T218" i="11"/>
  <c r="V218" i="11" s="1"/>
  <c r="K218" i="11"/>
  <c r="M218" i="11"/>
  <c r="L221" i="11"/>
  <c r="U224" i="11"/>
  <c r="V224" i="11" s="1"/>
  <c r="M224" i="11"/>
  <c r="R224" i="11"/>
  <c r="I224" i="11"/>
  <c r="L224" i="11"/>
  <c r="R227" i="11"/>
  <c r="O230" i="11"/>
  <c r="U231" i="11"/>
  <c r="V231" i="11" s="1"/>
  <c r="L231" i="11"/>
  <c r="P231" i="11"/>
  <c r="N231" i="11"/>
  <c r="L232" i="11"/>
  <c r="J233" i="11"/>
  <c r="H234" i="11"/>
  <c r="U234" i="11"/>
  <c r="R235" i="11"/>
  <c r="Q236" i="11"/>
  <c r="P237" i="11"/>
  <c r="Q238" i="11"/>
  <c r="I238" i="11"/>
  <c r="N238" i="11"/>
  <c r="S238" i="11"/>
  <c r="J238" i="11"/>
  <c r="M238" i="11"/>
  <c r="L239" i="11"/>
  <c r="J240" i="11"/>
  <c r="V241" i="11"/>
  <c r="T242" i="11"/>
  <c r="V242" i="11" s="1"/>
  <c r="I243" i="11"/>
  <c r="O245" i="11"/>
  <c r="Q245" i="11"/>
  <c r="H245" i="11"/>
  <c r="P245" i="11"/>
  <c r="U245" i="11"/>
  <c r="V245" i="11" s="1"/>
  <c r="L245" i="11"/>
  <c r="M245" i="11"/>
  <c r="T247" i="11"/>
  <c r="Q249" i="11"/>
  <c r="S253" i="11"/>
  <c r="P256" i="11"/>
  <c r="O231" i="11"/>
  <c r="N232" i="11"/>
  <c r="J234" i="11"/>
  <c r="H235" i="11"/>
  <c r="U235" i="11"/>
  <c r="R236" i="11"/>
  <c r="Q237" i="11"/>
  <c r="O238" i="11"/>
  <c r="J242" i="11"/>
  <c r="J243" i="11"/>
  <c r="N245" i="11"/>
  <c r="T246" i="11"/>
  <c r="K246" i="11"/>
  <c r="R246" i="11"/>
  <c r="H246" i="11"/>
  <c r="P246" i="11"/>
  <c r="S246" i="11"/>
  <c r="N249" i="11"/>
  <c r="M253" i="11"/>
  <c r="R253" i="11"/>
  <c r="I253" i="11"/>
  <c r="P253" i="11"/>
  <c r="O232" i="11"/>
  <c r="M233" i="11"/>
  <c r="I235" i="11"/>
  <c r="H236" i="11"/>
  <c r="T236" i="11"/>
  <c r="V236" i="11" s="1"/>
  <c r="R237" i="11"/>
  <c r="R239" i="11"/>
  <c r="I239" i="11"/>
  <c r="N239" i="11"/>
  <c r="O239" i="11"/>
  <c r="U240" i="11"/>
  <c r="M240" i="11"/>
  <c r="N240" i="11"/>
  <c r="R240" i="11"/>
  <c r="I240" i="11"/>
  <c r="L240" i="11"/>
  <c r="L243" i="11"/>
  <c r="S249" i="11"/>
  <c r="J249" i="11"/>
  <c r="H250" i="11"/>
  <c r="H252" i="11"/>
  <c r="U256" i="11"/>
  <c r="V256" i="11" s="1"/>
  <c r="M256" i="11"/>
  <c r="R256" i="11"/>
  <c r="I256" i="11"/>
  <c r="Q256" i="11"/>
  <c r="H256" i="11"/>
  <c r="O256" i="11"/>
  <c r="N256" i="11"/>
  <c r="L256" i="11"/>
  <c r="S256" i="11"/>
  <c r="J256" i="11"/>
  <c r="V269" i="11"/>
  <c r="U200" i="11"/>
  <c r="M200" i="11"/>
  <c r="K200" i="11"/>
  <c r="T200" i="11"/>
  <c r="U204" i="11"/>
  <c r="M204" i="11"/>
  <c r="O204" i="11"/>
  <c r="K204" i="11"/>
  <c r="K210" i="11"/>
  <c r="U210" i="11"/>
  <c r="J217" i="11"/>
  <c r="T217" i="11"/>
  <c r="V217" i="11" s="1"/>
  <c r="P218" i="11"/>
  <c r="O219" i="11"/>
  <c r="M219" i="11"/>
  <c r="Q221" i="11"/>
  <c r="Q222" i="11"/>
  <c r="I222" i="11"/>
  <c r="S222" i="11"/>
  <c r="J222" i="11"/>
  <c r="M222" i="11"/>
  <c r="P224" i="11"/>
  <c r="J227" i="11"/>
  <c r="H230" i="11"/>
  <c r="R231" i="11"/>
  <c r="N233" i="11"/>
  <c r="Q234" i="11"/>
  <c r="I234" i="11"/>
  <c r="O234" i="11"/>
  <c r="T234" i="11"/>
  <c r="V234" i="11" s="1"/>
  <c r="K234" i="11"/>
  <c r="M234" i="11"/>
  <c r="L235" i="11"/>
  <c r="I236" i="11"/>
  <c r="H237" i="11"/>
  <c r="T237" i="11"/>
  <c r="V237" i="11" s="1"/>
  <c r="R238" i="11"/>
  <c r="P239" i="11"/>
  <c r="O240" i="11"/>
  <c r="O241" i="11"/>
  <c r="R241" i="11"/>
  <c r="I241" i="11"/>
  <c r="M241" i="11"/>
  <c r="L241" i="11"/>
  <c r="L242" i="11"/>
  <c r="S243" i="11"/>
  <c r="N243" i="11"/>
  <c r="S245" i="11"/>
  <c r="O248" i="11"/>
  <c r="L250" i="11"/>
  <c r="O251" i="11"/>
  <c r="N251" i="11"/>
  <c r="U251" i="11"/>
  <c r="L251" i="11"/>
  <c r="T251" i="11"/>
  <c r="J251" i="11"/>
  <c r="R251" i="11"/>
  <c r="I251" i="11"/>
  <c r="P251" i="11"/>
  <c r="Q254" i="11"/>
  <c r="I254" i="11"/>
  <c r="S254" i="11"/>
  <c r="J254" i="11"/>
  <c r="R254" i="11"/>
  <c r="H254" i="11"/>
  <c r="O254" i="11"/>
  <c r="N254" i="11"/>
  <c r="M254" i="11"/>
  <c r="T254" i="11"/>
  <c r="V254" i="11" s="1"/>
  <c r="K254" i="11"/>
  <c r="T257" i="11"/>
  <c r="V257" i="11" s="1"/>
  <c r="U252" i="11"/>
  <c r="M252" i="11"/>
  <c r="K252" i="11"/>
  <c r="T252" i="11"/>
  <c r="N260" i="11"/>
  <c r="J261" i="11"/>
  <c r="R262" i="11"/>
  <c r="U263" i="11"/>
  <c r="V263" i="11" s="1"/>
  <c r="L263" i="11"/>
  <c r="N263" i="11"/>
  <c r="J264" i="11"/>
  <c r="Q265" i="11"/>
  <c r="M266" i="11"/>
  <c r="Q268" i="11"/>
  <c r="M269" i="11"/>
  <c r="M273" i="11"/>
  <c r="K294" i="11"/>
  <c r="I294" i="11"/>
  <c r="U294" i="11"/>
  <c r="H294" i="11"/>
  <c r="S294" i="11"/>
  <c r="R294" i="11"/>
  <c r="N294" i="11"/>
  <c r="O261" i="11"/>
  <c r="U261" i="11"/>
  <c r="V261" i="11" s="1"/>
  <c r="L261" i="11"/>
  <c r="K261" i="11"/>
  <c r="H262" i="11"/>
  <c r="S262" i="11"/>
  <c r="U264" i="11"/>
  <c r="V264" i="11" s="1"/>
  <c r="M264" i="11"/>
  <c r="P264" i="11"/>
  <c r="K264" i="11"/>
  <c r="H265" i="11"/>
  <c r="R265" i="11"/>
  <c r="N266" i="11"/>
  <c r="H268" i="11"/>
  <c r="R268" i="11"/>
  <c r="N269" i="11"/>
  <c r="P273" i="11"/>
  <c r="Q274" i="11"/>
  <c r="I274" i="11"/>
  <c r="M274" i="11"/>
  <c r="S274" i="11"/>
  <c r="J274" i="11"/>
  <c r="N274" i="11"/>
  <c r="R280" i="11"/>
  <c r="I280" i="11"/>
  <c r="Q280" i="11"/>
  <c r="H280" i="11"/>
  <c r="O280" i="11"/>
  <c r="N280" i="11"/>
  <c r="U282" i="11"/>
  <c r="J282" i="11"/>
  <c r="S282" i="11"/>
  <c r="I282" i="11"/>
  <c r="Q282" i="11"/>
  <c r="O282" i="11"/>
  <c r="O284" i="11"/>
  <c r="N284" i="11"/>
  <c r="U284" i="11"/>
  <c r="I284" i="11"/>
  <c r="R284" i="11"/>
  <c r="H284" i="11"/>
  <c r="N252" i="11"/>
  <c r="Q258" i="11"/>
  <c r="R258" i="11"/>
  <c r="I258" i="11"/>
  <c r="L258" i="11"/>
  <c r="P260" i="11"/>
  <c r="M261" i="11"/>
  <c r="J262" i="11"/>
  <c r="T262" i="11"/>
  <c r="V262" i="11" s="1"/>
  <c r="P263" i="11"/>
  <c r="L264" i="11"/>
  <c r="I265" i="11"/>
  <c r="S265" i="11"/>
  <c r="P266" i="11"/>
  <c r="I268" i="11"/>
  <c r="S268" i="11"/>
  <c r="P269" i="11"/>
  <c r="Q270" i="11"/>
  <c r="I270" i="11"/>
  <c r="N270" i="11"/>
  <c r="L270" i="11"/>
  <c r="H271" i="11"/>
  <c r="U271" i="11"/>
  <c r="V271" i="11" s="1"/>
  <c r="R272" i="11"/>
  <c r="Q273" i="11"/>
  <c r="O274" i="11"/>
  <c r="Q275" i="11"/>
  <c r="H275" i="11"/>
  <c r="N275" i="11"/>
  <c r="O275" i="11"/>
  <c r="U276" i="11"/>
  <c r="M276" i="11"/>
  <c r="L276" i="11"/>
  <c r="R276" i="11"/>
  <c r="I276" i="11"/>
  <c r="P276" i="11"/>
  <c r="N276" i="11"/>
  <c r="S277" i="11"/>
  <c r="J277" i="11"/>
  <c r="R277" i="11"/>
  <c r="N283" i="11"/>
  <c r="Q230" i="11"/>
  <c r="I230" i="11"/>
  <c r="L230" i="11"/>
  <c r="U230" i="11"/>
  <c r="V230" i="11" s="1"/>
  <c r="U232" i="11"/>
  <c r="M232" i="11"/>
  <c r="K232" i="11"/>
  <c r="T232" i="11"/>
  <c r="V232" i="11" s="1"/>
  <c r="M243" i="11"/>
  <c r="H244" i="11"/>
  <c r="S247" i="11"/>
  <c r="L247" i="11"/>
  <c r="U247" i="11"/>
  <c r="O249" i="11"/>
  <c r="K249" i="11"/>
  <c r="T249" i="11"/>
  <c r="O252" i="11"/>
  <c r="J253" i="11"/>
  <c r="I255" i="11"/>
  <c r="R255" i="11"/>
  <c r="M258" i="11"/>
  <c r="V259" i="11"/>
  <c r="R260" i="11"/>
  <c r="N261" i="11"/>
  <c r="K262" i="11"/>
  <c r="Q263" i="11"/>
  <c r="N264" i="11"/>
  <c r="J265" i="11"/>
  <c r="U265" i="11"/>
  <c r="R266" i="11"/>
  <c r="T267" i="11"/>
  <c r="V267" i="11" s="1"/>
  <c r="J267" i="11"/>
  <c r="N267" i="11"/>
  <c r="J268" i="11"/>
  <c r="Q269" i="11"/>
  <c r="M270" i="11"/>
  <c r="J271" i="11"/>
  <c r="H272" i="11"/>
  <c r="T272" i="11"/>
  <c r="S273" i="11"/>
  <c r="P274" i="11"/>
  <c r="P275" i="11"/>
  <c r="O276" i="11"/>
  <c r="U277" i="11"/>
  <c r="O279" i="11"/>
  <c r="S283" i="11"/>
  <c r="M247" i="11"/>
  <c r="L249" i="11"/>
  <c r="U249" i="11"/>
  <c r="S251" i="11"/>
  <c r="P252" i="11"/>
  <c r="O253" i="11"/>
  <c r="K253" i="11"/>
  <c r="T253" i="11"/>
  <c r="V253" i="11" s="1"/>
  <c r="J255" i="11"/>
  <c r="T255" i="11"/>
  <c r="V255" i="11" s="1"/>
  <c r="N258" i="11"/>
  <c r="I260" i="11"/>
  <c r="S260" i="11"/>
  <c r="P261" i="11"/>
  <c r="Q262" i="11"/>
  <c r="I262" i="11"/>
  <c r="P262" i="11"/>
  <c r="L262" i="11"/>
  <c r="H263" i="11"/>
  <c r="R263" i="11"/>
  <c r="O264" i="11"/>
  <c r="L265" i="11"/>
  <c r="H266" i="11"/>
  <c r="S266" i="11"/>
  <c r="U268" i="11"/>
  <c r="V268" i="11" s="1"/>
  <c r="M268" i="11"/>
  <c r="O268" i="11"/>
  <c r="K268" i="11"/>
  <c r="H269" i="11"/>
  <c r="R269" i="11"/>
  <c r="O270" i="11"/>
  <c r="H273" i="11"/>
  <c r="T273" i="11"/>
  <c r="V273" i="11" s="1"/>
  <c r="R274" i="11"/>
  <c r="R275" i="11"/>
  <c r="Q276" i="11"/>
  <c r="S279" i="11"/>
  <c r="O281" i="11"/>
  <c r="P281" i="11"/>
  <c r="M281" i="11"/>
  <c r="U281" i="11"/>
  <c r="L281" i="11"/>
  <c r="S281" i="11"/>
  <c r="J281" i="11"/>
  <c r="R281" i="11"/>
  <c r="I281" i="11"/>
  <c r="Q281" i="11"/>
  <c r="U283" i="11"/>
  <c r="K284" i="11"/>
  <c r="M294" i="11"/>
  <c r="M262" i="11"/>
  <c r="M265" i="11"/>
  <c r="L268" i="11"/>
  <c r="J273" i="11"/>
  <c r="T274" i="11"/>
  <c r="J280" i="11"/>
  <c r="V281" i="11"/>
  <c r="L282" i="11"/>
  <c r="Q284" i="11"/>
  <c r="T286" i="11"/>
  <c r="H286" i="11"/>
  <c r="S286" i="11"/>
  <c r="U244" i="11"/>
  <c r="M244" i="11"/>
  <c r="K244" i="11"/>
  <c r="T244" i="11"/>
  <c r="V244" i="11" s="1"/>
  <c r="O247" i="11"/>
  <c r="I252" i="11"/>
  <c r="R252" i="11"/>
  <c r="M255" i="11"/>
  <c r="P258" i="11"/>
  <c r="H261" i="11"/>
  <c r="R261" i="11"/>
  <c r="J263" i="11"/>
  <c r="H264" i="11"/>
  <c r="R264" i="11"/>
  <c r="N265" i="11"/>
  <c r="K266" i="11"/>
  <c r="K269" i="11"/>
  <c r="R270" i="11"/>
  <c r="R271" i="11"/>
  <c r="I271" i="11"/>
  <c r="O271" i="11"/>
  <c r="N271" i="11"/>
  <c r="U272" i="11"/>
  <c r="M272" i="11"/>
  <c r="N272" i="11"/>
  <c r="S272" i="11"/>
  <c r="J272" i="11"/>
  <c r="L272" i="11"/>
  <c r="H274" i="11"/>
  <c r="U274" i="11"/>
  <c r="I275" i="11"/>
  <c r="U275" i="11"/>
  <c r="V275" i="11" s="1"/>
  <c r="T276" i="11"/>
  <c r="I277" i="11"/>
  <c r="N279" i="11"/>
  <c r="T279" i="11"/>
  <c r="V279" i="11" s="1"/>
  <c r="J279" i="11"/>
  <c r="R279" i="11"/>
  <c r="I279" i="11"/>
  <c r="L280" i="11"/>
  <c r="N282" i="11"/>
  <c r="Q214" i="11"/>
  <c r="I214" i="11"/>
  <c r="L214" i="11"/>
  <c r="U214" i="11"/>
  <c r="U216" i="11"/>
  <c r="M216" i="11"/>
  <c r="K216" i="11"/>
  <c r="T216" i="11"/>
  <c r="P230" i="11"/>
  <c r="S231" i="11"/>
  <c r="P232" i="11"/>
  <c r="O233" i="11"/>
  <c r="K233" i="11"/>
  <c r="T233" i="11"/>
  <c r="V233" i="11" s="1"/>
  <c r="H243" i="11"/>
  <c r="L244" i="11"/>
  <c r="Q246" i="11"/>
  <c r="I246" i="11"/>
  <c r="L246" i="11"/>
  <c r="U246" i="11"/>
  <c r="U248" i="11"/>
  <c r="M248" i="11"/>
  <c r="K248" i="11"/>
  <c r="T248" i="11"/>
  <c r="P249" i="11"/>
  <c r="J252" i="11"/>
  <c r="S252" i="11"/>
  <c r="N253" i="11"/>
  <c r="H258" i="11"/>
  <c r="S258" i="11"/>
  <c r="U260" i="11"/>
  <c r="V260" i="11" s="1"/>
  <c r="M260" i="11"/>
  <c r="Q260" i="11"/>
  <c r="H260" i="11"/>
  <c r="L260" i="11"/>
  <c r="I261" i="11"/>
  <c r="S261" i="11"/>
  <c r="O262" i="11"/>
  <c r="M263" i="11"/>
  <c r="I264" i="11"/>
  <c r="S264" i="11"/>
  <c r="Q266" i="11"/>
  <c r="I266" i="11"/>
  <c r="O266" i="11"/>
  <c r="L266" i="11"/>
  <c r="H267" i="11"/>
  <c r="R267" i="11"/>
  <c r="P268" i="11"/>
  <c r="O269" i="11"/>
  <c r="S269" i="11"/>
  <c r="J269" i="11"/>
  <c r="L269" i="11"/>
  <c r="H270" i="11"/>
  <c r="S270" i="11"/>
  <c r="P271" i="11"/>
  <c r="O272" i="11"/>
  <c r="O273" i="11"/>
  <c r="R273" i="11"/>
  <c r="I273" i="11"/>
  <c r="N273" i="11"/>
  <c r="L273" i="11"/>
  <c r="K274" i="11"/>
  <c r="J275" i="11"/>
  <c r="H276" i="11"/>
  <c r="L277" i="11"/>
  <c r="R278" i="11"/>
  <c r="H278" i="11"/>
  <c r="O278" i="11"/>
  <c r="N278" i="11"/>
  <c r="S278" i="11"/>
  <c r="P280" i="11"/>
  <c r="R282" i="11"/>
  <c r="M291" i="11"/>
  <c r="K291" i="11"/>
  <c r="J291" i="11"/>
  <c r="T291" i="11"/>
  <c r="H291" i="11"/>
  <c r="S291" i="11"/>
  <c r="R291" i="11"/>
  <c r="S298" i="11"/>
  <c r="O306" i="11"/>
  <c r="U306" i="11"/>
  <c r="L306" i="11"/>
  <c r="S306" i="11"/>
  <c r="J306" i="11"/>
  <c r="R306" i="11"/>
  <c r="I306" i="11"/>
  <c r="M306" i="11"/>
  <c r="K306" i="11"/>
  <c r="H306" i="11"/>
  <c r="T306" i="11"/>
  <c r="Q306" i="11"/>
  <c r="R283" i="11"/>
  <c r="J283" i="11"/>
  <c r="O283" i="11"/>
  <c r="L283" i="11"/>
  <c r="P285" i="11"/>
  <c r="O286" i="11"/>
  <c r="R286" i="11"/>
  <c r="I286" i="11"/>
  <c r="U286" i="11"/>
  <c r="K286" i="11"/>
  <c r="M286" i="11"/>
  <c r="J288" i="11"/>
  <c r="S290" i="11"/>
  <c r="O292" i="11"/>
  <c r="P295" i="11"/>
  <c r="O295" i="11"/>
  <c r="P296" i="11"/>
  <c r="U298" i="11"/>
  <c r="K299" i="11"/>
  <c r="M303" i="11"/>
  <c r="U308" i="11"/>
  <c r="L308" i="11"/>
  <c r="R308" i="11"/>
  <c r="I308" i="11"/>
  <c r="Q308" i="11"/>
  <c r="H308" i="11"/>
  <c r="O308" i="11"/>
  <c r="N308" i="11"/>
  <c r="M308" i="11"/>
  <c r="J308" i="11"/>
  <c r="T308" i="11"/>
  <c r="O277" i="11"/>
  <c r="K277" i="11"/>
  <c r="T277" i="11"/>
  <c r="V277" i="11" s="1"/>
  <c r="M283" i="11"/>
  <c r="Q285" i="11"/>
  <c r="N286" i="11"/>
  <c r="Q287" i="11"/>
  <c r="I287" i="11"/>
  <c r="M287" i="11"/>
  <c r="R287" i="11"/>
  <c r="L287" i="11"/>
  <c r="I290" i="11"/>
  <c r="U290" i="11"/>
  <c r="R292" i="11"/>
  <c r="R295" i="11"/>
  <c r="R296" i="11"/>
  <c r="H298" i="11"/>
  <c r="L299" i="11"/>
  <c r="L302" i="11"/>
  <c r="U302" i="11"/>
  <c r="I302" i="11"/>
  <c r="S302" i="11"/>
  <c r="H302" i="11"/>
  <c r="R302" i="11"/>
  <c r="Q302" i="11"/>
  <c r="K290" i="11"/>
  <c r="N299" i="11"/>
  <c r="Q303" i="11"/>
  <c r="I303" i="11"/>
  <c r="R303" i="11"/>
  <c r="H303" i="11"/>
  <c r="O303" i="11"/>
  <c r="L303" i="11"/>
  <c r="U303" i="11"/>
  <c r="J303" i="11"/>
  <c r="T303" i="11"/>
  <c r="V303" i="11" s="1"/>
  <c r="S303" i="11"/>
  <c r="P303" i="11"/>
  <c r="M277" i="11"/>
  <c r="M279" i="11"/>
  <c r="P283" i="11"/>
  <c r="T284" i="11"/>
  <c r="V284" i="11" s="1"/>
  <c r="L284" i="11"/>
  <c r="S284" i="11"/>
  <c r="J284" i="11"/>
  <c r="M284" i="11"/>
  <c r="I285" i="11"/>
  <c r="S285" i="11"/>
  <c r="Q286" i="11"/>
  <c r="O287" i="11"/>
  <c r="Q288" i="11"/>
  <c r="H288" i="11"/>
  <c r="O288" i="11"/>
  <c r="N288" i="11"/>
  <c r="U292" i="11"/>
  <c r="V292" i="11" s="1"/>
  <c r="J285" i="11"/>
  <c r="O290" i="11"/>
  <c r="Q290" i="11"/>
  <c r="H290" i="11"/>
  <c r="T290" i="11"/>
  <c r="V290" i="11" s="1"/>
  <c r="J290" i="11"/>
  <c r="M290" i="11"/>
  <c r="O298" i="11"/>
  <c r="N298" i="11"/>
  <c r="L298" i="11"/>
  <c r="T298" i="11"/>
  <c r="V298" i="11" s="1"/>
  <c r="J298" i="11"/>
  <c r="Q298" i="11"/>
  <c r="M298" i="11"/>
  <c r="P299" i="11"/>
  <c r="R299" i="11"/>
  <c r="N306" i="11"/>
  <c r="U285" i="11"/>
  <c r="V285" i="11" s="1"/>
  <c r="N285" i="11"/>
  <c r="O285" i="11"/>
  <c r="K285" i="11"/>
  <c r="K199" i="11"/>
  <c r="K203" i="11"/>
  <c r="K207" i="11"/>
  <c r="K211" i="11"/>
  <c r="K215" i="11"/>
  <c r="K219" i="11"/>
  <c r="K223" i="11"/>
  <c r="K227" i="11"/>
  <c r="K231" i="11"/>
  <c r="K235" i="11"/>
  <c r="K239" i="11"/>
  <c r="K243" i="11"/>
  <c r="K247" i="11"/>
  <c r="K251" i="11"/>
  <c r="K255" i="11"/>
  <c r="S263" i="11"/>
  <c r="O265" i="11"/>
  <c r="K265" i="11"/>
  <c r="T265" i="11"/>
  <c r="V265" i="11" s="1"/>
  <c r="H277" i="11"/>
  <c r="Q277" i="11"/>
  <c r="Q278" i="11"/>
  <c r="I278" i="11"/>
  <c r="L278" i="11"/>
  <c r="U278" i="11"/>
  <c r="V278" i="11" s="1"/>
  <c r="U280" i="11"/>
  <c r="M280" i="11"/>
  <c r="K280" i="11"/>
  <c r="T280" i="11"/>
  <c r="P282" i="11"/>
  <c r="H282" i="11"/>
  <c r="T282" i="11"/>
  <c r="V282" i="11" s="1"/>
  <c r="K282" i="11"/>
  <c r="M282" i="11"/>
  <c r="I283" i="11"/>
  <c r="T283" i="11"/>
  <c r="V283" i="11" s="1"/>
  <c r="P284" i="11"/>
  <c r="L285" i="11"/>
  <c r="J286" i="11"/>
  <c r="H287" i="11"/>
  <c r="T287" i="11"/>
  <c r="V287" i="11" s="1"/>
  <c r="T288" i="11"/>
  <c r="V288" i="11" s="1"/>
  <c r="P290" i="11"/>
  <c r="P291" i="11"/>
  <c r="N291" i="11"/>
  <c r="S292" i="11"/>
  <c r="L292" i="11"/>
  <c r="O294" i="11"/>
  <c r="P294" i="11"/>
  <c r="Q294" i="11"/>
  <c r="T294" i="11"/>
  <c r="V294" i="11" s="1"/>
  <c r="J294" i="11"/>
  <c r="L294" i="11"/>
  <c r="L295" i="11"/>
  <c r="L296" i="11"/>
  <c r="U297" i="11"/>
  <c r="M297" i="11"/>
  <c r="S297" i="11"/>
  <c r="J297" i="11"/>
  <c r="P297" i="11"/>
  <c r="N297" i="11"/>
  <c r="T297" i="11"/>
  <c r="I297" i="11"/>
  <c r="O297" i="11"/>
  <c r="R298" i="11"/>
  <c r="U301" i="11"/>
  <c r="M301" i="11"/>
  <c r="R301" i="11"/>
  <c r="I301" i="11"/>
  <c r="P301" i="11"/>
  <c r="N301" i="11"/>
  <c r="K301" i="11"/>
  <c r="J301" i="11"/>
  <c r="T301" i="11"/>
  <c r="V301" i="11" s="1"/>
  <c r="H301" i="11"/>
  <c r="S301" i="11"/>
  <c r="N302" i="11"/>
  <c r="U305" i="11"/>
  <c r="M305" i="11"/>
  <c r="Q305" i="11"/>
  <c r="H305" i="11"/>
  <c r="O305" i="11"/>
  <c r="N305" i="11"/>
  <c r="K305" i="11"/>
  <c r="J305" i="11"/>
  <c r="I305" i="11"/>
  <c r="T305" i="11"/>
  <c r="V305" i="11" s="1"/>
  <c r="S305" i="11"/>
  <c r="R305" i="11"/>
  <c r="T314" i="11"/>
  <c r="J318" i="11"/>
  <c r="T319" i="11"/>
  <c r="N293" i="11"/>
  <c r="O296" i="11"/>
  <c r="M296" i="11"/>
  <c r="Q299" i="11"/>
  <c r="I299" i="11"/>
  <c r="S299" i="11"/>
  <c r="J299" i="11"/>
  <c r="M299" i="11"/>
  <c r="I300" i="11"/>
  <c r="M304" i="11"/>
  <c r="H309" i="11"/>
  <c r="J310" i="11"/>
  <c r="J311" i="11"/>
  <c r="N312" i="11"/>
  <c r="H315" i="11"/>
  <c r="M316" i="11"/>
  <c r="L318" i="11"/>
  <c r="T304" i="11"/>
  <c r="J304" i="11"/>
  <c r="R304" i="11"/>
  <c r="P304" i="11"/>
  <c r="L310" i="11"/>
  <c r="K311" i="11"/>
  <c r="J315" i="11"/>
  <c r="M318" i="11"/>
  <c r="R319" i="11"/>
  <c r="H319" i="11"/>
  <c r="Q304" i="11"/>
  <c r="M310" i="11"/>
  <c r="N311" i="11"/>
  <c r="T312" i="11"/>
  <c r="J312" i="11"/>
  <c r="Q312" i="11"/>
  <c r="H312" i="11"/>
  <c r="P312" i="11"/>
  <c r="M312" i="11"/>
  <c r="R312" i="11"/>
  <c r="I314" i="11"/>
  <c r="M315" i="11"/>
  <c r="R316" i="11"/>
  <c r="I316" i="11"/>
  <c r="Q316" i="11"/>
  <c r="P316" i="11"/>
  <c r="O316" i="11"/>
  <c r="U316" i="11"/>
  <c r="L316" i="11"/>
  <c r="T316" i="11"/>
  <c r="T323" i="11"/>
  <c r="K323" i="11"/>
  <c r="S323" i="11"/>
  <c r="J323" i="11"/>
  <c r="R323" i="11"/>
  <c r="H323" i="11"/>
  <c r="P323" i="11"/>
  <c r="O323" i="11"/>
  <c r="N323" i="11"/>
  <c r="N300" i="11"/>
  <c r="U300" i="11"/>
  <c r="V300" i="11" s="1"/>
  <c r="M300" i="11"/>
  <c r="U304" i="11"/>
  <c r="U309" i="11"/>
  <c r="V309" i="11" s="1"/>
  <c r="M309" i="11"/>
  <c r="P309" i="11"/>
  <c r="N309" i="11"/>
  <c r="L309" i="11"/>
  <c r="K309" i="11"/>
  <c r="P311" i="11"/>
  <c r="U312" i="11"/>
  <c r="K314" i="11"/>
  <c r="Q318" i="11"/>
  <c r="H318" i="11"/>
  <c r="U318" i="11"/>
  <c r="H304" i="11"/>
  <c r="R310" i="11"/>
  <c r="I310" i="11"/>
  <c r="Q310" i="11"/>
  <c r="H310" i="11"/>
  <c r="P310" i="11"/>
  <c r="R311" i="11"/>
  <c r="T315" i="11"/>
  <c r="K315" i="11"/>
  <c r="P315" i="11"/>
  <c r="R315" i="11"/>
  <c r="K259" i="11"/>
  <c r="K263" i="11"/>
  <c r="K267" i="11"/>
  <c r="K271" i="11"/>
  <c r="K275" i="11"/>
  <c r="K279" i="11"/>
  <c r="U289" i="11"/>
  <c r="V289" i="11" s="1"/>
  <c r="M289" i="11"/>
  <c r="L289" i="11"/>
  <c r="K289" i="11"/>
  <c r="P292" i="11"/>
  <c r="M292" i="11"/>
  <c r="I293" i="11"/>
  <c r="Q295" i="11"/>
  <c r="I295" i="11"/>
  <c r="T295" i="11"/>
  <c r="V295" i="11" s="1"/>
  <c r="K295" i="11"/>
  <c r="M295" i="11"/>
  <c r="I296" i="11"/>
  <c r="T296" i="11"/>
  <c r="V296" i="11" s="1"/>
  <c r="H299" i="11"/>
  <c r="T299" i="11"/>
  <c r="V299" i="11" s="1"/>
  <c r="P300" i="11"/>
  <c r="I304" i="11"/>
  <c r="Q307" i="11"/>
  <c r="I307" i="11"/>
  <c r="P307" i="11"/>
  <c r="N307" i="11"/>
  <c r="M307" i="11"/>
  <c r="L307" i="11"/>
  <c r="Q309" i="11"/>
  <c r="S310" i="11"/>
  <c r="O314" i="11"/>
  <c r="S314" i="11"/>
  <c r="J314" i="11"/>
  <c r="Q314" i="11"/>
  <c r="H314" i="11"/>
  <c r="P314" i="11"/>
  <c r="U314" i="11"/>
  <c r="L314" i="11"/>
  <c r="N314" i="11"/>
  <c r="S315" i="11"/>
  <c r="P319" i="11"/>
  <c r="I312" i="11"/>
  <c r="R314" i="11"/>
  <c r="H316" i="11"/>
  <c r="O322" i="11"/>
  <c r="Q322" i="11"/>
  <c r="H322" i="11"/>
  <c r="P322" i="11"/>
  <c r="N322" i="11"/>
  <c r="M322" i="11"/>
  <c r="U322" i="11"/>
  <c r="L322" i="11"/>
  <c r="S322" i="11"/>
  <c r="J322" i="11"/>
  <c r="T322" i="11"/>
  <c r="M323" i="11"/>
  <c r="L325" i="11"/>
  <c r="Q327" i="11"/>
  <c r="I327" i="11"/>
  <c r="L327" i="11"/>
  <c r="U327" i="11"/>
  <c r="P329" i="11"/>
  <c r="O329" i="11"/>
  <c r="N329" i="11"/>
  <c r="U329" i="11"/>
  <c r="M329" i="11"/>
  <c r="T329" i="11"/>
  <c r="L329" i="11"/>
  <c r="R329" i="11"/>
  <c r="K329" i="11"/>
  <c r="S316" i="11"/>
  <c r="P317" i="11"/>
  <c r="O318" i="11"/>
  <c r="K318" i="11"/>
  <c r="T318" i="11"/>
  <c r="V318" i="11" s="1"/>
  <c r="O319" i="11"/>
  <c r="J320" i="11"/>
  <c r="T320" i="11"/>
  <c r="V320" i="11" s="1"/>
  <c r="O321" i="11"/>
  <c r="I324" i="11"/>
  <c r="R324" i="11"/>
  <c r="N325" i="11"/>
  <c r="I326" i="11"/>
  <c r="R326" i="11"/>
  <c r="M327" i="11"/>
  <c r="H328" i="11"/>
  <c r="Q328" i="11"/>
  <c r="Q329" i="11"/>
  <c r="O325" i="11"/>
  <c r="N327" i="11"/>
  <c r="R328" i="11"/>
  <c r="S329" i="11"/>
  <c r="M320" i="11"/>
  <c r="P325" i="11"/>
  <c r="K326" i="11"/>
  <c r="T326" i="11"/>
  <c r="O327" i="11"/>
  <c r="T328" i="11"/>
  <c r="M331" i="11"/>
  <c r="Q311" i="11"/>
  <c r="I311" i="11"/>
  <c r="L311" i="11"/>
  <c r="U311" i="11"/>
  <c r="V311" i="11" s="1"/>
  <c r="U313" i="11"/>
  <c r="M313" i="11"/>
  <c r="K313" i="11"/>
  <c r="T313" i="11"/>
  <c r="J317" i="11"/>
  <c r="S317" i="11"/>
  <c r="N318" i="11"/>
  <c r="J319" i="11"/>
  <c r="S319" i="11"/>
  <c r="N320" i="11"/>
  <c r="I321" i="11"/>
  <c r="R321" i="11"/>
  <c r="M324" i="11"/>
  <c r="H325" i="11"/>
  <c r="Q325" i="11"/>
  <c r="L326" i="11"/>
  <c r="U326" i="11"/>
  <c r="P327" i="11"/>
  <c r="S328" i="11"/>
  <c r="L328" i="11"/>
  <c r="U328" i="11"/>
  <c r="O302" i="11"/>
  <c r="K302" i="11"/>
  <c r="T302" i="11"/>
  <c r="V302" i="11" s="1"/>
  <c r="M311" i="11"/>
  <c r="L313" i="11"/>
  <c r="Q315" i="11"/>
  <c r="I315" i="11"/>
  <c r="L315" i="11"/>
  <c r="U315" i="11"/>
  <c r="U317" i="11"/>
  <c r="M317" i="11"/>
  <c r="K317" i="11"/>
  <c r="T317" i="11"/>
  <c r="P318" i="11"/>
  <c r="K319" i="11"/>
  <c r="O320" i="11"/>
  <c r="J321" i="11"/>
  <c r="N324" i="11"/>
  <c r="I325" i="11"/>
  <c r="M326" i="11"/>
  <c r="H327" i="11"/>
  <c r="R327" i="11"/>
  <c r="M328" i="11"/>
  <c r="H329" i="11"/>
  <c r="R330" i="11"/>
  <c r="J330" i="11"/>
  <c r="Q330" i="11"/>
  <c r="I330" i="11"/>
  <c r="P330" i="11"/>
  <c r="H330" i="11"/>
  <c r="O330" i="11"/>
  <c r="N330" i="11"/>
  <c r="U330" i="11"/>
  <c r="M330" i="11"/>
  <c r="T330" i="11"/>
  <c r="V330" i="11" s="1"/>
  <c r="L330" i="11"/>
  <c r="Q319" i="11"/>
  <c r="I319" i="11"/>
  <c r="L319" i="11"/>
  <c r="U319" i="11"/>
  <c r="P320" i="11"/>
  <c r="U321" i="11"/>
  <c r="M321" i="11"/>
  <c r="K321" i="11"/>
  <c r="T321" i="11"/>
  <c r="J325" i="11"/>
  <c r="N326" i="11"/>
  <c r="J327" i="11"/>
  <c r="S327" i="11"/>
  <c r="I329" i="11"/>
  <c r="T331" i="11"/>
  <c r="V331" i="11" s="1"/>
  <c r="Q291" i="11"/>
  <c r="I291" i="11"/>
  <c r="L291" i="11"/>
  <c r="U291" i="11"/>
  <c r="U293" i="11"/>
  <c r="M293" i="11"/>
  <c r="K293" i="11"/>
  <c r="T293" i="11"/>
  <c r="V293" i="11" s="1"/>
  <c r="M302" i="11"/>
  <c r="S308" i="11"/>
  <c r="O310" i="11"/>
  <c r="K310" i="11"/>
  <c r="T310" i="11"/>
  <c r="V310" i="11" s="1"/>
  <c r="O311" i="11"/>
  <c r="O313" i="11"/>
  <c r="N315" i="11"/>
  <c r="N317" i="11"/>
  <c r="I318" i="11"/>
  <c r="R318" i="11"/>
  <c r="M319" i="11"/>
  <c r="H320" i="11"/>
  <c r="L321" i="11"/>
  <c r="Q323" i="11"/>
  <c r="I323" i="11"/>
  <c r="L323" i="11"/>
  <c r="U323" i="11"/>
  <c r="U325" i="11"/>
  <c r="M325" i="11"/>
  <c r="K325" i="11"/>
  <c r="T325" i="11"/>
  <c r="P326" i="11"/>
  <c r="K327" i="11"/>
  <c r="T327" i="11"/>
  <c r="V327" i="11" s="1"/>
  <c r="J329" i="11"/>
  <c r="N331" i="11"/>
  <c r="O331" i="11"/>
  <c r="H331" i="11"/>
  <c r="P331" i="11"/>
  <c r="K288" i="11"/>
  <c r="K292" i="11"/>
  <c r="K296" i="11"/>
  <c r="K300" i="11"/>
  <c r="K304" i="11"/>
  <c r="K308" i="11"/>
  <c r="K312" i="11"/>
  <c r="K316" i="11"/>
  <c r="K320" i="11"/>
  <c r="K324" i="11"/>
  <c r="K328" i="11"/>
  <c r="I331" i="11"/>
  <c r="Q331" i="11"/>
  <c r="J331" i="11"/>
  <c r="R331" i="11"/>
  <c r="K331" i="11"/>
  <c r="S331" i="11"/>
  <c r="L331" i="11"/>
  <c r="V330" i="10"/>
  <c r="V63" i="10"/>
  <c r="V111" i="10"/>
  <c r="V39" i="10"/>
  <c r="V222" i="10"/>
  <c r="V276" i="10"/>
  <c r="V245" i="10"/>
  <c r="V34" i="10"/>
  <c r="V133" i="10"/>
  <c r="V154" i="10"/>
  <c r="V44" i="10"/>
  <c r="V71" i="10"/>
  <c r="V67" i="10"/>
  <c r="V10" i="10"/>
  <c r="V29" i="10"/>
  <c r="V37" i="10"/>
  <c r="V83" i="10"/>
  <c r="V101" i="10"/>
  <c r="V139" i="10"/>
  <c r="V147" i="10"/>
  <c r="V26" i="10"/>
  <c r="V28" i="10"/>
  <c r="V36" i="10"/>
  <c r="V40" i="10"/>
  <c r="V47" i="10"/>
  <c r="V52" i="10"/>
  <c r="V53" i="10"/>
  <c r="V96" i="10"/>
  <c r="V114" i="10"/>
  <c r="V91" i="10"/>
  <c r="V99" i="10"/>
  <c r="V7" i="10"/>
  <c r="V118" i="10"/>
  <c r="V155" i="10"/>
  <c r="V18" i="10"/>
  <c r="V32" i="10"/>
  <c r="V123" i="10"/>
  <c r="V128" i="10"/>
  <c r="V146" i="10"/>
  <c r="V172" i="10"/>
  <c r="V80" i="10"/>
  <c r="V95" i="10"/>
  <c r="V66" i="10"/>
  <c r="V23" i="10"/>
  <c r="V57" i="10"/>
  <c r="V59" i="10"/>
  <c r="V90" i="10"/>
  <c r="V125" i="10"/>
  <c r="V199" i="10"/>
  <c r="V188" i="10"/>
  <c r="V212" i="10"/>
  <c r="V211" i="10"/>
  <c r="V224" i="10"/>
  <c r="V163" i="10"/>
  <c r="V215" i="10"/>
  <c r="V31" i="10"/>
  <c r="V168" i="10"/>
  <c r="V225" i="10"/>
  <c r="V281" i="10"/>
  <c r="V298" i="10"/>
  <c r="V304" i="10"/>
  <c r="V209" i="10"/>
  <c r="V223" i="10"/>
  <c r="V251" i="10"/>
  <c r="V248" i="10"/>
  <c r="V282" i="10"/>
  <c r="V261" i="10"/>
  <c r="V272" i="10"/>
  <c r="V322" i="10"/>
  <c r="V191" i="10"/>
  <c r="V237" i="10"/>
  <c r="V246" i="10"/>
  <c r="V329" i="10"/>
  <c r="V231" i="10"/>
  <c r="V271" i="10"/>
  <c r="V301" i="10"/>
  <c r="V30" i="10"/>
  <c r="V20" i="10"/>
  <c r="V9" i="10"/>
  <c r="V12" i="10"/>
  <c r="V50" i="10"/>
  <c r="V15" i="10"/>
  <c r="V45" i="10"/>
  <c r="V43" i="10"/>
  <c r="V41" i="10"/>
  <c r="V46" i="10"/>
  <c r="V56" i="10"/>
  <c r="V69" i="10"/>
  <c r="V79" i="10"/>
  <c r="V81" i="10"/>
  <c r="V38" i="10"/>
  <c r="V70" i="10"/>
  <c r="V76" i="10"/>
  <c r="V104" i="10"/>
  <c r="V107" i="10"/>
  <c r="V51" i="10"/>
  <c r="V49" i="10"/>
  <c r="V24" i="10"/>
  <c r="V61" i="10"/>
  <c r="V62" i="10"/>
  <c r="V86" i="10"/>
  <c r="V17" i="10"/>
  <c r="V33" i="10"/>
  <c r="V16" i="10"/>
  <c r="V21" i="10"/>
  <c r="V27" i="10"/>
  <c r="V55" i="10"/>
  <c r="V74" i="10"/>
  <c r="V78" i="10"/>
  <c r="V82" i="10"/>
  <c r="V93" i="10"/>
  <c r="V103" i="10"/>
  <c r="V105" i="10"/>
  <c r="V106" i="10"/>
  <c r="V109" i="10"/>
  <c r="V110" i="10"/>
  <c r="V129" i="10"/>
  <c r="V84" i="10"/>
  <c r="V89" i="10"/>
  <c r="V94" i="10"/>
  <c r="V134" i="10"/>
  <c r="V137" i="10"/>
  <c r="V130" i="10"/>
  <c r="V135" i="10"/>
  <c r="V140" i="10"/>
  <c r="V143" i="10"/>
  <c r="V145" i="10"/>
  <c r="V158" i="10"/>
  <c r="V121" i="10"/>
  <c r="V136" i="10"/>
  <c r="V157" i="10"/>
  <c r="V153" i="10"/>
  <c r="V167" i="10"/>
  <c r="V177" i="10"/>
  <c r="V187" i="10"/>
  <c r="V192" i="10"/>
  <c r="V164" i="10"/>
  <c r="V160" i="10"/>
  <c r="V162" i="10"/>
  <c r="V165" i="10"/>
  <c r="V174" i="10"/>
  <c r="V180" i="10"/>
  <c r="V182" i="10"/>
  <c r="V169" i="10"/>
  <c r="V170" i="10"/>
  <c r="V173" i="10"/>
  <c r="V196" i="10"/>
  <c r="V179" i="10"/>
  <c r="V193" i="10"/>
  <c r="V229" i="10"/>
  <c r="V166" i="10"/>
  <c r="V198" i="10"/>
  <c r="V201" i="10"/>
  <c r="V221" i="10"/>
  <c r="V242" i="10"/>
  <c r="V178" i="10"/>
  <c r="V204" i="10"/>
  <c r="V217" i="10"/>
  <c r="V184" i="10"/>
  <c r="V189" i="10"/>
  <c r="V233" i="10"/>
  <c r="V171" i="10"/>
  <c r="V176" i="10"/>
  <c r="V181" i="10"/>
  <c r="V186" i="10"/>
  <c r="V202" i="10"/>
  <c r="V219" i="10"/>
  <c r="V226" i="10"/>
  <c r="V228" i="10"/>
  <c r="V234" i="10"/>
  <c r="V244" i="10"/>
  <c r="V263" i="10"/>
  <c r="V259" i="10"/>
  <c r="V200" i="10"/>
  <c r="V205" i="10"/>
  <c r="V210" i="10"/>
  <c r="V253" i="10"/>
  <c r="V232" i="10"/>
  <c r="V247" i="10"/>
  <c r="V250" i="10"/>
  <c r="V252" i="10"/>
  <c r="V254" i="10"/>
  <c r="V257" i="10"/>
  <c r="V264" i="10"/>
  <c r="V236" i="10"/>
  <c r="V241" i="10"/>
  <c r="V260" i="10"/>
  <c r="V287" i="10"/>
  <c r="V273" i="10"/>
  <c r="V297" i="10"/>
  <c r="V290" i="10"/>
  <c r="V262" i="10"/>
  <c r="V267" i="10"/>
  <c r="V288" i="10"/>
  <c r="V275" i="10"/>
  <c r="V280" i="10"/>
  <c r="V285" i="10"/>
  <c r="V303" i="10"/>
  <c r="V319" i="10"/>
  <c r="V300" i="10"/>
  <c r="V302" i="10"/>
  <c r="V305" i="10"/>
  <c r="V312" i="10"/>
  <c r="V310" i="10"/>
  <c r="V324" i="10"/>
  <c r="V318" i="10"/>
  <c r="V327" i="10"/>
  <c r="V328" i="10"/>
  <c r="V313" i="10"/>
  <c r="V299" i="10"/>
  <c r="V307" i="10"/>
  <c r="V315" i="10"/>
  <c r="V323" i="10"/>
  <c r="V331" i="10"/>
  <c r="V329" i="8"/>
  <c r="V16" i="8"/>
  <c r="V20" i="8"/>
  <c r="V28" i="8"/>
  <c r="V37" i="8"/>
  <c r="V59" i="8"/>
  <c r="V68" i="8"/>
  <c r="V72" i="8"/>
  <c r="V89" i="8"/>
  <c r="V98" i="8"/>
  <c r="V111" i="8"/>
  <c r="V115" i="8"/>
  <c r="V123" i="8"/>
  <c r="V141" i="8"/>
  <c r="V145" i="8"/>
  <c r="V154" i="8"/>
  <c r="V187" i="8"/>
  <c r="V192" i="8"/>
  <c r="V226" i="8"/>
  <c r="V239" i="8"/>
  <c r="V243" i="8"/>
  <c r="V278" i="8"/>
  <c r="V296" i="8"/>
  <c r="V304" i="8"/>
  <c r="V308" i="8"/>
  <c r="V316" i="8"/>
  <c r="R331" i="8"/>
  <c r="R332" i="8" s="1"/>
  <c r="R335" i="8" s="1"/>
  <c r="K331" i="8"/>
  <c r="K332" i="8" s="1"/>
  <c r="K335" i="8" s="1"/>
  <c r="S331" i="8"/>
  <c r="S332" i="8" s="1"/>
  <c r="S335" i="8" s="1"/>
  <c r="V23" i="8"/>
  <c r="V27" i="8"/>
  <c r="V80" i="8"/>
  <c r="V84" i="8"/>
  <c r="V92" i="8"/>
  <c r="V96" i="8"/>
  <c r="V101" i="8"/>
  <c r="V105" i="8"/>
  <c r="V126" i="8"/>
  <c r="V135" i="8"/>
  <c r="V140" i="8"/>
  <c r="V165" i="8"/>
  <c r="V169" i="8"/>
  <c r="V200" i="8"/>
  <c r="V238" i="8"/>
  <c r="V269" i="8"/>
  <c r="V281" i="8"/>
  <c r="V286" i="8"/>
  <c r="V311" i="8"/>
  <c r="V327" i="8"/>
  <c r="L331" i="8"/>
  <c r="L332" i="8" s="1"/>
  <c r="L335" i="8" s="1"/>
  <c r="T331" i="8"/>
  <c r="V331" i="8" s="1"/>
  <c r="V79" i="8"/>
  <c r="V148" i="8"/>
  <c r="V156" i="8"/>
  <c r="V177" i="8"/>
  <c r="V194" i="8"/>
  <c r="V199" i="8"/>
  <c r="V203" i="8"/>
  <c r="V211" i="8"/>
  <c r="V229" i="8"/>
  <c r="V233" i="8"/>
  <c r="V268" i="8"/>
  <c r="V276" i="8"/>
  <c r="V290" i="8"/>
  <c r="M331" i="8"/>
  <c r="M332" i="8" s="1"/>
  <c r="M335" i="8" s="1"/>
  <c r="U331" i="8"/>
  <c r="U332" i="8" s="1"/>
  <c r="U335" i="8" s="1"/>
  <c r="H332" i="8"/>
  <c r="H335" i="8" s="1"/>
  <c r="V9" i="8"/>
  <c r="V22" i="8"/>
  <c r="V30" i="8"/>
  <c r="V57" i="8"/>
  <c r="V91" i="8"/>
  <c r="V109" i="8"/>
  <c r="V113" i="8"/>
  <c r="V121" i="8"/>
  <c r="V143" i="8"/>
  <c r="V164" i="8"/>
  <c r="V310" i="8"/>
  <c r="V322" i="8"/>
  <c r="V326" i="8"/>
  <c r="V330" i="8"/>
  <c r="N331" i="8"/>
  <c r="N332" i="8" s="1"/>
  <c r="N335" i="8" s="1"/>
  <c r="V271" i="8"/>
  <c r="V280" i="8"/>
  <c r="V293" i="8"/>
  <c r="V297" i="8"/>
  <c r="V301" i="8"/>
  <c r="V305" i="8"/>
  <c r="O331" i="8"/>
  <c r="O332" i="8" s="1"/>
  <c r="O335" i="8" s="1"/>
  <c r="V8" i="8"/>
  <c r="V25" i="8"/>
  <c r="V48" i="8"/>
  <c r="V52" i="8"/>
  <c r="V60" i="8"/>
  <c r="V86" i="8"/>
  <c r="V94" i="8"/>
  <c r="V116" i="8"/>
  <c r="V120" i="8"/>
  <c r="V124" i="8"/>
  <c r="V128" i="8"/>
  <c r="V167" i="8"/>
  <c r="V176" i="8"/>
  <c r="V218" i="8"/>
  <c r="V232" i="8"/>
  <c r="V236" i="8"/>
  <c r="V249" i="8"/>
  <c r="V253" i="8"/>
  <c r="V283" i="8"/>
  <c r="V317" i="8"/>
  <c r="V321" i="8"/>
  <c r="V325" i="8"/>
  <c r="V21" i="8"/>
  <c r="V50" i="8"/>
  <c r="V55" i="8"/>
  <c r="V70" i="8"/>
  <c r="V85" i="8"/>
  <c r="V104" i="8"/>
  <c r="V119" i="8"/>
  <c r="V134" i="8"/>
  <c r="V149" i="8"/>
  <c r="V173" i="8"/>
  <c r="V202" i="8"/>
  <c r="V207" i="8"/>
  <c r="V222" i="8"/>
  <c r="V237" i="8"/>
  <c r="V247" i="8"/>
  <c r="V262" i="8"/>
  <c r="V291" i="8"/>
  <c r="V315" i="8"/>
  <c r="I332" i="8"/>
  <c r="I335" i="8" s="1"/>
  <c r="V15" i="8"/>
  <c r="V34" i="8"/>
  <c r="V39" i="8"/>
  <c r="V54" i="8"/>
  <c r="V64" i="8"/>
  <c r="V69" i="8"/>
  <c r="V74" i="8"/>
  <c r="V88" i="8"/>
  <c r="V103" i="8"/>
  <c r="V118" i="8"/>
  <c r="V133" i="8"/>
  <c r="V138" i="8"/>
  <c r="V152" i="8"/>
  <c r="V162" i="8"/>
  <c r="V186" i="8"/>
  <c r="V191" i="8"/>
  <c r="V206" i="8"/>
  <c r="V216" i="8"/>
  <c r="V221" i="8"/>
  <c r="V246" i="8"/>
  <c r="V256" i="8"/>
  <c r="V275" i="8"/>
  <c r="V320" i="8"/>
  <c r="Q332" i="8"/>
  <c r="Q335" i="8" s="1"/>
  <c r="V29" i="8"/>
  <c r="V58" i="8"/>
  <c r="V63" i="8"/>
  <c r="V78" i="8"/>
  <c r="V93" i="8"/>
  <c r="V112" i="8"/>
  <c r="V127" i="8"/>
  <c r="V142" i="8"/>
  <c r="V157" i="8"/>
  <c r="V166" i="8"/>
  <c r="V181" i="8"/>
  <c r="V210" i="8"/>
  <c r="V215" i="8"/>
  <c r="V230" i="8"/>
  <c r="V250" i="8"/>
  <c r="V255" i="8"/>
  <c r="V270" i="8"/>
  <c r="V299" i="8"/>
  <c r="V314" i="8"/>
  <c r="V319" i="8"/>
  <c r="P332" i="8"/>
  <c r="P335" i="8" s="1"/>
  <c r="V38" i="8"/>
  <c r="V53" i="8"/>
  <c r="V82" i="8"/>
  <c r="V87" i="8"/>
  <c r="V102" i="8"/>
  <c r="V117" i="8"/>
  <c r="V136" i="8"/>
  <c r="V170" i="8"/>
  <c r="V175" i="8"/>
  <c r="V190" i="8"/>
  <c r="V205" i="8"/>
  <c r="V259" i="8"/>
  <c r="V274" i="8"/>
  <c r="V279" i="8"/>
  <c r="V294" i="8"/>
  <c r="V323" i="8"/>
  <c r="V328" i="8"/>
  <c r="V18" i="8"/>
  <c r="V318" i="8"/>
  <c r="J332" i="8"/>
  <c r="J335" i="8" s="1"/>
  <c r="V32" i="8"/>
  <c r="V106" i="8"/>
  <c r="V160" i="8"/>
  <c r="V184" i="8"/>
  <c r="V288" i="8"/>
  <c r="V26" i="8"/>
  <c r="V31" i="8"/>
  <c r="V46" i="8"/>
  <c r="V56" i="8"/>
  <c r="V61" i="8"/>
  <c r="V66" i="8"/>
  <c r="V95" i="8"/>
  <c r="V110" i="8"/>
  <c r="V125" i="8"/>
  <c r="V130" i="8"/>
  <c r="V144" i="8"/>
  <c r="V159" i="8"/>
  <c r="V178" i="8"/>
  <c r="V183" i="8"/>
  <c r="V198" i="8"/>
  <c r="V208" i="8"/>
  <c r="V213" i="8"/>
  <c r="V242" i="8"/>
  <c r="V248" i="8"/>
  <c r="V267" i="8"/>
  <c r="V282" i="8"/>
  <c r="V287" i="8"/>
  <c r="V302" i="8"/>
  <c r="V312" i="8"/>
  <c r="V7" i="8"/>
  <c r="V321" i="7"/>
  <c r="V300" i="7"/>
  <c r="I332" i="7"/>
  <c r="I335" i="7" s="1"/>
  <c r="V254" i="7"/>
  <c r="V326" i="7"/>
  <c r="V330" i="7"/>
  <c r="Q332" i="7"/>
  <c r="Q335" i="7" s="1"/>
  <c r="V9" i="7"/>
  <c r="J332" i="7"/>
  <c r="J335" i="7" s="1"/>
  <c r="V12" i="7"/>
  <c r="V16" i="7"/>
  <c r="V36" i="7"/>
  <c r="V40" i="7"/>
  <c r="V48" i="7"/>
  <c r="V65" i="7"/>
  <c r="V129" i="7"/>
  <c r="V137" i="7"/>
  <c r="V149" i="7"/>
  <c r="V153" i="7"/>
  <c r="V177" i="7"/>
  <c r="V181" i="7"/>
  <c r="V185" i="7"/>
  <c r="V209" i="7"/>
  <c r="V241" i="7"/>
  <c r="V245" i="7"/>
  <c r="V257" i="7"/>
  <c r="V261" i="7"/>
  <c r="V289" i="7"/>
  <c r="V293" i="7"/>
  <c r="V297" i="7"/>
  <c r="V301" i="7"/>
  <c r="V305" i="7"/>
  <c r="V309" i="7"/>
  <c r="V313" i="7"/>
  <c r="V317" i="7"/>
  <c r="V11" i="7"/>
  <c r="V15" i="7"/>
  <c r="V39" i="7"/>
  <c r="V43" i="7"/>
  <c r="V47" i="7"/>
  <c r="V60" i="7"/>
  <c r="V92" i="7"/>
  <c r="V108" i="7"/>
  <c r="V188" i="7"/>
  <c r="V196" i="7"/>
  <c r="V204" i="7"/>
  <c r="V208" i="7"/>
  <c r="V212" i="7"/>
  <c r="V228" i="7"/>
  <c r="V236" i="7"/>
  <c r="V240" i="7"/>
  <c r="V248" i="7"/>
  <c r="V252" i="7"/>
  <c r="V268" i="7"/>
  <c r="V280" i="7"/>
  <c r="V284" i="7"/>
  <c r="V288" i="7"/>
  <c r="V308" i="7"/>
  <c r="V107" i="7"/>
  <c r="V111" i="7"/>
  <c r="V135" i="7"/>
  <c r="V139" i="7"/>
  <c r="V147" i="7"/>
  <c r="V10" i="7"/>
  <c r="V14" i="7"/>
  <c r="V187" i="7"/>
  <c r="V195" i="7"/>
  <c r="V199" i="7"/>
  <c r="V211" i="7"/>
  <c r="V255" i="7"/>
  <c r="V287" i="7"/>
  <c r="V311" i="7"/>
  <c r="V315" i="7"/>
  <c r="V319" i="7"/>
  <c r="V161" i="7"/>
  <c r="V169" i="7"/>
  <c r="V276" i="7"/>
  <c r="V20" i="7"/>
  <c r="V24" i="7"/>
  <c r="V32" i="7"/>
  <c r="V53" i="7"/>
  <c r="V57" i="7"/>
  <c r="V61" i="7"/>
  <c r="V86" i="7"/>
  <c r="V94" i="7"/>
  <c r="V119" i="7"/>
  <c r="V123" i="7"/>
  <c r="V131" i="7"/>
  <c r="V156" i="7"/>
  <c r="V164" i="7"/>
  <c r="V172" i="7"/>
  <c r="V176" i="7"/>
  <c r="V193" i="7"/>
  <c r="V201" i="7"/>
  <c r="V213" i="7"/>
  <c r="V217" i="7"/>
  <c r="V230" i="7"/>
  <c r="V238" i="7"/>
  <c r="V263" i="7"/>
  <c r="V271" i="7"/>
  <c r="V275" i="7"/>
  <c r="V283" i="7"/>
  <c r="V292" i="7"/>
  <c r="V296" i="7"/>
  <c r="V304" i="7"/>
  <c r="V325" i="7"/>
  <c r="V23" i="7"/>
  <c r="V31" i="7"/>
  <c r="V44" i="7"/>
  <c r="V52" i="7"/>
  <c r="V56" i="7"/>
  <c r="V64" i="7"/>
  <c r="V85" i="7"/>
  <c r="V89" i="7"/>
  <c r="V93" i="7"/>
  <c r="V118" i="7"/>
  <c r="V122" i="7"/>
  <c r="V126" i="7"/>
  <c r="V130" i="7"/>
  <c r="V155" i="7"/>
  <c r="V163" i="7"/>
  <c r="V167" i="7"/>
  <c r="V171" i="7"/>
  <c r="V179" i="7"/>
  <c r="V220" i="7"/>
  <c r="V233" i="7"/>
  <c r="V249" i="7"/>
  <c r="V253" i="7"/>
  <c r="V266" i="7"/>
  <c r="V270" i="7"/>
  <c r="V278" i="7"/>
  <c r="V282" i="7"/>
  <c r="V295" i="7"/>
  <c r="V299" i="7"/>
  <c r="V303" i="7"/>
  <c r="V316" i="7"/>
  <c r="V22" i="7"/>
  <c r="V30" i="7"/>
  <c r="V55" i="7"/>
  <c r="V63" i="7"/>
  <c r="V76" i="7"/>
  <c r="V84" i="7"/>
  <c r="V88" i="7"/>
  <c r="V96" i="7"/>
  <c r="V117" i="7"/>
  <c r="V121" i="7"/>
  <c r="V154" i="7"/>
  <c r="V158" i="7"/>
  <c r="V162" i="7"/>
  <c r="V170" i="7"/>
  <c r="V178" i="7"/>
  <c r="V219" i="7"/>
  <c r="V244" i="7"/>
  <c r="V256" i="7"/>
  <c r="V265" i="7"/>
  <c r="V273" i="7"/>
  <c r="V286" i="7"/>
  <c r="V290" i="7"/>
  <c r="V13" i="7"/>
  <c r="V34" i="7"/>
  <c r="V38" i="7"/>
  <c r="V46" i="7"/>
  <c r="V71" i="7"/>
  <c r="V75" i="7"/>
  <c r="V79" i="7"/>
  <c r="V100" i="7"/>
  <c r="V112" i="7"/>
  <c r="V145" i="7"/>
  <c r="V186" i="7"/>
  <c r="V190" i="7"/>
  <c r="V202" i="7"/>
  <c r="V210" i="7"/>
  <c r="V231" i="7"/>
  <c r="V235" i="7"/>
  <c r="V239" i="7"/>
  <c r="V251" i="7"/>
  <c r="V260" i="7"/>
  <c r="V285" i="7"/>
  <c r="V306" i="7"/>
  <c r="V322" i="7"/>
  <c r="U332" i="7"/>
  <c r="U335" i="7" s="1"/>
  <c r="O332" i="7"/>
  <c r="O335" i="7" s="1"/>
  <c r="V194" i="7"/>
  <c r="V203" i="7"/>
  <c r="V222" i="7"/>
  <c r="V226" i="7"/>
  <c r="V312" i="7"/>
  <c r="K332" i="7"/>
  <c r="K335" i="7" s="1"/>
  <c r="H332" i="7"/>
  <c r="P332" i="7"/>
  <c r="P335" i="7" s="1"/>
  <c r="V19" i="7"/>
  <c r="V42" i="7"/>
  <c r="V51" i="7"/>
  <c r="V74" i="7"/>
  <c r="V83" i="7"/>
  <c r="V106" i="7"/>
  <c r="V115" i="7"/>
  <c r="V120" i="7"/>
  <c r="V125" i="7"/>
  <c r="V134" i="7"/>
  <c r="V143" i="7"/>
  <c r="V152" i="7"/>
  <c r="V157" i="7"/>
  <c r="V166" i="7"/>
  <c r="V175" i="7"/>
  <c r="V184" i="7"/>
  <c r="V189" i="7"/>
  <c r="V198" i="7"/>
  <c r="V207" i="7"/>
  <c r="V216" i="7"/>
  <c r="V221" i="7"/>
  <c r="V259" i="7"/>
  <c r="V264" i="7"/>
  <c r="V269" i="7"/>
  <c r="V274" i="7"/>
  <c r="V279" i="7"/>
  <c r="V294" i="7"/>
  <c r="V298" i="7"/>
  <c r="V307" i="7"/>
  <c r="R332" i="7"/>
  <c r="R335" i="7" s="1"/>
  <c r="V8" i="7"/>
  <c r="V18" i="7"/>
  <c r="V27" i="7"/>
  <c r="V50" i="7"/>
  <c r="V59" i="7"/>
  <c r="V82" i="7"/>
  <c r="V91" i="7"/>
  <c r="V114" i="7"/>
  <c r="V128" i="7"/>
  <c r="V133" i="7"/>
  <c r="V142" i="7"/>
  <c r="V151" i="7"/>
  <c r="V160" i="7"/>
  <c r="V165" i="7"/>
  <c r="V174" i="7"/>
  <c r="V183" i="7"/>
  <c r="V192" i="7"/>
  <c r="V197" i="7"/>
  <c r="V206" i="7"/>
  <c r="V215" i="7"/>
  <c r="V224" i="7"/>
  <c r="V229" i="7"/>
  <c r="V243" i="7"/>
  <c r="V302" i="7"/>
  <c r="V267" i="7"/>
  <c r="V272" i="7"/>
  <c r="V277" i="7"/>
  <c r="L332" i="7"/>
  <c r="L335" i="7" s="1"/>
  <c r="T332" i="7"/>
  <c r="T335" i="7" s="1"/>
  <c r="V26" i="7"/>
  <c r="V35" i="7"/>
  <c r="V58" i="7"/>
  <c r="V67" i="7"/>
  <c r="V90" i="7"/>
  <c r="V99" i="7"/>
  <c r="V104" i="7"/>
  <c r="V127" i="7"/>
  <c r="V136" i="7"/>
  <c r="V141" i="7"/>
  <c r="V150" i="7"/>
  <c r="V159" i="7"/>
  <c r="V168" i="7"/>
  <c r="V173" i="7"/>
  <c r="V182" i="7"/>
  <c r="V191" i="7"/>
  <c r="V200" i="7"/>
  <c r="V205" i="7"/>
  <c r="V214" i="7"/>
  <c r="V223" i="7"/>
  <c r="V232" i="7"/>
  <c r="V237" i="7"/>
  <c r="V242" i="7"/>
  <c r="V247" i="7"/>
  <c r="V291" i="7"/>
  <c r="V310" i="7"/>
  <c r="V314" i="7"/>
  <c r="V323" i="7"/>
  <c r="V328" i="7"/>
  <c r="S332" i="7"/>
  <c r="S335" i="7" s="1"/>
  <c r="M332" i="7"/>
  <c r="M335" i="7" s="1"/>
  <c r="N332" i="7"/>
  <c r="N335" i="7" s="1"/>
  <c r="V227" i="7"/>
  <c r="V318" i="7"/>
  <c r="V7" i="7"/>
  <c r="A8" i="6"/>
  <c r="B8" i="6"/>
  <c r="C8" i="6"/>
  <c r="D8" i="6"/>
  <c r="E8" i="6"/>
  <c r="F8" i="6"/>
  <c r="A9" i="6"/>
  <c r="B9" i="6"/>
  <c r="C9" i="6"/>
  <c r="D9" i="6"/>
  <c r="E9" i="6"/>
  <c r="F9" i="6"/>
  <c r="A10" i="6"/>
  <c r="B10" i="6"/>
  <c r="C10" i="6"/>
  <c r="D10" i="6"/>
  <c r="E10" i="6"/>
  <c r="F10" i="6"/>
  <c r="A11" i="6"/>
  <c r="B11" i="6"/>
  <c r="C11" i="6"/>
  <c r="D11" i="6"/>
  <c r="E11" i="6"/>
  <c r="F11" i="6"/>
  <c r="A12" i="6"/>
  <c r="B12" i="6"/>
  <c r="C12" i="6"/>
  <c r="D12" i="6"/>
  <c r="E12" i="6"/>
  <c r="F12" i="6"/>
  <c r="A13" i="6"/>
  <c r="B13" i="6"/>
  <c r="C13" i="6"/>
  <c r="D13" i="6"/>
  <c r="E13" i="6"/>
  <c r="F13" i="6"/>
  <c r="A14" i="6"/>
  <c r="B14" i="6"/>
  <c r="C14" i="6"/>
  <c r="D14" i="6"/>
  <c r="E14" i="6"/>
  <c r="F14" i="6"/>
  <c r="A15" i="6"/>
  <c r="B15" i="6"/>
  <c r="C15" i="6"/>
  <c r="D15" i="6"/>
  <c r="E15" i="6"/>
  <c r="F15" i="6"/>
  <c r="A16" i="6"/>
  <c r="B16" i="6"/>
  <c r="C16" i="6"/>
  <c r="D16" i="6"/>
  <c r="E16" i="6"/>
  <c r="F16" i="6"/>
  <c r="A17" i="6"/>
  <c r="B17" i="6"/>
  <c r="C17" i="6"/>
  <c r="D17" i="6"/>
  <c r="E17" i="6"/>
  <c r="F17" i="6"/>
  <c r="A18" i="6"/>
  <c r="B18" i="6"/>
  <c r="C18" i="6"/>
  <c r="D18" i="6"/>
  <c r="E18" i="6"/>
  <c r="F18" i="6"/>
  <c r="A19" i="6"/>
  <c r="B19" i="6"/>
  <c r="C19" i="6"/>
  <c r="D19" i="6"/>
  <c r="E19" i="6"/>
  <c r="F19" i="6"/>
  <c r="A20" i="6"/>
  <c r="B20" i="6"/>
  <c r="C20" i="6"/>
  <c r="D20" i="6"/>
  <c r="E20" i="6"/>
  <c r="F20" i="6"/>
  <c r="A21" i="6"/>
  <c r="B21" i="6"/>
  <c r="C21" i="6"/>
  <c r="D21" i="6"/>
  <c r="E21" i="6"/>
  <c r="F21" i="6"/>
  <c r="A22" i="6"/>
  <c r="B22" i="6"/>
  <c r="C22" i="6"/>
  <c r="D22" i="6"/>
  <c r="E22" i="6"/>
  <c r="F22" i="6"/>
  <c r="A23" i="6"/>
  <c r="B23" i="6"/>
  <c r="C23" i="6"/>
  <c r="D23" i="6"/>
  <c r="E23" i="6"/>
  <c r="F23" i="6"/>
  <c r="A24" i="6"/>
  <c r="B24" i="6"/>
  <c r="C24" i="6"/>
  <c r="D24" i="6"/>
  <c r="E24" i="6"/>
  <c r="F24" i="6"/>
  <c r="A25" i="6"/>
  <c r="B25" i="6"/>
  <c r="C25" i="6"/>
  <c r="D25" i="6"/>
  <c r="E25" i="6"/>
  <c r="F25" i="6"/>
  <c r="A26" i="6"/>
  <c r="B26" i="6"/>
  <c r="C26" i="6"/>
  <c r="D26" i="6"/>
  <c r="E26" i="6"/>
  <c r="F26" i="6"/>
  <c r="A27" i="6"/>
  <c r="B27" i="6"/>
  <c r="C27" i="6"/>
  <c r="D27" i="6"/>
  <c r="E27" i="6"/>
  <c r="F27" i="6"/>
  <c r="A28" i="6"/>
  <c r="B28" i="6"/>
  <c r="C28" i="6"/>
  <c r="D28" i="6"/>
  <c r="E28" i="6"/>
  <c r="F28" i="6"/>
  <c r="A29" i="6"/>
  <c r="B29" i="6"/>
  <c r="C29" i="6"/>
  <c r="D29" i="6"/>
  <c r="E29" i="6"/>
  <c r="F29" i="6"/>
  <c r="A30" i="6"/>
  <c r="B30" i="6"/>
  <c r="C30" i="6"/>
  <c r="D30" i="6"/>
  <c r="E30" i="6"/>
  <c r="F30" i="6"/>
  <c r="A31" i="6"/>
  <c r="B31" i="6"/>
  <c r="C31" i="6"/>
  <c r="D31" i="6"/>
  <c r="E31" i="6"/>
  <c r="F31" i="6"/>
  <c r="A32" i="6"/>
  <c r="B32" i="6"/>
  <c r="C32" i="6"/>
  <c r="D32" i="6"/>
  <c r="E32" i="6"/>
  <c r="F32" i="6"/>
  <c r="A33" i="6"/>
  <c r="B33" i="6"/>
  <c r="C33" i="6"/>
  <c r="D33" i="6"/>
  <c r="E33" i="6"/>
  <c r="F33" i="6"/>
  <c r="A34" i="6"/>
  <c r="B34" i="6"/>
  <c r="C34" i="6"/>
  <c r="D34" i="6"/>
  <c r="E34" i="6"/>
  <c r="F34" i="6"/>
  <c r="A35" i="6"/>
  <c r="B35" i="6"/>
  <c r="C35" i="6"/>
  <c r="D35" i="6"/>
  <c r="E35" i="6"/>
  <c r="F35" i="6"/>
  <c r="A36" i="6"/>
  <c r="B36" i="6"/>
  <c r="C36" i="6"/>
  <c r="D36" i="6"/>
  <c r="E36" i="6"/>
  <c r="F36" i="6"/>
  <c r="A37" i="6"/>
  <c r="B37" i="6"/>
  <c r="C37" i="6"/>
  <c r="D37" i="6"/>
  <c r="E37" i="6"/>
  <c r="F37" i="6"/>
  <c r="A38" i="6"/>
  <c r="B38" i="6"/>
  <c r="C38" i="6"/>
  <c r="D38" i="6"/>
  <c r="E38" i="6"/>
  <c r="F38" i="6"/>
  <c r="A39" i="6"/>
  <c r="B39" i="6"/>
  <c r="C39" i="6"/>
  <c r="D39" i="6"/>
  <c r="E39" i="6"/>
  <c r="F39" i="6"/>
  <c r="A40" i="6"/>
  <c r="B40" i="6"/>
  <c r="C40" i="6"/>
  <c r="D40" i="6"/>
  <c r="E40" i="6"/>
  <c r="F40" i="6"/>
  <c r="A41" i="6"/>
  <c r="B41" i="6"/>
  <c r="C41" i="6"/>
  <c r="D41" i="6"/>
  <c r="E41" i="6"/>
  <c r="F41" i="6"/>
  <c r="A42" i="6"/>
  <c r="B42" i="6"/>
  <c r="C42" i="6"/>
  <c r="D42" i="6"/>
  <c r="E42" i="6"/>
  <c r="F42" i="6"/>
  <c r="A43" i="6"/>
  <c r="B43" i="6"/>
  <c r="C43" i="6"/>
  <c r="D43" i="6"/>
  <c r="E43" i="6"/>
  <c r="F43" i="6"/>
  <c r="A44" i="6"/>
  <c r="B44" i="6"/>
  <c r="C44" i="6"/>
  <c r="D44" i="6"/>
  <c r="E44" i="6"/>
  <c r="F44" i="6"/>
  <c r="A45" i="6"/>
  <c r="B45" i="6"/>
  <c r="C45" i="6"/>
  <c r="D45" i="6"/>
  <c r="E45" i="6"/>
  <c r="F45" i="6"/>
  <c r="A46" i="6"/>
  <c r="B46" i="6"/>
  <c r="C46" i="6"/>
  <c r="D46" i="6"/>
  <c r="E46" i="6"/>
  <c r="F46" i="6"/>
  <c r="A47" i="6"/>
  <c r="B47" i="6"/>
  <c r="C47" i="6"/>
  <c r="D47" i="6"/>
  <c r="E47" i="6"/>
  <c r="F47" i="6"/>
  <c r="A48" i="6"/>
  <c r="B48" i="6"/>
  <c r="C48" i="6"/>
  <c r="D48" i="6"/>
  <c r="E48" i="6"/>
  <c r="F48" i="6"/>
  <c r="A49" i="6"/>
  <c r="B49" i="6"/>
  <c r="C49" i="6"/>
  <c r="D49" i="6"/>
  <c r="E49" i="6"/>
  <c r="F49" i="6"/>
  <c r="A50" i="6"/>
  <c r="B50" i="6"/>
  <c r="C50" i="6"/>
  <c r="D50" i="6"/>
  <c r="E50" i="6"/>
  <c r="F50" i="6"/>
  <c r="A51" i="6"/>
  <c r="B51" i="6"/>
  <c r="C51" i="6"/>
  <c r="D51" i="6"/>
  <c r="E51" i="6"/>
  <c r="F51" i="6"/>
  <c r="A52" i="6"/>
  <c r="B52" i="6"/>
  <c r="C52" i="6"/>
  <c r="D52" i="6"/>
  <c r="E52" i="6"/>
  <c r="F52" i="6"/>
  <c r="A53" i="6"/>
  <c r="B53" i="6"/>
  <c r="C53" i="6"/>
  <c r="D53" i="6"/>
  <c r="E53" i="6"/>
  <c r="F53" i="6"/>
  <c r="A54" i="6"/>
  <c r="B54" i="6"/>
  <c r="C54" i="6"/>
  <c r="D54" i="6"/>
  <c r="E54" i="6"/>
  <c r="F54" i="6"/>
  <c r="A55" i="6"/>
  <c r="B55" i="6"/>
  <c r="C55" i="6"/>
  <c r="D55" i="6"/>
  <c r="E55" i="6"/>
  <c r="F55" i="6"/>
  <c r="A56" i="6"/>
  <c r="B56" i="6"/>
  <c r="C56" i="6"/>
  <c r="D56" i="6"/>
  <c r="E56" i="6"/>
  <c r="F56" i="6"/>
  <c r="A57" i="6"/>
  <c r="B57" i="6"/>
  <c r="C57" i="6"/>
  <c r="D57" i="6"/>
  <c r="E57" i="6"/>
  <c r="F57" i="6"/>
  <c r="A58" i="6"/>
  <c r="B58" i="6"/>
  <c r="C58" i="6"/>
  <c r="D58" i="6"/>
  <c r="E58" i="6"/>
  <c r="F58" i="6"/>
  <c r="A59" i="6"/>
  <c r="B59" i="6"/>
  <c r="C59" i="6"/>
  <c r="D59" i="6"/>
  <c r="E59" i="6"/>
  <c r="F59" i="6"/>
  <c r="A60" i="6"/>
  <c r="B60" i="6"/>
  <c r="C60" i="6"/>
  <c r="D60" i="6"/>
  <c r="E60" i="6"/>
  <c r="F60" i="6"/>
  <c r="A61" i="6"/>
  <c r="B61" i="6"/>
  <c r="C61" i="6"/>
  <c r="D61" i="6"/>
  <c r="E61" i="6"/>
  <c r="F61" i="6"/>
  <c r="A62" i="6"/>
  <c r="B62" i="6"/>
  <c r="C62" i="6"/>
  <c r="D62" i="6"/>
  <c r="E62" i="6"/>
  <c r="F62" i="6"/>
  <c r="A63" i="6"/>
  <c r="B63" i="6"/>
  <c r="C63" i="6"/>
  <c r="D63" i="6"/>
  <c r="E63" i="6"/>
  <c r="F63" i="6"/>
  <c r="A64" i="6"/>
  <c r="B64" i="6"/>
  <c r="C64" i="6"/>
  <c r="D64" i="6"/>
  <c r="E64" i="6"/>
  <c r="F64" i="6"/>
  <c r="A65" i="6"/>
  <c r="B65" i="6"/>
  <c r="C65" i="6"/>
  <c r="D65" i="6"/>
  <c r="E65" i="6"/>
  <c r="F65" i="6"/>
  <c r="A66" i="6"/>
  <c r="B66" i="6"/>
  <c r="C66" i="6"/>
  <c r="D66" i="6"/>
  <c r="E66" i="6"/>
  <c r="F66" i="6"/>
  <c r="A67" i="6"/>
  <c r="B67" i="6"/>
  <c r="C67" i="6"/>
  <c r="D67" i="6"/>
  <c r="E67" i="6"/>
  <c r="F67" i="6"/>
  <c r="A68" i="6"/>
  <c r="B68" i="6"/>
  <c r="C68" i="6"/>
  <c r="D68" i="6"/>
  <c r="E68" i="6"/>
  <c r="F68" i="6"/>
  <c r="A69" i="6"/>
  <c r="B69" i="6"/>
  <c r="C69" i="6"/>
  <c r="D69" i="6"/>
  <c r="E69" i="6"/>
  <c r="F69" i="6"/>
  <c r="A70" i="6"/>
  <c r="B70" i="6"/>
  <c r="C70" i="6"/>
  <c r="D70" i="6"/>
  <c r="E70" i="6"/>
  <c r="F70" i="6"/>
  <c r="A71" i="6"/>
  <c r="B71" i="6"/>
  <c r="C71" i="6"/>
  <c r="D71" i="6"/>
  <c r="E71" i="6"/>
  <c r="F71" i="6"/>
  <c r="A72" i="6"/>
  <c r="B72" i="6"/>
  <c r="C72" i="6"/>
  <c r="D72" i="6"/>
  <c r="E72" i="6"/>
  <c r="F72" i="6"/>
  <c r="A73" i="6"/>
  <c r="B73" i="6"/>
  <c r="C73" i="6"/>
  <c r="D73" i="6"/>
  <c r="E73" i="6"/>
  <c r="F73" i="6"/>
  <c r="A74" i="6"/>
  <c r="B74" i="6"/>
  <c r="C74" i="6"/>
  <c r="D74" i="6"/>
  <c r="E74" i="6"/>
  <c r="F74" i="6"/>
  <c r="A75" i="6"/>
  <c r="B75" i="6"/>
  <c r="C75" i="6"/>
  <c r="D75" i="6"/>
  <c r="E75" i="6"/>
  <c r="F75" i="6"/>
  <c r="A76" i="6"/>
  <c r="B76" i="6"/>
  <c r="C76" i="6"/>
  <c r="D76" i="6"/>
  <c r="E76" i="6"/>
  <c r="F76" i="6"/>
  <c r="A77" i="6"/>
  <c r="B77" i="6"/>
  <c r="C77" i="6"/>
  <c r="D77" i="6"/>
  <c r="E77" i="6"/>
  <c r="F77" i="6"/>
  <c r="A78" i="6"/>
  <c r="B78" i="6"/>
  <c r="C78" i="6"/>
  <c r="D78" i="6"/>
  <c r="E78" i="6"/>
  <c r="F78" i="6"/>
  <c r="A79" i="6"/>
  <c r="B79" i="6"/>
  <c r="C79" i="6"/>
  <c r="D79" i="6"/>
  <c r="E79" i="6"/>
  <c r="F79" i="6"/>
  <c r="A80" i="6"/>
  <c r="B80" i="6"/>
  <c r="C80" i="6"/>
  <c r="D80" i="6"/>
  <c r="E80" i="6"/>
  <c r="F80" i="6"/>
  <c r="A81" i="6"/>
  <c r="B81" i="6"/>
  <c r="C81" i="6"/>
  <c r="D81" i="6"/>
  <c r="E81" i="6"/>
  <c r="F81" i="6"/>
  <c r="A82" i="6"/>
  <c r="B82" i="6"/>
  <c r="C82" i="6"/>
  <c r="D82" i="6"/>
  <c r="E82" i="6"/>
  <c r="F82" i="6"/>
  <c r="A83" i="6"/>
  <c r="B83" i="6"/>
  <c r="C83" i="6"/>
  <c r="D83" i="6"/>
  <c r="E83" i="6"/>
  <c r="F83" i="6"/>
  <c r="A84" i="6"/>
  <c r="B84" i="6"/>
  <c r="C84" i="6"/>
  <c r="D84" i="6"/>
  <c r="E84" i="6"/>
  <c r="F84" i="6"/>
  <c r="A85" i="6"/>
  <c r="B85" i="6"/>
  <c r="C85" i="6"/>
  <c r="D85" i="6"/>
  <c r="E85" i="6"/>
  <c r="F85" i="6"/>
  <c r="A86" i="6"/>
  <c r="B86" i="6"/>
  <c r="C86" i="6"/>
  <c r="D86" i="6"/>
  <c r="E86" i="6"/>
  <c r="F86" i="6"/>
  <c r="A87" i="6"/>
  <c r="B87" i="6"/>
  <c r="C87" i="6"/>
  <c r="D87" i="6"/>
  <c r="E87" i="6"/>
  <c r="F87" i="6"/>
  <c r="A88" i="6"/>
  <c r="B88" i="6"/>
  <c r="C88" i="6"/>
  <c r="D88" i="6"/>
  <c r="E88" i="6"/>
  <c r="F88" i="6"/>
  <c r="A89" i="6"/>
  <c r="B89" i="6"/>
  <c r="C89" i="6"/>
  <c r="D89" i="6"/>
  <c r="E89" i="6"/>
  <c r="F89" i="6"/>
  <c r="A90" i="6"/>
  <c r="B90" i="6"/>
  <c r="C90" i="6"/>
  <c r="D90" i="6"/>
  <c r="E90" i="6"/>
  <c r="F90" i="6"/>
  <c r="A91" i="6"/>
  <c r="B91" i="6"/>
  <c r="C91" i="6"/>
  <c r="D91" i="6"/>
  <c r="E91" i="6"/>
  <c r="F91" i="6"/>
  <c r="A92" i="6"/>
  <c r="B92" i="6"/>
  <c r="C92" i="6"/>
  <c r="D92" i="6"/>
  <c r="E92" i="6"/>
  <c r="F92" i="6"/>
  <c r="A93" i="6"/>
  <c r="B93" i="6"/>
  <c r="C93" i="6"/>
  <c r="D93" i="6"/>
  <c r="E93" i="6"/>
  <c r="F93" i="6"/>
  <c r="A94" i="6"/>
  <c r="B94" i="6"/>
  <c r="C94" i="6"/>
  <c r="D94" i="6"/>
  <c r="E94" i="6"/>
  <c r="F94" i="6"/>
  <c r="A95" i="6"/>
  <c r="B95" i="6"/>
  <c r="C95" i="6"/>
  <c r="D95" i="6"/>
  <c r="E95" i="6"/>
  <c r="F95" i="6"/>
  <c r="A96" i="6"/>
  <c r="B96" i="6"/>
  <c r="C96" i="6"/>
  <c r="D96" i="6"/>
  <c r="E96" i="6"/>
  <c r="F96" i="6"/>
  <c r="A97" i="6"/>
  <c r="B97" i="6"/>
  <c r="C97" i="6"/>
  <c r="D97" i="6"/>
  <c r="E97" i="6"/>
  <c r="F97" i="6"/>
  <c r="A98" i="6"/>
  <c r="B98" i="6"/>
  <c r="C98" i="6"/>
  <c r="D98" i="6"/>
  <c r="E98" i="6"/>
  <c r="F98" i="6"/>
  <c r="A99" i="6"/>
  <c r="B99" i="6"/>
  <c r="C99" i="6"/>
  <c r="D99" i="6"/>
  <c r="E99" i="6"/>
  <c r="F99" i="6"/>
  <c r="A100" i="6"/>
  <c r="B100" i="6"/>
  <c r="C100" i="6"/>
  <c r="D100" i="6"/>
  <c r="E100" i="6"/>
  <c r="F100" i="6"/>
  <c r="A101" i="6"/>
  <c r="B101" i="6"/>
  <c r="C101" i="6"/>
  <c r="D101" i="6"/>
  <c r="E101" i="6"/>
  <c r="F101" i="6"/>
  <c r="A102" i="6"/>
  <c r="B102" i="6"/>
  <c r="C102" i="6"/>
  <c r="D102" i="6"/>
  <c r="E102" i="6"/>
  <c r="F102" i="6"/>
  <c r="A103" i="6"/>
  <c r="B103" i="6"/>
  <c r="C103" i="6"/>
  <c r="D103" i="6"/>
  <c r="E103" i="6"/>
  <c r="F103" i="6"/>
  <c r="A104" i="6"/>
  <c r="B104" i="6"/>
  <c r="C104" i="6"/>
  <c r="D104" i="6"/>
  <c r="E104" i="6"/>
  <c r="F104" i="6"/>
  <c r="A105" i="6"/>
  <c r="B105" i="6"/>
  <c r="C105" i="6"/>
  <c r="D105" i="6"/>
  <c r="E105" i="6"/>
  <c r="F105" i="6"/>
  <c r="A106" i="6"/>
  <c r="B106" i="6"/>
  <c r="C106" i="6"/>
  <c r="D106" i="6"/>
  <c r="E106" i="6"/>
  <c r="F106" i="6"/>
  <c r="A107" i="6"/>
  <c r="B107" i="6"/>
  <c r="C107" i="6"/>
  <c r="D107" i="6"/>
  <c r="E107" i="6"/>
  <c r="F107" i="6"/>
  <c r="A108" i="6"/>
  <c r="B108" i="6"/>
  <c r="C108" i="6"/>
  <c r="D108" i="6"/>
  <c r="E108" i="6"/>
  <c r="F108" i="6"/>
  <c r="A109" i="6"/>
  <c r="B109" i="6"/>
  <c r="C109" i="6"/>
  <c r="D109" i="6"/>
  <c r="E109" i="6"/>
  <c r="F109" i="6"/>
  <c r="A110" i="6"/>
  <c r="B110" i="6"/>
  <c r="C110" i="6"/>
  <c r="D110" i="6"/>
  <c r="E110" i="6"/>
  <c r="F110" i="6"/>
  <c r="A111" i="6"/>
  <c r="B111" i="6"/>
  <c r="C111" i="6"/>
  <c r="D111" i="6"/>
  <c r="E111" i="6"/>
  <c r="F111" i="6"/>
  <c r="A112" i="6"/>
  <c r="B112" i="6"/>
  <c r="C112" i="6"/>
  <c r="D112" i="6"/>
  <c r="E112" i="6"/>
  <c r="F112" i="6"/>
  <c r="A113" i="6"/>
  <c r="B113" i="6"/>
  <c r="C113" i="6"/>
  <c r="D113" i="6"/>
  <c r="E113" i="6"/>
  <c r="F113" i="6"/>
  <c r="A114" i="6"/>
  <c r="B114" i="6"/>
  <c r="C114" i="6"/>
  <c r="D114" i="6"/>
  <c r="E114" i="6"/>
  <c r="F114" i="6"/>
  <c r="A115" i="6"/>
  <c r="B115" i="6"/>
  <c r="C115" i="6"/>
  <c r="D115" i="6"/>
  <c r="E115" i="6"/>
  <c r="F115" i="6"/>
  <c r="A116" i="6"/>
  <c r="B116" i="6"/>
  <c r="C116" i="6"/>
  <c r="D116" i="6"/>
  <c r="E116" i="6"/>
  <c r="F116" i="6"/>
  <c r="A117" i="6"/>
  <c r="B117" i="6"/>
  <c r="C117" i="6"/>
  <c r="D117" i="6"/>
  <c r="E117" i="6"/>
  <c r="F117" i="6"/>
  <c r="A118" i="6"/>
  <c r="B118" i="6"/>
  <c r="C118" i="6"/>
  <c r="D118" i="6"/>
  <c r="E118" i="6"/>
  <c r="F118" i="6"/>
  <c r="A119" i="6"/>
  <c r="B119" i="6"/>
  <c r="C119" i="6"/>
  <c r="D119" i="6"/>
  <c r="E119" i="6"/>
  <c r="F119" i="6"/>
  <c r="A120" i="6"/>
  <c r="B120" i="6"/>
  <c r="C120" i="6"/>
  <c r="D120" i="6"/>
  <c r="E120" i="6"/>
  <c r="F120" i="6"/>
  <c r="A121" i="6"/>
  <c r="B121" i="6"/>
  <c r="C121" i="6"/>
  <c r="D121" i="6"/>
  <c r="E121" i="6"/>
  <c r="F121" i="6"/>
  <c r="A122" i="6"/>
  <c r="B122" i="6"/>
  <c r="C122" i="6"/>
  <c r="D122" i="6"/>
  <c r="E122" i="6"/>
  <c r="F122" i="6"/>
  <c r="A123" i="6"/>
  <c r="B123" i="6"/>
  <c r="C123" i="6"/>
  <c r="D123" i="6"/>
  <c r="E123" i="6"/>
  <c r="F123" i="6"/>
  <c r="A124" i="6"/>
  <c r="B124" i="6"/>
  <c r="C124" i="6"/>
  <c r="D124" i="6"/>
  <c r="E124" i="6"/>
  <c r="F124" i="6"/>
  <c r="A125" i="6"/>
  <c r="B125" i="6"/>
  <c r="C125" i="6"/>
  <c r="D125" i="6"/>
  <c r="E125" i="6"/>
  <c r="F125" i="6"/>
  <c r="A126" i="6"/>
  <c r="B126" i="6"/>
  <c r="C126" i="6"/>
  <c r="D126" i="6"/>
  <c r="E126" i="6"/>
  <c r="F126" i="6"/>
  <c r="A127" i="6"/>
  <c r="B127" i="6"/>
  <c r="C127" i="6"/>
  <c r="D127" i="6"/>
  <c r="E127" i="6"/>
  <c r="F127" i="6"/>
  <c r="A128" i="6"/>
  <c r="B128" i="6"/>
  <c r="C128" i="6"/>
  <c r="D128" i="6"/>
  <c r="E128" i="6"/>
  <c r="F128" i="6"/>
  <c r="A129" i="6"/>
  <c r="B129" i="6"/>
  <c r="C129" i="6"/>
  <c r="D129" i="6"/>
  <c r="E129" i="6"/>
  <c r="F129" i="6"/>
  <c r="A130" i="6"/>
  <c r="B130" i="6"/>
  <c r="C130" i="6"/>
  <c r="D130" i="6"/>
  <c r="E130" i="6"/>
  <c r="F130" i="6"/>
  <c r="A131" i="6"/>
  <c r="B131" i="6"/>
  <c r="C131" i="6"/>
  <c r="D131" i="6"/>
  <c r="E131" i="6"/>
  <c r="F131" i="6"/>
  <c r="A132" i="6"/>
  <c r="B132" i="6"/>
  <c r="C132" i="6"/>
  <c r="D132" i="6"/>
  <c r="E132" i="6"/>
  <c r="F132" i="6"/>
  <c r="A133" i="6"/>
  <c r="B133" i="6"/>
  <c r="C133" i="6"/>
  <c r="D133" i="6"/>
  <c r="E133" i="6"/>
  <c r="F133" i="6"/>
  <c r="A134" i="6"/>
  <c r="B134" i="6"/>
  <c r="C134" i="6"/>
  <c r="D134" i="6"/>
  <c r="E134" i="6"/>
  <c r="F134" i="6"/>
  <c r="A135" i="6"/>
  <c r="B135" i="6"/>
  <c r="C135" i="6"/>
  <c r="D135" i="6"/>
  <c r="E135" i="6"/>
  <c r="F135" i="6"/>
  <c r="A136" i="6"/>
  <c r="B136" i="6"/>
  <c r="C136" i="6"/>
  <c r="D136" i="6"/>
  <c r="E136" i="6"/>
  <c r="F136" i="6"/>
  <c r="A137" i="6"/>
  <c r="B137" i="6"/>
  <c r="C137" i="6"/>
  <c r="D137" i="6"/>
  <c r="E137" i="6"/>
  <c r="F137" i="6"/>
  <c r="A138" i="6"/>
  <c r="B138" i="6"/>
  <c r="C138" i="6"/>
  <c r="D138" i="6"/>
  <c r="E138" i="6"/>
  <c r="F138" i="6"/>
  <c r="A139" i="6"/>
  <c r="B139" i="6"/>
  <c r="C139" i="6"/>
  <c r="D139" i="6"/>
  <c r="E139" i="6"/>
  <c r="F139" i="6"/>
  <c r="A140" i="6"/>
  <c r="B140" i="6"/>
  <c r="C140" i="6"/>
  <c r="D140" i="6"/>
  <c r="E140" i="6"/>
  <c r="F140" i="6"/>
  <c r="A141" i="6"/>
  <c r="B141" i="6"/>
  <c r="C141" i="6"/>
  <c r="D141" i="6"/>
  <c r="E141" i="6"/>
  <c r="F141" i="6"/>
  <c r="A142" i="6"/>
  <c r="B142" i="6"/>
  <c r="C142" i="6"/>
  <c r="D142" i="6"/>
  <c r="E142" i="6"/>
  <c r="F142" i="6"/>
  <c r="A143" i="6"/>
  <c r="B143" i="6"/>
  <c r="C143" i="6"/>
  <c r="D143" i="6"/>
  <c r="E143" i="6"/>
  <c r="F143" i="6"/>
  <c r="A144" i="6"/>
  <c r="B144" i="6"/>
  <c r="C144" i="6"/>
  <c r="D144" i="6"/>
  <c r="E144" i="6"/>
  <c r="F144" i="6"/>
  <c r="A145" i="6"/>
  <c r="B145" i="6"/>
  <c r="C145" i="6"/>
  <c r="D145" i="6"/>
  <c r="E145" i="6"/>
  <c r="F145" i="6"/>
  <c r="A146" i="6"/>
  <c r="B146" i="6"/>
  <c r="C146" i="6"/>
  <c r="D146" i="6"/>
  <c r="E146" i="6"/>
  <c r="F146" i="6"/>
  <c r="A147" i="6"/>
  <c r="B147" i="6"/>
  <c r="C147" i="6"/>
  <c r="D147" i="6"/>
  <c r="E147" i="6"/>
  <c r="F147" i="6"/>
  <c r="A148" i="6"/>
  <c r="B148" i="6"/>
  <c r="C148" i="6"/>
  <c r="D148" i="6"/>
  <c r="E148" i="6"/>
  <c r="F148" i="6"/>
  <c r="A149" i="6"/>
  <c r="B149" i="6"/>
  <c r="C149" i="6"/>
  <c r="D149" i="6"/>
  <c r="E149" i="6"/>
  <c r="F149" i="6"/>
  <c r="A150" i="6"/>
  <c r="B150" i="6"/>
  <c r="C150" i="6"/>
  <c r="D150" i="6"/>
  <c r="E150" i="6"/>
  <c r="F150" i="6"/>
  <c r="A151" i="6"/>
  <c r="B151" i="6"/>
  <c r="C151" i="6"/>
  <c r="D151" i="6"/>
  <c r="E151" i="6"/>
  <c r="F151" i="6"/>
  <c r="A152" i="6"/>
  <c r="B152" i="6"/>
  <c r="C152" i="6"/>
  <c r="D152" i="6"/>
  <c r="E152" i="6"/>
  <c r="F152" i="6"/>
  <c r="A153" i="6"/>
  <c r="B153" i="6"/>
  <c r="C153" i="6"/>
  <c r="D153" i="6"/>
  <c r="E153" i="6"/>
  <c r="F153" i="6"/>
  <c r="A154" i="6"/>
  <c r="B154" i="6"/>
  <c r="C154" i="6"/>
  <c r="D154" i="6"/>
  <c r="E154" i="6"/>
  <c r="F154" i="6"/>
  <c r="A155" i="6"/>
  <c r="B155" i="6"/>
  <c r="C155" i="6"/>
  <c r="D155" i="6"/>
  <c r="E155" i="6"/>
  <c r="F155" i="6"/>
  <c r="A156" i="6"/>
  <c r="B156" i="6"/>
  <c r="C156" i="6"/>
  <c r="D156" i="6"/>
  <c r="E156" i="6"/>
  <c r="F156" i="6"/>
  <c r="A157" i="6"/>
  <c r="B157" i="6"/>
  <c r="C157" i="6"/>
  <c r="D157" i="6"/>
  <c r="E157" i="6"/>
  <c r="F157" i="6"/>
  <c r="A158" i="6"/>
  <c r="B158" i="6"/>
  <c r="C158" i="6"/>
  <c r="D158" i="6"/>
  <c r="E158" i="6"/>
  <c r="F158" i="6"/>
  <c r="A159" i="6"/>
  <c r="B159" i="6"/>
  <c r="C159" i="6"/>
  <c r="D159" i="6"/>
  <c r="E159" i="6"/>
  <c r="F159" i="6"/>
  <c r="A160" i="6"/>
  <c r="B160" i="6"/>
  <c r="C160" i="6"/>
  <c r="D160" i="6"/>
  <c r="E160" i="6"/>
  <c r="F160" i="6"/>
  <c r="A161" i="6"/>
  <c r="B161" i="6"/>
  <c r="C161" i="6"/>
  <c r="D161" i="6"/>
  <c r="E161" i="6"/>
  <c r="F161" i="6"/>
  <c r="A162" i="6"/>
  <c r="B162" i="6"/>
  <c r="C162" i="6"/>
  <c r="D162" i="6"/>
  <c r="E162" i="6"/>
  <c r="F162" i="6"/>
  <c r="A163" i="6"/>
  <c r="B163" i="6"/>
  <c r="C163" i="6"/>
  <c r="D163" i="6"/>
  <c r="E163" i="6"/>
  <c r="F163" i="6"/>
  <c r="A164" i="6"/>
  <c r="B164" i="6"/>
  <c r="C164" i="6"/>
  <c r="D164" i="6"/>
  <c r="E164" i="6"/>
  <c r="F164" i="6"/>
  <c r="A165" i="6"/>
  <c r="B165" i="6"/>
  <c r="C165" i="6"/>
  <c r="D165" i="6"/>
  <c r="E165" i="6"/>
  <c r="F165" i="6"/>
  <c r="A166" i="6"/>
  <c r="B166" i="6"/>
  <c r="C166" i="6"/>
  <c r="D166" i="6"/>
  <c r="E166" i="6"/>
  <c r="F166" i="6"/>
  <c r="A167" i="6"/>
  <c r="B167" i="6"/>
  <c r="C167" i="6"/>
  <c r="D167" i="6"/>
  <c r="E167" i="6"/>
  <c r="F167" i="6"/>
  <c r="A168" i="6"/>
  <c r="B168" i="6"/>
  <c r="C168" i="6"/>
  <c r="D168" i="6"/>
  <c r="E168" i="6"/>
  <c r="F168" i="6"/>
  <c r="A169" i="6"/>
  <c r="B169" i="6"/>
  <c r="C169" i="6"/>
  <c r="D169" i="6"/>
  <c r="E169" i="6"/>
  <c r="F169" i="6"/>
  <c r="A170" i="6"/>
  <c r="B170" i="6"/>
  <c r="C170" i="6"/>
  <c r="D170" i="6"/>
  <c r="E170" i="6"/>
  <c r="F170" i="6"/>
  <c r="A171" i="6"/>
  <c r="B171" i="6"/>
  <c r="C171" i="6"/>
  <c r="D171" i="6"/>
  <c r="E171" i="6"/>
  <c r="F171" i="6"/>
  <c r="A172" i="6"/>
  <c r="B172" i="6"/>
  <c r="C172" i="6"/>
  <c r="D172" i="6"/>
  <c r="E172" i="6"/>
  <c r="F172" i="6"/>
  <c r="A173" i="6"/>
  <c r="B173" i="6"/>
  <c r="C173" i="6"/>
  <c r="D173" i="6"/>
  <c r="E173" i="6"/>
  <c r="F173" i="6"/>
  <c r="A174" i="6"/>
  <c r="B174" i="6"/>
  <c r="C174" i="6"/>
  <c r="D174" i="6"/>
  <c r="E174" i="6"/>
  <c r="F174" i="6"/>
  <c r="A175" i="6"/>
  <c r="B175" i="6"/>
  <c r="C175" i="6"/>
  <c r="D175" i="6"/>
  <c r="E175" i="6"/>
  <c r="F175" i="6"/>
  <c r="A176" i="6"/>
  <c r="B176" i="6"/>
  <c r="C176" i="6"/>
  <c r="D176" i="6"/>
  <c r="E176" i="6"/>
  <c r="F176" i="6"/>
  <c r="A177" i="6"/>
  <c r="B177" i="6"/>
  <c r="C177" i="6"/>
  <c r="D177" i="6"/>
  <c r="E177" i="6"/>
  <c r="F177" i="6"/>
  <c r="A178" i="6"/>
  <c r="B178" i="6"/>
  <c r="C178" i="6"/>
  <c r="D178" i="6"/>
  <c r="E178" i="6"/>
  <c r="F178" i="6"/>
  <c r="A179" i="6"/>
  <c r="B179" i="6"/>
  <c r="C179" i="6"/>
  <c r="D179" i="6"/>
  <c r="E179" i="6"/>
  <c r="F179" i="6"/>
  <c r="A180" i="6"/>
  <c r="B180" i="6"/>
  <c r="C180" i="6"/>
  <c r="D180" i="6"/>
  <c r="E180" i="6"/>
  <c r="F180" i="6"/>
  <c r="A181" i="6"/>
  <c r="B181" i="6"/>
  <c r="C181" i="6"/>
  <c r="D181" i="6"/>
  <c r="E181" i="6"/>
  <c r="F181" i="6"/>
  <c r="A182" i="6"/>
  <c r="B182" i="6"/>
  <c r="C182" i="6"/>
  <c r="D182" i="6"/>
  <c r="E182" i="6"/>
  <c r="F182" i="6"/>
  <c r="A183" i="6"/>
  <c r="B183" i="6"/>
  <c r="C183" i="6"/>
  <c r="D183" i="6"/>
  <c r="E183" i="6"/>
  <c r="F183" i="6"/>
  <c r="A184" i="6"/>
  <c r="B184" i="6"/>
  <c r="C184" i="6"/>
  <c r="D184" i="6"/>
  <c r="E184" i="6"/>
  <c r="F184" i="6"/>
  <c r="A185" i="6"/>
  <c r="B185" i="6"/>
  <c r="C185" i="6"/>
  <c r="D185" i="6"/>
  <c r="E185" i="6"/>
  <c r="F185" i="6"/>
  <c r="A186" i="6"/>
  <c r="B186" i="6"/>
  <c r="C186" i="6"/>
  <c r="D186" i="6"/>
  <c r="E186" i="6"/>
  <c r="F186" i="6"/>
  <c r="A187" i="6"/>
  <c r="B187" i="6"/>
  <c r="C187" i="6"/>
  <c r="D187" i="6"/>
  <c r="E187" i="6"/>
  <c r="F187" i="6"/>
  <c r="A188" i="6"/>
  <c r="B188" i="6"/>
  <c r="C188" i="6"/>
  <c r="D188" i="6"/>
  <c r="E188" i="6"/>
  <c r="F188" i="6"/>
  <c r="A189" i="6"/>
  <c r="B189" i="6"/>
  <c r="C189" i="6"/>
  <c r="D189" i="6"/>
  <c r="E189" i="6"/>
  <c r="F189" i="6"/>
  <c r="A190" i="6"/>
  <c r="B190" i="6"/>
  <c r="C190" i="6"/>
  <c r="D190" i="6"/>
  <c r="E190" i="6"/>
  <c r="F190" i="6"/>
  <c r="A191" i="6"/>
  <c r="B191" i="6"/>
  <c r="C191" i="6"/>
  <c r="D191" i="6"/>
  <c r="E191" i="6"/>
  <c r="F191" i="6"/>
  <c r="A192" i="6"/>
  <c r="B192" i="6"/>
  <c r="C192" i="6"/>
  <c r="D192" i="6"/>
  <c r="E192" i="6"/>
  <c r="F192" i="6"/>
  <c r="A193" i="6"/>
  <c r="B193" i="6"/>
  <c r="C193" i="6"/>
  <c r="D193" i="6"/>
  <c r="E193" i="6"/>
  <c r="F193" i="6"/>
  <c r="A194" i="6"/>
  <c r="B194" i="6"/>
  <c r="C194" i="6"/>
  <c r="D194" i="6"/>
  <c r="E194" i="6"/>
  <c r="F194" i="6"/>
  <c r="A195" i="6"/>
  <c r="B195" i="6"/>
  <c r="C195" i="6"/>
  <c r="D195" i="6"/>
  <c r="E195" i="6"/>
  <c r="F195" i="6"/>
  <c r="A196" i="6"/>
  <c r="B196" i="6"/>
  <c r="C196" i="6"/>
  <c r="D196" i="6"/>
  <c r="E196" i="6"/>
  <c r="F196" i="6"/>
  <c r="A197" i="6"/>
  <c r="B197" i="6"/>
  <c r="C197" i="6"/>
  <c r="D197" i="6"/>
  <c r="E197" i="6"/>
  <c r="F197" i="6"/>
  <c r="A198" i="6"/>
  <c r="B198" i="6"/>
  <c r="C198" i="6"/>
  <c r="D198" i="6"/>
  <c r="E198" i="6"/>
  <c r="F198" i="6"/>
  <c r="A199" i="6"/>
  <c r="B199" i="6"/>
  <c r="C199" i="6"/>
  <c r="D199" i="6"/>
  <c r="E199" i="6"/>
  <c r="F199" i="6"/>
  <c r="A200" i="6"/>
  <c r="B200" i="6"/>
  <c r="C200" i="6"/>
  <c r="D200" i="6"/>
  <c r="E200" i="6"/>
  <c r="F200" i="6"/>
  <c r="A201" i="6"/>
  <c r="B201" i="6"/>
  <c r="C201" i="6"/>
  <c r="D201" i="6"/>
  <c r="E201" i="6"/>
  <c r="F201" i="6"/>
  <c r="A202" i="6"/>
  <c r="B202" i="6"/>
  <c r="C202" i="6"/>
  <c r="D202" i="6"/>
  <c r="E202" i="6"/>
  <c r="F202" i="6"/>
  <c r="A203" i="6"/>
  <c r="B203" i="6"/>
  <c r="C203" i="6"/>
  <c r="D203" i="6"/>
  <c r="E203" i="6"/>
  <c r="F203" i="6"/>
  <c r="A204" i="6"/>
  <c r="B204" i="6"/>
  <c r="C204" i="6"/>
  <c r="D204" i="6"/>
  <c r="E204" i="6"/>
  <c r="F204" i="6"/>
  <c r="A205" i="6"/>
  <c r="B205" i="6"/>
  <c r="C205" i="6"/>
  <c r="D205" i="6"/>
  <c r="E205" i="6"/>
  <c r="F205" i="6"/>
  <c r="A206" i="6"/>
  <c r="B206" i="6"/>
  <c r="C206" i="6"/>
  <c r="D206" i="6"/>
  <c r="E206" i="6"/>
  <c r="F206" i="6"/>
  <c r="A207" i="6"/>
  <c r="B207" i="6"/>
  <c r="C207" i="6"/>
  <c r="D207" i="6"/>
  <c r="E207" i="6"/>
  <c r="F207" i="6"/>
  <c r="A208" i="6"/>
  <c r="B208" i="6"/>
  <c r="C208" i="6"/>
  <c r="D208" i="6"/>
  <c r="E208" i="6"/>
  <c r="F208" i="6"/>
  <c r="A209" i="6"/>
  <c r="B209" i="6"/>
  <c r="C209" i="6"/>
  <c r="D209" i="6"/>
  <c r="E209" i="6"/>
  <c r="F209" i="6"/>
  <c r="A210" i="6"/>
  <c r="B210" i="6"/>
  <c r="C210" i="6"/>
  <c r="D210" i="6"/>
  <c r="E210" i="6"/>
  <c r="F210" i="6"/>
  <c r="A211" i="6"/>
  <c r="B211" i="6"/>
  <c r="C211" i="6"/>
  <c r="D211" i="6"/>
  <c r="E211" i="6"/>
  <c r="F211" i="6"/>
  <c r="A212" i="6"/>
  <c r="B212" i="6"/>
  <c r="C212" i="6"/>
  <c r="D212" i="6"/>
  <c r="E212" i="6"/>
  <c r="F212" i="6"/>
  <c r="A213" i="6"/>
  <c r="B213" i="6"/>
  <c r="C213" i="6"/>
  <c r="D213" i="6"/>
  <c r="E213" i="6"/>
  <c r="F213" i="6"/>
  <c r="A214" i="6"/>
  <c r="B214" i="6"/>
  <c r="C214" i="6"/>
  <c r="D214" i="6"/>
  <c r="E214" i="6"/>
  <c r="F214" i="6"/>
  <c r="A215" i="6"/>
  <c r="B215" i="6"/>
  <c r="C215" i="6"/>
  <c r="D215" i="6"/>
  <c r="E215" i="6"/>
  <c r="F215" i="6"/>
  <c r="A216" i="6"/>
  <c r="B216" i="6"/>
  <c r="C216" i="6"/>
  <c r="D216" i="6"/>
  <c r="E216" i="6"/>
  <c r="F216" i="6"/>
  <c r="A217" i="6"/>
  <c r="B217" i="6"/>
  <c r="C217" i="6"/>
  <c r="D217" i="6"/>
  <c r="E217" i="6"/>
  <c r="F217" i="6"/>
  <c r="A218" i="6"/>
  <c r="B218" i="6"/>
  <c r="C218" i="6"/>
  <c r="D218" i="6"/>
  <c r="E218" i="6"/>
  <c r="F218" i="6"/>
  <c r="A219" i="6"/>
  <c r="B219" i="6"/>
  <c r="C219" i="6"/>
  <c r="D219" i="6"/>
  <c r="E219" i="6"/>
  <c r="F219" i="6"/>
  <c r="A220" i="6"/>
  <c r="B220" i="6"/>
  <c r="C220" i="6"/>
  <c r="D220" i="6"/>
  <c r="E220" i="6"/>
  <c r="F220" i="6"/>
  <c r="A221" i="6"/>
  <c r="B221" i="6"/>
  <c r="C221" i="6"/>
  <c r="D221" i="6"/>
  <c r="E221" i="6"/>
  <c r="F221" i="6"/>
  <c r="A222" i="6"/>
  <c r="B222" i="6"/>
  <c r="C222" i="6"/>
  <c r="D222" i="6"/>
  <c r="E222" i="6"/>
  <c r="F222" i="6"/>
  <c r="A223" i="6"/>
  <c r="B223" i="6"/>
  <c r="C223" i="6"/>
  <c r="D223" i="6"/>
  <c r="E223" i="6"/>
  <c r="F223" i="6"/>
  <c r="A224" i="6"/>
  <c r="B224" i="6"/>
  <c r="C224" i="6"/>
  <c r="D224" i="6"/>
  <c r="E224" i="6"/>
  <c r="F224" i="6"/>
  <c r="A225" i="6"/>
  <c r="B225" i="6"/>
  <c r="C225" i="6"/>
  <c r="D225" i="6"/>
  <c r="E225" i="6"/>
  <c r="F225" i="6"/>
  <c r="A226" i="6"/>
  <c r="B226" i="6"/>
  <c r="C226" i="6"/>
  <c r="D226" i="6"/>
  <c r="E226" i="6"/>
  <c r="F226" i="6"/>
  <c r="A227" i="6"/>
  <c r="B227" i="6"/>
  <c r="C227" i="6"/>
  <c r="D227" i="6"/>
  <c r="E227" i="6"/>
  <c r="F227" i="6"/>
  <c r="A228" i="6"/>
  <c r="B228" i="6"/>
  <c r="C228" i="6"/>
  <c r="D228" i="6"/>
  <c r="E228" i="6"/>
  <c r="F228" i="6"/>
  <c r="A229" i="6"/>
  <c r="B229" i="6"/>
  <c r="C229" i="6"/>
  <c r="D229" i="6"/>
  <c r="E229" i="6"/>
  <c r="F229" i="6"/>
  <c r="A230" i="6"/>
  <c r="B230" i="6"/>
  <c r="C230" i="6"/>
  <c r="D230" i="6"/>
  <c r="E230" i="6"/>
  <c r="F230" i="6"/>
  <c r="A231" i="6"/>
  <c r="B231" i="6"/>
  <c r="C231" i="6"/>
  <c r="D231" i="6"/>
  <c r="E231" i="6"/>
  <c r="F231" i="6"/>
  <c r="A232" i="6"/>
  <c r="B232" i="6"/>
  <c r="C232" i="6"/>
  <c r="D232" i="6"/>
  <c r="E232" i="6"/>
  <c r="F232" i="6"/>
  <c r="A233" i="6"/>
  <c r="B233" i="6"/>
  <c r="C233" i="6"/>
  <c r="D233" i="6"/>
  <c r="E233" i="6"/>
  <c r="F233" i="6"/>
  <c r="A234" i="6"/>
  <c r="B234" i="6"/>
  <c r="C234" i="6"/>
  <c r="D234" i="6"/>
  <c r="E234" i="6"/>
  <c r="F234" i="6"/>
  <c r="A235" i="6"/>
  <c r="B235" i="6"/>
  <c r="C235" i="6"/>
  <c r="D235" i="6"/>
  <c r="E235" i="6"/>
  <c r="F235" i="6"/>
  <c r="A236" i="6"/>
  <c r="B236" i="6"/>
  <c r="C236" i="6"/>
  <c r="D236" i="6"/>
  <c r="E236" i="6"/>
  <c r="F236" i="6"/>
  <c r="A237" i="6"/>
  <c r="B237" i="6"/>
  <c r="C237" i="6"/>
  <c r="D237" i="6"/>
  <c r="E237" i="6"/>
  <c r="F237" i="6"/>
  <c r="A238" i="6"/>
  <c r="B238" i="6"/>
  <c r="C238" i="6"/>
  <c r="D238" i="6"/>
  <c r="E238" i="6"/>
  <c r="F238" i="6"/>
  <c r="A239" i="6"/>
  <c r="B239" i="6"/>
  <c r="C239" i="6"/>
  <c r="D239" i="6"/>
  <c r="E239" i="6"/>
  <c r="F239" i="6"/>
  <c r="A240" i="6"/>
  <c r="B240" i="6"/>
  <c r="C240" i="6"/>
  <c r="D240" i="6"/>
  <c r="E240" i="6"/>
  <c r="F240" i="6"/>
  <c r="A241" i="6"/>
  <c r="B241" i="6"/>
  <c r="C241" i="6"/>
  <c r="D241" i="6"/>
  <c r="E241" i="6"/>
  <c r="F241" i="6"/>
  <c r="A242" i="6"/>
  <c r="B242" i="6"/>
  <c r="C242" i="6"/>
  <c r="D242" i="6"/>
  <c r="E242" i="6"/>
  <c r="F242" i="6"/>
  <c r="A243" i="6"/>
  <c r="B243" i="6"/>
  <c r="C243" i="6"/>
  <c r="D243" i="6"/>
  <c r="E243" i="6"/>
  <c r="F243" i="6"/>
  <c r="A244" i="6"/>
  <c r="B244" i="6"/>
  <c r="C244" i="6"/>
  <c r="D244" i="6"/>
  <c r="E244" i="6"/>
  <c r="F244" i="6"/>
  <c r="A245" i="6"/>
  <c r="B245" i="6"/>
  <c r="C245" i="6"/>
  <c r="D245" i="6"/>
  <c r="E245" i="6"/>
  <c r="F245" i="6"/>
  <c r="A246" i="6"/>
  <c r="B246" i="6"/>
  <c r="C246" i="6"/>
  <c r="D246" i="6"/>
  <c r="E246" i="6"/>
  <c r="F246" i="6"/>
  <c r="A247" i="6"/>
  <c r="B247" i="6"/>
  <c r="C247" i="6"/>
  <c r="D247" i="6"/>
  <c r="E247" i="6"/>
  <c r="F247" i="6"/>
  <c r="A248" i="6"/>
  <c r="B248" i="6"/>
  <c r="C248" i="6"/>
  <c r="D248" i="6"/>
  <c r="E248" i="6"/>
  <c r="F248" i="6"/>
  <c r="A249" i="6"/>
  <c r="B249" i="6"/>
  <c r="C249" i="6"/>
  <c r="D249" i="6"/>
  <c r="E249" i="6"/>
  <c r="F249" i="6"/>
  <c r="A250" i="6"/>
  <c r="B250" i="6"/>
  <c r="C250" i="6"/>
  <c r="D250" i="6"/>
  <c r="E250" i="6"/>
  <c r="F250" i="6"/>
  <c r="A251" i="6"/>
  <c r="B251" i="6"/>
  <c r="C251" i="6"/>
  <c r="D251" i="6"/>
  <c r="E251" i="6"/>
  <c r="F251" i="6"/>
  <c r="A252" i="6"/>
  <c r="B252" i="6"/>
  <c r="C252" i="6"/>
  <c r="D252" i="6"/>
  <c r="E252" i="6"/>
  <c r="F252" i="6"/>
  <c r="A253" i="6"/>
  <c r="B253" i="6"/>
  <c r="C253" i="6"/>
  <c r="D253" i="6"/>
  <c r="E253" i="6"/>
  <c r="F253" i="6"/>
  <c r="A254" i="6"/>
  <c r="B254" i="6"/>
  <c r="C254" i="6"/>
  <c r="D254" i="6"/>
  <c r="E254" i="6"/>
  <c r="F254" i="6"/>
  <c r="A255" i="6"/>
  <c r="B255" i="6"/>
  <c r="C255" i="6"/>
  <c r="D255" i="6"/>
  <c r="E255" i="6"/>
  <c r="F255" i="6"/>
  <c r="A256" i="6"/>
  <c r="B256" i="6"/>
  <c r="C256" i="6"/>
  <c r="D256" i="6"/>
  <c r="E256" i="6"/>
  <c r="F256" i="6"/>
  <c r="A257" i="6"/>
  <c r="B257" i="6"/>
  <c r="C257" i="6"/>
  <c r="D257" i="6"/>
  <c r="E257" i="6"/>
  <c r="F257" i="6"/>
  <c r="A258" i="6"/>
  <c r="B258" i="6"/>
  <c r="C258" i="6"/>
  <c r="D258" i="6"/>
  <c r="E258" i="6"/>
  <c r="F258" i="6"/>
  <c r="A259" i="6"/>
  <c r="B259" i="6"/>
  <c r="C259" i="6"/>
  <c r="D259" i="6"/>
  <c r="E259" i="6"/>
  <c r="F259" i="6"/>
  <c r="A260" i="6"/>
  <c r="B260" i="6"/>
  <c r="C260" i="6"/>
  <c r="D260" i="6"/>
  <c r="E260" i="6"/>
  <c r="F260" i="6"/>
  <c r="A261" i="6"/>
  <c r="B261" i="6"/>
  <c r="C261" i="6"/>
  <c r="D261" i="6"/>
  <c r="E261" i="6"/>
  <c r="F261" i="6"/>
  <c r="A262" i="6"/>
  <c r="B262" i="6"/>
  <c r="C262" i="6"/>
  <c r="D262" i="6"/>
  <c r="E262" i="6"/>
  <c r="F262" i="6"/>
  <c r="A263" i="6"/>
  <c r="B263" i="6"/>
  <c r="C263" i="6"/>
  <c r="D263" i="6"/>
  <c r="E263" i="6"/>
  <c r="F263" i="6"/>
  <c r="A264" i="6"/>
  <c r="B264" i="6"/>
  <c r="C264" i="6"/>
  <c r="D264" i="6"/>
  <c r="E264" i="6"/>
  <c r="F264" i="6"/>
  <c r="A265" i="6"/>
  <c r="B265" i="6"/>
  <c r="C265" i="6"/>
  <c r="D265" i="6"/>
  <c r="E265" i="6"/>
  <c r="F265" i="6"/>
  <c r="A266" i="6"/>
  <c r="B266" i="6"/>
  <c r="C266" i="6"/>
  <c r="D266" i="6"/>
  <c r="E266" i="6"/>
  <c r="F266" i="6"/>
  <c r="A267" i="6"/>
  <c r="B267" i="6"/>
  <c r="C267" i="6"/>
  <c r="D267" i="6"/>
  <c r="E267" i="6"/>
  <c r="F267" i="6"/>
  <c r="A268" i="6"/>
  <c r="B268" i="6"/>
  <c r="C268" i="6"/>
  <c r="D268" i="6"/>
  <c r="E268" i="6"/>
  <c r="F268" i="6"/>
  <c r="A269" i="6"/>
  <c r="B269" i="6"/>
  <c r="C269" i="6"/>
  <c r="D269" i="6"/>
  <c r="E269" i="6"/>
  <c r="F269" i="6"/>
  <c r="A270" i="6"/>
  <c r="B270" i="6"/>
  <c r="C270" i="6"/>
  <c r="D270" i="6"/>
  <c r="E270" i="6"/>
  <c r="F270" i="6"/>
  <c r="A271" i="6"/>
  <c r="B271" i="6"/>
  <c r="C271" i="6"/>
  <c r="D271" i="6"/>
  <c r="E271" i="6"/>
  <c r="F271" i="6"/>
  <c r="A272" i="6"/>
  <c r="B272" i="6"/>
  <c r="C272" i="6"/>
  <c r="D272" i="6"/>
  <c r="E272" i="6"/>
  <c r="F272" i="6"/>
  <c r="A273" i="6"/>
  <c r="B273" i="6"/>
  <c r="C273" i="6"/>
  <c r="D273" i="6"/>
  <c r="E273" i="6"/>
  <c r="F273" i="6"/>
  <c r="A274" i="6"/>
  <c r="B274" i="6"/>
  <c r="C274" i="6"/>
  <c r="D274" i="6"/>
  <c r="E274" i="6"/>
  <c r="F274" i="6"/>
  <c r="A275" i="6"/>
  <c r="B275" i="6"/>
  <c r="C275" i="6"/>
  <c r="D275" i="6"/>
  <c r="E275" i="6"/>
  <c r="F275" i="6"/>
  <c r="A276" i="6"/>
  <c r="B276" i="6"/>
  <c r="C276" i="6"/>
  <c r="D276" i="6"/>
  <c r="E276" i="6"/>
  <c r="F276" i="6"/>
  <c r="A277" i="6"/>
  <c r="B277" i="6"/>
  <c r="C277" i="6"/>
  <c r="D277" i="6"/>
  <c r="E277" i="6"/>
  <c r="F277" i="6"/>
  <c r="A278" i="6"/>
  <c r="B278" i="6"/>
  <c r="C278" i="6"/>
  <c r="D278" i="6"/>
  <c r="E278" i="6"/>
  <c r="F278" i="6"/>
  <c r="A279" i="6"/>
  <c r="B279" i="6"/>
  <c r="C279" i="6"/>
  <c r="D279" i="6"/>
  <c r="E279" i="6"/>
  <c r="F279" i="6"/>
  <c r="A280" i="6"/>
  <c r="B280" i="6"/>
  <c r="C280" i="6"/>
  <c r="D280" i="6"/>
  <c r="E280" i="6"/>
  <c r="F280" i="6"/>
  <c r="A281" i="6"/>
  <c r="B281" i="6"/>
  <c r="C281" i="6"/>
  <c r="D281" i="6"/>
  <c r="E281" i="6"/>
  <c r="F281" i="6"/>
  <c r="A282" i="6"/>
  <c r="B282" i="6"/>
  <c r="C282" i="6"/>
  <c r="D282" i="6"/>
  <c r="E282" i="6"/>
  <c r="F282" i="6"/>
  <c r="A283" i="6"/>
  <c r="B283" i="6"/>
  <c r="C283" i="6"/>
  <c r="D283" i="6"/>
  <c r="E283" i="6"/>
  <c r="F283" i="6"/>
  <c r="A284" i="6"/>
  <c r="B284" i="6"/>
  <c r="C284" i="6"/>
  <c r="D284" i="6"/>
  <c r="E284" i="6"/>
  <c r="F284" i="6"/>
  <c r="A285" i="6"/>
  <c r="B285" i="6"/>
  <c r="C285" i="6"/>
  <c r="D285" i="6"/>
  <c r="E285" i="6"/>
  <c r="F285" i="6"/>
  <c r="A286" i="6"/>
  <c r="B286" i="6"/>
  <c r="C286" i="6"/>
  <c r="D286" i="6"/>
  <c r="E286" i="6"/>
  <c r="F286" i="6"/>
  <c r="A287" i="6"/>
  <c r="B287" i="6"/>
  <c r="C287" i="6"/>
  <c r="D287" i="6"/>
  <c r="E287" i="6"/>
  <c r="F287" i="6"/>
  <c r="A288" i="6"/>
  <c r="B288" i="6"/>
  <c r="C288" i="6"/>
  <c r="D288" i="6"/>
  <c r="E288" i="6"/>
  <c r="F288" i="6"/>
  <c r="A289" i="6"/>
  <c r="B289" i="6"/>
  <c r="C289" i="6"/>
  <c r="D289" i="6"/>
  <c r="E289" i="6"/>
  <c r="F289" i="6"/>
  <c r="A290" i="6"/>
  <c r="B290" i="6"/>
  <c r="C290" i="6"/>
  <c r="D290" i="6"/>
  <c r="E290" i="6"/>
  <c r="F290" i="6"/>
  <c r="A291" i="6"/>
  <c r="B291" i="6"/>
  <c r="C291" i="6"/>
  <c r="D291" i="6"/>
  <c r="E291" i="6"/>
  <c r="F291" i="6"/>
  <c r="A292" i="6"/>
  <c r="B292" i="6"/>
  <c r="C292" i="6"/>
  <c r="D292" i="6"/>
  <c r="E292" i="6"/>
  <c r="F292" i="6"/>
  <c r="A293" i="6"/>
  <c r="B293" i="6"/>
  <c r="C293" i="6"/>
  <c r="D293" i="6"/>
  <c r="E293" i="6"/>
  <c r="F293" i="6"/>
  <c r="A294" i="6"/>
  <c r="B294" i="6"/>
  <c r="C294" i="6"/>
  <c r="D294" i="6"/>
  <c r="E294" i="6"/>
  <c r="F294" i="6"/>
  <c r="A295" i="6"/>
  <c r="B295" i="6"/>
  <c r="C295" i="6"/>
  <c r="D295" i="6"/>
  <c r="E295" i="6"/>
  <c r="F295" i="6"/>
  <c r="A296" i="6"/>
  <c r="B296" i="6"/>
  <c r="C296" i="6"/>
  <c r="D296" i="6"/>
  <c r="E296" i="6"/>
  <c r="F296" i="6"/>
  <c r="A297" i="6"/>
  <c r="B297" i="6"/>
  <c r="C297" i="6"/>
  <c r="D297" i="6"/>
  <c r="E297" i="6"/>
  <c r="F297" i="6"/>
  <c r="A298" i="6"/>
  <c r="B298" i="6"/>
  <c r="C298" i="6"/>
  <c r="D298" i="6"/>
  <c r="E298" i="6"/>
  <c r="F298" i="6"/>
  <c r="A299" i="6"/>
  <c r="B299" i="6"/>
  <c r="C299" i="6"/>
  <c r="D299" i="6"/>
  <c r="E299" i="6"/>
  <c r="F299" i="6"/>
  <c r="A300" i="6"/>
  <c r="B300" i="6"/>
  <c r="C300" i="6"/>
  <c r="D300" i="6"/>
  <c r="E300" i="6"/>
  <c r="F300" i="6"/>
  <c r="A301" i="6"/>
  <c r="B301" i="6"/>
  <c r="C301" i="6"/>
  <c r="D301" i="6"/>
  <c r="E301" i="6"/>
  <c r="F301" i="6"/>
  <c r="A302" i="6"/>
  <c r="B302" i="6"/>
  <c r="C302" i="6"/>
  <c r="D302" i="6"/>
  <c r="E302" i="6"/>
  <c r="F302" i="6"/>
  <c r="A303" i="6"/>
  <c r="B303" i="6"/>
  <c r="C303" i="6"/>
  <c r="D303" i="6"/>
  <c r="E303" i="6"/>
  <c r="F303" i="6"/>
  <c r="A304" i="6"/>
  <c r="B304" i="6"/>
  <c r="C304" i="6"/>
  <c r="D304" i="6"/>
  <c r="E304" i="6"/>
  <c r="F304" i="6"/>
  <c r="A305" i="6"/>
  <c r="B305" i="6"/>
  <c r="C305" i="6"/>
  <c r="D305" i="6"/>
  <c r="E305" i="6"/>
  <c r="F305" i="6"/>
  <c r="A306" i="6"/>
  <c r="B306" i="6"/>
  <c r="C306" i="6"/>
  <c r="D306" i="6"/>
  <c r="E306" i="6"/>
  <c r="F306" i="6"/>
  <c r="A307" i="6"/>
  <c r="B307" i="6"/>
  <c r="C307" i="6"/>
  <c r="D307" i="6"/>
  <c r="E307" i="6"/>
  <c r="F307" i="6"/>
  <c r="A308" i="6"/>
  <c r="B308" i="6"/>
  <c r="C308" i="6"/>
  <c r="D308" i="6"/>
  <c r="E308" i="6"/>
  <c r="F308" i="6"/>
  <c r="A309" i="6"/>
  <c r="B309" i="6"/>
  <c r="C309" i="6"/>
  <c r="D309" i="6"/>
  <c r="E309" i="6"/>
  <c r="F309" i="6"/>
  <c r="A310" i="6"/>
  <c r="B310" i="6"/>
  <c r="C310" i="6"/>
  <c r="D310" i="6"/>
  <c r="E310" i="6"/>
  <c r="F310" i="6"/>
  <c r="A311" i="6"/>
  <c r="B311" i="6"/>
  <c r="C311" i="6"/>
  <c r="D311" i="6"/>
  <c r="E311" i="6"/>
  <c r="F311" i="6"/>
  <c r="A312" i="6"/>
  <c r="B312" i="6"/>
  <c r="C312" i="6"/>
  <c r="D312" i="6"/>
  <c r="E312" i="6"/>
  <c r="F312" i="6"/>
  <c r="A313" i="6"/>
  <c r="B313" i="6"/>
  <c r="C313" i="6"/>
  <c r="D313" i="6"/>
  <c r="E313" i="6"/>
  <c r="F313" i="6"/>
  <c r="A314" i="6"/>
  <c r="B314" i="6"/>
  <c r="C314" i="6"/>
  <c r="D314" i="6"/>
  <c r="E314" i="6"/>
  <c r="F314" i="6"/>
  <c r="A315" i="6"/>
  <c r="B315" i="6"/>
  <c r="C315" i="6"/>
  <c r="D315" i="6"/>
  <c r="E315" i="6"/>
  <c r="F315" i="6"/>
  <c r="A316" i="6"/>
  <c r="B316" i="6"/>
  <c r="C316" i="6"/>
  <c r="D316" i="6"/>
  <c r="E316" i="6"/>
  <c r="F316" i="6"/>
  <c r="A317" i="6"/>
  <c r="B317" i="6"/>
  <c r="C317" i="6"/>
  <c r="D317" i="6"/>
  <c r="E317" i="6"/>
  <c r="F317" i="6"/>
  <c r="A318" i="6"/>
  <c r="B318" i="6"/>
  <c r="C318" i="6"/>
  <c r="D318" i="6"/>
  <c r="E318" i="6"/>
  <c r="F318" i="6"/>
  <c r="A319" i="6"/>
  <c r="B319" i="6"/>
  <c r="C319" i="6"/>
  <c r="D319" i="6"/>
  <c r="E319" i="6"/>
  <c r="F319" i="6"/>
  <c r="A320" i="6"/>
  <c r="B320" i="6"/>
  <c r="C320" i="6"/>
  <c r="D320" i="6"/>
  <c r="E320" i="6"/>
  <c r="F320" i="6"/>
  <c r="A321" i="6"/>
  <c r="B321" i="6"/>
  <c r="C321" i="6"/>
  <c r="D321" i="6"/>
  <c r="E321" i="6"/>
  <c r="F321" i="6"/>
  <c r="A322" i="6"/>
  <c r="B322" i="6"/>
  <c r="C322" i="6"/>
  <c r="D322" i="6"/>
  <c r="E322" i="6"/>
  <c r="F322" i="6"/>
  <c r="A323" i="6"/>
  <c r="B323" i="6"/>
  <c r="C323" i="6"/>
  <c r="D323" i="6"/>
  <c r="E323" i="6"/>
  <c r="F323" i="6"/>
  <c r="A324" i="6"/>
  <c r="B324" i="6"/>
  <c r="C324" i="6"/>
  <c r="D324" i="6"/>
  <c r="E324" i="6"/>
  <c r="F324" i="6"/>
  <c r="A325" i="6"/>
  <c r="B325" i="6"/>
  <c r="C325" i="6"/>
  <c r="D325" i="6"/>
  <c r="E325" i="6"/>
  <c r="F325" i="6"/>
  <c r="A326" i="6"/>
  <c r="B326" i="6"/>
  <c r="C326" i="6"/>
  <c r="D326" i="6"/>
  <c r="E326" i="6"/>
  <c r="F326" i="6"/>
  <c r="A327" i="6"/>
  <c r="B327" i="6"/>
  <c r="C327" i="6"/>
  <c r="D327" i="6"/>
  <c r="E327" i="6"/>
  <c r="F327" i="6"/>
  <c r="A328" i="6"/>
  <c r="B328" i="6"/>
  <c r="C328" i="6"/>
  <c r="D328" i="6"/>
  <c r="E328" i="6"/>
  <c r="F328" i="6"/>
  <c r="A329" i="6"/>
  <c r="B329" i="6"/>
  <c r="C329" i="6"/>
  <c r="D329" i="6"/>
  <c r="E329" i="6"/>
  <c r="F329" i="6"/>
  <c r="A330" i="6"/>
  <c r="B330" i="6"/>
  <c r="C330" i="6"/>
  <c r="D330" i="6"/>
  <c r="E330" i="6"/>
  <c r="F330" i="6"/>
  <c r="A331" i="6"/>
  <c r="B331" i="6"/>
  <c r="C331" i="6"/>
  <c r="D331" i="6"/>
  <c r="E331" i="6"/>
  <c r="F331" i="6"/>
  <c r="A332" i="6"/>
  <c r="B332" i="6"/>
  <c r="C332" i="6"/>
  <c r="D332" i="6"/>
  <c r="E332" i="6"/>
  <c r="F332" i="6"/>
  <c r="A333" i="6"/>
  <c r="B333" i="6"/>
  <c r="C333" i="6"/>
  <c r="D333" i="6"/>
  <c r="E333" i="6"/>
  <c r="F333" i="6"/>
  <c r="A334" i="6"/>
  <c r="B334" i="6"/>
  <c r="C334" i="6"/>
  <c r="D334" i="6"/>
  <c r="E334" i="6"/>
  <c r="F334" i="6"/>
  <c r="A335" i="6"/>
  <c r="B335" i="6"/>
  <c r="C335" i="6"/>
  <c r="D335" i="6"/>
  <c r="E335" i="6"/>
  <c r="F335" i="6"/>
  <c r="A336" i="6"/>
  <c r="B336" i="6"/>
  <c r="C336" i="6"/>
  <c r="D336" i="6"/>
  <c r="E336" i="6"/>
  <c r="F336" i="6"/>
  <c r="A337" i="6"/>
  <c r="B337" i="6"/>
  <c r="C337" i="6"/>
  <c r="D337" i="6"/>
  <c r="E337" i="6"/>
  <c r="F337" i="6"/>
  <c r="B7" i="6"/>
  <c r="C7" i="6"/>
  <c r="D7" i="6"/>
  <c r="E7" i="6"/>
  <c r="F7" i="6"/>
  <c r="A7" i="6"/>
  <c r="A337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U337" i="5" s="1"/>
  <c r="T337" i="5"/>
  <c r="A8" i="5"/>
  <c r="B8" i="5"/>
  <c r="C8" i="5"/>
  <c r="D8" i="5"/>
  <c r="E8" i="5"/>
  <c r="F8" i="5"/>
  <c r="A9" i="5"/>
  <c r="B9" i="5"/>
  <c r="C9" i="5"/>
  <c r="D9" i="5"/>
  <c r="E9" i="5"/>
  <c r="F9" i="5"/>
  <c r="A10" i="5"/>
  <c r="B10" i="5"/>
  <c r="C10" i="5"/>
  <c r="D10" i="5"/>
  <c r="E10" i="5"/>
  <c r="F10" i="5"/>
  <c r="A11" i="5"/>
  <c r="B11" i="5"/>
  <c r="C11" i="5"/>
  <c r="D11" i="5"/>
  <c r="E11" i="5"/>
  <c r="F11" i="5"/>
  <c r="A12" i="5"/>
  <c r="B12" i="5"/>
  <c r="C12" i="5"/>
  <c r="D12" i="5"/>
  <c r="E12" i="5"/>
  <c r="F12" i="5"/>
  <c r="A13" i="5"/>
  <c r="B13" i="5"/>
  <c r="C13" i="5"/>
  <c r="D13" i="5"/>
  <c r="E13" i="5"/>
  <c r="F13" i="5"/>
  <c r="A14" i="5"/>
  <c r="B14" i="5"/>
  <c r="C14" i="5"/>
  <c r="D14" i="5"/>
  <c r="E14" i="5"/>
  <c r="F14" i="5"/>
  <c r="A15" i="5"/>
  <c r="B15" i="5"/>
  <c r="C15" i="5"/>
  <c r="D15" i="5"/>
  <c r="E15" i="5"/>
  <c r="F15" i="5"/>
  <c r="A16" i="5"/>
  <c r="B16" i="5"/>
  <c r="C16" i="5"/>
  <c r="D16" i="5"/>
  <c r="E16" i="5"/>
  <c r="F16" i="5"/>
  <c r="A17" i="5"/>
  <c r="B17" i="5"/>
  <c r="C17" i="5"/>
  <c r="D17" i="5"/>
  <c r="E17" i="5"/>
  <c r="F17" i="5"/>
  <c r="A18" i="5"/>
  <c r="B18" i="5"/>
  <c r="C18" i="5"/>
  <c r="D18" i="5"/>
  <c r="E18" i="5"/>
  <c r="F18" i="5"/>
  <c r="A19" i="5"/>
  <c r="B19" i="5"/>
  <c r="C19" i="5"/>
  <c r="D19" i="5"/>
  <c r="E19" i="5"/>
  <c r="F19" i="5"/>
  <c r="A20" i="5"/>
  <c r="B20" i="5"/>
  <c r="C20" i="5"/>
  <c r="D20" i="5"/>
  <c r="E20" i="5"/>
  <c r="F20" i="5"/>
  <c r="A21" i="5"/>
  <c r="B21" i="5"/>
  <c r="C21" i="5"/>
  <c r="D21" i="5"/>
  <c r="E21" i="5"/>
  <c r="F21" i="5"/>
  <c r="A22" i="5"/>
  <c r="B22" i="5"/>
  <c r="C22" i="5"/>
  <c r="D22" i="5"/>
  <c r="E22" i="5"/>
  <c r="F22" i="5"/>
  <c r="A23" i="5"/>
  <c r="B23" i="5"/>
  <c r="C23" i="5"/>
  <c r="D23" i="5"/>
  <c r="E23" i="5"/>
  <c r="F23" i="5"/>
  <c r="A24" i="5"/>
  <c r="B24" i="5"/>
  <c r="C24" i="5"/>
  <c r="D24" i="5"/>
  <c r="E24" i="5"/>
  <c r="F24" i="5"/>
  <c r="A25" i="5"/>
  <c r="B25" i="5"/>
  <c r="C25" i="5"/>
  <c r="D25" i="5"/>
  <c r="E25" i="5"/>
  <c r="F25" i="5"/>
  <c r="A26" i="5"/>
  <c r="B26" i="5"/>
  <c r="C26" i="5"/>
  <c r="D26" i="5"/>
  <c r="E26" i="5"/>
  <c r="F26" i="5"/>
  <c r="A27" i="5"/>
  <c r="B27" i="5"/>
  <c r="C27" i="5"/>
  <c r="D27" i="5"/>
  <c r="E27" i="5"/>
  <c r="F27" i="5"/>
  <c r="A28" i="5"/>
  <c r="B28" i="5"/>
  <c r="C28" i="5"/>
  <c r="D28" i="5"/>
  <c r="E28" i="5"/>
  <c r="F28" i="5"/>
  <c r="A29" i="5"/>
  <c r="B29" i="5"/>
  <c r="C29" i="5"/>
  <c r="D29" i="5"/>
  <c r="E29" i="5"/>
  <c r="F29" i="5"/>
  <c r="A30" i="5"/>
  <c r="B30" i="5"/>
  <c r="C30" i="5"/>
  <c r="D30" i="5"/>
  <c r="E30" i="5"/>
  <c r="F30" i="5"/>
  <c r="A31" i="5"/>
  <c r="B31" i="5"/>
  <c r="C31" i="5"/>
  <c r="D31" i="5"/>
  <c r="E31" i="5"/>
  <c r="F31" i="5"/>
  <c r="A32" i="5"/>
  <c r="B32" i="5"/>
  <c r="C32" i="5"/>
  <c r="D32" i="5"/>
  <c r="E32" i="5"/>
  <c r="F32" i="5"/>
  <c r="A33" i="5"/>
  <c r="B33" i="5"/>
  <c r="C33" i="5"/>
  <c r="D33" i="5"/>
  <c r="E33" i="5"/>
  <c r="F33" i="5"/>
  <c r="A34" i="5"/>
  <c r="B34" i="5"/>
  <c r="C34" i="5"/>
  <c r="D34" i="5"/>
  <c r="E34" i="5"/>
  <c r="F34" i="5"/>
  <c r="A35" i="5"/>
  <c r="B35" i="5"/>
  <c r="C35" i="5"/>
  <c r="D35" i="5"/>
  <c r="E35" i="5"/>
  <c r="F35" i="5"/>
  <c r="A36" i="5"/>
  <c r="B36" i="5"/>
  <c r="C36" i="5"/>
  <c r="D36" i="5"/>
  <c r="E36" i="5"/>
  <c r="F36" i="5"/>
  <c r="A37" i="5"/>
  <c r="B37" i="5"/>
  <c r="C37" i="5"/>
  <c r="D37" i="5"/>
  <c r="E37" i="5"/>
  <c r="F37" i="5"/>
  <c r="A38" i="5"/>
  <c r="B38" i="5"/>
  <c r="C38" i="5"/>
  <c r="D38" i="5"/>
  <c r="E38" i="5"/>
  <c r="F38" i="5"/>
  <c r="A39" i="5"/>
  <c r="B39" i="5"/>
  <c r="C39" i="5"/>
  <c r="D39" i="5"/>
  <c r="E39" i="5"/>
  <c r="F39" i="5"/>
  <c r="A40" i="5"/>
  <c r="B40" i="5"/>
  <c r="C40" i="5"/>
  <c r="D40" i="5"/>
  <c r="E40" i="5"/>
  <c r="F40" i="5"/>
  <c r="A41" i="5"/>
  <c r="B41" i="5"/>
  <c r="C41" i="5"/>
  <c r="D41" i="5"/>
  <c r="E41" i="5"/>
  <c r="F41" i="5"/>
  <c r="A42" i="5"/>
  <c r="B42" i="5"/>
  <c r="C42" i="5"/>
  <c r="D42" i="5"/>
  <c r="E42" i="5"/>
  <c r="F42" i="5"/>
  <c r="A43" i="5"/>
  <c r="B43" i="5"/>
  <c r="C43" i="5"/>
  <c r="D43" i="5"/>
  <c r="E43" i="5"/>
  <c r="F43" i="5"/>
  <c r="A44" i="5"/>
  <c r="B44" i="5"/>
  <c r="C44" i="5"/>
  <c r="D44" i="5"/>
  <c r="E44" i="5"/>
  <c r="F44" i="5"/>
  <c r="A45" i="5"/>
  <c r="B45" i="5"/>
  <c r="C45" i="5"/>
  <c r="D45" i="5"/>
  <c r="E45" i="5"/>
  <c r="F45" i="5"/>
  <c r="A46" i="5"/>
  <c r="B46" i="5"/>
  <c r="C46" i="5"/>
  <c r="D46" i="5"/>
  <c r="E46" i="5"/>
  <c r="F46" i="5"/>
  <c r="A47" i="5"/>
  <c r="B47" i="5"/>
  <c r="C47" i="5"/>
  <c r="D47" i="5"/>
  <c r="E47" i="5"/>
  <c r="F47" i="5"/>
  <c r="A48" i="5"/>
  <c r="B48" i="5"/>
  <c r="C48" i="5"/>
  <c r="D48" i="5"/>
  <c r="E48" i="5"/>
  <c r="F48" i="5"/>
  <c r="A49" i="5"/>
  <c r="B49" i="5"/>
  <c r="C49" i="5"/>
  <c r="D49" i="5"/>
  <c r="E49" i="5"/>
  <c r="F49" i="5"/>
  <c r="A50" i="5"/>
  <c r="B50" i="5"/>
  <c r="C50" i="5"/>
  <c r="D50" i="5"/>
  <c r="E50" i="5"/>
  <c r="F50" i="5"/>
  <c r="A51" i="5"/>
  <c r="B51" i="5"/>
  <c r="C51" i="5"/>
  <c r="D51" i="5"/>
  <c r="E51" i="5"/>
  <c r="F51" i="5"/>
  <c r="A52" i="5"/>
  <c r="B52" i="5"/>
  <c r="C52" i="5"/>
  <c r="D52" i="5"/>
  <c r="E52" i="5"/>
  <c r="F52" i="5"/>
  <c r="A53" i="5"/>
  <c r="B53" i="5"/>
  <c r="C53" i="5"/>
  <c r="D53" i="5"/>
  <c r="E53" i="5"/>
  <c r="F53" i="5"/>
  <c r="A54" i="5"/>
  <c r="B54" i="5"/>
  <c r="C54" i="5"/>
  <c r="D54" i="5"/>
  <c r="E54" i="5"/>
  <c r="F54" i="5"/>
  <c r="A55" i="5"/>
  <c r="B55" i="5"/>
  <c r="C55" i="5"/>
  <c r="D55" i="5"/>
  <c r="E55" i="5"/>
  <c r="F55" i="5"/>
  <c r="A56" i="5"/>
  <c r="B56" i="5"/>
  <c r="C56" i="5"/>
  <c r="D56" i="5"/>
  <c r="E56" i="5"/>
  <c r="F56" i="5"/>
  <c r="A57" i="5"/>
  <c r="B57" i="5"/>
  <c r="C57" i="5"/>
  <c r="D57" i="5"/>
  <c r="E57" i="5"/>
  <c r="F57" i="5"/>
  <c r="A58" i="5"/>
  <c r="B58" i="5"/>
  <c r="C58" i="5"/>
  <c r="D58" i="5"/>
  <c r="E58" i="5"/>
  <c r="F58" i="5"/>
  <c r="A59" i="5"/>
  <c r="B59" i="5"/>
  <c r="C59" i="5"/>
  <c r="D59" i="5"/>
  <c r="E59" i="5"/>
  <c r="F59" i="5"/>
  <c r="A60" i="5"/>
  <c r="B60" i="5"/>
  <c r="C60" i="5"/>
  <c r="D60" i="5"/>
  <c r="E60" i="5"/>
  <c r="F60" i="5"/>
  <c r="A61" i="5"/>
  <c r="B61" i="5"/>
  <c r="C61" i="5"/>
  <c r="D61" i="5"/>
  <c r="E61" i="5"/>
  <c r="F61" i="5"/>
  <c r="A62" i="5"/>
  <c r="B62" i="5"/>
  <c r="C62" i="5"/>
  <c r="D62" i="5"/>
  <c r="E62" i="5"/>
  <c r="F62" i="5"/>
  <c r="A63" i="5"/>
  <c r="B63" i="5"/>
  <c r="C63" i="5"/>
  <c r="D63" i="5"/>
  <c r="E63" i="5"/>
  <c r="F63" i="5"/>
  <c r="A64" i="5"/>
  <c r="B64" i="5"/>
  <c r="C64" i="5"/>
  <c r="D64" i="5"/>
  <c r="E64" i="5"/>
  <c r="F64" i="5"/>
  <c r="A65" i="5"/>
  <c r="B65" i="5"/>
  <c r="C65" i="5"/>
  <c r="D65" i="5"/>
  <c r="E65" i="5"/>
  <c r="F65" i="5"/>
  <c r="A66" i="5"/>
  <c r="B66" i="5"/>
  <c r="C66" i="5"/>
  <c r="D66" i="5"/>
  <c r="E66" i="5"/>
  <c r="F66" i="5"/>
  <c r="A67" i="5"/>
  <c r="B67" i="5"/>
  <c r="C67" i="5"/>
  <c r="D67" i="5"/>
  <c r="E67" i="5"/>
  <c r="F67" i="5"/>
  <c r="A68" i="5"/>
  <c r="B68" i="5"/>
  <c r="C68" i="5"/>
  <c r="D68" i="5"/>
  <c r="E68" i="5"/>
  <c r="F68" i="5"/>
  <c r="A69" i="5"/>
  <c r="B69" i="5"/>
  <c r="C69" i="5"/>
  <c r="D69" i="5"/>
  <c r="E69" i="5"/>
  <c r="F69" i="5"/>
  <c r="A70" i="5"/>
  <c r="B70" i="5"/>
  <c r="C70" i="5"/>
  <c r="D70" i="5"/>
  <c r="E70" i="5"/>
  <c r="F70" i="5"/>
  <c r="A71" i="5"/>
  <c r="B71" i="5"/>
  <c r="C71" i="5"/>
  <c r="D71" i="5"/>
  <c r="E71" i="5"/>
  <c r="F71" i="5"/>
  <c r="A72" i="5"/>
  <c r="B72" i="5"/>
  <c r="C72" i="5"/>
  <c r="D72" i="5"/>
  <c r="E72" i="5"/>
  <c r="F72" i="5"/>
  <c r="A73" i="5"/>
  <c r="B73" i="5"/>
  <c r="C73" i="5"/>
  <c r="D73" i="5"/>
  <c r="E73" i="5"/>
  <c r="F73" i="5"/>
  <c r="A74" i="5"/>
  <c r="B74" i="5"/>
  <c r="C74" i="5"/>
  <c r="D74" i="5"/>
  <c r="E74" i="5"/>
  <c r="F74" i="5"/>
  <c r="A75" i="5"/>
  <c r="B75" i="5"/>
  <c r="C75" i="5"/>
  <c r="D75" i="5"/>
  <c r="E75" i="5"/>
  <c r="F75" i="5"/>
  <c r="A76" i="5"/>
  <c r="B76" i="5"/>
  <c r="C76" i="5"/>
  <c r="D76" i="5"/>
  <c r="E76" i="5"/>
  <c r="F76" i="5"/>
  <c r="A77" i="5"/>
  <c r="B77" i="5"/>
  <c r="C77" i="5"/>
  <c r="D77" i="5"/>
  <c r="E77" i="5"/>
  <c r="F77" i="5"/>
  <c r="A78" i="5"/>
  <c r="B78" i="5"/>
  <c r="C78" i="5"/>
  <c r="D78" i="5"/>
  <c r="E78" i="5"/>
  <c r="F78" i="5"/>
  <c r="A79" i="5"/>
  <c r="B79" i="5"/>
  <c r="C79" i="5"/>
  <c r="D79" i="5"/>
  <c r="E79" i="5"/>
  <c r="F79" i="5"/>
  <c r="A80" i="5"/>
  <c r="B80" i="5"/>
  <c r="C80" i="5"/>
  <c r="D80" i="5"/>
  <c r="E80" i="5"/>
  <c r="F80" i="5"/>
  <c r="A81" i="5"/>
  <c r="B81" i="5"/>
  <c r="C81" i="5"/>
  <c r="D81" i="5"/>
  <c r="E81" i="5"/>
  <c r="F81" i="5"/>
  <c r="A82" i="5"/>
  <c r="B82" i="5"/>
  <c r="C82" i="5"/>
  <c r="D82" i="5"/>
  <c r="E82" i="5"/>
  <c r="F82" i="5"/>
  <c r="A83" i="5"/>
  <c r="B83" i="5"/>
  <c r="C83" i="5"/>
  <c r="D83" i="5"/>
  <c r="E83" i="5"/>
  <c r="F83" i="5"/>
  <c r="A84" i="5"/>
  <c r="B84" i="5"/>
  <c r="C84" i="5"/>
  <c r="D84" i="5"/>
  <c r="E84" i="5"/>
  <c r="F84" i="5"/>
  <c r="A85" i="5"/>
  <c r="B85" i="5"/>
  <c r="C85" i="5"/>
  <c r="D85" i="5"/>
  <c r="E85" i="5"/>
  <c r="F85" i="5"/>
  <c r="A86" i="5"/>
  <c r="B86" i="5"/>
  <c r="C86" i="5"/>
  <c r="D86" i="5"/>
  <c r="E86" i="5"/>
  <c r="F86" i="5"/>
  <c r="A87" i="5"/>
  <c r="B87" i="5"/>
  <c r="C87" i="5"/>
  <c r="D87" i="5"/>
  <c r="E87" i="5"/>
  <c r="F87" i="5"/>
  <c r="A88" i="5"/>
  <c r="B88" i="5"/>
  <c r="C88" i="5"/>
  <c r="D88" i="5"/>
  <c r="E88" i="5"/>
  <c r="F88" i="5"/>
  <c r="A89" i="5"/>
  <c r="B89" i="5"/>
  <c r="C89" i="5"/>
  <c r="D89" i="5"/>
  <c r="E89" i="5"/>
  <c r="F89" i="5"/>
  <c r="A90" i="5"/>
  <c r="B90" i="5"/>
  <c r="C90" i="5"/>
  <c r="D90" i="5"/>
  <c r="E90" i="5"/>
  <c r="F90" i="5"/>
  <c r="A91" i="5"/>
  <c r="B91" i="5"/>
  <c r="C91" i="5"/>
  <c r="D91" i="5"/>
  <c r="E91" i="5"/>
  <c r="F91" i="5"/>
  <c r="A92" i="5"/>
  <c r="B92" i="5"/>
  <c r="C92" i="5"/>
  <c r="D92" i="5"/>
  <c r="E92" i="5"/>
  <c r="F92" i="5"/>
  <c r="A93" i="5"/>
  <c r="B93" i="5"/>
  <c r="C93" i="5"/>
  <c r="D93" i="5"/>
  <c r="E93" i="5"/>
  <c r="F93" i="5"/>
  <c r="A94" i="5"/>
  <c r="B94" i="5"/>
  <c r="C94" i="5"/>
  <c r="D94" i="5"/>
  <c r="E94" i="5"/>
  <c r="F94" i="5"/>
  <c r="A95" i="5"/>
  <c r="B95" i="5"/>
  <c r="C95" i="5"/>
  <c r="D95" i="5"/>
  <c r="E95" i="5"/>
  <c r="F95" i="5"/>
  <c r="A96" i="5"/>
  <c r="B96" i="5"/>
  <c r="C96" i="5"/>
  <c r="D96" i="5"/>
  <c r="E96" i="5"/>
  <c r="F96" i="5"/>
  <c r="A97" i="5"/>
  <c r="B97" i="5"/>
  <c r="C97" i="5"/>
  <c r="D97" i="5"/>
  <c r="E97" i="5"/>
  <c r="F97" i="5"/>
  <c r="A98" i="5"/>
  <c r="B98" i="5"/>
  <c r="C98" i="5"/>
  <c r="D98" i="5"/>
  <c r="E98" i="5"/>
  <c r="F98" i="5"/>
  <c r="A99" i="5"/>
  <c r="B99" i="5"/>
  <c r="C99" i="5"/>
  <c r="D99" i="5"/>
  <c r="E99" i="5"/>
  <c r="F99" i="5"/>
  <c r="A100" i="5"/>
  <c r="B100" i="5"/>
  <c r="C100" i="5"/>
  <c r="D100" i="5"/>
  <c r="E100" i="5"/>
  <c r="F100" i="5"/>
  <c r="A101" i="5"/>
  <c r="B101" i="5"/>
  <c r="C101" i="5"/>
  <c r="D101" i="5"/>
  <c r="E101" i="5"/>
  <c r="F101" i="5"/>
  <c r="A102" i="5"/>
  <c r="B102" i="5"/>
  <c r="C102" i="5"/>
  <c r="D102" i="5"/>
  <c r="E102" i="5"/>
  <c r="F102" i="5"/>
  <c r="A103" i="5"/>
  <c r="B103" i="5"/>
  <c r="C103" i="5"/>
  <c r="D103" i="5"/>
  <c r="E103" i="5"/>
  <c r="F103" i="5"/>
  <c r="A104" i="5"/>
  <c r="B104" i="5"/>
  <c r="C104" i="5"/>
  <c r="D104" i="5"/>
  <c r="E104" i="5"/>
  <c r="F104" i="5"/>
  <c r="A105" i="5"/>
  <c r="B105" i="5"/>
  <c r="C105" i="5"/>
  <c r="D105" i="5"/>
  <c r="E105" i="5"/>
  <c r="F105" i="5"/>
  <c r="A106" i="5"/>
  <c r="B106" i="5"/>
  <c r="C106" i="5"/>
  <c r="D106" i="5"/>
  <c r="E106" i="5"/>
  <c r="F106" i="5"/>
  <c r="A107" i="5"/>
  <c r="B107" i="5"/>
  <c r="C107" i="5"/>
  <c r="D107" i="5"/>
  <c r="E107" i="5"/>
  <c r="F107" i="5"/>
  <c r="A108" i="5"/>
  <c r="B108" i="5"/>
  <c r="C108" i="5"/>
  <c r="D108" i="5"/>
  <c r="E108" i="5"/>
  <c r="F108" i="5"/>
  <c r="A109" i="5"/>
  <c r="B109" i="5"/>
  <c r="C109" i="5"/>
  <c r="D109" i="5"/>
  <c r="E109" i="5"/>
  <c r="F109" i="5"/>
  <c r="A110" i="5"/>
  <c r="B110" i="5"/>
  <c r="C110" i="5"/>
  <c r="D110" i="5"/>
  <c r="E110" i="5"/>
  <c r="F110" i="5"/>
  <c r="A111" i="5"/>
  <c r="B111" i="5"/>
  <c r="C111" i="5"/>
  <c r="D111" i="5"/>
  <c r="E111" i="5"/>
  <c r="F111" i="5"/>
  <c r="A112" i="5"/>
  <c r="B112" i="5"/>
  <c r="C112" i="5"/>
  <c r="D112" i="5"/>
  <c r="E112" i="5"/>
  <c r="F112" i="5"/>
  <c r="A113" i="5"/>
  <c r="B113" i="5"/>
  <c r="C113" i="5"/>
  <c r="D113" i="5"/>
  <c r="E113" i="5"/>
  <c r="F113" i="5"/>
  <c r="A114" i="5"/>
  <c r="B114" i="5"/>
  <c r="C114" i="5"/>
  <c r="D114" i="5"/>
  <c r="E114" i="5"/>
  <c r="F114" i="5"/>
  <c r="A115" i="5"/>
  <c r="B115" i="5"/>
  <c r="C115" i="5"/>
  <c r="D115" i="5"/>
  <c r="E115" i="5"/>
  <c r="F115" i="5"/>
  <c r="A116" i="5"/>
  <c r="B116" i="5"/>
  <c r="C116" i="5"/>
  <c r="D116" i="5"/>
  <c r="E116" i="5"/>
  <c r="F116" i="5"/>
  <c r="A117" i="5"/>
  <c r="B117" i="5"/>
  <c r="C117" i="5"/>
  <c r="D117" i="5"/>
  <c r="E117" i="5"/>
  <c r="F117" i="5"/>
  <c r="A118" i="5"/>
  <c r="B118" i="5"/>
  <c r="C118" i="5"/>
  <c r="D118" i="5"/>
  <c r="E118" i="5"/>
  <c r="F118" i="5"/>
  <c r="A119" i="5"/>
  <c r="B119" i="5"/>
  <c r="C119" i="5"/>
  <c r="D119" i="5"/>
  <c r="E119" i="5"/>
  <c r="F119" i="5"/>
  <c r="A120" i="5"/>
  <c r="B120" i="5"/>
  <c r="C120" i="5"/>
  <c r="D120" i="5"/>
  <c r="E120" i="5"/>
  <c r="F120" i="5"/>
  <c r="A121" i="5"/>
  <c r="B121" i="5"/>
  <c r="C121" i="5"/>
  <c r="D121" i="5"/>
  <c r="E121" i="5"/>
  <c r="F121" i="5"/>
  <c r="A122" i="5"/>
  <c r="B122" i="5"/>
  <c r="C122" i="5"/>
  <c r="D122" i="5"/>
  <c r="E122" i="5"/>
  <c r="F122" i="5"/>
  <c r="A123" i="5"/>
  <c r="B123" i="5"/>
  <c r="C123" i="5"/>
  <c r="D123" i="5"/>
  <c r="E123" i="5"/>
  <c r="F123" i="5"/>
  <c r="A124" i="5"/>
  <c r="B124" i="5"/>
  <c r="C124" i="5"/>
  <c r="D124" i="5"/>
  <c r="E124" i="5"/>
  <c r="F124" i="5"/>
  <c r="A125" i="5"/>
  <c r="B125" i="5"/>
  <c r="C125" i="5"/>
  <c r="D125" i="5"/>
  <c r="E125" i="5"/>
  <c r="F125" i="5"/>
  <c r="A126" i="5"/>
  <c r="B126" i="5"/>
  <c r="C126" i="5"/>
  <c r="D126" i="5"/>
  <c r="E126" i="5"/>
  <c r="F126" i="5"/>
  <c r="A127" i="5"/>
  <c r="B127" i="5"/>
  <c r="C127" i="5"/>
  <c r="D127" i="5"/>
  <c r="E127" i="5"/>
  <c r="F127" i="5"/>
  <c r="A128" i="5"/>
  <c r="B128" i="5"/>
  <c r="C128" i="5"/>
  <c r="D128" i="5"/>
  <c r="E128" i="5"/>
  <c r="F128" i="5"/>
  <c r="A129" i="5"/>
  <c r="B129" i="5"/>
  <c r="C129" i="5"/>
  <c r="D129" i="5"/>
  <c r="E129" i="5"/>
  <c r="F129" i="5"/>
  <c r="A130" i="5"/>
  <c r="B130" i="5"/>
  <c r="C130" i="5"/>
  <c r="D130" i="5"/>
  <c r="E130" i="5"/>
  <c r="F130" i="5"/>
  <c r="A131" i="5"/>
  <c r="B131" i="5"/>
  <c r="C131" i="5"/>
  <c r="D131" i="5"/>
  <c r="E131" i="5"/>
  <c r="F131" i="5"/>
  <c r="A132" i="5"/>
  <c r="B132" i="5"/>
  <c r="C132" i="5"/>
  <c r="D132" i="5"/>
  <c r="E132" i="5"/>
  <c r="F132" i="5"/>
  <c r="A133" i="5"/>
  <c r="B133" i="5"/>
  <c r="C133" i="5"/>
  <c r="D133" i="5"/>
  <c r="E133" i="5"/>
  <c r="F133" i="5"/>
  <c r="A134" i="5"/>
  <c r="B134" i="5"/>
  <c r="C134" i="5"/>
  <c r="D134" i="5"/>
  <c r="E134" i="5"/>
  <c r="F134" i="5"/>
  <c r="A135" i="5"/>
  <c r="B135" i="5"/>
  <c r="C135" i="5"/>
  <c r="D135" i="5"/>
  <c r="E135" i="5"/>
  <c r="F135" i="5"/>
  <c r="A136" i="5"/>
  <c r="B136" i="5"/>
  <c r="C136" i="5"/>
  <c r="D136" i="5"/>
  <c r="E136" i="5"/>
  <c r="F136" i="5"/>
  <c r="A137" i="5"/>
  <c r="B137" i="5"/>
  <c r="C137" i="5"/>
  <c r="D137" i="5"/>
  <c r="E137" i="5"/>
  <c r="F137" i="5"/>
  <c r="A138" i="5"/>
  <c r="B138" i="5"/>
  <c r="C138" i="5"/>
  <c r="D138" i="5"/>
  <c r="E138" i="5"/>
  <c r="F138" i="5"/>
  <c r="A139" i="5"/>
  <c r="B139" i="5"/>
  <c r="C139" i="5"/>
  <c r="D139" i="5"/>
  <c r="E139" i="5"/>
  <c r="F139" i="5"/>
  <c r="A140" i="5"/>
  <c r="B140" i="5"/>
  <c r="C140" i="5"/>
  <c r="D140" i="5"/>
  <c r="E140" i="5"/>
  <c r="F140" i="5"/>
  <c r="A141" i="5"/>
  <c r="B141" i="5"/>
  <c r="C141" i="5"/>
  <c r="D141" i="5"/>
  <c r="E141" i="5"/>
  <c r="F141" i="5"/>
  <c r="A142" i="5"/>
  <c r="B142" i="5"/>
  <c r="C142" i="5"/>
  <c r="D142" i="5"/>
  <c r="E142" i="5"/>
  <c r="F142" i="5"/>
  <c r="A143" i="5"/>
  <c r="B143" i="5"/>
  <c r="C143" i="5"/>
  <c r="D143" i="5"/>
  <c r="E143" i="5"/>
  <c r="F143" i="5"/>
  <c r="A144" i="5"/>
  <c r="B144" i="5"/>
  <c r="C144" i="5"/>
  <c r="D144" i="5"/>
  <c r="E144" i="5"/>
  <c r="F144" i="5"/>
  <c r="A145" i="5"/>
  <c r="B145" i="5"/>
  <c r="C145" i="5"/>
  <c r="D145" i="5"/>
  <c r="E145" i="5"/>
  <c r="F145" i="5"/>
  <c r="A146" i="5"/>
  <c r="B146" i="5"/>
  <c r="C146" i="5"/>
  <c r="D146" i="5"/>
  <c r="E146" i="5"/>
  <c r="F146" i="5"/>
  <c r="A147" i="5"/>
  <c r="B147" i="5"/>
  <c r="C147" i="5"/>
  <c r="D147" i="5"/>
  <c r="E147" i="5"/>
  <c r="F147" i="5"/>
  <c r="A148" i="5"/>
  <c r="B148" i="5"/>
  <c r="C148" i="5"/>
  <c r="D148" i="5"/>
  <c r="E148" i="5"/>
  <c r="F148" i="5"/>
  <c r="A149" i="5"/>
  <c r="B149" i="5"/>
  <c r="C149" i="5"/>
  <c r="D149" i="5"/>
  <c r="E149" i="5"/>
  <c r="F149" i="5"/>
  <c r="A150" i="5"/>
  <c r="B150" i="5"/>
  <c r="C150" i="5"/>
  <c r="D150" i="5"/>
  <c r="E150" i="5"/>
  <c r="F150" i="5"/>
  <c r="A151" i="5"/>
  <c r="B151" i="5"/>
  <c r="C151" i="5"/>
  <c r="D151" i="5"/>
  <c r="E151" i="5"/>
  <c r="F151" i="5"/>
  <c r="A152" i="5"/>
  <c r="B152" i="5"/>
  <c r="C152" i="5"/>
  <c r="D152" i="5"/>
  <c r="E152" i="5"/>
  <c r="F152" i="5"/>
  <c r="A153" i="5"/>
  <c r="B153" i="5"/>
  <c r="C153" i="5"/>
  <c r="D153" i="5"/>
  <c r="E153" i="5"/>
  <c r="F153" i="5"/>
  <c r="A154" i="5"/>
  <c r="B154" i="5"/>
  <c r="C154" i="5"/>
  <c r="D154" i="5"/>
  <c r="E154" i="5"/>
  <c r="F154" i="5"/>
  <c r="A155" i="5"/>
  <c r="B155" i="5"/>
  <c r="C155" i="5"/>
  <c r="D155" i="5"/>
  <c r="E155" i="5"/>
  <c r="F155" i="5"/>
  <c r="A156" i="5"/>
  <c r="B156" i="5"/>
  <c r="C156" i="5"/>
  <c r="D156" i="5"/>
  <c r="E156" i="5"/>
  <c r="F156" i="5"/>
  <c r="A157" i="5"/>
  <c r="B157" i="5"/>
  <c r="C157" i="5"/>
  <c r="D157" i="5"/>
  <c r="E157" i="5"/>
  <c r="F157" i="5"/>
  <c r="A158" i="5"/>
  <c r="B158" i="5"/>
  <c r="C158" i="5"/>
  <c r="D158" i="5"/>
  <c r="E158" i="5"/>
  <c r="F158" i="5"/>
  <c r="A159" i="5"/>
  <c r="B159" i="5"/>
  <c r="C159" i="5"/>
  <c r="D159" i="5"/>
  <c r="E159" i="5"/>
  <c r="F159" i="5"/>
  <c r="A160" i="5"/>
  <c r="B160" i="5"/>
  <c r="C160" i="5"/>
  <c r="D160" i="5"/>
  <c r="E160" i="5"/>
  <c r="F160" i="5"/>
  <c r="A161" i="5"/>
  <c r="B161" i="5"/>
  <c r="C161" i="5"/>
  <c r="D161" i="5"/>
  <c r="E161" i="5"/>
  <c r="F161" i="5"/>
  <c r="A162" i="5"/>
  <c r="B162" i="5"/>
  <c r="C162" i="5"/>
  <c r="D162" i="5"/>
  <c r="E162" i="5"/>
  <c r="F162" i="5"/>
  <c r="A163" i="5"/>
  <c r="B163" i="5"/>
  <c r="C163" i="5"/>
  <c r="D163" i="5"/>
  <c r="E163" i="5"/>
  <c r="F163" i="5"/>
  <c r="A164" i="5"/>
  <c r="B164" i="5"/>
  <c r="C164" i="5"/>
  <c r="D164" i="5"/>
  <c r="E164" i="5"/>
  <c r="F164" i="5"/>
  <c r="A165" i="5"/>
  <c r="B165" i="5"/>
  <c r="C165" i="5"/>
  <c r="D165" i="5"/>
  <c r="E165" i="5"/>
  <c r="F165" i="5"/>
  <c r="A166" i="5"/>
  <c r="B166" i="5"/>
  <c r="C166" i="5"/>
  <c r="D166" i="5"/>
  <c r="E166" i="5"/>
  <c r="F166" i="5"/>
  <c r="A167" i="5"/>
  <c r="B167" i="5"/>
  <c r="C167" i="5"/>
  <c r="D167" i="5"/>
  <c r="E167" i="5"/>
  <c r="F167" i="5"/>
  <c r="A168" i="5"/>
  <c r="B168" i="5"/>
  <c r="C168" i="5"/>
  <c r="D168" i="5"/>
  <c r="E168" i="5"/>
  <c r="F168" i="5"/>
  <c r="A169" i="5"/>
  <c r="B169" i="5"/>
  <c r="C169" i="5"/>
  <c r="D169" i="5"/>
  <c r="E169" i="5"/>
  <c r="F169" i="5"/>
  <c r="A170" i="5"/>
  <c r="B170" i="5"/>
  <c r="C170" i="5"/>
  <c r="D170" i="5"/>
  <c r="E170" i="5"/>
  <c r="F170" i="5"/>
  <c r="A171" i="5"/>
  <c r="B171" i="5"/>
  <c r="C171" i="5"/>
  <c r="D171" i="5"/>
  <c r="E171" i="5"/>
  <c r="F171" i="5"/>
  <c r="A172" i="5"/>
  <c r="B172" i="5"/>
  <c r="C172" i="5"/>
  <c r="D172" i="5"/>
  <c r="E172" i="5"/>
  <c r="F172" i="5"/>
  <c r="A173" i="5"/>
  <c r="B173" i="5"/>
  <c r="C173" i="5"/>
  <c r="D173" i="5"/>
  <c r="E173" i="5"/>
  <c r="F173" i="5"/>
  <c r="A174" i="5"/>
  <c r="B174" i="5"/>
  <c r="C174" i="5"/>
  <c r="D174" i="5"/>
  <c r="E174" i="5"/>
  <c r="F174" i="5"/>
  <c r="A175" i="5"/>
  <c r="B175" i="5"/>
  <c r="C175" i="5"/>
  <c r="D175" i="5"/>
  <c r="E175" i="5"/>
  <c r="F175" i="5"/>
  <c r="A176" i="5"/>
  <c r="B176" i="5"/>
  <c r="C176" i="5"/>
  <c r="D176" i="5"/>
  <c r="E176" i="5"/>
  <c r="F176" i="5"/>
  <c r="A177" i="5"/>
  <c r="B177" i="5"/>
  <c r="C177" i="5"/>
  <c r="D177" i="5"/>
  <c r="E177" i="5"/>
  <c r="F177" i="5"/>
  <c r="A178" i="5"/>
  <c r="B178" i="5"/>
  <c r="C178" i="5"/>
  <c r="D178" i="5"/>
  <c r="E178" i="5"/>
  <c r="F178" i="5"/>
  <c r="A179" i="5"/>
  <c r="B179" i="5"/>
  <c r="C179" i="5"/>
  <c r="D179" i="5"/>
  <c r="E179" i="5"/>
  <c r="F179" i="5"/>
  <c r="A180" i="5"/>
  <c r="B180" i="5"/>
  <c r="C180" i="5"/>
  <c r="D180" i="5"/>
  <c r="E180" i="5"/>
  <c r="F180" i="5"/>
  <c r="A181" i="5"/>
  <c r="B181" i="5"/>
  <c r="C181" i="5"/>
  <c r="D181" i="5"/>
  <c r="E181" i="5"/>
  <c r="F181" i="5"/>
  <c r="A182" i="5"/>
  <c r="B182" i="5"/>
  <c r="C182" i="5"/>
  <c r="D182" i="5"/>
  <c r="E182" i="5"/>
  <c r="F182" i="5"/>
  <c r="A183" i="5"/>
  <c r="B183" i="5"/>
  <c r="C183" i="5"/>
  <c r="D183" i="5"/>
  <c r="E183" i="5"/>
  <c r="F183" i="5"/>
  <c r="A184" i="5"/>
  <c r="B184" i="5"/>
  <c r="C184" i="5"/>
  <c r="D184" i="5"/>
  <c r="E184" i="5"/>
  <c r="F184" i="5"/>
  <c r="A185" i="5"/>
  <c r="B185" i="5"/>
  <c r="C185" i="5"/>
  <c r="D185" i="5"/>
  <c r="E185" i="5"/>
  <c r="F185" i="5"/>
  <c r="A186" i="5"/>
  <c r="B186" i="5"/>
  <c r="C186" i="5"/>
  <c r="D186" i="5"/>
  <c r="E186" i="5"/>
  <c r="F186" i="5"/>
  <c r="A187" i="5"/>
  <c r="B187" i="5"/>
  <c r="C187" i="5"/>
  <c r="D187" i="5"/>
  <c r="E187" i="5"/>
  <c r="F187" i="5"/>
  <c r="A188" i="5"/>
  <c r="B188" i="5"/>
  <c r="C188" i="5"/>
  <c r="D188" i="5"/>
  <c r="E188" i="5"/>
  <c r="F188" i="5"/>
  <c r="A189" i="5"/>
  <c r="B189" i="5"/>
  <c r="C189" i="5"/>
  <c r="D189" i="5"/>
  <c r="E189" i="5"/>
  <c r="F189" i="5"/>
  <c r="A190" i="5"/>
  <c r="B190" i="5"/>
  <c r="C190" i="5"/>
  <c r="D190" i="5"/>
  <c r="E190" i="5"/>
  <c r="F190" i="5"/>
  <c r="A191" i="5"/>
  <c r="B191" i="5"/>
  <c r="C191" i="5"/>
  <c r="D191" i="5"/>
  <c r="E191" i="5"/>
  <c r="F191" i="5"/>
  <c r="A192" i="5"/>
  <c r="B192" i="5"/>
  <c r="C192" i="5"/>
  <c r="D192" i="5"/>
  <c r="E192" i="5"/>
  <c r="F192" i="5"/>
  <c r="A193" i="5"/>
  <c r="B193" i="5"/>
  <c r="C193" i="5"/>
  <c r="D193" i="5"/>
  <c r="E193" i="5"/>
  <c r="F193" i="5"/>
  <c r="A194" i="5"/>
  <c r="B194" i="5"/>
  <c r="C194" i="5"/>
  <c r="D194" i="5"/>
  <c r="E194" i="5"/>
  <c r="F194" i="5"/>
  <c r="A195" i="5"/>
  <c r="B195" i="5"/>
  <c r="C195" i="5"/>
  <c r="D195" i="5"/>
  <c r="E195" i="5"/>
  <c r="F195" i="5"/>
  <c r="A196" i="5"/>
  <c r="B196" i="5"/>
  <c r="C196" i="5"/>
  <c r="D196" i="5"/>
  <c r="E196" i="5"/>
  <c r="F196" i="5"/>
  <c r="A197" i="5"/>
  <c r="B197" i="5"/>
  <c r="C197" i="5"/>
  <c r="D197" i="5"/>
  <c r="E197" i="5"/>
  <c r="F197" i="5"/>
  <c r="A198" i="5"/>
  <c r="B198" i="5"/>
  <c r="C198" i="5"/>
  <c r="D198" i="5"/>
  <c r="E198" i="5"/>
  <c r="F198" i="5"/>
  <c r="A199" i="5"/>
  <c r="B199" i="5"/>
  <c r="C199" i="5"/>
  <c r="D199" i="5"/>
  <c r="E199" i="5"/>
  <c r="F199" i="5"/>
  <c r="A200" i="5"/>
  <c r="B200" i="5"/>
  <c r="C200" i="5"/>
  <c r="D200" i="5"/>
  <c r="E200" i="5"/>
  <c r="F200" i="5"/>
  <c r="A201" i="5"/>
  <c r="B201" i="5"/>
  <c r="C201" i="5"/>
  <c r="D201" i="5"/>
  <c r="E201" i="5"/>
  <c r="F201" i="5"/>
  <c r="A202" i="5"/>
  <c r="B202" i="5"/>
  <c r="C202" i="5"/>
  <c r="D202" i="5"/>
  <c r="E202" i="5"/>
  <c r="F202" i="5"/>
  <c r="A203" i="5"/>
  <c r="B203" i="5"/>
  <c r="C203" i="5"/>
  <c r="D203" i="5"/>
  <c r="E203" i="5"/>
  <c r="F203" i="5"/>
  <c r="A204" i="5"/>
  <c r="B204" i="5"/>
  <c r="C204" i="5"/>
  <c r="D204" i="5"/>
  <c r="E204" i="5"/>
  <c r="F204" i="5"/>
  <c r="A205" i="5"/>
  <c r="B205" i="5"/>
  <c r="C205" i="5"/>
  <c r="D205" i="5"/>
  <c r="E205" i="5"/>
  <c r="F205" i="5"/>
  <c r="A206" i="5"/>
  <c r="B206" i="5"/>
  <c r="C206" i="5"/>
  <c r="D206" i="5"/>
  <c r="E206" i="5"/>
  <c r="F206" i="5"/>
  <c r="A207" i="5"/>
  <c r="B207" i="5"/>
  <c r="C207" i="5"/>
  <c r="D207" i="5"/>
  <c r="E207" i="5"/>
  <c r="F207" i="5"/>
  <c r="A208" i="5"/>
  <c r="B208" i="5"/>
  <c r="C208" i="5"/>
  <c r="D208" i="5"/>
  <c r="E208" i="5"/>
  <c r="F208" i="5"/>
  <c r="A209" i="5"/>
  <c r="B209" i="5"/>
  <c r="C209" i="5"/>
  <c r="D209" i="5"/>
  <c r="E209" i="5"/>
  <c r="F209" i="5"/>
  <c r="A210" i="5"/>
  <c r="B210" i="5"/>
  <c r="C210" i="5"/>
  <c r="D210" i="5"/>
  <c r="E210" i="5"/>
  <c r="F210" i="5"/>
  <c r="A211" i="5"/>
  <c r="B211" i="5"/>
  <c r="C211" i="5"/>
  <c r="D211" i="5"/>
  <c r="E211" i="5"/>
  <c r="F211" i="5"/>
  <c r="A212" i="5"/>
  <c r="B212" i="5"/>
  <c r="C212" i="5"/>
  <c r="D212" i="5"/>
  <c r="E212" i="5"/>
  <c r="F212" i="5"/>
  <c r="A213" i="5"/>
  <c r="B213" i="5"/>
  <c r="C213" i="5"/>
  <c r="D213" i="5"/>
  <c r="E213" i="5"/>
  <c r="F213" i="5"/>
  <c r="A214" i="5"/>
  <c r="B214" i="5"/>
  <c r="C214" i="5"/>
  <c r="D214" i="5"/>
  <c r="E214" i="5"/>
  <c r="F214" i="5"/>
  <c r="A215" i="5"/>
  <c r="B215" i="5"/>
  <c r="C215" i="5"/>
  <c r="D215" i="5"/>
  <c r="E215" i="5"/>
  <c r="F215" i="5"/>
  <c r="A216" i="5"/>
  <c r="B216" i="5"/>
  <c r="C216" i="5"/>
  <c r="D216" i="5"/>
  <c r="E216" i="5"/>
  <c r="F216" i="5"/>
  <c r="A217" i="5"/>
  <c r="B217" i="5"/>
  <c r="C217" i="5"/>
  <c r="D217" i="5"/>
  <c r="E217" i="5"/>
  <c r="F217" i="5"/>
  <c r="A218" i="5"/>
  <c r="B218" i="5"/>
  <c r="C218" i="5"/>
  <c r="D218" i="5"/>
  <c r="E218" i="5"/>
  <c r="F218" i="5"/>
  <c r="A219" i="5"/>
  <c r="B219" i="5"/>
  <c r="C219" i="5"/>
  <c r="D219" i="5"/>
  <c r="E219" i="5"/>
  <c r="F219" i="5"/>
  <c r="A220" i="5"/>
  <c r="B220" i="5"/>
  <c r="C220" i="5"/>
  <c r="D220" i="5"/>
  <c r="E220" i="5"/>
  <c r="F220" i="5"/>
  <c r="A221" i="5"/>
  <c r="B221" i="5"/>
  <c r="C221" i="5"/>
  <c r="D221" i="5"/>
  <c r="E221" i="5"/>
  <c r="F221" i="5"/>
  <c r="A222" i="5"/>
  <c r="B222" i="5"/>
  <c r="C222" i="5"/>
  <c r="D222" i="5"/>
  <c r="E222" i="5"/>
  <c r="F222" i="5"/>
  <c r="A223" i="5"/>
  <c r="B223" i="5"/>
  <c r="C223" i="5"/>
  <c r="D223" i="5"/>
  <c r="E223" i="5"/>
  <c r="F223" i="5"/>
  <c r="A224" i="5"/>
  <c r="B224" i="5"/>
  <c r="C224" i="5"/>
  <c r="D224" i="5"/>
  <c r="E224" i="5"/>
  <c r="F224" i="5"/>
  <c r="A225" i="5"/>
  <c r="B225" i="5"/>
  <c r="C225" i="5"/>
  <c r="D225" i="5"/>
  <c r="E225" i="5"/>
  <c r="F225" i="5"/>
  <c r="A226" i="5"/>
  <c r="B226" i="5"/>
  <c r="C226" i="5"/>
  <c r="D226" i="5"/>
  <c r="E226" i="5"/>
  <c r="F226" i="5"/>
  <c r="A227" i="5"/>
  <c r="B227" i="5"/>
  <c r="C227" i="5"/>
  <c r="D227" i="5"/>
  <c r="E227" i="5"/>
  <c r="F227" i="5"/>
  <c r="A228" i="5"/>
  <c r="B228" i="5"/>
  <c r="C228" i="5"/>
  <c r="D228" i="5"/>
  <c r="E228" i="5"/>
  <c r="F228" i="5"/>
  <c r="A229" i="5"/>
  <c r="B229" i="5"/>
  <c r="C229" i="5"/>
  <c r="D229" i="5"/>
  <c r="E229" i="5"/>
  <c r="F229" i="5"/>
  <c r="A230" i="5"/>
  <c r="B230" i="5"/>
  <c r="C230" i="5"/>
  <c r="D230" i="5"/>
  <c r="E230" i="5"/>
  <c r="F230" i="5"/>
  <c r="A231" i="5"/>
  <c r="B231" i="5"/>
  <c r="C231" i="5"/>
  <c r="D231" i="5"/>
  <c r="E231" i="5"/>
  <c r="F231" i="5"/>
  <c r="A232" i="5"/>
  <c r="B232" i="5"/>
  <c r="C232" i="5"/>
  <c r="D232" i="5"/>
  <c r="E232" i="5"/>
  <c r="F232" i="5"/>
  <c r="A233" i="5"/>
  <c r="B233" i="5"/>
  <c r="C233" i="5"/>
  <c r="D233" i="5"/>
  <c r="E233" i="5"/>
  <c r="F233" i="5"/>
  <c r="A234" i="5"/>
  <c r="B234" i="5"/>
  <c r="C234" i="5"/>
  <c r="D234" i="5"/>
  <c r="E234" i="5"/>
  <c r="F234" i="5"/>
  <c r="A235" i="5"/>
  <c r="B235" i="5"/>
  <c r="C235" i="5"/>
  <c r="D235" i="5"/>
  <c r="E235" i="5"/>
  <c r="F235" i="5"/>
  <c r="A236" i="5"/>
  <c r="B236" i="5"/>
  <c r="C236" i="5"/>
  <c r="D236" i="5"/>
  <c r="E236" i="5"/>
  <c r="F236" i="5"/>
  <c r="A237" i="5"/>
  <c r="B237" i="5"/>
  <c r="C237" i="5"/>
  <c r="D237" i="5"/>
  <c r="E237" i="5"/>
  <c r="F237" i="5"/>
  <c r="A238" i="5"/>
  <c r="B238" i="5"/>
  <c r="C238" i="5"/>
  <c r="D238" i="5"/>
  <c r="E238" i="5"/>
  <c r="F238" i="5"/>
  <c r="A239" i="5"/>
  <c r="B239" i="5"/>
  <c r="C239" i="5"/>
  <c r="D239" i="5"/>
  <c r="E239" i="5"/>
  <c r="F239" i="5"/>
  <c r="A240" i="5"/>
  <c r="B240" i="5"/>
  <c r="C240" i="5"/>
  <c r="D240" i="5"/>
  <c r="E240" i="5"/>
  <c r="F240" i="5"/>
  <c r="A241" i="5"/>
  <c r="B241" i="5"/>
  <c r="C241" i="5"/>
  <c r="D241" i="5"/>
  <c r="E241" i="5"/>
  <c r="F241" i="5"/>
  <c r="A242" i="5"/>
  <c r="B242" i="5"/>
  <c r="C242" i="5"/>
  <c r="D242" i="5"/>
  <c r="E242" i="5"/>
  <c r="F242" i="5"/>
  <c r="A243" i="5"/>
  <c r="B243" i="5"/>
  <c r="C243" i="5"/>
  <c r="D243" i="5"/>
  <c r="E243" i="5"/>
  <c r="F243" i="5"/>
  <c r="A244" i="5"/>
  <c r="B244" i="5"/>
  <c r="C244" i="5"/>
  <c r="D244" i="5"/>
  <c r="E244" i="5"/>
  <c r="F244" i="5"/>
  <c r="A245" i="5"/>
  <c r="B245" i="5"/>
  <c r="C245" i="5"/>
  <c r="D245" i="5"/>
  <c r="E245" i="5"/>
  <c r="F245" i="5"/>
  <c r="A246" i="5"/>
  <c r="B246" i="5"/>
  <c r="C246" i="5"/>
  <c r="D246" i="5"/>
  <c r="E246" i="5"/>
  <c r="F246" i="5"/>
  <c r="A247" i="5"/>
  <c r="B247" i="5"/>
  <c r="C247" i="5"/>
  <c r="D247" i="5"/>
  <c r="E247" i="5"/>
  <c r="F247" i="5"/>
  <c r="A248" i="5"/>
  <c r="B248" i="5"/>
  <c r="C248" i="5"/>
  <c r="D248" i="5"/>
  <c r="E248" i="5"/>
  <c r="F248" i="5"/>
  <c r="A249" i="5"/>
  <c r="B249" i="5"/>
  <c r="C249" i="5"/>
  <c r="D249" i="5"/>
  <c r="E249" i="5"/>
  <c r="F249" i="5"/>
  <c r="A250" i="5"/>
  <c r="B250" i="5"/>
  <c r="C250" i="5"/>
  <c r="D250" i="5"/>
  <c r="E250" i="5"/>
  <c r="F250" i="5"/>
  <c r="A251" i="5"/>
  <c r="B251" i="5"/>
  <c r="C251" i="5"/>
  <c r="D251" i="5"/>
  <c r="E251" i="5"/>
  <c r="F251" i="5"/>
  <c r="A252" i="5"/>
  <c r="B252" i="5"/>
  <c r="C252" i="5"/>
  <c r="D252" i="5"/>
  <c r="E252" i="5"/>
  <c r="F252" i="5"/>
  <c r="A253" i="5"/>
  <c r="B253" i="5"/>
  <c r="C253" i="5"/>
  <c r="D253" i="5"/>
  <c r="E253" i="5"/>
  <c r="F253" i="5"/>
  <c r="A254" i="5"/>
  <c r="B254" i="5"/>
  <c r="C254" i="5"/>
  <c r="D254" i="5"/>
  <c r="E254" i="5"/>
  <c r="F254" i="5"/>
  <c r="A255" i="5"/>
  <c r="B255" i="5"/>
  <c r="C255" i="5"/>
  <c r="D255" i="5"/>
  <c r="E255" i="5"/>
  <c r="F255" i="5"/>
  <c r="A256" i="5"/>
  <c r="B256" i="5"/>
  <c r="C256" i="5"/>
  <c r="D256" i="5"/>
  <c r="E256" i="5"/>
  <c r="F256" i="5"/>
  <c r="A257" i="5"/>
  <c r="B257" i="5"/>
  <c r="C257" i="5"/>
  <c r="D257" i="5"/>
  <c r="E257" i="5"/>
  <c r="F257" i="5"/>
  <c r="A258" i="5"/>
  <c r="B258" i="5"/>
  <c r="C258" i="5"/>
  <c r="D258" i="5"/>
  <c r="E258" i="5"/>
  <c r="F258" i="5"/>
  <c r="A259" i="5"/>
  <c r="B259" i="5"/>
  <c r="C259" i="5"/>
  <c r="D259" i="5"/>
  <c r="E259" i="5"/>
  <c r="F259" i="5"/>
  <c r="A260" i="5"/>
  <c r="B260" i="5"/>
  <c r="C260" i="5"/>
  <c r="D260" i="5"/>
  <c r="E260" i="5"/>
  <c r="F260" i="5"/>
  <c r="A261" i="5"/>
  <c r="B261" i="5"/>
  <c r="C261" i="5"/>
  <c r="D261" i="5"/>
  <c r="E261" i="5"/>
  <c r="F261" i="5"/>
  <c r="A262" i="5"/>
  <c r="B262" i="5"/>
  <c r="C262" i="5"/>
  <c r="D262" i="5"/>
  <c r="E262" i="5"/>
  <c r="F262" i="5"/>
  <c r="A263" i="5"/>
  <c r="B263" i="5"/>
  <c r="C263" i="5"/>
  <c r="D263" i="5"/>
  <c r="E263" i="5"/>
  <c r="F263" i="5"/>
  <c r="A264" i="5"/>
  <c r="B264" i="5"/>
  <c r="C264" i="5"/>
  <c r="D264" i="5"/>
  <c r="E264" i="5"/>
  <c r="F264" i="5"/>
  <c r="A265" i="5"/>
  <c r="B265" i="5"/>
  <c r="C265" i="5"/>
  <c r="D265" i="5"/>
  <c r="E265" i="5"/>
  <c r="F265" i="5"/>
  <c r="A266" i="5"/>
  <c r="B266" i="5"/>
  <c r="C266" i="5"/>
  <c r="D266" i="5"/>
  <c r="E266" i="5"/>
  <c r="F266" i="5"/>
  <c r="A267" i="5"/>
  <c r="B267" i="5"/>
  <c r="C267" i="5"/>
  <c r="D267" i="5"/>
  <c r="E267" i="5"/>
  <c r="F267" i="5"/>
  <c r="A268" i="5"/>
  <c r="B268" i="5"/>
  <c r="C268" i="5"/>
  <c r="D268" i="5"/>
  <c r="E268" i="5"/>
  <c r="F268" i="5"/>
  <c r="A269" i="5"/>
  <c r="B269" i="5"/>
  <c r="C269" i="5"/>
  <c r="D269" i="5"/>
  <c r="E269" i="5"/>
  <c r="F269" i="5"/>
  <c r="A270" i="5"/>
  <c r="B270" i="5"/>
  <c r="C270" i="5"/>
  <c r="D270" i="5"/>
  <c r="E270" i="5"/>
  <c r="F270" i="5"/>
  <c r="A271" i="5"/>
  <c r="B271" i="5"/>
  <c r="C271" i="5"/>
  <c r="D271" i="5"/>
  <c r="E271" i="5"/>
  <c r="F271" i="5"/>
  <c r="A272" i="5"/>
  <c r="B272" i="5"/>
  <c r="C272" i="5"/>
  <c r="D272" i="5"/>
  <c r="E272" i="5"/>
  <c r="F272" i="5"/>
  <c r="A273" i="5"/>
  <c r="B273" i="5"/>
  <c r="C273" i="5"/>
  <c r="D273" i="5"/>
  <c r="E273" i="5"/>
  <c r="F273" i="5"/>
  <c r="A274" i="5"/>
  <c r="B274" i="5"/>
  <c r="C274" i="5"/>
  <c r="D274" i="5"/>
  <c r="E274" i="5"/>
  <c r="F274" i="5"/>
  <c r="A275" i="5"/>
  <c r="B275" i="5"/>
  <c r="C275" i="5"/>
  <c r="D275" i="5"/>
  <c r="E275" i="5"/>
  <c r="F275" i="5"/>
  <c r="A276" i="5"/>
  <c r="B276" i="5"/>
  <c r="C276" i="5"/>
  <c r="D276" i="5"/>
  <c r="E276" i="5"/>
  <c r="F276" i="5"/>
  <c r="A277" i="5"/>
  <c r="B277" i="5"/>
  <c r="C277" i="5"/>
  <c r="D277" i="5"/>
  <c r="E277" i="5"/>
  <c r="F277" i="5"/>
  <c r="A278" i="5"/>
  <c r="B278" i="5"/>
  <c r="C278" i="5"/>
  <c r="D278" i="5"/>
  <c r="E278" i="5"/>
  <c r="F278" i="5"/>
  <c r="A279" i="5"/>
  <c r="B279" i="5"/>
  <c r="C279" i="5"/>
  <c r="D279" i="5"/>
  <c r="E279" i="5"/>
  <c r="F279" i="5"/>
  <c r="A280" i="5"/>
  <c r="B280" i="5"/>
  <c r="C280" i="5"/>
  <c r="D280" i="5"/>
  <c r="E280" i="5"/>
  <c r="F280" i="5"/>
  <c r="A281" i="5"/>
  <c r="B281" i="5"/>
  <c r="C281" i="5"/>
  <c r="D281" i="5"/>
  <c r="E281" i="5"/>
  <c r="F281" i="5"/>
  <c r="A282" i="5"/>
  <c r="B282" i="5"/>
  <c r="C282" i="5"/>
  <c r="D282" i="5"/>
  <c r="E282" i="5"/>
  <c r="F282" i="5"/>
  <c r="A283" i="5"/>
  <c r="B283" i="5"/>
  <c r="C283" i="5"/>
  <c r="D283" i="5"/>
  <c r="E283" i="5"/>
  <c r="F283" i="5"/>
  <c r="A284" i="5"/>
  <c r="B284" i="5"/>
  <c r="C284" i="5"/>
  <c r="D284" i="5"/>
  <c r="E284" i="5"/>
  <c r="F284" i="5"/>
  <c r="A285" i="5"/>
  <c r="B285" i="5"/>
  <c r="C285" i="5"/>
  <c r="D285" i="5"/>
  <c r="E285" i="5"/>
  <c r="F285" i="5"/>
  <c r="A286" i="5"/>
  <c r="B286" i="5"/>
  <c r="C286" i="5"/>
  <c r="D286" i="5"/>
  <c r="E286" i="5"/>
  <c r="F286" i="5"/>
  <c r="A287" i="5"/>
  <c r="B287" i="5"/>
  <c r="C287" i="5"/>
  <c r="D287" i="5"/>
  <c r="E287" i="5"/>
  <c r="F287" i="5"/>
  <c r="A288" i="5"/>
  <c r="B288" i="5"/>
  <c r="C288" i="5"/>
  <c r="D288" i="5"/>
  <c r="E288" i="5"/>
  <c r="F288" i="5"/>
  <c r="A289" i="5"/>
  <c r="B289" i="5"/>
  <c r="C289" i="5"/>
  <c r="D289" i="5"/>
  <c r="E289" i="5"/>
  <c r="F289" i="5"/>
  <c r="A290" i="5"/>
  <c r="B290" i="5"/>
  <c r="C290" i="5"/>
  <c r="D290" i="5"/>
  <c r="E290" i="5"/>
  <c r="F290" i="5"/>
  <c r="A291" i="5"/>
  <c r="B291" i="5"/>
  <c r="C291" i="5"/>
  <c r="D291" i="5"/>
  <c r="E291" i="5"/>
  <c r="F291" i="5"/>
  <c r="A292" i="5"/>
  <c r="B292" i="5"/>
  <c r="C292" i="5"/>
  <c r="D292" i="5"/>
  <c r="E292" i="5"/>
  <c r="F292" i="5"/>
  <c r="A293" i="5"/>
  <c r="B293" i="5"/>
  <c r="C293" i="5"/>
  <c r="D293" i="5"/>
  <c r="E293" i="5"/>
  <c r="F293" i="5"/>
  <c r="A294" i="5"/>
  <c r="B294" i="5"/>
  <c r="C294" i="5"/>
  <c r="D294" i="5"/>
  <c r="E294" i="5"/>
  <c r="F294" i="5"/>
  <c r="A295" i="5"/>
  <c r="B295" i="5"/>
  <c r="C295" i="5"/>
  <c r="D295" i="5"/>
  <c r="E295" i="5"/>
  <c r="F295" i="5"/>
  <c r="A296" i="5"/>
  <c r="B296" i="5"/>
  <c r="C296" i="5"/>
  <c r="D296" i="5"/>
  <c r="E296" i="5"/>
  <c r="F296" i="5"/>
  <c r="A297" i="5"/>
  <c r="B297" i="5"/>
  <c r="C297" i="5"/>
  <c r="D297" i="5"/>
  <c r="E297" i="5"/>
  <c r="F297" i="5"/>
  <c r="A298" i="5"/>
  <c r="B298" i="5"/>
  <c r="C298" i="5"/>
  <c r="D298" i="5"/>
  <c r="E298" i="5"/>
  <c r="F298" i="5"/>
  <c r="A299" i="5"/>
  <c r="B299" i="5"/>
  <c r="C299" i="5"/>
  <c r="D299" i="5"/>
  <c r="E299" i="5"/>
  <c r="F299" i="5"/>
  <c r="A300" i="5"/>
  <c r="B300" i="5"/>
  <c r="C300" i="5"/>
  <c r="D300" i="5"/>
  <c r="E300" i="5"/>
  <c r="F300" i="5"/>
  <c r="A301" i="5"/>
  <c r="B301" i="5"/>
  <c r="C301" i="5"/>
  <c r="D301" i="5"/>
  <c r="E301" i="5"/>
  <c r="F301" i="5"/>
  <c r="A302" i="5"/>
  <c r="B302" i="5"/>
  <c r="C302" i="5"/>
  <c r="D302" i="5"/>
  <c r="E302" i="5"/>
  <c r="F302" i="5"/>
  <c r="A303" i="5"/>
  <c r="B303" i="5"/>
  <c r="C303" i="5"/>
  <c r="D303" i="5"/>
  <c r="E303" i="5"/>
  <c r="F303" i="5"/>
  <c r="A304" i="5"/>
  <c r="B304" i="5"/>
  <c r="C304" i="5"/>
  <c r="D304" i="5"/>
  <c r="E304" i="5"/>
  <c r="F304" i="5"/>
  <c r="A305" i="5"/>
  <c r="B305" i="5"/>
  <c r="C305" i="5"/>
  <c r="D305" i="5"/>
  <c r="E305" i="5"/>
  <c r="F305" i="5"/>
  <c r="A306" i="5"/>
  <c r="B306" i="5"/>
  <c r="C306" i="5"/>
  <c r="D306" i="5"/>
  <c r="E306" i="5"/>
  <c r="F306" i="5"/>
  <c r="A307" i="5"/>
  <c r="B307" i="5"/>
  <c r="C307" i="5"/>
  <c r="D307" i="5"/>
  <c r="E307" i="5"/>
  <c r="F307" i="5"/>
  <c r="A308" i="5"/>
  <c r="B308" i="5"/>
  <c r="C308" i="5"/>
  <c r="D308" i="5"/>
  <c r="E308" i="5"/>
  <c r="F308" i="5"/>
  <c r="A309" i="5"/>
  <c r="B309" i="5"/>
  <c r="C309" i="5"/>
  <c r="D309" i="5"/>
  <c r="E309" i="5"/>
  <c r="F309" i="5"/>
  <c r="A310" i="5"/>
  <c r="B310" i="5"/>
  <c r="C310" i="5"/>
  <c r="D310" i="5"/>
  <c r="E310" i="5"/>
  <c r="F310" i="5"/>
  <c r="A311" i="5"/>
  <c r="B311" i="5"/>
  <c r="C311" i="5"/>
  <c r="D311" i="5"/>
  <c r="E311" i="5"/>
  <c r="F311" i="5"/>
  <c r="A312" i="5"/>
  <c r="B312" i="5"/>
  <c r="C312" i="5"/>
  <c r="D312" i="5"/>
  <c r="E312" i="5"/>
  <c r="F312" i="5"/>
  <c r="A313" i="5"/>
  <c r="B313" i="5"/>
  <c r="C313" i="5"/>
  <c r="D313" i="5"/>
  <c r="E313" i="5"/>
  <c r="F313" i="5"/>
  <c r="A314" i="5"/>
  <c r="B314" i="5"/>
  <c r="C314" i="5"/>
  <c r="D314" i="5"/>
  <c r="E314" i="5"/>
  <c r="F314" i="5"/>
  <c r="A315" i="5"/>
  <c r="B315" i="5"/>
  <c r="C315" i="5"/>
  <c r="D315" i="5"/>
  <c r="E315" i="5"/>
  <c r="F315" i="5"/>
  <c r="A316" i="5"/>
  <c r="B316" i="5"/>
  <c r="C316" i="5"/>
  <c r="D316" i="5"/>
  <c r="E316" i="5"/>
  <c r="F316" i="5"/>
  <c r="A317" i="5"/>
  <c r="B317" i="5"/>
  <c r="C317" i="5"/>
  <c r="D317" i="5"/>
  <c r="E317" i="5"/>
  <c r="F317" i="5"/>
  <c r="A318" i="5"/>
  <c r="B318" i="5"/>
  <c r="C318" i="5"/>
  <c r="D318" i="5"/>
  <c r="E318" i="5"/>
  <c r="F318" i="5"/>
  <c r="A319" i="5"/>
  <c r="B319" i="5"/>
  <c r="C319" i="5"/>
  <c r="D319" i="5"/>
  <c r="E319" i="5"/>
  <c r="F319" i="5"/>
  <c r="A320" i="5"/>
  <c r="B320" i="5"/>
  <c r="C320" i="5"/>
  <c r="D320" i="5"/>
  <c r="E320" i="5"/>
  <c r="F320" i="5"/>
  <c r="A321" i="5"/>
  <c r="B321" i="5"/>
  <c r="C321" i="5"/>
  <c r="D321" i="5"/>
  <c r="E321" i="5"/>
  <c r="F321" i="5"/>
  <c r="A322" i="5"/>
  <c r="B322" i="5"/>
  <c r="C322" i="5"/>
  <c r="D322" i="5"/>
  <c r="E322" i="5"/>
  <c r="F322" i="5"/>
  <c r="A323" i="5"/>
  <c r="B323" i="5"/>
  <c r="C323" i="5"/>
  <c r="D323" i="5"/>
  <c r="E323" i="5"/>
  <c r="F323" i="5"/>
  <c r="A324" i="5"/>
  <c r="B324" i="5"/>
  <c r="C324" i="5"/>
  <c r="D324" i="5"/>
  <c r="E324" i="5"/>
  <c r="F324" i="5"/>
  <c r="A325" i="5"/>
  <c r="B325" i="5"/>
  <c r="C325" i="5"/>
  <c r="D325" i="5"/>
  <c r="E325" i="5"/>
  <c r="F325" i="5"/>
  <c r="A326" i="5"/>
  <c r="B326" i="5"/>
  <c r="C326" i="5"/>
  <c r="D326" i="5"/>
  <c r="E326" i="5"/>
  <c r="F326" i="5"/>
  <c r="A327" i="5"/>
  <c r="B327" i="5"/>
  <c r="C327" i="5"/>
  <c r="D327" i="5"/>
  <c r="E327" i="5"/>
  <c r="F327" i="5"/>
  <c r="A328" i="5"/>
  <c r="B328" i="5"/>
  <c r="C328" i="5"/>
  <c r="D328" i="5"/>
  <c r="E328" i="5"/>
  <c r="F328" i="5"/>
  <c r="A329" i="5"/>
  <c r="B329" i="5"/>
  <c r="C329" i="5"/>
  <c r="D329" i="5"/>
  <c r="E329" i="5"/>
  <c r="F329" i="5"/>
  <c r="A330" i="5"/>
  <c r="B330" i="5"/>
  <c r="C330" i="5"/>
  <c r="D330" i="5"/>
  <c r="E330" i="5"/>
  <c r="F330" i="5"/>
  <c r="A331" i="5"/>
  <c r="B331" i="5"/>
  <c r="C331" i="5"/>
  <c r="D331" i="5"/>
  <c r="E331" i="5"/>
  <c r="F331" i="5"/>
  <c r="A332" i="5"/>
  <c r="B332" i="5"/>
  <c r="C332" i="5"/>
  <c r="D332" i="5"/>
  <c r="E332" i="5"/>
  <c r="F332" i="5"/>
  <c r="A333" i="5"/>
  <c r="B333" i="5"/>
  <c r="C333" i="5"/>
  <c r="D333" i="5"/>
  <c r="E333" i="5"/>
  <c r="F333" i="5"/>
  <c r="A334" i="5"/>
  <c r="B334" i="5"/>
  <c r="C334" i="5"/>
  <c r="D334" i="5"/>
  <c r="E334" i="5"/>
  <c r="F334" i="5"/>
  <c r="A335" i="5"/>
  <c r="B335" i="5"/>
  <c r="C335" i="5"/>
  <c r="D335" i="5"/>
  <c r="E335" i="5"/>
  <c r="F335" i="5"/>
  <c r="A336" i="5"/>
  <c r="B336" i="5"/>
  <c r="C336" i="5"/>
  <c r="D336" i="5"/>
  <c r="E336" i="5"/>
  <c r="F336" i="5"/>
  <c r="B7" i="5"/>
  <c r="C7" i="5"/>
  <c r="D7" i="5"/>
  <c r="E7" i="5"/>
  <c r="F7" i="5"/>
  <c r="A7" i="5"/>
  <c r="A8" i="4"/>
  <c r="B8" i="4"/>
  <c r="C8" i="4"/>
  <c r="D8" i="4"/>
  <c r="E8" i="4"/>
  <c r="F8" i="4"/>
  <c r="A9" i="4"/>
  <c r="B9" i="4"/>
  <c r="C9" i="4"/>
  <c r="D9" i="4"/>
  <c r="E9" i="4"/>
  <c r="F9" i="4"/>
  <c r="A10" i="4"/>
  <c r="B10" i="4"/>
  <c r="C10" i="4"/>
  <c r="D10" i="4"/>
  <c r="E10" i="4"/>
  <c r="F10" i="4"/>
  <c r="A11" i="4"/>
  <c r="B11" i="4"/>
  <c r="C11" i="4"/>
  <c r="D11" i="4"/>
  <c r="E11" i="4"/>
  <c r="F11" i="4"/>
  <c r="A12" i="4"/>
  <c r="B12" i="4"/>
  <c r="C12" i="4"/>
  <c r="D12" i="4"/>
  <c r="E12" i="4"/>
  <c r="F12" i="4"/>
  <c r="A13" i="4"/>
  <c r="B13" i="4"/>
  <c r="C13" i="4"/>
  <c r="D13" i="4"/>
  <c r="E13" i="4"/>
  <c r="F13" i="4"/>
  <c r="A14" i="4"/>
  <c r="B14" i="4"/>
  <c r="C14" i="4"/>
  <c r="D14" i="4"/>
  <c r="E14" i="4"/>
  <c r="F14" i="4"/>
  <c r="A15" i="4"/>
  <c r="B15" i="4"/>
  <c r="C15" i="4"/>
  <c r="D15" i="4"/>
  <c r="E15" i="4"/>
  <c r="F15" i="4"/>
  <c r="A16" i="4"/>
  <c r="B16" i="4"/>
  <c r="C16" i="4"/>
  <c r="D16" i="4"/>
  <c r="E16" i="4"/>
  <c r="F16" i="4"/>
  <c r="A17" i="4"/>
  <c r="B17" i="4"/>
  <c r="C17" i="4"/>
  <c r="D17" i="4"/>
  <c r="E17" i="4"/>
  <c r="F17" i="4"/>
  <c r="A18" i="4"/>
  <c r="B18" i="4"/>
  <c r="C18" i="4"/>
  <c r="D18" i="4"/>
  <c r="E18" i="4"/>
  <c r="F18" i="4"/>
  <c r="A19" i="4"/>
  <c r="B19" i="4"/>
  <c r="C19" i="4"/>
  <c r="D19" i="4"/>
  <c r="E19" i="4"/>
  <c r="F19" i="4"/>
  <c r="A20" i="4"/>
  <c r="B20" i="4"/>
  <c r="C20" i="4"/>
  <c r="D20" i="4"/>
  <c r="E20" i="4"/>
  <c r="F20" i="4"/>
  <c r="A21" i="4"/>
  <c r="B21" i="4"/>
  <c r="C21" i="4"/>
  <c r="D21" i="4"/>
  <c r="E21" i="4"/>
  <c r="F21" i="4"/>
  <c r="A22" i="4"/>
  <c r="B22" i="4"/>
  <c r="C22" i="4"/>
  <c r="D22" i="4"/>
  <c r="E22" i="4"/>
  <c r="F22" i="4"/>
  <c r="A23" i="4"/>
  <c r="B23" i="4"/>
  <c r="C23" i="4"/>
  <c r="D23" i="4"/>
  <c r="E23" i="4"/>
  <c r="F23" i="4"/>
  <c r="A24" i="4"/>
  <c r="B24" i="4"/>
  <c r="C24" i="4"/>
  <c r="D24" i="4"/>
  <c r="E24" i="4"/>
  <c r="F24" i="4"/>
  <c r="A25" i="4"/>
  <c r="B25" i="4"/>
  <c r="C25" i="4"/>
  <c r="D25" i="4"/>
  <c r="E25" i="4"/>
  <c r="F25" i="4"/>
  <c r="A26" i="4"/>
  <c r="B26" i="4"/>
  <c r="C26" i="4"/>
  <c r="D26" i="4"/>
  <c r="E26" i="4"/>
  <c r="F26" i="4"/>
  <c r="A27" i="4"/>
  <c r="B27" i="4"/>
  <c r="C27" i="4"/>
  <c r="D27" i="4"/>
  <c r="E27" i="4"/>
  <c r="F27" i="4"/>
  <c r="A28" i="4"/>
  <c r="B28" i="4"/>
  <c r="C28" i="4"/>
  <c r="D28" i="4"/>
  <c r="E28" i="4"/>
  <c r="F28" i="4"/>
  <c r="A29" i="4"/>
  <c r="B29" i="4"/>
  <c r="C29" i="4"/>
  <c r="D29" i="4"/>
  <c r="E29" i="4"/>
  <c r="F29" i="4"/>
  <c r="A30" i="4"/>
  <c r="B30" i="4"/>
  <c r="C30" i="4"/>
  <c r="D30" i="4"/>
  <c r="E30" i="4"/>
  <c r="F30" i="4"/>
  <c r="A31" i="4"/>
  <c r="B31" i="4"/>
  <c r="C31" i="4"/>
  <c r="D31" i="4"/>
  <c r="E31" i="4"/>
  <c r="F31" i="4"/>
  <c r="A32" i="4"/>
  <c r="B32" i="4"/>
  <c r="C32" i="4"/>
  <c r="D32" i="4"/>
  <c r="E32" i="4"/>
  <c r="F32" i="4"/>
  <c r="A33" i="4"/>
  <c r="B33" i="4"/>
  <c r="C33" i="4"/>
  <c r="D33" i="4"/>
  <c r="E33" i="4"/>
  <c r="F33" i="4"/>
  <c r="A34" i="4"/>
  <c r="B34" i="4"/>
  <c r="C34" i="4"/>
  <c r="D34" i="4"/>
  <c r="E34" i="4"/>
  <c r="F34" i="4"/>
  <c r="A35" i="4"/>
  <c r="B35" i="4"/>
  <c r="C35" i="4"/>
  <c r="D35" i="4"/>
  <c r="E35" i="4"/>
  <c r="F35" i="4"/>
  <c r="A36" i="4"/>
  <c r="B36" i="4"/>
  <c r="C36" i="4"/>
  <c r="D36" i="4"/>
  <c r="E36" i="4"/>
  <c r="F36" i="4"/>
  <c r="A37" i="4"/>
  <c r="B37" i="4"/>
  <c r="C37" i="4"/>
  <c r="D37" i="4"/>
  <c r="E37" i="4"/>
  <c r="F37" i="4"/>
  <c r="A38" i="4"/>
  <c r="B38" i="4"/>
  <c r="C38" i="4"/>
  <c r="D38" i="4"/>
  <c r="E38" i="4"/>
  <c r="F38" i="4"/>
  <c r="A39" i="4"/>
  <c r="B39" i="4"/>
  <c r="C39" i="4"/>
  <c r="D39" i="4"/>
  <c r="E39" i="4"/>
  <c r="F39" i="4"/>
  <c r="A40" i="4"/>
  <c r="B40" i="4"/>
  <c r="C40" i="4"/>
  <c r="D40" i="4"/>
  <c r="E40" i="4"/>
  <c r="F40" i="4"/>
  <c r="A41" i="4"/>
  <c r="B41" i="4"/>
  <c r="C41" i="4"/>
  <c r="D41" i="4"/>
  <c r="E41" i="4"/>
  <c r="F41" i="4"/>
  <c r="A42" i="4"/>
  <c r="B42" i="4"/>
  <c r="C42" i="4"/>
  <c r="D42" i="4"/>
  <c r="E42" i="4"/>
  <c r="F42" i="4"/>
  <c r="A43" i="4"/>
  <c r="B43" i="4"/>
  <c r="C43" i="4"/>
  <c r="D43" i="4"/>
  <c r="E43" i="4"/>
  <c r="F43" i="4"/>
  <c r="A44" i="4"/>
  <c r="B44" i="4"/>
  <c r="C44" i="4"/>
  <c r="D44" i="4"/>
  <c r="E44" i="4"/>
  <c r="F44" i="4"/>
  <c r="A45" i="4"/>
  <c r="B45" i="4"/>
  <c r="C45" i="4"/>
  <c r="D45" i="4"/>
  <c r="E45" i="4"/>
  <c r="F45" i="4"/>
  <c r="A46" i="4"/>
  <c r="B46" i="4"/>
  <c r="C46" i="4"/>
  <c r="D46" i="4"/>
  <c r="E46" i="4"/>
  <c r="F46" i="4"/>
  <c r="A47" i="4"/>
  <c r="B47" i="4"/>
  <c r="C47" i="4"/>
  <c r="D47" i="4"/>
  <c r="E47" i="4"/>
  <c r="F47" i="4"/>
  <c r="A48" i="4"/>
  <c r="B48" i="4"/>
  <c r="C48" i="4"/>
  <c r="D48" i="4"/>
  <c r="E48" i="4"/>
  <c r="F48" i="4"/>
  <c r="A49" i="4"/>
  <c r="B49" i="4"/>
  <c r="C49" i="4"/>
  <c r="D49" i="4"/>
  <c r="E49" i="4"/>
  <c r="F49" i="4"/>
  <c r="A50" i="4"/>
  <c r="B50" i="4"/>
  <c r="C50" i="4"/>
  <c r="D50" i="4"/>
  <c r="E50" i="4"/>
  <c r="F50" i="4"/>
  <c r="A51" i="4"/>
  <c r="B51" i="4"/>
  <c r="C51" i="4"/>
  <c r="D51" i="4"/>
  <c r="E51" i="4"/>
  <c r="F51" i="4"/>
  <c r="A52" i="4"/>
  <c r="B52" i="4"/>
  <c r="C52" i="4"/>
  <c r="D52" i="4"/>
  <c r="E52" i="4"/>
  <c r="F52" i="4"/>
  <c r="A53" i="4"/>
  <c r="B53" i="4"/>
  <c r="C53" i="4"/>
  <c r="D53" i="4"/>
  <c r="E53" i="4"/>
  <c r="F53" i="4"/>
  <c r="A54" i="4"/>
  <c r="B54" i="4"/>
  <c r="C54" i="4"/>
  <c r="D54" i="4"/>
  <c r="E54" i="4"/>
  <c r="F54" i="4"/>
  <c r="A55" i="4"/>
  <c r="B55" i="4"/>
  <c r="C55" i="4"/>
  <c r="D55" i="4"/>
  <c r="E55" i="4"/>
  <c r="F55" i="4"/>
  <c r="A56" i="4"/>
  <c r="B56" i="4"/>
  <c r="C56" i="4"/>
  <c r="D56" i="4"/>
  <c r="E56" i="4"/>
  <c r="F56" i="4"/>
  <c r="A57" i="4"/>
  <c r="B57" i="4"/>
  <c r="C57" i="4"/>
  <c r="D57" i="4"/>
  <c r="E57" i="4"/>
  <c r="F57" i="4"/>
  <c r="A58" i="4"/>
  <c r="B58" i="4"/>
  <c r="C58" i="4"/>
  <c r="D58" i="4"/>
  <c r="E58" i="4"/>
  <c r="F58" i="4"/>
  <c r="A59" i="4"/>
  <c r="B59" i="4"/>
  <c r="C59" i="4"/>
  <c r="D59" i="4"/>
  <c r="E59" i="4"/>
  <c r="F59" i="4"/>
  <c r="A60" i="4"/>
  <c r="B60" i="4"/>
  <c r="C60" i="4"/>
  <c r="D60" i="4"/>
  <c r="E60" i="4"/>
  <c r="F60" i="4"/>
  <c r="A61" i="4"/>
  <c r="B61" i="4"/>
  <c r="C61" i="4"/>
  <c r="D61" i="4"/>
  <c r="E61" i="4"/>
  <c r="F61" i="4"/>
  <c r="A62" i="4"/>
  <c r="B62" i="4"/>
  <c r="C62" i="4"/>
  <c r="D62" i="4"/>
  <c r="E62" i="4"/>
  <c r="F62" i="4"/>
  <c r="A63" i="4"/>
  <c r="B63" i="4"/>
  <c r="C63" i="4"/>
  <c r="D63" i="4"/>
  <c r="E63" i="4"/>
  <c r="F63" i="4"/>
  <c r="A64" i="4"/>
  <c r="B64" i="4"/>
  <c r="C64" i="4"/>
  <c r="D64" i="4"/>
  <c r="E64" i="4"/>
  <c r="F64" i="4"/>
  <c r="A65" i="4"/>
  <c r="B65" i="4"/>
  <c r="C65" i="4"/>
  <c r="D65" i="4"/>
  <c r="E65" i="4"/>
  <c r="F65" i="4"/>
  <c r="A66" i="4"/>
  <c r="B66" i="4"/>
  <c r="C66" i="4"/>
  <c r="D66" i="4"/>
  <c r="E66" i="4"/>
  <c r="F66" i="4"/>
  <c r="A67" i="4"/>
  <c r="B67" i="4"/>
  <c r="C67" i="4"/>
  <c r="D67" i="4"/>
  <c r="E67" i="4"/>
  <c r="F67" i="4"/>
  <c r="A68" i="4"/>
  <c r="B68" i="4"/>
  <c r="C68" i="4"/>
  <c r="D68" i="4"/>
  <c r="E68" i="4"/>
  <c r="F68" i="4"/>
  <c r="A69" i="4"/>
  <c r="B69" i="4"/>
  <c r="C69" i="4"/>
  <c r="D69" i="4"/>
  <c r="E69" i="4"/>
  <c r="F69" i="4"/>
  <c r="A70" i="4"/>
  <c r="B70" i="4"/>
  <c r="C70" i="4"/>
  <c r="D70" i="4"/>
  <c r="E70" i="4"/>
  <c r="F70" i="4"/>
  <c r="A71" i="4"/>
  <c r="B71" i="4"/>
  <c r="C71" i="4"/>
  <c r="D71" i="4"/>
  <c r="E71" i="4"/>
  <c r="F71" i="4"/>
  <c r="A72" i="4"/>
  <c r="B72" i="4"/>
  <c r="C72" i="4"/>
  <c r="D72" i="4"/>
  <c r="E72" i="4"/>
  <c r="F72" i="4"/>
  <c r="A73" i="4"/>
  <c r="B73" i="4"/>
  <c r="C73" i="4"/>
  <c r="D73" i="4"/>
  <c r="E73" i="4"/>
  <c r="F73" i="4"/>
  <c r="A74" i="4"/>
  <c r="B74" i="4"/>
  <c r="C74" i="4"/>
  <c r="D74" i="4"/>
  <c r="E74" i="4"/>
  <c r="F74" i="4"/>
  <c r="A75" i="4"/>
  <c r="B75" i="4"/>
  <c r="C75" i="4"/>
  <c r="D75" i="4"/>
  <c r="E75" i="4"/>
  <c r="F75" i="4"/>
  <c r="A76" i="4"/>
  <c r="B76" i="4"/>
  <c r="C76" i="4"/>
  <c r="D76" i="4"/>
  <c r="E76" i="4"/>
  <c r="F76" i="4"/>
  <c r="A77" i="4"/>
  <c r="B77" i="4"/>
  <c r="C77" i="4"/>
  <c r="D77" i="4"/>
  <c r="E77" i="4"/>
  <c r="F77" i="4"/>
  <c r="A78" i="4"/>
  <c r="B78" i="4"/>
  <c r="C78" i="4"/>
  <c r="D78" i="4"/>
  <c r="E78" i="4"/>
  <c r="F78" i="4"/>
  <c r="A79" i="4"/>
  <c r="B79" i="4"/>
  <c r="C79" i="4"/>
  <c r="D79" i="4"/>
  <c r="E79" i="4"/>
  <c r="F79" i="4"/>
  <c r="A80" i="4"/>
  <c r="B80" i="4"/>
  <c r="C80" i="4"/>
  <c r="D80" i="4"/>
  <c r="E80" i="4"/>
  <c r="F80" i="4"/>
  <c r="A81" i="4"/>
  <c r="B81" i="4"/>
  <c r="C81" i="4"/>
  <c r="D81" i="4"/>
  <c r="E81" i="4"/>
  <c r="F81" i="4"/>
  <c r="A82" i="4"/>
  <c r="B82" i="4"/>
  <c r="C82" i="4"/>
  <c r="D82" i="4"/>
  <c r="E82" i="4"/>
  <c r="F82" i="4"/>
  <c r="A83" i="4"/>
  <c r="B83" i="4"/>
  <c r="C83" i="4"/>
  <c r="D83" i="4"/>
  <c r="E83" i="4"/>
  <c r="F83" i="4"/>
  <c r="A84" i="4"/>
  <c r="B84" i="4"/>
  <c r="C84" i="4"/>
  <c r="D84" i="4"/>
  <c r="E84" i="4"/>
  <c r="F84" i="4"/>
  <c r="A85" i="4"/>
  <c r="B85" i="4"/>
  <c r="C85" i="4"/>
  <c r="D85" i="4"/>
  <c r="E85" i="4"/>
  <c r="F85" i="4"/>
  <c r="A86" i="4"/>
  <c r="B86" i="4"/>
  <c r="C86" i="4"/>
  <c r="D86" i="4"/>
  <c r="E86" i="4"/>
  <c r="F86" i="4"/>
  <c r="A87" i="4"/>
  <c r="B87" i="4"/>
  <c r="C87" i="4"/>
  <c r="D87" i="4"/>
  <c r="E87" i="4"/>
  <c r="F87" i="4"/>
  <c r="A88" i="4"/>
  <c r="B88" i="4"/>
  <c r="C88" i="4"/>
  <c r="D88" i="4"/>
  <c r="E88" i="4"/>
  <c r="F88" i="4"/>
  <c r="A89" i="4"/>
  <c r="B89" i="4"/>
  <c r="C89" i="4"/>
  <c r="D89" i="4"/>
  <c r="E89" i="4"/>
  <c r="F89" i="4"/>
  <c r="A90" i="4"/>
  <c r="B90" i="4"/>
  <c r="C90" i="4"/>
  <c r="D90" i="4"/>
  <c r="E90" i="4"/>
  <c r="F90" i="4"/>
  <c r="A91" i="4"/>
  <c r="B91" i="4"/>
  <c r="C91" i="4"/>
  <c r="D91" i="4"/>
  <c r="E91" i="4"/>
  <c r="F91" i="4"/>
  <c r="A92" i="4"/>
  <c r="B92" i="4"/>
  <c r="C92" i="4"/>
  <c r="D92" i="4"/>
  <c r="E92" i="4"/>
  <c r="F92" i="4"/>
  <c r="A93" i="4"/>
  <c r="B93" i="4"/>
  <c r="C93" i="4"/>
  <c r="D93" i="4"/>
  <c r="E93" i="4"/>
  <c r="F93" i="4"/>
  <c r="A94" i="4"/>
  <c r="B94" i="4"/>
  <c r="C94" i="4"/>
  <c r="D94" i="4"/>
  <c r="E94" i="4"/>
  <c r="F94" i="4"/>
  <c r="A95" i="4"/>
  <c r="B95" i="4"/>
  <c r="C95" i="4"/>
  <c r="D95" i="4"/>
  <c r="E95" i="4"/>
  <c r="F95" i="4"/>
  <c r="A96" i="4"/>
  <c r="B96" i="4"/>
  <c r="C96" i="4"/>
  <c r="D96" i="4"/>
  <c r="E96" i="4"/>
  <c r="F96" i="4"/>
  <c r="A97" i="4"/>
  <c r="B97" i="4"/>
  <c r="C97" i="4"/>
  <c r="D97" i="4"/>
  <c r="E97" i="4"/>
  <c r="F97" i="4"/>
  <c r="A98" i="4"/>
  <c r="B98" i="4"/>
  <c r="C98" i="4"/>
  <c r="D98" i="4"/>
  <c r="E98" i="4"/>
  <c r="F98" i="4"/>
  <c r="A99" i="4"/>
  <c r="B99" i="4"/>
  <c r="C99" i="4"/>
  <c r="D99" i="4"/>
  <c r="E99" i="4"/>
  <c r="F99" i="4"/>
  <c r="A100" i="4"/>
  <c r="B100" i="4"/>
  <c r="C100" i="4"/>
  <c r="D100" i="4"/>
  <c r="E100" i="4"/>
  <c r="F100" i="4"/>
  <c r="A101" i="4"/>
  <c r="B101" i="4"/>
  <c r="C101" i="4"/>
  <c r="D101" i="4"/>
  <c r="E101" i="4"/>
  <c r="F101" i="4"/>
  <c r="A102" i="4"/>
  <c r="B102" i="4"/>
  <c r="C102" i="4"/>
  <c r="D102" i="4"/>
  <c r="E102" i="4"/>
  <c r="F102" i="4"/>
  <c r="A103" i="4"/>
  <c r="B103" i="4"/>
  <c r="C103" i="4"/>
  <c r="D103" i="4"/>
  <c r="E103" i="4"/>
  <c r="F103" i="4"/>
  <c r="A104" i="4"/>
  <c r="B104" i="4"/>
  <c r="C104" i="4"/>
  <c r="D104" i="4"/>
  <c r="E104" i="4"/>
  <c r="F104" i="4"/>
  <c r="A105" i="4"/>
  <c r="B105" i="4"/>
  <c r="C105" i="4"/>
  <c r="D105" i="4"/>
  <c r="E105" i="4"/>
  <c r="F105" i="4"/>
  <c r="A106" i="4"/>
  <c r="B106" i="4"/>
  <c r="C106" i="4"/>
  <c r="D106" i="4"/>
  <c r="E106" i="4"/>
  <c r="F106" i="4"/>
  <c r="A107" i="4"/>
  <c r="B107" i="4"/>
  <c r="C107" i="4"/>
  <c r="D107" i="4"/>
  <c r="E107" i="4"/>
  <c r="F107" i="4"/>
  <c r="A108" i="4"/>
  <c r="B108" i="4"/>
  <c r="C108" i="4"/>
  <c r="D108" i="4"/>
  <c r="E108" i="4"/>
  <c r="F108" i="4"/>
  <c r="A109" i="4"/>
  <c r="B109" i="4"/>
  <c r="C109" i="4"/>
  <c r="D109" i="4"/>
  <c r="E109" i="4"/>
  <c r="F109" i="4"/>
  <c r="A110" i="4"/>
  <c r="B110" i="4"/>
  <c r="C110" i="4"/>
  <c r="D110" i="4"/>
  <c r="E110" i="4"/>
  <c r="F110" i="4"/>
  <c r="A111" i="4"/>
  <c r="B111" i="4"/>
  <c r="C111" i="4"/>
  <c r="D111" i="4"/>
  <c r="E111" i="4"/>
  <c r="F111" i="4"/>
  <c r="A112" i="4"/>
  <c r="B112" i="4"/>
  <c r="C112" i="4"/>
  <c r="D112" i="4"/>
  <c r="E112" i="4"/>
  <c r="F112" i="4"/>
  <c r="A113" i="4"/>
  <c r="B113" i="4"/>
  <c r="C113" i="4"/>
  <c r="D113" i="4"/>
  <c r="E113" i="4"/>
  <c r="F113" i="4"/>
  <c r="A114" i="4"/>
  <c r="B114" i="4"/>
  <c r="C114" i="4"/>
  <c r="D114" i="4"/>
  <c r="E114" i="4"/>
  <c r="F114" i="4"/>
  <c r="A115" i="4"/>
  <c r="B115" i="4"/>
  <c r="C115" i="4"/>
  <c r="D115" i="4"/>
  <c r="E115" i="4"/>
  <c r="F115" i="4"/>
  <c r="A116" i="4"/>
  <c r="B116" i="4"/>
  <c r="C116" i="4"/>
  <c r="D116" i="4"/>
  <c r="E116" i="4"/>
  <c r="F116" i="4"/>
  <c r="A117" i="4"/>
  <c r="B117" i="4"/>
  <c r="C117" i="4"/>
  <c r="D117" i="4"/>
  <c r="E117" i="4"/>
  <c r="F117" i="4"/>
  <c r="A118" i="4"/>
  <c r="B118" i="4"/>
  <c r="C118" i="4"/>
  <c r="D118" i="4"/>
  <c r="E118" i="4"/>
  <c r="F118" i="4"/>
  <c r="A119" i="4"/>
  <c r="B119" i="4"/>
  <c r="C119" i="4"/>
  <c r="D119" i="4"/>
  <c r="E119" i="4"/>
  <c r="F119" i="4"/>
  <c r="A120" i="4"/>
  <c r="B120" i="4"/>
  <c r="C120" i="4"/>
  <c r="D120" i="4"/>
  <c r="E120" i="4"/>
  <c r="F120" i="4"/>
  <c r="A121" i="4"/>
  <c r="B121" i="4"/>
  <c r="C121" i="4"/>
  <c r="D121" i="4"/>
  <c r="E121" i="4"/>
  <c r="F121" i="4"/>
  <c r="A122" i="4"/>
  <c r="B122" i="4"/>
  <c r="C122" i="4"/>
  <c r="D122" i="4"/>
  <c r="E122" i="4"/>
  <c r="F122" i="4"/>
  <c r="A123" i="4"/>
  <c r="B123" i="4"/>
  <c r="C123" i="4"/>
  <c r="D123" i="4"/>
  <c r="E123" i="4"/>
  <c r="F123" i="4"/>
  <c r="A124" i="4"/>
  <c r="B124" i="4"/>
  <c r="C124" i="4"/>
  <c r="D124" i="4"/>
  <c r="E124" i="4"/>
  <c r="F124" i="4"/>
  <c r="A125" i="4"/>
  <c r="B125" i="4"/>
  <c r="C125" i="4"/>
  <c r="D125" i="4"/>
  <c r="E125" i="4"/>
  <c r="F125" i="4"/>
  <c r="A126" i="4"/>
  <c r="B126" i="4"/>
  <c r="C126" i="4"/>
  <c r="D126" i="4"/>
  <c r="E126" i="4"/>
  <c r="F126" i="4"/>
  <c r="A127" i="4"/>
  <c r="B127" i="4"/>
  <c r="C127" i="4"/>
  <c r="D127" i="4"/>
  <c r="E127" i="4"/>
  <c r="F127" i="4"/>
  <c r="A128" i="4"/>
  <c r="B128" i="4"/>
  <c r="C128" i="4"/>
  <c r="D128" i="4"/>
  <c r="E128" i="4"/>
  <c r="F128" i="4"/>
  <c r="A129" i="4"/>
  <c r="B129" i="4"/>
  <c r="C129" i="4"/>
  <c r="D129" i="4"/>
  <c r="E129" i="4"/>
  <c r="F129" i="4"/>
  <c r="A130" i="4"/>
  <c r="B130" i="4"/>
  <c r="C130" i="4"/>
  <c r="D130" i="4"/>
  <c r="E130" i="4"/>
  <c r="F130" i="4"/>
  <c r="A131" i="4"/>
  <c r="B131" i="4"/>
  <c r="C131" i="4"/>
  <c r="D131" i="4"/>
  <c r="E131" i="4"/>
  <c r="F131" i="4"/>
  <c r="A132" i="4"/>
  <c r="B132" i="4"/>
  <c r="C132" i="4"/>
  <c r="D132" i="4"/>
  <c r="E132" i="4"/>
  <c r="F132" i="4"/>
  <c r="A133" i="4"/>
  <c r="B133" i="4"/>
  <c r="C133" i="4"/>
  <c r="D133" i="4"/>
  <c r="E133" i="4"/>
  <c r="F133" i="4"/>
  <c r="A134" i="4"/>
  <c r="B134" i="4"/>
  <c r="C134" i="4"/>
  <c r="D134" i="4"/>
  <c r="E134" i="4"/>
  <c r="F134" i="4"/>
  <c r="A135" i="4"/>
  <c r="B135" i="4"/>
  <c r="C135" i="4"/>
  <c r="D135" i="4"/>
  <c r="E135" i="4"/>
  <c r="F135" i="4"/>
  <c r="A136" i="4"/>
  <c r="B136" i="4"/>
  <c r="C136" i="4"/>
  <c r="D136" i="4"/>
  <c r="E136" i="4"/>
  <c r="F136" i="4"/>
  <c r="A137" i="4"/>
  <c r="B137" i="4"/>
  <c r="C137" i="4"/>
  <c r="D137" i="4"/>
  <c r="E137" i="4"/>
  <c r="F137" i="4"/>
  <c r="A138" i="4"/>
  <c r="B138" i="4"/>
  <c r="C138" i="4"/>
  <c r="D138" i="4"/>
  <c r="E138" i="4"/>
  <c r="F138" i="4"/>
  <c r="A139" i="4"/>
  <c r="B139" i="4"/>
  <c r="C139" i="4"/>
  <c r="D139" i="4"/>
  <c r="E139" i="4"/>
  <c r="F139" i="4"/>
  <c r="A140" i="4"/>
  <c r="B140" i="4"/>
  <c r="C140" i="4"/>
  <c r="D140" i="4"/>
  <c r="E140" i="4"/>
  <c r="F140" i="4"/>
  <c r="A141" i="4"/>
  <c r="B141" i="4"/>
  <c r="C141" i="4"/>
  <c r="D141" i="4"/>
  <c r="E141" i="4"/>
  <c r="F141" i="4"/>
  <c r="A142" i="4"/>
  <c r="B142" i="4"/>
  <c r="C142" i="4"/>
  <c r="D142" i="4"/>
  <c r="E142" i="4"/>
  <c r="F142" i="4"/>
  <c r="A143" i="4"/>
  <c r="B143" i="4"/>
  <c r="C143" i="4"/>
  <c r="D143" i="4"/>
  <c r="E143" i="4"/>
  <c r="F143" i="4"/>
  <c r="A144" i="4"/>
  <c r="B144" i="4"/>
  <c r="C144" i="4"/>
  <c r="D144" i="4"/>
  <c r="E144" i="4"/>
  <c r="F144" i="4"/>
  <c r="A145" i="4"/>
  <c r="B145" i="4"/>
  <c r="C145" i="4"/>
  <c r="D145" i="4"/>
  <c r="E145" i="4"/>
  <c r="F145" i="4"/>
  <c r="A146" i="4"/>
  <c r="B146" i="4"/>
  <c r="C146" i="4"/>
  <c r="D146" i="4"/>
  <c r="E146" i="4"/>
  <c r="F146" i="4"/>
  <c r="A147" i="4"/>
  <c r="B147" i="4"/>
  <c r="C147" i="4"/>
  <c r="D147" i="4"/>
  <c r="E147" i="4"/>
  <c r="F147" i="4"/>
  <c r="A148" i="4"/>
  <c r="B148" i="4"/>
  <c r="C148" i="4"/>
  <c r="D148" i="4"/>
  <c r="E148" i="4"/>
  <c r="F148" i="4"/>
  <c r="A149" i="4"/>
  <c r="B149" i="4"/>
  <c r="C149" i="4"/>
  <c r="D149" i="4"/>
  <c r="E149" i="4"/>
  <c r="F149" i="4"/>
  <c r="A150" i="4"/>
  <c r="B150" i="4"/>
  <c r="C150" i="4"/>
  <c r="D150" i="4"/>
  <c r="E150" i="4"/>
  <c r="F150" i="4"/>
  <c r="A151" i="4"/>
  <c r="B151" i="4"/>
  <c r="C151" i="4"/>
  <c r="D151" i="4"/>
  <c r="E151" i="4"/>
  <c r="F151" i="4"/>
  <c r="A152" i="4"/>
  <c r="B152" i="4"/>
  <c r="C152" i="4"/>
  <c r="D152" i="4"/>
  <c r="E152" i="4"/>
  <c r="F152" i="4"/>
  <c r="A153" i="4"/>
  <c r="B153" i="4"/>
  <c r="C153" i="4"/>
  <c r="D153" i="4"/>
  <c r="E153" i="4"/>
  <c r="F153" i="4"/>
  <c r="A154" i="4"/>
  <c r="B154" i="4"/>
  <c r="C154" i="4"/>
  <c r="D154" i="4"/>
  <c r="E154" i="4"/>
  <c r="F154" i="4"/>
  <c r="A155" i="4"/>
  <c r="B155" i="4"/>
  <c r="C155" i="4"/>
  <c r="D155" i="4"/>
  <c r="E155" i="4"/>
  <c r="F155" i="4"/>
  <c r="A156" i="4"/>
  <c r="B156" i="4"/>
  <c r="C156" i="4"/>
  <c r="D156" i="4"/>
  <c r="E156" i="4"/>
  <c r="F156" i="4"/>
  <c r="A157" i="4"/>
  <c r="B157" i="4"/>
  <c r="C157" i="4"/>
  <c r="D157" i="4"/>
  <c r="E157" i="4"/>
  <c r="F157" i="4"/>
  <c r="A158" i="4"/>
  <c r="B158" i="4"/>
  <c r="C158" i="4"/>
  <c r="D158" i="4"/>
  <c r="E158" i="4"/>
  <c r="F158" i="4"/>
  <c r="A159" i="4"/>
  <c r="B159" i="4"/>
  <c r="C159" i="4"/>
  <c r="D159" i="4"/>
  <c r="E159" i="4"/>
  <c r="F159" i="4"/>
  <c r="A160" i="4"/>
  <c r="B160" i="4"/>
  <c r="C160" i="4"/>
  <c r="D160" i="4"/>
  <c r="E160" i="4"/>
  <c r="F160" i="4"/>
  <c r="A161" i="4"/>
  <c r="B161" i="4"/>
  <c r="C161" i="4"/>
  <c r="D161" i="4"/>
  <c r="E161" i="4"/>
  <c r="F161" i="4"/>
  <c r="A162" i="4"/>
  <c r="B162" i="4"/>
  <c r="C162" i="4"/>
  <c r="D162" i="4"/>
  <c r="E162" i="4"/>
  <c r="F162" i="4"/>
  <c r="A163" i="4"/>
  <c r="B163" i="4"/>
  <c r="C163" i="4"/>
  <c r="D163" i="4"/>
  <c r="E163" i="4"/>
  <c r="F163" i="4"/>
  <c r="A164" i="4"/>
  <c r="B164" i="4"/>
  <c r="C164" i="4"/>
  <c r="D164" i="4"/>
  <c r="E164" i="4"/>
  <c r="F164" i="4"/>
  <c r="A165" i="4"/>
  <c r="B165" i="4"/>
  <c r="C165" i="4"/>
  <c r="D165" i="4"/>
  <c r="E165" i="4"/>
  <c r="F165" i="4"/>
  <c r="A166" i="4"/>
  <c r="B166" i="4"/>
  <c r="C166" i="4"/>
  <c r="D166" i="4"/>
  <c r="E166" i="4"/>
  <c r="F166" i="4"/>
  <c r="A167" i="4"/>
  <c r="B167" i="4"/>
  <c r="C167" i="4"/>
  <c r="D167" i="4"/>
  <c r="E167" i="4"/>
  <c r="F167" i="4"/>
  <c r="A168" i="4"/>
  <c r="B168" i="4"/>
  <c r="C168" i="4"/>
  <c r="D168" i="4"/>
  <c r="E168" i="4"/>
  <c r="F168" i="4"/>
  <c r="A169" i="4"/>
  <c r="B169" i="4"/>
  <c r="C169" i="4"/>
  <c r="D169" i="4"/>
  <c r="E169" i="4"/>
  <c r="F169" i="4"/>
  <c r="A170" i="4"/>
  <c r="B170" i="4"/>
  <c r="C170" i="4"/>
  <c r="D170" i="4"/>
  <c r="E170" i="4"/>
  <c r="F170" i="4"/>
  <c r="A171" i="4"/>
  <c r="B171" i="4"/>
  <c r="C171" i="4"/>
  <c r="D171" i="4"/>
  <c r="E171" i="4"/>
  <c r="F171" i="4"/>
  <c r="A172" i="4"/>
  <c r="B172" i="4"/>
  <c r="C172" i="4"/>
  <c r="D172" i="4"/>
  <c r="E172" i="4"/>
  <c r="F172" i="4"/>
  <c r="A173" i="4"/>
  <c r="B173" i="4"/>
  <c r="C173" i="4"/>
  <c r="D173" i="4"/>
  <c r="E173" i="4"/>
  <c r="F173" i="4"/>
  <c r="A174" i="4"/>
  <c r="B174" i="4"/>
  <c r="C174" i="4"/>
  <c r="D174" i="4"/>
  <c r="E174" i="4"/>
  <c r="F174" i="4"/>
  <c r="A175" i="4"/>
  <c r="B175" i="4"/>
  <c r="C175" i="4"/>
  <c r="D175" i="4"/>
  <c r="E175" i="4"/>
  <c r="F175" i="4"/>
  <c r="A176" i="4"/>
  <c r="B176" i="4"/>
  <c r="C176" i="4"/>
  <c r="D176" i="4"/>
  <c r="E176" i="4"/>
  <c r="F176" i="4"/>
  <c r="A177" i="4"/>
  <c r="B177" i="4"/>
  <c r="C177" i="4"/>
  <c r="D177" i="4"/>
  <c r="E177" i="4"/>
  <c r="F177" i="4"/>
  <c r="A178" i="4"/>
  <c r="B178" i="4"/>
  <c r="C178" i="4"/>
  <c r="D178" i="4"/>
  <c r="E178" i="4"/>
  <c r="F178" i="4"/>
  <c r="A179" i="4"/>
  <c r="B179" i="4"/>
  <c r="C179" i="4"/>
  <c r="D179" i="4"/>
  <c r="E179" i="4"/>
  <c r="F179" i="4"/>
  <c r="A180" i="4"/>
  <c r="B180" i="4"/>
  <c r="C180" i="4"/>
  <c r="D180" i="4"/>
  <c r="E180" i="4"/>
  <c r="F180" i="4"/>
  <c r="A181" i="4"/>
  <c r="B181" i="4"/>
  <c r="C181" i="4"/>
  <c r="D181" i="4"/>
  <c r="E181" i="4"/>
  <c r="F181" i="4"/>
  <c r="A182" i="4"/>
  <c r="B182" i="4"/>
  <c r="C182" i="4"/>
  <c r="D182" i="4"/>
  <c r="E182" i="4"/>
  <c r="F182" i="4"/>
  <c r="A183" i="4"/>
  <c r="B183" i="4"/>
  <c r="C183" i="4"/>
  <c r="D183" i="4"/>
  <c r="E183" i="4"/>
  <c r="F183" i="4"/>
  <c r="A184" i="4"/>
  <c r="B184" i="4"/>
  <c r="C184" i="4"/>
  <c r="D184" i="4"/>
  <c r="E184" i="4"/>
  <c r="F184" i="4"/>
  <c r="A185" i="4"/>
  <c r="B185" i="4"/>
  <c r="C185" i="4"/>
  <c r="D185" i="4"/>
  <c r="E185" i="4"/>
  <c r="F185" i="4"/>
  <c r="A186" i="4"/>
  <c r="B186" i="4"/>
  <c r="C186" i="4"/>
  <c r="D186" i="4"/>
  <c r="E186" i="4"/>
  <c r="F186" i="4"/>
  <c r="A187" i="4"/>
  <c r="B187" i="4"/>
  <c r="C187" i="4"/>
  <c r="D187" i="4"/>
  <c r="E187" i="4"/>
  <c r="F187" i="4"/>
  <c r="A188" i="4"/>
  <c r="B188" i="4"/>
  <c r="C188" i="4"/>
  <c r="D188" i="4"/>
  <c r="E188" i="4"/>
  <c r="F188" i="4"/>
  <c r="A189" i="4"/>
  <c r="B189" i="4"/>
  <c r="C189" i="4"/>
  <c r="D189" i="4"/>
  <c r="E189" i="4"/>
  <c r="F189" i="4"/>
  <c r="A190" i="4"/>
  <c r="B190" i="4"/>
  <c r="C190" i="4"/>
  <c r="D190" i="4"/>
  <c r="E190" i="4"/>
  <c r="F190" i="4"/>
  <c r="A191" i="4"/>
  <c r="B191" i="4"/>
  <c r="C191" i="4"/>
  <c r="D191" i="4"/>
  <c r="E191" i="4"/>
  <c r="F191" i="4"/>
  <c r="A192" i="4"/>
  <c r="B192" i="4"/>
  <c r="C192" i="4"/>
  <c r="D192" i="4"/>
  <c r="E192" i="4"/>
  <c r="F192" i="4"/>
  <c r="A193" i="4"/>
  <c r="B193" i="4"/>
  <c r="C193" i="4"/>
  <c r="D193" i="4"/>
  <c r="E193" i="4"/>
  <c r="F193" i="4"/>
  <c r="A194" i="4"/>
  <c r="B194" i="4"/>
  <c r="C194" i="4"/>
  <c r="D194" i="4"/>
  <c r="E194" i="4"/>
  <c r="F194" i="4"/>
  <c r="A195" i="4"/>
  <c r="B195" i="4"/>
  <c r="C195" i="4"/>
  <c r="D195" i="4"/>
  <c r="E195" i="4"/>
  <c r="F195" i="4"/>
  <c r="A196" i="4"/>
  <c r="B196" i="4"/>
  <c r="C196" i="4"/>
  <c r="D196" i="4"/>
  <c r="E196" i="4"/>
  <c r="F196" i="4"/>
  <c r="A197" i="4"/>
  <c r="B197" i="4"/>
  <c r="C197" i="4"/>
  <c r="D197" i="4"/>
  <c r="E197" i="4"/>
  <c r="F197" i="4"/>
  <c r="A198" i="4"/>
  <c r="B198" i="4"/>
  <c r="C198" i="4"/>
  <c r="D198" i="4"/>
  <c r="E198" i="4"/>
  <c r="F198" i="4"/>
  <c r="A199" i="4"/>
  <c r="B199" i="4"/>
  <c r="C199" i="4"/>
  <c r="D199" i="4"/>
  <c r="E199" i="4"/>
  <c r="F199" i="4"/>
  <c r="A200" i="4"/>
  <c r="B200" i="4"/>
  <c r="C200" i="4"/>
  <c r="D200" i="4"/>
  <c r="E200" i="4"/>
  <c r="F200" i="4"/>
  <c r="A201" i="4"/>
  <c r="B201" i="4"/>
  <c r="C201" i="4"/>
  <c r="D201" i="4"/>
  <c r="E201" i="4"/>
  <c r="F201" i="4"/>
  <c r="A202" i="4"/>
  <c r="B202" i="4"/>
  <c r="C202" i="4"/>
  <c r="D202" i="4"/>
  <c r="E202" i="4"/>
  <c r="F202" i="4"/>
  <c r="A203" i="4"/>
  <c r="B203" i="4"/>
  <c r="C203" i="4"/>
  <c r="D203" i="4"/>
  <c r="E203" i="4"/>
  <c r="F203" i="4"/>
  <c r="A204" i="4"/>
  <c r="B204" i="4"/>
  <c r="C204" i="4"/>
  <c r="D204" i="4"/>
  <c r="E204" i="4"/>
  <c r="F204" i="4"/>
  <c r="A205" i="4"/>
  <c r="B205" i="4"/>
  <c r="C205" i="4"/>
  <c r="D205" i="4"/>
  <c r="E205" i="4"/>
  <c r="F205" i="4"/>
  <c r="A206" i="4"/>
  <c r="B206" i="4"/>
  <c r="C206" i="4"/>
  <c r="D206" i="4"/>
  <c r="E206" i="4"/>
  <c r="F206" i="4"/>
  <c r="A207" i="4"/>
  <c r="B207" i="4"/>
  <c r="C207" i="4"/>
  <c r="D207" i="4"/>
  <c r="E207" i="4"/>
  <c r="F207" i="4"/>
  <c r="A208" i="4"/>
  <c r="B208" i="4"/>
  <c r="C208" i="4"/>
  <c r="D208" i="4"/>
  <c r="E208" i="4"/>
  <c r="F208" i="4"/>
  <c r="A209" i="4"/>
  <c r="B209" i="4"/>
  <c r="C209" i="4"/>
  <c r="D209" i="4"/>
  <c r="E209" i="4"/>
  <c r="F209" i="4"/>
  <c r="A210" i="4"/>
  <c r="B210" i="4"/>
  <c r="C210" i="4"/>
  <c r="D210" i="4"/>
  <c r="E210" i="4"/>
  <c r="F210" i="4"/>
  <c r="A211" i="4"/>
  <c r="B211" i="4"/>
  <c r="C211" i="4"/>
  <c r="D211" i="4"/>
  <c r="E211" i="4"/>
  <c r="F211" i="4"/>
  <c r="A212" i="4"/>
  <c r="B212" i="4"/>
  <c r="C212" i="4"/>
  <c r="D212" i="4"/>
  <c r="E212" i="4"/>
  <c r="F212" i="4"/>
  <c r="A213" i="4"/>
  <c r="B213" i="4"/>
  <c r="C213" i="4"/>
  <c r="D213" i="4"/>
  <c r="E213" i="4"/>
  <c r="F213" i="4"/>
  <c r="A214" i="4"/>
  <c r="B214" i="4"/>
  <c r="C214" i="4"/>
  <c r="D214" i="4"/>
  <c r="E214" i="4"/>
  <c r="F214" i="4"/>
  <c r="A215" i="4"/>
  <c r="B215" i="4"/>
  <c r="C215" i="4"/>
  <c r="D215" i="4"/>
  <c r="E215" i="4"/>
  <c r="F215" i="4"/>
  <c r="A216" i="4"/>
  <c r="B216" i="4"/>
  <c r="C216" i="4"/>
  <c r="D216" i="4"/>
  <c r="E216" i="4"/>
  <c r="F216" i="4"/>
  <c r="A217" i="4"/>
  <c r="B217" i="4"/>
  <c r="C217" i="4"/>
  <c r="D217" i="4"/>
  <c r="E217" i="4"/>
  <c r="F217" i="4"/>
  <c r="A218" i="4"/>
  <c r="B218" i="4"/>
  <c r="C218" i="4"/>
  <c r="D218" i="4"/>
  <c r="E218" i="4"/>
  <c r="F218" i="4"/>
  <c r="A219" i="4"/>
  <c r="B219" i="4"/>
  <c r="C219" i="4"/>
  <c r="D219" i="4"/>
  <c r="E219" i="4"/>
  <c r="F219" i="4"/>
  <c r="A220" i="4"/>
  <c r="B220" i="4"/>
  <c r="C220" i="4"/>
  <c r="D220" i="4"/>
  <c r="E220" i="4"/>
  <c r="F220" i="4"/>
  <c r="A221" i="4"/>
  <c r="B221" i="4"/>
  <c r="C221" i="4"/>
  <c r="D221" i="4"/>
  <c r="E221" i="4"/>
  <c r="F221" i="4"/>
  <c r="A222" i="4"/>
  <c r="B222" i="4"/>
  <c r="C222" i="4"/>
  <c r="D222" i="4"/>
  <c r="E222" i="4"/>
  <c r="F222" i="4"/>
  <c r="A223" i="4"/>
  <c r="B223" i="4"/>
  <c r="C223" i="4"/>
  <c r="D223" i="4"/>
  <c r="E223" i="4"/>
  <c r="F223" i="4"/>
  <c r="A224" i="4"/>
  <c r="B224" i="4"/>
  <c r="C224" i="4"/>
  <c r="D224" i="4"/>
  <c r="E224" i="4"/>
  <c r="F224" i="4"/>
  <c r="A225" i="4"/>
  <c r="B225" i="4"/>
  <c r="C225" i="4"/>
  <c r="D225" i="4"/>
  <c r="E225" i="4"/>
  <c r="F225" i="4"/>
  <c r="A226" i="4"/>
  <c r="B226" i="4"/>
  <c r="C226" i="4"/>
  <c r="D226" i="4"/>
  <c r="E226" i="4"/>
  <c r="F226" i="4"/>
  <c r="A227" i="4"/>
  <c r="B227" i="4"/>
  <c r="C227" i="4"/>
  <c r="D227" i="4"/>
  <c r="E227" i="4"/>
  <c r="F227" i="4"/>
  <c r="A228" i="4"/>
  <c r="B228" i="4"/>
  <c r="C228" i="4"/>
  <c r="D228" i="4"/>
  <c r="E228" i="4"/>
  <c r="F228" i="4"/>
  <c r="A229" i="4"/>
  <c r="B229" i="4"/>
  <c r="C229" i="4"/>
  <c r="D229" i="4"/>
  <c r="E229" i="4"/>
  <c r="F229" i="4"/>
  <c r="A230" i="4"/>
  <c r="B230" i="4"/>
  <c r="C230" i="4"/>
  <c r="D230" i="4"/>
  <c r="E230" i="4"/>
  <c r="F230" i="4"/>
  <c r="A231" i="4"/>
  <c r="B231" i="4"/>
  <c r="C231" i="4"/>
  <c r="D231" i="4"/>
  <c r="E231" i="4"/>
  <c r="F231" i="4"/>
  <c r="A232" i="4"/>
  <c r="B232" i="4"/>
  <c r="C232" i="4"/>
  <c r="D232" i="4"/>
  <c r="E232" i="4"/>
  <c r="F232" i="4"/>
  <c r="A233" i="4"/>
  <c r="B233" i="4"/>
  <c r="C233" i="4"/>
  <c r="D233" i="4"/>
  <c r="E233" i="4"/>
  <c r="F233" i="4"/>
  <c r="A234" i="4"/>
  <c r="B234" i="4"/>
  <c r="C234" i="4"/>
  <c r="D234" i="4"/>
  <c r="E234" i="4"/>
  <c r="F234" i="4"/>
  <c r="A235" i="4"/>
  <c r="B235" i="4"/>
  <c r="C235" i="4"/>
  <c r="D235" i="4"/>
  <c r="E235" i="4"/>
  <c r="F235" i="4"/>
  <c r="A236" i="4"/>
  <c r="B236" i="4"/>
  <c r="C236" i="4"/>
  <c r="D236" i="4"/>
  <c r="E236" i="4"/>
  <c r="F236" i="4"/>
  <c r="A237" i="4"/>
  <c r="B237" i="4"/>
  <c r="C237" i="4"/>
  <c r="D237" i="4"/>
  <c r="E237" i="4"/>
  <c r="F237" i="4"/>
  <c r="A238" i="4"/>
  <c r="B238" i="4"/>
  <c r="C238" i="4"/>
  <c r="D238" i="4"/>
  <c r="E238" i="4"/>
  <c r="F238" i="4"/>
  <c r="A239" i="4"/>
  <c r="B239" i="4"/>
  <c r="C239" i="4"/>
  <c r="D239" i="4"/>
  <c r="E239" i="4"/>
  <c r="F239" i="4"/>
  <c r="A240" i="4"/>
  <c r="B240" i="4"/>
  <c r="C240" i="4"/>
  <c r="D240" i="4"/>
  <c r="E240" i="4"/>
  <c r="F240" i="4"/>
  <c r="A241" i="4"/>
  <c r="B241" i="4"/>
  <c r="C241" i="4"/>
  <c r="D241" i="4"/>
  <c r="E241" i="4"/>
  <c r="F241" i="4"/>
  <c r="A242" i="4"/>
  <c r="B242" i="4"/>
  <c r="C242" i="4"/>
  <c r="D242" i="4"/>
  <c r="E242" i="4"/>
  <c r="F242" i="4"/>
  <c r="A243" i="4"/>
  <c r="B243" i="4"/>
  <c r="C243" i="4"/>
  <c r="D243" i="4"/>
  <c r="E243" i="4"/>
  <c r="F243" i="4"/>
  <c r="A244" i="4"/>
  <c r="B244" i="4"/>
  <c r="C244" i="4"/>
  <c r="D244" i="4"/>
  <c r="E244" i="4"/>
  <c r="F244" i="4"/>
  <c r="A245" i="4"/>
  <c r="B245" i="4"/>
  <c r="C245" i="4"/>
  <c r="D245" i="4"/>
  <c r="E245" i="4"/>
  <c r="F245" i="4"/>
  <c r="A246" i="4"/>
  <c r="B246" i="4"/>
  <c r="C246" i="4"/>
  <c r="D246" i="4"/>
  <c r="E246" i="4"/>
  <c r="F246" i="4"/>
  <c r="A247" i="4"/>
  <c r="B247" i="4"/>
  <c r="C247" i="4"/>
  <c r="D247" i="4"/>
  <c r="E247" i="4"/>
  <c r="F247" i="4"/>
  <c r="A248" i="4"/>
  <c r="B248" i="4"/>
  <c r="C248" i="4"/>
  <c r="D248" i="4"/>
  <c r="E248" i="4"/>
  <c r="F248" i="4"/>
  <c r="A249" i="4"/>
  <c r="B249" i="4"/>
  <c r="C249" i="4"/>
  <c r="D249" i="4"/>
  <c r="E249" i="4"/>
  <c r="F249" i="4"/>
  <c r="A250" i="4"/>
  <c r="B250" i="4"/>
  <c r="C250" i="4"/>
  <c r="D250" i="4"/>
  <c r="E250" i="4"/>
  <c r="F250" i="4"/>
  <c r="A251" i="4"/>
  <c r="B251" i="4"/>
  <c r="C251" i="4"/>
  <c r="D251" i="4"/>
  <c r="E251" i="4"/>
  <c r="F251" i="4"/>
  <c r="A252" i="4"/>
  <c r="B252" i="4"/>
  <c r="C252" i="4"/>
  <c r="D252" i="4"/>
  <c r="E252" i="4"/>
  <c r="F252" i="4"/>
  <c r="A253" i="4"/>
  <c r="B253" i="4"/>
  <c r="C253" i="4"/>
  <c r="D253" i="4"/>
  <c r="E253" i="4"/>
  <c r="F253" i="4"/>
  <c r="A254" i="4"/>
  <c r="B254" i="4"/>
  <c r="C254" i="4"/>
  <c r="D254" i="4"/>
  <c r="E254" i="4"/>
  <c r="F254" i="4"/>
  <c r="A255" i="4"/>
  <c r="B255" i="4"/>
  <c r="C255" i="4"/>
  <c r="D255" i="4"/>
  <c r="E255" i="4"/>
  <c r="F255" i="4"/>
  <c r="A256" i="4"/>
  <c r="B256" i="4"/>
  <c r="C256" i="4"/>
  <c r="D256" i="4"/>
  <c r="E256" i="4"/>
  <c r="F256" i="4"/>
  <c r="A257" i="4"/>
  <c r="B257" i="4"/>
  <c r="C257" i="4"/>
  <c r="D257" i="4"/>
  <c r="E257" i="4"/>
  <c r="F257" i="4"/>
  <c r="A258" i="4"/>
  <c r="B258" i="4"/>
  <c r="C258" i="4"/>
  <c r="D258" i="4"/>
  <c r="E258" i="4"/>
  <c r="F258" i="4"/>
  <c r="A259" i="4"/>
  <c r="B259" i="4"/>
  <c r="C259" i="4"/>
  <c r="D259" i="4"/>
  <c r="E259" i="4"/>
  <c r="F259" i="4"/>
  <c r="A260" i="4"/>
  <c r="B260" i="4"/>
  <c r="C260" i="4"/>
  <c r="D260" i="4"/>
  <c r="E260" i="4"/>
  <c r="F260" i="4"/>
  <c r="A261" i="4"/>
  <c r="B261" i="4"/>
  <c r="C261" i="4"/>
  <c r="D261" i="4"/>
  <c r="E261" i="4"/>
  <c r="F261" i="4"/>
  <c r="A262" i="4"/>
  <c r="B262" i="4"/>
  <c r="C262" i="4"/>
  <c r="D262" i="4"/>
  <c r="E262" i="4"/>
  <c r="F262" i="4"/>
  <c r="A263" i="4"/>
  <c r="B263" i="4"/>
  <c r="C263" i="4"/>
  <c r="D263" i="4"/>
  <c r="E263" i="4"/>
  <c r="F263" i="4"/>
  <c r="A264" i="4"/>
  <c r="B264" i="4"/>
  <c r="C264" i="4"/>
  <c r="D264" i="4"/>
  <c r="E264" i="4"/>
  <c r="F264" i="4"/>
  <c r="A265" i="4"/>
  <c r="B265" i="4"/>
  <c r="C265" i="4"/>
  <c r="D265" i="4"/>
  <c r="E265" i="4"/>
  <c r="F265" i="4"/>
  <c r="A266" i="4"/>
  <c r="B266" i="4"/>
  <c r="C266" i="4"/>
  <c r="D266" i="4"/>
  <c r="E266" i="4"/>
  <c r="F266" i="4"/>
  <c r="A267" i="4"/>
  <c r="B267" i="4"/>
  <c r="C267" i="4"/>
  <c r="D267" i="4"/>
  <c r="E267" i="4"/>
  <c r="F267" i="4"/>
  <c r="A268" i="4"/>
  <c r="B268" i="4"/>
  <c r="C268" i="4"/>
  <c r="D268" i="4"/>
  <c r="E268" i="4"/>
  <c r="F268" i="4"/>
  <c r="A269" i="4"/>
  <c r="B269" i="4"/>
  <c r="C269" i="4"/>
  <c r="D269" i="4"/>
  <c r="E269" i="4"/>
  <c r="F269" i="4"/>
  <c r="A270" i="4"/>
  <c r="B270" i="4"/>
  <c r="C270" i="4"/>
  <c r="D270" i="4"/>
  <c r="E270" i="4"/>
  <c r="F270" i="4"/>
  <c r="A271" i="4"/>
  <c r="B271" i="4"/>
  <c r="C271" i="4"/>
  <c r="D271" i="4"/>
  <c r="E271" i="4"/>
  <c r="F271" i="4"/>
  <c r="A272" i="4"/>
  <c r="B272" i="4"/>
  <c r="C272" i="4"/>
  <c r="D272" i="4"/>
  <c r="E272" i="4"/>
  <c r="F272" i="4"/>
  <c r="A273" i="4"/>
  <c r="B273" i="4"/>
  <c r="C273" i="4"/>
  <c r="D273" i="4"/>
  <c r="E273" i="4"/>
  <c r="F273" i="4"/>
  <c r="A274" i="4"/>
  <c r="B274" i="4"/>
  <c r="C274" i="4"/>
  <c r="D274" i="4"/>
  <c r="E274" i="4"/>
  <c r="F274" i="4"/>
  <c r="A275" i="4"/>
  <c r="B275" i="4"/>
  <c r="C275" i="4"/>
  <c r="D275" i="4"/>
  <c r="E275" i="4"/>
  <c r="F275" i="4"/>
  <c r="A276" i="4"/>
  <c r="B276" i="4"/>
  <c r="C276" i="4"/>
  <c r="D276" i="4"/>
  <c r="E276" i="4"/>
  <c r="F276" i="4"/>
  <c r="A277" i="4"/>
  <c r="B277" i="4"/>
  <c r="C277" i="4"/>
  <c r="D277" i="4"/>
  <c r="E277" i="4"/>
  <c r="F277" i="4"/>
  <c r="A278" i="4"/>
  <c r="B278" i="4"/>
  <c r="C278" i="4"/>
  <c r="D278" i="4"/>
  <c r="E278" i="4"/>
  <c r="F278" i="4"/>
  <c r="A279" i="4"/>
  <c r="B279" i="4"/>
  <c r="C279" i="4"/>
  <c r="D279" i="4"/>
  <c r="E279" i="4"/>
  <c r="F279" i="4"/>
  <c r="A280" i="4"/>
  <c r="B280" i="4"/>
  <c r="C280" i="4"/>
  <c r="D280" i="4"/>
  <c r="E280" i="4"/>
  <c r="F280" i="4"/>
  <c r="A281" i="4"/>
  <c r="B281" i="4"/>
  <c r="C281" i="4"/>
  <c r="D281" i="4"/>
  <c r="E281" i="4"/>
  <c r="F281" i="4"/>
  <c r="A282" i="4"/>
  <c r="B282" i="4"/>
  <c r="C282" i="4"/>
  <c r="D282" i="4"/>
  <c r="E282" i="4"/>
  <c r="F282" i="4"/>
  <c r="A283" i="4"/>
  <c r="B283" i="4"/>
  <c r="C283" i="4"/>
  <c r="D283" i="4"/>
  <c r="E283" i="4"/>
  <c r="F283" i="4"/>
  <c r="A284" i="4"/>
  <c r="B284" i="4"/>
  <c r="C284" i="4"/>
  <c r="D284" i="4"/>
  <c r="E284" i="4"/>
  <c r="F284" i="4"/>
  <c r="A285" i="4"/>
  <c r="B285" i="4"/>
  <c r="C285" i="4"/>
  <c r="D285" i="4"/>
  <c r="E285" i="4"/>
  <c r="F285" i="4"/>
  <c r="A286" i="4"/>
  <c r="B286" i="4"/>
  <c r="C286" i="4"/>
  <c r="D286" i="4"/>
  <c r="E286" i="4"/>
  <c r="F286" i="4"/>
  <c r="A287" i="4"/>
  <c r="B287" i="4"/>
  <c r="C287" i="4"/>
  <c r="D287" i="4"/>
  <c r="E287" i="4"/>
  <c r="F287" i="4"/>
  <c r="A288" i="4"/>
  <c r="B288" i="4"/>
  <c r="C288" i="4"/>
  <c r="D288" i="4"/>
  <c r="E288" i="4"/>
  <c r="F288" i="4"/>
  <c r="A289" i="4"/>
  <c r="B289" i="4"/>
  <c r="C289" i="4"/>
  <c r="D289" i="4"/>
  <c r="E289" i="4"/>
  <c r="F289" i="4"/>
  <c r="A290" i="4"/>
  <c r="B290" i="4"/>
  <c r="C290" i="4"/>
  <c r="D290" i="4"/>
  <c r="E290" i="4"/>
  <c r="F290" i="4"/>
  <c r="A291" i="4"/>
  <c r="B291" i="4"/>
  <c r="C291" i="4"/>
  <c r="D291" i="4"/>
  <c r="E291" i="4"/>
  <c r="F291" i="4"/>
  <c r="A292" i="4"/>
  <c r="B292" i="4"/>
  <c r="C292" i="4"/>
  <c r="D292" i="4"/>
  <c r="E292" i="4"/>
  <c r="F292" i="4"/>
  <c r="A293" i="4"/>
  <c r="B293" i="4"/>
  <c r="C293" i="4"/>
  <c r="D293" i="4"/>
  <c r="E293" i="4"/>
  <c r="F293" i="4"/>
  <c r="A294" i="4"/>
  <c r="B294" i="4"/>
  <c r="C294" i="4"/>
  <c r="D294" i="4"/>
  <c r="E294" i="4"/>
  <c r="F294" i="4"/>
  <c r="A295" i="4"/>
  <c r="B295" i="4"/>
  <c r="C295" i="4"/>
  <c r="D295" i="4"/>
  <c r="E295" i="4"/>
  <c r="F295" i="4"/>
  <c r="A296" i="4"/>
  <c r="B296" i="4"/>
  <c r="C296" i="4"/>
  <c r="D296" i="4"/>
  <c r="E296" i="4"/>
  <c r="F296" i="4"/>
  <c r="A297" i="4"/>
  <c r="B297" i="4"/>
  <c r="C297" i="4"/>
  <c r="D297" i="4"/>
  <c r="E297" i="4"/>
  <c r="F297" i="4"/>
  <c r="A298" i="4"/>
  <c r="B298" i="4"/>
  <c r="C298" i="4"/>
  <c r="D298" i="4"/>
  <c r="E298" i="4"/>
  <c r="F298" i="4"/>
  <c r="A299" i="4"/>
  <c r="B299" i="4"/>
  <c r="C299" i="4"/>
  <c r="D299" i="4"/>
  <c r="E299" i="4"/>
  <c r="F299" i="4"/>
  <c r="A300" i="4"/>
  <c r="B300" i="4"/>
  <c r="C300" i="4"/>
  <c r="D300" i="4"/>
  <c r="E300" i="4"/>
  <c r="F300" i="4"/>
  <c r="A301" i="4"/>
  <c r="B301" i="4"/>
  <c r="C301" i="4"/>
  <c r="D301" i="4"/>
  <c r="E301" i="4"/>
  <c r="F301" i="4"/>
  <c r="A302" i="4"/>
  <c r="B302" i="4"/>
  <c r="C302" i="4"/>
  <c r="D302" i="4"/>
  <c r="E302" i="4"/>
  <c r="F302" i="4"/>
  <c r="A303" i="4"/>
  <c r="B303" i="4"/>
  <c r="C303" i="4"/>
  <c r="D303" i="4"/>
  <c r="E303" i="4"/>
  <c r="F303" i="4"/>
  <c r="A304" i="4"/>
  <c r="B304" i="4"/>
  <c r="C304" i="4"/>
  <c r="D304" i="4"/>
  <c r="E304" i="4"/>
  <c r="F304" i="4"/>
  <c r="A305" i="4"/>
  <c r="B305" i="4"/>
  <c r="C305" i="4"/>
  <c r="D305" i="4"/>
  <c r="E305" i="4"/>
  <c r="F305" i="4"/>
  <c r="A306" i="4"/>
  <c r="B306" i="4"/>
  <c r="C306" i="4"/>
  <c r="D306" i="4"/>
  <c r="E306" i="4"/>
  <c r="F306" i="4"/>
  <c r="A307" i="4"/>
  <c r="B307" i="4"/>
  <c r="C307" i="4"/>
  <c r="D307" i="4"/>
  <c r="E307" i="4"/>
  <c r="F307" i="4"/>
  <c r="A308" i="4"/>
  <c r="B308" i="4"/>
  <c r="C308" i="4"/>
  <c r="D308" i="4"/>
  <c r="E308" i="4"/>
  <c r="F308" i="4"/>
  <c r="A309" i="4"/>
  <c r="B309" i="4"/>
  <c r="C309" i="4"/>
  <c r="D309" i="4"/>
  <c r="E309" i="4"/>
  <c r="F309" i="4"/>
  <c r="A310" i="4"/>
  <c r="B310" i="4"/>
  <c r="C310" i="4"/>
  <c r="D310" i="4"/>
  <c r="E310" i="4"/>
  <c r="F310" i="4"/>
  <c r="A311" i="4"/>
  <c r="B311" i="4"/>
  <c r="C311" i="4"/>
  <c r="D311" i="4"/>
  <c r="E311" i="4"/>
  <c r="F311" i="4"/>
  <c r="A312" i="4"/>
  <c r="B312" i="4"/>
  <c r="C312" i="4"/>
  <c r="D312" i="4"/>
  <c r="E312" i="4"/>
  <c r="F312" i="4"/>
  <c r="A313" i="4"/>
  <c r="B313" i="4"/>
  <c r="C313" i="4"/>
  <c r="D313" i="4"/>
  <c r="E313" i="4"/>
  <c r="F313" i="4"/>
  <c r="A314" i="4"/>
  <c r="B314" i="4"/>
  <c r="C314" i="4"/>
  <c r="D314" i="4"/>
  <c r="E314" i="4"/>
  <c r="F314" i="4"/>
  <c r="A315" i="4"/>
  <c r="B315" i="4"/>
  <c r="C315" i="4"/>
  <c r="D315" i="4"/>
  <c r="E315" i="4"/>
  <c r="F315" i="4"/>
  <c r="A316" i="4"/>
  <c r="B316" i="4"/>
  <c r="C316" i="4"/>
  <c r="D316" i="4"/>
  <c r="E316" i="4"/>
  <c r="F316" i="4"/>
  <c r="A317" i="4"/>
  <c r="B317" i="4"/>
  <c r="C317" i="4"/>
  <c r="D317" i="4"/>
  <c r="E317" i="4"/>
  <c r="F317" i="4"/>
  <c r="A318" i="4"/>
  <c r="B318" i="4"/>
  <c r="C318" i="4"/>
  <c r="D318" i="4"/>
  <c r="E318" i="4"/>
  <c r="F318" i="4"/>
  <c r="A319" i="4"/>
  <c r="B319" i="4"/>
  <c r="C319" i="4"/>
  <c r="D319" i="4"/>
  <c r="E319" i="4"/>
  <c r="F319" i="4"/>
  <c r="A320" i="4"/>
  <c r="B320" i="4"/>
  <c r="C320" i="4"/>
  <c r="D320" i="4"/>
  <c r="E320" i="4"/>
  <c r="F320" i="4"/>
  <c r="A321" i="4"/>
  <c r="B321" i="4"/>
  <c r="C321" i="4"/>
  <c r="D321" i="4"/>
  <c r="E321" i="4"/>
  <c r="F321" i="4"/>
  <c r="A322" i="4"/>
  <c r="B322" i="4"/>
  <c r="C322" i="4"/>
  <c r="D322" i="4"/>
  <c r="E322" i="4"/>
  <c r="F322" i="4"/>
  <c r="A323" i="4"/>
  <c r="B323" i="4"/>
  <c r="C323" i="4"/>
  <c r="D323" i="4"/>
  <c r="E323" i="4"/>
  <c r="F323" i="4"/>
  <c r="A324" i="4"/>
  <c r="B324" i="4"/>
  <c r="C324" i="4"/>
  <c r="D324" i="4"/>
  <c r="E324" i="4"/>
  <c r="F324" i="4"/>
  <c r="A325" i="4"/>
  <c r="B325" i="4"/>
  <c r="C325" i="4"/>
  <c r="D325" i="4"/>
  <c r="E325" i="4"/>
  <c r="F325" i="4"/>
  <c r="A326" i="4"/>
  <c r="B326" i="4"/>
  <c r="C326" i="4"/>
  <c r="D326" i="4"/>
  <c r="E326" i="4"/>
  <c r="F326" i="4"/>
  <c r="A327" i="4"/>
  <c r="B327" i="4"/>
  <c r="C327" i="4"/>
  <c r="D327" i="4"/>
  <c r="E327" i="4"/>
  <c r="F327" i="4"/>
  <c r="A328" i="4"/>
  <c r="B328" i="4"/>
  <c r="C328" i="4"/>
  <c r="D328" i="4"/>
  <c r="E328" i="4"/>
  <c r="F328" i="4"/>
  <c r="A329" i="4"/>
  <c r="B329" i="4"/>
  <c r="C329" i="4"/>
  <c r="D329" i="4"/>
  <c r="E329" i="4"/>
  <c r="F329" i="4"/>
  <c r="A330" i="4"/>
  <c r="B330" i="4"/>
  <c r="C330" i="4"/>
  <c r="D330" i="4"/>
  <c r="E330" i="4"/>
  <c r="F330" i="4"/>
  <c r="A331" i="4"/>
  <c r="B331" i="4"/>
  <c r="C331" i="4"/>
  <c r="D331" i="4"/>
  <c r="E331" i="4"/>
  <c r="F331" i="4"/>
  <c r="A332" i="4"/>
  <c r="B332" i="4"/>
  <c r="C332" i="4"/>
  <c r="D332" i="4"/>
  <c r="E332" i="4"/>
  <c r="F332" i="4"/>
  <c r="A333" i="4"/>
  <c r="B333" i="4"/>
  <c r="C333" i="4"/>
  <c r="D333" i="4"/>
  <c r="E333" i="4"/>
  <c r="F333" i="4"/>
  <c r="A334" i="4"/>
  <c r="B334" i="4"/>
  <c r="C334" i="4"/>
  <c r="D334" i="4"/>
  <c r="E334" i="4"/>
  <c r="F334" i="4"/>
  <c r="A335" i="4"/>
  <c r="B335" i="4"/>
  <c r="C335" i="4"/>
  <c r="D335" i="4"/>
  <c r="E335" i="4"/>
  <c r="F335" i="4"/>
  <c r="A336" i="4"/>
  <c r="B336" i="4"/>
  <c r="C336" i="4"/>
  <c r="D336" i="4"/>
  <c r="E336" i="4"/>
  <c r="F336" i="4"/>
  <c r="A337" i="4"/>
  <c r="B337" i="4"/>
  <c r="C337" i="4"/>
  <c r="D337" i="4"/>
  <c r="E337" i="4"/>
  <c r="F337" i="4"/>
  <c r="B7" i="4"/>
  <c r="C7" i="4"/>
  <c r="D7" i="4"/>
  <c r="E7" i="4"/>
  <c r="F7" i="4"/>
  <c r="A7" i="4"/>
  <c r="V200" i="11" l="1"/>
  <c r="V228" i="11"/>
  <c r="V306" i="11"/>
  <c r="V102" i="11"/>
  <c r="V80" i="11"/>
  <c r="V220" i="11"/>
  <c r="V117" i="11"/>
  <c r="V321" i="11"/>
  <c r="V317" i="11"/>
  <c r="V106" i="11"/>
  <c r="V92" i="11"/>
  <c r="V206" i="11"/>
  <c r="V118" i="11"/>
  <c r="V101" i="11"/>
  <c r="V67" i="11"/>
  <c r="V248" i="11"/>
  <c r="V216" i="11"/>
  <c r="V276" i="11"/>
  <c r="V207" i="11"/>
  <c r="V170" i="11"/>
  <c r="V322" i="11"/>
  <c r="V183" i="11"/>
  <c r="V79" i="11"/>
  <c r="V252" i="11"/>
  <c r="V162" i="11"/>
  <c r="V325" i="11"/>
  <c r="V167" i="11"/>
  <c r="V61" i="11"/>
  <c r="V52" i="11"/>
  <c r="V280" i="11"/>
  <c r="V198" i="11"/>
  <c r="V196" i="11"/>
  <c r="V85" i="11"/>
  <c r="V308" i="11"/>
  <c r="V328" i="11"/>
  <c r="V316" i="11"/>
  <c r="V312" i="11"/>
  <c r="V229" i="11"/>
  <c r="V149" i="11"/>
  <c r="V182" i="11"/>
  <c r="V143" i="11"/>
  <c r="V114" i="11"/>
  <c r="V105" i="11"/>
  <c r="V25" i="11"/>
  <c r="J332" i="11"/>
  <c r="J335" i="11" s="1"/>
  <c r="V38" i="11"/>
  <c r="L332" i="11"/>
  <c r="L335" i="11" s="1"/>
  <c r="V314" i="11"/>
  <c r="V209" i="11"/>
  <c r="V186" i="11"/>
  <c r="V169" i="11"/>
  <c r="V132" i="11"/>
  <c r="V116" i="11"/>
  <c r="V46" i="11"/>
  <c r="V14" i="11"/>
  <c r="V326" i="11"/>
  <c r="V291" i="11"/>
  <c r="V286" i="11"/>
  <c r="V215" i="11"/>
  <c r="V221" i="11"/>
  <c r="V214" i="11"/>
  <c r="V194" i="11"/>
  <c r="V136" i="11"/>
  <c r="V72" i="11"/>
  <c r="V58" i="11"/>
  <c r="K332" i="11"/>
  <c r="K335" i="11" s="1"/>
  <c r="V40" i="11"/>
  <c r="V37" i="11"/>
  <c r="V247" i="11"/>
  <c r="V235" i="11"/>
  <c r="V181" i="11"/>
  <c r="V165" i="11"/>
  <c r="V144" i="11"/>
  <c r="V88" i="11"/>
  <c r="V63" i="11"/>
  <c r="I332" i="11"/>
  <c r="I335" i="11" s="1"/>
  <c r="V39" i="11"/>
  <c r="V249" i="11"/>
  <c r="V246" i="11"/>
  <c r="V178" i="11"/>
  <c r="V189" i="11"/>
  <c r="V175" i="11"/>
  <c r="V74" i="11"/>
  <c r="V70" i="11"/>
  <c r="V66" i="11"/>
  <c r="V166" i="11"/>
  <c r="V153" i="11"/>
  <c r="V159" i="11"/>
  <c r="V100" i="11"/>
  <c r="V112" i="11"/>
  <c r="V62" i="11"/>
  <c r="V65" i="11"/>
  <c r="Q332" i="11"/>
  <c r="Q335" i="11" s="1"/>
  <c r="P332" i="11"/>
  <c r="P335" i="11" s="1"/>
  <c r="V42" i="11"/>
  <c r="V304" i="11"/>
  <c r="V297" i="11"/>
  <c r="V272" i="11"/>
  <c r="V211" i="11"/>
  <c r="V210" i="11"/>
  <c r="V145" i="11"/>
  <c r="V142" i="11"/>
  <c r="V76" i="11"/>
  <c r="U332" i="11"/>
  <c r="U335" i="11" s="1"/>
  <c r="R332" i="11"/>
  <c r="R335" i="11" s="1"/>
  <c r="V31" i="11"/>
  <c r="V43" i="11"/>
  <c r="V240" i="11"/>
  <c r="V223" i="11"/>
  <c r="V199" i="11"/>
  <c r="V146" i="11"/>
  <c r="V104" i="11"/>
  <c r="V77" i="11"/>
  <c r="V33" i="11"/>
  <c r="V51" i="11"/>
  <c r="V54" i="11"/>
  <c r="V44" i="11"/>
  <c r="M332" i="11"/>
  <c r="M335" i="11" s="1"/>
  <c r="O332" i="11"/>
  <c r="O335" i="11" s="1"/>
  <c r="H332" i="11"/>
  <c r="H335" i="11" s="1"/>
  <c r="N332" i="11"/>
  <c r="N335" i="11" s="1"/>
  <c r="V7" i="11"/>
  <c r="V313" i="11"/>
  <c r="V329" i="11"/>
  <c r="V315" i="11"/>
  <c r="V323" i="11"/>
  <c r="V319" i="11"/>
  <c r="V274" i="11"/>
  <c r="V251" i="11"/>
  <c r="V204" i="11"/>
  <c r="V164" i="11"/>
  <c r="V160" i="11"/>
  <c r="V133" i="11"/>
  <c r="V135" i="11"/>
  <c r="V121" i="11"/>
  <c r="V125" i="11"/>
  <c r="V91" i="11"/>
  <c r="V47" i="11"/>
  <c r="S332" i="11"/>
  <c r="S335" i="11" s="1"/>
  <c r="V16" i="11"/>
  <c r="V10" i="11"/>
  <c r="T332" i="11"/>
  <c r="T335" i="11" s="1"/>
  <c r="V185" i="10"/>
  <c r="V206" i="10"/>
  <c r="V274" i="10"/>
  <c r="V115" i="10"/>
  <c r="V293" i="10"/>
  <c r="V270" i="10"/>
  <c r="V308" i="10"/>
  <c r="V277" i="10"/>
  <c r="V203" i="10"/>
  <c r="V243" i="10"/>
  <c r="V325" i="10"/>
  <c r="V149" i="10"/>
  <c r="V279" i="10"/>
  <c r="V65" i="10"/>
  <c r="V208" i="10"/>
  <c r="V54" i="10"/>
  <c r="V42" i="10"/>
  <c r="V214" i="10"/>
  <c r="V265" i="10"/>
  <c r="V127" i="10"/>
  <c r="V306" i="10"/>
  <c r="V309" i="10"/>
  <c r="V35" i="10"/>
  <c r="V183" i="10"/>
  <c r="V266" i="10"/>
  <c r="V159" i="10"/>
  <c r="V112" i="10"/>
  <c r="V113" i="10"/>
  <c r="V85" i="10"/>
  <c r="H332" i="10"/>
  <c r="H335" i="10" s="1"/>
  <c r="V207" i="10"/>
  <c r="V131" i="10"/>
  <c r="V100" i="10"/>
  <c r="V117" i="10"/>
  <c r="O332" i="10"/>
  <c r="O335" i="10" s="1"/>
  <c r="V120" i="10"/>
  <c r="V239" i="10"/>
  <c r="N332" i="10"/>
  <c r="N335" i="10" s="1"/>
  <c r="V102" i="10"/>
  <c r="V75" i="10"/>
  <c r="V108" i="10"/>
  <c r="V48" i="10"/>
  <c r="V317" i="10"/>
  <c r="V316" i="10"/>
  <c r="V295" i="10"/>
  <c r="U332" i="10"/>
  <c r="U335" i="10" s="1"/>
  <c r="V296" i="10"/>
  <c r="P332" i="10"/>
  <c r="P335" i="10" s="1"/>
  <c r="M332" i="10"/>
  <c r="M335" i="10" s="1"/>
  <c r="V68" i="10"/>
  <c r="V142" i="10"/>
  <c r="J332" i="10"/>
  <c r="J335" i="10" s="1"/>
  <c r="Q332" i="10"/>
  <c r="Q335" i="10" s="1"/>
  <c r="V126" i="10"/>
  <c r="V256" i="10"/>
  <c r="V218" i="10"/>
  <c r="V11" i="10"/>
  <c r="V268" i="10"/>
  <c r="V321" i="10"/>
  <c r="V238" i="10"/>
  <c r="V258" i="10"/>
  <c r="V156" i="10"/>
  <c r="V124" i="10"/>
  <c r="I332" i="10"/>
  <c r="I335" i="10" s="1"/>
  <c r="R332" i="10"/>
  <c r="R335" i="10" s="1"/>
  <c r="V269" i="10"/>
  <c r="V255" i="10"/>
  <c r="V230" i="10"/>
  <c r="V72" i="10"/>
  <c r="V175" i="10"/>
  <c r="V151" i="10"/>
  <c r="L332" i="10"/>
  <c r="L335" i="10" s="1"/>
  <c r="T332" i="10"/>
  <c r="T335" i="10" s="1"/>
  <c r="V286" i="10"/>
  <c r="V22" i="10"/>
  <c r="V14" i="10"/>
  <c r="V77" i="10"/>
  <c r="V320" i="10"/>
  <c r="V144" i="10"/>
  <c r="V64" i="10"/>
  <c r="V25" i="10"/>
  <c r="V284" i="10"/>
  <c r="V249" i="10"/>
  <c r="V97" i="10"/>
  <c r="V92" i="10"/>
  <c r="V326" i="10"/>
  <c r="V294" i="10"/>
  <c r="V235" i="10"/>
  <c r="V240" i="10"/>
  <c r="V216" i="10"/>
  <c r="V194" i="10"/>
  <c r="S332" i="10"/>
  <c r="S335" i="10" s="1"/>
  <c r="V13" i="10"/>
  <c r="V119" i="10"/>
  <c r="V19" i="10"/>
  <c r="V122" i="10"/>
  <c r="V314" i="10"/>
  <c r="V220" i="10"/>
  <c r="V195" i="10"/>
  <c r="V141" i="10"/>
  <c r="V150" i="10"/>
  <c r="K332" i="10"/>
  <c r="K335" i="10" s="1"/>
  <c r="V311" i="10"/>
  <c r="V291" i="10"/>
  <c r="V283" i="10"/>
  <c r="V227" i="10"/>
  <c r="V213" i="10"/>
  <c r="V190" i="10"/>
  <c r="V161" i="10"/>
  <c r="V152" i="10"/>
  <c r="V148" i="10"/>
  <c r="V138" i="10"/>
  <c r="V88" i="10"/>
  <c r="V98" i="10"/>
  <c r="V116" i="10"/>
  <c r="V73" i="10"/>
  <c r="V289" i="10"/>
  <c r="V292" i="10"/>
  <c r="V278" i="10"/>
  <c r="V197" i="10"/>
  <c r="V132" i="10"/>
  <c r="V8" i="10"/>
  <c r="V87" i="10"/>
  <c r="T332" i="8"/>
  <c r="T335" i="8" s="1"/>
  <c r="V332" i="8"/>
  <c r="V335" i="8" s="1"/>
  <c r="V332" i="7"/>
  <c r="V335" i="7" s="1"/>
  <c r="AA1480" i="1"/>
  <c r="AA1481" i="1"/>
  <c r="AA1482" i="1"/>
  <c r="AA1483" i="1"/>
  <c r="AB1480" i="1"/>
  <c r="AB1481" i="1"/>
  <c r="AB1482" i="1"/>
  <c r="AB1483" i="1"/>
  <c r="AA1480" i="2"/>
  <c r="AA1481" i="2"/>
  <c r="AA1482" i="2"/>
  <c r="AA1483" i="2"/>
  <c r="AB1480" i="2"/>
  <c r="AB1481" i="2"/>
  <c r="AB1482" i="2"/>
  <c r="AB1483" i="2"/>
  <c r="V332" i="11" l="1"/>
  <c r="V335" i="11" s="1"/>
  <c r="V332" i="10"/>
  <c r="V335" i="10" s="1"/>
  <c r="A1" i="6"/>
  <c r="A1" i="5"/>
  <c r="A1" i="4"/>
  <c r="AA1466" i="1" l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3" i="6" l="1"/>
  <c r="A2" i="6"/>
  <c r="A2" i="5"/>
  <c r="A3" i="5"/>
  <c r="A3" i="4"/>
  <c r="A2" i="4"/>
  <c r="AB2" i="2"/>
  <c r="A3" i="3"/>
  <c r="A2" i="3"/>
  <c r="AB3" i="2" l="1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B1301" i="2"/>
  <c r="AB1302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0" i="2"/>
  <c r="AB1321" i="2"/>
  <c r="AB1322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B1456" i="2"/>
  <c r="AB1457" i="2"/>
  <c r="AB1458" i="2"/>
  <c r="AB1459" i="2"/>
  <c r="AB1460" i="2"/>
  <c r="AB1461" i="2"/>
  <c r="AB1462" i="2"/>
  <c r="AB1463" i="2"/>
  <c r="AB1464" i="2"/>
  <c r="AB1465" i="2"/>
  <c r="AA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A373" i="2"/>
  <c r="AA374" i="2"/>
  <c r="AA375" i="2"/>
  <c r="AA376" i="2"/>
  <c r="AA377" i="2"/>
  <c r="AA378" i="2"/>
  <c r="AA379" i="2"/>
  <c r="AA380" i="2"/>
  <c r="AA381" i="2"/>
  <c r="AA382" i="2"/>
  <c r="AA383" i="2"/>
  <c r="AA384" i="2"/>
  <c r="AA385" i="2"/>
  <c r="AA386" i="2"/>
  <c r="AA387" i="2"/>
  <c r="AA388" i="2"/>
  <c r="AA389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A403" i="2"/>
  <c r="AA404" i="2"/>
  <c r="AA405" i="2"/>
  <c r="AA406" i="2"/>
  <c r="AA407" i="2"/>
  <c r="AA408" i="2"/>
  <c r="AA409" i="2"/>
  <c r="AA410" i="2"/>
  <c r="AA411" i="2"/>
  <c r="AA412" i="2"/>
  <c r="AA413" i="2"/>
  <c r="AA414" i="2"/>
  <c r="AA415" i="2"/>
  <c r="AA416" i="2"/>
  <c r="AA417" i="2"/>
  <c r="AA418" i="2"/>
  <c r="AA419" i="2"/>
  <c r="AA420" i="2"/>
  <c r="AA421" i="2"/>
  <c r="AA422" i="2"/>
  <c r="AA423" i="2"/>
  <c r="AA424" i="2"/>
  <c r="AA425" i="2"/>
  <c r="AA426" i="2"/>
  <c r="AA427" i="2"/>
  <c r="AA428" i="2"/>
  <c r="AA429" i="2"/>
  <c r="AA430" i="2"/>
  <c r="AA431" i="2"/>
  <c r="AA432" i="2"/>
  <c r="AA433" i="2"/>
  <c r="AA434" i="2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A499" i="2"/>
  <c r="AA500" i="2"/>
  <c r="AA501" i="2"/>
  <c r="AA502" i="2"/>
  <c r="AA503" i="2"/>
  <c r="AA504" i="2"/>
  <c r="AA505" i="2"/>
  <c r="AA506" i="2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A559" i="2"/>
  <c r="AA560" i="2"/>
  <c r="AA561" i="2"/>
  <c r="AA562" i="2"/>
  <c r="AA563" i="2"/>
  <c r="AA564" i="2"/>
  <c r="AA565" i="2"/>
  <c r="AA566" i="2"/>
  <c r="AA567" i="2"/>
  <c r="AA568" i="2"/>
  <c r="AA569" i="2"/>
  <c r="AA570" i="2"/>
  <c r="AA571" i="2"/>
  <c r="AA572" i="2"/>
  <c r="AA573" i="2"/>
  <c r="AA574" i="2"/>
  <c r="AA575" i="2"/>
  <c r="AA576" i="2"/>
  <c r="AA577" i="2"/>
  <c r="AA578" i="2"/>
  <c r="AA579" i="2"/>
  <c r="AA580" i="2"/>
  <c r="AA581" i="2"/>
  <c r="AA582" i="2"/>
  <c r="AA583" i="2"/>
  <c r="AA584" i="2"/>
  <c r="AA585" i="2"/>
  <c r="AA586" i="2"/>
  <c r="AA587" i="2"/>
  <c r="AA588" i="2"/>
  <c r="AA589" i="2"/>
  <c r="AA590" i="2"/>
  <c r="AA591" i="2"/>
  <c r="AA592" i="2"/>
  <c r="AA593" i="2"/>
  <c r="AA594" i="2"/>
  <c r="AA595" i="2"/>
  <c r="AA596" i="2"/>
  <c r="AA597" i="2"/>
  <c r="AA598" i="2"/>
  <c r="AA599" i="2"/>
  <c r="AA600" i="2"/>
  <c r="AA601" i="2"/>
  <c r="AA602" i="2"/>
  <c r="AA603" i="2"/>
  <c r="AA604" i="2"/>
  <c r="AA605" i="2"/>
  <c r="AA606" i="2"/>
  <c r="AA607" i="2"/>
  <c r="AA608" i="2"/>
  <c r="AA609" i="2"/>
  <c r="AA610" i="2"/>
  <c r="AA611" i="2"/>
  <c r="AA612" i="2"/>
  <c r="AA613" i="2"/>
  <c r="AA614" i="2"/>
  <c r="AA615" i="2"/>
  <c r="AA616" i="2"/>
  <c r="AA617" i="2"/>
  <c r="AA618" i="2"/>
  <c r="AA619" i="2"/>
  <c r="AA620" i="2"/>
  <c r="AA621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AA664" i="2"/>
  <c r="AA665" i="2"/>
  <c r="AA666" i="2"/>
  <c r="AA667" i="2"/>
  <c r="AA668" i="2"/>
  <c r="AA669" i="2"/>
  <c r="AA670" i="2"/>
  <c r="AA671" i="2"/>
  <c r="AA672" i="2"/>
  <c r="AA673" i="2"/>
  <c r="AA674" i="2"/>
  <c r="AA675" i="2"/>
  <c r="AA676" i="2"/>
  <c r="AA677" i="2"/>
  <c r="AA678" i="2"/>
  <c r="AA679" i="2"/>
  <c r="AA680" i="2"/>
  <c r="AA681" i="2"/>
  <c r="AA682" i="2"/>
  <c r="AA683" i="2"/>
  <c r="AA684" i="2"/>
  <c r="AA685" i="2"/>
  <c r="AA686" i="2"/>
  <c r="AA687" i="2"/>
  <c r="AA688" i="2"/>
  <c r="AA689" i="2"/>
  <c r="AA690" i="2"/>
  <c r="AA691" i="2"/>
  <c r="AA692" i="2"/>
  <c r="AA693" i="2"/>
  <c r="AA694" i="2"/>
  <c r="AA695" i="2"/>
  <c r="AA696" i="2"/>
  <c r="AA697" i="2"/>
  <c r="AA698" i="2"/>
  <c r="AA699" i="2"/>
  <c r="AA700" i="2"/>
  <c r="AA701" i="2"/>
  <c r="AA702" i="2"/>
  <c r="AA703" i="2"/>
  <c r="AA704" i="2"/>
  <c r="AA705" i="2"/>
  <c r="AA706" i="2"/>
  <c r="AA707" i="2"/>
  <c r="AA708" i="2"/>
  <c r="AA709" i="2"/>
  <c r="AA710" i="2"/>
  <c r="AA711" i="2"/>
  <c r="AA712" i="2"/>
  <c r="AA71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A743" i="2"/>
  <c r="AA744" i="2"/>
  <c r="AA745" i="2"/>
  <c r="AA746" i="2"/>
  <c r="AA747" i="2"/>
  <c r="AA748" i="2"/>
  <c r="AA749" i="2"/>
  <c r="AA750" i="2"/>
  <c r="AA751" i="2"/>
  <c r="AA752" i="2"/>
  <c r="AA753" i="2"/>
  <c r="AA754" i="2"/>
  <c r="AA755" i="2"/>
  <c r="AA756" i="2"/>
  <c r="AA757" i="2"/>
  <c r="AA758" i="2"/>
  <c r="AA759" i="2"/>
  <c r="AA760" i="2"/>
  <c r="AA761" i="2"/>
  <c r="AA762" i="2"/>
  <c r="AA763" i="2"/>
  <c r="AA764" i="2"/>
  <c r="AA765" i="2"/>
  <c r="AA766" i="2"/>
  <c r="AA767" i="2"/>
  <c r="AA768" i="2"/>
  <c r="AA769" i="2"/>
  <c r="AA770" i="2"/>
  <c r="AA771" i="2"/>
  <c r="AA772" i="2"/>
  <c r="AA773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A930" i="2"/>
  <c r="AA931" i="2"/>
  <c r="AA932" i="2"/>
  <c r="AA933" i="2"/>
  <c r="AA934" i="2"/>
  <c r="AA935" i="2"/>
  <c r="AA936" i="2"/>
  <c r="AA937" i="2"/>
  <c r="AA938" i="2"/>
  <c r="AA939" i="2"/>
  <c r="AA940" i="2"/>
  <c r="AA941" i="2"/>
  <c r="AA942" i="2"/>
  <c r="AA943" i="2"/>
  <c r="AA944" i="2"/>
  <c r="AA945" i="2"/>
  <c r="AA946" i="2"/>
  <c r="AA947" i="2"/>
  <c r="AA948" i="2"/>
  <c r="AA949" i="2"/>
  <c r="AA950" i="2"/>
  <c r="AA951" i="2"/>
  <c r="AA952" i="2"/>
  <c r="AA953" i="2"/>
  <c r="AA954" i="2"/>
  <c r="AA955" i="2"/>
  <c r="AA956" i="2"/>
  <c r="AA957" i="2"/>
  <c r="AA958" i="2"/>
  <c r="AA959" i="2"/>
  <c r="AA960" i="2"/>
  <c r="AA961" i="2"/>
  <c r="AA962" i="2"/>
  <c r="AA963" i="2"/>
  <c r="AA964" i="2"/>
  <c r="AA965" i="2"/>
  <c r="AA966" i="2"/>
  <c r="AA967" i="2"/>
  <c r="AA968" i="2"/>
  <c r="AA969" i="2"/>
  <c r="AA970" i="2"/>
  <c r="AA971" i="2"/>
  <c r="AA972" i="2"/>
  <c r="AA973" i="2"/>
  <c r="AA974" i="2"/>
  <c r="AA975" i="2"/>
  <c r="AA976" i="2"/>
  <c r="AA977" i="2"/>
  <c r="AA978" i="2"/>
  <c r="AA979" i="2"/>
  <c r="AA980" i="2"/>
  <c r="AA981" i="2"/>
  <c r="AA982" i="2"/>
  <c r="AA983" i="2"/>
  <c r="AA984" i="2"/>
  <c r="AA985" i="2"/>
  <c r="AA986" i="2"/>
  <c r="AA987" i="2"/>
  <c r="AA988" i="2"/>
  <c r="AA989" i="2"/>
  <c r="AA990" i="2"/>
  <c r="AA991" i="2"/>
  <c r="AA992" i="2"/>
  <c r="AA993" i="2"/>
  <c r="AA994" i="2"/>
  <c r="AA995" i="2"/>
  <c r="AA996" i="2"/>
  <c r="AA997" i="2"/>
  <c r="AA998" i="2"/>
  <c r="AA999" i="2"/>
  <c r="AA1000" i="2"/>
  <c r="AA1001" i="2"/>
  <c r="AA1002" i="2"/>
  <c r="AA1003" i="2"/>
  <c r="AA1004" i="2"/>
  <c r="AA1005" i="2"/>
  <c r="AA1006" i="2"/>
  <c r="AA1007" i="2"/>
  <c r="AA1008" i="2"/>
  <c r="AA1009" i="2"/>
  <c r="AA1010" i="2"/>
  <c r="AA1011" i="2"/>
  <c r="AA1012" i="2"/>
  <c r="AA1013" i="2"/>
  <c r="AA1014" i="2"/>
  <c r="AA1015" i="2"/>
  <c r="AA1016" i="2"/>
  <c r="AA1017" i="2"/>
  <c r="AA1018" i="2"/>
  <c r="AA1019" i="2"/>
  <c r="AA1020" i="2"/>
  <c r="AA1021" i="2"/>
  <c r="AA1022" i="2"/>
  <c r="AA1023" i="2"/>
  <c r="AA1024" i="2"/>
  <c r="AA1025" i="2"/>
  <c r="AA1026" i="2"/>
  <c r="AA1027" i="2"/>
  <c r="AA1028" i="2"/>
  <c r="AA1029" i="2"/>
  <c r="AA1030" i="2"/>
  <c r="AA1031" i="2"/>
  <c r="AA1032" i="2"/>
  <c r="AA1033" i="2"/>
  <c r="AA1034" i="2"/>
  <c r="AA1035" i="2"/>
  <c r="AA1036" i="2"/>
  <c r="AA1037" i="2"/>
  <c r="AA1038" i="2"/>
  <c r="AA1039" i="2"/>
  <c r="AA1040" i="2"/>
  <c r="AA1041" i="2"/>
  <c r="AA1042" i="2"/>
  <c r="AA1043" i="2"/>
  <c r="AA1044" i="2"/>
  <c r="AA1045" i="2"/>
  <c r="AA1046" i="2"/>
  <c r="AA1047" i="2"/>
  <c r="AA1048" i="2"/>
  <c r="AA1049" i="2"/>
  <c r="AA1050" i="2"/>
  <c r="AA1051" i="2"/>
  <c r="AA1052" i="2"/>
  <c r="AA1053" i="2"/>
  <c r="AA1054" i="2"/>
  <c r="AA1055" i="2"/>
  <c r="AA1056" i="2"/>
  <c r="AA1057" i="2"/>
  <c r="AA1058" i="2"/>
  <c r="AA1059" i="2"/>
  <c r="AA1060" i="2"/>
  <c r="AA1061" i="2"/>
  <c r="AA1062" i="2"/>
  <c r="AA1063" i="2"/>
  <c r="AA1064" i="2"/>
  <c r="AA1065" i="2"/>
  <c r="AA1066" i="2"/>
  <c r="AA1067" i="2"/>
  <c r="AA1068" i="2"/>
  <c r="AA1069" i="2"/>
  <c r="AA1070" i="2"/>
  <c r="AA1071" i="2"/>
  <c r="AA1072" i="2"/>
  <c r="AA1073" i="2"/>
  <c r="AA1074" i="2"/>
  <c r="AA1075" i="2"/>
  <c r="AA1076" i="2"/>
  <c r="AA1077" i="2"/>
  <c r="AA1078" i="2"/>
  <c r="AA1079" i="2"/>
  <c r="AA1080" i="2"/>
  <c r="AA1081" i="2"/>
  <c r="AA1082" i="2"/>
  <c r="AA1083" i="2"/>
  <c r="AA108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A1115" i="2"/>
  <c r="AA1116" i="2"/>
  <c r="AA1117" i="2"/>
  <c r="AA1118" i="2"/>
  <c r="AA1119" i="2"/>
  <c r="AA1120" i="2"/>
  <c r="AA1121" i="2"/>
  <c r="AA1122" i="2"/>
  <c r="AA1123" i="2"/>
  <c r="AA1124" i="2"/>
  <c r="AA1125" i="2"/>
  <c r="AA1126" i="2"/>
  <c r="AA1127" i="2"/>
  <c r="AA1128" i="2"/>
  <c r="AA1129" i="2"/>
  <c r="AA1130" i="2"/>
  <c r="AA1131" i="2"/>
  <c r="AA1132" i="2"/>
  <c r="AA1133" i="2"/>
  <c r="AA1134" i="2"/>
  <c r="AA1135" i="2"/>
  <c r="AA1136" i="2"/>
  <c r="AA1137" i="2"/>
  <c r="AA1138" i="2"/>
  <c r="AA1139" i="2"/>
  <c r="AA1140" i="2"/>
  <c r="AA1141" i="2"/>
  <c r="AA1142" i="2"/>
  <c r="AA1143" i="2"/>
  <c r="AA1144" i="2"/>
  <c r="AA1145" i="2"/>
  <c r="AA1146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A1301" i="2"/>
  <c r="AA1302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0" i="2"/>
  <c r="AA1321" i="2"/>
  <c r="AA1322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A1369" i="2"/>
  <c r="AA1370" i="2"/>
  <c r="AA1371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A1427" i="2"/>
  <c r="AA1428" i="2"/>
  <c r="AA1429" i="2"/>
  <c r="AA1430" i="2"/>
  <c r="AA1431" i="2"/>
  <c r="AA1432" i="2"/>
  <c r="AA1433" i="2"/>
  <c r="AA1434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A1456" i="2"/>
  <c r="AA1457" i="2"/>
  <c r="AA1458" i="2"/>
  <c r="AA1459" i="2"/>
  <c r="AA1460" i="2"/>
  <c r="AA1461" i="2"/>
  <c r="AA1462" i="2"/>
  <c r="AA1463" i="2"/>
  <c r="AA1464" i="2"/>
  <c r="AA1465" i="2"/>
  <c r="AA2" i="2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2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2" i="1"/>
  <c r="S337" i="4" l="1"/>
  <c r="K337" i="4"/>
  <c r="R336" i="4"/>
  <c r="J336" i="4"/>
  <c r="Q335" i="4"/>
  <c r="I335" i="4"/>
  <c r="P334" i="4"/>
  <c r="H334" i="4"/>
  <c r="O333" i="4"/>
  <c r="G333" i="4"/>
  <c r="N332" i="4"/>
  <c r="M331" i="4"/>
  <c r="T330" i="4"/>
  <c r="L330" i="4"/>
  <c r="S329" i="4"/>
  <c r="K329" i="4"/>
  <c r="R328" i="4"/>
  <c r="J328" i="4"/>
  <c r="Q327" i="4"/>
  <c r="I327" i="4"/>
  <c r="P326" i="4"/>
  <c r="H326" i="4"/>
  <c r="O325" i="4"/>
  <c r="G325" i="4"/>
  <c r="N324" i="4"/>
  <c r="M323" i="4"/>
  <c r="T322" i="4"/>
  <c r="L322" i="4"/>
  <c r="S321" i="4"/>
  <c r="K321" i="4"/>
  <c r="R320" i="4"/>
  <c r="J320" i="4"/>
  <c r="Q319" i="4"/>
  <c r="I319" i="4"/>
  <c r="P318" i="4"/>
  <c r="H318" i="4"/>
  <c r="O317" i="4"/>
  <c r="G317" i="4"/>
  <c r="N316" i="4"/>
  <c r="M315" i="4"/>
  <c r="T314" i="4"/>
  <c r="L314" i="4"/>
  <c r="S313" i="4"/>
  <c r="K313" i="4"/>
  <c r="R312" i="4"/>
  <c r="J312" i="4"/>
  <c r="Q311" i="4"/>
  <c r="I311" i="4"/>
  <c r="P310" i="4"/>
  <c r="H310" i="4"/>
  <c r="O309" i="4"/>
  <c r="G309" i="4"/>
  <c r="N308" i="4"/>
  <c r="M307" i="4"/>
  <c r="T306" i="4"/>
  <c r="L306" i="4"/>
  <c r="S305" i="4"/>
  <c r="R337" i="4"/>
  <c r="J337" i="4"/>
  <c r="Q336" i="4"/>
  <c r="I336" i="4"/>
  <c r="P335" i="4"/>
  <c r="H335" i="4"/>
  <c r="O334" i="4"/>
  <c r="G334" i="4"/>
  <c r="N333" i="4"/>
  <c r="M332" i="4"/>
  <c r="T331" i="4"/>
  <c r="L331" i="4"/>
  <c r="S330" i="4"/>
  <c r="K330" i="4"/>
  <c r="R329" i="4"/>
  <c r="J329" i="4"/>
  <c r="Q328" i="4"/>
  <c r="I328" i="4"/>
  <c r="P327" i="4"/>
  <c r="H327" i="4"/>
  <c r="O326" i="4"/>
  <c r="G326" i="4"/>
  <c r="N325" i="4"/>
  <c r="M324" i="4"/>
  <c r="T323" i="4"/>
  <c r="L323" i="4"/>
  <c r="S322" i="4"/>
  <c r="K322" i="4"/>
  <c r="R321" i="4"/>
  <c r="J321" i="4"/>
  <c r="Q320" i="4"/>
  <c r="I320" i="4"/>
  <c r="P319" i="4"/>
  <c r="H319" i="4"/>
  <c r="O318" i="4"/>
  <c r="G318" i="4"/>
  <c r="N317" i="4"/>
  <c r="M316" i="4"/>
  <c r="T315" i="4"/>
  <c r="L315" i="4"/>
  <c r="S314" i="4"/>
  <c r="K314" i="4"/>
  <c r="R313" i="4"/>
  <c r="J313" i="4"/>
  <c r="Q312" i="4"/>
  <c r="I312" i="4"/>
  <c r="P311" i="4"/>
  <c r="H311" i="4"/>
  <c r="O310" i="4"/>
  <c r="G310" i="4"/>
  <c r="N309" i="4"/>
  <c r="M308" i="4"/>
  <c r="T307" i="4"/>
  <c r="L307" i="4"/>
  <c r="S306" i="4"/>
  <c r="K306" i="4"/>
  <c r="R305" i="4"/>
  <c r="J305" i="4"/>
  <c r="Q304" i="4"/>
  <c r="I304" i="4"/>
  <c r="P303" i="4"/>
  <c r="H303" i="4"/>
  <c r="O302" i="4"/>
  <c r="G302" i="4"/>
  <c r="N301" i="4"/>
  <c r="M300" i="4"/>
  <c r="T299" i="4"/>
  <c r="L299" i="4"/>
  <c r="S298" i="4"/>
  <c r="K298" i="4"/>
  <c r="R297" i="4"/>
  <c r="J297" i="4"/>
  <c r="Q296" i="4"/>
  <c r="I296" i="4"/>
  <c r="P295" i="4"/>
  <c r="H295" i="4"/>
  <c r="O294" i="4"/>
  <c r="G294" i="4"/>
  <c r="N293" i="4"/>
  <c r="M292" i="4"/>
  <c r="T291" i="4"/>
  <c r="L291" i="4"/>
  <c r="S290" i="4"/>
  <c r="K290" i="4"/>
  <c r="R289" i="4"/>
  <c r="J289" i="4"/>
  <c r="Q288" i="4"/>
  <c r="I288" i="4"/>
  <c r="P287" i="4"/>
  <c r="H287" i="4"/>
  <c r="O286" i="4"/>
  <c r="G286" i="4"/>
  <c r="N285" i="4"/>
  <c r="M284" i="4"/>
  <c r="Q337" i="4"/>
  <c r="I337" i="4"/>
  <c r="P336" i="4"/>
  <c r="H336" i="4"/>
  <c r="O335" i="4"/>
  <c r="G335" i="4"/>
  <c r="N334" i="4"/>
  <c r="M333" i="4"/>
  <c r="T332" i="4"/>
  <c r="L332" i="4"/>
  <c r="S331" i="4"/>
  <c r="U331" i="4" s="1"/>
  <c r="K331" i="4"/>
  <c r="R330" i="4"/>
  <c r="J330" i="4"/>
  <c r="Q329" i="4"/>
  <c r="I329" i="4"/>
  <c r="P328" i="4"/>
  <c r="H328" i="4"/>
  <c r="O327" i="4"/>
  <c r="G327" i="4"/>
  <c r="N326" i="4"/>
  <c r="M325" i="4"/>
  <c r="T324" i="4"/>
  <c r="L324" i="4"/>
  <c r="S323" i="4"/>
  <c r="K323" i="4"/>
  <c r="R322" i="4"/>
  <c r="J322" i="4"/>
  <c r="Q321" i="4"/>
  <c r="I321" i="4"/>
  <c r="P320" i="4"/>
  <c r="H320" i="4"/>
  <c r="O319" i="4"/>
  <c r="G319" i="4"/>
  <c r="N318" i="4"/>
  <c r="M317" i="4"/>
  <c r="T316" i="4"/>
  <c r="L316" i="4"/>
  <c r="S315" i="4"/>
  <c r="K315" i="4"/>
  <c r="R314" i="4"/>
  <c r="J314" i="4"/>
  <c r="Q313" i="4"/>
  <c r="I313" i="4"/>
  <c r="P312" i="4"/>
  <c r="H312" i="4"/>
  <c r="O311" i="4"/>
  <c r="G311" i="4"/>
  <c r="N310" i="4"/>
  <c r="M309" i="4"/>
  <c r="T308" i="4"/>
  <c r="L308" i="4"/>
  <c r="S307" i="4"/>
  <c r="U307" i="4" s="1"/>
  <c r="K307" i="4"/>
  <c r="R306" i="4"/>
  <c r="J306" i="4"/>
  <c r="Q305" i="4"/>
  <c r="I305" i="4"/>
  <c r="P304" i="4"/>
  <c r="H304" i="4"/>
  <c r="O303" i="4"/>
  <c r="G303" i="4"/>
  <c r="N302" i="4"/>
  <c r="M301" i="4"/>
  <c r="T300" i="4"/>
  <c r="L300" i="4"/>
  <c r="S299" i="4"/>
  <c r="U299" i="4" s="1"/>
  <c r="K299" i="4"/>
  <c r="R298" i="4"/>
  <c r="J298" i="4"/>
  <c r="Q297" i="4"/>
  <c r="I297" i="4"/>
  <c r="P296" i="4"/>
  <c r="H296" i="4"/>
  <c r="O295" i="4"/>
  <c r="G295" i="4"/>
  <c r="N294" i="4"/>
  <c r="M293" i="4"/>
  <c r="T292" i="4"/>
  <c r="L292" i="4"/>
  <c r="S291" i="4"/>
  <c r="K291" i="4"/>
  <c r="R290" i="4"/>
  <c r="J290" i="4"/>
  <c r="Q289" i="4"/>
  <c r="I289" i="4"/>
  <c r="P288" i="4"/>
  <c r="H288" i="4"/>
  <c r="O287" i="4"/>
  <c r="G287" i="4"/>
  <c r="N286" i="4"/>
  <c r="M285" i="4"/>
  <c r="T284" i="4"/>
  <c r="L284" i="4"/>
  <c r="S283" i="4"/>
  <c r="K283" i="4"/>
  <c r="R282" i="4"/>
  <c r="J282" i="4"/>
  <c r="Q281" i="4"/>
  <c r="I281" i="4"/>
  <c r="P280" i="4"/>
  <c r="H280" i="4"/>
  <c r="O279" i="4"/>
  <c r="G279" i="4"/>
  <c r="N278" i="4"/>
  <c r="M277" i="4"/>
  <c r="T276" i="4"/>
  <c r="L276" i="4"/>
  <c r="S275" i="4"/>
  <c r="K275" i="4"/>
  <c r="R274" i="4"/>
  <c r="P337" i="4"/>
  <c r="H337" i="4"/>
  <c r="O336" i="4"/>
  <c r="G336" i="4"/>
  <c r="N335" i="4"/>
  <c r="M334" i="4"/>
  <c r="T333" i="4"/>
  <c r="L333" i="4"/>
  <c r="S332" i="4"/>
  <c r="K332" i="4"/>
  <c r="R331" i="4"/>
  <c r="J331" i="4"/>
  <c r="Q330" i="4"/>
  <c r="I330" i="4"/>
  <c r="O337" i="4"/>
  <c r="G337" i="4"/>
  <c r="N336" i="4"/>
  <c r="M335" i="4"/>
  <c r="T334" i="4"/>
  <c r="L334" i="4"/>
  <c r="S333" i="4"/>
  <c r="U333" i="4" s="1"/>
  <c r="K333" i="4"/>
  <c r="R332" i="4"/>
  <c r="J332" i="4"/>
  <c r="Q331" i="4"/>
  <c r="I331" i="4"/>
  <c r="P330" i="4"/>
  <c r="H330" i="4"/>
  <c r="O329" i="4"/>
  <c r="G329" i="4"/>
  <c r="N328" i="4"/>
  <c r="M327" i="4"/>
  <c r="T326" i="4"/>
  <c r="L326" i="4"/>
  <c r="S325" i="4"/>
  <c r="K325" i="4"/>
  <c r="R324" i="4"/>
  <c r="J324" i="4"/>
  <c r="Q323" i="4"/>
  <c r="I323" i="4"/>
  <c r="P322" i="4"/>
  <c r="H322" i="4"/>
  <c r="O321" i="4"/>
  <c r="G321" i="4"/>
  <c r="N320" i="4"/>
  <c r="M319" i="4"/>
  <c r="T318" i="4"/>
  <c r="L318" i="4"/>
  <c r="S317" i="4"/>
  <c r="K317" i="4"/>
  <c r="R316" i="4"/>
  <c r="J316" i="4"/>
  <c r="Q315" i="4"/>
  <c r="I315" i="4"/>
  <c r="P314" i="4"/>
  <c r="H314" i="4"/>
  <c r="O313" i="4"/>
  <c r="G313" i="4"/>
  <c r="N312" i="4"/>
  <c r="M311" i="4"/>
  <c r="T310" i="4"/>
  <c r="L310" i="4"/>
  <c r="S309" i="4"/>
  <c r="K309" i="4"/>
  <c r="R308" i="4"/>
  <c r="J308" i="4"/>
  <c r="Q307" i="4"/>
  <c r="I307" i="4"/>
  <c r="P306" i="4"/>
  <c r="H306" i="4"/>
  <c r="O305" i="4"/>
  <c r="G305" i="4"/>
  <c r="N304" i="4"/>
  <c r="M303" i="4"/>
  <c r="T302" i="4"/>
  <c r="L302" i="4"/>
  <c r="S301" i="4"/>
  <c r="K301" i="4"/>
  <c r="R300" i="4"/>
  <c r="J300" i="4"/>
  <c r="Q299" i="4"/>
  <c r="I299" i="4"/>
  <c r="P298" i="4"/>
  <c r="H298" i="4"/>
  <c r="O297" i="4"/>
  <c r="G297" i="4"/>
  <c r="N296" i="4"/>
  <c r="M295" i="4"/>
  <c r="T294" i="4"/>
  <c r="L294" i="4"/>
  <c r="S293" i="4"/>
  <c r="K293" i="4"/>
  <c r="R292" i="4"/>
  <c r="J292" i="4"/>
  <c r="Q291" i="4"/>
  <c r="I291" i="4"/>
  <c r="P290" i="4"/>
  <c r="H290" i="4"/>
  <c r="O289" i="4"/>
  <c r="G289" i="4"/>
  <c r="N288" i="4"/>
  <c r="M287" i="4"/>
  <c r="T286" i="4"/>
  <c r="L286" i="4"/>
  <c r="S285" i="4"/>
  <c r="K285" i="4"/>
  <c r="R284" i="4"/>
  <c r="J284" i="4"/>
  <c r="Q283" i="4"/>
  <c r="I283" i="4"/>
  <c r="P282" i="4"/>
  <c r="H282" i="4"/>
  <c r="O281" i="4"/>
  <c r="G281" i="4"/>
  <c r="N280" i="4"/>
  <c r="M279" i="4"/>
  <c r="T278" i="4"/>
  <c r="L278" i="4"/>
  <c r="S277" i="4"/>
  <c r="K277" i="4"/>
  <c r="R276" i="4"/>
  <c r="J276" i="4"/>
  <c r="Q275" i="4"/>
  <c r="I275" i="4"/>
  <c r="P274" i="4"/>
  <c r="N337" i="4"/>
  <c r="M336" i="4"/>
  <c r="T335" i="4"/>
  <c r="L335" i="4"/>
  <c r="S334" i="4"/>
  <c r="K334" i="4"/>
  <c r="R333" i="4"/>
  <c r="J333" i="4"/>
  <c r="Q332" i="4"/>
  <c r="I332" i="4"/>
  <c r="P331" i="4"/>
  <c r="H331" i="4"/>
  <c r="O330" i="4"/>
  <c r="G330" i="4"/>
  <c r="N329" i="4"/>
  <c r="M328" i="4"/>
  <c r="T327" i="4"/>
  <c r="L327" i="4"/>
  <c r="S326" i="4"/>
  <c r="K326" i="4"/>
  <c r="R325" i="4"/>
  <c r="J325" i="4"/>
  <c r="Q324" i="4"/>
  <c r="I324" i="4"/>
  <c r="P323" i="4"/>
  <c r="H323" i="4"/>
  <c r="O322" i="4"/>
  <c r="G322" i="4"/>
  <c r="N321" i="4"/>
  <c r="M320" i="4"/>
  <c r="T319" i="4"/>
  <c r="L319" i="4"/>
  <c r="S318" i="4"/>
  <c r="K318" i="4"/>
  <c r="R317" i="4"/>
  <c r="J317" i="4"/>
  <c r="Q316" i="4"/>
  <c r="I316" i="4"/>
  <c r="P315" i="4"/>
  <c r="H315" i="4"/>
  <c r="O314" i="4"/>
  <c r="G314" i="4"/>
  <c r="N313" i="4"/>
  <c r="M312" i="4"/>
  <c r="T311" i="4"/>
  <c r="L311" i="4"/>
  <c r="S310" i="4"/>
  <c r="K310" i="4"/>
  <c r="R309" i="4"/>
  <c r="J309" i="4"/>
  <c r="Q308" i="4"/>
  <c r="I308" i="4"/>
  <c r="P307" i="4"/>
  <c r="H307" i="4"/>
  <c r="O306" i="4"/>
  <c r="G306" i="4"/>
  <c r="N305" i="4"/>
  <c r="M304" i="4"/>
  <c r="T303" i="4"/>
  <c r="L303" i="4"/>
  <c r="S302" i="4"/>
  <c r="K302" i="4"/>
  <c r="R301" i="4"/>
  <c r="J301" i="4"/>
  <c r="Q300" i="4"/>
  <c r="I300" i="4"/>
  <c r="P299" i="4"/>
  <c r="H299" i="4"/>
  <c r="O298" i="4"/>
  <c r="G298" i="4"/>
  <c r="N297" i="4"/>
  <c r="M296" i="4"/>
  <c r="T295" i="4"/>
  <c r="L295" i="4"/>
  <c r="S294" i="4"/>
  <c r="K294" i="4"/>
  <c r="R293" i="4"/>
  <c r="J293" i="4"/>
  <c r="Q292" i="4"/>
  <c r="I292" i="4"/>
  <c r="P291" i="4"/>
  <c r="H291" i="4"/>
  <c r="O290" i="4"/>
  <c r="G290" i="4"/>
  <c r="N289" i="4"/>
  <c r="M288" i="4"/>
  <c r="T287" i="4"/>
  <c r="L287" i="4"/>
  <c r="S286" i="4"/>
  <c r="K286" i="4"/>
  <c r="R285" i="4"/>
  <c r="J285" i="4"/>
  <c r="Q284" i="4"/>
  <c r="I284" i="4"/>
  <c r="P283" i="4"/>
  <c r="H283" i="4"/>
  <c r="O282" i="4"/>
  <c r="G282" i="4"/>
  <c r="N281" i="4"/>
  <c r="M337" i="4"/>
  <c r="T336" i="4"/>
  <c r="L336" i="4"/>
  <c r="S335" i="4"/>
  <c r="U335" i="4" s="1"/>
  <c r="K335" i="4"/>
  <c r="R334" i="4"/>
  <c r="J334" i="4"/>
  <c r="Q333" i="4"/>
  <c r="I333" i="4"/>
  <c r="P332" i="4"/>
  <c r="H332" i="4"/>
  <c r="O331" i="4"/>
  <c r="G331" i="4"/>
  <c r="N330" i="4"/>
  <c r="M329" i="4"/>
  <c r="T328" i="4"/>
  <c r="L328" i="4"/>
  <c r="S327" i="4"/>
  <c r="K327" i="4"/>
  <c r="R326" i="4"/>
  <c r="J326" i="4"/>
  <c r="Q325" i="4"/>
  <c r="I325" i="4"/>
  <c r="P324" i="4"/>
  <c r="H324" i="4"/>
  <c r="O323" i="4"/>
  <c r="G323" i="4"/>
  <c r="N322" i="4"/>
  <c r="M321" i="4"/>
  <c r="T320" i="4"/>
  <c r="L320" i="4"/>
  <c r="S319" i="4"/>
  <c r="U319" i="4" s="1"/>
  <c r="K319" i="4"/>
  <c r="R318" i="4"/>
  <c r="J318" i="4"/>
  <c r="Q317" i="4"/>
  <c r="I317" i="4"/>
  <c r="P316" i="4"/>
  <c r="H316" i="4"/>
  <c r="O315" i="4"/>
  <c r="G315" i="4"/>
  <c r="N314" i="4"/>
  <c r="M313" i="4"/>
  <c r="T312" i="4"/>
  <c r="L312" i="4"/>
  <c r="S311" i="4"/>
  <c r="K311" i="4"/>
  <c r="R310" i="4"/>
  <c r="J310" i="4"/>
  <c r="Q309" i="4"/>
  <c r="I309" i="4"/>
  <c r="P308" i="4"/>
  <c r="H308" i="4"/>
  <c r="O307" i="4"/>
  <c r="G307" i="4"/>
  <c r="N306" i="4"/>
  <c r="M305" i="4"/>
  <c r="T304" i="4"/>
  <c r="L304" i="4"/>
  <c r="S303" i="4"/>
  <c r="U303" i="4" s="1"/>
  <c r="K303" i="4"/>
  <c r="R302" i="4"/>
  <c r="J302" i="4"/>
  <c r="Q301" i="4"/>
  <c r="I301" i="4"/>
  <c r="P300" i="4"/>
  <c r="H300" i="4"/>
  <c r="O299" i="4"/>
  <c r="G299" i="4"/>
  <c r="N298" i="4"/>
  <c r="M297" i="4"/>
  <c r="T296" i="4"/>
  <c r="L296" i="4"/>
  <c r="S295" i="4"/>
  <c r="K295" i="4"/>
  <c r="R294" i="4"/>
  <c r="J294" i="4"/>
  <c r="Q293" i="4"/>
  <c r="I293" i="4"/>
  <c r="P292" i="4"/>
  <c r="H292" i="4"/>
  <c r="O291" i="4"/>
  <c r="G291" i="4"/>
  <c r="N290" i="4"/>
  <c r="M289" i="4"/>
  <c r="T288" i="4"/>
  <c r="L288" i="4"/>
  <c r="S287" i="4"/>
  <c r="U287" i="4" s="1"/>
  <c r="K287" i="4"/>
  <c r="R286" i="4"/>
  <c r="J286" i="4"/>
  <c r="Q285" i="4"/>
  <c r="I285" i="4"/>
  <c r="P284" i="4"/>
  <c r="H284" i="4"/>
  <c r="O283" i="4"/>
  <c r="G283" i="4"/>
  <c r="N282" i="4"/>
  <c r="M281" i="4"/>
  <c r="T280" i="4"/>
  <c r="L280" i="4"/>
  <c r="S279" i="4"/>
  <c r="K279" i="4"/>
  <c r="R278" i="4"/>
  <c r="J278" i="4"/>
  <c r="Q277" i="4"/>
  <c r="I277" i="4"/>
  <c r="T337" i="4"/>
  <c r="L337" i="4"/>
  <c r="S336" i="4"/>
  <c r="K336" i="4"/>
  <c r="R335" i="4"/>
  <c r="J335" i="4"/>
  <c r="Q334" i="4"/>
  <c r="I334" i="4"/>
  <c r="P333" i="4"/>
  <c r="H333" i="4"/>
  <c r="O332" i="4"/>
  <c r="G332" i="4"/>
  <c r="N331" i="4"/>
  <c r="M330" i="4"/>
  <c r="T329" i="4"/>
  <c r="L329" i="4"/>
  <c r="S328" i="4"/>
  <c r="K328" i="4"/>
  <c r="R327" i="4"/>
  <c r="J327" i="4"/>
  <c r="Q326" i="4"/>
  <c r="I326" i="4"/>
  <c r="P325" i="4"/>
  <c r="H325" i="4"/>
  <c r="O324" i="4"/>
  <c r="G324" i="4"/>
  <c r="N323" i="4"/>
  <c r="M322" i="4"/>
  <c r="T321" i="4"/>
  <c r="L321" i="4"/>
  <c r="S320" i="4"/>
  <c r="K320" i="4"/>
  <c r="R319" i="4"/>
  <c r="J319" i="4"/>
  <c r="Q318" i="4"/>
  <c r="I318" i="4"/>
  <c r="P317" i="4"/>
  <c r="H317" i="4"/>
  <c r="O316" i="4"/>
  <c r="G316" i="4"/>
  <c r="N315" i="4"/>
  <c r="M314" i="4"/>
  <c r="T313" i="4"/>
  <c r="L313" i="4"/>
  <c r="S312" i="4"/>
  <c r="K312" i="4"/>
  <c r="R311" i="4"/>
  <c r="J311" i="4"/>
  <c r="Q310" i="4"/>
  <c r="I310" i="4"/>
  <c r="P309" i="4"/>
  <c r="H309" i="4"/>
  <c r="O308" i="4"/>
  <c r="G308" i="4"/>
  <c r="N307" i="4"/>
  <c r="M306" i="4"/>
  <c r="T305" i="4"/>
  <c r="L305" i="4"/>
  <c r="S304" i="4"/>
  <c r="K304" i="4"/>
  <c r="R303" i="4"/>
  <c r="J303" i="4"/>
  <c r="Q302" i="4"/>
  <c r="I302" i="4"/>
  <c r="P301" i="4"/>
  <c r="H301" i="4"/>
  <c r="O300" i="4"/>
  <c r="G300" i="4"/>
  <c r="N299" i="4"/>
  <c r="M298" i="4"/>
  <c r="T297" i="4"/>
  <c r="L297" i="4"/>
  <c r="S296" i="4"/>
  <c r="K296" i="4"/>
  <c r="R295" i="4"/>
  <c r="J295" i="4"/>
  <c r="Q294" i="4"/>
  <c r="I294" i="4"/>
  <c r="P293" i="4"/>
  <c r="H293" i="4"/>
  <c r="O292" i="4"/>
  <c r="G292" i="4"/>
  <c r="N291" i="4"/>
  <c r="M290" i="4"/>
  <c r="T289" i="4"/>
  <c r="L289" i="4"/>
  <c r="S288" i="4"/>
  <c r="K288" i="4"/>
  <c r="R287" i="4"/>
  <c r="J287" i="4"/>
  <c r="Q286" i="4"/>
  <c r="I286" i="4"/>
  <c r="P285" i="4"/>
  <c r="H285" i="4"/>
  <c r="O284" i="4"/>
  <c r="G284" i="4"/>
  <c r="N283" i="4"/>
  <c r="M282" i="4"/>
  <c r="T281" i="4"/>
  <c r="L281" i="4"/>
  <c r="S280" i="4"/>
  <c r="K280" i="4"/>
  <c r="R279" i="4"/>
  <c r="J279" i="4"/>
  <c r="Q278" i="4"/>
  <c r="H321" i="4"/>
  <c r="J315" i="4"/>
  <c r="O312" i="4"/>
  <c r="L309" i="4"/>
  <c r="Q306" i="4"/>
  <c r="O304" i="4"/>
  <c r="P302" i="4"/>
  <c r="K297" i="4"/>
  <c r="Q295" i="4"/>
  <c r="T293" i="4"/>
  <c r="I290" i="4"/>
  <c r="O288" i="4"/>
  <c r="P286" i="4"/>
  <c r="L283" i="4"/>
  <c r="I282" i="4"/>
  <c r="G278" i="4"/>
  <c r="J277" i="4"/>
  <c r="N276" i="4"/>
  <c r="R275" i="4"/>
  <c r="G275" i="4"/>
  <c r="L274" i="4"/>
  <c r="S273" i="4"/>
  <c r="K273" i="4"/>
  <c r="R272" i="4"/>
  <c r="J272" i="4"/>
  <c r="Q271" i="4"/>
  <c r="I271" i="4"/>
  <c r="P270" i="4"/>
  <c r="H270" i="4"/>
  <c r="O269" i="4"/>
  <c r="G269" i="4"/>
  <c r="N268" i="4"/>
  <c r="M267" i="4"/>
  <c r="T266" i="4"/>
  <c r="L266" i="4"/>
  <c r="S265" i="4"/>
  <c r="K265" i="4"/>
  <c r="R264" i="4"/>
  <c r="J264" i="4"/>
  <c r="Q263" i="4"/>
  <c r="I263" i="4"/>
  <c r="P262" i="4"/>
  <c r="H262" i="4"/>
  <c r="O261" i="4"/>
  <c r="G261" i="4"/>
  <c r="N260" i="4"/>
  <c r="M259" i="4"/>
  <c r="T258" i="4"/>
  <c r="L258" i="4"/>
  <c r="S257" i="4"/>
  <c r="K257" i="4"/>
  <c r="R256" i="4"/>
  <c r="J256" i="4"/>
  <c r="Q255" i="4"/>
  <c r="I255" i="4"/>
  <c r="P254" i="4"/>
  <c r="H254" i="4"/>
  <c r="O253" i="4"/>
  <c r="G253" i="4"/>
  <c r="N252" i="4"/>
  <c r="M251" i="4"/>
  <c r="T250" i="4"/>
  <c r="L250" i="4"/>
  <c r="S249" i="4"/>
  <c r="K249" i="4"/>
  <c r="R248" i="4"/>
  <c r="J248" i="4"/>
  <c r="Q247" i="4"/>
  <c r="I247" i="4"/>
  <c r="P246" i="4"/>
  <c r="H246" i="4"/>
  <c r="O245" i="4"/>
  <c r="G245" i="4"/>
  <c r="N244" i="4"/>
  <c r="M243" i="4"/>
  <c r="T242" i="4"/>
  <c r="L242" i="4"/>
  <c r="S241" i="4"/>
  <c r="K241" i="4"/>
  <c r="R240" i="4"/>
  <c r="J240" i="4"/>
  <c r="Q239" i="4"/>
  <c r="I239" i="4"/>
  <c r="P238" i="4"/>
  <c r="H238" i="4"/>
  <c r="O237" i="4"/>
  <c r="G237" i="4"/>
  <c r="N236" i="4"/>
  <c r="M235" i="4"/>
  <c r="T234" i="4"/>
  <c r="L234" i="4"/>
  <c r="S233" i="4"/>
  <c r="K233" i="4"/>
  <c r="R232" i="4"/>
  <c r="J232" i="4"/>
  <c r="Q231" i="4"/>
  <c r="I231" i="4"/>
  <c r="P230" i="4"/>
  <c r="H230" i="4"/>
  <c r="O229" i="4"/>
  <c r="G229" i="4"/>
  <c r="N228" i="4"/>
  <c r="M227" i="4"/>
  <c r="T226" i="4"/>
  <c r="L226" i="4"/>
  <c r="S225" i="4"/>
  <c r="K225" i="4"/>
  <c r="R224" i="4"/>
  <c r="J224" i="4"/>
  <c r="Q223" i="4"/>
  <c r="I223" i="4"/>
  <c r="P222" i="4"/>
  <c r="H222" i="4"/>
  <c r="O221" i="4"/>
  <c r="G221" i="4"/>
  <c r="N220" i="4"/>
  <c r="M219" i="4"/>
  <c r="T218" i="4"/>
  <c r="L218" i="4"/>
  <c r="S217" i="4"/>
  <c r="K217" i="4"/>
  <c r="R216" i="4"/>
  <c r="J216" i="4"/>
  <c r="Q215" i="4"/>
  <c r="I215" i="4"/>
  <c r="P214" i="4"/>
  <c r="H214" i="4"/>
  <c r="O213" i="4"/>
  <c r="G213" i="4"/>
  <c r="N212" i="4"/>
  <c r="M211" i="4"/>
  <c r="T210" i="4"/>
  <c r="L210" i="4"/>
  <c r="S209" i="4"/>
  <c r="K209" i="4"/>
  <c r="R208" i="4"/>
  <c r="J208" i="4"/>
  <c r="Q207" i="4"/>
  <c r="I207" i="4"/>
  <c r="P206" i="4"/>
  <c r="H206" i="4"/>
  <c r="O205" i="4"/>
  <c r="G205" i="4"/>
  <c r="N204" i="4"/>
  <c r="M203" i="4"/>
  <c r="T202" i="4"/>
  <c r="L202" i="4"/>
  <c r="S201" i="4"/>
  <c r="K201" i="4"/>
  <c r="R200" i="4"/>
  <c r="J200" i="4"/>
  <c r="Q199" i="4"/>
  <c r="I199" i="4"/>
  <c r="P198" i="4"/>
  <c r="H198" i="4"/>
  <c r="O197" i="4"/>
  <c r="G197" i="4"/>
  <c r="N196" i="4"/>
  <c r="M195" i="4"/>
  <c r="T194" i="4"/>
  <c r="L194" i="4"/>
  <c r="S193" i="4"/>
  <c r="K193" i="4"/>
  <c r="R192" i="4"/>
  <c r="J192" i="4"/>
  <c r="Q191" i="4"/>
  <c r="I191" i="4"/>
  <c r="P190" i="4"/>
  <c r="H190" i="4"/>
  <c r="O189" i="4"/>
  <c r="P329" i="4"/>
  <c r="M326" i="4"/>
  <c r="R323" i="4"/>
  <c r="T317" i="4"/>
  <c r="G312" i="4"/>
  <c r="I306" i="4"/>
  <c r="J304" i="4"/>
  <c r="M302" i="4"/>
  <c r="S300" i="4"/>
  <c r="U300" i="4" s="1"/>
  <c r="T298" i="4"/>
  <c r="H297" i="4"/>
  <c r="N295" i="4"/>
  <c r="O293" i="4"/>
  <c r="R291" i="4"/>
  <c r="J288" i="4"/>
  <c r="M286" i="4"/>
  <c r="S284" i="4"/>
  <c r="U284" i="4" s="1"/>
  <c r="J283" i="4"/>
  <c r="R280" i="4"/>
  <c r="T279" i="4"/>
  <c r="S278" i="4"/>
  <c r="U278" i="4" s="1"/>
  <c r="H277" i="4"/>
  <c r="M276" i="4"/>
  <c r="P275" i="4"/>
  <c r="K274" i="4"/>
  <c r="R273" i="4"/>
  <c r="J273" i="4"/>
  <c r="Q272" i="4"/>
  <c r="I272" i="4"/>
  <c r="P271" i="4"/>
  <c r="H271" i="4"/>
  <c r="O270" i="4"/>
  <c r="G270" i="4"/>
  <c r="N269" i="4"/>
  <c r="M268" i="4"/>
  <c r="T267" i="4"/>
  <c r="L267" i="4"/>
  <c r="S266" i="4"/>
  <c r="K266" i="4"/>
  <c r="R265" i="4"/>
  <c r="J265" i="4"/>
  <c r="Q264" i="4"/>
  <c r="I264" i="4"/>
  <c r="P263" i="4"/>
  <c r="H263" i="4"/>
  <c r="O262" i="4"/>
  <c r="G262" i="4"/>
  <c r="N261" i="4"/>
  <c r="M260" i="4"/>
  <c r="T259" i="4"/>
  <c r="L259" i="4"/>
  <c r="S258" i="4"/>
  <c r="K258" i="4"/>
  <c r="R257" i="4"/>
  <c r="J257" i="4"/>
  <c r="Q256" i="4"/>
  <c r="I256" i="4"/>
  <c r="P255" i="4"/>
  <c r="H255" i="4"/>
  <c r="O254" i="4"/>
  <c r="G254" i="4"/>
  <c r="N253" i="4"/>
  <c r="M252" i="4"/>
  <c r="T251" i="4"/>
  <c r="L251" i="4"/>
  <c r="S250" i="4"/>
  <c r="K250" i="4"/>
  <c r="R249" i="4"/>
  <c r="J249" i="4"/>
  <c r="Q248" i="4"/>
  <c r="I248" i="4"/>
  <c r="P247" i="4"/>
  <c r="H247" i="4"/>
  <c r="O246" i="4"/>
  <c r="G246" i="4"/>
  <c r="N245" i="4"/>
  <c r="M244" i="4"/>
  <c r="T243" i="4"/>
  <c r="L243" i="4"/>
  <c r="S242" i="4"/>
  <c r="K242" i="4"/>
  <c r="R241" i="4"/>
  <c r="J241" i="4"/>
  <c r="Q240" i="4"/>
  <c r="I240" i="4"/>
  <c r="P239" i="4"/>
  <c r="H239" i="4"/>
  <c r="O238" i="4"/>
  <c r="G238" i="4"/>
  <c r="N237" i="4"/>
  <c r="M236" i="4"/>
  <c r="T235" i="4"/>
  <c r="L235" i="4"/>
  <c r="S234" i="4"/>
  <c r="K234" i="4"/>
  <c r="R233" i="4"/>
  <c r="J233" i="4"/>
  <c r="Q232" i="4"/>
  <c r="I232" i="4"/>
  <c r="P231" i="4"/>
  <c r="H231" i="4"/>
  <c r="O230" i="4"/>
  <c r="G230" i="4"/>
  <c r="N229" i="4"/>
  <c r="M228" i="4"/>
  <c r="T227" i="4"/>
  <c r="L227" i="4"/>
  <c r="S226" i="4"/>
  <c r="K226" i="4"/>
  <c r="R225" i="4"/>
  <c r="J225" i="4"/>
  <c r="Q224" i="4"/>
  <c r="I224" i="4"/>
  <c r="P223" i="4"/>
  <c r="H223" i="4"/>
  <c r="O222" i="4"/>
  <c r="G222" i="4"/>
  <c r="N221" i="4"/>
  <c r="M220" i="4"/>
  <c r="T219" i="4"/>
  <c r="L219" i="4"/>
  <c r="S218" i="4"/>
  <c r="K218" i="4"/>
  <c r="R217" i="4"/>
  <c r="J217" i="4"/>
  <c r="Q216" i="4"/>
  <c r="I216" i="4"/>
  <c r="P215" i="4"/>
  <c r="H215" i="4"/>
  <c r="O214" i="4"/>
  <c r="G214" i="4"/>
  <c r="N213" i="4"/>
  <c r="M212" i="4"/>
  <c r="T211" i="4"/>
  <c r="L211" i="4"/>
  <c r="S210" i="4"/>
  <c r="K210" i="4"/>
  <c r="R209" i="4"/>
  <c r="J209" i="4"/>
  <c r="Q208" i="4"/>
  <c r="I208" i="4"/>
  <c r="P207" i="4"/>
  <c r="H207" i="4"/>
  <c r="O206" i="4"/>
  <c r="G206" i="4"/>
  <c r="N205" i="4"/>
  <c r="M204" i="4"/>
  <c r="T203" i="4"/>
  <c r="L203" i="4"/>
  <c r="S202" i="4"/>
  <c r="K202" i="4"/>
  <c r="R201" i="4"/>
  <c r="J201" i="4"/>
  <c r="Q200" i="4"/>
  <c r="I200" i="4"/>
  <c r="P199" i="4"/>
  <c r="H199" i="4"/>
  <c r="O198" i="4"/>
  <c r="G198" i="4"/>
  <c r="N197" i="4"/>
  <c r="M196" i="4"/>
  <c r="T195" i="4"/>
  <c r="L195" i="4"/>
  <c r="S194" i="4"/>
  <c r="K194" i="4"/>
  <c r="R193" i="4"/>
  <c r="J193" i="4"/>
  <c r="Q192" i="4"/>
  <c r="I192" i="4"/>
  <c r="P191" i="4"/>
  <c r="H191" i="4"/>
  <c r="O190" i="4"/>
  <c r="G190" i="4"/>
  <c r="N189" i="4"/>
  <c r="M188" i="4"/>
  <c r="T187" i="4"/>
  <c r="L187" i="4"/>
  <c r="S186" i="4"/>
  <c r="K186" i="4"/>
  <c r="R185" i="4"/>
  <c r="J185" i="4"/>
  <c r="Q184" i="4"/>
  <c r="I184" i="4"/>
  <c r="P183" i="4"/>
  <c r="H183" i="4"/>
  <c r="O182" i="4"/>
  <c r="G182" i="4"/>
  <c r="N181" i="4"/>
  <c r="M180" i="4"/>
  <c r="T179" i="4"/>
  <c r="L179" i="4"/>
  <c r="S178" i="4"/>
  <c r="K178" i="4"/>
  <c r="R177" i="4"/>
  <c r="J177" i="4"/>
  <c r="Q176" i="4"/>
  <c r="I176" i="4"/>
  <c r="P175" i="4"/>
  <c r="H175" i="4"/>
  <c r="O174" i="4"/>
  <c r="G174" i="4"/>
  <c r="N173" i="4"/>
  <c r="H329" i="4"/>
  <c r="J323" i="4"/>
  <c r="O320" i="4"/>
  <c r="L317" i="4"/>
  <c r="Q314" i="4"/>
  <c r="S308" i="4"/>
  <c r="U308" i="4" s="1"/>
  <c r="G304" i="4"/>
  <c r="H302" i="4"/>
  <c r="N300" i="4"/>
  <c r="Q298" i="4"/>
  <c r="I295" i="4"/>
  <c r="L293" i="4"/>
  <c r="M291" i="4"/>
  <c r="S289" i="4"/>
  <c r="U289" i="4" s="1"/>
  <c r="G288" i="4"/>
  <c r="H286" i="4"/>
  <c r="N284" i="4"/>
  <c r="S281" i="4"/>
  <c r="U281" i="4" s="1"/>
  <c r="Q280" i="4"/>
  <c r="Q279" i="4"/>
  <c r="P278" i="4"/>
  <c r="T277" i="4"/>
  <c r="G277" i="4"/>
  <c r="K276" i="4"/>
  <c r="O275" i="4"/>
  <c r="T274" i="4"/>
  <c r="J274" i="4"/>
  <c r="Q273" i="4"/>
  <c r="I273" i="4"/>
  <c r="P272" i="4"/>
  <c r="H272" i="4"/>
  <c r="O271" i="4"/>
  <c r="G271" i="4"/>
  <c r="N270" i="4"/>
  <c r="M269" i="4"/>
  <c r="T268" i="4"/>
  <c r="L268" i="4"/>
  <c r="S267" i="4"/>
  <c r="K267" i="4"/>
  <c r="R266" i="4"/>
  <c r="J266" i="4"/>
  <c r="Q265" i="4"/>
  <c r="I265" i="4"/>
  <c r="P264" i="4"/>
  <c r="H264" i="4"/>
  <c r="O263" i="4"/>
  <c r="G263" i="4"/>
  <c r="N262" i="4"/>
  <c r="M261" i="4"/>
  <c r="T260" i="4"/>
  <c r="L260" i="4"/>
  <c r="S259" i="4"/>
  <c r="K259" i="4"/>
  <c r="R258" i="4"/>
  <c r="J258" i="4"/>
  <c r="Q257" i="4"/>
  <c r="I257" i="4"/>
  <c r="P256" i="4"/>
  <c r="H256" i="4"/>
  <c r="O255" i="4"/>
  <c r="G255" i="4"/>
  <c r="N254" i="4"/>
  <c r="M253" i="4"/>
  <c r="T252" i="4"/>
  <c r="L252" i="4"/>
  <c r="S251" i="4"/>
  <c r="U251" i="4" s="1"/>
  <c r="K251" i="4"/>
  <c r="R250" i="4"/>
  <c r="J250" i="4"/>
  <c r="Q249" i="4"/>
  <c r="I249" i="4"/>
  <c r="P248" i="4"/>
  <c r="H248" i="4"/>
  <c r="O247" i="4"/>
  <c r="G247" i="4"/>
  <c r="N246" i="4"/>
  <c r="M245" i="4"/>
  <c r="T244" i="4"/>
  <c r="L244" i="4"/>
  <c r="S243" i="4"/>
  <c r="K243" i="4"/>
  <c r="R242" i="4"/>
  <c r="J242" i="4"/>
  <c r="Q241" i="4"/>
  <c r="I241" i="4"/>
  <c r="P240" i="4"/>
  <c r="H240" i="4"/>
  <c r="O239" i="4"/>
  <c r="G239" i="4"/>
  <c r="N238" i="4"/>
  <c r="M237" i="4"/>
  <c r="T236" i="4"/>
  <c r="L236" i="4"/>
  <c r="S235" i="4"/>
  <c r="K235" i="4"/>
  <c r="R234" i="4"/>
  <c r="J234" i="4"/>
  <c r="Q233" i="4"/>
  <c r="I233" i="4"/>
  <c r="P232" i="4"/>
  <c r="H232" i="4"/>
  <c r="O231" i="4"/>
  <c r="G231" i="4"/>
  <c r="N230" i="4"/>
  <c r="M229" i="4"/>
  <c r="T228" i="4"/>
  <c r="L228" i="4"/>
  <c r="S227" i="4"/>
  <c r="K227" i="4"/>
  <c r="R226" i="4"/>
  <c r="J226" i="4"/>
  <c r="Q225" i="4"/>
  <c r="I225" i="4"/>
  <c r="P224" i="4"/>
  <c r="H224" i="4"/>
  <c r="O223" i="4"/>
  <c r="G223" i="4"/>
  <c r="N222" i="4"/>
  <c r="M221" i="4"/>
  <c r="T220" i="4"/>
  <c r="L220" i="4"/>
  <c r="S219" i="4"/>
  <c r="U219" i="4" s="1"/>
  <c r="K219" i="4"/>
  <c r="R218" i="4"/>
  <c r="J218" i="4"/>
  <c r="Q217" i="4"/>
  <c r="I217" i="4"/>
  <c r="P216" i="4"/>
  <c r="H216" i="4"/>
  <c r="O215" i="4"/>
  <c r="G215" i="4"/>
  <c r="N214" i="4"/>
  <c r="M213" i="4"/>
  <c r="T212" i="4"/>
  <c r="L212" i="4"/>
  <c r="S211" i="4"/>
  <c r="K211" i="4"/>
  <c r="R210" i="4"/>
  <c r="J210" i="4"/>
  <c r="Q209" i="4"/>
  <c r="I209" i="4"/>
  <c r="P208" i="4"/>
  <c r="H208" i="4"/>
  <c r="O207" i="4"/>
  <c r="G207" i="4"/>
  <c r="N206" i="4"/>
  <c r="M205" i="4"/>
  <c r="T204" i="4"/>
  <c r="L204" i="4"/>
  <c r="S203" i="4"/>
  <c r="K203" i="4"/>
  <c r="R202" i="4"/>
  <c r="J202" i="4"/>
  <c r="Q201" i="4"/>
  <c r="I201" i="4"/>
  <c r="P200" i="4"/>
  <c r="T325" i="4"/>
  <c r="G320" i="4"/>
  <c r="I314" i="4"/>
  <c r="N311" i="4"/>
  <c r="K308" i="4"/>
  <c r="P305" i="4"/>
  <c r="K300" i="4"/>
  <c r="L298" i="4"/>
  <c r="R296" i="4"/>
  <c r="G293" i="4"/>
  <c r="J291" i="4"/>
  <c r="P289" i="4"/>
  <c r="K284" i="4"/>
  <c r="T282" i="4"/>
  <c r="R281" i="4"/>
  <c r="O280" i="4"/>
  <c r="P279" i="4"/>
  <c r="O278" i="4"/>
  <c r="R277" i="4"/>
  <c r="I276" i="4"/>
  <c r="N275" i="4"/>
  <c r="S274" i="4"/>
  <c r="U274" i="4" s="1"/>
  <c r="I274" i="4"/>
  <c r="P273" i="4"/>
  <c r="H273" i="4"/>
  <c r="O272" i="4"/>
  <c r="G272" i="4"/>
  <c r="N271" i="4"/>
  <c r="M270" i="4"/>
  <c r="T269" i="4"/>
  <c r="L269" i="4"/>
  <c r="S268" i="4"/>
  <c r="U268" i="4" s="1"/>
  <c r="K268" i="4"/>
  <c r="R267" i="4"/>
  <c r="J267" i="4"/>
  <c r="Q266" i="4"/>
  <c r="I266" i="4"/>
  <c r="P265" i="4"/>
  <c r="H265" i="4"/>
  <c r="O264" i="4"/>
  <c r="G264" i="4"/>
  <c r="N263" i="4"/>
  <c r="M262" i="4"/>
  <c r="T261" i="4"/>
  <c r="L261" i="4"/>
  <c r="S260" i="4"/>
  <c r="U260" i="4" s="1"/>
  <c r="K260" i="4"/>
  <c r="R259" i="4"/>
  <c r="J259" i="4"/>
  <c r="Q258" i="4"/>
  <c r="I258" i="4"/>
  <c r="P257" i="4"/>
  <c r="H257" i="4"/>
  <c r="O256" i="4"/>
  <c r="G256" i="4"/>
  <c r="N255" i="4"/>
  <c r="M254" i="4"/>
  <c r="T253" i="4"/>
  <c r="L253" i="4"/>
  <c r="S252" i="4"/>
  <c r="U252" i="4" s="1"/>
  <c r="K252" i="4"/>
  <c r="R251" i="4"/>
  <c r="J251" i="4"/>
  <c r="Q250" i="4"/>
  <c r="I250" i="4"/>
  <c r="P249" i="4"/>
  <c r="H249" i="4"/>
  <c r="O248" i="4"/>
  <c r="G248" i="4"/>
  <c r="N247" i="4"/>
  <c r="M246" i="4"/>
  <c r="T245" i="4"/>
  <c r="L245" i="4"/>
  <c r="S244" i="4"/>
  <c r="U244" i="4" s="1"/>
  <c r="K244" i="4"/>
  <c r="R243" i="4"/>
  <c r="J243" i="4"/>
  <c r="Q242" i="4"/>
  <c r="I242" i="4"/>
  <c r="P241" i="4"/>
  <c r="H241" i="4"/>
  <c r="O240" i="4"/>
  <c r="G240" i="4"/>
  <c r="N239" i="4"/>
  <c r="M238" i="4"/>
  <c r="T237" i="4"/>
  <c r="L237" i="4"/>
  <c r="S236" i="4"/>
  <c r="U236" i="4" s="1"/>
  <c r="K236" i="4"/>
  <c r="R235" i="4"/>
  <c r="J235" i="4"/>
  <c r="Q234" i="4"/>
  <c r="I234" i="4"/>
  <c r="P233" i="4"/>
  <c r="H233" i="4"/>
  <c r="O232" i="4"/>
  <c r="G232" i="4"/>
  <c r="N231" i="4"/>
  <c r="M230" i="4"/>
  <c r="T229" i="4"/>
  <c r="L229" i="4"/>
  <c r="S228" i="4"/>
  <c r="K228" i="4"/>
  <c r="R227" i="4"/>
  <c r="J227" i="4"/>
  <c r="Q226" i="4"/>
  <c r="I226" i="4"/>
  <c r="P225" i="4"/>
  <c r="H225" i="4"/>
  <c r="O224" i="4"/>
  <c r="G224" i="4"/>
  <c r="N223" i="4"/>
  <c r="M222" i="4"/>
  <c r="T221" i="4"/>
  <c r="L221" i="4"/>
  <c r="S220" i="4"/>
  <c r="U220" i="4" s="1"/>
  <c r="K220" i="4"/>
  <c r="R219" i="4"/>
  <c r="J219" i="4"/>
  <c r="Q218" i="4"/>
  <c r="I218" i="4"/>
  <c r="P217" i="4"/>
  <c r="H217" i="4"/>
  <c r="O216" i="4"/>
  <c r="G216" i="4"/>
  <c r="N215" i="4"/>
  <c r="M214" i="4"/>
  <c r="T213" i="4"/>
  <c r="L213" i="4"/>
  <c r="S212" i="4"/>
  <c r="U212" i="4" s="1"/>
  <c r="K212" i="4"/>
  <c r="R211" i="4"/>
  <c r="J211" i="4"/>
  <c r="Q210" i="4"/>
  <c r="I210" i="4"/>
  <c r="P209" i="4"/>
  <c r="O328" i="4"/>
  <c r="L325" i="4"/>
  <c r="Q322" i="4"/>
  <c r="S316" i="4"/>
  <c r="U316" i="4" s="1"/>
  <c r="K305" i="4"/>
  <c r="Q303" i="4"/>
  <c r="T301" i="4"/>
  <c r="I298" i="4"/>
  <c r="O296" i="4"/>
  <c r="P294" i="4"/>
  <c r="K289" i="4"/>
  <c r="Q287" i="4"/>
  <c r="T285" i="4"/>
  <c r="S282" i="4"/>
  <c r="U282" i="4" s="1"/>
  <c r="P281" i="4"/>
  <c r="M280" i="4"/>
  <c r="N279" i="4"/>
  <c r="M278" i="4"/>
  <c r="P277" i="4"/>
  <c r="S276" i="4"/>
  <c r="U276" i="4" s="1"/>
  <c r="H276" i="4"/>
  <c r="M275" i="4"/>
  <c r="Q274" i="4"/>
  <c r="H274" i="4"/>
  <c r="O273" i="4"/>
  <c r="G273" i="4"/>
  <c r="N272" i="4"/>
  <c r="M271" i="4"/>
  <c r="T270" i="4"/>
  <c r="L270" i="4"/>
  <c r="S269" i="4"/>
  <c r="K269" i="4"/>
  <c r="R268" i="4"/>
  <c r="J268" i="4"/>
  <c r="Q267" i="4"/>
  <c r="I267" i="4"/>
  <c r="P266" i="4"/>
  <c r="H266" i="4"/>
  <c r="O265" i="4"/>
  <c r="G265" i="4"/>
  <c r="N264" i="4"/>
  <c r="M263" i="4"/>
  <c r="T262" i="4"/>
  <c r="L262" i="4"/>
  <c r="S261" i="4"/>
  <c r="K261" i="4"/>
  <c r="R260" i="4"/>
  <c r="J260" i="4"/>
  <c r="Q259" i="4"/>
  <c r="I259" i="4"/>
  <c r="P258" i="4"/>
  <c r="H258" i="4"/>
  <c r="O257" i="4"/>
  <c r="G257" i="4"/>
  <c r="N256" i="4"/>
  <c r="M255" i="4"/>
  <c r="T254" i="4"/>
  <c r="L254" i="4"/>
  <c r="S253" i="4"/>
  <c r="K253" i="4"/>
  <c r="R252" i="4"/>
  <c r="J252" i="4"/>
  <c r="Q251" i="4"/>
  <c r="I251" i="4"/>
  <c r="P250" i="4"/>
  <c r="H250" i="4"/>
  <c r="O249" i="4"/>
  <c r="G249" i="4"/>
  <c r="N248" i="4"/>
  <c r="M247" i="4"/>
  <c r="T246" i="4"/>
  <c r="L246" i="4"/>
  <c r="S245" i="4"/>
  <c r="K245" i="4"/>
  <c r="R244" i="4"/>
  <c r="J244" i="4"/>
  <c r="Q243" i="4"/>
  <c r="I243" i="4"/>
  <c r="P242" i="4"/>
  <c r="H242" i="4"/>
  <c r="O241" i="4"/>
  <c r="G241" i="4"/>
  <c r="N240" i="4"/>
  <c r="M239" i="4"/>
  <c r="T238" i="4"/>
  <c r="L238" i="4"/>
  <c r="S237" i="4"/>
  <c r="K237" i="4"/>
  <c r="R236" i="4"/>
  <c r="J236" i="4"/>
  <c r="Q235" i="4"/>
  <c r="I235" i="4"/>
  <c r="P234" i="4"/>
  <c r="H234" i="4"/>
  <c r="O233" i="4"/>
  <c r="G233" i="4"/>
  <c r="N232" i="4"/>
  <c r="M231" i="4"/>
  <c r="T230" i="4"/>
  <c r="L230" i="4"/>
  <c r="S229" i="4"/>
  <c r="K229" i="4"/>
  <c r="R228" i="4"/>
  <c r="J228" i="4"/>
  <c r="Q227" i="4"/>
  <c r="I227" i="4"/>
  <c r="P226" i="4"/>
  <c r="H226" i="4"/>
  <c r="O225" i="4"/>
  <c r="G225" i="4"/>
  <c r="N224" i="4"/>
  <c r="M223" i="4"/>
  <c r="T222" i="4"/>
  <c r="L222" i="4"/>
  <c r="S221" i="4"/>
  <c r="K221" i="4"/>
  <c r="R220" i="4"/>
  <c r="J220" i="4"/>
  <c r="Q219" i="4"/>
  <c r="I219" i="4"/>
  <c r="P218" i="4"/>
  <c r="H218" i="4"/>
  <c r="O217" i="4"/>
  <c r="G217" i="4"/>
  <c r="N216" i="4"/>
  <c r="M215" i="4"/>
  <c r="T214" i="4"/>
  <c r="L214" i="4"/>
  <c r="S213" i="4"/>
  <c r="K213" i="4"/>
  <c r="R212" i="4"/>
  <c r="J212" i="4"/>
  <c r="Q211" i="4"/>
  <c r="I211" i="4"/>
  <c r="P210" i="4"/>
  <c r="H210" i="4"/>
  <c r="O209" i="4"/>
  <c r="G209" i="4"/>
  <c r="N208" i="4"/>
  <c r="M207" i="4"/>
  <c r="T206" i="4"/>
  <c r="L206" i="4"/>
  <c r="S205" i="4"/>
  <c r="K205" i="4"/>
  <c r="R204" i="4"/>
  <c r="J204" i="4"/>
  <c r="Q203" i="4"/>
  <c r="I203" i="4"/>
  <c r="P202" i="4"/>
  <c r="H202" i="4"/>
  <c r="O201" i="4"/>
  <c r="G201" i="4"/>
  <c r="N200" i="4"/>
  <c r="M199" i="4"/>
  <c r="T198" i="4"/>
  <c r="L198" i="4"/>
  <c r="S197" i="4"/>
  <c r="K197" i="4"/>
  <c r="R196" i="4"/>
  <c r="J196" i="4"/>
  <c r="Q195" i="4"/>
  <c r="I195" i="4"/>
  <c r="P194" i="4"/>
  <c r="H194" i="4"/>
  <c r="O193" i="4"/>
  <c r="G193" i="4"/>
  <c r="N192" i="4"/>
  <c r="M191" i="4"/>
  <c r="T190" i="4"/>
  <c r="L190" i="4"/>
  <c r="S189" i="4"/>
  <c r="K189" i="4"/>
  <c r="R188" i="4"/>
  <c r="J188" i="4"/>
  <c r="Q187" i="4"/>
  <c r="I187" i="4"/>
  <c r="P186" i="4"/>
  <c r="H186" i="4"/>
  <c r="O185" i="4"/>
  <c r="G185" i="4"/>
  <c r="N184" i="4"/>
  <c r="M183" i="4"/>
  <c r="T182" i="4"/>
  <c r="L182" i="4"/>
  <c r="S181" i="4"/>
  <c r="K181" i="4"/>
  <c r="R180" i="4"/>
  <c r="G328" i="4"/>
  <c r="I322" i="4"/>
  <c r="N319" i="4"/>
  <c r="K316" i="4"/>
  <c r="P313" i="4"/>
  <c r="M310" i="4"/>
  <c r="R307" i="4"/>
  <c r="H305" i="4"/>
  <c r="N303" i="4"/>
  <c r="O301" i="4"/>
  <c r="R299" i="4"/>
  <c r="J296" i="4"/>
  <c r="M294" i="4"/>
  <c r="S292" i="4"/>
  <c r="U292" i="4" s="1"/>
  <c r="T290" i="4"/>
  <c r="H289" i="4"/>
  <c r="N287" i="4"/>
  <c r="O285" i="4"/>
  <c r="T283" i="4"/>
  <c r="Q282" i="4"/>
  <c r="K281" i="4"/>
  <c r="J280" i="4"/>
  <c r="L279" i="4"/>
  <c r="K278" i="4"/>
  <c r="O277" i="4"/>
  <c r="Q276" i="4"/>
  <c r="G276" i="4"/>
  <c r="L275" i="4"/>
  <c r="O274" i="4"/>
  <c r="G274" i="4"/>
  <c r="N273" i="4"/>
  <c r="M272" i="4"/>
  <c r="T271" i="4"/>
  <c r="L271" i="4"/>
  <c r="S270" i="4"/>
  <c r="U270" i="4" s="1"/>
  <c r="K270" i="4"/>
  <c r="R269" i="4"/>
  <c r="J269" i="4"/>
  <c r="Q268" i="4"/>
  <c r="I268" i="4"/>
  <c r="P267" i="4"/>
  <c r="H267" i="4"/>
  <c r="O266" i="4"/>
  <c r="G266" i="4"/>
  <c r="N265" i="4"/>
  <c r="M264" i="4"/>
  <c r="T263" i="4"/>
  <c r="L263" i="4"/>
  <c r="S262" i="4"/>
  <c r="K262" i="4"/>
  <c r="R261" i="4"/>
  <c r="J261" i="4"/>
  <c r="Q260" i="4"/>
  <c r="I260" i="4"/>
  <c r="P259" i="4"/>
  <c r="H259" i="4"/>
  <c r="O258" i="4"/>
  <c r="G258" i="4"/>
  <c r="N257" i="4"/>
  <c r="M256" i="4"/>
  <c r="T255" i="4"/>
  <c r="L255" i="4"/>
  <c r="S254" i="4"/>
  <c r="K254" i="4"/>
  <c r="R253" i="4"/>
  <c r="J253" i="4"/>
  <c r="Q252" i="4"/>
  <c r="I252" i="4"/>
  <c r="P251" i="4"/>
  <c r="H251" i="4"/>
  <c r="O250" i="4"/>
  <c r="G250" i="4"/>
  <c r="N249" i="4"/>
  <c r="M248" i="4"/>
  <c r="T247" i="4"/>
  <c r="L247" i="4"/>
  <c r="S246" i="4"/>
  <c r="K246" i="4"/>
  <c r="R245" i="4"/>
  <c r="J245" i="4"/>
  <c r="Q244" i="4"/>
  <c r="I244" i="4"/>
  <c r="P243" i="4"/>
  <c r="H243" i="4"/>
  <c r="O242" i="4"/>
  <c r="G242" i="4"/>
  <c r="N241" i="4"/>
  <c r="M240" i="4"/>
  <c r="T239" i="4"/>
  <c r="L239" i="4"/>
  <c r="S238" i="4"/>
  <c r="U238" i="4" s="1"/>
  <c r="K238" i="4"/>
  <c r="R237" i="4"/>
  <c r="J237" i="4"/>
  <c r="Q236" i="4"/>
  <c r="I236" i="4"/>
  <c r="P235" i="4"/>
  <c r="H235" i="4"/>
  <c r="O234" i="4"/>
  <c r="G234" i="4"/>
  <c r="N233" i="4"/>
  <c r="M232" i="4"/>
  <c r="T231" i="4"/>
  <c r="L231" i="4"/>
  <c r="S230" i="4"/>
  <c r="K230" i="4"/>
  <c r="R229" i="4"/>
  <c r="J229" i="4"/>
  <c r="Q228" i="4"/>
  <c r="I228" i="4"/>
  <c r="P227" i="4"/>
  <c r="H227" i="4"/>
  <c r="O226" i="4"/>
  <c r="G226" i="4"/>
  <c r="N225" i="4"/>
  <c r="M224" i="4"/>
  <c r="T223" i="4"/>
  <c r="L223" i="4"/>
  <c r="S222" i="4"/>
  <c r="K222" i="4"/>
  <c r="R221" i="4"/>
  <c r="J221" i="4"/>
  <c r="Q220" i="4"/>
  <c r="I220" i="4"/>
  <c r="P219" i="4"/>
  <c r="H219" i="4"/>
  <c r="O218" i="4"/>
  <c r="G218" i="4"/>
  <c r="N217" i="4"/>
  <c r="M216" i="4"/>
  <c r="T215" i="4"/>
  <c r="L215" i="4"/>
  <c r="S214" i="4"/>
  <c r="K214" i="4"/>
  <c r="R213" i="4"/>
  <c r="J213" i="4"/>
  <c r="Q212" i="4"/>
  <c r="I212" i="4"/>
  <c r="P211" i="4"/>
  <c r="H211" i="4"/>
  <c r="O210" i="4"/>
  <c r="G210" i="4"/>
  <c r="N209" i="4"/>
  <c r="M208" i="4"/>
  <c r="T207" i="4"/>
  <c r="L207" i="4"/>
  <c r="S206" i="4"/>
  <c r="U206" i="4" s="1"/>
  <c r="K206" i="4"/>
  <c r="R205" i="4"/>
  <c r="J205" i="4"/>
  <c r="Q204" i="4"/>
  <c r="I204" i="4"/>
  <c r="P203" i="4"/>
  <c r="H203" i="4"/>
  <c r="O202" i="4"/>
  <c r="G202" i="4"/>
  <c r="N201" i="4"/>
  <c r="M200" i="4"/>
  <c r="T199" i="4"/>
  <c r="L199" i="4"/>
  <c r="S198" i="4"/>
  <c r="K198" i="4"/>
  <c r="R197" i="4"/>
  <c r="J197" i="4"/>
  <c r="Q196" i="4"/>
  <c r="I196" i="4"/>
  <c r="P195" i="4"/>
  <c r="H195" i="4"/>
  <c r="O194" i="4"/>
  <c r="G194" i="4"/>
  <c r="N193" i="4"/>
  <c r="M192" i="4"/>
  <c r="T191" i="4"/>
  <c r="L191" i="4"/>
  <c r="S190" i="4"/>
  <c r="K190" i="4"/>
  <c r="R189" i="4"/>
  <c r="J189" i="4"/>
  <c r="Q188" i="4"/>
  <c r="I188" i="4"/>
  <c r="P187" i="4"/>
  <c r="H187" i="4"/>
  <c r="O186" i="4"/>
  <c r="G186" i="4"/>
  <c r="N185" i="4"/>
  <c r="M184" i="4"/>
  <c r="T183" i="4"/>
  <c r="L183" i="4"/>
  <c r="S182" i="4"/>
  <c r="K182" i="4"/>
  <c r="R181" i="4"/>
  <c r="J181" i="4"/>
  <c r="Q180" i="4"/>
  <c r="I180" i="4"/>
  <c r="P179" i="4"/>
  <c r="H179" i="4"/>
  <c r="O178" i="4"/>
  <c r="G178" i="4"/>
  <c r="N177" i="4"/>
  <c r="M176" i="4"/>
  <c r="T175" i="4"/>
  <c r="L175" i="4"/>
  <c r="S174" i="4"/>
  <c r="K174" i="4"/>
  <c r="R173" i="4"/>
  <c r="J173" i="4"/>
  <c r="N327" i="4"/>
  <c r="K324" i="4"/>
  <c r="P321" i="4"/>
  <c r="M318" i="4"/>
  <c r="R315" i="4"/>
  <c r="T309" i="4"/>
  <c r="R304" i="4"/>
  <c r="G301" i="4"/>
  <c r="J299" i="4"/>
  <c r="P297" i="4"/>
  <c r="K292" i="4"/>
  <c r="L290" i="4"/>
  <c r="R288" i="4"/>
  <c r="G285" i="4"/>
  <c r="M283" i="4"/>
  <c r="K282" i="4"/>
  <c r="H281" i="4"/>
  <c r="G280" i="4"/>
  <c r="H279" i="4"/>
  <c r="H278" i="4"/>
  <c r="L277" i="4"/>
  <c r="O276" i="4"/>
  <c r="T275" i="4"/>
  <c r="H275" i="4"/>
  <c r="M274" i="4"/>
  <c r="T273" i="4"/>
  <c r="L273" i="4"/>
  <c r="S272" i="4"/>
  <c r="K272" i="4"/>
  <c r="R271" i="4"/>
  <c r="J271" i="4"/>
  <c r="Q270" i="4"/>
  <c r="I270" i="4"/>
  <c r="P269" i="4"/>
  <c r="H269" i="4"/>
  <c r="O268" i="4"/>
  <c r="G268" i="4"/>
  <c r="N267" i="4"/>
  <c r="M266" i="4"/>
  <c r="T265" i="4"/>
  <c r="L265" i="4"/>
  <c r="S264" i="4"/>
  <c r="K264" i="4"/>
  <c r="R263" i="4"/>
  <c r="J263" i="4"/>
  <c r="Q262" i="4"/>
  <c r="I262" i="4"/>
  <c r="P261" i="4"/>
  <c r="H261" i="4"/>
  <c r="O260" i="4"/>
  <c r="G260" i="4"/>
  <c r="N259" i="4"/>
  <c r="M258" i="4"/>
  <c r="T257" i="4"/>
  <c r="L257" i="4"/>
  <c r="S256" i="4"/>
  <c r="K256" i="4"/>
  <c r="R255" i="4"/>
  <c r="J255" i="4"/>
  <c r="Q254" i="4"/>
  <c r="I254" i="4"/>
  <c r="P253" i="4"/>
  <c r="H253" i="4"/>
  <c r="O252" i="4"/>
  <c r="G252" i="4"/>
  <c r="N251" i="4"/>
  <c r="M250" i="4"/>
  <c r="T249" i="4"/>
  <c r="L249" i="4"/>
  <c r="S248" i="4"/>
  <c r="K248" i="4"/>
  <c r="R247" i="4"/>
  <c r="J247" i="4"/>
  <c r="Q246" i="4"/>
  <c r="I246" i="4"/>
  <c r="P245" i="4"/>
  <c r="H245" i="4"/>
  <c r="O244" i="4"/>
  <c r="G244" i="4"/>
  <c r="N243" i="4"/>
  <c r="M242" i="4"/>
  <c r="T241" i="4"/>
  <c r="L241" i="4"/>
  <c r="S240" i="4"/>
  <c r="K240" i="4"/>
  <c r="R239" i="4"/>
  <c r="J239" i="4"/>
  <c r="Q238" i="4"/>
  <c r="I238" i="4"/>
  <c r="P237" i="4"/>
  <c r="H237" i="4"/>
  <c r="O236" i="4"/>
  <c r="G236" i="4"/>
  <c r="N235" i="4"/>
  <c r="M234" i="4"/>
  <c r="T233" i="4"/>
  <c r="L233" i="4"/>
  <c r="S232" i="4"/>
  <c r="K232" i="4"/>
  <c r="R231" i="4"/>
  <c r="J231" i="4"/>
  <c r="Q230" i="4"/>
  <c r="I230" i="4"/>
  <c r="P229" i="4"/>
  <c r="H229" i="4"/>
  <c r="O228" i="4"/>
  <c r="G228" i="4"/>
  <c r="N227" i="4"/>
  <c r="M226" i="4"/>
  <c r="T225" i="4"/>
  <c r="L225" i="4"/>
  <c r="S224" i="4"/>
  <c r="K224" i="4"/>
  <c r="R223" i="4"/>
  <c r="J223" i="4"/>
  <c r="Q222" i="4"/>
  <c r="I222" i="4"/>
  <c r="P221" i="4"/>
  <c r="H221" i="4"/>
  <c r="O220" i="4"/>
  <c r="G220" i="4"/>
  <c r="N219" i="4"/>
  <c r="M218" i="4"/>
  <c r="T217" i="4"/>
  <c r="L217" i="4"/>
  <c r="S216" i="4"/>
  <c r="K216" i="4"/>
  <c r="R215" i="4"/>
  <c r="J215" i="4"/>
  <c r="Q214" i="4"/>
  <c r="I214" i="4"/>
  <c r="P213" i="4"/>
  <c r="H213" i="4"/>
  <c r="O212" i="4"/>
  <c r="G212" i="4"/>
  <c r="N211" i="4"/>
  <c r="M210" i="4"/>
  <c r="T209" i="4"/>
  <c r="L209" i="4"/>
  <c r="S208" i="4"/>
  <c r="K208" i="4"/>
  <c r="R207" i="4"/>
  <c r="J207" i="4"/>
  <c r="Q206" i="4"/>
  <c r="I206" i="4"/>
  <c r="P205" i="4"/>
  <c r="H205" i="4"/>
  <c r="O204" i="4"/>
  <c r="G204" i="4"/>
  <c r="N203" i="4"/>
  <c r="M202" i="4"/>
  <c r="T201" i="4"/>
  <c r="L201" i="4"/>
  <c r="S200" i="4"/>
  <c r="K200" i="4"/>
  <c r="R199" i="4"/>
  <c r="J199" i="4"/>
  <c r="Q198" i="4"/>
  <c r="I198" i="4"/>
  <c r="P197" i="4"/>
  <c r="H197" i="4"/>
  <c r="O196" i="4"/>
  <c r="G196" i="4"/>
  <c r="N195" i="4"/>
  <c r="M194" i="4"/>
  <c r="T193" i="4"/>
  <c r="L193" i="4"/>
  <c r="S192" i="4"/>
  <c r="K192" i="4"/>
  <c r="R191" i="4"/>
  <c r="J191" i="4"/>
  <c r="Q190" i="4"/>
  <c r="I190" i="4"/>
  <c r="P189" i="4"/>
  <c r="H189" i="4"/>
  <c r="O188" i="4"/>
  <c r="G188" i="4"/>
  <c r="N187" i="4"/>
  <c r="M186" i="4"/>
  <c r="T185" i="4"/>
  <c r="L185" i="4"/>
  <c r="S184" i="4"/>
  <c r="K184" i="4"/>
  <c r="R183" i="4"/>
  <c r="J183" i="4"/>
  <c r="Q182" i="4"/>
  <c r="I182" i="4"/>
  <c r="P181" i="4"/>
  <c r="H181" i="4"/>
  <c r="O180" i="4"/>
  <c r="G180" i="4"/>
  <c r="N179" i="4"/>
  <c r="M178" i="4"/>
  <c r="T177" i="4"/>
  <c r="L177" i="4"/>
  <c r="S176" i="4"/>
  <c r="K176" i="4"/>
  <c r="R175" i="4"/>
  <c r="J175" i="4"/>
  <c r="Q174" i="4"/>
  <c r="I174" i="4"/>
  <c r="P173" i="4"/>
  <c r="H173" i="4"/>
  <c r="O172" i="4"/>
  <c r="G172" i="4"/>
  <c r="N171" i="4"/>
  <c r="J281" i="4"/>
  <c r="N277" i="4"/>
  <c r="M273" i="4"/>
  <c r="R270" i="4"/>
  <c r="T264" i="4"/>
  <c r="G259" i="4"/>
  <c r="I253" i="4"/>
  <c r="N250" i="4"/>
  <c r="K247" i="4"/>
  <c r="P244" i="4"/>
  <c r="M241" i="4"/>
  <c r="R238" i="4"/>
  <c r="T232" i="4"/>
  <c r="G227" i="4"/>
  <c r="I221" i="4"/>
  <c r="N218" i="4"/>
  <c r="K215" i="4"/>
  <c r="P212" i="4"/>
  <c r="M209" i="4"/>
  <c r="S207" i="4"/>
  <c r="U207" i="4" s="1"/>
  <c r="T205" i="4"/>
  <c r="H204" i="4"/>
  <c r="N202" i="4"/>
  <c r="O200" i="4"/>
  <c r="K199" i="4"/>
  <c r="T197" i="4"/>
  <c r="P196" i="4"/>
  <c r="K195" i="4"/>
  <c r="I194" i="4"/>
  <c r="T192" i="4"/>
  <c r="O191" i="4"/>
  <c r="J190" i="4"/>
  <c r="G184" i="4"/>
  <c r="G183" i="4"/>
  <c r="H180" i="4"/>
  <c r="J179" i="4"/>
  <c r="N178" i="4"/>
  <c r="P177" i="4"/>
  <c r="T176" i="4"/>
  <c r="G176" i="4"/>
  <c r="I175" i="4"/>
  <c r="L174" i="4"/>
  <c r="M173" i="4"/>
  <c r="R172" i="4"/>
  <c r="I172" i="4"/>
  <c r="O171" i="4"/>
  <c r="M170" i="4"/>
  <c r="T169" i="4"/>
  <c r="L169" i="4"/>
  <c r="S168" i="4"/>
  <c r="K168" i="4"/>
  <c r="R167" i="4"/>
  <c r="J167" i="4"/>
  <c r="Q166" i="4"/>
  <c r="I166" i="4"/>
  <c r="P165" i="4"/>
  <c r="H165" i="4"/>
  <c r="O164" i="4"/>
  <c r="G164" i="4"/>
  <c r="N163" i="4"/>
  <c r="M162" i="4"/>
  <c r="T161" i="4"/>
  <c r="L161" i="4"/>
  <c r="S160" i="4"/>
  <c r="K160" i="4"/>
  <c r="R159" i="4"/>
  <c r="J159" i="4"/>
  <c r="Q158" i="4"/>
  <c r="I158" i="4"/>
  <c r="P157" i="4"/>
  <c r="H157" i="4"/>
  <c r="O156" i="4"/>
  <c r="G156" i="4"/>
  <c r="N155" i="4"/>
  <c r="M154" i="4"/>
  <c r="T153" i="4"/>
  <c r="L153" i="4"/>
  <c r="S152" i="4"/>
  <c r="K152" i="4"/>
  <c r="R151" i="4"/>
  <c r="J151" i="4"/>
  <c r="Q150" i="4"/>
  <c r="I150" i="4"/>
  <c r="P149" i="4"/>
  <c r="H149" i="4"/>
  <c r="O148" i="4"/>
  <c r="G148" i="4"/>
  <c r="N147" i="4"/>
  <c r="M146" i="4"/>
  <c r="T145" i="4"/>
  <c r="L145" i="4"/>
  <c r="S144" i="4"/>
  <c r="K144" i="4"/>
  <c r="R143" i="4"/>
  <c r="J143" i="4"/>
  <c r="Q142" i="4"/>
  <c r="I142" i="4"/>
  <c r="P141" i="4"/>
  <c r="H141" i="4"/>
  <c r="O140" i="4"/>
  <c r="G140" i="4"/>
  <c r="N139" i="4"/>
  <c r="M138" i="4"/>
  <c r="T137" i="4"/>
  <c r="L137" i="4"/>
  <c r="S136" i="4"/>
  <c r="K136" i="4"/>
  <c r="R135" i="4"/>
  <c r="J135" i="4"/>
  <c r="Q134" i="4"/>
  <c r="I134" i="4"/>
  <c r="P133" i="4"/>
  <c r="H133" i="4"/>
  <c r="O132" i="4"/>
  <c r="G132" i="4"/>
  <c r="N131" i="4"/>
  <c r="M130" i="4"/>
  <c r="T129" i="4"/>
  <c r="L129" i="4"/>
  <c r="S128" i="4"/>
  <c r="K128" i="4"/>
  <c r="R127" i="4"/>
  <c r="J127" i="4"/>
  <c r="Q126" i="4"/>
  <c r="I126" i="4"/>
  <c r="P125" i="4"/>
  <c r="H125" i="4"/>
  <c r="O124" i="4"/>
  <c r="G124" i="4"/>
  <c r="N123" i="4"/>
  <c r="M122" i="4"/>
  <c r="T121" i="4"/>
  <c r="L121" i="4"/>
  <c r="S120" i="4"/>
  <c r="K120" i="4"/>
  <c r="R119" i="4"/>
  <c r="J119" i="4"/>
  <c r="Q118" i="4"/>
  <c r="I118" i="4"/>
  <c r="P117" i="4"/>
  <c r="H117" i="4"/>
  <c r="O116" i="4"/>
  <c r="G116" i="4"/>
  <c r="N115" i="4"/>
  <c r="M114" i="4"/>
  <c r="T113" i="4"/>
  <c r="L113" i="4"/>
  <c r="S112" i="4"/>
  <c r="K112" i="4"/>
  <c r="R111" i="4"/>
  <c r="J111" i="4"/>
  <c r="Q110" i="4"/>
  <c r="I110" i="4"/>
  <c r="P109" i="4"/>
  <c r="H109" i="4"/>
  <c r="O108" i="4"/>
  <c r="G108" i="4"/>
  <c r="N107" i="4"/>
  <c r="M106" i="4"/>
  <c r="T105" i="4"/>
  <c r="L105" i="4"/>
  <c r="S104" i="4"/>
  <c r="K104" i="4"/>
  <c r="R103" i="4"/>
  <c r="J103" i="4"/>
  <c r="Q102" i="4"/>
  <c r="I102" i="4"/>
  <c r="P101" i="4"/>
  <c r="H101" i="4"/>
  <c r="O100" i="4"/>
  <c r="G100" i="4"/>
  <c r="N99" i="4"/>
  <c r="M98" i="4"/>
  <c r="T97" i="4"/>
  <c r="L97" i="4"/>
  <c r="T96" i="4"/>
  <c r="L96" i="4"/>
  <c r="S95" i="4"/>
  <c r="K95" i="4"/>
  <c r="R94" i="4"/>
  <c r="J94" i="4"/>
  <c r="Q93" i="4"/>
  <c r="I93" i="4"/>
  <c r="P92" i="4"/>
  <c r="H92" i="4"/>
  <c r="O91" i="4"/>
  <c r="G91" i="4"/>
  <c r="N90" i="4"/>
  <c r="M89" i="4"/>
  <c r="T88" i="4"/>
  <c r="L88" i="4"/>
  <c r="S87" i="4"/>
  <c r="K87" i="4"/>
  <c r="R86" i="4"/>
  <c r="J86" i="4"/>
  <c r="Q85" i="4"/>
  <c r="I85" i="4"/>
  <c r="P84" i="4"/>
  <c r="H84" i="4"/>
  <c r="O83" i="4"/>
  <c r="G83" i="4"/>
  <c r="N82" i="4"/>
  <c r="M81" i="4"/>
  <c r="T80" i="4"/>
  <c r="L80" i="4"/>
  <c r="S79" i="4"/>
  <c r="K79" i="4"/>
  <c r="R78" i="4"/>
  <c r="J78" i="4"/>
  <c r="Q77" i="4"/>
  <c r="I77" i="4"/>
  <c r="P76" i="4"/>
  <c r="H76" i="4"/>
  <c r="O75" i="4"/>
  <c r="G75" i="4"/>
  <c r="N74" i="4"/>
  <c r="M73" i="4"/>
  <c r="T72" i="4"/>
  <c r="L72" i="4"/>
  <c r="S71" i="4"/>
  <c r="K71" i="4"/>
  <c r="R70" i="4"/>
  <c r="J70" i="4"/>
  <c r="Q69" i="4"/>
  <c r="I69" i="4"/>
  <c r="P68" i="4"/>
  <c r="H68" i="4"/>
  <c r="O67" i="4"/>
  <c r="G67" i="4"/>
  <c r="N66" i="4"/>
  <c r="M65" i="4"/>
  <c r="M64" i="4"/>
  <c r="T63" i="4"/>
  <c r="L63" i="4"/>
  <c r="S62" i="4"/>
  <c r="K62" i="4"/>
  <c r="R61" i="4"/>
  <c r="J61" i="4"/>
  <c r="Q60" i="4"/>
  <c r="I60" i="4"/>
  <c r="P59" i="4"/>
  <c r="H59" i="4"/>
  <c r="O58" i="4"/>
  <c r="G58" i="4"/>
  <c r="N57" i="4"/>
  <c r="M56" i="4"/>
  <c r="M55" i="4"/>
  <c r="T54" i="4"/>
  <c r="L54" i="4"/>
  <c r="S53" i="4"/>
  <c r="K53" i="4"/>
  <c r="R52" i="4"/>
  <c r="J52" i="4"/>
  <c r="Q51" i="4"/>
  <c r="I51" i="4"/>
  <c r="P50" i="4"/>
  <c r="H50" i="4"/>
  <c r="O49" i="4"/>
  <c r="G49" i="4"/>
  <c r="N48" i="4"/>
  <c r="M47" i="4"/>
  <c r="M46" i="4"/>
  <c r="T45" i="4"/>
  <c r="L45" i="4"/>
  <c r="S44" i="4"/>
  <c r="K44" i="4"/>
  <c r="R43" i="4"/>
  <c r="J43" i="4"/>
  <c r="Q42" i="4"/>
  <c r="I42" i="4"/>
  <c r="P41" i="4"/>
  <c r="H41" i="4"/>
  <c r="O40" i="4"/>
  <c r="G40" i="4"/>
  <c r="N39" i="4"/>
  <c r="M38" i="4"/>
  <c r="M37" i="4"/>
  <c r="T36" i="4"/>
  <c r="L36" i="4"/>
  <c r="S35" i="4"/>
  <c r="K35" i="4"/>
  <c r="R34" i="4"/>
  <c r="J34" i="4"/>
  <c r="Q33" i="4"/>
  <c r="I33" i="4"/>
  <c r="P32" i="4"/>
  <c r="H32" i="4"/>
  <c r="O31" i="4"/>
  <c r="G31" i="4"/>
  <c r="N30" i="4"/>
  <c r="M29" i="4"/>
  <c r="M28" i="4"/>
  <c r="T27" i="4"/>
  <c r="L27" i="4"/>
  <c r="S26" i="4"/>
  <c r="K26" i="4"/>
  <c r="R25" i="4"/>
  <c r="J25" i="4"/>
  <c r="Q24" i="4"/>
  <c r="I24" i="4"/>
  <c r="P23" i="4"/>
  <c r="H23" i="4"/>
  <c r="O22" i="4"/>
  <c r="G22" i="4"/>
  <c r="N21" i="4"/>
  <c r="M20" i="4"/>
  <c r="M19" i="4"/>
  <c r="T18" i="4"/>
  <c r="L18" i="4"/>
  <c r="S17" i="4"/>
  <c r="K17" i="4"/>
  <c r="R16" i="4"/>
  <c r="J16" i="4"/>
  <c r="Q15" i="4"/>
  <c r="I15" i="4"/>
  <c r="P14" i="4"/>
  <c r="H14" i="4"/>
  <c r="O13" i="4"/>
  <c r="G13" i="4"/>
  <c r="N12" i="4"/>
  <c r="M11" i="4"/>
  <c r="J307" i="4"/>
  <c r="L301" i="4"/>
  <c r="G296" i="4"/>
  <c r="L285" i="4"/>
  <c r="J270" i="4"/>
  <c r="O267" i="4"/>
  <c r="L264" i="4"/>
  <c r="Q261" i="4"/>
  <c r="S255" i="4"/>
  <c r="U255" i="4" s="1"/>
  <c r="H244" i="4"/>
  <c r="J238" i="4"/>
  <c r="O235" i="4"/>
  <c r="L232" i="4"/>
  <c r="Q229" i="4"/>
  <c r="S223" i="4"/>
  <c r="U223" i="4" s="1"/>
  <c r="H212" i="4"/>
  <c r="H209" i="4"/>
  <c r="N207" i="4"/>
  <c r="Q205" i="4"/>
  <c r="I202" i="4"/>
  <c r="L200" i="4"/>
  <c r="G199" i="4"/>
  <c r="Q197" i="4"/>
  <c r="L196" i="4"/>
  <c r="J195" i="4"/>
  <c r="P192" i="4"/>
  <c r="N191" i="4"/>
  <c r="T188" i="4"/>
  <c r="S187" i="4"/>
  <c r="U187" i="4" s="1"/>
  <c r="T186" i="4"/>
  <c r="S185" i="4"/>
  <c r="U185" i="4" s="1"/>
  <c r="T184" i="4"/>
  <c r="T181" i="4"/>
  <c r="T180" i="4"/>
  <c r="I179" i="4"/>
  <c r="L178" i="4"/>
  <c r="O177" i="4"/>
  <c r="R176" i="4"/>
  <c r="G175" i="4"/>
  <c r="J174" i="4"/>
  <c r="L173" i="4"/>
  <c r="Q172" i="4"/>
  <c r="H172" i="4"/>
  <c r="M171" i="4"/>
  <c r="T170" i="4"/>
  <c r="L170" i="4"/>
  <c r="S169" i="4"/>
  <c r="U169" i="4" s="1"/>
  <c r="K169" i="4"/>
  <c r="R168" i="4"/>
  <c r="J168" i="4"/>
  <c r="Q167" i="4"/>
  <c r="I167" i="4"/>
  <c r="P166" i="4"/>
  <c r="H166" i="4"/>
  <c r="O165" i="4"/>
  <c r="G165" i="4"/>
  <c r="N164" i="4"/>
  <c r="M163" i="4"/>
  <c r="T162" i="4"/>
  <c r="L162" i="4"/>
  <c r="S161" i="4"/>
  <c r="U161" i="4" s="1"/>
  <c r="K161" i="4"/>
  <c r="R160" i="4"/>
  <c r="J160" i="4"/>
  <c r="Q159" i="4"/>
  <c r="I159" i="4"/>
  <c r="P158" i="4"/>
  <c r="H158" i="4"/>
  <c r="O157" i="4"/>
  <c r="G157" i="4"/>
  <c r="N156" i="4"/>
  <c r="M155" i="4"/>
  <c r="T154" i="4"/>
  <c r="L154" i="4"/>
  <c r="S153" i="4"/>
  <c r="U153" i="4" s="1"/>
  <c r="K153" i="4"/>
  <c r="R152" i="4"/>
  <c r="J152" i="4"/>
  <c r="Q151" i="4"/>
  <c r="I151" i="4"/>
  <c r="P150" i="4"/>
  <c r="H150" i="4"/>
  <c r="O149" i="4"/>
  <c r="G149" i="4"/>
  <c r="N148" i="4"/>
  <c r="M147" i="4"/>
  <c r="T146" i="4"/>
  <c r="L146" i="4"/>
  <c r="S145" i="4"/>
  <c r="U145" i="4" s="1"/>
  <c r="K145" i="4"/>
  <c r="R144" i="4"/>
  <c r="J144" i="4"/>
  <c r="Q143" i="4"/>
  <c r="I143" i="4"/>
  <c r="P142" i="4"/>
  <c r="H142" i="4"/>
  <c r="O141" i="4"/>
  <c r="G141" i="4"/>
  <c r="N140" i="4"/>
  <c r="M139" i="4"/>
  <c r="T138" i="4"/>
  <c r="L138" i="4"/>
  <c r="S137" i="4"/>
  <c r="U137" i="4" s="1"/>
  <c r="K137" i="4"/>
  <c r="R136" i="4"/>
  <c r="J136" i="4"/>
  <c r="Q135" i="4"/>
  <c r="I135" i="4"/>
  <c r="P134" i="4"/>
  <c r="H134" i="4"/>
  <c r="O133" i="4"/>
  <c r="G133" i="4"/>
  <c r="N132" i="4"/>
  <c r="M131" i="4"/>
  <c r="T130" i="4"/>
  <c r="L130" i="4"/>
  <c r="S129" i="4"/>
  <c r="U129" i="4" s="1"/>
  <c r="K129" i="4"/>
  <c r="R128" i="4"/>
  <c r="J128" i="4"/>
  <c r="Q127" i="4"/>
  <c r="I127" i="4"/>
  <c r="P126" i="4"/>
  <c r="H126" i="4"/>
  <c r="O125" i="4"/>
  <c r="G125" i="4"/>
  <c r="N124" i="4"/>
  <c r="M123" i="4"/>
  <c r="T122" i="4"/>
  <c r="L122" i="4"/>
  <c r="S121" i="4"/>
  <c r="U121" i="4" s="1"/>
  <c r="K121" i="4"/>
  <c r="R120" i="4"/>
  <c r="J120" i="4"/>
  <c r="Q119" i="4"/>
  <c r="I119" i="4"/>
  <c r="P118" i="4"/>
  <c r="H118" i="4"/>
  <c r="O117" i="4"/>
  <c r="G117" i="4"/>
  <c r="N116" i="4"/>
  <c r="M115" i="4"/>
  <c r="T114" i="4"/>
  <c r="L114" i="4"/>
  <c r="S113" i="4"/>
  <c r="U113" i="4" s="1"/>
  <c r="K113" i="4"/>
  <c r="R112" i="4"/>
  <c r="J112" i="4"/>
  <c r="Q111" i="4"/>
  <c r="I111" i="4"/>
  <c r="P110" i="4"/>
  <c r="H110" i="4"/>
  <c r="O109" i="4"/>
  <c r="G109" i="4"/>
  <c r="N108" i="4"/>
  <c r="M107" i="4"/>
  <c r="T106" i="4"/>
  <c r="L106" i="4"/>
  <c r="S105" i="4"/>
  <c r="U105" i="4" s="1"/>
  <c r="K105" i="4"/>
  <c r="R104" i="4"/>
  <c r="J104" i="4"/>
  <c r="Q103" i="4"/>
  <c r="I103" i="4"/>
  <c r="P102" i="4"/>
  <c r="H102" i="4"/>
  <c r="O101" i="4"/>
  <c r="G101" i="4"/>
  <c r="N100" i="4"/>
  <c r="M99" i="4"/>
  <c r="T98" i="4"/>
  <c r="L98" i="4"/>
  <c r="S97" i="4"/>
  <c r="U97" i="4" s="1"/>
  <c r="K97" i="4"/>
  <c r="S96" i="4"/>
  <c r="U96" i="4" s="1"/>
  <c r="K96" i="4"/>
  <c r="R95" i="4"/>
  <c r="J95" i="4"/>
  <c r="Q94" i="4"/>
  <c r="I94" i="4"/>
  <c r="P93" i="4"/>
  <c r="H93" i="4"/>
  <c r="O92" i="4"/>
  <c r="G92" i="4"/>
  <c r="N91" i="4"/>
  <c r="M90" i="4"/>
  <c r="T89" i="4"/>
  <c r="L89" i="4"/>
  <c r="S88" i="4"/>
  <c r="U88" i="4" s="1"/>
  <c r="K88" i="4"/>
  <c r="R87" i="4"/>
  <c r="J87" i="4"/>
  <c r="Q86" i="4"/>
  <c r="I86" i="4"/>
  <c r="P85" i="4"/>
  <c r="H85" i="4"/>
  <c r="O84" i="4"/>
  <c r="G84" i="4"/>
  <c r="N83" i="4"/>
  <c r="M82" i="4"/>
  <c r="T81" i="4"/>
  <c r="L81" i="4"/>
  <c r="S80" i="4"/>
  <c r="U80" i="4" s="1"/>
  <c r="K80" i="4"/>
  <c r="R79" i="4"/>
  <c r="J79" i="4"/>
  <c r="Q78" i="4"/>
  <c r="I78" i="4"/>
  <c r="P77" i="4"/>
  <c r="H77" i="4"/>
  <c r="O76" i="4"/>
  <c r="G76" i="4"/>
  <c r="N75" i="4"/>
  <c r="M74" i="4"/>
  <c r="T73" i="4"/>
  <c r="L73" i="4"/>
  <c r="S72" i="4"/>
  <c r="U72" i="4" s="1"/>
  <c r="K72" i="4"/>
  <c r="R71" i="4"/>
  <c r="J71" i="4"/>
  <c r="Q70" i="4"/>
  <c r="I70" i="4"/>
  <c r="P69" i="4"/>
  <c r="H69" i="4"/>
  <c r="O68" i="4"/>
  <c r="G68" i="4"/>
  <c r="N67" i="4"/>
  <c r="M66" i="4"/>
  <c r="T65" i="4"/>
  <c r="L65" i="4"/>
  <c r="T64" i="4"/>
  <c r="L64" i="4"/>
  <c r="S63" i="4"/>
  <c r="U63" i="4" s="1"/>
  <c r="K63" i="4"/>
  <c r="R62" i="4"/>
  <c r="J62" i="4"/>
  <c r="Q61" i="4"/>
  <c r="I61" i="4"/>
  <c r="P60" i="4"/>
  <c r="H60" i="4"/>
  <c r="O59" i="4"/>
  <c r="G59" i="4"/>
  <c r="N58" i="4"/>
  <c r="M57" i="4"/>
  <c r="T56" i="4"/>
  <c r="L56" i="4"/>
  <c r="T55" i="4"/>
  <c r="L55" i="4"/>
  <c r="S54" i="4"/>
  <c r="U54" i="4" s="1"/>
  <c r="K54" i="4"/>
  <c r="R53" i="4"/>
  <c r="J53" i="4"/>
  <c r="Q52" i="4"/>
  <c r="I52" i="4"/>
  <c r="P51" i="4"/>
  <c r="H51" i="4"/>
  <c r="O50" i="4"/>
  <c r="G50" i="4"/>
  <c r="N49" i="4"/>
  <c r="M48" i="4"/>
  <c r="T47" i="4"/>
  <c r="L47" i="4"/>
  <c r="T46" i="4"/>
  <c r="L46" i="4"/>
  <c r="S45" i="4"/>
  <c r="U45" i="4" s="1"/>
  <c r="K45" i="4"/>
  <c r="R44" i="4"/>
  <c r="J44" i="4"/>
  <c r="Q43" i="4"/>
  <c r="I43" i="4"/>
  <c r="P42" i="4"/>
  <c r="H42" i="4"/>
  <c r="O41" i="4"/>
  <c r="G41" i="4"/>
  <c r="N40" i="4"/>
  <c r="M39" i="4"/>
  <c r="T38" i="4"/>
  <c r="L38" i="4"/>
  <c r="T37" i="4"/>
  <c r="L37" i="4"/>
  <c r="S36" i="4"/>
  <c r="U36" i="4" s="1"/>
  <c r="K36" i="4"/>
  <c r="R35" i="4"/>
  <c r="J35" i="4"/>
  <c r="Q34" i="4"/>
  <c r="I34" i="4"/>
  <c r="P33" i="4"/>
  <c r="H33" i="4"/>
  <c r="O32" i="4"/>
  <c r="G32" i="4"/>
  <c r="N31" i="4"/>
  <c r="M30" i="4"/>
  <c r="T29" i="4"/>
  <c r="L29" i="4"/>
  <c r="T28" i="4"/>
  <c r="L28" i="4"/>
  <c r="S27" i="4"/>
  <c r="U27" i="4" s="1"/>
  <c r="K27" i="4"/>
  <c r="R26" i="4"/>
  <c r="J26" i="4"/>
  <c r="Q25" i="4"/>
  <c r="H313" i="4"/>
  <c r="Q290" i="4"/>
  <c r="I280" i="4"/>
  <c r="P276" i="4"/>
  <c r="T272" i="4"/>
  <c r="G267" i="4"/>
  <c r="I261" i="4"/>
  <c r="N258" i="4"/>
  <c r="K255" i="4"/>
  <c r="P252" i="4"/>
  <c r="M249" i="4"/>
  <c r="R246" i="4"/>
  <c r="T240" i="4"/>
  <c r="U240" i="4" s="1"/>
  <c r="G235" i="4"/>
  <c r="I229" i="4"/>
  <c r="N226" i="4"/>
  <c r="K223" i="4"/>
  <c r="P220" i="4"/>
  <c r="M217" i="4"/>
  <c r="R214" i="4"/>
  <c r="K207" i="4"/>
  <c r="L205" i="4"/>
  <c r="R203" i="4"/>
  <c r="H200" i="4"/>
  <c r="M197" i="4"/>
  <c r="K196" i="4"/>
  <c r="G195" i="4"/>
  <c r="Q193" i="4"/>
  <c r="O192" i="4"/>
  <c r="K191" i="4"/>
  <c r="T189" i="4"/>
  <c r="S188" i="4"/>
  <c r="U188" i="4" s="1"/>
  <c r="R187" i="4"/>
  <c r="R186" i="4"/>
  <c r="Q185" i="4"/>
  <c r="R184" i="4"/>
  <c r="S183" i="4"/>
  <c r="U183" i="4" s="1"/>
  <c r="R182" i="4"/>
  <c r="Q181" i="4"/>
  <c r="S180" i="4"/>
  <c r="U180" i="4" s="1"/>
  <c r="S179" i="4"/>
  <c r="U179" i="4" s="1"/>
  <c r="G179" i="4"/>
  <c r="J178" i="4"/>
  <c r="M177" i="4"/>
  <c r="P176" i="4"/>
  <c r="S175" i="4"/>
  <c r="U175" i="4" s="1"/>
  <c r="H174" i="4"/>
  <c r="K173" i="4"/>
  <c r="P172" i="4"/>
  <c r="L171" i="4"/>
  <c r="S170" i="4"/>
  <c r="U170" i="4" s="1"/>
  <c r="K170" i="4"/>
  <c r="R169" i="4"/>
  <c r="J169" i="4"/>
  <c r="Q168" i="4"/>
  <c r="I168" i="4"/>
  <c r="P167" i="4"/>
  <c r="H167" i="4"/>
  <c r="O166" i="4"/>
  <c r="G166" i="4"/>
  <c r="N165" i="4"/>
  <c r="M164" i="4"/>
  <c r="T163" i="4"/>
  <c r="L163" i="4"/>
  <c r="S162" i="4"/>
  <c r="K162" i="4"/>
  <c r="R161" i="4"/>
  <c r="J161" i="4"/>
  <c r="Q160" i="4"/>
  <c r="I160" i="4"/>
  <c r="P159" i="4"/>
  <c r="H159" i="4"/>
  <c r="O158" i="4"/>
  <c r="G158" i="4"/>
  <c r="N157" i="4"/>
  <c r="M156" i="4"/>
  <c r="T155" i="4"/>
  <c r="L155" i="4"/>
  <c r="S154" i="4"/>
  <c r="U154" i="4" s="1"/>
  <c r="K154" i="4"/>
  <c r="R153" i="4"/>
  <c r="J153" i="4"/>
  <c r="Q152" i="4"/>
  <c r="I152" i="4"/>
  <c r="P151" i="4"/>
  <c r="H151" i="4"/>
  <c r="O150" i="4"/>
  <c r="G150" i="4"/>
  <c r="N149" i="4"/>
  <c r="M148" i="4"/>
  <c r="T147" i="4"/>
  <c r="L147" i="4"/>
  <c r="S146" i="4"/>
  <c r="K146" i="4"/>
  <c r="R145" i="4"/>
  <c r="J145" i="4"/>
  <c r="Q144" i="4"/>
  <c r="I144" i="4"/>
  <c r="P143" i="4"/>
  <c r="H143" i="4"/>
  <c r="O142" i="4"/>
  <c r="G142" i="4"/>
  <c r="N141" i="4"/>
  <c r="M140" i="4"/>
  <c r="T139" i="4"/>
  <c r="L139" i="4"/>
  <c r="S138" i="4"/>
  <c r="U138" i="4" s="1"/>
  <c r="K138" i="4"/>
  <c r="R137" i="4"/>
  <c r="J137" i="4"/>
  <c r="Q136" i="4"/>
  <c r="I136" i="4"/>
  <c r="P135" i="4"/>
  <c r="H135" i="4"/>
  <c r="O134" i="4"/>
  <c r="G134" i="4"/>
  <c r="N133" i="4"/>
  <c r="M132" i="4"/>
  <c r="T131" i="4"/>
  <c r="L131" i="4"/>
  <c r="S130" i="4"/>
  <c r="K130" i="4"/>
  <c r="R129" i="4"/>
  <c r="J129" i="4"/>
  <c r="Q128" i="4"/>
  <c r="I128" i="4"/>
  <c r="P127" i="4"/>
  <c r="H127" i="4"/>
  <c r="O126" i="4"/>
  <c r="G126" i="4"/>
  <c r="N125" i="4"/>
  <c r="M124" i="4"/>
  <c r="T123" i="4"/>
  <c r="L123" i="4"/>
  <c r="S122" i="4"/>
  <c r="U122" i="4" s="1"/>
  <c r="K122" i="4"/>
  <c r="R121" i="4"/>
  <c r="J121" i="4"/>
  <c r="Q120" i="4"/>
  <c r="I120" i="4"/>
  <c r="P119" i="4"/>
  <c r="H119" i="4"/>
  <c r="O118" i="4"/>
  <c r="G118" i="4"/>
  <c r="N117" i="4"/>
  <c r="M116" i="4"/>
  <c r="T115" i="4"/>
  <c r="L115" i="4"/>
  <c r="S114" i="4"/>
  <c r="K114" i="4"/>
  <c r="R113" i="4"/>
  <c r="J113" i="4"/>
  <c r="Q112" i="4"/>
  <c r="I112" i="4"/>
  <c r="P111" i="4"/>
  <c r="H111" i="4"/>
  <c r="O110" i="4"/>
  <c r="G110" i="4"/>
  <c r="N109" i="4"/>
  <c r="M108" i="4"/>
  <c r="T107" i="4"/>
  <c r="L107" i="4"/>
  <c r="S106" i="4"/>
  <c r="U106" i="4" s="1"/>
  <c r="K106" i="4"/>
  <c r="R105" i="4"/>
  <c r="J105" i="4"/>
  <c r="Q104" i="4"/>
  <c r="I104" i="4"/>
  <c r="P103" i="4"/>
  <c r="H103" i="4"/>
  <c r="O102" i="4"/>
  <c r="G102" i="4"/>
  <c r="N101" i="4"/>
  <c r="M100" i="4"/>
  <c r="T99" i="4"/>
  <c r="L99" i="4"/>
  <c r="S98" i="4"/>
  <c r="K98" i="4"/>
  <c r="R97" i="4"/>
  <c r="J97" i="4"/>
  <c r="R96" i="4"/>
  <c r="J96" i="4"/>
  <c r="Q95" i="4"/>
  <c r="I95" i="4"/>
  <c r="P94" i="4"/>
  <c r="H94" i="4"/>
  <c r="O93" i="4"/>
  <c r="G93" i="4"/>
  <c r="N92" i="4"/>
  <c r="M91" i="4"/>
  <c r="T90" i="4"/>
  <c r="L90" i="4"/>
  <c r="S89" i="4"/>
  <c r="K89" i="4"/>
  <c r="R88" i="4"/>
  <c r="J88" i="4"/>
  <c r="Q87" i="4"/>
  <c r="I87" i="4"/>
  <c r="P86" i="4"/>
  <c r="H86" i="4"/>
  <c r="O85" i="4"/>
  <c r="G85" i="4"/>
  <c r="N84" i="4"/>
  <c r="M83" i="4"/>
  <c r="T82" i="4"/>
  <c r="L82" i="4"/>
  <c r="S81" i="4"/>
  <c r="U81" i="4" s="1"/>
  <c r="K81" i="4"/>
  <c r="R80" i="4"/>
  <c r="J80" i="4"/>
  <c r="Q79" i="4"/>
  <c r="I79" i="4"/>
  <c r="P78" i="4"/>
  <c r="H78" i="4"/>
  <c r="O77" i="4"/>
  <c r="G77" i="4"/>
  <c r="N76" i="4"/>
  <c r="M75" i="4"/>
  <c r="T74" i="4"/>
  <c r="L272" i="4"/>
  <c r="Q269" i="4"/>
  <c r="S263" i="4"/>
  <c r="U263" i="4" s="1"/>
  <c r="H252" i="4"/>
  <c r="J246" i="4"/>
  <c r="O243" i="4"/>
  <c r="L240" i="4"/>
  <c r="Q237" i="4"/>
  <c r="S231" i="4"/>
  <c r="U231" i="4" s="1"/>
  <c r="H220" i="4"/>
  <c r="J214" i="4"/>
  <c r="O211" i="4"/>
  <c r="T208" i="4"/>
  <c r="I205" i="4"/>
  <c r="O203" i="4"/>
  <c r="P201" i="4"/>
  <c r="G200" i="4"/>
  <c r="R198" i="4"/>
  <c r="L197" i="4"/>
  <c r="H196" i="4"/>
  <c r="P193" i="4"/>
  <c r="L192" i="4"/>
  <c r="G191" i="4"/>
  <c r="Q189" i="4"/>
  <c r="P188" i="4"/>
  <c r="O187" i="4"/>
  <c r="Q186" i="4"/>
  <c r="P185" i="4"/>
  <c r="P184" i="4"/>
  <c r="Q183" i="4"/>
  <c r="P182" i="4"/>
  <c r="O181" i="4"/>
  <c r="P180" i="4"/>
  <c r="R179" i="4"/>
  <c r="I178" i="4"/>
  <c r="K177" i="4"/>
  <c r="O176" i="4"/>
  <c r="Q175" i="4"/>
  <c r="T174" i="4"/>
  <c r="I173" i="4"/>
  <c r="N172" i="4"/>
  <c r="T171" i="4"/>
  <c r="K171" i="4"/>
  <c r="R170" i="4"/>
  <c r="J170" i="4"/>
  <c r="Q169" i="4"/>
  <c r="I169" i="4"/>
  <c r="P168" i="4"/>
  <c r="H168" i="4"/>
  <c r="O167" i="4"/>
  <c r="G167" i="4"/>
  <c r="N166" i="4"/>
  <c r="M165" i="4"/>
  <c r="T164" i="4"/>
  <c r="L164" i="4"/>
  <c r="S163" i="4"/>
  <c r="K163" i="4"/>
  <c r="R162" i="4"/>
  <c r="J162" i="4"/>
  <c r="Q161" i="4"/>
  <c r="I161" i="4"/>
  <c r="P160" i="4"/>
  <c r="H160" i="4"/>
  <c r="O159" i="4"/>
  <c r="G159" i="4"/>
  <c r="N158" i="4"/>
  <c r="M157" i="4"/>
  <c r="T156" i="4"/>
  <c r="L156" i="4"/>
  <c r="S155" i="4"/>
  <c r="U155" i="4" s="1"/>
  <c r="K155" i="4"/>
  <c r="R154" i="4"/>
  <c r="J154" i="4"/>
  <c r="Q153" i="4"/>
  <c r="I153" i="4"/>
  <c r="P152" i="4"/>
  <c r="H152" i="4"/>
  <c r="O151" i="4"/>
  <c r="G151" i="4"/>
  <c r="N150" i="4"/>
  <c r="M149" i="4"/>
  <c r="T148" i="4"/>
  <c r="L148" i="4"/>
  <c r="S147" i="4"/>
  <c r="K147" i="4"/>
  <c r="R146" i="4"/>
  <c r="J146" i="4"/>
  <c r="Q145" i="4"/>
  <c r="I145" i="4"/>
  <c r="P144" i="4"/>
  <c r="H144" i="4"/>
  <c r="O143" i="4"/>
  <c r="G143" i="4"/>
  <c r="N142" i="4"/>
  <c r="M141" i="4"/>
  <c r="T140" i="4"/>
  <c r="L140" i="4"/>
  <c r="S139" i="4"/>
  <c r="K139" i="4"/>
  <c r="R138" i="4"/>
  <c r="J138" i="4"/>
  <c r="Q137" i="4"/>
  <c r="I137" i="4"/>
  <c r="P136" i="4"/>
  <c r="H136" i="4"/>
  <c r="O135" i="4"/>
  <c r="G135" i="4"/>
  <c r="N134" i="4"/>
  <c r="M133" i="4"/>
  <c r="T132" i="4"/>
  <c r="L132" i="4"/>
  <c r="S131" i="4"/>
  <c r="K131" i="4"/>
  <c r="R130" i="4"/>
  <c r="J130" i="4"/>
  <c r="Q129" i="4"/>
  <c r="I129" i="4"/>
  <c r="P128" i="4"/>
  <c r="H128" i="4"/>
  <c r="O127" i="4"/>
  <c r="G127" i="4"/>
  <c r="N126" i="4"/>
  <c r="M125" i="4"/>
  <c r="T124" i="4"/>
  <c r="L124" i="4"/>
  <c r="S123" i="4"/>
  <c r="U123" i="4" s="1"/>
  <c r="K123" i="4"/>
  <c r="R122" i="4"/>
  <c r="J122" i="4"/>
  <c r="Q121" i="4"/>
  <c r="I121" i="4"/>
  <c r="P120" i="4"/>
  <c r="H120" i="4"/>
  <c r="O119" i="4"/>
  <c r="G119" i="4"/>
  <c r="N118" i="4"/>
  <c r="M117" i="4"/>
  <c r="T116" i="4"/>
  <c r="L116" i="4"/>
  <c r="S115" i="4"/>
  <c r="K115" i="4"/>
  <c r="R114" i="4"/>
  <c r="J114" i="4"/>
  <c r="Q113" i="4"/>
  <c r="I113" i="4"/>
  <c r="P112" i="4"/>
  <c r="H112" i="4"/>
  <c r="O111" i="4"/>
  <c r="G111" i="4"/>
  <c r="N110" i="4"/>
  <c r="M109" i="4"/>
  <c r="T108" i="4"/>
  <c r="L108" i="4"/>
  <c r="S107" i="4"/>
  <c r="K107" i="4"/>
  <c r="R106" i="4"/>
  <c r="J106" i="4"/>
  <c r="Q105" i="4"/>
  <c r="I105" i="4"/>
  <c r="P104" i="4"/>
  <c r="H104" i="4"/>
  <c r="O103" i="4"/>
  <c r="G103" i="4"/>
  <c r="N102" i="4"/>
  <c r="M101" i="4"/>
  <c r="T100" i="4"/>
  <c r="L100" i="4"/>
  <c r="S99" i="4"/>
  <c r="K99" i="4"/>
  <c r="R98" i="4"/>
  <c r="M299" i="4"/>
  <c r="H294" i="4"/>
  <c r="R283" i="4"/>
  <c r="I279" i="4"/>
  <c r="J275" i="4"/>
  <c r="I269" i="4"/>
  <c r="N266" i="4"/>
  <c r="K263" i="4"/>
  <c r="P260" i="4"/>
  <c r="M257" i="4"/>
  <c r="R254" i="4"/>
  <c r="T248" i="4"/>
  <c r="G243" i="4"/>
  <c r="I237" i="4"/>
  <c r="N234" i="4"/>
  <c r="K231" i="4"/>
  <c r="P228" i="4"/>
  <c r="M225" i="4"/>
  <c r="R222" i="4"/>
  <c r="T216" i="4"/>
  <c r="U216" i="4" s="1"/>
  <c r="G211" i="4"/>
  <c r="O208" i="4"/>
  <c r="R206" i="4"/>
  <c r="J203" i="4"/>
  <c r="M201" i="4"/>
  <c r="N198" i="4"/>
  <c r="I197" i="4"/>
  <c r="R194" i="4"/>
  <c r="M193" i="4"/>
  <c r="H192" i="4"/>
  <c r="M189" i="4"/>
  <c r="N188" i="4"/>
  <c r="M187" i="4"/>
  <c r="N186" i="4"/>
  <c r="M185" i="4"/>
  <c r="O184" i="4"/>
  <c r="O183" i="4"/>
  <c r="N182" i="4"/>
  <c r="M181" i="4"/>
  <c r="N180" i="4"/>
  <c r="Q179" i="4"/>
  <c r="T178" i="4"/>
  <c r="H178" i="4"/>
  <c r="I177" i="4"/>
  <c r="N176" i="4"/>
  <c r="O175" i="4"/>
  <c r="R174" i="4"/>
  <c r="T173" i="4"/>
  <c r="G173" i="4"/>
  <c r="M172" i="4"/>
  <c r="S171" i="4"/>
  <c r="J171" i="4"/>
  <c r="Q170" i="4"/>
  <c r="I170" i="4"/>
  <c r="P169" i="4"/>
  <c r="H169" i="4"/>
  <c r="O168" i="4"/>
  <c r="G168" i="4"/>
  <c r="N167" i="4"/>
  <c r="M166" i="4"/>
  <c r="T165" i="4"/>
  <c r="L165" i="4"/>
  <c r="S164" i="4"/>
  <c r="K164" i="4"/>
  <c r="R163" i="4"/>
  <c r="J163" i="4"/>
  <c r="Q162" i="4"/>
  <c r="I162" i="4"/>
  <c r="P161" i="4"/>
  <c r="H161" i="4"/>
  <c r="O160" i="4"/>
  <c r="G160" i="4"/>
  <c r="N159" i="4"/>
  <c r="M158" i="4"/>
  <c r="T157" i="4"/>
  <c r="L157" i="4"/>
  <c r="S156" i="4"/>
  <c r="K156" i="4"/>
  <c r="R155" i="4"/>
  <c r="J155" i="4"/>
  <c r="Q154" i="4"/>
  <c r="I154" i="4"/>
  <c r="P153" i="4"/>
  <c r="H153" i="4"/>
  <c r="O152" i="4"/>
  <c r="G152" i="4"/>
  <c r="N151" i="4"/>
  <c r="M150" i="4"/>
  <c r="T149" i="4"/>
  <c r="L149" i="4"/>
  <c r="S148" i="4"/>
  <c r="K148" i="4"/>
  <c r="R147" i="4"/>
  <c r="J147" i="4"/>
  <c r="Q146" i="4"/>
  <c r="I146" i="4"/>
  <c r="P145" i="4"/>
  <c r="H145" i="4"/>
  <c r="O144" i="4"/>
  <c r="G144" i="4"/>
  <c r="N143" i="4"/>
  <c r="M142" i="4"/>
  <c r="T141" i="4"/>
  <c r="L141" i="4"/>
  <c r="S140" i="4"/>
  <c r="U140" i="4" s="1"/>
  <c r="K140" i="4"/>
  <c r="R139" i="4"/>
  <c r="J139" i="4"/>
  <c r="Q138" i="4"/>
  <c r="I138" i="4"/>
  <c r="P137" i="4"/>
  <c r="H137" i="4"/>
  <c r="O136" i="4"/>
  <c r="G136" i="4"/>
  <c r="N135" i="4"/>
  <c r="M134" i="4"/>
  <c r="T133" i="4"/>
  <c r="L133" i="4"/>
  <c r="S132" i="4"/>
  <c r="K132" i="4"/>
  <c r="R131" i="4"/>
  <c r="J131" i="4"/>
  <c r="Q130" i="4"/>
  <c r="I130" i="4"/>
  <c r="P129" i="4"/>
  <c r="H129" i="4"/>
  <c r="O128" i="4"/>
  <c r="G128" i="4"/>
  <c r="N127" i="4"/>
  <c r="M126" i="4"/>
  <c r="T125" i="4"/>
  <c r="L125" i="4"/>
  <c r="S124" i="4"/>
  <c r="K124" i="4"/>
  <c r="R123" i="4"/>
  <c r="J123" i="4"/>
  <c r="Q122" i="4"/>
  <c r="I122" i="4"/>
  <c r="P121" i="4"/>
  <c r="H121" i="4"/>
  <c r="O120" i="4"/>
  <c r="G120" i="4"/>
  <c r="N119" i="4"/>
  <c r="M118" i="4"/>
  <c r="T117" i="4"/>
  <c r="L117" i="4"/>
  <c r="S116" i="4"/>
  <c r="K116" i="4"/>
  <c r="R115" i="4"/>
  <c r="J115" i="4"/>
  <c r="Q114" i="4"/>
  <c r="I114" i="4"/>
  <c r="P113" i="4"/>
  <c r="H113" i="4"/>
  <c r="O112" i="4"/>
  <c r="G112" i="4"/>
  <c r="N111" i="4"/>
  <c r="M110" i="4"/>
  <c r="T109" i="4"/>
  <c r="L109" i="4"/>
  <c r="S108" i="4"/>
  <c r="U108" i="4" s="1"/>
  <c r="K108" i="4"/>
  <c r="R107" i="4"/>
  <c r="J107" i="4"/>
  <c r="Q106" i="4"/>
  <c r="I106" i="4"/>
  <c r="P105" i="4"/>
  <c r="H105" i="4"/>
  <c r="O104" i="4"/>
  <c r="G104" i="4"/>
  <c r="N103" i="4"/>
  <c r="M102" i="4"/>
  <c r="T101" i="4"/>
  <c r="L101" i="4"/>
  <c r="S100" i="4"/>
  <c r="K100" i="4"/>
  <c r="R99" i="4"/>
  <c r="J99" i="4"/>
  <c r="Q98" i="4"/>
  <c r="I98" i="4"/>
  <c r="P97" i="4"/>
  <c r="H97" i="4"/>
  <c r="P96" i="4"/>
  <c r="H96" i="4"/>
  <c r="O95" i="4"/>
  <c r="G95" i="4"/>
  <c r="N94" i="4"/>
  <c r="M93" i="4"/>
  <c r="T92" i="4"/>
  <c r="L92" i="4"/>
  <c r="S91" i="4"/>
  <c r="K91" i="4"/>
  <c r="R90" i="4"/>
  <c r="J90" i="4"/>
  <c r="Q89" i="4"/>
  <c r="I89" i="4"/>
  <c r="P88" i="4"/>
  <c r="H88" i="4"/>
  <c r="O87" i="4"/>
  <c r="G87" i="4"/>
  <c r="N86" i="4"/>
  <c r="M85" i="4"/>
  <c r="T84" i="4"/>
  <c r="L84" i="4"/>
  <c r="S83" i="4"/>
  <c r="K83" i="4"/>
  <c r="R82" i="4"/>
  <c r="J82" i="4"/>
  <c r="Q81" i="4"/>
  <c r="I81" i="4"/>
  <c r="P80" i="4"/>
  <c r="H80" i="4"/>
  <c r="O79" i="4"/>
  <c r="G79" i="4"/>
  <c r="N78" i="4"/>
  <c r="M77" i="4"/>
  <c r="T76" i="4"/>
  <c r="L76" i="4"/>
  <c r="S75" i="4"/>
  <c r="K75" i="4"/>
  <c r="R74" i="4"/>
  <c r="J74" i="4"/>
  <c r="Q73" i="4"/>
  <c r="I73" i="4"/>
  <c r="P72" i="4"/>
  <c r="H72" i="4"/>
  <c r="O71" i="4"/>
  <c r="G71" i="4"/>
  <c r="N70" i="4"/>
  <c r="M69" i="4"/>
  <c r="T68" i="4"/>
  <c r="L68" i="4"/>
  <c r="S67" i="4"/>
  <c r="K67" i="4"/>
  <c r="R66" i="4"/>
  <c r="J66" i="4"/>
  <c r="Q65" i="4"/>
  <c r="I65" i="4"/>
  <c r="Q64" i="4"/>
  <c r="I64" i="4"/>
  <c r="P63" i="4"/>
  <c r="H63" i="4"/>
  <c r="O62" i="4"/>
  <c r="G62" i="4"/>
  <c r="N61" i="4"/>
  <c r="M60" i="4"/>
  <c r="T59" i="4"/>
  <c r="L59" i="4"/>
  <c r="S58" i="4"/>
  <c r="K58" i="4"/>
  <c r="R57" i="4"/>
  <c r="J57" i="4"/>
  <c r="Q56" i="4"/>
  <c r="I56" i="4"/>
  <c r="Q55" i="4"/>
  <c r="I55" i="4"/>
  <c r="P54" i="4"/>
  <c r="H54" i="4"/>
  <c r="O53" i="4"/>
  <c r="G53" i="4"/>
  <c r="N52" i="4"/>
  <c r="M51" i="4"/>
  <c r="T50" i="4"/>
  <c r="L50" i="4"/>
  <c r="S49" i="4"/>
  <c r="K49" i="4"/>
  <c r="R48" i="4"/>
  <c r="J48" i="4"/>
  <c r="Q47" i="4"/>
  <c r="I47" i="4"/>
  <c r="Q46" i="4"/>
  <c r="I46" i="4"/>
  <c r="P45" i="4"/>
  <c r="H45" i="4"/>
  <c r="O44" i="4"/>
  <c r="G44" i="4"/>
  <c r="N43" i="4"/>
  <c r="M42" i="4"/>
  <c r="T41" i="4"/>
  <c r="L41" i="4"/>
  <c r="S40" i="4"/>
  <c r="K40" i="4"/>
  <c r="R39" i="4"/>
  <c r="J39" i="4"/>
  <c r="Q38" i="4"/>
  <c r="I38" i="4"/>
  <c r="Q37" i="4"/>
  <c r="I37" i="4"/>
  <c r="P36" i="4"/>
  <c r="H36" i="4"/>
  <c r="S271" i="4"/>
  <c r="U271" i="4" s="1"/>
  <c r="H260" i="4"/>
  <c r="J254" i="4"/>
  <c r="O251" i="4"/>
  <c r="L248" i="4"/>
  <c r="Q245" i="4"/>
  <c r="S239" i="4"/>
  <c r="U239" i="4" s="1"/>
  <c r="H228" i="4"/>
  <c r="J222" i="4"/>
  <c r="O219" i="4"/>
  <c r="L216" i="4"/>
  <c r="Q213" i="4"/>
  <c r="L208" i="4"/>
  <c r="M206" i="4"/>
  <c r="S204" i="4"/>
  <c r="U204" i="4" s="1"/>
  <c r="G203" i="4"/>
  <c r="H201" i="4"/>
  <c r="S199" i="4"/>
  <c r="U199" i="4" s="1"/>
  <c r="M198" i="4"/>
  <c r="S195" i="4"/>
  <c r="U195" i="4" s="1"/>
  <c r="Q194" i="4"/>
  <c r="I193" i="4"/>
  <c r="G192" i="4"/>
  <c r="R190" i="4"/>
  <c r="L189" i="4"/>
  <c r="L188" i="4"/>
  <c r="K187" i="4"/>
  <c r="L186" i="4"/>
  <c r="K185" i="4"/>
  <c r="L184" i="4"/>
  <c r="N183" i="4"/>
  <c r="M182" i="4"/>
  <c r="L181" i="4"/>
  <c r="L180" i="4"/>
  <c r="O179" i="4"/>
  <c r="R178" i="4"/>
  <c r="H177" i="4"/>
  <c r="L176" i="4"/>
  <c r="N175" i="4"/>
  <c r="P174" i="4"/>
  <c r="S173" i="4"/>
  <c r="L172" i="4"/>
  <c r="R171" i="4"/>
  <c r="I171" i="4"/>
  <c r="P170" i="4"/>
  <c r="H170" i="4"/>
  <c r="O169" i="4"/>
  <c r="G169" i="4"/>
  <c r="N168" i="4"/>
  <c r="M167" i="4"/>
  <c r="T166" i="4"/>
  <c r="L166" i="4"/>
  <c r="S165" i="4"/>
  <c r="K165" i="4"/>
  <c r="R164" i="4"/>
  <c r="J164" i="4"/>
  <c r="Q163" i="4"/>
  <c r="I163" i="4"/>
  <c r="P162" i="4"/>
  <c r="H162" i="4"/>
  <c r="O161" i="4"/>
  <c r="G161" i="4"/>
  <c r="N160" i="4"/>
  <c r="M159" i="4"/>
  <c r="T158" i="4"/>
  <c r="L158" i="4"/>
  <c r="S157" i="4"/>
  <c r="K157" i="4"/>
  <c r="R156" i="4"/>
  <c r="J156" i="4"/>
  <c r="Q155" i="4"/>
  <c r="I155" i="4"/>
  <c r="P154" i="4"/>
  <c r="H154" i="4"/>
  <c r="O153" i="4"/>
  <c r="G153" i="4"/>
  <c r="N152" i="4"/>
  <c r="M151" i="4"/>
  <c r="T150" i="4"/>
  <c r="L150" i="4"/>
  <c r="S149" i="4"/>
  <c r="U149" i="4" s="1"/>
  <c r="K149" i="4"/>
  <c r="R148" i="4"/>
  <c r="J148" i="4"/>
  <c r="Q147" i="4"/>
  <c r="I147" i="4"/>
  <c r="P146" i="4"/>
  <c r="H146" i="4"/>
  <c r="O145" i="4"/>
  <c r="G145" i="4"/>
  <c r="N144" i="4"/>
  <c r="M143" i="4"/>
  <c r="T142" i="4"/>
  <c r="L142" i="4"/>
  <c r="S141" i="4"/>
  <c r="U141" i="4" s="1"/>
  <c r="K141" i="4"/>
  <c r="R140" i="4"/>
  <c r="J140" i="4"/>
  <c r="Q139" i="4"/>
  <c r="I139" i="4"/>
  <c r="P138" i="4"/>
  <c r="H138" i="4"/>
  <c r="O137" i="4"/>
  <c r="G137" i="4"/>
  <c r="N136" i="4"/>
  <c r="M135" i="4"/>
  <c r="T134" i="4"/>
  <c r="L134" i="4"/>
  <c r="S133" i="4"/>
  <c r="K133" i="4"/>
  <c r="R132" i="4"/>
  <c r="J132" i="4"/>
  <c r="Q131" i="4"/>
  <c r="I131" i="4"/>
  <c r="P130" i="4"/>
  <c r="H130" i="4"/>
  <c r="O129" i="4"/>
  <c r="G129" i="4"/>
  <c r="N128" i="4"/>
  <c r="M127" i="4"/>
  <c r="T126" i="4"/>
  <c r="L126" i="4"/>
  <c r="S125" i="4"/>
  <c r="K125" i="4"/>
  <c r="R124" i="4"/>
  <c r="J124" i="4"/>
  <c r="Q123" i="4"/>
  <c r="I123" i="4"/>
  <c r="P122" i="4"/>
  <c r="H122" i="4"/>
  <c r="O121" i="4"/>
  <c r="G121" i="4"/>
  <c r="N120" i="4"/>
  <c r="M119" i="4"/>
  <c r="T118" i="4"/>
  <c r="L118" i="4"/>
  <c r="S117" i="4"/>
  <c r="U117" i="4" s="1"/>
  <c r="K117" i="4"/>
  <c r="R116" i="4"/>
  <c r="J116" i="4"/>
  <c r="Q115" i="4"/>
  <c r="I115" i="4"/>
  <c r="P114" i="4"/>
  <c r="H114" i="4"/>
  <c r="O113" i="4"/>
  <c r="G113" i="4"/>
  <c r="N112" i="4"/>
  <c r="M111" i="4"/>
  <c r="T110" i="4"/>
  <c r="L110" i="4"/>
  <c r="S109" i="4"/>
  <c r="U109" i="4" s="1"/>
  <c r="K109" i="4"/>
  <c r="R108" i="4"/>
  <c r="J108" i="4"/>
  <c r="Q107" i="4"/>
  <c r="I107" i="4"/>
  <c r="P106" i="4"/>
  <c r="H106" i="4"/>
  <c r="O105" i="4"/>
  <c r="G105" i="4"/>
  <c r="N104" i="4"/>
  <c r="M103" i="4"/>
  <c r="T102" i="4"/>
  <c r="L102" i="4"/>
  <c r="S101" i="4"/>
  <c r="K101" i="4"/>
  <c r="R100" i="4"/>
  <c r="J100" i="4"/>
  <c r="Q99" i="4"/>
  <c r="I99" i="4"/>
  <c r="P98" i="4"/>
  <c r="H98" i="4"/>
  <c r="O97" i="4"/>
  <c r="G97" i="4"/>
  <c r="O96" i="4"/>
  <c r="G96" i="4"/>
  <c r="N95" i="4"/>
  <c r="M94" i="4"/>
  <c r="T93" i="4"/>
  <c r="L93" i="4"/>
  <c r="S92" i="4"/>
  <c r="K92" i="4"/>
  <c r="R91" i="4"/>
  <c r="J91" i="4"/>
  <c r="Q90" i="4"/>
  <c r="I90" i="4"/>
  <c r="P89" i="4"/>
  <c r="H89" i="4"/>
  <c r="O88" i="4"/>
  <c r="G88" i="4"/>
  <c r="N87" i="4"/>
  <c r="M86" i="4"/>
  <c r="T85" i="4"/>
  <c r="L85" i="4"/>
  <c r="S84" i="4"/>
  <c r="K84" i="4"/>
  <c r="R83" i="4"/>
  <c r="J83" i="4"/>
  <c r="Q82" i="4"/>
  <c r="I82" i="4"/>
  <c r="P81" i="4"/>
  <c r="H81" i="4"/>
  <c r="O80" i="4"/>
  <c r="G80" i="4"/>
  <c r="N79" i="4"/>
  <c r="M78" i="4"/>
  <c r="T77" i="4"/>
  <c r="L77" i="4"/>
  <c r="S76" i="4"/>
  <c r="U76" i="4" s="1"/>
  <c r="K76" i="4"/>
  <c r="R75" i="4"/>
  <c r="J75" i="4"/>
  <c r="Q74" i="4"/>
  <c r="I74" i="4"/>
  <c r="P73" i="4"/>
  <c r="H73" i="4"/>
  <c r="O72" i="4"/>
  <c r="G72" i="4"/>
  <c r="N71" i="4"/>
  <c r="M70" i="4"/>
  <c r="T69" i="4"/>
  <c r="L69" i="4"/>
  <c r="S68" i="4"/>
  <c r="U68" i="4" s="1"/>
  <c r="K68" i="4"/>
  <c r="R67" i="4"/>
  <c r="J67" i="4"/>
  <c r="Q66" i="4"/>
  <c r="I66" i="4"/>
  <c r="P65" i="4"/>
  <c r="H65" i="4"/>
  <c r="P64" i="4"/>
  <c r="H64" i="4"/>
  <c r="O63" i="4"/>
  <c r="G63" i="4"/>
  <c r="N62" i="4"/>
  <c r="M61" i="4"/>
  <c r="T60" i="4"/>
  <c r="L60" i="4"/>
  <c r="S59" i="4"/>
  <c r="U59" i="4" s="1"/>
  <c r="K59" i="4"/>
  <c r="R58" i="4"/>
  <c r="J58" i="4"/>
  <c r="Q57" i="4"/>
  <c r="I57" i="4"/>
  <c r="P56" i="4"/>
  <c r="H56" i="4"/>
  <c r="P55" i="4"/>
  <c r="H55" i="4"/>
  <c r="O54" i="4"/>
  <c r="G54" i="4"/>
  <c r="N53" i="4"/>
  <c r="M52" i="4"/>
  <c r="T51" i="4"/>
  <c r="L51" i="4"/>
  <c r="S50" i="4"/>
  <c r="U50" i="4" s="1"/>
  <c r="K50" i="4"/>
  <c r="R49" i="4"/>
  <c r="J49" i="4"/>
  <c r="Q48" i="4"/>
  <c r="I48" i="4"/>
  <c r="P47" i="4"/>
  <c r="H47" i="4"/>
  <c r="P46" i="4"/>
  <c r="H46" i="4"/>
  <c r="O45" i="4"/>
  <c r="G45" i="4"/>
  <c r="N44" i="4"/>
  <c r="M43" i="4"/>
  <c r="T42" i="4"/>
  <c r="L42" i="4"/>
  <c r="S41" i="4"/>
  <c r="U41" i="4" s="1"/>
  <c r="K41" i="4"/>
  <c r="R40" i="4"/>
  <c r="J40" i="4"/>
  <c r="Q39" i="4"/>
  <c r="I39" i="4"/>
  <c r="P38" i="4"/>
  <c r="H38" i="4"/>
  <c r="P37" i="4"/>
  <c r="H37" i="4"/>
  <c r="O36" i="4"/>
  <c r="G36" i="4"/>
  <c r="N35" i="4"/>
  <c r="M34" i="4"/>
  <c r="T33" i="4"/>
  <c r="L33" i="4"/>
  <c r="S32" i="4"/>
  <c r="K32" i="4"/>
  <c r="R31" i="4"/>
  <c r="J31" i="4"/>
  <c r="Q30" i="4"/>
  <c r="I30" i="4"/>
  <c r="P29" i="4"/>
  <c r="H29" i="4"/>
  <c r="P28" i="4"/>
  <c r="H28" i="4"/>
  <c r="O27" i="4"/>
  <c r="G27" i="4"/>
  <c r="N26" i="4"/>
  <c r="M25" i="4"/>
  <c r="T24" i="4"/>
  <c r="L24" i="4"/>
  <c r="S23" i="4"/>
  <c r="K23" i="4"/>
  <c r="R22" i="4"/>
  <c r="J22" i="4"/>
  <c r="Q21" i="4"/>
  <c r="I21" i="4"/>
  <c r="P20" i="4"/>
  <c r="H20" i="4"/>
  <c r="P19" i="4"/>
  <c r="H19" i="4"/>
  <c r="O18" i="4"/>
  <c r="G18" i="4"/>
  <c r="N17" i="4"/>
  <c r="M16" i="4"/>
  <c r="T15" i="4"/>
  <c r="L15" i="4"/>
  <c r="S14" i="4"/>
  <c r="K14" i="4"/>
  <c r="R13" i="4"/>
  <c r="J13" i="4"/>
  <c r="Q12" i="4"/>
  <c r="I12" i="4"/>
  <c r="P11" i="4"/>
  <c r="H11" i="4"/>
  <c r="S324" i="4"/>
  <c r="U324" i="4" s="1"/>
  <c r="I303" i="4"/>
  <c r="I287" i="4"/>
  <c r="L282" i="4"/>
  <c r="I278" i="4"/>
  <c r="N274" i="4"/>
  <c r="K271" i="4"/>
  <c r="P268" i="4"/>
  <c r="M265" i="4"/>
  <c r="R262" i="4"/>
  <c r="T256" i="4"/>
  <c r="G251" i="4"/>
  <c r="I245" i="4"/>
  <c r="N242" i="4"/>
  <c r="K239" i="4"/>
  <c r="P236" i="4"/>
  <c r="M233" i="4"/>
  <c r="R230" i="4"/>
  <c r="T224" i="4"/>
  <c r="G219" i="4"/>
  <c r="I213" i="4"/>
  <c r="N210" i="4"/>
  <c r="G208" i="4"/>
  <c r="J206" i="4"/>
  <c r="P204" i="4"/>
  <c r="O199" i="4"/>
  <c r="J198" i="4"/>
  <c r="T196" i="4"/>
  <c r="R195" i="4"/>
  <c r="N194" i="4"/>
  <c r="H193" i="4"/>
  <c r="N190" i="4"/>
  <c r="I189" i="4"/>
  <c r="K188" i="4"/>
  <c r="S297" i="4"/>
  <c r="U297" i="4" s="1"/>
  <c r="N292" i="4"/>
  <c r="H268" i="4"/>
  <c r="J262" i="4"/>
  <c r="O259" i="4"/>
  <c r="L256" i="4"/>
  <c r="Q253" i="4"/>
  <c r="S247" i="4"/>
  <c r="U247" i="4" s="1"/>
  <c r="H236" i="4"/>
  <c r="J230" i="4"/>
  <c r="O227" i="4"/>
  <c r="L224" i="4"/>
  <c r="Q221" i="4"/>
  <c r="S215" i="4"/>
  <c r="U215" i="4" s="1"/>
  <c r="K204" i="4"/>
  <c r="Q202" i="4"/>
  <c r="T200" i="4"/>
  <c r="N199" i="4"/>
  <c r="S196" i="4"/>
  <c r="O195" i="4"/>
  <c r="J194" i="4"/>
  <c r="S191" i="4"/>
  <c r="U191" i="4" s="1"/>
  <c r="M190" i="4"/>
  <c r="G189" i="4"/>
  <c r="H188" i="4"/>
  <c r="G187" i="4"/>
  <c r="I186" i="4"/>
  <c r="H185" i="4"/>
  <c r="H184" i="4"/>
  <c r="I183" i="4"/>
  <c r="H182" i="4"/>
  <c r="G181" i="4"/>
  <c r="J180" i="4"/>
  <c r="K179" i="4"/>
  <c r="P178" i="4"/>
  <c r="Q177" i="4"/>
  <c r="H176" i="4"/>
  <c r="K175" i="4"/>
  <c r="M174" i="4"/>
  <c r="O173" i="4"/>
  <c r="S172" i="4"/>
  <c r="J172" i="4"/>
  <c r="P171" i="4"/>
  <c r="G171" i="4"/>
  <c r="N170" i="4"/>
  <c r="M169" i="4"/>
  <c r="T168" i="4"/>
  <c r="L168" i="4"/>
  <c r="S167" i="4"/>
  <c r="K167" i="4"/>
  <c r="R166" i="4"/>
  <c r="J166" i="4"/>
  <c r="Q165" i="4"/>
  <c r="I165" i="4"/>
  <c r="P164" i="4"/>
  <c r="H164" i="4"/>
  <c r="O163" i="4"/>
  <c r="G163" i="4"/>
  <c r="N162" i="4"/>
  <c r="M161" i="4"/>
  <c r="T160" i="4"/>
  <c r="L160" i="4"/>
  <c r="S159" i="4"/>
  <c r="K159" i="4"/>
  <c r="R158" i="4"/>
  <c r="J158" i="4"/>
  <c r="Q157" i="4"/>
  <c r="I157" i="4"/>
  <c r="P156" i="4"/>
  <c r="H156" i="4"/>
  <c r="O155" i="4"/>
  <c r="G155" i="4"/>
  <c r="N154" i="4"/>
  <c r="M153" i="4"/>
  <c r="T152" i="4"/>
  <c r="L152" i="4"/>
  <c r="S151" i="4"/>
  <c r="K151" i="4"/>
  <c r="R150" i="4"/>
  <c r="J150" i="4"/>
  <c r="Q149" i="4"/>
  <c r="I149" i="4"/>
  <c r="P148" i="4"/>
  <c r="H148" i="4"/>
  <c r="O147" i="4"/>
  <c r="G147" i="4"/>
  <c r="N146" i="4"/>
  <c r="M145" i="4"/>
  <c r="T144" i="4"/>
  <c r="L144" i="4"/>
  <c r="S143" i="4"/>
  <c r="K143" i="4"/>
  <c r="R142" i="4"/>
  <c r="J142" i="4"/>
  <c r="Q141" i="4"/>
  <c r="I141" i="4"/>
  <c r="P140" i="4"/>
  <c r="H140" i="4"/>
  <c r="O139" i="4"/>
  <c r="G139" i="4"/>
  <c r="N138" i="4"/>
  <c r="M137" i="4"/>
  <c r="T136" i="4"/>
  <c r="L136" i="4"/>
  <c r="S135" i="4"/>
  <c r="K135" i="4"/>
  <c r="R134" i="4"/>
  <c r="J134" i="4"/>
  <c r="Q133" i="4"/>
  <c r="I133" i="4"/>
  <c r="P132" i="4"/>
  <c r="H132" i="4"/>
  <c r="O131" i="4"/>
  <c r="G131" i="4"/>
  <c r="M175" i="4"/>
  <c r="H163" i="4"/>
  <c r="J157" i="4"/>
  <c r="O154" i="4"/>
  <c r="L151" i="4"/>
  <c r="Q148" i="4"/>
  <c r="S142" i="4"/>
  <c r="U142" i="4" s="1"/>
  <c r="H131" i="4"/>
  <c r="K127" i="4"/>
  <c r="Q125" i="4"/>
  <c r="G122" i="4"/>
  <c r="K118" i="4"/>
  <c r="Q116" i="4"/>
  <c r="G115" i="4"/>
  <c r="K111" i="4"/>
  <c r="Q109" i="4"/>
  <c r="G106" i="4"/>
  <c r="K102" i="4"/>
  <c r="Q100" i="4"/>
  <c r="G99" i="4"/>
  <c r="N97" i="4"/>
  <c r="I96" i="4"/>
  <c r="T94" i="4"/>
  <c r="R93" i="4"/>
  <c r="J92" i="4"/>
  <c r="H91" i="4"/>
  <c r="N88" i="4"/>
  <c r="H87" i="4"/>
  <c r="Q84" i="4"/>
  <c r="L83" i="4"/>
  <c r="H82" i="4"/>
  <c r="M79" i="4"/>
  <c r="K78" i="4"/>
  <c r="Q75" i="4"/>
  <c r="O74" i="4"/>
  <c r="O73" i="4"/>
  <c r="N72" i="4"/>
  <c r="M71" i="4"/>
  <c r="O70" i="4"/>
  <c r="O69" i="4"/>
  <c r="N68" i="4"/>
  <c r="M67" i="4"/>
  <c r="O66" i="4"/>
  <c r="O65" i="4"/>
  <c r="O64" i="4"/>
  <c r="N63" i="4"/>
  <c r="M62" i="4"/>
  <c r="O61" i="4"/>
  <c r="O60" i="4"/>
  <c r="N59" i="4"/>
  <c r="M58" i="4"/>
  <c r="O57" i="4"/>
  <c r="O56" i="4"/>
  <c r="O55" i="4"/>
  <c r="N54" i="4"/>
  <c r="M53" i="4"/>
  <c r="O52" i="4"/>
  <c r="O51" i="4"/>
  <c r="N50" i="4"/>
  <c r="M49" i="4"/>
  <c r="O48" i="4"/>
  <c r="O47" i="4"/>
  <c r="O46" i="4"/>
  <c r="N45" i="4"/>
  <c r="M44" i="4"/>
  <c r="O43" i="4"/>
  <c r="O42" i="4"/>
  <c r="N41" i="4"/>
  <c r="M40" i="4"/>
  <c r="O39" i="4"/>
  <c r="O38" i="4"/>
  <c r="O37" i="4"/>
  <c r="N36" i="4"/>
  <c r="O35" i="4"/>
  <c r="S34" i="4"/>
  <c r="G33" i="4"/>
  <c r="J32" i="4"/>
  <c r="L31" i="4"/>
  <c r="P30" i="4"/>
  <c r="S29" i="4"/>
  <c r="G29" i="4"/>
  <c r="J28" i="4"/>
  <c r="M27" i="4"/>
  <c r="O26" i="4"/>
  <c r="S25" i="4"/>
  <c r="G25" i="4"/>
  <c r="K24" i="4"/>
  <c r="O23" i="4"/>
  <c r="T22" i="4"/>
  <c r="I22" i="4"/>
  <c r="M21" i="4"/>
  <c r="S20" i="4"/>
  <c r="I20" i="4"/>
  <c r="N19" i="4"/>
  <c r="R18" i="4"/>
  <c r="H18" i="4"/>
  <c r="L17" i="4"/>
  <c r="Q16" i="4"/>
  <c r="G16" i="4"/>
  <c r="K15" i="4"/>
  <c r="O14" i="4"/>
  <c r="T13" i="4"/>
  <c r="I13" i="4"/>
  <c r="M12" i="4"/>
  <c r="S11" i="4"/>
  <c r="I11" i="4"/>
  <c r="O10" i="4"/>
  <c r="G10" i="4"/>
  <c r="N9" i="4"/>
  <c r="M8" i="4"/>
  <c r="T7" i="4"/>
  <c r="L7" i="4"/>
  <c r="T8" i="3"/>
  <c r="T16" i="3"/>
  <c r="T24" i="3"/>
  <c r="T32" i="3"/>
  <c r="T40" i="3"/>
  <c r="T48" i="3"/>
  <c r="T56" i="3"/>
  <c r="T64" i="3"/>
  <c r="T72" i="3"/>
  <c r="T80" i="3"/>
  <c r="T88" i="3"/>
  <c r="T96" i="3"/>
  <c r="T104" i="3"/>
  <c r="T112" i="3"/>
  <c r="T120" i="3"/>
  <c r="T128" i="3"/>
  <c r="T136" i="3"/>
  <c r="T144" i="3"/>
  <c r="T152" i="3"/>
  <c r="T160" i="3"/>
  <c r="T168" i="3"/>
  <c r="T176" i="3"/>
  <c r="T184" i="3"/>
  <c r="T192" i="3"/>
  <c r="T200" i="3"/>
  <c r="T208" i="3"/>
  <c r="T216" i="3"/>
  <c r="T224" i="3"/>
  <c r="T232" i="3"/>
  <c r="T240" i="3"/>
  <c r="T248" i="3"/>
  <c r="T256" i="3"/>
  <c r="T264" i="3"/>
  <c r="T272" i="3"/>
  <c r="T280" i="3"/>
  <c r="T288" i="3"/>
  <c r="T296" i="3"/>
  <c r="T304" i="3"/>
  <c r="T312" i="3"/>
  <c r="T320" i="3"/>
  <c r="T328" i="3"/>
  <c r="T336" i="3"/>
  <c r="S8" i="3"/>
  <c r="S16" i="3"/>
  <c r="S24" i="3"/>
  <c r="S32" i="3"/>
  <c r="S40" i="3"/>
  <c r="S48" i="3"/>
  <c r="S56" i="3"/>
  <c r="S64" i="3"/>
  <c r="S72" i="3"/>
  <c r="S80" i="3"/>
  <c r="S88" i="3"/>
  <c r="S96" i="3"/>
  <c r="S104" i="3"/>
  <c r="S112" i="3"/>
  <c r="S120" i="3"/>
  <c r="S128" i="3"/>
  <c r="S136" i="3"/>
  <c r="S144" i="3"/>
  <c r="S152" i="3"/>
  <c r="S160" i="3"/>
  <c r="S168" i="3"/>
  <c r="S176" i="3"/>
  <c r="S184" i="3"/>
  <c r="S192" i="3"/>
  <c r="S200" i="3"/>
  <c r="S208" i="3"/>
  <c r="S216" i="3"/>
  <c r="S224" i="3"/>
  <c r="S232" i="3"/>
  <c r="S240" i="3"/>
  <c r="S248" i="3"/>
  <c r="S256" i="3"/>
  <c r="J186" i="4"/>
  <c r="J182" i="4"/>
  <c r="Q178" i="4"/>
  <c r="Q171" i="4"/>
  <c r="M168" i="4"/>
  <c r="R165" i="4"/>
  <c r="T159" i="4"/>
  <c r="G154" i="4"/>
  <c r="I148" i="4"/>
  <c r="N145" i="4"/>
  <c r="K142" i="4"/>
  <c r="P139" i="4"/>
  <c r="M136" i="4"/>
  <c r="R133" i="4"/>
  <c r="T128" i="4"/>
  <c r="J125" i="4"/>
  <c r="P123" i="4"/>
  <c r="T119" i="4"/>
  <c r="J118" i="4"/>
  <c r="P116" i="4"/>
  <c r="T112" i="4"/>
  <c r="J109" i="4"/>
  <c r="P107" i="4"/>
  <c r="T103" i="4"/>
  <c r="J102" i="4"/>
  <c r="P100" i="4"/>
  <c r="M97" i="4"/>
  <c r="S94" i="4"/>
  <c r="N93" i="4"/>
  <c r="I92" i="4"/>
  <c r="R89" i="4"/>
  <c r="M88" i="4"/>
  <c r="S85" i="4"/>
  <c r="U85" i="4" s="1"/>
  <c r="M84" i="4"/>
  <c r="I83" i="4"/>
  <c r="G82" i="4"/>
  <c r="Q80" i="4"/>
  <c r="L79" i="4"/>
  <c r="G78" i="4"/>
  <c r="R76" i="4"/>
  <c r="P75" i="4"/>
  <c r="L74" i="4"/>
  <c r="N73" i="4"/>
  <c r="M72" i="4"/>
  <c r="L71" i="4"/>
  <c r="L70" i="4"/>
  <c r="N69" i="4"/>
  <c r="M68" i="4"/>
  <c r="L67" i="4"/>
  <c r="L66" i="4"/>
  <c r="N65" i="4"/>
  <c r="N64" i="4"/>
  <c r="M63" i="4"/>
  <c r="L62" i="4"/>
  <c r="L61" i="4"/>
  <c r="N60" i="4"/>
  <c r="M59" i="4"/>
  <c r="L58" i="4"/>
  <c r="L57" i="4"/>
  <c r="N56" i="4"/>
  <c r="N55" i="4"/>
  <c r="M54" i="4"/>
  <c r="L53" i="4"/>
  <c r="L52" i="4"/>
  <c r="N51" i="4"/>
  <c r="M50" i="4"/>
  <c r="L49" i="4"/>
  <c r="L48" i="4"/>
  <c r="N47" i="4"/>
  <c r="N46" i="4"/>
  <c r="M45" i="4"/>
  <c r="L44" i="4"/>
  <c r="L43" i="4"/>
  <c r="N42" i="4"/>
  <c r="M41" i="4"/>
  <c r="L40" i="4"/>
  <c r="L39" i="4"/>
  <c r="N38" i="4"/>
  <c r="N37" i="4"/>
  <c r="M36" i="4"/>
  <c r="M35" i="4"/>
  <c r="P34" i="4"/>
  <c r="S33" i="4"/>
  <c r="U33" i="4" s="1"/>
  <c r="I32" i="4"/>
  <c r="K31" i="4"/>
  <c r="O30" i="4"/>
  <c r="R29" i="4"/>
  <c r="I28" i="4"/>
  <c r="J27" i="4"/>
  <c r="M26" i="4"/>
  <c r="P25" i="4"/>
  <c r="J24" i="4"/>
  <c r="N23" i="4"/>
  <c r="S22" i="4"/>
  <c r="H22" i="4"/>
  <c r="L21" i="4"/>
  <c r="R20" i="4"/>
  <c r="G20" i="4"/>
  <c r="L19" i="4"/>
  <c r="Q18" i="4"/>
  <c r="J17" i="4"/>
  <c r="P16" i="4"/>
  <c r="J15" i="4"/>
  <c r="N14" i="4"/>
  <c r="S13" i="4"/>
  <c r="H13" i="4"/>
  <c r="L12" i="4"/>
  <c r="R11" i="4"/>
  <c r="G11" i="4"/>
  <c r="N10" i="4"/>
  <c r="M9" i="4"/>
  <c r="T8" i="4"/>
  <c r="L8" i="4"/>
  <c r="S7" i="4"/>
  <c r="K7" i="4"/>
  <c r="T9" i="3"/>
  <c r="T17" i="3"/>
  <c r="T25" i="3"/>
  <c r="T33" i="3"/>
  <c r="T41" i="3"/>
  <c r="T49" i="3"/>
  <c r="T57" i="3"/>
  <c r="T65" i="3"/>
  <c r="T73" i="3"/>
  <c r="T81" i="3"/>
  <c r="T89" i="3"/>
  <c r="T97" i="3"/>
  <c r="T105" i="3"/>
  <c r="T113" i="3"/>
  <c r="T121" i="3"/>
  <c r="T129" i="3"/>
  <c r="T137" i="3"/>
  <c r="T145" i="3"/>
  <c r="T153" i="3"/>
  <c r="T161" i="3"/>
  <c r="T169" i="3"/>
  <c r="T177" i="3"/>
  <c r="T185" i="3"/>
  <c r="T193" i="3"/>
  <c r="T201" i="3"/>
  <c r="T209" i="3"/>
  <c r="T217" i="3"/>
  <c r="T225" i="3"/>
  <c r="T233" i="3"/>
  <c r="T241" i="3"/>
  <c r="T249" i="3"/>
  <c r="T257" i="3"/>
  <c r="T265" i="3"/>
  <c r="T273" i="3"/>
  <c r="T281" i="3"/>
  <c r="T289" i="3"/>
  <c r="T297" i="3"/>
  <c r="T305" i="3"/>
  <c r="T313" i="3"/>
  <c r="T321" i="3"/>
  <c r="T329" i="3"/>
  <c r="T337" i="3"/>
  <c r="S9" i="3"/>
  <c r="S17" i="3"/>
  <c r="S25" i="3"/>
  <c r="S33" i="3"/>
  <c r="S41" i="3"/>
  <c r="S49" i="3"/>
  <c r="S57" i="3"/>
  <c r="S65" i="3"/>
  <c r="S73" i="3"/>
  <c r="S81" i="3"/>
  <c r="S89" i="3"/>
  <c r="S97" i="3"/>
  <c r="S105" i="3"/>
  <c r="S113" i="3"/>
  <c r="S121" i="3"/>
  <c r="S129" i="3"/>
  <c r="S137" i="3"/>
  <c r="S145" i="3"/>
  <c r="S153" i="3"/>
  <c r="S161" i="3"/>
  <c r="S169" i="3"/>
  <c r="S177" i="3"/>
  <c r="S185" i="3"/>
  <c r="S193" i="3"/>
  <c r="S201" i="3"/>
  <c r="S209" i="3"/>
  <c r="S217" i="3"/>
  <c r="S225" i="3"/>
  <c r="S233" i="3"/>
  <c r="S241" i="3"/>
  <c r="S249" i="3"/>
  <c r="S257" i="3"/>
  <c r="S265" i="3"/>
  <c r="S273" i="3"/>
  <c r="S281" i="3"/>
  <c r="S289" i="3"/>
  <c r="S297" i="3"/>
  <c r="S305" i="3"/>
  <c r="S313" i="3"/>
  <c r="S321" i="3"/>
  <c r="S329" i="3"/>
  <c r="S337" i="3"/>
  <c r="R9" i="3"/>
  <c r="R17" i="3"/>
  <c r="R25" i="3"/>
  <c r="R33" i="3"/>
  <c r="R41" i="3"/>
  <c r="R49" i="3"/>
  <c r="R57" i="3"/>
  <c r="R65" i="3"/>
  <c r="R73" i="3"/>
  <c r="R81" i="3"/>
  <c r="R89" i="3"/>
  <c r="R97" i="3"/>
  <c r="R105" i="3"/>
  <c r="R113" i="3"/>
  <c r="R121" i="3"/>
  <c r="R129" i="3"/>
  <c r="R137" i="3"/>
  <c r="R145" i="3"/>
  <c r="R153" i="3"/>
  <c r="R161" i="3"/>
  <c r="R169" i="3"/>
  <c r="R177" i="3"/>
  <c r="R185" i="3"/>
  <c r="R193" i="3"/>
  <c r="R201" i="3"/>
  <c r="R209" i="3"/>
  <c r="R217" i="3"/>
  <c r="R225" i="3"/>
  <c r="R233" i="3"/>
  <c r="R241" i="3"/>
  <c r="R249" i="3"/>
  <c r="R257" i="3"/>
  <c r="R265" i="3"/>
  <c r="R273" i="3"/>
  <c r="R281" i="3"/>
  <c r="R289" i="3"/>
  <c r="R297" i="3"/>
  <c r="R305" i="3"/>
  <c r="R313" i="3"/>
  <c r="R321" i="3"/>
  <c r="R329" i="3"/>
  <c r="R337" i="3"/>
  <c r="Q9" i="3"/>
  <c r="Q17" i="3"/>
  <c r="N174" i="4"/>
  <c r="H171" i="4"/>
  <c r="J165" i="4"/>
  <c r="O162" i="4"/>
  <c r="L159" i="4"/>
  <c r="Q156" i="4"/>
  <c r="S150" i="4"/>
  <c r="U150" i="4" s="1"/>
  <c r="H139" i="4"/>
  <c r="J133" i="4"/>
  <c r="O130" i="4"/>
  <c r="M128" i="4"/>
  <c r="S126" i="4"/>
  <c r="U126" i="4" s="1"/>
  <c r="I125" i="4"/>
  <c r="O123" i="4"/>
  <c r="N121" i="4"/>
  <c r="S119" i="4"/>
  <c r="I116" i="4"/>
  <c r="O114" i="4"/>
  <c r="M112" i="4"/>
  <c r="S110" i="4"/>
  <c r="U110" i="4" s="1"/>
  <c r="I109" i="4"/>
  <c r="O107" i="4"/>
  <c r="N105" i="4"/>
  <c r="S103" i="4"/>
  <c r="I100" i="4"/>
  <c r="O98" i="4"/>
  <c r="I97" i="4"/>
  <c r="T95" i="4"/>
  <c r="O94" i="4"/>
  <c r="K93" i="4"/>
  <c r="S90" i="4"/>
  <c r="U90" i="4" s="1"/>
  <c r="O89" i="4"/>
  <c r="I88" i="4"/>
  <c r="T86" i="4"/>
  <c r="R85" i="4"/>
  <c r="J84" i="4"/>
  <c r="H83" i="4"/>
  <c r="N80" i="4"/>
  <c r="H79" i="4"/>
  <c r="Q76" i="4"/>
  <c r="L75" i="4"/>
  <c r="K74" i="4"/>
  <c r="K73" i="4"/>
  <c r="J72" i="4"/>
  <c r="I71" i="4"/>
  <c r="K70" i="4"/>
  <c r="K69" i="4"/>
  <c r="J68" i="4"/>
  <c r="I67" i="4"/>
  <c r="K66" i="4"/>
  <c r="K65" i="4"/>
  <c r="K64" i="4"/>
  <c r="J63" i="4"/>
  <c r="I62" i="4"/>
  <c r="K61" i="4"/>
  <c r="K60" i="4"/>
  <c r="J59" i="4"/>
  <c r="I58" i="4"/>
  <c r="K57" i="4"/>
  <c r="K56" i="4"/>
  <c r="K55" i="4"/>
  <c r="J54" i="4"/>
  <c r="I53" i="4"/>
  <c r="K52" i="4"/>
  <c r="K51" i="4"/>
  <c r="J50" i="4"/>
  <c r="I49" i="4"/>
  <c r="K48" i="4"/>
  <c r="K47" i="4"/>
  <c r="K46" i="4"/>
  <c r="J45" i="4"/>
  <c r="I44" i="4"/>
  <c r="K43" i="4"/>
  <c r="K42" i="4"/>
  <c r="J41" i="4"/>
  <c r="I40" i="4"/>
  <c r="K39" i="4"/>
  <c r="K38" i="4"/>
  <c r="K37" i="4"/>
  <c r="J36" i="4"/>
  <c r="L35" i="4"/>
  <c r="O34" i="4"/>
  <c r="R33" i="4"/>
  <c r="T32" i="4"/>
  <c r="I31" i="4"/>
  <c r="L30" i="4"/>
  <c r="Q29" i="4"/>
  <c r="S28" i="4"/>
  <c r="U28" i="4" s="1"/>
  <c r="G28" i="4"/>
  <c r="I27" i="4"/>
  <c r="L26" i="4"/>
  <c r="O25" i="4"/>
  <c r="S24" i="4"/>
  <c r="U24" i="4" s="1"/>
  <c r="H24" i="4"/>
  <c r="M23" i="4"/>
  <c r="Q22" i="4"/>
  <c r="K21" i="4"/>
  <c r="Q20" i="4"/>
  <c r="K19" i="4"/>
  <c r="P18" i="4"/>
  <c r="T17" i="4"/>
  <c r="I17" i="4"/>
  <c r="O16" i="4"/>
  <c r="S15" i="4"/>
  <c r="U15" i="4" s="1"/>
  <c r="H15" i="4"/>
  <c r="M14" i="4"/>
  <c r="Q13" i="4"/>
  <c r="K12" i="4"/>
  <c r="Q11" i="4"/>
  <c r="M10" i="4"/>
  <c r="T9" i="4"/>
  <c r="L9" i="4"/>
  <c r="S8" i="4"/>
  <c r="K8" i="4"/>
  <c r="R7" i="4"/>
  <c r="J7" i="4"/>
  <c r="T10" i="3"/>
  <c r="T18" i="3"/>
  <c r="T26" i="3"/>
  <c r="T34" i="3"/>
  <c r="T42" i="3"/>
  <c r="T50" i="3"/>
  <c r="T58" i="3"/>
  <c r="T66" i="3"/>
  <c r="T74" i="3"/>
  <c r="T82" i="3"/>
  <c r="T90" i="3"/>
  <c r="T98" i="3"/>
  <c r="T106" i="3"/>
  <c r="T114" i="3"/>
  <c r="T122" i="3"/>
  <c r="T130" i="3"/>
  <c r="T138" i="3"/>
  <c r="T146" i="3"/>
  <c r="T154" i="3"/>
  <c r="T162" i="3"/>
  <c r="T170" i="3"/>
  <c r="T178" i="3"/>
  <c r="T186" i="3"/>
  <c r="T194" i="3"/>
  <c r="T202" i="3"/>
  <c r="T210" i="3"/>
  <c r="T218" i="3"/>
  <c r="T226" i="3"/>
  <c r="T234" i="3"/>
  <c r="T242" i="3"/>
  <c r="T250" i="3"/>
  <c r="T258" i="3"/>
  <c r="T266" i="3"/>
  <c r="T274" i="3"/>
  <c r="T282" i="3"/>
  <c r="T290" i="3"/>
  <c r="T298" i="3"/>
  <c r="T306" i="3"/>
  <c r="T314" i="3"/>
  <c r="T322" i="3"/>
  <c r="T330" i="3"/>
  <c r="S10" i="3"/>
  <c r="S18" i="3"/>
  <c r="S26" i="3"/>
  <c r="S34" i="3"/>
  <c r="S42" i="3"/>
  <c r="S50" i="3"/>
  <c r="S58" i="3"/>
  <c r="S66" i="3"/>
  <c r="S74" i="3"/>
  <c r="S82" i="3"/>
  <c r="S90" i="3"/>
  <c r="S98" i="3"/>
  <c r="S106" i="3"/>
  <c r="S114" i="3"/>
  <c r="S122" i="3"/>
  <c r="S130" i="3"/>
  <c r="S138" i="3"/>
  <c r="S146" i="3"/>
  <c r="S154" i="3"/>
  <c r="S162" i="3"/>
  <c r="S170" i="3"/>
  <c r="S178" i="3"/>
  <c r="S186" i="3"/>
  <c r="S194" i="3"/>
  <c r="S202" i="3"/>
  <c r="S210" i="3"/>
  <c r="S218" i="3"/>
  <c r="S226" i="3"/>
  <c r="S234" i="3"/>
  <c r="S242" i="3"/>
  <c r="S250" i="3"/>
  <c r="S258" i="3"/>
  <c r="S266" i="3"/>
  <c r="S274" i="3"/>
  <c r="S282" i="3"/>
  <c r="S290" i="3"/>
  <c r="S298" i="3"/>
  <c r="S306" i="3"/>
  <c r="S314" i="3"/>
  <c r="S322" i="3"/>
  <c r="S330" i="3"/>
  <c r="R10" i="3"/>
  <c r="R18" i="3"/>
  <c r="R26" i="3"/>
  <c r="R34" i="3"/>
  <c r="R42" i="3"/>
  <c r="R50" i="3"/>
  <c r="R58" i="3"/>
  <c r="R66" i="3"/>
  <c r="R74" i="3"/>
  <c r="R82" i="3"/>
  <c r="R90" i="3"/>
  <c r="R98" i="3"/>
  <c r="R106" i="3"/>
  <c r="R114" i="3"/>
  <c r="R122" i="3"/>
  <c r="R130" i="3"/>
  <c r="R138" i="3"/>
  <c r="R146" i="3"/>
  <c r="R154" i="3"/>
  <c r="R162" i="3"/>
  <c r="R170" i="3"/>
  <c r="R178" i="3"/>
  <c r="R186" i="3"/>
  <c r="R194" i="3"/>
  <c r="R202" i="3"/>
  <c r="R210" i="3"/>
  <c r="R218" i="3"/>
  <c r="R226" i="3"/>
  <c r="R234" i="3"/>
  <c r="R242" i="3"/>
  <c r="R250" i="3"/>
  <c r="R258" i="3"/>
  <c r="R266" i="3"/>
  <c r="R274" i="3"/>
  <c r="R282" i="3"/>
  <c r="R290" i="3"/>
  <c r="R298" i="3"/>
  <c r="R306" i="3"/>
  <c r="R314" i="3"/>
  <c r="R322" i="3"/>
  <c r="R330" i="3"/>
  <c r="Q10" i="3"/>
  <c r="Q18" i="3"/>
  <c r="Q26" i="3"/>
  <c r="Q34" i="3"/>
  <c r="Q42" i="3"/>
  <c r="Q50" i="3"/>
  <c r="Q58" i="3"/>
  <c r="Q66" i="3"/>
  <c r="Q74" i="3"/>
  <c r="Q82" i="3"/>
  <c r="Q90" i="3"/>
  <c r="Q98" i="3"/>
  <c r="Q106" i="3"/>
  <c r="Q114" i="3"/>
  <c r="Q122" i="3"/>
  <c r="Q130" i="3"/>
  <c r="Q138" i="3"/>
  <c r="Q146" i="3"/>
  <c r="Q154" i="3"/>
  <c r="Q162" i="3"/>
  <c r="Q170" i="3"/>
  <c r="Q178" i="3"/>
  <c r="Q186" i="3"/>
  <c r="Q194" i="3"/>
  <c r="Q202" i="3"/>
  <c r="Q210" i="3"/>
  <c r="Q218" i="3"/>
  <c r="Q226" i="3"/>
  <c r="Q234" i="3"/>
  <c r="Q242" i="3"/>
  <c r="Q250" i="3"/>
  <c r="Q258" i="3"/>
  <c r="Q266" i="3"/>
  <c r="Q274" i="3"/>
  <c r="Q282" i="3"/>
  <c r="Q290" i="3"/>
  <c r="Q298" i="3"/>
  <c r="Q306" i="3"/>
  <c r="Q314" i="3"/>
  <c r="Q322" i="3"/>
  <c r="Q330" i="3"/>
  <c r="P10" i="3"/>
  <c r="P18" i="3"/>
  <c r="P26" i="3"/>
  <c r="P34" i="3"/>
  <c r="P42" i="3"/>
  <c r="P50" i="3"/>
  <c r="P58" i="3"/>
  <c r="P66" i="3"/>
  <c r="P74" i="3"/>
  <c r="P82" i="3"/>
  <c r="P90" i="3"/>
  <c r="I185" i="4"/>
  <c r="I181" i="4"/>
  <c r="S177" i="4"/>
  <c r="U177" i="4" s="1"/>
  <c r="T167" i="4"/>
  <c r="G162" i="4"/>
  <c r="I156" i="4"/>
  <c r="N153" i="4"/>
  <c r="K150" i="4"/>
  <c r="P147" i="4"/>
  <c r="M144" i="4"/>
  <c r="R141" i="4"/>
  <c r="T135" i="4"/>
  <c r="N130" i="4"/>
  <c r="L128" i="4"/>
  <c r="R126" i="4"/>
  <c r="H123" i="4"/>
  <c r="M121" i="4"/>
  <c r="L119" i="4"/>
  <c r="R117" i="4"/>
  <c r="H116" i="4"/>
  <c r="N114" i="4"/>
  <c r="L112" i="4"/>
  <c r="R110" i="4"/>
  <c r="H107" i="4"/>
  <c r="M105" i="4"/>
  <c r="L103" i="4"/>
  <c r="R101" i="4"/>
  <c r="H100" i="4"/>
  <c r="N98" i="4"/>
  <c r="P95" i="4"/>
  <c r="L94" i="4"/>
  <c r="J93" i="4"/>
  <c r="T91" i="4"/>
  <c r="P90" i="4"/>
  <c r="N89" i="4"/>
  <c r="S86" i="4"/>
  <c r="U86" i="4" s="1"/>
  <c r="N85" i="4"/>
  <c r="I84" i="4"/>
  <c r="R81" i="4"/>
  <c r="M80" i="4"/>
  <c r="S77" i="4"/>
  <c r="U77" i="4" s="1"/>
  <c r="M76" i="4"/>
  <c r="I75" i="4"/>
  <c r="H74" i="4"/>
  <c r="J73" i="4"/>
  <c r="I72" i="4"/>
  <c r="H71" i="4"/>
  <c r="H70" i="4"/>
  <c r="J69" i="4"/>
  <c r="I68" i="4"/>
  <c r="H67" i="4"/>
  <c r="H66" i="4"/>
  <c r="J65" i="4"/>
  <c r="J64" i="4"/>
  <c r="I63" i="4"/>
  <c r="H62" i="4"/>
  <c r="H61" i="4"/>
  <c r="J60" i="4"/>
  <c r="I59" i="4"/>
  <c r="H58" i="4"/>
  <c r="H57" i="4"/>
  <c r="J56" i="4"/>
  <c r="J55" i="4"/>
  <c r="I54" i="4"/>
  <c r="H53" i="4"/>
  <c r="H52" i="4"/>
  <c r="J51" i="4"/>
  <c r="I50" i="4"/>
  <c r="H49" i="4"/>
  <c r="H48" i="4"/>
  <c r="J47" i="4"/>
  <c r="J46" i="4"/>
  <c r="I45" i="4"/>
  <c r="H44" i="4"/>
  <c r="H43" i="4"/>
  <c r="J42" i="4"/>
  <c r="I41" i="4"/>
  <c r="H40" i="4"/>
  <c r="H39" i="4"/>
  <c r="J38" i="4"/>
  <c r="J37" i="4"/>
  <c r="I36" i="4"/>
  <c r="I35" i="4"/>
  <c r="N34" i="4"/>
  <c r="O33" i="4"/>
  <c r="R32" i="4"/>
  <c r="T31" i="4"/>
  <c r="H31" i="4"/>
  <c r="K30" i="4"/>
  <c r="O29" i="4"/>
  <c r="R28" i="4"/>
  <c r="H27" i="4"/>
  <c r="I26" i="4"/>
  <c r="N25" i="4"/>
  <c r="R24" i="4"/>
  <c r="G24" i="4"/>
  <c r="L23" i="4"/>
  <c r="P22" i="4"/>
  <c r="T21" i="4"/>
  <c r="J21" i="4"/>
  <c r="O20" i="4"/>
  <c r="T19" i="4"/>
  <c r="J19" i="4"/>
  <c r="N18" i="4"/>
  <c r="R17" i="4"/>
  <c r="H17" i="4"/>
  <c r="N16" i="4"/>
  <c r="R15" i="4"/>
  <c r="G15" i="4"/>
  <c r="L14" i="4"/>
  <c r="P13" i="4"/>
  <c r="T12" i="4"/>
  <c r="J12" i="4"/>
  <c r="O11" i="4"/>
  <c r="T10" i="4"/>
  <c r="L10" i="4"/>
  <c r="S9" i="4"/>
  <c r="K9" i="4"/>
  <c r="R8" i="4"/>
  <c r="J8" i="4"/>
  <c r="Q7" i="4"/>
  <c r="I7" i="4"/>
  <c r="T11" i="3"/>
  <c r="T19" i="3"/>
  <c r="T27" i="3"/>
  <c r="T35" i="3"/>
  <c r="T43" i="3"/>
  <c r="T51" i="3"/>
  <c r="T59" i="3"/>
  <c r="T67" i="3"/>
  <c r="T75" i="3"/>
  <c r="T83" i="3"/>
  <c r="T91" i="3"/>
  <c r="T99" i="3"/>
  <c r="T107" i="3"/>
  <c r="T115" i="3"/>
  <c r="T123" i="3"/>
  <c r="T131" i="3"/>
  <c r="T139" i="3"/>
  <c r="T147" i="3"/>
  <c r="T155" i="3"/>
  <c r="T163" i="3"/>
  <c r="T171" i="3"/>
  <c r="T179" i="3"/>
  <c r="T187" i="3"/>
  <c r="T195" i="3"/>
  <c r="T203" i="3"/>
  <c r="T211" i="3"/>
  <c r="T219" i="3"/>
  <c r="T227" i="3"/>
  <c r="T235" i="3"/>
  <c r="T243" i="3"/>
  <c r="T251" i="3"/>
  <c r="T259" i="3"/>
  <c r="T267" i="3"/>
  <c r="T275" i="3"/>
  <c r="T283" i="3"/>
  <c r="T291" i="3"/>
  <c r="T299" i="3"/>
  <c r="T307" i="3"/>
  <c r="T315" i="3"/>
  <c r="T323" i="3"/>
  <c r="T331" i="3"/>
  <c r="S11" i="3"/>
  <c r="S19" i="3"/>
  <c r="S27" i="3"/>
  <c r="S35" i="3"/>
  <c r="S43" i="3"/>
  <c r="S51" i="3"/>
  <c r="S59" i="3"/>
  <c r="S67" i="3"/>
  <c r="S75" i="3"/>
  <c r="S83" i="3"/>
  <c r="S91" i="3"/>
  <c r="S99" i="3"/>
  <c r="S107" i="3"/>
  <c r="S115" i="3"/>
  <c r="S123" i="3"/>
  <c r="S131" i="3"/>
  <c r="S139" i="3"/>
  <c r="S147" i="3"/>
  <c r="S155" i="3"/>
  <c r="S163" i="3"/>
  <c r="S171" i="3"/>
  <c r="S179" i="3"/>
  <c r="S187" i="3"/>
  <c r="S195" i="3"/>
  <c r="S203" i="3"/>
  <c r="S211" i="3"/>
  <c r="S219" i="3"/>
  <c r="S227" i="3"/>
  <c r="S235" i="3"/>
  <c r="S243" i="3"/>
  <c r="S251" i="3"/>
  <c r="S259" i="3"/>
  <c r="S267" i="3"/>
  <c r="S275" i="3"/>
  <c r="S283" i="3"/>
  <c r="S291" i="3"/>
  <c r="S299" i="3"/>
  <c r="S307" i="3"/>
  <c r="S315" i="3"/>
  <c r="S323" i="3"/>
  <c r="S331" i="3"/>
  <c r="R11" i="3"/>
  <c r="R19" i="3"/>
  <c r="R27" i="3"/>
  <c r="R35" i="3"/>
  <c r="R43" i="3"/>
  <c r="R51" i="3"/>
  <c r="R59" i="3"/>
  <c r="R67" i="3"/>
  <c r="R75" i="3"/>
  <c r="R83" i="3"/>
  <c r="R91" i="3"/>
  <c r="R99" i="3"/>
  <c r="R107" i="3"/>
  <c r="R115" i="3"/>
  <c r="R123" i="3"/>
  <c r="R131" i="3"/>
  <c r="R139" i="3"/>
  <c r="R147" i="3"/>
  <c r="R155" i="3"/>
  <c r="R163" i="3"/>
  <c r="R171" i="3"/>
  <c r="R179" i="3"/>
  <c r="R187" i="3"/>
  <c r="R195" i="3"/>
  <c r="R203" i="3"/>
  <c r="R211" i="3"/>
  <c r="R219" i="3"/>
  <c r="R227" i="3"/>
  <c r="R235" i="3"/>
  <c r="R243" i="3"/>
  <c r="R251" i="3"/>
  <c r="R259" i="3"/>
  <c r="R267" i="3"/>
  <c r="R275" i="3"/>
  <c r="R283" i="3"/>
  <c r="R291" i="3"/>
  <c r="R299" i="3"/>
  <c r="R307" i="3"/>
  <c r="R315" i="3"/>
  <c r="R323" i="3"/>
  <c r="R331" i="3"/>
  <c r="Q11" i="3"/>
  <c r="Q19" i="3"/>
  <c r="Q27" i="3"/>
  <c r="Q35" i="3"/>
  <c r="Q43" i="3"/>
  <c r="Q51" i="3"/>
  <c r="Q59" i="3"/>
  <c r="Q67" i="3"/>
  <c r="Q75" i="3"/>
  <c r="Q83" i="3"/>
  <c r="Q91" i="3"/>
  <c r="Q99" i="3"/>
  <c r="Q107" i="3"/>
  <c r="Q115" i="3"/>
  <c r="Q123" i="3"/>
  <c r="Q131" i="3"/>
  <c r="Q139" i="3"/>
  <c r="Q147" i="3"/>
  <c r="Q155" i="3"/>
  <c r="Q163" i="3"/>
  <c r="Q171" i="3"/>
  <c r="Q179" i="3"/>
  <c r="Q187" i="3"/>
  <c r="Q195" i="3"/>
  <c r="Q203" i="3"/>
  <c r="Q211" i="3"/>
  <c r="Q219" i="3"/>
  <c r="Q227" i="3"/>
  <c r="Q235" i="3"/>
  <c r="Q243" i="3"/>
  <c r="Q251" i="3"/>
  <c r="Q259" i="3"/>
  <c r="Q267" i="3"/>
  <c r="Q275" i="3"/>
  <c r="Q283" i="3"/>
  <c r="Q291" i="3"/>
  <c r="Q299" i="3"/>
  <c r="Q307" i="3"/>
  <c r="Q315" i="3"/>
  <c r="Q323" i="3"/>
  <c r="Q331" i="3"/>
  <c r="P11" i="3"/>
  <c r="P19" i="3"/>
  <c r="P27" i="3"/>
  <c r="P35" i="3"/>
  <c r="P43" i="3"/>
  <c r="P51" i="3"/>
  <c r="P59" i="3"/>
  <c r="G177" i="4"/>
  <c r="Q173" i="4"/>
  <c r="O170" i="4"/>
  <c r="L167" i="4"/>
  <c r="Q164" i="4"/>
  <c r="S158" i="4"/>
  <c r="U158" i="4" s="1"/>
  <c r="H147" i="4"/>
  <c r="J141" i="4"/>
  <c r="O138" i="4"/>
  <c r="L135" i="4"/>
  <c r="Q132" i="4"/>
  <c r="G130" i="4"/>
  <c r="K126" i="4"/>
  <c r="Q124" i="4"/>
  <c r="G123" i="4"/>
  <c r="K119" i="4"/>
  <c r="Q117" i="4"/>
  <c r="G114" i="4"/>
  <c r="K110" i="4"/>
  <c r="Q108" i="4"/>
  <c r="G107" i="4"/>
  <c r="K103" i="4"/>
  <c r="Q101" i="4"/>
  <c r="J98" i="4"/>
  <c r="M95" i="4"/>
  <c r="K94" i="4"/>
  <c r="Q91" i="4"/>
  <c r="O90" i="4"/>
  <c r="J89" i="4"/>
  <c r="T87" i="4"/>
  <c r="O86" i="4"/>
  <c r="K85" i="4"/>
  <c r="S82" i="4"/>
  <c r="U82" i="4" s="1"/>
  <c r="O81" i="4"/>
  <c r="I80" i="4"/>
  <c r="T78" i="4"/>
  <c r="R77" i="4"/>
  <c r="J76" i="4"/>
  <c r="H75" i="4"/>
  <c r="G74" i="4"/>
  <c r="G73" i="4"/>
  <c r="G70" i="4"/>
  <c r="G69" i="4"/>
  <c r="G66" i="4"/>
  <c r="G65" i="4"/>
  <c r="G64" i="4"/>
  <c r="G61" i="4"/>
  <c r="G60" i="4"/>
  <c r="G57" i="4"/>
  <c r="G56" i="4"/>
  <c r="G55" i="4"/>
  <c r="G52" i="4"/>
  <c r="G51" i="4"/>
  <c r="G48" i="4"/>
  <c r="G47" i="4"/>
  <c r="G46" i="4"/>
  <c r="G43" i="4"/>
  <c r="G42" i="4"/>
  <c r="G39" i="4"/>
  <c r="G38" i="4"/>
  <c r="G37" i="4"/>
  <c r="H35" i="4"/>
  <c r="L34" i="4"/>
  <c r="N33" i="4"/>
  <c r="Q32" i="4"/>
  <c r="S31" i="4"/>
  <c r="J30" i="4"/>
  <c r="N29" i="4"/>
  <c r="Q28" i="4"/>
  <c r="R27" i="4"/>
  <c r="H26" i="4"/>
  <c r="L25" i="4"/>
  <c r="P24" i="4"/>
  <c r="J23" i="4"/>
  <c r="N22" i="4"/>
  <c r="S21" i="4"/>
  <c r="H21" i="4"/>
  <c r="N20" i="4"/>
  <c r="S19" i="4"/>
  <c r="I19" i="4"/>
  <c r="M18" i="4"/>
  <c r="Q17" i="4"/>
  <c r="G17" i="4"/>
  <c r="L16" i="4"/>
  <c r="P15" i="4"/>
  <c r="J14" i="4"/>
  <c r="N13" i="4"/>
  <c r="S12" i="4"/>
  <c r="H12" i="4"/>
  <c r="N11" i="4"/>
  <c r="S10" i="4"/>
  <c r="K10" i="4"/>
  <c r="R9" i="4"/>
  <c r="J9" i="4"/>
  <c r="Q8" i="4"/>
  <c r="I8" i="4"/>
  <c r="P7" i="4"/>
  <c r="H7" i="4"/>
  <c r="T12" i="3"/>
  <c r="T20" i="3"/>
  <c r="T28" i="3"/>
  <c r="T36" i="3"/>
  <c r="T44" i="3"/>
  <c r="T52" i="3"/>
  <c r="T60" i="3"/>
  <c r="T68" i="3"/>
  <c r="T76" i="3"/>
  <c r="T84" i="3"/>
  <c r="T92" i="3"/>
  <c r="T100" i="3"/>
  <c r="T108" i="3"/>
  <c r="T116" i="3"/>
  <c r="T124" i="3"/>
  <c r="T132" i="3"/>
  <c r="T140" i="3"/>
  <c r="T148" i="3"/>
  <c r="T156" i="3"/>
  <c r="T164" i="3"/>
  <c r="T172" i="3"/>
  <c r="T180" i="3"/>
  <c r="T188" i="3"/>
  <c r="T196" i="3"/>
  <c r="T204" i="3"/>
  <c r="T212" i="3"/>
  <c r="T220" i="3"/>
  <c r="T228" i="3"/>
  <c r="T236" i="3"/>
  <c r="T244" i="3"/>
  <c r="T252" i="3"/>
  <c r="T260" i="3"/>
  <c r="T268" i="3"/>
  <c r="T276" i="3"/>
  <c r="T284" i="3"/>
  <c r="T292" i="3"/>
  <c r="T300" i="3"/>
  <c r="T308" i="3"/>
  <c r="T316" i="3"/>
  <c r="T324" i="3"/>
  <c r="T332" i="3"/>
  <c r="S12" i="3"/>
  <c r="S20" i="3"/>
  <c r="S28" i="3"/>
  <c r="S36" i="3"/>
  <c r="S44" i="3"/>
  <c r="S52" i="3"/>
  <c r="S60" i="3"/>
  <c r="S68" i="3"/>
  <c r="S76" i="3"/>
  <c r="S84" i="3"/>
  <c r="S92" i="3"/>
  <c r="S100" i="3"/>
  <c r="S108" i="3"/>
  <c r="S116" i="3"/>
  <c r="S124" i="3"/>
  <c r="S132" i="3"/>
  <c r="S140" i="3"/>
  <c r="S148" i="3"/>
  <c r="S156" i="3"/>
  <c r="S164" i="3"/>
  <c r="S172" i="3"/>
  <c r="S180" i="3"/>
  <c r="S188" i="3"/>
  <c r="S196" i="3"/>
  <c r="S204" i="3"/>
  <c r="S212" i="3"/>
  <c r="S220" i="3"/>
  <c r="S228" i="3"/>
  <c r="S236" i="3"/>
  <c r="S244" i="3"/>
  <c r="S252" i="3"/>
  <c r="S260" i="3"/>
  <c r="S268" i="3"/>
  <c r="S276" i="3"/>
  <c r="S284" i="3"/>
  <c r="S292" i="3"/>
  <c r="S300" i="3"/>
  <c r="S308" i="3"/>
  <c r="S316" i="3"/>
  <c r="S324" i="3"/>
  <c r="S332" i="3"/>
  <c r="R12" i="3"/>
  <c r="R20" i="3"/>
  <c r="R28" i="3"/>
  <c r="R36" i="3"/>
  <c r="R44" i="3"/>
  <c r="R52" i="3"/>
  <c r="R60" i="3"/>
  <c r="R68" i="3"/>
  <c r="R76" i="3"/>
  <c r="R84" i="3"/>
  <c r="R92" i="3"/>
  <c r="R100" i="3"/>
  <c r="R108" i="3"/>
  <c r="R116" i="3"/>
  <c r="R124" i="3"/>
  <c r="J184" i="4"/>
  <c r="K180" i="4"/>
  <c r="G170" i="4"/>
  <c r="I164" i="4"/>
  <c r="N161" i="4"/>
  <c r="K158" i="4"/>
  <c r="P155" i="4"/>
  <c r="M152" i="4"/>
  <c r="R149" i="4"/>
  <c r="T143" i="4"/>
  <c r="G138" i="4"/>
  <c r="I132" i="4"/>
  <c r="T127" i="4"/>
  <c r="J126" i="4"/>
  <c r="P124" i="4"/>
  <c r="T120" i="4"/>
  <c r="J117" i="4"/>
  <c r="P115" i="4"/>
  <c r="T111" i="4"/>
  <c r="J110" i="4"/>
  <c r="P108" i="4"/>
  <c r="T104" i="4"/>
  <c r="J101" i="4"/>
  <c r="P99" i="4"/>
  <c r="G98" i="4"/>
  <c r="Q96" i="4"/>
  <c r="L95" i="4"/>
  <c r="G94" i="4"/>
  <c r="R92" i="4"/>
  <c r="P91" i="4"/>
  <c r="K90" i="4"/>
  <c r="G89" i="4"/>
  <c r="P87" i="4"/>
  <c r="L86" i="4"/>
  <c r="J85" i="4"/>
  <c r="T83" i="4"/>
  <c r="P82" i="4"/>
  <c r="N81" i="4"/>
  <c r="S78" i="4"/>
  <c r="N77" i="4"/>
  <c r="I76" i="4"/>
  <c r="T71" i="4"/>
  <c r="T70" i="4"/>
  <c r="T67" i="4"/>
  <c r="U67" i="4" s="1"/>
  <c r="T66" i="4"/>
  <c r="T62" i="4"/>
  <c r="T61" i="4"/>
  <c r="T58" i="4"/>
  <c r="U58" i="4" s="1"/>
  <c r="T57" i="4"/>
  <c r="T53" i="4"/>
  <c r="T52" i="4"/>
  <c r="T49" i="4"/>
  <c r="U49" i="4" s="1"/>
  <c r="T48" i="4"/>
  <c r="T44" i="4"/>
  <c r="T43" i="4"/>
  <c r="T40" i="4"/>
  <c r="U40" i="4" s="1"/>
  <c r="T39" i="4"/>
  <c r="T35" i="4"/>
  <c r="G35" i="4"/>
  <c r="K34" i="4"/>
  <c r="M33" i="4"/>
  <c r="N32" i="4"/>
  <c r="Q31" i="4"/>
  <c r="T30" i="4"/>
  <c r="H30" i="4"/>
  <c r="K29" i="4"/>
  <c r="O28" i="4"/>
  <c r="Q27" i="4"/>
  <c r="T26" i="4"/>
  <c r="G26" i="4"/>
  <c r="K25" i="4"/>
  <c r="O24" i="4"/>
  <c r="T23" i="4"/>
  <c r="I23" i="4"/>
  <c r="M22" i="4"/>
  <c r="R21" i="4"/>
  <c r="G21" i="4"/>
  <c r="L20" i="4"/>
  <c r="R19" i="4"/>
  <c r="G19" i="4"/>
  <c r="K18" i="4"/>
  <c r="P17" i="4"/>
  <c r="K16" i="4"/>
  <c r="O15" i="4"/>
  <c r="T14" i="4"/>
  <c r="I14" i="4"/>
  <c r="M13" i="4"/>
  <c r="R12" i="4"/>
  <c r="G12" i="4"/>
  <c r="L11" i="4"/>
  <c r="R10" i="4"/>
  <c r="J10" i="4"/>
  <c r="Q9" i="4"/>
  <c r="I9" i="4"/>
  <c r="P8" i="4"/>
  <c r="H8" i="4"/>
  <c r="O7" i="4"/>
  <c r="G7" i="4"/>
  <c r="T13" i="3"/>
  <c r="T21" i="3"/>
  <c r="T29" i="3"/>
  <c r="T37" i="3"/>
  <c r="T45" i="3"/>
  <c r="T53" i="3"/>
  <c r="T61" i="3"/>
  <c r="T69" i="3"/>
  <c r="T77" i="3"/>
  <c r="T85" i="3"/>
  <c r="T93" i="3"/>
  <c r="T101" i="3"/>
  <c r="T109" i="3"/>
  <c r="T117" i="3"/>
  <c r="T125" i="3"/>
  <c r="T133" i="3"/>
  <c r="T141" i="3"/>
  <c r="T149" i="3"/>
  <c r="T157" i="3"/>
  <c r="T165" i="3"/>
  <c r="T173" i="3"/>
  <c r="T181" i="3"/>
  <c r="T189" i="3"/>
  <c r="T197" i="3"/>
  <c r="T205" i="3"/>
  <c r="T213" i="3"/>
  <c r="T221" i="3"/>
  <c r="T229" i="3"/>
  <c r="T237" i="3"/>
  <c r="T245" i="3"/>
  <c r="T253" i="3"/>
  <c r="T261" i="3"/>
  <c r="T269" i="3"/>
  <c r="T277" i="3"/>
  <c r="T285" i="3"/>
  <c r="T293" i="3"/>
  <c r="T301" i="3"/>
  <c r="T309" i="3"/>
  <c r="T317" i="3"/>
  <c r="T325" i="3"/>
  <c r="T333" i="3"/>
  <c r="S13" i="3"/>
  <c r="S21" i="3"/>
  <c r="S29" i="3"/>
  <c r="S37" i="3"/>
  <c r="S45" i="3"/>
  <c r="S53" i="3"/>
  <c r="S61" i="3"/>
  <c r="S69" i="3"/>
  <c r="S77" i="3"/>
  <c r="S85" i="3"/>
  <c r="S93" i="3"/>
  <c r="S101" i="3"/>
  <c r="S109" i="3"/>
  <c r="S117" i="3"/>
  <c r="S125" i="3"/>
  <c r="S133" i="3"/>
  <c r="S141" i="3"/>
  <c r="S149" i="3"/>
  <c r="S157" i="3"/>
  <c r="S165" i="3"/>
  <c r="S173" i="3"/>
  <c r="S181" i="3"/>
  <c r="S189" i="3"/>
  <c r="S197" i="3"/>
  <c r="S205" i="3"/>
  <c r="S213" i="3"/>
  <c r="S221" i="3"/>
  <c r="S229" i="3"/>
  <c r="S237" i="3"/>
  <c r="S245" i="3"/>
  <c r="S253" i="3"/>
  <c r="S261" i="3"/>
  <c r="S269" i="3"/>
  <c r="S277" i="3"/>
  <c r="S285" i="3"/>
  <c r="S293" i="3"/>
  <c r="S301" i="3"/>
  <c r="S309" i="3"/>
  <c r="S317" i="3"/>
  <c r="S325" i="3"/>
  <c r="S333" i="3"/>
  <c r="R13" i="3"/>
  <c r="R21" i="3"/>
  <c r="R29" i="3"/>
  <c r="R37" i="3"/>
  <c r="R45" i="3"/>
  <c r="R53" i="3"/>
  <c r="R61" i="3"/>
  <c r="R69" i="3"/>
  <c r="R77" i="3"/>
  <c r="R85" i="3"/>
  <c r="R93" i="3"/>
  <c r="R101" i="3"/>
  <c r="R109" i="3"/>
  <c r="R117" i="3"/>
  <c r="R125" i="3"/>
  <c r="R133" i="3"/>
  <c r="R141" i="3"/>
  <c r="R149" i="3"/>
  <c r="R157" i="3"/>
  <c r="R165" i="3"/>
  <c r="R173" i="3"/>
  <c r="R181" i="3"/>
  <c r="R189" i="3"/>
  <c r="R197" i="3"/>
  <c r="R205" i="3"/>
  <c r="R213" i="3"/>
  <c r="R221" i="3"/>
  <c r="R229" i="3"/>
  <c r="R237" i="3"/>
  <c r="R245" i="3"/>
  <c r="R253" i="3"/>
  <c r="R261" i="3"/>
  <c r="R269" i="3"/>
  <c r="R277" i="3"/>
  <c r="R285" i="3"/>
  <c r="R293" i="3"/>
  <c r="R301" i="3"/>
  <c r="R309" i="3"/>
  <c r="R317" i="3"/>
  <c r="R325" i="3"/>
  <c r="R333" i="3"/>
  <c r="Q13" i="3"/>
  <c r="Q21" i="3"/>
  <c r="Q29" i="3"/>
  <c r="Q37" i="3"/>
  <c r="Q45" i="3"/>
  <c r="Q53" i="3"/>
  <c r="Q61" i="3"/>
  <c r="Q69" i="3"/>
  <c r="Q77" i="3"/>
  <c r="Q85" i="3"/>
  <c r="Q93" i="3"/>
  <c r="Q101" i="3"/>
  <c r="Q109" i="3"/>
  <c r="Q117" i="3"/>
  <c r="Q125" i="3"/>
  <c r="Q133" i="3"/>
  <c r="Q141" i="3"/>
  <c r="Q149" i="3"/>
  <c r="Q157" i="3"/>
  <c r="Q165" i="3"/>
  <c r="Q173" i="3"/>
  <c r="Q181" i="3"/>
  <c r="Q189" i="3"/>
  <c r="Q197" i="3"/>
  <c r="Q205" i="3"/>
  <c r="Q213" i="3"/>
  <c r="Q221" i="3"/>
  <c r="Q229" i="3"/>
  <c r="Q237" i="3"/>
  <c r="Q245" i="3"/>
  <c r="Q253" i="3"/>
  <c r="Q261" i="3"/>
  <c r="Q269" i="3"/>
  <c r="Q277" i="3"/>
  <c r="Q285" i="3"/>
  <c r="Q293" i="3"/>
  <c r="Q301" i="3"/>
  <c r="Q309" i="3"/>
  <c r="Q317" i="3"/>
  <c r="Q325" i="3"/>
  <c r="Q333" i="3"/>
  <c r="P13" i="3"/>
  <c r="P21" i="3"/>
  <c r="P29" i="3"/>
  <c r="P37" i="3"/>
  <c r="P45" i="3"/>
  <c r="P53" i="3"/>
  <c r="P61" i="3"/>
  <c r="P69" i="3"/>
  <c r="P77" i="3"/>
  <c r="P85" i="3"/>
  <c r="P93" i="3"/>
  <c r="J176" i="4"/>
  <c r="T172" i="4"/>
  <c r="S166" i="4"/>
  <c r="U166" i="4" s="1"/>
  <c r="H155" i="4"/>
  <c r="J149" i="4"/>
  <c r="O146" i="4"/>
  <c r="L143" i="4"/>
  <c r="Q140" i="4"/>
  <c r="S134" i="4"/>
  <c r="U134" i="4" s="1"/>
  <c r="N129" i="4"/>
  <c r="S127" i="4"/>
  <c r="I124" i="4"/>
  <c r="O122" i="4"/>
  <c r="M120" i="4"/>
  <c r="S118" i="4"/>
  <c r="U118" i="4" s="1"/>
  <c r="I117" i="4"/>
  <c r="O115" i="4"/>
  <c r="N113" i="4"/>
  <c r="S111" i="4"/>
  <c r="I108" i="4"/>
  <c r="O106" i="4"/>
  <c r="M104" i="4"/>
  <c r="S102" i="4"/>
  <c r="U102" i="4" s="1"/>
  <c r="I101" i="4"/>
  <c r="O99" i="4"/>
  <c r="N96" i="4"/>
  <c r="H95" i="4"/>
  <c r="Q92" i="4"/>
  <c r="L91" i="4"/>
  <c r="H90" i="4"/>
  <c r="M87" i="4"/>
  <c r="K86" i="4"/>
  <c r="Q83" i="4"/>
  <c r="O82" i="4"/>
  <c r="J81" i="4"/>
  <c r="T79" i="4"/>
  <c r="O78" i="4"/>
  <c r="K77" i="4"/>
  <c r="S74" i="4"/>
  <c r="U74" i="4" s="1"/>
  <c r="S73" i="4"/>
  <c r="U73" i="4" s="1"/>
  <c r="R72" i="4"/>
  <c r="Q71" i="4"/>
  <c r="S70" i="4"/>
  <c r="S69" i="4"/>
  <c r="U69" i="4" s="1"/>
  <c r="R68" i="4"/>
  <c r="Q67" i="4"/>
  <c r="S66" i="4"/>
  <c r="S65" i="4"/>
  <c r="S64" i="4"/>
  <c r="U64" i="4" s="1"/>
  <c r="R63" i="4"/>
  <c r="Q62" i="4"/>
  <c r="S61" i="4"/>
  <c r="S60" i="4"/>
  <c r="U60" i="4" s="1"/>
  <c r="R59" i="4"/>
  <c r="Q58" i="4"/>
  <c r="S57" i="4"/>
  <c r="U57" i="4" s="1"/>
  <c r="S56" i="4"/>
  <c r="S55" i="4"/>
  <c r="U55" i="4" s="1"/>
  <c r="R54" i="4"/>
  <c r="Q53" i="4"/>
  <c r="S52" i="4"/>
  <c r="S51" i="4"/>
  <c r="U51" i="4" s="1"/>
  <c r="R50" i="4"/>
  <c r="Q49" i="4"/>
  <c r="S48" i="4"/>
  <c r="S47" i="4"/>
  <c r="S46" i="4"/>
  <c r="U46" i="4" s="1"/>
  <c r="R45" i="4"/>
  <c r="Q44" i="4"/>
  <c r="S43" i="4"/>
  <c r="S42" i="4"/>
  <c r="U42" i="4" s="1"/>
  <c r="R41" i="4"/>
  <c r="Q40" i="4"/>
  <c r="S39" i="4"/>
  <c r="U39" i="4" s="1"/>
  <c r="S38" i="4"/>
  <c r="S37" i="4"/>
  <c r="U37" i="4" s="1"/>
  <c r="R36" i="4"/>
  <c r="Q35" i="4"/>
  <c r="H34" i="4"/>
  <c r="K33" i="4"/>
  <c r="M32" i="4"/>
  <c r="P31" i="4"/>
  <c r="S30" i="4"/>
  <c r="G30" i="4"/>
  <c r="J29" i="4"/>
  <c r="N28" i="4"/>
  <c r="P27" i="4"/>
  <c r="Q26" i="4"/>
  <c r="I25" i="4"/>
  <c r="N24" i="4"/>
  <c r="R23" i="4"/>
  <c r="G23" i="4"/>
  <c r="L22" i="4"/>
  <c r="P21" i="4"/>
  <c r="K20" i="4"/>
  <c r="Q19" i="4"/>
  <c r="J18" i="4"/>
  <c r="O17" i="4"/>
  <c r="T16" i="4"/>
  <c r="I16" i="4"/>
  <c r="N15" i="4"/>
  <c r="R14" i="4"/>
  <c r="G14" i="4"/>
  <c r="L13" i="4"/>
  <c r="P12" i="4"/>
  <c r="K11" i="4"/>
  <c r="Q10" i="4"/>
  <c r="I10" i="4"/>
  <c r="P9" i="4"/>
  <c r="H9" i="4"/>
  <c r="O8" i="4"/>
  <c r="G8" i="4"/>
  <c r="N7" i="4"/>
  <c r="T14" i="3"/>
  <c r="T22" i="3"/>
  <c r="T30" i="3"/>
  <c r="T38" i="3"/>
  <c r="T46" i="3"/>
  <c r="T54" i="3"/>
  <c r="T62" i="3"/>
  <c r="T70" i="3"/>
  <c r="T78" i="3"/>
  <c r="T86" i="3"/>
  <c r="T94" i="3"/>
  <c r="T102" i="3"/>
  <c r="T110" i="3"/>
  <c r="T118" i="3"/>
  <c r="T126" i="3"/>
  <c r="T134" i="3"/>
  <c r="T142" i="3"/>
  <c r="T150" i="3"/>
  <c r="T158" i="3"/>
  <c r="T166" i="3"/>
  <c r="T174" i="3"/>
  <c r="T182" i="3"/>
  <c r="T190" i="3"/>
  <c r="T198" i="3"/>
  <c r="T206" i="3"/>
  <c r="T214" i="3"/>
  <c r="T222" i="3"/>
  <c r="T230" i="3"/>
  <c r="T238" i="3"/>
  <c r="T246" i="3"/>
  <c r="T254" i="3"/>
  <c r="T262" i="3"/>
  <c r="T270" i="3"/>
  <c r="T278" i="3"/>
  <c r="T286" i="3"/>
  <c r="T294" i="3"/>
  <c r="T302" i="3"/>
  <c r="T310" i="3"/>
  <c r="T318" i="3"/>
  <c r="T326" i="3"/>
  <c r="T334" i="3"/>
  <c r="S14" i="3"/>
  <c r="S22" i="3"/>
  <c r="S30" i="3"/>
  <c r="S38" i="3"/>
  <c r="S46" i="3"/>
  <c r="S54" i="3"/>
  <c r="S62" i="3"/>
  <c r="S70" i="3"/>
  <c r="S78" i="3"/>
  <c r="S86" i="3"/>
  <c r="S94" i="3"/>
  <c r="S102" i="3"/>
  <c r="S110" i="3"/>
  <c r="S118" i="3"/>
  <c r="S126" i="3"/>
  <c r="S134" i="3"/>
  <c r="S142" i="3"/>
  <c r="S150" i="3"/>
  <c r="S158" i="3"/>
  <c r="S166" i="3"/>
  <c r="S174" i="3"/>
  <c r="S182" i="3"/>
  <c r="S190" i="3"/>
  <c r="S198" i="3"/>
  <c r="S206" i="3"/>
  <c r="S214" i="3"/>
  <c r="S222" i="3"/>
  <c r="S230" i="3"/>
  <c r="S238" i="3"/>
  <c r="S246" i="3"/>
  <c r="S254" i="3"/>
  <c r="S262" i="3"/>
  <c r="S270" i="3"/>
  <c r="S278" i="3"/>
  <c r="S286" i="3"/>
  <c r="S294" i="3"/>
  <c r="S302" i="3"/>
  <c r="S310" i="3"/>
  <c r="S318" i="3"/>
  <c r="S326" i="3"/>
  <c r="S334" i="3"/>
  <c r="R14" i="3"/>
  <c r="R22" i="3"/>
  <c r="R30" i="3"/>
  <c r="R38" i="3"/>
  <c r="R46" i="3"/>
  <c r="R54" i="3"/>
  <c r="R62" i="3"/>
  <c r="R70" i="3"/>
  <c r="R78" i="3"/>
  <c r="R86" i="3"/>
  <c r="R94" i="3"/>
  <c r="R102" i="3"/>
  <c r="R110" i="3"/>
  <c r="R118" i="3"/>
  <c r="R126" i="3"/>
  <c r="R134" i="3"/>
  <c r="R142" i="3"/>
  <c r="R150" i="3"/>
  <c r="R158" i="3"/>
  <c r="R166" i="3"/>
  <c r="R174" i="3"/>
  <c r="R182" i="3"/>
  <c r="R190" i="3"/>
  <c r="R198" i="3"/>
  <c r="R206" i="3"/>
  <c r="R214" i="3"/>
  <c r="R222" i="3"/>
  <c r="R230" i="3"/>
  <c r="R238" i="3"/>
  <c r="R246" i="3"/>
  <c r="R254" i="3"/>
  <c r="R262" i="3"/>
  <c r="R270" i="3"/>
  <c r="R278" i="3"/>
  <c r="R286" i="3"/>
  <c r="R294" i="3"/>
  <c r="R302" i="3"/>
  <c r="R310" i="3"/>
  <c r="R318" i="3"/>
  <c r="R326" i="3"/>
  <c r="R334" i="3"/>
  <c r="Q14" i="3"/>
  <c r="Q22" i="3"/>
  <c r="Q30" i="3"/>
  <c r="Q38" i="3"/>
  <c r="Q46" i="3"/>
  <c r="Q54" i="3"/>
  <c r="Q62" i="3"/>
  <c r="Q70" i="3"/>
  <c r="Q78" i="3"/>
  <c r="Q86" i="3"/>
  <c r="Q94" i="3"/>
  <c r="J187" i="4"/>
  <c r="K183" i="4"/>
  <c r="M179" i="4"/>
  <c r="K172" i="4"/>
  <c r="N169" i="4"/>
  <c r="K166" i="4"/>
  <c r="P163" i="4"/>
  <c r="M160" i="4"/>
  <c r="R157" i="4"/>
  <c r="T151" i="4"/>
  <c r="G146" i="4"/>
  <c r="I140" i="4"/>
  <c r="N137" i="4"/>
  <c r="K134" i="4"/>
  <c r="P131" i="4"/>
  <c r="M129" i="4"/>
  <c r="L127" i="4"/>
  <c r="R125" i="4"/>
  <c r="H124" i="4"/>
  <c r="N122" i="4"/>
  <c r="L120" i="4"/>
  <c r="R118" i="4"/>
  <c r="H115" i="4"/>
  <c r="M113" i="4"/>
  <c r="L111" i="4"/>
  <c r="R109" i="4"/>
  <c r="H108" i="4"/>
  <c r="N106" i="4"/>
  <c r="L104" i="4"/>
  <c r="R102" i="4"/>
  <c r="H99" i="4"/>
  <c r="Q97" i="4"/>
  <c r="M96" i="4"/>
  <c r="S93" i="4"/>
  <c r="U93" i="4" s="1"/>
  <c r="M92" i="4"/>
  <c r="I91" i="4"/>
  <c r="G90" i="4"/>
  <c r="Q88" i="4"/>
  <c r="L87" i="4"/>
  <c r="G86" i="4"/>
  <c r="R84" i="4"/>
  <c r="P83" i="4"/>
  <c r="K82" i="4"/>
  <c r="G81" i="4"/>
  <c r="P79" i="4"/>
  <c r="L78" i="4"/>
  <c r="J77" i="4"/>
  <c r="T75" i="4"/>
  <c r="P74" i="4"/>
  <c r="R73" i="4"/>
  <c r="Q72" i="4"/>
  <c r="P71" i="4"/>
  <c r="P70" i="4"/>
  <c r="R69" i="4"/>
  <c r="Q68" i="4"/>
  <c r="P67" i="4"/>
  <c r="P66" i="4"/>
  <c r="R65" i="4"/>
  <c r="R64" i="4"/>
  <c r="Q63" i="4"/>
  <c r="P62" i="4"/>
  <c r="P61" i="4"/>
  <c r="R60" i="4"/>
  <c r="Q59" i="4"/>
  <c r="P58" i="4"/>
  <c r="P57" i="4"/>
  <c r="R56" i="4"/>
  <c r="R55" i="4"/>
  <c r="Q54" i="4"/>
  <c r="P53" i="4"/>
  <c r="P52" i="4"/>
  <c r="R51" i="4"/>
  <c r="Q50" i="4"/>
  <c r="P49" i="4"/>
  <c r="P48" i="4"/>
  <c r="R47" i="4"/>
  <c r="R46" i="4"/>
  <c r="Q45" i="4"/>
  <c r="P44" i="4"/>
  <c r="P43" i="4"/>
  <c r="R42" i="4"/>
  <c r="Q41" i="4"/>
  <c r="P40" i="4"/>
  <c r="P39" i="4"/>
  <c r="R38" i="4"/>
  <c r="R37" i="4"/>
  <c r="Q36" i="4"/>
  <c r="P35" i="4"/>
  <c r="T34" i="4"/>
  <c r="G34" i="4"/>
  <c r="J33" i="4"/>
  <c r="L32" i="4"/>
  <c r="M31" i="4"/>
  <c r="R30" i="4"/>
  <c r="I29" i="4"/>
  <c r="K28" i="4"/>
  <c r="N27" i="4"/>
  <c r="P26" i="4"/>
  <c r="T25" i="4"/>
  <c r="H25" i="4"/>
  <c r="M24" i="4"/>
  <c r="Q23" i="4"/>
  <c r="K22" i="4"/>
  <c r="O21" i="4"/>
  <c r="T20" i="4"/>
  <c r="U20" i="4" s="1"/>
  <c r="J20" i="4"/>
  <c r="O19" i="4"/>
  <c r="S18" i="4"/>
  <c r="U18" i="4" s="1"/>
  <c r="I18" i="4"/>
  <c r="M17" i="4"/>
  <c r="S16" i="4"/>
  <c r="H16" i="4"/>
  <c r="M15" i="4"/>
  <c r="Q14" i="4"/>
  <c r="K13" i="4"/>
  <c r="O12" i="4"/>
  <c r="T11" i="4"/>
  <c r="U11" i="4" s="1"/>
  <c r="J11" i="4"/>
  <c r="P10" i="4"/>
  <c r="H10" i="4"/>
  <c r="O9" i="4"/>
  <c r="G9" i="4"/>
  <c r="N8" i="4"/>
  <c r="M7" i="4"/>
  <c r="T15" i="3"/>
  <c r="T23" i="3"/>
  <c r="T31" i="3"/>
  <c r="T39" i="3"/>
  <c r="T47" i="3"/>
  <c r="T55" i="3"/>
  <c r="T63" i="3"/>
  <c r="T71" i="3"/>
  <c r="T79" i="3"/>
  <c r="T87" i="3"/>
  <c r="T95" i="3"/>
  <c r="T103" i="3"/>
  <c r="T111" i="3"/>
  <c r="T119" i="3"/>
  <c r="T127" i="3"/>
  <c r="T135" i="3"/>
  <c r="T143" i="3"/>
  <c r="T151" i="3"/>
  <c r="T159" i="3"/>
  <c r="T167" i="3"/>
  <c r="T175" i="3"/>
  <c r="T183" i="3"/>
  <c r="T191" i="3"/>
  <c r="T199" i="3"/>
  <c r="T207" i="3"/>
  <c r="T215" i="3"/>
  <c r="T223" i="3"/>
  <c r="T231" i="3"/>
  <c r="T239" i="3"/>
  <c r="T247" i="3"/>
  <c r="T255" i="3"/>
  <c r="T263" i="3"/>
  <c r="T271" i="3"/>
  <c r="T279" i="3"/>
  <c r="T287" i="3"/>
  <c r="T295" i="3"/>
  <c r="T303" i="3"/>
  <c r="T311" i="3"/>
  <c r="T319" i="3"/>
  <c r="T327" i="3"/>
  <c r="T335" i="3"/>
  <c r="T7" i="3"/>
  <c r="S15" i="3"/>
  <c r="S23" i="3"/>
  <c r="S31" i="3"/>
  <c r="S39" i="3"/>
  <c r="S47" i="3"/>
  <c r="S55" i="3"/>
  <c r="S63" i="3"/>
  <c r="S71" i="3"/>
  <c r="S79" i="3"/>
  <c r="S87" i="3"/>
  <c r="S95" i="3"/>
  <c r="S103" i="3"/>
  <c r="S111" i="3"/>
  <c r="S119" i="3"/>
  <c r="S127" i="3"/>
  <c r="S135" i="3"/>
  <c r="S143" i="3"/>
  <c r="S151" i="3"/>
  <c r="S159" i="3"/>
  <c r="S167" i="3"/>
  <c r="S175" i="3"/>
  <c r="S183" i="3"/>
  <c r="S191" i="3"/>
  <c r="S199" i="3"/>
  <c r="S207" i="3"/>
  <c r="S215" i="3"/>
  <c r="S223" i="3"/>
  <c r="S231" i="3"/>
  <c r="S239" i="3"/>
  <c r="S247" i="3"/>
  <c r="S255" i="3"/>
  <c r="S263" i="3"/>
  <c r="S271" i="3"/>
  <c r="S279" i="3"/>
  <c r="S280" i="3"/>
  <c r="U280" i="3" s="1"/>
  <c r="S312" i="3"/>
  <c r="U312" i="3" s="1"/>
  <c r="R8" i="3"/>
  <c r="R40" i="3"/>
  <c r="R72" i="3"/>
  <c r="R104" i="3"/>
  <c r="R135" i="3"/>
  <c r="R156" i="3"/>
  <c r="R176" i="3"/>
  <c r="R199" i="3"/>
  <c r="R220" i="3"/>
  <c r="R240" i="3"/>
  <c r="R263" i="3"/>
  <c r="R284" i="3"/>
  <c r="R304" i="3"/>
  <c r="R327" i="3"/>
  <c r="Q12" i="3"/>
  <c r="Q31" i="3"/>
  <c r="Q47" i="3"/>
  <c r="Q63" i="3"/>
  <c r="Q79" i="3"/>
  <c r="Q95" i="3"/>
  <c r="Q108" i="3"/>
  <c r="Q120" i="3"/>
  <c r="Q134" i="3"/>
  <c r="Q145" i="3"/>
  <c r="Q159" i="3"/>
  <c r="Q172" i="3"/>
  <c r="Q184" i="3"/>
  <c r="Q198" i="3"/>
  <c r="Q209" i="3"/>
  <c r="Q223" i="3"/>
  <c r="Q236" i="3"/>
  <c r="Q248" i="3"/>
  <c r="Q262" i="3"/>
  <c r="Q273" i="3"/>
  <c r="Q287" i="3"/>
  <c r="Q300" i="3"/>
  <c r="Q312" i="3"/>
  <c r="Q326" i="3"/>
  <c r="Q337" i="3"/>
  <c r="P15" i="3"/>
  <c r="P28" i="3"/>
  <c r="P40" i="3"/>
  <c r="P54" i="3"/>
  <c r="P65" i="3"/>
  <c r="P76" i="3"/>
  <c r="P87" i="3"/>
  <c r="P97" i="3"/>
  <c r="P105" i="3"/>
  <c r="P113" i="3"/>
  <c r="P121" i="3"/>
  <c r="P129" i="3"/>
  <c r="P137" i="3"/>
  <c r="P145" i="3"/>
  <c r="P153" i="3"/>
  <c r="P161" i="3"/>
  <c r="P169" i="3"/>
  <c r="P177" i="3"/>
  <c r="P185" i="3"/>
  <c r="P193" i="3"/>
  <c r="P201" i="3"/>
  <c r="P209" i="3"/>
  <c r="P217" i="3"/>
  <c r="P225" i="3"/>
  <c r="P233" i="3"/>
  <c r="P241" i="3"/>
  <c r="P249" i="3"/>
  <c r="P257" i="3"/>
  <c r="P265" i="3"/>
  <c r="P273" i="3"/>
  <c r="P281" i="3"/>
  <c r="P289" i="3"/>
  <c r="P297" i="3"/>
  <c r="P305" i="3"/>
  <c r="P313" i="3"/>
  <c r="P321" i="3"/>
  <c r="P329" i="3"/>
  <c r="P337" i="3"/>
  <c r="O9" i="3"/>
  <c r="O17" i="3"/>
  <c r="O25" i="3"/>
  <c r="O33" i="3"/>
  <c r="O41" i="3"/>
  <c r="O49" i="3"/>
  <c r="O57" i="3"/>
  <c r="O65" i="3"/>
  <c r="O73" i="3"/>
  <c r="O81" i="3"/>
  <c r="O89" i="3"/>
  <c r="O97" i="3"/>
  <c r="O105" i="3"/>
  <c r="O113" i="3"/>
  <c r="O121" i="3"/>
  <c r="O129" i="3"/>
  <c r="O137" i="3"/>
  <c r="O145" i="3"/>
  <c r="O153" i="3"/>
  <c r="O161" i="3"/>
  <c r="O169" i="3"/>
  <c r="O177" i="3"/>
  <c r="O185" i="3"/>
  <c r="O193" i="3"/>
  <c r="O201" i="3"/>
  <c r="O209" i="3"/>
  <c r="O217" i="3"/>
  <c r="O225" i="3"/>
  <c r="O233" i="3"/>
  <c r="O241" i="3"/>
  <c r="O249" i="3"/>
  <c r="O257" i="3"/>
  <c r="O265" i="3"/>
  <c r="O273" i="3"/>
  <c r="O281" i="3"/>
  <c r="O289" i="3"/>
  <c r="O297" i="3"/>
  <c r="O305" i="3"/>
  <c r="O313" i="3"/>
  <c r="O321" i="3"/>
  <c r="O329" i="3"/>
  <c r="O337" i="3"/>
  <c r="N9" i="3"/>
  <c r="N17" i="3"/>
  <c r="N25" i="3"/>
  <c r="N33" i="3"/>
  <c r="N41" i="3"/>
  <c r="N49" i="3"/>
  <c r="N57" i="3"/>
  <c r="N65" i="3"/>
  <c r="N73" i="3"/>
  <c r="N81" i="3"/>
  <c r="N89" i="3"/>
  <c r="N97" i="3"/>
  <c r="N105" i="3"/>
  <c r="N113" i="3"/>
  <c r="N121" i="3"/>
  <c r="N129" i="3"/>
  <c r="N137" i="3"/>
  <c r="N145" i="3"/>
  <c r="N153" i="3"/>
  <c r="N161" i="3"/>
  <c r="N169" i="3"/>
  <c r="N177" i="3"/>
  <c r="N185" i="3"/>
  <c r="N193" i="3"/>
  <c r="N201" i="3"/>
  <c r="N209" i="3"/>
  <c r="N217" i="3"/>
  <c r="N225" i="3"/>
  <c r="N233" i="3"/>
  <c r="N241" i="3"/>
  <c r="N249" i="3"/>
  <c r="N257" i="3"/>
  <c r="N265" i="3"/>
  <c r="N273" i="3"/>
  <c r="N281" i="3"/>
  <c r="N289" i="3"/>
  <c r="N297" i="3"/>
  <c r="N305" i="3"/>
  <c r="N313" i="3"/>
  <c r="N321" i="3"/>
  <c r="N329" i="3"/>
  <c r="N337" i="3"/>
  <c r="M9" i="3"/>
  <c r="M17" i="3"/>
  <c r="M25" i="3"/>
  <c r="M33" i="3"/>
  <c r="M41" i="3"/>
  <c r="M49" i="3"/>
  <c r="M57" i="3"/>
  <c r="M65" i="3"/>
  <c r="M73" i="3"/>
  <c r="M81" i="3"/>
  <c r="M89" i="3"/>
  <c r="M97" i="3"/>
  <c r="M105" i="3"/>
  <c r="M113" i="3"/>
  <c r="M121" i="3"/>
  <c r="M129" i="3"/>
  <c r="M137" i="3"/>
  <c r="M145" i="3"/>
  <c r="M153" i="3"/>
  <c r="M161" i="3"/>
  <c r="M169" i="3"/>
  <c r="M177" i="3"/>
  <c r="M185" i="3"/>
  <c r="M193" i="3"/>
  <c r="M201" i="3"/>
  <c r="M209" i="3"/>
  <c r="M217" i="3"/>
  <c r="M225" i="3"/>
  <c r="M233" i="3"/>
  <c r="M241" i="3"/>
  <c r="M249" i="3"/>
  <c r="M257" i="3"/>
  <c r="M265" i="3"/>
  <c r="M273" i="3"/>
  <c r="M281" i="3"/>
  <c r="M289" i="3"/>
  <c r="M297" i="3"/>
  <c r="M305" i="3"/>
  <c r="M313" i="3"/>
  <c r="M321" i="3"/>
  <c r="M329" i="3"/>
  <c r="M337" i="3"/>
  <c r="L9" i="3"/>
  <c r="L17" i="3"/>
  <c r="L25" i="3"/>
  <c r="L33" i="3"/>
  <c r="L41" i="3"/>
  <c r="L49" i="3"/>
  <c r="L57" i="3"/>
  <c r="L65" i="3"/>
  <c r="L73" i="3"/>
  <c r="L81" i="3"/>
  <c r="L89" i="3"/>
  <c r="L97" i="3"/>
  <c r="L105" i="3"/>
  <c r="L113" i="3"/>
  <c r="L121" i="3"/>
  <c r="L129" i="3"/>
  <c r="L137" i="3"/>
  <c r="L145" i="3"/>
  <c r="L153" i="3"/>
  <c r="L161" i="3"/>
  <c r="L169" i="3"/>
  <c r="L177" i="3"/>
  <c r="L185" i="3"/>
  <c r="L193" i="3"/>
  <c r="L201" i="3"/>
  <c r="L209" i="3"/>
  <c r="L217" i="3"/>
  <c r="L225" i="3"/>
  <c r="L233" i="3"/>
  <c r="L241" i="3"/>
  <c r="L249" i="3"/>
  <c r="L257" i="3"/>
  <c r="L265" i="3"/>
  <c r="L273" i="3"/>
  <c r="L281" i="3"/>
  <c r="L289" i="3"/>
  <c r="L297" i="3"/>
  <c r="L305" i="3"/>
  <c r="L313" i="3"/>
  <c r="L321" i="3"/>
  <c r="L329" i="3"/>
  <c r="L337" i="3"/>
  <c r="K9" i="3"/>
  <c r="K17" i="3"/>
  <c r="K25" i="3"/>
  <c r="K33" i="3"/>
  <c r="K41" i="3"/>
  <c r="K49" i="3"/>
  <c r="K57" i="3"/>
  <c r="K65" i="3"/>
  <c r="K73" i="3"/>
  <c r="K81" i="3"/>
  <c r="K89" i="3"/>
  <c r="K97" i="3"/>
  <c r="K105" i="3"/>
  <c r="K113" i="3"/>
  <c r="K121" i="3"/>
  <c r="K129" i="3"/>
  <c r="K137" i="3"/>
  <c r="K145" i="3"/>
  <c r="K153" i="3"/>
  <c r="K161" i="3"/>
  <c r="K169" i="3"/>
  <c r="K177" i="3"/>
  <c r="K185" i="3"/>
  <c r="K193" i="3"/>
  <c r="K201" i="3"/>
  <c r="K209" i="3"/>
  <c r="K217" i="3"/>
  <c r="K225" i="3"/>
  <c r="K233" i="3"/>
  <c r="K241" i="3"/>
  <c r="K249" i="3"/>
  <c r="K257" i="3"/>
  <c r="K265" i="3"/>
  <c r="K273" i="3"/>
  <c r="K281" i="3"/>
  <c r="K289" i="3"/>
  <c r="K297" i="3"/>
  <c r="K305" i="3"/>
  <c r="K313" i="3"/>
  <c r="K321" i="3"/>
  <c r="K329" i="3"/>
  <c r="K337" i="3"/>
  <c r="S287" i="3"/>
  <c r="U287" i="3" s="1"/>
  <c r="S319" i="3"/>
  <c r="U319" i="3" s="1"/>
  <c r="R15" i="3"/>
  <c r="R47" i="3"/>
  <c r="R79" i="3"/>
  <c r="R111" i="3"/>
  <c r="R136" i="3"/>
  <c r="R159" i="3"/>
  <c r="R180" i="3"/>
  <c r="R200" i="3"/>
  <c r="R223" i="3"/>
  <c r="R244" i="3"/>
  <c r="R264" i="3"/>
  <c r="R287" i="3"/>
  <c r="R308" i="3"/>
  <c r="R328" i="3"/>
  <c r="Q15" i="3"/>
  <c r="Q32" i="3"/>
  <c r="Q48" i="3"/>
  <c r="Q64" i="3"/>
  <c r="Q80" i="3"/>
  <c r="Q96" i="3"/>
  <c r="Q110" i="3"/>
  <c r="Q121" i="3"/>
  <c r="Q135" i="3"/>
  <c r="Q148" i="3"/>
  <c r="Q160" i="3"/>
  <c r="Q174" i="3"/>
  <c r="Q185" i="3"/>
  <c r="Q199" i="3"/>
  <c r="Q212" i="3"/>
  <c r="Q224" i="3"/>
  <c r="Q238" i="3"/>
  <c r="Q249" i="3"/>
  <c r="Q263" i="3"/>
  <c r="Q276" i="3"/>
  <c r="Q288" i="3"/>
  <c r="Q302" i="3"/>
  <c r="Q313" i="3"/>
  <c r="Q327" i="3"/>
  <c r="P16" i="3"/>
  <c r="P30" i="3"/>
  <c r="P41" i="3"/>
  <c r="P55" i="3"/>
  <c r="P67" i="3"/>
  <c r="P78" i="3"/>
  <c r="P88" i="3"/>
  <c r="P98" i="3"/>
  <c r="P106" i="3"/>
  <c r="P114" i="3"/>
  <c r="P122" i="3"/>
  <c r="P130" i="3"/>
  <c r="P138" i="3"/>
  <c r="P146" i="3"/>
  <c r="P154" i="3"/>
  <c r="P162" i="3"/>
  <c r="P170" i="3"/>
  <c r="P178" i="3"/>
  <c r="P186" i="3"/>
  <c r="P194" i="3"/>
  <c r="P202" i="3"/>
  <c r="P210" i="3"/>
  <c r="P218" i="3"/>
  <c r="P226" i="3"/>
  <c r="P234" i="3"/>
  <c r="P242" i="3"/>
  <c r="P250" i="3"/>
  <c r="P258" i="3"/>
  <c r="P266" i="3"/>
  <c r="P274" i="3"/>
  <c r="P282" i="3"/>
  <c r="P290" i="3"/>
  <c r="P298" i="3"/>
  <c r="P306" i="3"/>
  <c r="P314" i="3"/>
  <c r="P322" i="3"/>
  <c r="P330" i="3"/>
  <c r="O10" i="3"/>
  <c r="O18" i="3"/>
  <c r="O26" i="3"/>
  <c r="O34" i="3"/>
  <c r="O42" i="3"/>
  <c r="O50" i="3"/>
  <c r="O58" i="3"/>
  <c r="O66" i="3"/>
  <c r="O74" i="3"/>
  <c r="O82" i="3"/>
  <c r="O90" i="3"/>
  <c r="O98" i="3"/>
  <c r="O106" i="3"/>
  <c r="O114" i="3"/>
  <c r="O122" i="3"/>
  <c r="O130" i="3"/>
  <c r="O138" i="3"/>
  <c r="O146" i="3"/>
  <c r="O154" i="3"/>
  <c r="O162" i="3"/>
  <c r="O170" i="3"/>
  <c r="O178" i="3"/>
  <c r="O186" i="3"/>
  <c r="O194" i="3"/>
  <c r="O202" i="3"/>
  <c r="O210" i="3"/>
  <c r="O218" i="3"/>
  <c r="O226" i="3"/>
  <c r="O234" i="3"/>
  <c r="O242" i="3"/>
  <c r="O250" i="3"/>
  <c r="O258" i="3"/>
  <c r="O266" i="3"/>
  <c r="O274" i="3"/>
  <c r="O282" i="3"/>
  <c r="O290" i="3"/>
  <c r="O298" i="3"/>
  <c r="O306" i="3"/>
  <c r="O314" i="3"/>
  <c r="O322" i="3"/>
  <c r="O330" i="3"/>
  <c r="N10" i="3"/>
  <c r="N18" i="3"/>
  <c r="N26" i="3"/>
  <c r="N34" i="3"/>
  <c r="N42" i="3"/>
  <c r="N50" i="3"/>
  <c r="N58" i="3"/>
  <c r="N66" i="3"/>
  <c r="N74" i="3"/>
  <c r="N82" i="3"/>
  <c r="N90" i="3"/>
  <c r="N98" i="3"/>
  <c r="N106" i="3"/>
  <c r="N114" i="3"/>
  <c r="N122" i="3"/>
  <c r="N130" i="3"/>
  <c r="N138" i="3"/>
  <c r="N146" i="3"/>
  <c r="N154" i="3"/>
  <c r="N162" i="3"/>
  <c r="N170" i="3"/>
  <c r="N178" i="3"/>
  <c r="N186" i="3"/>
  <c r="N194" i="3"/>
  <c r="N202" i="3"/>
  <c r="N210" i="3"/>
  <c r="N218" i="3"/>
  <c r="N226" i="3"/>
  <c r="N234" i="3"/>
  <c r="N242" i="3"/>
  <c r="N250" i="3"/>
  <c r="N258" i="3"/>
  <c r="N266" i="3"/>
  <c r="N274" i="3"/>
  <c r="N282" i="3"/>
  <c r="N290" i="3"/>
  <c r="N298" i="3"/>
  <c r="N306" i="3"/>
  <c r="N314" i="3"/>
  <c r="N322" i="3"/>
  <c r="N330" i="3"/>
  <c r="M10" i="3"/>
  <c r="M18" i="3"/>
  <c r="M26" i="3"/>
  <c r="M34" i="3"/>
  <c r="M42" i="3"/>
  <c r="M50" i="3"/>
  <c r="M58" i="3"/>
  <c r="M66" i="3"/>
  <c r="M74" i="3"/>
  <c r="M82" i="3"/>
  <c r="M90" i="3"/>
  <c r="M98" i="3"/>
  <c r="M106" i="3"/>
  <c r="M114" i="3"/>
  <c r="M122" i="3"/>
  <c r="M130" i="3"/>
  <c r="M138" i="3"/>
  <c r="M146" i="3"/>
  <c r="M154" i="3"/>
  <c r="M162" i="3"/>
  <c r="M170" i="3"/>
  <c r="M178" i="3"/>
  <c r="M186" i="3"/>
  <c r="M194" i="3"/>
  <c r="M202" i="3"/>
  <c r="M210" i="3"/>
  <c r="M218" i="3"/>
  <c r="M226" i="3"/>
  <c r="M234" i="3"/>
  <c r="M242" i="3"/>
  <c r="M250" i="3"/>
  <c r="M258" i="3"/>
  <c r="M266" i="3"/>
  <c r="M274" i="3"/>
  <c r="M282" i="3"/>
  <c r="M290" i="3"/>
  <c r="M298" i="3"/>
  <c r="M306" i="3"/>
  <c r="M314" i="3"/>
  <c r="M322" i="3"/>
  <c r="M330" i="3"/>
  <c r="L10" i="3"/>
  <c r="L18" i="3"/>
  <c r="L26" i="3"/>
  <c r="L34" i="3"/>
  <c r="L42" i="3"/>
  <c r="L50" i="3"/>
  <c r="L58" i="3"/>
  <c r="L66" i="3"/>
  <c r="L74" i="3"/>
  <c r="L82" i="3"/>
  <c r="L90" i="3"/>
  <c r="L98" i="3"/>
  <c r="L106" i="3"/>
  <c r="L114" i="3"/>
  <c r="L122" i="3"/>
  <c r="L130" i="3"/>
  <c r="L138" i="3"/>
  <c r="L146" i="3"/>
  <c r="L154" i="3"/>
  <c r="L162" i="3"/>
  <c r="L170" i="3"/>
  <c r="L178" i="3"/>
  <c r="L186" i="3"/>
  <c r="L194" i="3"/>
  <c r="L202" i="3"/>
  <c r="L210" i="3"/>
  <c r="L218" i="3"/>
  <c r="L226" i="3"/>
  <c r="L234" i="3"/>
  <c r="L242" i="3"/>
  <c r="L250" i="3"/>
  <c r="L258" i="3"/>
  <c r="L266" i="3"/>
  <c r="L274" i="3"/>
  <c r="L282" i="3"/>
  <c r="L290" i="3"/>
  <c r="L298" i="3"/>
  <c r="L306" i="3"/>
  <c r="L314" i="3"/>
  <c r="L322" i="3"/>
  <c r="L330" i="3"/>
  <c r="K10" i="3"/>
  <c r="K18" i="3"/>
  <c r="K26" i="3"/>
  <c r="K34" i="3"/>
  <c r="K42" i="3"/>
  <c r="K50" i="3"/>
  <c r="K58" i="3"/>
  <c r="K66" i="3"/>
  <c r="K74" i="3"/>
  <c r="K82" i="3"/>
  <c r="K90" i="3"/>
  <c r="K98" i="3"/>
  <c r="K106" i="3"/>
  <c r="K114" i="3"/>
  <c r="K122" i="3"/>
  <c r="K130" i="3"/>
  <c r="K138" i="3"/>
  <c r="K146" i="3"/>
  <c r="K154" i="3"/>
  <c r="K162" i="3"/>
  <c r="K170" i="3"/>
  <c r="K178" i="3"/>
  <c r="K186" i="3"/>
  <c r="K194" i="3"/>
  <c r="K202" i="3"/>
  <c r="K210" i="3"/>
  <c r="K218" i="3"/>
  <c r="K226" i="3"/>
  <c r="K234" i="3"/>
  <c r="K242" i="3"/>
  <c r="K250" i="3"/>
  <c r="K258" i="3"/>
  <c r="K266" i="3"/>
  <c r="K274" i="3"/>
  <c r="K282" i="3"/>
  <c r="K290" i="3"/>
  <c r="K298" i="3"/>
  <c r="K306" i="3"/>
  <c r="K314" i="3"/>
  <c r="K322" i="3"/>
  <c r="K330" i="3"/>
  <c r="J10" i="3"/>
  <c r="J18" i="3"/>
  <c r="J26" i="3"/>
  <c r="J34" i="3"/>
  <c r="J42" i="3"/>
  <c r="J50" i="3"/>
  <c r="J58" i="3"/>
  <c r="J66" i="3"/>
  <c r="J74" i="3"/>
  <c r="J82" i="3"/>
  <c r="J90" i="3"/>
  <c r="J98" i="3"/>
  <c r="J106" i="3"/>
  <c r="J114" i="3"/>
  <c r="J122" i="3"/>
  <c r="J130" i="3"/>
  <c r="J138" i="3"/>
  <c r="J146" i="3"/>
  <c r="J154" i="3"/>
  <c r="J162" i="3"/>
  <c r="J170" i="3"/>
  <c r="J178" i="3"/>
  <c r="J186" i="3"/>
  <c r="J194" i="3"/>
  <c r="J202" i="3"/>
  <c r="J210" i="3"/>
  <c r="J218" i="3"/>
  <c r="J226" i="3"/>
  <c r="J234" i="3"/>
  <c r="J242" i="3"/>
  <c r="J250" i="3"/>
  <c r="J258" i="3"/>
  <c r="J266" i="3"/>
  <c r="J274" i="3"/>
  <c r="J282" i="3"/>
  <c r="J290" i="3"/>
  <c r="J298" i="3"/>
  <c r="J306" i="3"/>
  <c r="J314" i="3"/>
  <c r="J322" i="3"/>
  <c r="J330" i="3"/>
  <c r="I10" i="3"/>
  <c r="I18" i="3"/>
  <c r="I26" i="3"/>
  <c r="I34" i="3"/>
  <c r="I42" i="3"/>
  <c r="I50" i="3"/>
  <c r="I58" i="3"/>
  <c r="I66" i="3"/>
  <c r="I74" i="3"/>
  <c r="I82" i="3"/>
  <c r="S288" i="3"/>
  <c r="U288" i="3" s="1"/>
  <c r="S320" i="3"/>
  <c r="U320" i="3" s="1"/>
  <c r="R16" i="3"/>
  <c r="R48" i="3"/>
  <c r="R80" i="3"/>
  <c r="R112" i="3"/>
  <c r="R140" i="3"/>
  <c r="R160" i="3"/>
  <c r="R183" i="3"/>
  <c r="R204" i="3"/>
  <c r="R224" i="3"/>
  <c r="R247" i="3"/>
  <c r="R268" i="3"/>
  <c r="R288" i="3"/>
  <c r="R311" i="3"/>
  <c r="R332" i="3"/>
  <c r="Q16" i="3"/>
  <c r="Q33" i="3"/>
  <c r="Q49" i="3"/>
  <c r="Q65" i="3"/>
  <c r="Q81" i="3"/>
  <c r="Q97" i="3"/>
  <c r="Q111" i="3"/>
  <c r="Q124" i="3"/>
  <c r="Q136" i="3"/>
  <c r="Q150" i="3"/>
  <c r="Q161" i="3"/>
  <c r="Q175" i="3"/>
  <c r="Q188" i="3"/>
  <c r="Q200" i="3"/>
  <c r="Q214" i="3"/>
  <c r="Q225" i="3"/>
  <c r="Q239" i="3"/>
  <c r="Q252" i="3"/>
  <c r="Q264" i="3"/>
  <c r="Q278" i="3"/>
  <c r="Q289" i="3"/>
  <c r="Q303" i="3"/>
  <c r="Q316" i="3"/>
  <c r="Q328" i="3"/>
  <c r="P17" i="3"/>
  <c r="P31" i="3"/>
  <c r="P44" i="3"/>
  <c r="P56" i="3"/>
  <c r="P68" i="3"/>
  <c r="P79" i="3"/>
  <c r="P89" i="3"/>
  <c r="P99" i="3"/>
  <c r="P107" i="3"/>
  <c r="P115" i="3"/>
  <c r="P123" i="3"/>
  <c r="P131" i="3"/>
  <c r="P139" i="3"/>
  <c r="P147" i="3"/>
  <c r="P155" i="3"/>
  <c r="P163" i="3"/>
  <c r="P171" i="3"/>
  <c r="P179" i="3"/>
  <c r="P187" i="3"/>
  <c r="P195" i="3"/>
  <c r="P203" i="3"/>
  <c r="P211" i="3"/>
  <c r="P219" i="3"/>
  <c r="P227" i="3"/>
  <c r="P235" i="3"/>
  <c r="P243" i="3"/>
  <c r="P251" i="3"/>
  <c r="P259" i="3"/>
  <c r="P267" i="3"/>
  <c r="P275" i="3"/>
  <c r="P283" i="3"/>
  <c r="P291" i="3"/>
  <c r="P299" i="3"/>
  <c r="P307" i="3"/>
  <c r="P315" i="3"/>
  <c r="P323" i="3"/>
  <c r="P331" i="3"/>
  <c r="O11" i="3"/>
  <c r="O19" i="3"/>
  <c r="O27" i="3"/>
  <c r="O35" i="3"/>
  <c r="O43" i="3"/>
  <c r="O51" i="3"/>
  <c r="O59" i="3"/>
  <c r="O67" i="3"/>
  <c r="O75" i="3"/>
  <c r="O83" i="3"/>
  <c r="O91" i="3"/>
  <c r="O99" i="3"/>
  <c r="O107" i="3"/>
  <c r="O115" i="3"/>
  <c r="O123" i="3"/>
  <c r="O131" i="3"/>
  <c r="O139" i="3"/>
  <c r="O147" i="3"/>
  <c r="O155" i="3"/>
  <c r="O163" i="3"/>
  <c r="O171" i="3"/>
  <c r="O179" i="3"/>
  <c r="O187" i="3"/>
  <c r="O195" i="3"/>
  <c r="O203" i="3"/>
  <c r="O211" i="3"/>
  <c r="O219" i="3"/>
  <c r="O227" i="3"/>
  <c r="O235" i="3"/>
  <c r="O243" i="3"/>
  <c r="O251" i="3"/>
  <c r="O259" i="3"/>
  <c r="O267" i="3"/>
  <c r="O275" i="3"/>
  <c r="O283" i="3"/>
  <c r="O291" i="3"/>
  <c r="O299" i="3"/>
  <c r="O307" i="3"/>
  <c r="O315" i="3"/>
  <c r="O323" i="3"/>
  <c r="O331" i="3"/>
  <c r="N11" i="3"/>
  <c r="N19" i="3"/>
  <c r="N27" i="3"/>
  <c r="N35" i="3"/>
  <c r="N43" i="3"/>
  <c r="N51" i="3"/>
  <c r="N59" i="3"/>
  <c r="N67" i="3"/>
  <c r="N75" i="3"/>
  <c r="N83" i="3"/>
  <c r="N91" i="3"/>
  <c r="N99" i="3"/>
  <c r="N107" i="3"/>
  <c r="N115" i="3"/>
  <c r="N123" i="3"/>
  <c r="N131" i="3"/>
  <c r="N139" i="3"/>
  <c r="N147" i="3"/>
  <c r="N155" i="3"/>
  <c r="N163" i="3"/>
  <c r="N171" i="3"/>
  <c r="N179" i="3"/>
  <c r="N187" i="3"/>
  <c r="N195" i="3"/>
  <c r="N203" i="3"/>
  <c r="N211" i="3"/>
  <c r="N219" i="3"/>
  <c r="N227" i="3"/>
  <c r="N235" i="3"/>
  <c r="N243" i="3"/>
  <c r="N251" i="3"/>
  <c r="N259" i="3"/>
  <c r="N267" i="3"/>
  <c r="N275" i="3"/>
  <c r="N283" i="3"/>
  <c r="N291" i="3"/>
  <c r="N299" i="3"/>
  <c r="N307" i="3"/>
  <c r="N315" i="3"/>
  <c r="N323" i="3"/>
  <c r="N331" i="3"/>
  <c r="M11" i="3"/>
  <c r="M19" i="3"/>
  <c r="M27" i="3"/>
  <c r="M35" i="3"/>
  <c r="M43" i="3"/>
  <c r="M51" i="3"/>
  <c r="M59" i="3"/>
  <c r="M67" i="3"/>
  <c r="M75" i="3"/>
  <c r="M83" i="3"/>
  <c r="M91" i="3"/>
  <c r="M99" i="3"/>
  <c r="M107" i="3"/>
  <c r="M115" i="3"/>
  <c r="M123" i="3"/>
  <c r="M131" i="3"/>
  <c r="M139" i="3"/>
  <c r="M147" i="3"/>
  <c r="M155" i="3"/>
  <c r="M163" i="3"/>
  <c r="M171" i="3"/>
  <c r="M179" i="3"/>
  <c r="M187" i="3"/>
  <c r="M195" i="3"/>
  <c r="M203" i="3"/>
  <c r="M211" i="3"/>
  <c r="M219" i="3"/>
  <c r="M227" i="3"/>
  <c r="M235" i="3"/>
  <c r="M243" i="3"/>
  <c r="M251" i="3"/>
  <c r="M259" i="3"/>
  <c r="M267" i="3"/>
  <c r="M275" i="3"/>
  <c r="M283" i="3"/>
  <c r="M291" i="3"/>
  <c r="M299" i="3"/>
  <c r="M307" i="3"/>
  <c r="M315" i="3"/>
  <c r="M323" i="3"/>
  <c r="M331" i="3"/>
  <c r="L11" i="3"/>
  <c r="L19" i="3"/>
  <c r="L27" i="3"/>
  <c r="L35" i="3"/>
  <c r="L43" i="3"/>
  <c r="L51" i="3"/>
  <c r="L59" i="3"/>
  <c r="L67" i="3"/>
  <c r="L75" i="3"/>
  <c r="L83" i="3"/>
  <c r="L91" i="3"/>
  <c r="L99" i="3"/>
  <c r="L107" i="3"/>
  <c r="L115" i="3"/>
  <c r="L123" i="3"/>
  <c r="L131" i="3"/>
  <c r="L139" i="3"/>
  <c r="L147" i="3"/>
  <c r="L155" i="3"/>
  <c r="L163" i="3"/>
  <c r="L171" i="3"/>
  <c r="L179" i="3"/>
  <c r="L187" i="3"/>
  <c r="L195" i="3"/>
  <c r="L203" i="3"/>
  <c r="L211" i="3"/>
  <c r="L219" i="3"/>
  <c r="L227" i="3"/>
  <c r="L235" i="3"/>
  <c r="L243" i="3"/>
  <c r="L251" i="3"/>
  <c r="L259" i="3"/>
  <c r="L267" i="3"/>
  <c r="L275" i="3"/>
  <c r="L283" i="3"/>
  <c r="L291" i="3"/>
  <c r="L299" i="3"/>
  <c r="L307" i="3"/>
  <c r="L315" i="3"/>
  <c r="L323" i="3"/>
  <c r="L331" i="3"/>
  <c r="K11" i="3"/>
  <c r="K19" i="3"/>
  <c r="K27" i="3"/>
  <c r="K35" i="3"/>
  <c r="K43" i="3"/>
  <c r="K51" i="3"/>
  <c r="K59" i="3"/>
  <c r="K67" i="3"/>
  <c r="K75" i="3"/>
  <c r="K83" i="3"/>
  <c r="K91" i="3"/>
  <c r="K99" i="3"/>
  <c r="K107" i="3"/>
  <c r="K115" i="3"/>
  <c r="K123" i="3"/>
  <c r="K131" i="3"/>
  <c r="K139" i="3"/>
  <c r="K147" i="3"/>
  <c r="K155" i="3"/>
  <c r="K163" i="3"/>
  <c r="K171" i="3"/>
  <c r="K179" i="3"/>
  <c r="K187" i="3"/>
  <c r="K195" i="3"/>
  <c r="K203" i="3"/>
  <c r="K211" i="3"/>
  <c r="K219" i="3"/>
  <c r="K227" i="3"/>
  <c r="K235" i="3"/>
  <c r="K243" i="3"/>
  <c r="K251" i="3"/>
  <c r="K259" i="3"/>
  <c r="K267" i="3"/>
  <c r="K275" i="3"/>
  <c r="K283" i="3"/>
  <c r="K291" i="3"/>
  <c r="K299" i="3"/>
  <c r="K307" i="3"/>
  <c r="K315" i="3"/>
  <c r="K323" i="3"/>
  <c r="K331" i="3"/>
  <c r="J11" i="3"/>
  <c r="J19" i="3"/>
  <c r="J27" i="3"/>
  <c r="J35" i="3"/>
  <c r="J43" i="3"/>
  <c r="J51" i="3"/>
  <c r="J59" i="3"/>
  <c r="J67" i="3"/>
  <c r="J75" i="3"/>
  <c r="J83" i="3"/>
  <c r="J91" i="3"/>
  <c r="J99" i="3"/>
  <c r="J107" i="3"/>
  <c r="J115" i="3"/>
  <c r="J123" i="3"/>
  <c r="J131" i="3"/>
  <c r="J139" i="3"/>
  <c r="J147" i="3"/>
  <c r="J155" i="3"/>
  <c r="J163" i="3"/>
  <c r="J171" i="3"/>
  <c r="J179" i="3"/>
  <c r="J187" i="3"/>
  <c r="J195" i="3"/>
  <c r="J203" i="3"/>
  <c r="J211" i="3"/>
  <c r="J219" i="3"/>
  <c r="J227" i="3"/>
  <c r="J235" i="3"/>
  <c r="J243" i="3"/>
  <c r="J251" i="3"/>
  <c r="J259" i="3"/>
  <c r="J267" i="3"/>
  <c r="J275" i="3"/>
  <c r="J283" i="3"/>
  <c r="J291" i="3"/>
  <c r="J299" i="3"/>
  <c r="J307" i="3"/>
  <c r="J315" i="3"/>
  <c r="J323" i="3"/>
  <c r="J331" i="3"/>
  <c r="I11" i="3"/>
  <c r="I19" i="3"/>
  <c r="I27" i="3"/>
  <c r="I35" i="3"/>
  <c r="I43" i="3"/>
  <c r="I51" i="3"/>
  <c r="I59" i="3"/>
  <c r="I67" i="3"/>
  <c r="I75" i="3"/>
  <c r="I83" i="3"/>
  <c r="S295" i="3"/>
  <c r="U295" i="3" s="1"/>
  <c r="S327" i="3"/>
  <c r="U327" i="3" s="1"/>
  <c r="R23" i="3"/>
  <c r="R55" i="3"/>
  <c r="R87" i="3"/>
  <c r="R119" i="3"/>
  <c r="R143" i="3"/>
  <c r="R164" i="3"/>
  <c r="R184" i="3"/>
  <c r="R207" i="3"/>
  <c r="R228" i="3"/>
  <c r="R248" i="3"/>
  <c r="R271" i="3"/>
  <c r="R292" i="3"/>
  <c r="R312" i="3"/>
  <c r="R335" i="3"/>
  <c r="Q20" i="3"/>
  <c r="Q36" i="3"/>
  <c r="Q52" i="3"/>
  <c r="Q68" i="3"/>
  <c r="Q84" i="3"/>
  <c r="Q100" i="3"/>
  <c r="Q112" i="3"/>
  <c r="Q126" i="3"/>
  <c r="Q137" i="3"/>
  <c r="Q151" i="3"/>
  <c r="Q164" i="3"/>
  <c r="Q176" i="3"/>
  <c r="Q190" i="3"/>
  <c r="Q201" i="3"/>
  <c r="Q215" i="3"/>
  <c r="Q228" i="3"/>
  <c r="Q240" i="3"/>
  <c r="Q254" i="3"/>
  <c r="Q265" i="3"/>
  <c r="Q279" i="3"/>
  <c r="Q292" i="3"/>
  <c r="Q304" i="3"/>
  <c r="Q318" i="3"/>
  <c r="Q329" i="3"/>
  <c r="Q7" i="3"/>
  <c r="P20" i="3"/>
  <c r="P32" i="3"/>
  <c r="P46" i="3"/>
  <c r="P57" i="3"/>
  <c r="P70" i="3"/>
  <c r="P80" i="3"/>
  <c r="P91" i="3"/>
  <c r="P100" i="3"/>
  <c r="P108" i="3"/>
  <c r="P116" i="3"/>
  <c r="P124" i="3"/>
  <c r="P132" i="3"/>
  <c r="P140" i="3"/>
  <c r="P148" i="3"/>
  <c r="P156" i="3"/>
  <c r="P164" i="3"/>
  <c r="P172" i="3"/>
  <c r="P180" i="3"/>
  <c r="P188" i="3"/>
  <c r="P196" i="3"/>
  <c r="P204" i="3"/>
  <c r="P212" i="3"/>
  <c r="P220" i="3"/>
  <c r="P228" i="3"/>
  <c r="P236" i="3"/>
  <c r="P244" i="3"/>
  <c r="P252" i="3"/>
  <c r="P260" i="3"/>
  <c r="P268" i="3"/>
  <c r="P276" i="3"/>
  <c r="P284" i="3"/>
  <c r="P292" i="3"/>
  <c r="P300" i="3"/>
  <c r="P308" i="3"/>
  <c r="P316" i="3"/>
  <c r="P324" i="3"/>
  <c r="P332" i="3"/>
  <c r="O12" i="3"/>
  <c r="O20" i="3"/>
  <c r="O28" i="3"/>
  <c r="O36" i="3"/>
  <c r="O44" i="3"/>
  <c r="O52" i="3"/>
  <c r="O60" i="3"/>
  <c r="O68" i="3"/>
  <c r="O76" i="3"/>
  <c r="O84" i="3"/>
  <c r="O92" i="3"/>
  <c r="O100" i="3"/>
  <c r="O108" i="3"/>
  <c r="O116" i="3"/>
  <c r="O124" i="3"/>
  <c r="O132" i="3"/>
  <c r="O140" i="3"/>
  <c r="O148" i="3"/>
  <c r="O156" i="3"/>
  <c r="O164" i="3"/>
  <c r="O172" i="3"/>
  <c r="O180" i="3"/>
  <c r="O188" i="3"/>
  <c r="O196" i="3"/>
  <c r="O204" i="3"/>
  <c r="O212" i="3"/>
  <c r="O220" i="3"/>
  <c r="O228" i="3"/>
  <c r="O236" i="3"/>
  <c r="O244" i="3"/>
  <c r="O252" i="3"/>
  <c r="O260" i="3"/>
  <c r="O268" i="3"/>
  <c r="O276" i="3"/>
  <c r="O284" i="3"/>
  <c r="O292" i="3"/>
  <c r="O300" i="3"/>
  <c r="O308" i="3"/>
  <c r="O316" i="3"/>
  <c r="O324" i="3"/>
  <c r="O332" i="3"/>
  <c r="N12" i="3"/>
  <c r="N20" i="3"/>
  <c r="N28" i="3"/>
  <c r="N36" i="3"/>
  <c r="N44" i="3"/>
  <c r="N52" i="3"/>
  <c r="N60" i="3"/>
  <c r="N68" i="3"/>
  <c r="N76" i="3"/>
  <c r="N84" i="3"/>
  <c r="N92" i="3"/>
  <c r="N100" i="3"/>
  <c r="N108" i="3"/>
  <c r="N116" i="3"/>
  <c r="N124" i="3"/>
  <c r="N132" i="3"/>
  <c r="N140" i="3"/>
  <c r="N148" i="3"/>
  <c r="N156" i="3"/>
  <c r="N164" i="3"/>
  <c r="N172" i="3"/>
  <c r="N180" i="3"/>
  <c r="N188" i="3"/>
  <c r="N196" i="3"/>
  <c r="N204" i="3"/>
  <c r="N212" i="3"/>
  <c r="N220" i="3"/>
  <c r="N228" i="3"/>
  <c r="N236" i="3"/>
  <c r="N244" i="3"/>
  <c r="N252" i="3"/>
  <c r="N260" i="3"/>
  <c r="N268" i="3"/>
  <c r="N276" i="3"/>
  <c r="N284" i="3"/>
  <c r="N292" i="3"/>
  <c r="N300" i="3"/>
  <c r="N308" i="3"/>
  <c r="N316" i="3"/>
  <c r="N324" i="3"/>
  <c r="N332" i="3"/>
  <c r="M12" i="3"/>
  <c r="M20" i="3"/>
  <c r="M28" i="3"/>
  <c r="M36" i="3"/>
  <c r="M44" i="3"/>
  <c r="M52" i="3"/>
  <c r="M60" i="3"/>
  <c r="M68" i="3"/>
  <c r="M76" i="3"/>
  <c r="M84" i="3"/>
  <c r="M92" i="3"/>
  <c r="M100" i="3"/>
  <c r="M108" i="3"/>
  <c r="M116" i="3"/>
  <c r="M124" i="3"/>
  <c r="M132" i="3"/>
  <c r="M140" i="3"/>
  <c r="M148" i="3"/>
  <c r="M156" i="3"/>
  <c r="M164" i="3"/>
  <c r="M172" i="3"/>
  <c r="M180" i="3"/>
  <c r="M188" i="3"/>
  <c r="M196" i="3"/>
  <c r="M204" i="3"/>
  <c r="M212" i="3"/>
  <c r="M220" i="3"/>
  <c r="M228" i="3"/>
  <c r="M236" i="3"/>
  <c r="M244" i="3"/>
  <c r="M252" i="3"/>
  <c r="M260" i="3"/>
  <c r="M268" i="3"/>
  <c r="M276" i="3"/>
  <c r="M284" i="3"/>
  <c r="M292" i="3"/>
  <c r="M300" i="3"/>
  <c r="M308" i="3"/>
  <c r="M316" i="3"/>
  <c r="M324" i="3"/>
  <c r="M332" i="3"/>
  <c r="L12" i="3"/>
  <c r="L20" i="3"/>
  <c r="L28" i="3"/>
  <c r="L36" i="3"/>
  <c r="L44" i="3"/>
  <c r="L52" i="3"/>
  <c r="L60" i="3"/>
  <c r="L68" i="3"/>
  <c r="L76" i="3"/>
  <c r="L84" i="3"/>
  <c r="L92" i="3"/>
  <c r="L100" i="3"/>
  <c r="L108" i="3"/>
  <c r="L116" i="3"/>
  <c r="L124" i="3"/>
  <c r="L132" i="3"/>
  <c r="L140" i="3"/>
  <c r="L148" i="3"/>
  <c r="L156" i="3"/>
  <c r="L164" i="3"/>
  <c r="L172" i="3"/>
  <c r="L180" i="3"/>
  <c r="L188" i="3"/>
  <c r="L196" i="3"/>
  <c r="L204" i="3"/>
  <c r="L212" i="3"/>
  <c r="L220" i="3"/>
  <c r="L228" i="3"/>
  <c r="L236" i="3"/>
  <c r="L244" i="3"/>
  <c r="L252" i="3"/>
  <c r="L260" i="3"/>
  <c r="L268" i="3"/>
  <c r="L276" i="3"/>
  <c r="L284" i="3"/>
  <c r="L292" i="3"/>
  <c r="L300" i="3"/>
  <c r="L308" i="3"/>
  <c r="L316" i="3"/>
  <c r="L324" i="3"/>
  <c r="L332" i="3"/>
  <c r="K12" i="3"/>
  <c r="K20" i="3"/>
  <c r="K28" i="3"/>
  <c r="K36" i="3"/>
  <c r="K44" i="3"/>
  <c r="K52" i="3"/>
  <c r="K60" i="3"/>
  <c r="K68" i="3"/>
  <c r="K76" i="3"/>
  <c r="K84" i="3"/>
  <c r="K92" i="3"/>
  <c r="K100" i="3"/>
  <c r="K108" i="3"/>
  <c r="K116" i="3"/>
  <c r="K124" i="3"/>
  <c r="K132" i="3"/>
  <c r="K140" i="3"/>
  <c r="K148" i="3"/>
  <c r="K156" i="3"/>
  <c r="K164" i="3"/>
  <c r="K172" i="3"/>
  <c r="K180" i="3"/>
  <c r="K188" i="3"/>
  <c r="K196" i="3"/>
  <c r="K204" i="3"/>
  <c r="K212" i="3"/>
  <c r="K220" i="3"/>
  <c r="K228" i="3"/>
  <c r="K236" i="3"/>
  <c r="K244" i="3"/>
  <c r="K252" i="3"/>
  <c r="K260" i="3"/>
  <c r="K268" i="3"/>
  <c r="K276" i="3"/>
  <c r="K284" i="3"/>
  <c r="K292" i="3"/>
  <c r="K300" i="3"/>
  <c r="K308" i="3"/>
  <c r="K316" i="3"/>
  <c r="K324" i="3"/>
  <c r="K332" i="3"/>
  <c r="J12" i="3"/>
  <c r="J20" i="3"/>
  <c r="J28" i="3"/>
  <c r="J36" i="3"/>
  <c r="J44" i="3"/>
  <c r="J52" i="3"/>
  <c r="J60" i="3"/>
  <c r="J68" i="3"/>
  <c r="J76" i="3"/>
  <c r="J84" i="3"/>
  <c r="J92" i="3"/>
  <c r="J100" i="3"/>
  <c r="J108" i="3"/>
  <c r="J116" i="3"/>
  <c r="J124" i="3"/>
  <c r="J132" i="3"/>
  <c r="J140" i="3"/>
  <c r="J148" i="3"/>
  <c r="J156" i="3"/>
  <c r="J164" i="3"/>
  <c r="J172" i="3"/>
  <c r="J180" i="3"/>
  <c r="J188" i="3"/>
  <c r="J196" i="3"/>
  <c r="J204" i="3"/>
  <c r="J212" i="3"/>
  <c r="J220" i="3"/>
  <c r="J228" i="3"/>
  <c r="J236" i="3"/>
  <c r="J244" i="3"/>
  <c r="J252" i="3"/>
  <c r="J260" i="3"/>
  <c r="J268" i="3"/>
  <c r="J276" i="3"/>
  <c r="J284" i="3"/>
  <c r="J292" i="3"/>
  <c r="J300" i="3"/>
  <c r="J308" i="3"/>
  <c r="J316" i="3"/>
  <c r="J324" i="3"/>
  <c r="J332" i="3"/>
  <c r="I12" i="3"/>
  <c r="I20" i="3"/>
  <c r="I28" i="3"/>
  <c r="I36" i="3"/>
  <c r="I44" i="3"/>
  <c r="I52" i="3"/>
  <c r="I60" i="3"/>
  <c r="I68" i="3"/>
  <c r="S296" i="3"/>
  <c r="U296" i="3" s="1"/>
  <c r="S328" i="3"/>
  <c r="U328" i="3" s="1"/>
  <c r="R24" i="3"/>
  <c r="R56" i="3"/>
  <c r="R88" i="3"/>
  <c r="R120" i="3"/>
  <c r="R144" i="3"/>
  <c r="R167" i="3"/>
  <c r="R188" i="3"/>
  <c r="R208" i="3"/>
  <c r="R231" i="3"/>
  <c r="R252" i="3"/>
  <c r="R272" i="3"/>
  <c r="R295" i="3"/>
  <c r="R316" i="3"/>
  <c r="R336" i="3"/>
  <c r="Q23" i="3"/>
  <c r="Q39" i="3"/>
  <c r="Q55" i="3"/>
  <c r="Q71" i="3"/>
  <c r="Q87" i="3"/>
  <c r="Q102" i="3"/>
  <c r="Q113" i="3"/>
  <c r="Q127" i="3"/>
  <c r="Q140" i="3"/>
  <c r="Q152" i="3"/>
  <c r="Q166" i="3"/>
  <c r="Q177" i="3"/>
  <c r="Q191" i="3"/>
  <c r="Q204" i="3"/>
  <c r="Q216" i="3"/>
  <c r="Q230" i="3"/>
  <c r="Q241" i="3"/>
  <c r="Q255" i="3"/>
  <c r="Q268" i="3"/>
  <c r="Q280" i="3"/>
  <c r="Q294" i="3"/>
  <c r="Q305" i="3"/>
  <c r="Q319" i="3"/>
  <c r="Q332" i="3"/>
  <c r="P8" i="3"/>
  <c r="P22" i="3"/>
  <c r="P33" i="3"/>
  <c r="P47" i="3"/>
  <c r="P60" i="3"/>
  <c r="P71" i="3"/>
  <c r="P81" i="3"/>
  <c r="P92" i="3"/>
  <c r="P101" i="3"/>
  <c r="P109" i="3"/>
  <c r="P117" i="3"/>
  <c r="P125" i="3"/>
  <c r="P133" i="3"/>
  <c r="P141" i="3"/>
  <c r="P149" i="3"/>
  <c r="P157" i="3"/>
  <c r="P165" i="3"/>
  <c r="P173" i="3"/>
  <c r="P181" i="3"/>
  <c r="P189" i="3"/>
  <c r="P197" i="3"/>
  <c r="P205" i="3"/>
  <c r="P213" i="3"/>
  <c r="P221" i="3"/>
  <c r="P229" i="3"/>
  <c r="P237" i="3"/>
  <c r="P245" i="3"/>
  <c r="P253" i="3"/>
  <c r="P261" i="3"/>
  <c r="P269" i="3"/>
  <c r="P277" i="3"/>
  <c r="P285" i="3"/>
  <c r="P293" i="3"/>
  <c r="P301" i="3"/>
  <c r="P309" i="3"/>
  <c r="P317" i="3"/>
  <c r="P325" i="3"/>
  <c r="P333" i="3"/>
  <c r="O13" i="3"/>
  <c r="O21" i="3"/>
  <c r="O29" i="3"/>
  <c r="O37" i="3"/>
  <c r="O45" i="3"/>
  <c r="O53" i="3"/>
  <c r="O61" i="3"/>
  <c r="O69" i="3"/>
  <c r="O77" i="3"/>
  <c r="O85" i="3"/>
  <c r="O93" i="3"/>
  <c r="O101" i="3"/>
  <c r="O109" i="3"/>
  <c r="O117" i="3"/>
  <c r="O125" i="3"/>
  <c r="O133" i="3"/>
  <c r="O141" i="3"/>
  <c r="O149" i="3"/>
  <c r="O157" i="3"/>
  <c r="O165" i="3"/>
  <c r="O173" i="3"/>
  <c r="O181" i="3"/>
  <c r="O189" i="3"/>
  <c r="O197" i="3"/>
  <c r="O205" i="3"/>
  <c r="O213" i="3"/>
  <c r="O221" i="3"/>
  <c r="O229" i="3"/>
  <c r="O237" i="3"/>
  <c r="O245" i="3"/>
  <c r="O253" i="3"/>
  <c r="O261" i="3"/>
  <c r="O269" i="3"/>
  <c r="O277" i="3"/>
  <c r="O285" i="3"/>
  <c r="O293" i="3"/>
  <c r="O301" i="3"/>
  <c r="O309" i="3"/>
  <c r="O317" i="3"/>
  <c r="O325" i="3"/>
  <c r="O333" i="3"/>
  <c r="N13" i="3"/>
  <c r="N21" i="3"/>
  <c r="N29" i="3"/>
  <c r="N37" i="3"/>
  <c r="N45" i="3"/>
  <c r="N53" i="3"/>
  <c r="N61" i="3"/>
  <c r="N69" i="3"/>
  <c r="N77" i="3"/>
  <c r="N85" i="3"/>
  <c r="N93" i="3"/>
  <c r="N101" i="3"/>
  <c r="N109" i="3"/>
  <c r="N117" i="3"/>
  <c r="N125" i="3"/>
  <c r="N133" i="3"/>
  <c r="N141" i="3"/>
  <c r="N149" i="3"/>
  <c r="N157" i="3"/>
  <c r="N165" i="3"/>
  <c r="N173" i="3"/>
  <c r="N181" i="3"/>
  <c r="N189" i="3"/>
  <c r="N197" i="3"/>
  <c r="N205" i="3"/>
  <c r="N213" i="3"/>
  <c r="N221" i="3"/>
  <c r="N229" i="3"/>
  <c r="N237" i="3"/>
  <c r="N245" i="3"/>
  <c r="N253" i="3"/>
  <c r="N261" i="3"/>
  <c r="N269" i="3"/>
  <c r="N277" i="3"/>
  <c r="N285" i="3"/>
  <c r="N293" i="3"/>
  <c r="N301" i="3"/>
  <c r="N309" i="3"/>
  <c r="N317" i="3"/>
  <c r="N325" i="3"/>
  <c r="N333" i="3"/>
  <c r="M13" i="3"/>
  <c r="M21" i="3"/>
  <c r="M29" i="3"/>
  <c r="M37" i="3"/>
  <c r="M45" i="3"/>
  <c r="M53" i="3"/>
  <c r="M61" i="3"/>
  <c r="M69" i="3"/>
  <c r="M77" i="3"/>
  <c r="M85" i="3"/>
  <c r="M93" i="3"/>
  <c r="M101" i="3"/>
  <c r="M109" i="3"/>
  <c r="M117" i="3"/>
  <c r="M125" i="3"/>
  <c r="M133" i="3"/>
  <c r="M141" i="3"/>
  <c r="M149" i="3"/>
  <c r="M157" i="3"/>
  <c r="M165" i="3"/>
  <c r="M173" i="3"/>
  <c r="M181" i="3"/>
  <c r="M189" i="3"/>
  <c r="M197" i="3"/>
  <c r="M205" i="3"/>
  <c r="M213" i="3"/>
  <c r="M221" i="3"/>
  <c r="M229" i="3"/>
  <c r="M237" i="3"/>
  <c r="M245" i="3"/>
  <c r="M253" i="3"/>
  <c r="M261" i="3"/>
  <c r="M269" i="3"/>
  <c r="M277" i="3"/>
  <c r="M285" i="3"/>
  <c r="M293" i="3"/>
  <c r="M301" i="3"/>
  <c r="M309" i="3"/>
  <c r="M317" i="3"/>
  <c r="M325" i="3"/>
  <c r="M333" i="3"/>
  <c r="L13" i="3"/>
  <c r="L21" i="3"/>
  <c r="L29" i="3"/>
  <c r="L37" i="3"/>
  <c r="L45" i="3"/>
  <c r="L53" i="3"/>
  <c r="L61" i="3"/>
  <c r="L69" i="3"/>
  <c r="L77" i="3"/>
  <c r="L85" i="3"/>
  <c r="L93" i="3"/>
  <c r="L101" i="3"/>
  <c r="L109" i="3"/>
  <c r="L117" i="3"/>
  <c r="L125" i="3"/>
  <c r="L133" i="3"/>
  <c r="L141" i="3"/>
  <c r="L149" i="3"/>
  <c r="L157" i="3"/>
  <c r="L165" i="3"/>
  <c r="L173" i="3"/>
  <c r="L181" i="3"/>
  <c r="L189" i="3"/>
  <c r="L197" i="3"/>
  <c r="L205" i="3"/>
  <c r="L213" i="3"/>
  <c r="L221" i="3"/>
  <c r="L229" i="3"/>
  <c r="L237" i="3"/>
  <c r="L245" i="3"/>
  <c r="L253" i="3"/>
  <c r="L261" i="3"/>
  <c r="L269" i="3"/>
  <c r="L277" i="3"/>
  <c r="L285" i="3"/>
  <c r="L293" i="3"/>
  <c r="L301" i="3"/>
  <c r="L309" i="3"/>
  <c r="L317" i="3"/>
  <c r="L325" i="3"/>
  <c r="L333" i="3"/>
  <c r="K13" i="3"/>
  <c r="K21" i="3"/>
  <c r="K29" i="3"/>
  <c r="K37" i="3"/>
  <c r="K45" i="3"/>
  <c r="K53" i="3"/>
  <c r="K61" i="3"/>
  <c r="K69" i="3"/>
  <c r="K77" i="3"/>
  <c r="K85" i="3"/>
  <c r="K93" i="3"/>
  <c r="K101" i="3"/>
  <c r="K109" i="3"/>
  <c r="K117" i="3"/>
  <c r="K125" i="3"/>
  <c r="K133" i="3"/>
  <c r="K141" i="3"/>
  <c r="K149" i="3"/>
  <c r="K157" i="3"/>
  <c r="K165" i="3"/>
  <c r="K173" i="3"/>
  <c r="K181" i="3"/>
  <c r="K189" i="3"/>
  <c r="K197" i="3"/>
  <c r="K205" i="3"/>
  <c r="K213" i="3"/>
  <c r="K221" i="3"/>
  <c r="K229" i="3"/>
  <c r="K237" i="3"/>
  <c r="K245" i="3"/>
  <c r="K253" i="3"/>
  <c r="K261" i="3"/>
  <c r="K269" i="3"/>
  <c r="K277" i="3"/>
  <c r="K285" i="3"/>
  <c r="K293" i="3"/>
  <c r="K301" i="3"/>
  <c r="K309" i="3"/>
  <c r="K317" i="3"/>
  <c r="K325" i="3"/>
  <c r="K333" i="3"/>
  <c r="S303" i="3"/>
  <c r="U303" i="3" s="1"/>
  <c r="S335" i="3"/>
  <c r="U335" i="3" s="1"/>
  <c r="R31" i="3"/>
  <c r="R63" i="3"/>
  <c r="R95" i="3"/>
  <c r="R127" i="3"/>
  <c r="R148" i="3"/>
  <c r="R168" i="3"/>
  <c r="R191" i="3"/>
  <c r="R212" i="3"/>
  <c r="R232" i="3"/>
  <c r="R255" i="3"/>
  <c r="R276" i="3"/>
  <c r="R296" i="3"/>
  <c r="R319" i="3"/>
  <c r="Q24" i="3"/>
  <c r="Q40" i="3"/>
  <c r="Q56" i="3"/>
  <c r="Q72" i="3"/>
  <c r="Q88" i="3"/>
  <c r="Q103" i="3"/>
  <c r="Q116" i="3"/>
  <c r="Q128" i="3"/>
  <c r="Q142" i="3"/>
  <c r="Q153" i="3"/>
  <c r="Q167" i="3"/>
  <c r="Q180" i="3"/>
  <c r="Q192" i="3"/>
  <c r="Q206" i="3"/>
  <c r="Q217" i="3"/>
  <c r="Q231" i="3"/>
  <c r="Q244" i="3"/>
  <c r="Q256" i="3"/>
  <c r="Q270" i="3"/>
  <c r="Q281" i="3"/>
  <c r="Q295" i="3"/>
  <c r="Q308" i="3"/>
  <c r="Q320" i="3"/>
  <c r="Q334" i="3"/>
  <c r="P9" i="3"/>
  <c r="P23" i="3"/>
  <c r="P36" i="3"/>
  <c r="P48" i="3"/>
  <c r="P62" i="3"/>
  <c r="P72" i="3"/>
  <c r="P83" i="3"/>
  <c r="P94" i="3"/>
  <c r="P102" i="3"/>
  <c r="P110" i="3"/>
  <c r="P118" i="3"/>
  <c r="P126" i="3"/>
  <c r="P134" i="3"/>
  <c r="P142" i="3"/>
  <c r="P150" i="3"/>
  <c r="P158" i="3"/>
  <c r="P166" i="3"/>
  <c r="P174" i="3"/>
  <c r="P182" i="3"/>
  <c r="P190" i="3"/>
  <c r="P198" i="3"/>
  <c r="P206" i="3"/>
  <c r="P214" i="3"/>
  <c r="P222" i="3"/>
  <c r="P230" i="3"/>
  <c r="P238" i="3"/>
  <c r="P246" i="3"/>
  <c r="P254" i="3"/>
  <c r="P262" i="3"/>
  <c r="P270" i="3"/>
  <c r="P278" i="3"/>
  <c r="P286" i="3"/>
  <c r="P294" i="3"/>
  <c r="P302" i="3"/>
  <c r="P310" i="3"/>
  <c r="P318" i="3"/>
  <c r="P326" i="3"/>
  <c r="P334" i="3"/>
  <c r="O14" i="3"/>
  <c r="O22" i="3"/>
  <c r="O30" i="3"/>
  <c r="O38" i="3"/>
  <c r="O46" i="3"/>
  <c r="O54" i="3"/>
  <c r="O62" i="3"/>
  <c r="O70" i="3"/>
  <c r="O78" i="3"/>
  <c r="O86" i="3"/>
  <c r="O94" i="3"/>
  <c r="O102" i="3"/>
  <c r="O110" i="3"/>
  <c r="O118" i="3"/>
  <c r="O126" i="3"/>
  <c r="O134" i="3"/>
  <c r="O142" i="3"/>
  <c r="O150" i="3"/>
  <c r="O158" i="3"/>
  <c r="O166" i="3"/>
  <c r="O174" i="3"/>
  <c r="O182" i="3"/>
  <c r="O190" i="3"/>
  <c r="O198" i="3"/>
  <c r="O206" i="3"/>
  <c r="O214" i="3"/>
  <c r="O222" i="3"/>
  <c r="O230" i="3"/>
  <c r="O238" i="3"/>
  <c r="O246" i="3"/>
  <c r="O254" i="3"/>
  <c r="O262" i="3"/>
  <c r="O270" i="3"/>
  <c r="O278" i="3"/>
  <c r="O286" i="3"/>
  <c r="O294" i="3"/>
  <c r="O302" i="3"/>
  <c r="O310" i="3"/>
  <c r="O318" i="3"/>
  <c r="O326" i="3"/>
  <c r="O334" i="3"/>
  <c r="N14" i="3"/>
  <c r="N22" i="3"/>
  <c r="N30" i="3"/>
  <c r="N38" i="3"/>
  <c r="N46" i="3"/>
  <c r="N54" i="3"/>
  <c r="N62" i="3"/>
  <c r="N70" i="3"/>
  <c r="N78" i="3"/>
  <c r="N86" i="3"/>
  <c r="N94" i="3"/>
  <c r="N102" i="3"/>
  <c r="N110" i="3"/>
  <c r="N118" i="3"/>
  <c r="N126" i="3"/>
  <c r="N134" i="3"/>
  <c r="N142" i="3"/>
  <c r="N150" i="3"/>
  <c r="N158" i="3"/>
  <c r="N166" i="3"/>
  <c r="N174" i="3"/>
  <c r="N182" i="3"/>
  <c r="N190" i="3"/>
  <c r="N198" i="3"/>
  <c r="N206" i="3"/>
  <c r="N214" i="3"/>
  <c r="N222" i="3"/>
  <c r="N230" i="3"/>
  <c r="N238" i="3"/>
  <c r="N246" i="3"/>
  <c r="N254" i="3"/>
  <c r="N262" i="3"/>
  <c r="N270" i="3"/>
  <c r="N278" i="3"/>
  <c r="N286" i="3"/>
  <c r="N294" i="3"/>
  <c r="N302" i="3"/>
  <c r="N310" i="3"/>
  <c r="N318" i="3"/>
  <c r="N326" i="3"/>
  <c r="N334" i="3"/>
  <c r="M14" i="3"/>
  <c r="M22" i="3"/>
  <c r="M30" i="3"/>
  <c r="M38" i="3"/>
  <c r="M46" i="3"/>
  <c r="M54" i="3"/>
  <c r="M62" i="3"/>
  <c r="M70" i="3"/>
  <c r="M78" i="3"/>
  <c r="M86" i="3"/>
  <c r="M94" i="3"/>
  <c r="M102" i="3"/>
  <c r="M110" i="3"/>
  <c r="M118" i="3"/>
  <c r="M126" i="3"/>
  <c r="M134" i="3"/>
  <c r="M142" i="3"/>
  <c r="M150" i="3"/>
  <c r="M158" i="3"/>
  <c r="M166" i="3"/>
  <c r="M174" i="3"/>
  <c r="M182" i="3"/>
  <c r="M190" i="3"/>
  <c r="M198" i="3"/>
  <c r="M206" i="3"/>
  <c r="M214" i="3"/>
  <c r="M222" i="3"/>
  <c r="M230" i="3"/>
  <c r="M238" i="3"/>
  <c r="M246" i="3"/>
  <c r="M254" i="3"/>
  <c r="M262" i="3"/>
  <c r="M270" i="3"/>
  <c r="M278" i="3"/>
  <c r="M286" i="3"/>
  <c r="M294" i="3"/>
  <c r="M302" i="3"/>
  <c r="M310" i="3"/>
  <c r="M318" i="3"/>
  <c r="M326" i="3"/>
  <c r="M334" i="3"/>
  <c r="L14" i="3"/>
  <c r="L22" i="3"/>
  <c r="L30" i="3"/>
  <c r="L38" i="3"/>
  <c r="L46" i="3"/>
  <c r="L54" i="3"/>
  <c r="L62" i="3"/>
  <c r="L70" i="3"/>
  <c r="L78" i="3"/>
  <c r="L86" i="3"/>
  <c r="L94" i="3"/>
  <c r="L102" i="3"/>
  <c r="L110" i="3"/>
  <c r="L118" i="3"/>
  <c r="L126" i="3"/>
  <c r="L134" i="3"/>
  <c r="L142" i="3"/>
  <c r="L150" i="3"/>
  <c r="L158" i="3"/>
  <c r="L166" i="3"/>
  <c r="L174" i="3"/>
  <c r="L182" i="3"/>
  <c r="L190" i="3"/>
  <c r="L198" i="3"/>
  <c r="L206" i="3"/>
  <c r="L214" i="3"/>
  <c r="L222" i="3"/>
  <c r="L230" i="3"/>
  <c r="L238" i="3"/>
  <c r="L246" i="3"/>
  <c r="L254" i="3"/>
  <c r="L262" i="3"/>
  <c r="L270" i="3"/>
  <c r="L278" i="3"/>
  <c r="L286" i="3"/>
  <c r="L294" i="3"/>
  <c r="L302" i="3"/>
  <c r="L310" i="3"/>
  <c r="L318" i="3"/>
  <c r="L326" i="3"/>
  <c r="L334" i="3"/>
  <c r="K14" i="3"/>
  <c r="K22" i="3"/>
  <c r="K30" i="3"/>
  <c r="K38" i="3"/>
  <c r="K46" i="3"/>
  <c r="K54" i="3"/>
  <c r="K62" i="3"/>
  <c r="K70" i="3"/>
  <c r="K78" i="3"/>
  <c r="K86" i="3"/>
  <c r="K94" i="3"/>
  <c r="K102" i="3"/>
  <c r="K110" i="3"/>
  <c r="K118" i="3"/>
  <c r="K126" i="3"/>
  <c r="K134" i="3"/>
  <c r="K142" i="3"/>
  <c r="K150" i="3"/>
  <c r="K158" i="3"/>
  <c r="K166" i="3"/>
  <c r="K174" i="3"/>
  <c r="K182" i="3"/>
  <c r="K190" i="3"/>
  <c r="K198" i="3"/>
  <c r="K206" i="3"/>
  <c r="K214" i="3"/>
  <c r="K222" i="3"/>
  <c r="K230" i="3"/>
  <c r="K238" i="3"/>
  <c r="K246" i="3"/>
  <c r="K254" i="3"/>
  <c r="K262" i="3"/>
  <c r="K270" i="3"/>
  <c r="K278" i="3"/>
  <c r="K286" i="3"/>
  <c r="K294" i="3"/>
  <c r="K302" i="3"/>
  <c r="K310" i="3"/>
  <c r="K318" i="3"/>
  <c r="K326" i="3"/>
  <c r="K334" i="3"/>
  <c r="J14" i="3"/>
  <c r="J22" i="3"/>
  <c r="J30" i="3"/>
  <c r="J38" i="3"/>
  <c r="J46" i="3"/>
  <c r="J54" i="3"/>
  <c r="J62" i="3"/>
  <c r="J70" i="3"/>
  <c r="J78" i="3"/>
  <c r="J86" i="3"/>
  <c r="J94" i="3"/>
  <c r="J102" i="3"/>
  <c r="J110" i="3"/>
  <c r="J118" i="3"/>
  <c r="J126" i="3"/>
  <c r="J134" i="3"/>
  <c r="J142" i="3"/>
  <c r="J150" i="3"/>
  <c r="J158" i="3"/>
  <c r="J166" i="3"/>
  <c r="J174" i="3"/>
  <c r="J182" i="3"/>
  <c r="J190" i="3"/>
  <c r="J198" i="3"/>
  <c r="J206" i="3"/>
  <c r="J214" i="3"/>
  <c r="J222" i="3"/>
  <c r="J230" i="3"/>
  <c r="J238" i="3"/>
  <c r="J246" i="3"/>
  <c r="J254" i="3"/>
  <c r="J262" i="3"/>
  <c r="J270" i="3"/>
  <c r="J278" i="3"/>
  <c r="J286" i="3"/>
  <c r="J294" i="3"/>
  <c r="J302" i="3"/>
  <c r="J310" i="3"/>
  <c r="J318" i="3"/>
  <c r="J326" i="3"/>
  <c r="J334" i="3"/>
  <c r="I14" i="3"/>
  <c r="I22" i="3"/>
  <c r="I30" i="3"/>
  <c r="I38" i="3"/>
  <c r="I46" i="3"/>
  <c r="I54" i="3"/>
  <c r="I62" i="3"/>
  <c r="I70" i="3"/>
  <c r="I78" i="3"/>
  <c r="S264" i="3"/>
  <c r="U264" i="3" s="1"/>
  <c r="S304" i="3"/>
  <c r="U304" i="3" s="1"/>
  <c r="S336" i="3"/>
  <c r="U336" i="3" s="1"/>
  <c r="R32" i="3"/>
  <c r="R64" i="3"/>
  <c r="R96" i="3"/>
  <c r="R128" i="3"/>
  <c r="R151" i="3"/>
  <c r="R172" i="3"/>
  <c r="R192" i="3"/>
  <c r="R215" i="3"/>
  <c r="R236" i="3"/>
  <c r="R256" i="3"/>
  <c r="R279" i="3"/>
  <c r="R300" i="3"/>
  <c r="R320" i="3"/>
  <c r="R7" i="3"/>
  <c r="Q25" i="3"/>
  <c r="Q41" i="3"/>
  <c r="Q57" i="3"/>
  <c r="Q73" i="3"/>
  <c r="Q89" i="3"/>
  <c r="Q104" i="3"/>
  <c r="Q118" i="3"/>
  <c r="Q129" i="3"/>
  <c r="Q143" i="3"/>
  <c r="Q156" i="3"/>
  <c r="Q168" i="3"/>
  <c r="Q182" i="3"/>
  <c r="Q193" i="3"/>
  <c r="Q207" i="3"/>
  <c r="Q220" i="3"/>
  <c r="Q232" i="3"/>
  <c r="Q246" i="3"/>
  <c r="Q257" i="3"/>
  <c r="Q271" i="3"/>
  <c r="Q284" i="3"/>
  <c r="Q296" i="3"/>
  <c r="Q310" i="3"/>
  <c r="Q321" i="3"/>
  <c r="Q335" i="3"/>
  <c r="P12" i="3"/>
  <c r="P24" i="3"/>
  <c r="P38" i="3"/>
  <c r="P49" i="3"/>
  <c r="P63" i="3"/>
  <c r="P73" i="3"/>
  <c r="P84" i="3"/>
  <c r="P95" i="3"/>
  <c r="P103" i="3"/>
  <c r="P111" i="3"/>
  <c r="P119" i="3"/>
  <c r="P127" i="3"/>
  <c r="P135" i="3"/>
  <c r="P143" i="3"/>
  <c r="P151" i="3"/>
  <c r="P159" i="3"/>
  <c r="P167" i="3"/>
  <c r="P175" i="3"/>
  <c r="P183" i="3"/>
  <c r="P191" i="3"/>
  <c r="P199" i="3"/>
  <c r="P207" i="3"/>
  <c r="P215" i="3"/>
  <c r="P223" i="3"/>
  <c r="P231" i="3"/>
  <c r="P239" i="3"/>
  <c r="P247" i="3"/>
  <c r="P255" i="3"/>
  <c r="P263" i="3"/>
  <c r="P271" i="3"/>
  <c r="P279" i="3"/>
  <c r="P287" i="3"/>
  <c r="P295" i="3"/>
  <c r="P303" i="3"/>
  <c r="P311" i="3"/>
  <c r="P319" i="3"/>
  <c r="P327" i="3"/>
  <c r="P335" i="3"/>
  <c r="P7" i="3"/>
  <c r="O15" i="3"/>
  <c r="O23" i="3"/>
  <c r="O31" i="3"/>
  <c r="O39" i="3"/>
  <c r="O47" i="3"/>
  <c r="O55" i="3"/>
  <c r="O63" i="3"/>
  <c r="O71" i="3"/>
  <c r="O79" i="3"/>
  <c r="O87" i="3"/>
  <c r="O95" i="3"/>
  <c r="O103" i="3"/>
  <c r="O111" i="3"/>
  <c r="O119" i="3"/>
  <c r="O127" i="3"/>
  <c r="O135" i="3"/>
  <c r="O143" i="3"/>
  <c r="O151" i="3"/>
  <c r="O159" i="3"/>
  <c r="O167" i="3"/>
  <c r="O175" i="3"/>
  <c r="O183" i="3"/>
  <c r="O191" i="3"/>
  <c r="O199" i="3"/>
  <c r="O207" i="3"/>
  <c r="O215" i="3"/>
  <c r="O223" i="3"/>
  <c r="O231" i="3"/>
  <c r="O239" i="3"/>
  <c r="O247" i="3"/>
  <c r="O255" i="3"/>
  <c r="O263" i="3"/>
  <c r="O271" i="3"/>
  <c r="O279" i="3"/>
  <c r="O287" i="3"/>
  <c r="O295" i="3"/>
  <c r="O303" i="3"/>
  <c r="O311" i="3"/>
  <c r="O319" i="3"/>
  <c r="O327" i="3"/>
  <c r="O335" i="3"/>
  <c r="O7" i="3"/>
  <c r="N15" i="3"/>
  <c r="N23" i="3"/>
  <c r="N31" i="3"/>
  <c r="N39" i="3"/>
  <c r="N47" i="3"/>
  <c r="N55" i="3"/>
  <c r="N63" i="3"/>
  <c r="N71" i="3"/>
  <c r="N79" i="3"/>
  <c r="N87" i="3"/>
  <c r="N95" i="3"/>
  <c r="N103" i="3"/>
  <c r="N111" i="3"/>
  <c r="N119" i="3"/>
  <c r="N127" i="3"/>
  <c r="N135" i="3"/>
  <c r="N143" i="3"/>
  <c r="N151" i="3"/>
  <c r="N159" i="3"/>
  <c r="N167" i="3"/>
  <c r="N175" i="3"/>
  <c r="N183" i="3"/>
  <c r="N191" i="3"/>
  <c r="N199" i="3"/>
  <c r="N207" i="3"/>
  <c r="N215" i="3"/>
  <c r="N223" i="3"/>
  <c r="N231" i="3"/>
  <c r="N239" i="3"/>
  <c r="N247" i="3"/>
  <c r="N255" i="3"/>
  <c r="N263" i="3"/>
  <c r="N271" i="3"/>
  <c r="N279" i="3"/>
  <c r="N287" i="3"/>
  <c r="N295" i="3"/>
  <c r="N303" i="3"/>
  <c r="N311" i="3"/>
  <c r="N319" i="3"/>
  <c r="N327" i="3"/>
  <c r="N335" i="3"/>
  <c r="N7" i="3"/>
  <c r="M15" i="3"/>
  <c r="M23" i="3"/>
  <c r="M31" i="3"/>
  <c r="M39" i="3"/>
  <c r="M47" i="3"/>
  <c r="M55" i="3"/>
  <c r="M63" i="3"/>
  <c r="M71" i="3"/>
  <c r="M79" i="3"/>
  <c r="M87" i="3"/>
  <c r="M95" i="3"/>
  <c r="M103" i="3"/>
  <c r="M111" i="3"/>
  <c r="M119" i="3"/>
  <c r="M127" i="3"/>
  <c r="M135" i="3"/>
  <c r="M143" i="3"/>
  <c r="M151" i="3"/>
  <c r="M159" i="3"/>
  <c r="M167" i="3"/>
  <c r="M175" i="3"/>
  <c r="M183" i="3"/>
  <c r="M191" i="3"/>
  <c r="M199" i="3"/>
  <c r="M207" i="3"/>
  <c r="M215" i="3"/>
  <c r="M223" i="3"/>
  <c r="M231" i="3"/>
  <c r="M239" i="3"/>
  <c r="M247" i="3"/>
  <c r="M255" i="3"/>
  <c r="M263" i="3"/>
  <c r="M271" i="3"/>
  <c r="M279" i="3"/>
  <c r="M287" i="3"/>
  <c r="M295" i="3"/>
  <c r="M303" i="3"/>
  <c r="M311" i="3"/>
  <c r="M319" i="3"/>
  <c r="M327" i="3"/>
  <c r="M335" i="3"/>
  <c r="M7" i="3"/>
  <c r="L15" i="3"/>
  <c r="L23" i="3"/>
  <c r="L31" i="3"/>
  <c r="L39" i="3"/>
  <c r="L47" i="3"/>
  <c r="L55" i="3"/>
  <c r="L63" i="3"/>
  <c r="L71" i="3"/>
  <c r="L79" i="3"/>
  <c r="L87" i="3"/>
  <c r="L95" i="3"/>
  <c r="L103" i="3"/>
  <c r="L111" i="3"/>
  <c r="L119" i="3"/>
  <c r="L127" i="3"/>
  <c r="L135" i="3"/>
  <c r="L143" i="3"/>
  <c r="L151" i="3"/>
  <c r="L159" i="3"/>
  <c r="L167" i="3"/>
  <c r="L175" i="3"/>
  <c r="L183" i="3"/>
  <c r="L191" i="3"/>
  <c r="L199" i="3"/>
  <c r="L207" i="3"/>
  <c r="L215" i="3"/>
  <c r="L223" i="3"/>
  <c r="L231" i="3"/>
  <c r="L239" i="3"/>
  <c r="L247" i="3"/>
  <c r="L255" i="3"/>
  <c r="L263" i="3"/>
  <c r="L271" i="3"/>
  <c r="L279" i="3"/>
  <c r="L287" i="3"/>
  <c r="L295" i="3"/>
  <c r="L303" i="3"/>
  <c r="L311" i="3"/>
  <c r="L319" i="3"/>
  <c r="L327" i="3"/>
  <c r="L335" i="3"/>
  <c r="L7" i="3"/>
  <c r="K15" i="3"/>
  <c r="K23" i="3"/>
  <c r="K31" i="3"/>
  <c r="K39" i="3"/>
  <c r="K47" i="3"/>
  <c r="K55" i="3"/>
  <c r="K63" i="3"/>
  <c r="K71" i="3"/>
  <c r="K79" i="3"/>
  <c r="K87" i="3"/>
  <c r="K95" i="3"/>
  <c r="K103" i="3"/>
  <c r="K111" i="3"/>
  <c r="K119" i="3"/>
  <c r="K127" i="3"/>
  <c r="K135" i="3"/>
  <c r="K143" i="3"/>
  <c r="K151" i="3"/>
  <c r="K159" i="3"/>
  <c r="K167" i="3"/>
  <c r="K175" i="3"/>
  <c r="K183" i="3"/>
  <c r="K191" i="3"/>
  <c r="K199" i="3"/>
  <c r="K207" i="3"/>
  <c r="K215" i="3"/>
  <c r="K223" i="3"/>
  <c r="K231" i="3"/>
  <c r="K239" i="3"/>
  <c r="K247" i="3"/>
  <c r="K255" i="3"/>
  <c r="K263" i="3"/>
  <c r="K271" i="3"/>
  <c r="K279" i="3"/>
  <c r="K287" i="3"/>
  <c r="K295" i="3"/>
  <c r="K303" i="3"/>
  <c r="K311" i="3"/>
  <c r="K319" i="3"/>
  <c r="K327" i="3"/>
  <c r="K335" i="3"/>
  <c r="K7" i="3"/>
  <c r="J15" i="3"/>
  <c r="J23" i="3"/>
  <c r="J31" i="3"/>
  <c r="J39" i="3"/>
  <c r="J47" i="3"/>
  <c r="J55" i="3"/>
  <c r="J63" i="3"/>
  <c r="J71" i="3"/>
  <c r="J79" i="3"/>
  <c r="J87" i="3"/>
  <c r="J95" i="3"/>
  <c r="J103" i="3"/>
  <c r="J111" i="3"/>
  <c r="J119" i="3"/>
  <c r="J127" i="3"/>
  <c r="J135" i="3"/>
  <c r="J143" i="3"/>
  <c r="J151" i="3"/>
  <c r="J159" i="3"/>
  <c r="J167" i="3"/>
  <c r="J175" i="3"/>
  <c r="J183" i="3"/>
  <c r="J191" i="3"/>
  <c r="J199" i="3"/>
  <c r="J207" i="3"/>
  <c r="J215" i="3"/>
  <c r="J223" i="3"/>
  <c r="J231" i="3"/>
  <c r="J239" i="3"/>
  <c r="J247" i="3"/>
  <c r="J255" i="3"/>
  <c r="J263" i="3"/>
  <c r="J271" i="3"/>
  <c r="J279" i="3"/>
  <c r="J287" i="3"/>
  <c r="J295" i="3"/>
  <c r="J303" i="3"/>
  <c r="J311" i="3"/>
  <c r="J319" i="3"/>
  <c r="J327" i="3"/>
  <c r="J335" i="3"/>
  <c r="J7" i="3"/>
  <c r="I15" i="3"/>
  <c r="I23" i="3"/>
  <c r="I31" i="3"/>
  <c r="I39" i="3"/>
  <c r="I47" i="3"/>
  <c r="I55" i="3"/>
  <c r="I63" i="3"/>
  <c r="I71" i="3"/>
  <c r="I79" i="3"/>
  <c r="S272" i="3"/>
  <c r="U272" i="3" s="1"/>
  <c r="S311" i="3"/>
  <c r="U311" i="3" s="1"/>
  <c r="S7" i="3"/>
  <c r="U7" i="3" s="1"/>
  <c r="R39" i="3"/>
  <c r="R71" i="3"/>
  <c r="R103" i="3"/>
  <c r="R132" i="3"/>
  <c r="R152" i="3"/>
  <c r="R175" i="3"/>
  <c r="R196" i="3"/>
  <c r="R216" i="3"/>
  <c r="R239" i="3"/>
  <c r="R260" i="3"/>
  <c r="R280" i="3"/>
  <c r="R303" i="3"/>
  <c r="R324" i="3"/>
  <c r="Q8" i="3"/>
  <c r="Q28" i="3"/>
  <c r="Q44" i="3"/>
  <c r="Q60" i="3"/>
  <c r="Q76" i="3"/>
  <c r="Q92" i="3"/>
  <c r="Q105" i="3"/>
  <c r="Q119" i="3"/>
  <c r="Q132" i="3"/>
  <c r="Q144" i="3"/>
  <c r="Q158" i="3"/>
  <c r="Q169" i="3"/>
  <c r="Q183" i="3"/>
  <c r="Q196" i="3"/>
  <c r="Q208" i="3"/>
  <c r="Q222" i="3"/>
  <c r="Q233" i="3"/>
  <c r="Q247" i="3"/>
  <c r="Q260" i="3"/>
  <c r="Q272" i="3"/>
  <c r="Q286" i="3"/>
  <c r="Q297" i="3"/>
  <c r="Q311" i="3"/>
  <c r="Q324" i="3"/>
  <c r="Q336" i="3"/>
  <c r="P14" i="3"/>
  <c r="P25" i="3"/>
  <c r="P39" i="3"/>
  <c r="P52" i="3"/>
  <c r="P64" i="3"/>
  <c r="P75" i="3"/>
  <c r="P86" i="3"/>
  <c r="P96" i="3"/>
  <c r="P104" i="3"/>
  <c r="P112" i="3"/>
  <c r="P120" i="3"/>
  <c r="P128" i="3"/>
  <c r="P136" i="3"/>
  <c r="P144" i="3"/>
  <c r="P152" i="3"/>
  <c r="P160" i="3"/>
  <c r="P168" i="3"/>
  <c r="P176" i="3"/>
  <c r="P184" i="3"/>
  <c r="P192" i="3"/>
  <c r="P200" i="3"/>
  <c r="P208" i="3"/>
  <c r="P216" i="3"/>
  <c r="P224" i="3"/>
  <c r="P232" i="3"/>
  <c r="P240" i="3"/>
  <c r="P248" i="3"/>
  <c r="P256" i="3"/>
  <c r="P264" i="3"/>
  <c r="P272" i="3"/>
  <c r="P280" i="3"/>
  <c r="P288" i="3"/>
  <c r="P296" i="3"/>
  <c r="P304" i="3"/>
  <c r="P312" i="3"/>
  <c r="P320" i="3"/>
  <c r="P328" i="3"/>
  <c r="P336" i="3"/>
  <c r="O8" i="3"/>
  <c r="O16" i="3"/>
  <c r="O24" i="3"/>
  <c r="O32" i="3"/>
  <c r="O40" i="3"/>
  <c r="O48" i="3"/>
  <c r="O56" i="3"/>
  <c r="O64" i="3"/>
  <c r="O72" i="3"/>
  <c r="O80" i="3"/>
  <c r="O88" i="3"/>
  <c r="O96" i="3"/>
  <c r="O104" i="3"/>
  <c r="O112" i="3"/>
  <c r="O120" i="3"/>
  <c r="O128" i="3"/>
  <c r="O136" i="3"/>
  <c r="O144" i="3"/>
  <c r="O152" i="3"/>
  <c r="O160" i="3"/>
  <c r="O168" i="3"/>
  <c r="O176" i="3"/>
  <c r="O184" i="3"/>
  <c r="O192" i="3"/>
  <c r="O200" i="3"/>
  <c r="O208" i="3"/>
  <c r="O216" i="3"/>
  <c r="O224" i="3"/>
  <c r="O232" i="3"/>
  <c r="O240" i="3"/>
  <c r="O248" i="3"/>
  <c r="O256" i="3"/>
  <c r="O264" i="3"/>
  <c r="O272" i="3"/>
  <c r="O280" i="3"/>
  <c r="O288" i="3"/>
  <c r="O296" i="3"/>
  <c r="O304" i="3"/>
  <c r="O312" i="3"/>
  <c r="O320" i="3"/>
  <c r="O328" i="3"/>
  <c r="O336" i="3"/>
  <c r="N8" i="3"/>
  <c r="N16" i="3"/>
  <c r="N24" i="3"/>
  <c r="N32" i="3"/>
  <c r="N40" i="3"/>
  <c r="N48" i="3"/>
  <c r="N56" i="3"/>
  <c r="N64" i="3"/>
  <c r="N72" i="3"/>
  <c r="N80" i="3"/>
  <c r="N88" i="3"/>
  <c r="N96" i="3"/>
  <c r="N104" i="3"/>
  <c r="N112" i="3"/>
  <c r="N120" i="3"/>
  <c r="N128" i="3"/>
  <c r="N136" i="3"/>
  <c r="N144" i="3"/>
  <c r="N152" i="3"/>
  <c r="N160" i="3"/>
  <c r="N168" i="3"/>
  <c r="N176" i="3"/>
  <c r="N184" i="3"/>
  <c r="N192" i="3"/>
  <c r="N200" i="3"/>
  <c r="N208" i="3"/>
  <c r="N216" i="3"/>
  <c r="N224" i="3"/>
  <c r="N232" i="3"/>
  <c r="N240" i="3"/>
  <c r="N248" i="3"/>
  <c r="N256" i="3"/>
  <c r="N264" i="3"/>
  <c r="N272" i="3"/>
  <c r="N280" i="3"/>
  <c r="N288" i="3"/>
  <c r="N296" i="3"/>
  <c r="N304" i="3"/>
  <c r="N312" i="3"/>
  <c r="N320" i="3"/>
  <c r="N328" i="3"/>
  <c r="N336" i="3"/>
  <c r="M8" i="3"/>
  <c r="M16" i="3"/>
  <c r="M24" i="3"/>
  <c r="M32" i="3"/>
  <c r="M40" i="3"/>
  <c r="M48" i="3"/>
  <c r="M56" i="3"/>
  <c r="M64" i="3"/>
  <c r="M72" i="3"/>
  <c r="M80" i="3"/>
  <c r="M88" i="3"/>
  <c r="M96" i="3"/>
  <c r="M104" i="3"/>
  <c r="M112" i="3"/>
  <c r="M120" i="3"/>
  <c r="M128" i="3"/>
  <c r="M136" i="3"/>
  <c r="M144" i="3"/>
  <c r="M152" i="3"/>
  <c r="M160" i="3"/>
  <c r="M168" i="3"/>
  <c r="M176" i="3"/>
  <c r="M184" i="3"/>
  <c r="M192" i="3"/>
  <c r="M200" i="3"/>
  <c r="M208" i="3"/>
  <c r="M216" i="3"/>
  <c r="M224" i="3"/>
  <c r="M232" i="3"/>
  <c r="M240" i="3"/>
  <c r="M248" i="3"/>
  <c r="M256" i="3"/>
  <c r="M264" i="3"/>
  <c r="M272" i="3"/>
  <c r="M280" i="3"/>
  <c r="M288" i="3"/>
  <c r="M296" i="3"/>
  <c r="M304" i="3"/>
  <c r="M312" i="3"/>
  <c r="M320" i="3"/>
  <c r="M328" i="3"/>
  <c r="M336" i="3"/>
  <c r="L8" i="3"/>
  <c r="L16" i="3"/>
  <c r="L24" i="3"/>
  <c r="L32" i="3"/>
  <c r="L40" i="3"/>
  <c r="L48" i="3"/>
  <c r="L56" i="3"/>
  <c r="L64" i="3"/>
  <c r="L72" i="3"/>
  <c r="L80" i="3"/>
  <c r="L88" i="3"/>
  <c r="L96" i="3"/>
  <c r="L104" i="3"/>
  <c r="L112" i="3"/>
  <c r="L120" i="3"/>
  <c r="L128" i="3"/>
  <c r="L136" i="3"/>
  <c r="L144" i="3"/>
  <c r="L152" i="3"/>
  <c r="L160" i="3"/>
  <c r="L168" i="3"/>
  <c r="L176" i="3"/>
  <c r="L184" i="3"/>
  <c r="L192" i="3"/>
  <c r="L200" i="3"/>
  <c r="L208" i="3"/>
  <c r="L216" i="3"/>
  <c r="L224" i="3"/>
  <c r="L232" i="3"/>
  <c r="L240" i="3"/>
  <c r="L248" i="3"/>
  <c r="L256" i="3"/>
  <c r="L264" i="3"/>
  <c r="L272" i="3"/>
  <c r="L280" i="3"/>
  <c r="L288" i="3"/>
  <c r="L296" i="3"/>
  <c r="L304" i="3"/>
  <c r="L312" i="3"/>
  <c r="L320" i="3"/>
  <c r="L328" i="3"/>
  <c r="L336" i="3"/>
  <c r="K8" i="3"/>
  <c r="K16" i="3"/>
  <c r="K24" i="3"/>
  <c r="K32" i="3"/>
  <c r="K40" i="3"/>
  <c r="K48" i="3"/>
  <c r="K56" i="3"/>
  <c r="K64" i="3"/>
  <c r="K72" i="3"/>
  <c r="K80" i="3"/>
  <c r="K88" i="3"/>
  <c r="K96" i="3"/>
  <c r="K104" i="3"/>
  <c r="K112" i="3"/>
  <c r="K120" i="3"/>
  <c r="K128" i="3"/>
  <c r="K136" i="3"/>
  <c r="K144" i="3"/>
  <c r="K152" i="3"/>
  <c r="K160" i="3"/>
  <c r="K168" i="3"/>
  <c r="K176" i="3"/>
  <c r="K184" i="3"/>
  <c r="K192" i="3"/>
  <c r="K200" i="3"/>
  <c r="K208" i="3"/>
  <c r="K216" i="3"/>
  <c r="K224" i="3"/>
  <c r="K232" i="3"/>
  <c r="K240" i="3"/>
  <c r="K248" i="3"/>
  <c r="K256" i="3"/>
  <c r="K264" i="3"/>
  <c r="K272" i="3"/>
  <c r="K280" i="3"/>
  <c r="K288" i="3"/>
  <c r="K296" i="3"/>
  <c r="K304" i="3"/>
  <c r="K312" i="3"/>
  <c r="K320" i="3"/>
  <c r="K328" i="3"/>
  <c r="K336" i="3"/>
  <c r="J8" i="3"/>
  <c r="J16" i="3"/>
  <c r="J24" i="3"/>
  <c r="J32" i="3"/>
  <c r="J40" i="3"/>
  <c r="J48" i="3"/>
  <c r="J56" i="3"/>
  <c r="J64" i="3"/>
  <c r="J72" i="3"/>
  <c r="J80" i="3"/>
  <c r="J88" i="3"/>
  <c r="J96" i="3"/>
  <c r="J104" i="3"/>
  <c r="J112" i="3"/>
  <c r="J120" i="3"/>
  <c r="J128" i="3"/>
  <c r="J136" i="3"/>
  <c r="J144" i="3"/>
  <c r="J152" i="3"/>
  <c r="J160" i="3"/>
  <c r="J168" i="3"/>
  <c r="J176" i="3"/>
  <c r="J184" i="3"/>
  <c r="J192" i="3"/>
  <c r="J200" i="3"/>
  <c r="J208" i="3"/>
  <c r="J216" i="3"/>
  <c r="J224" i="3"/>
  <c r="J232" i="3"/>
  <c r="J240" i="3"/>
  <c r="J248" i="3"/>
  <c r="J256" i="3"/>
  <c r="J264" i="3"/>
  <c r="J272" i="3"/>
  <c r="J280" i="3"/>
  <c r="J288" i="3"/>
  <c r="J296" i="3"/>
  <c r="J304" i="3"/>
  <c r="J312" i="3"/>
  <c r="J320" i="3"/>
  <c r="J328" i="3"/>
  <c r="J336" i="3"/>
  <c r="I8" i="3"/>
  <c r="I16" i="3"/>
  <c r="I24" i="3"/>
  <c r="I32" i="3"/>
  <c r="I40" i="3"/>
  <c r="I48" i="3"/>
  <c r="I56" i="3"/>
  <c r="I64" i="3"/>
  <c r="I72" i="3"/>
  <c r="I80" i="3"/>
  <c r="J17" i="3"/>
  <c r="J49" i="3"/>
  <c r="J81" i="3"/>
  <c r="J113" i="3"/>
  <c r="J145" i="3"/>
  <c r="J177" i="3"/>
  <c r="J209" i="3"/>
  <c r="J241" i="3"/>
  <c r="J273" i="3"/>
  <c r="J305" i="3"/>
  <c r="J337" i="3"/>
  <c r="I33" i="3"/>
  <c r="I65" i="3"/>
  <c r="I86" i="3"/>
  <c r="I94" i="3"/>
  <c r="I102" i="3"/>
  <c r="I110" i="3"/>
  <c r="I118" i="3"/>
  <c r="I126" i="3"/>
  <c r="I134" i="3"/>
  <c r="I142" i="3"/>
  <c r="I150" i="3"/>
  <c r="I158" i="3"/>
  <c r="I166" i="3"/>
  <c r="I174" i="3"/>
  <c r="I182" i="3"/>
  <c r="I190" i="3"/>
  <c r="I198" i="3"/>
  <c r="I206" i="3"/>
  <c r="I214" i="3"/>
  <c r="I222" i="3"/>
  <c r="I230" i="3"/>
  <c r="I238" i="3"/>
  <c r="I246" i="3"/>
  <c r="I254" i="3"/>
  <c r="I262" i="3"/>
  <c r="I270" i="3"/>
  <c r="I278" i="3"/>
  <c r="I286" i="3"/>
  <c r="I294" i="3"/>
  <c r="I302" i="3"/>
  <c r="I310" i="3"/>
  <c r="I318" i="3"/>
  <c r="I326" i="3"/>
  <c r="I334" i="3"/>
  <c r="H14" i="3"/>
  <c r="H22" i="3"/>
  <c r="H30" i="3"/>
  <c r="H38" i="3"/>
  <c r="H46" i="3"/>
  <c r="H54" i="3"/>
  <c r="H62" i="3"/>
  <c r="H70" i="3"/>
  <c r="H78" i="3"/>
  <c r="H86" i="3"/>
  <c r="H94" i="3"/>
  <c r="H102" i="3"/>
  <c r="H110" i="3"/>
  <c r="H118" i="3"/>
  <c r="H126" i="3"/>
  <c r="H134" i="3"/>
  <c r="H142" i="3"/>
  <c r="H150" i="3"/>
  <c r="H158" i="3"/>
  <c r="H166" i="3"/>
  <c r="H174" i="3"/>
  <c r="H182" i="3"/>
  <c r="H190" i="3"/>
  <c r="H198" i="3"/>
  <c r="H206" i="3"/>
  <c r="H214" i="3"/>
  <c r="H222" i="3"/>
  <c r="H230" i="3"/>
  <c r="H238" i="3"/>
  <c r="H246" i="3"/>
  <c r="H254" i="3"/>
  <c r="H262" i="3"/>
  <c r="H270" i="3"/>
  <c r="H278" i="3"/>
  <c r="H286" i="3"/>
  <c r="H294" i="3"/>
  <c r="H302" i="3"/>
  <c r="H310" i="3"/>
  <c r="H318" i="3"/>
  <c r="H326" i="3"/>
  <c r="H334" i="3"/>
  <c r="G14" i="3"/>
  <c r="G22" i="3"/>
  <c r="G30" i="3"/>
  <c r="G38" i="3"/>
  <c r="G46" i="3"/>
  <c r="G54" i="3"/>
  <c r="G62" i="3"/>
  <c r="G70" i="3"/>
  <c r="G78" i="3"/>
  <c r="G86" i="3"/>
  <c r="G94" i="3"/>
  <c r="G102" i="3"/>
  <c r="G110" i="3"/>
  <c r="G118" i="3"/>
  <c r="G126" i="3"/>
  <c r="G134" i="3"/>
  <c r="G142" i="3"/>
  <c r="G150" i="3"/>
  <c r="G158" i="3"/>
  <c r="G166" i="3"/>
  <c r="G174" i="3"/>
  <c r="G182" i="3"/>
  <c r="G190" i="3"/>
  <c r="G198" i="3"/>
  <c r="G206" i="3"/>
  <c r="G214" i="3"/>
  <c r="G222" i="3"/>
  <c r="G230" i="3"/>
  <c r="G238" i="3"/>
  <c r="G246" i="3"/>
  <c r="G254" i="3"/>
  <c r="G262" i="3"/>
  <c r="G270" i="3"/>
  <c r="G278" i="3"/>
  <c r="G286" i="3"/>
  <c r="G294" i="3"/>
  <c r="G302" i="3"/>
  <c r="G310" i="3"/>
  <c r="G318" i="3"/>
  <c r="G326" i="3"/>
  <c r="G334" i="3"/>
  <c r="H69" i="3"/>
  <c r="H293" i="3"/>
  <c r="G45" i="3"/>
  <c r="G85" i="3"/>
  <c r="G157" i="3"/>
  <c r="G221" i="3"/>
  <c r="G277" i="3"/>
  <c r="J21" i="3"/>
  <c r="J53" i="3"/>
  <c r="J85" i="3"/>
  <c r="J117" i="3"/>
  <c r="J149" i="3"/>
  <c r="J181" i="3"/>
  <c r="J213" i="3"/>
  <c r="J245" i="3"/>
  <c r="J277" i="3"/>
  <c r="J309" i="3"/>
  <c r="I37" i="3"/>
  <c r="I69" i="3"/>
  <c r="I87" i="3"/>
  <c r="I95" i="3"/>
  <c r="I103" i="3"/>
  <c r="I111" i="3"/>
  <c r="I119" i="3"/>
  <c r="I127" i="3"/>
  <c r="I135" i="3"/>
  <c r="I143" i="3"/>
  <c r="I151" i="3"/>
  <c r="I159" i="3"/>
  <c r="I167" i="3"/>
  <c r="I175" i="3"/>
  <c r="I183" i="3"/>
  <c r="I191" i="3"/>
  <c r="I199" i="3"/>
  <c r="I207" i="3"/>
  <c r="I215" i="3"/>
  <c r="I223" i="3"/>
  <c r="I231" i="3"/>
  <c r="I239" i="3"/>
  <c r="I247" i="3"/>
  <c r="I255" i="3"/>
  <c r="I263" i="3"/>
  <c r="I271" i="3"/>
  <c r="I279" i="3"/>
  <c r="I287" i="3"/>
  <c r="I295" i="3"/>
  <c r="I303" i="3"/>
  <c r="I311" i="3"/>
  <c r="I319" i="3"/>
  <c r="I327" i="3"/>
  <c r="I335" i="3"/>
  <c r="I7" i="3"/>
  <c r="H15" i="3"/>
  <c r="H23" i="3"/>
  <c r="H31" i="3"/>
  <c r="H39" i="3"/>
  <c r="H47" i="3"/>
  <c r="H55" i="3"/>
  <c r="H63" i="3"/>
  <c r="H71" i="3"/>
  <c r="H79" i="3"/>
  <c r="H87" i="3"/>
  <c r="H95" i="3"/>
  <c r="H103" i="3"/>
  <c r="H111" i="3"/>
  <c r="H119" i="3"/>
  <c r="H127" i="3"/>
  <c r="H135" i="3"/>
  <c r="H143" i="3"/>
  <c r="H151" i="3"/>
  <c r="H159" i="3"/>
  <c r="H167" i="3"/>
  <c r="H175" i="3"/>
  <c r="H183" i="3"/>
  <c r="H191" i="3"/>
  <c r="H199" i="3"/>
  <c r="H207" i="3"/>
  <c r="H215" i="3"/>
  <c r="H223" i="3"/>
  <c r="H231" i="3"/>
  <c r="H239" i="3"/>
  <c r="H247" i="3"/>
  <c r="H255" i="3"/>
  <c r="H263" i="3"/>
  <c r="H271" i="3"/>
  <c r="H279" i="3"/>
  <c r="H287" i="3"/>
  <c r="H295" i="3"/>
  <c r="H303" i="3"/>
  <c r="H311" i="3"/>
  <c r="H319" i="3"/>
  <c r="H327" i="3"/>
  <c r="H335" i="3"/>
  <c r="H7" i="3"/>
  <c r="G15" i="3"/>
  <c r="G23" i="3"/>
  <c r="G31" i="3"/>
  <c r="G39" i="3"/>
  <c r="G47" i="3"/>
  <c r="G55" i="3"/>
  <c r="G63" i="3"/>
  <c r="G71" i="3"/>
  <c r="G79" i="3"/>
  <c r="G87" i="3"/>
  <c r="G95" i="3"/>
  <c r="G103" i="3"/>
  <c r="G111" i="3"/>
  <c r="G119" i="3"/>
  <c r="G127" i="3"/>
  <c r="G135" i="3"/>
  <c r="G143" i="3"/>
  <c r="G151" i="3"/>
  <c r="G159" i="3"/>
  <c r="G167" i="3"/>
  <c r="G175" i="3"/>
  <c r="G183" i="3"/>
  <c r="G191" i="3"/>
  <c r="G199" i="3"/>
  <c r="G207" i="3"/>
  <c r="G215" i="3"/>
  <c r="G223" i="3"/>
  <c r="G231" i="3"/>
  <c r="G239" i="3"/>
  <c r="G247" i="3"/>
  <c r="G255" i="3"/>
  <c r="G263" i="3"/>
  <c r="G271" i="3"/>
  <c r="G279" i="3"/>
  <c r="G287" i="3"/>
  <c r="G295" i="3"/>
  <c r="G303" i="3"/>
  <c r="G311" i="3"/>
  <c r="G319" i="3"/>
  <c r="G327" i="3"/>
  <c r="G335" i="3"/>
  <c r="H77" i="3"/>
  <c r="H301" i="3"/>
  <c r="G29" i="3"/>
  <c r="G93" i="3"/>
  <c r="G165" i="3"/>
  <c r="G229" i="3"/>
  <c r="G293" i="3"/>
  <c r="J25" i="3"/>
  <c r="J57" i="3"/>
  <c r="J89" i="3"/>
  <c r="J121" i="3"/>
  <c r="J153" i="3"/>
  <c r="J185" i="3"/>
  <c r="J217" i="3"/>
  <c r="J249" i="3"/>
  <c r="J281" i="3"/>
  <c r="J313" i="3"/>
  <c r="I9" i="3"/>
  <c r="I41" i="3"/>
  <c r="I73" i="3"/>
  <c r="I88" i="3"/>
  <c r="I96" i="3"/>
  <c r="I104" i="3"/>
  <c r="I112" i="3"/>
  <c r="I120" i="3"/>
  <c r="I128" i="3"/>
  <c r="I136" i="3"/>
  <c r="I144" i="3"/>
  <c r="I152" i="3"/>
  <c r="I160" i="3"/>
  <c r="I168" i="3"/>
  <c r="I176" i="3"/>
  <c r="I184" i="3"/>
  <c r="I192" i="3"/>
  <c r="I200" i="3"/>
  <c r="I208" i="3"/>
  <c r="I216" i="3"/>
  <c r="I224" i="3"/>
  <c r="I232" i="3"/>
  <c r="I240" i="3"/>
  <c r="I248" i="3"/>
  <c r="I256" i="3"/>
  <c r="I264" i="3"/>
  <c r="I272" i="3"/>
  <c r="I280" i="3"/>
  <c r="I288" i="3"/>
  <c r="I296" i="3"/>
  <c r="I304" i="3"/>
  <c r="I312" i="3"/>
  <c r="I320" i="3"/>
  <c r="I328" i="3"/>
  <c r="I336" i="3"/>
  <c r="H8" i="3"/>
  <c r="H16" i="3"/>
  <c r="H24" i="3"/>
  <c r="H32" i="3"/>
  <c r="H40" i="3"/>
  <c r="H48" i="3"/>
  <c r="H56" i="3"/>
  <c r="H64" i="3"/>
  <c r="H72" i="3"/>
  <c r="H80" i="3"/>
  <c r="H88" i="3"/>
  <c r="H96" i="3"/>
  <c r="H104" i="3"/>
  <c r="H112" i="3"/>
  <c r="H120" i="3"/>
  <c r="H128" i="3"/>
  <c r="H136" i="3"/>
  <c r="H144" i="3"/>
  <c r="H152" i="3"/>
  <c r="H160" i="3"/>
  <c r="H168" i="3"/>
  <c r="H176" i="3"/>
  <c r="H184" i="3"/>
  <c r="H192" i="3"/>
  <c r="H200" i="3"/>
  <c r="H208" i="3"/>
  <c r="H216" i="3"/>
  <c r="H224" i="3"/>
  <c r="H232" i="3"/>
  <c r="H240" i="3"/>
  <c r="H248" i="3"/>
  <c r="H256" i="3"/>
  <c r="H264" i="3"/>
  <c r="H272" i="3"/>
  <c r="H280" i="3"/>
  <c r="H288" i="3"/>
  <c r="H296" i="3"/>
  <c r="H304" i="3"/>
  <c r="H312" i="3"/>
  <c r="H320" i="3"/>
  <c r="H328" i="3"/>
  <c r="H336" i="3"/>
  <c r="G8" i="3"/>
  <c r="G16" i="3"/>
  <c r="G24" i="3"/>
  <c r="G32" i="3"/>
  <c r="G40" i="3"/>
  <c r="G48" i="3"/>
  <c r="G56" i="3"/>
  <c r="G64" i="3"/>
  <c r="G72" i="3"/>
  <c r="G80" i="3"/>
  <c r="G88" i="3"/>
  <c r="G96" i="3"/>
  <c r="G104" i="3"/>
  <c r="G112" i="3"/>
  <c r="G120" i="3"/>
  <c r="G128" i="3"/>
  <c r="G136" i="3"/>
  <c r="G144" i="3"/>
  <c r="G152" i="3"/>
  <c r="G160" i="3"/>
  <c r="G168" i="3"/>
  <c r="G176" i="3"/>
  <c r="G184" i="3"/>
  <c r="G192" i="3"/>
  <c r="G200" i="3"/>
  <c r="G208" i="3"/>
  <c r="G216" i="3"/>
  <c r="G224" i="3"/>
  <c r="G232" i="3"/>
  <c r="G240" i="3"/>
  <c r="G248" i="3"/>
  <c r="G256" i="3"/>
  <c r="G264" i="3"/>
  <c r="G272" i="3"/>
  <c r="G280" i="3"/>
  <c r="G288" i="3"/>
  <c r="G296" i="3"/>
  <c r="G304" i="3"/>
  <c r="G312" i="3"/>
  <c r="G320" i="3"/>
  <c r="G328" i="3"/>
  <c r="G336" i="3"/>
  <c r="G7" i="3"/>
  <c r="G337" i="3"/>
  <c r="I277" i="3"/>
  <c r="H37" i="3"/>
  <c r="H93" i="3"/>
  <c r="H125" i="3"/>
  <c r="H157" i="3"/>
  <c r="H189" i="3"/>
  <c r="H221" i="3"/>
  <c r="H253" i="3"/>
  <c r="H285" i="3"/>
  <c r="H333" i="3"/>
  <c r="G37" i="3"/>
  <c r="G77" i="3"/>
  <c r="G125" i="3"/>
  <c r="G173" i="3"/>
  <c r="G205" i="3"/>
  <c r="G261" i="3"/>
  <c r="G301" i="3"/>
  <c r="J29" i="3"/>
  <c r="J61" i="3"/>
  <c r="J93" i="3"/>
  <c r="J125" i="3"/>
  <c r="J157" i="3"/>
  <c r="J189" i="3"/>
  <c r="J221" i="3"/>
  <c r="J253" i="3"/>
  <c r="J285" i="3"/>
  <c r="J317" i="3"/>
  <c r="I13" i="3"/>
  <c r="I45" i="3"/>
  <c r="I76" i="3"/>
  <c r="I89" i="3"/>
  <c r="I97" i="3"/>
  <c r="I105" i="3"/>
  <c r="I113" i="3"/>
  <c r="I121" i="3"/>
  <c r="I129" i="3"/>
  <c r="I137" i="3"/>
  <c r="I145" i="3"/>
  <c r="I153" i="3"/>
  <c r="I161" i="3"/>
  <c r="I169" i="3"/>
  <c r="I177" i="3"/>
  <c r="I185" i="3"/>
  <c r="I193" i="3"/>
  <c r="I201" i="3"/>
  <c r="I209" i="3"/>
  <c r="I217" i="3"/>
  <c r="I225" i="3"/>
  <c r="I233" i="3"/>
  <c r="I241" i="3"/>
  <c r="I249" i="3"/>
  <c r="I257" i="3"/>
  <c r="I265" i="3"/>
  <c r="I273" i="3"/>
  <c r="I281" i="3"/>
  <c r="I289" i="3"/>
  <c r="I297" i="3"/>
  <c r="I305" i="3"/>
  <c r="I313" i="3"/>
  <c r="I321" i="3"/>
  <c r="I329" i="3"/>
  <c r="I337" i="3"/>
  <c r="H9" i="3"/>
  <c r="H17" i="3"/>
  <c r="H25" i="3"/>
  <c r="H33" i="3"/>
  <c r="H41" i="3"/>
  <c r="H49" i="3"/>
  <c r="H57" i="3"/>
  <c r="H65" i="3"/>
  <c r="H73" i="3"/>
  <c r="H81" i="3"/>
  <c r="H89" i="3"/>
  <c r="H97" i="3"/>
  <c r="H105" i="3"/>
  <c r="H113" i="3"/>
  <c r="H121" i="3"/>
  <c r="H129" i="3"/>
  <c r="H137" i="3"/>
  <c r="H145" i="3"/>
  <c r="H153" i="3"/>
  <c r="H161" i="3"/>
  <c r="H169" i="3"/>
  <c r="H177" i="3"/>
  <c r="H185" i="3"/>
  <c r="H193" i="3"/>
  <c r="H201" i="3"/>
  <c r="H209" i="3"/>
  <c r="H217" i="3"/>
  <c r="H225" i="3"/>
  <c r="H233" i="3"/>
  <c r="H241" i="3"/>
  <c r="H249" i="3"/>
  <c r="H257" i="3"/>
  <c r="H265" i="3"/>
  <c r="H273" i="3"/>
  <c r="H281" i="3"/>
  <c r="H289" i="3"/>
  <c r="H297" i="3"/>
  <c r="H305" i="3"/>
  <c r="H313" i="3"/>
  <c r="H321" i="3"/>
  <c r="H329" i="3"/>
  <c r="H337" i="3"/>
  <c r="G9" i="3"/>
  <c r="G17" i="3"/>
  <c r="G25" i="3"/>
  <c r="G33" i="3"/>
  <c r="G41" i="3"/>
  <c r="G49" i="3"/>
  <c r="G57" i="3"/>
  <c r="G65" i="3"/>
  <c r="G73" i="3"/>
  <c r="G81" i="3"/>
  <c r="G89" i="3"/>
  <c r="G97" i="3"/>
  <c r="G105" i="3"/>
  <c r="G113" i="3"/>
  <c r="G121" i="3"/>
  <c r="G129" i="3"/>
  <c r="G137" i="3"/>
  <c r="G145" i="3"/>
  <c r="G153" i="3"/>
  <c r="G161" i="3"/>
  <c r="G169" i="3"/>
  <c r="G177" i="3"/>
  <c r="G185" i="3"/>
  <c r="G193" i="3"/>
  <c r="G201" i="3"/>
  <c r="G209" i="3"/>
  <c r="G217" i="3"/>
  <c r="G225" i="3"/>
  <c r="G233" i="3"/>
  <c r="G241" i="3"/>
  <c r="G249" i="3"/>
  <c r="G257" i="3"/>
  <c r="G265" i="3"/>
  <c r="G273" i="3"/>
  <c r="G281" i="3"/>
  <c r="G289" i="3"/>
  <c r="G297" i="3"/>
  <c r="G305" i="3"/>
  <c r="G313" i="3"/>
  <c r="G321" i="3"/>
  <c r="G329" i="3"/>
  <c r="I269" i="3"/>
  <c r="H45" i="3"/>
  <c r="H117" i="3"/>
  <c r="H149" i="3"/>
  <c r="H181" i="3"/>
  <c r="H213" i="3"/>
  <c r="H245" i="3"/>
  <c r="H277" i="3"/>
  <c r="H317" i="3"/>
  <c r="G21" i="3"/>
  <c r="G53" i="3"/>
  <c r="G109" i="3"/>
  <c r="G149" i="3"/>
  <c r="G189" i="3"/>
  <c r="G245" i="3"/>
  <c r="G317" i="3"/>
  <c r="J33" i="3"/>
  <c r="J65" i="3"/>
  <c r="J97" i="3"/>
  <c r="J129" i="3"/>
  <c r="J161" i="3"/>
  <c r="J193" i="3"/>
  <c r="J225" i="3"/>
  <c r="J257" i="3"/>
  <c r="J289" i="3"/>
  <c r="J321" i="3"/>
  <c r="I17" i="3"/>
  <c r="I49" i="3"/>
  <c r="I77" i="3"/>
  <c r="I90" i="3"/>
  <c r="I98" i="3"/>
  <c r="I106" i="3"/>
  <c r="I114" i="3"/>
  <c r="I122" i="3"/>
  <c r="I130" i="3"/>
  <c r="I138" i="3"/>
  <c r="I146" i="3"/>
  <c r="I154" i="3"/>
  <c r="I162" i="3"/>
  <c r="I170" i="3"/>
  <c r="I178" i="3"/>
  <c r="I186" i="3"/>
  <c r="I194" i="3"/>
  <c r="I202" i="3"/>
  <c r="I210" i="3"/>
  <c r="I218" i="3"/>
  <c r="I226" i="3"/>
  <c r="I234" i="3"/>
  <c r="I242" i="3"/>
  <c r="I250" i="3"/>
  <c r="I258" i="3"/>
  <c r="I266" i="3"/>
  <c r="I274" i="3"/>
  <c r="I282" i="3"/>
  <c r="I290" i="3"/>
  <c r="I298" i="3"/>
  <c r="I306" i="3"/>
  <c r="I314" i="3"/>
  <c r="I322" i="3"/>
  <c r="I330" i="3"/>
  <c r="H10" i="3"/>
  <c r="H18" i="3"/>
  <c r="H26" i="3"/>
  <c r="H34" i="3"/>
  <c r="H42" i="3"/>
  <c r="H50" i="3"/>
  <c r="H58" i="3"/>
  <c r="H66" i="3"/>
  <c r="H74" i="3"/>
  <c r="H82" i="3"/>
  <c r="H90" i="3"/>
  <c r="H98" i="3"/>
  <c r="H106" i="3"/>
  <c r="H114" i="3"/>
  <c r="H122" i="3"/>
  <c r="H130" i="3"/>
  <c r="H138" i="3"/>
  <c r="H146" i="3"/>
  <c r="H154" i="3"/>
  <c r="H162" i="3"/>
  <c r="H170" i="3"/>
  <c r="H178" i="3"/>
  <c r="H186" i="3"/>
  <c r="H194" i="3"/>
  <c r="H202" i="3"/>
  <c r="H210" i="3"/>
  <c r="H218" i="3"/>
  <c r="H226" i="3"/>
  <c r="H234" i="3"/>
  <c r="H242" i="3"/>
  <c r="H250" i="3"/>
  <c r="H258" i="3"/>
  <c r="H266" i="3"/>
  <c r="H274" i="3"/>
  <c r="H282" i="3"/>
  <c r="H290" i="3"/>
  <c r="H298" i="3"/>
  <c r="H306" i="3"/>
  <c r="H314" i="3"/>
  <c r="H322" i="3"/>
  <c r="H330" i="3"/>
  <c r="G10" i="3"/>
  <c r="G18" i="3"/>
  <c r="G26" i="3"/>
  <c r="G34" i="3"/>
  <c r="G42" i="3"/>
  <c r="G50" i="3"/>
  <c r="G58" i="3"/>
  <c r="G66" i="3"/>
  <c r="G74" i="3"/>
  <c r="G82" i="3"/>
  <c r="G90" i="3"/>
  <c r="G98" i="3"/>
  <c r="G106" i="3"/>
  <c r="G114" i="3"/>
  <c r="G122" i="3"/>
  <c r="G130" i="3"/>
  <c r="G138" i="3"/>
  <c r="G146" i="3"/>
  <c r="G154" i="3"/>
  <c r="G162" i="3"/>
  <c r="G170" i="3"/>
  <c r="G178" i="3"/>
  <c r="G186" i="3"/>
  <c r="G194" i="3"/>
  <c r="G202" i="3"/>
  <c r="G210" i="3"/>
  <c r="G218" i="3"/>
  <c r="G226" i="3"/>
  <c r="G234" i="3"/>
  <c r="G242" i="3"/>
  <c r="G250" i="3"/>
  <c r="G258" i="3"/>
  <c r="G266" i="3"/>
  <c r="G274" i="3"/>
  <c r="G282" i="3"/>
  <c r="G290" i="3"/>
  <c r="G298" i="3"/>
  <c r="G306" i="3"/>
  <c r="G314" i="3"/>
  <c r="G322" i="3"/>
  <c r="G330" i="3"/>
  <c r="G101" i="3"/>
  <c r="G237" i="3"/>
  <c r="G285" i="3"/>
  <c r="G333" i="3"/>
  <c r="J37" i="3"/>
  <c r="J69" i="3"/>
  <c r="J101" i="3"/>
  <c r="J133" i="3"/>
  <c r="J165" i="3"/>
  <c r="J197" i="3"/>
  <c r="J229" i="3"/>
  <c r="J261" i="3"/>
  <c r="J293" i="3"/>
  <c r="J325" i="3"/>
  <c r="I21" i="3"/>
  <c r="I53" i="3"/>
  <c r="I81" i="3"/>
  <c r="I91" i="3"/>
  <c r="I99" i="3"/>
  <c r="I107" i="3"/>
  <c r="I115" i="3"/>
  <c r="I123" i="3"/>
  <c r="I131" i="3"/>
  <c r="I139" i="3"/>
  <c r="I147" i="3"/>
  <c r="I155" i="3"/>
  <c r="I163" i="3"/>
  <c r="I171" i="3"/>
  <c r="I179" i="3"/>
  <c r="I187" i="3"/>
  <c r="I195" i="3"/>
  <c r="I203" i="3"/>
  <c r="I211" i="3"/>
  <c r="I219" i="3"/>
  <c r="I227" i="3"/>
  <c r="I235" i="3"/>
  <c r="I243" i="3"/>
  <c r="I251" i="3"/>
  <c r="I259" i="3"/>
  <c r="I267" i="3"/>
  <c r="I275" i="3"/>
  <c r="I283" i="3"/>
  <c r="I291" i="3"/>
  <c r="I299" i="3"/>
  <c r="I307" i="3"/>
  <c r="I315" i="3"/>
  <c r="I323" i="3"/>
  <c r="I331" i="3"/>
  <c r="H11" i="3"/>
  <c r="H19" i="3"/>
  <c r="H27" i="3"/>
  <c r="H35" i="3"/>
  <c r="H43" i="3"/>
  <c r="H51" i="3"/>
  <c r="H59" i="3"/>
  <c r="H67" i="3"/>
  <c r="H75" i="3"/>
  <c r="H83" i="3"/>
  <c r="H91" i="3"/>
  <c r="H99" i="3"/>
  <c r="H107" i="3"/>
  <c r="H115" i="3"/>
  <c r="H123" i="3"/>
  <c r="H131" i="3"/>
  <c r="H139" i="3"/>
  <c r="H147" i="3"/>
  <c r="H155" i="3"/>
  <c r="H163" i="3"/>
  <c r="H171" i="3"/>
  <c r="H179" i="3"/>
  <c r="H187" i="3"/>
  <c r="H195" i="3"/>
  <c r="H203" i="3"/>
  <c r="H211" i="3"/>
  <c r="H219" i="3"/>
  <c r="H227" i="3"/>
  <c r="H235" i="3"/>
  <c r="H243" i="3"/>
  <c r="H251" i="3"/>
  <c r="H259" i="3"/>
  <c r="H267" i="3"/>
  <c r="H275" i="3"/>
  <c r="H283" i="3"/>
  <c r="H291" i="3"/>
  <c r="H299" i="3"/>
  <c r="H307" i="3"/>
  <c r="H315" i="3"/>
  <c r="H323" i="3"/>
  <c r="H331" i="3"/>
  <c r="G11" i="3"/>
  <c r="G19" i="3"/>
  <c r="G27" i="3"/>
  <c r="G35" i="3"/>
  <c r="G43" i="3"/>
  <c r="G51" i="3"/>
  <c r="G59" i="3"/>
  <c r="G67" i="3"/>
  <c r="G75" i="3"/>
  <c r="G83" i="3"/>
  <c r="G91" i="3"/>
  <c r="G99" i="3"/>
  <c r="G107" i="3"/>
  <c r="G115" i="3"/>
  <c r="G123" i="3"/>
  <c r="G131" i="3"/>
  <c r="G139" i="3"/>
  <c r="G147" i="3"/>
  <c r="G155" i="3"/>
  <c r="G163" i="3"/>
  <c r="G171" i="3"/>
  <c r="G179" i="3"/>
  <c r="G187" i="3"/>
  <c r="G195" i="3"/>
  <c r="G203" i="3"/>
  <c r="G211" i="3"/>
  <c r="G219" i="3"/>
  <c r="G227" i="3"/>
  <c r="G235" i="3"/>
  <c r="G243" i="3"/>
  <c r="G251" i="3"/>
  <c r="G259" i="3"/>
  <c r="G267" i="3"/>
  <c r="G275" i="3"/>
  <c r="G283" i="3"/>
  <c r="G291" i="3"/>
  <c r="G299" i="3"/>
  <c r="G307" i="3"/>
  <c r="G315" i="3"/>
  <c r="G323" i="3"/>
  <c r="G331" i="3"/>
  <c r="G236" i="3"/>
  <c r="G260" i="3"/>
  <c r="G268" i="3"/>
  <c r="G276" i="3"/>
  <c r="G284" i="3"/>
  <c r="G292" i="3"/>
  <c r="G300" i="3"/>
  <c r="G316" i="3"/>
  <c r="G324" i="3"/>
  <c r="I205" i="3"/>
  <c r="I285" i="3"/>
  <c r="I309" i="3"/>
  <c r="I333" i="3"/>
  <c r="H21" i="3"/>
  <c r="H61" i="3"/>
  <c r="H109" i="3"/>
  <c r="H141" i="3"/>
  <c r="H173" i="3"/>
  <c r="H205" i="3"/>
  <c r="H237" i="3"/>
  <c r="H269" i="3"/>
  <c r="H325" i="3"/>
  <c r="G13" i="3"/>
  <c r="G61" i="3"/>
  <c r="G117" i="3"/>
  <c r="G141" i="3"/>
  <c r="G197" i="3"/>
  <c r="G253" i="3"/>
  <c r="G309" i="3"/>
  <c r="J9" i="3"/>
  <c r="J41" i="3"/>
  <c r="J73" i="3"/>
  <c r="J105" i="3"/>
  <c r="J137" i="3"/>
  <c r="J169" i="3"/>
  <c r="J201" i="3"/>
  <c r="J233" i="3"/>
  <c r="J265" i="3"/>
  <c r="J297" i="3"/>
  <c r="J329" i="3"/>
  <c r="I25" i="3"/>
  <c r="I57" i="3"/>
  <c r="I84" i="3"/>
  <c r="I92" i="3"/>
  <c r="I100" i="3"/>
  <c r="I108" i="3"/>
  <c r="I116" i="3"/>
  <c r="I124" i="3"/>
  <c r="I132" i="3"/>
  <c r="I140" i="3"/>
  <c r="I148" i="3"/>
  <c r="I156" i="3"/>
  <c r="I164" i="3"/>
  <c r="I172" i="3"/>
  <c r="I180" i="3"/>
  <c r="I188" i="3"/>
  <c r="I196" i="3"/>
  <c r="I204" i="3"/>
  <c r="I212" i="3"/>
  <c r="I220" i="3"/>
  <c r="I228" i="3"/>
  <c r="I236" i="3"/>
  <c r="I244" i="3"/>
  <c r="I252" i="3"/>
  <c r="I260" i="3"/>
  <c r="I268" i="3"/>
  <c r="I276" i="3"/>
  <c r="I284" i="3"/>
  <c r="I292" i="3"/>
  <c r="I300" i="3"/>
  <c r="I308" i="3"/>
  <c r="I316" i="3"/>
  <c r="I324" i="3"/>
  <c r="I332" i="3"/>
  <c r="H12" i="3"/>
  <c r="H20" i="3"/>
  <c r="H28" i="3"/>
  <c r="H36" i="3"/>
  <c r="H44" i="3"/>
  <c r="H52" i="3"/>
  <c r="H60" i="3"/>
  <c r="H68" i="3"/>
  <c r="H76" i="3"/>
  <c r="H84" i="3"/>
  <c r="H92" i="3"/>
  <c r="H100" i="3"/>
  <c r="H108" i="3"/>
  <c r="H116" i="3"/>
  <c r="H124" i="3"/>
  <c r="H132" i="3"/>
  <c r="H140" i="3"/>
  <c r="H148" i="3"/>
  <c r="H156" i="3"/>
  <c r="H164" i="3"/>
  <c r="H172" i="3"/>
  <c r="H180" i="3"/>
  <c r="H188" i="3"/>
  <c r="H196" i="3"/>
  <c r="H204" i="3"/>
  <c r="H212" i="3"/>
  <c r="H220" i="3"/>
  <c r="H228" i="3"/>
  <c r="H236" i="3"/>
  <c r="H244" i="3"/>
  <c r="H252" i="3"/>
  <c r="H260" i="3"/>
  <c r="H268" i="3"/>
  <c r="H276" i="3"/>
  <c r="H284" i="3"/>
  <c r="H292" i="3"/>
  <c r="H300" i="3"/>
  <c r="H308" i="3"/>
  <c r="H316" i="3"/>
  <c r="H324" i="3"/>
  <c r="H332" i="3"/>
  <c r="G12" i="3"/>
  <c r="G20" i="3"/>
  <c r="G28" i="3"/>
  <c r="G36" i="3"/>
  <c r="G44" i="3"/>
  <c r="G52" i="3"/>
  <c r="G60" i="3"/>
  <c r="G68" i="3"/>
  <c r="G76" i="3"/>
  <c r="G84" i="3"/>
  <c r="G92" i="3"/>
  <c r="G100" i="3"/>
  <c r="G108" i="3"/>
  <c r="G116" i="3"/>
  <c r="G124" i="3"/>
  <c r="G132" i="3"/>
  <c r="G140" i="3"/>
  <c r="G148" i="3"/>
  <c r="G156" i="3"/>
  <c r="G164" i="3"/>
  <c r="G172" i="3"/>
  <c r="G180" i="3"/>
  <c r="G188" i="3"/>
  <c r="G196" i="3"/>
  <c r="G204" i="3"/>
  <c r="G212" i="3"/>
  <c r="G220" i="3"/>
  <c r="G228" i="3"/>
  <c r="G244" i="3"/>
  <c r="G252" i="3"/>
  <c r="G308" i="3"/>
  <c r="G332" i="3"/>
  <c r="I213" i="3"/>
  <c r="I301" i="3"/>
  <c r="I325" i="3"/>
  <c r="H29" i="3"/>
  <c r="H85" i="3"/>
  <c r="J13" i="3"/>
  <c r="J45" i="3"/>
  <c r="J77" i="3"/>
  <c r="J109" i="3"/>
  <c r="J141" i="3"/>
  <c r="J173" i="3"/>
  <c r="J205" i="3"/>
  <c r="J237" i="3"/>
  <c r="J269" i="3"/>
  <c r="J301" i="3"/>
  <c r="J333" i="3"/>
  <c r="I29" i="3"/>
  <c r="I61" i="3"/>
  <c r="I85" i="3"/>
  <c r="I93" i="3"/>
  <c r="I101" i="3"/>
  <c r="I109" i="3"/>
  <c r="I117" i="3"/>
  <c r="I125" i="3"/>
  <c r="I133" i="3"/>
  <c r="I141" i="3"/>
  <c r="I149" i="3"/>
  <c r="I157" i="3"/>
  <c r="I165" i="3"/>
  <c r="I173" i="3"/>
  <c r="I181" i="3"/>
  <c r="I189" i="3"/>
  <c r="I197" i="3"/>
  <c r="I221" i="3"/>
  <c r="I229" i="3"/>
  <c r="I237" i="3"/>
  <c r="I245" i="3"/>
  <c r="I253" i="3"/>
  <c r="I261" i="3"/>
  <c r="I293" i="3"/>
  <c r="I317" i="3"/>
  <c r="H13" i="3"/>
  <c r="H53" i="3"/>
  <c r="H101" i="3"/>
  <c r="H133" i="3"/>
  <c r="H165" i="3"/>
  <c r="H197" i="3"/>
  <c r="H229" i="3"/>
  <c r="H261" i="3"/>
  <c r="H309" i="3"/>
  <c r="G69" i="3"/>
  <c r="G133" i="3"/>
  <c r="G181" i="3"/>
  <c r="G213" i="3"/>
  <c r="G269" i="3"/>
  <c r="G325" i="3"/>
  <c r="O337" i="6"/>
  <c r="G337" i="6"/>
  <c r="N336" i="6"/>
  <c r="N335" i="6"/>
  <c r="M334" i="6"/>
  <c r="T333" i="6"/>
  <c r="L333" i="6"/>
  <c r="S332" i="6"/>
  <c r="K332" i="6"/>
  <c r="R331" i="6"/>
  <c r="J331" i="6"/>
  <c r="Q330" i="6"/>
  <c r="I330" i="6"/>
  <c r="P329" i="6"/>
  <c r="H329" i="6"/>
  <c r="O328" i="6"/>
  <c r="G328" i="6"/>
  <c r="N327" i="6"/>
  <c r="N326" i="6"/>
  <c r="M325" i="6"/>
  <c r="T324" i="6"/>
  <c r="L324" i="6"/>
  <c r="S323" i="6"/>
  <c r="K323" i="6"/>
  <c r="R322" i="6"/>
  <c r="J322" i="6"/>
  <c r="Q321" i="6"/>
  <c r="I321" i="6"/>
  <c r="P320" i="6"/>
  <c r="H320" i="6"/>
  <c r="O319" i="6"/>
  <c r="G319" i="6"/>
  <c r="N318" i="6"/>
  <c r="N317" i="6"/>
  <c r="M316" i="6"/>
  <c r="T315" i="6"/>
  <c r="L315" i="6"/>
  <c r="S314" i="6"/>
  <c r="K314" i="6"/>
  <c r="R313" i="6"/>
  <c r="J313" i="6"/>
  <c r="Q312" i="6"/>
  <c r="I312" i="6"/>
  <c r="P311" i="6"/>
  <c r="H311" i="6"/>
  <c r="O310" i="6"/>
  <c r="G310" i="6"/>
  <c r="N309" i="6"/>
  <c r="N308" i="6"/>
  <c r="M307" i="6"/>
  <c r="T306" i="6"/>
  <c r="L306" i="6"/>
  <c r="S305" i="6"/>
  <c r="K305" i="6"/>
  <c r="R304" i="6"/>
  <c r="J304" i="6"/>
  <c r="Q303" i="6"/>
  <c r="I303" i="6"/>
  <c r="P302" i="6"/>
  <c r="H302" i="6"/>
  <c r="O301" i="6"/>
  <c r="G301" i="6"/>
  <c r="N300" i="6"/>
  <c r="N299" i="6"/>
  <c r="M298" i="6"/>
  <c r="T297" i="6"/>
  <c r="N337" i="6"/>
  <c r="M336" i="6"/>
  <c r="M335" i="6"/>
  <c r="T334" i="6"/>
  <c r="L334" i="6"/>
  <c r="S333" i="6"/>
  <c r="K333" i="6"/>
  <c r="R332" i="6"/>
  <c r="J332" i="6"/>
  <c r="Q331" i="6"/>
  <c r="I331" i="6"/>
  <c r="P330" i="6"/>
  <c r="H330" i="6"/>
  <c r="O329" i="6"/>
  <c r="G329" i="6"/>
  <c r="N328" i="6"/>
  <c r="M327" i="6"/>
  <c r="M326" i="6"/>
  <c r="T325" i="6"/>
  <c r="L325" i="6"/>
  <c r="S324" i="6"/>
  <c r="K324" i="6"/>
  <c r="R323" i="6"/>
  <c r="J323" i="6"/>
  <c r="Q322" i="6"/>
  <c r="I322" i="6"/>
  <c r="P321" i="6"/>
  <c r="H321" i="6"/>
  <c r="O320" i="6"/>
  <c r="G320" i="6"/>
  <c r="N319" i="6"/>
  <c r="M318" i="6"/>
  <c r="M317" i="6"/>
  <c r="T316" i="6"/>
  <c r="L316" i="6"/>
  <c r="S315" i="6"/>
  <c r="K315" i="6"/>
  <c r="R314" i="6"/>
  <c r="J314" i="6"/>
  <c r="Q313" i="6"/>
  <c r="I313" i="6"/>
  <c r="P312" i="6"/>
  <c r="H312" i="6"/>
  <c r="O311" i="6"/>
  <c r="G311" i="6"/>
  <c r="N310" i="6"/>
  <c r="M309" i="6"/>
  <c r="M308" i="6"/>
  <c r="T307" i="6"/>
  <c r="L307" i="6"/>
  <c r="S306" i="6"/>
  <c r="K306" i="6"/>
  <c r="R305" i="6"/>
  <c r="J305" i="6"/>
  <c r="Q304" i="6"/>
  <c r="I304" i="6"/>
  <c r="P303" i="6"/>
  <c r="H303" i="6"/>
  <c r="O302" i="6"/>
  <c r="G302" i="6"/>
  <c r="N301" i="6"/>
  <c r="M300" i="6"/>
  <c r="M299" i="6"/>
  <c r="T298" i="6"/>
  <c r="L298" i="6"/>
  <c r="S297" i="6"/>
  <c r="K297" i="6"/>
  <c r="R296" i="6"/>
  <c r="J296" i="6"/>
  <c r="Q295" i="6"/>
  <c r="M337" i="6"/>
  <c r="T336" i="6"/>
  <c r="L336" i="6"/>
  <c r="T335" i="6"/>
  <c r="L335" i="6"/>
  <c r="S334" i="6"/>
  <c r="U334" i="6" s="1"/>
  <c r="K334" i="6"/>
  <c r="R333" i="6"/>
  <c r="J333" i="6"/>
  <c r="Q332" i="6"/>
  <c r="I332" i="6"/>
  <c r="P331" i="6"/>
  <c r="H331" i="6"/>
  <c r="O330" i="6"/>
  <c r="G330" i="6"/>
  <c r="N329" i="6"/>
  <c r="M328" i="6"/>
  <c r="T327" i="6"/>
  <c r="L327" i="6"/>
  <c r="T326" i="6"/>
  <c r="L326" i="6"/>
  <c r="S325" i="6"/>
  <c r="K325" i="6"/>
  <c r="R324" i="6"/>
  <c r="J324" i="6"/>
  <c r="Q323" i="6"/>
  <c r="I323" i="6"/>
  <c r="P322" i="6"/>
  <c r="H322" i="6"/>
  <c r="O321" i="6"/>
  <c r="G321" i="6"/>
  <c r="N320" i="6"/>
  <c r="M319" i="6"/>
  <c r="T318" i="6"/>
  <c r="L318" i="6"/>
  <c r="T317" i="6"/>
  <c r="L317" i="6"/>
  <c r="S316" i="6"/>
  <c r="K316" i="6"/>
  <c r="R315" i="6"/>
  <c r="J315" i="6"/>
  <c r="Q314" i="6"/>
  <c r="I314" i="6"/>
  <c r="P313" i="6"/>
  <c r="H313" i="6"/>
  <c r="O312" i="6"/>
  <c r="G312" i="6"/>
  <c r="N311" i="6"/>
  <c r="M310" i="6"/>
  <c r="T309" i="6"/>
  <c r="L309" i="6"/>
  <c r="T308" i="6"/>
  <c r="L308" i="6"/>
  <c r="S307" i="6"/>
  <c r="K307" i="6"/>
  <c r="R306" i="6"/>
  <c r="J306" i="6"/>
  <c r="Q305" i="6"/>
  <c r="I305" i="6"/>
  <c r="P304" i="6"/>
  <c r="H304" i="6"/>
  <c r="O303" i="6"/>
  <c r="G303" i="6"/>
  <c r="N302" i="6"/>
  <c r="M301" i="6"/>
  <c r="T300" i="6"/>
  <c r="L300" i="6"/>
  <c r="T299" i="6"/>
  <c r="L299" i="6"/>
  <c r="S298" i="6"/>
  <c r="K298" i="6"/>
  <c r="T337" i="6"/>
  <c r="L337" i="6"/>
  <c r="S336" i="6"/>
  <c r="K336" i="6"/>
  <c r="S335" i="6"/>
  <c r="K335" i="6"/>
  <c r="R334" i="6"/>
  <c r="J334" i="6"/>
  <c r="Q333" i="6"/>
  <c r="I333" i="6"/>
  <c r="P332" i="6"/>
  <c r="H332" i="6"/>
  <c r="O331" i="6"/>
  <c r="G331" i="6"/>
  <c r="N330" i="6"/>
  <c r="M329" i="6"/>
  <c r="T328" i="6"/>
  <c r="L328" i="6"/>
  <c r="S327" i="6"/>
  <c r="K327" i="6"/>
  <c r="S326" i="6"/>
  <c r="K326" i="6"/>
  <c r="R325" i="6"/>
  <c r="J325" i="6"/>
  <c r="Q324" i="6"/>
  <c r="I324" i="6"/>
  <c r="P323" i="6"/>
  <c r="H323" i="6"/>
  <c r="O322" i="6"/>
  <c r="G322" i="6"/>
  <c r="N321" i="6"/>
  <c r="M320" i="6"/>
  <c r="T319" i="6"/>
  <c r="L319" i="6"/>
  <c r="S318" i="6"/>
  <c r="K318" i="6"/>
  <c r="S317" i="6"/>
  <c r="K317" i="6"/>
  <c r="S337" i="6"/>
  <c r="K337" i="6"/>
  <c r="R336" i="6"/>
  <c r="J336" i="6"/>
  <c r="R335" i="6"/>
  <c r="J335" i="6"/>
  <c r="Q334" i="6"/>
  <c r="I334" i="6"/>
  <c r="P333" i="6"/>
  <c r="H333" i="6"/>
  <c r="O332" i="6"/>
  <c r="G332" i="6"/>
  <c r="N331" i="6"/>
  <c r="M330" i="6"/>
  <c r="T329" i="6"/>
  <c r="L329" i="6"/>
  <c r="S328" i="6"/>
  <c r="K328" i="6"/>
  <c r="R327" i="6"/>
  <c r="J327" i="6"/>
  <c r="R326" i="6"/>
  <c r="J326" i="6"/>
  <c r="Q325" i="6"/>
  <c r="I325" i="6"/>
  <c r="P324" i="6"/>
  <c r="H324" i="6"/>
  <c r="O323" i="6"/>
  <c r="G323" i="6"/>
  <c r="N322" i="6"/>
  <c r="M321" i="6"/>
  <c r="T320" i="6"/>
  <c r="L320" i="6"/>
  <c r="S319" i="6"/>
  <c r="K319" i="6"/>
  <c r="R318" i="6"/>
  <c r="J318" i="6"/>
  <c r="R317" i="6"/>
  <c r="J317" i="6"/>
  <c r="Q316" i="6"/>
  <c r="I316" i="6"/>
  <c r="P315" i="6"/>
  <c r="H315" i="6"/>
  <c r="O314" i="6"/>
  <c r="G314" i="6"/>
  <c r="N313" i="6"/>
  <c r="M312" i="6"/>
  <c r="T311" i="6"/>
  <c r="L311" i="6"/>
  <c r="S310" i="6"/>
  <c r="K310" i="6"/>
  <c r="R309" i="6"/>
  <c r="J309" i="6"/>
  <c r="R308" i="6"/>
  <c r="J308" i="6"/>
  <c r="Q307" i="6"/>
  <c r="I307" i="6"/>
  <c r="P306" i="6"/>
  <c r="H306" i="6"/>
  <c r="O305" i="6"/>
  <c r="G305" i="6"/>
  <c r="N304" i="6"/>
  <c r="M303" i="6"/>
  <c r="T302" i="6"/>
  <c r="L302" i="6"/>
  <c r="R337" i="6"/>
  <c r="J337" i="6"/>
  <c r="Q336" i="6"/>
  <c r="I336" i="6"/>
  <c r="Q335" i="6"/>
  <c r="I335" i="6"/>
  <c r="P334" i="6"/>
  <c r="H334" i="6"/>
  <c r="O333" i="6"/>
  <c r="G333" i="6"/>
  <c r="N332" i="6"/>
  <c r="M331" i="6"/>
  <c r="T330" i="6"/>
  <c r="L330" i="6"/>
  <c r="Q337" i="6"/>
  <c r="I337" i="6"/>
  <c r="P336" i="6"/>
  <c r="H336" i="6"/>
  <c r="P335" i="6"/>
  <c r="H335" i="6"/>
  <c r="O334" i="6"/>
  <c r="G334" i="6"/>
  <c r="N333" i="6"/>
  <c r="M332" i="6"/>
  <c r="T331" i="6"/>
  <c r="L331" i="6"/>
  <c r="S330" i="6"/>
  <c r="K330" i="6"/>
  <c r="R329" i="6"/>
  <c r="J329" i="6"/>
  <c r="Q328" i="6"/>
  <c r="I328" i="6"/>
  <c r="P327" i="6"/>
  <c r="H327" i="6"/>
  <c r="P326" i="6"/>
  <c r="H326" i="6"/>
  <c r="O325" i="6"/>
  <c r="G325" i="6"/>
  <c r="N324" i="6"/>
  <c r="M323" i="6"/>
  <c r="T322" i="6"/>
  <c r="L322" i="6"/>
  <c r="S321" i="6"/>
  <c r="K321" i="6"/>
  <c r="R320" i="6"/>
  <c r="J320" i="6"/>
  <c r="Q319" i="6"/>
  <c r="I319" i="6"/>
  <c r="P318" i="6"/>
  <c r="H318" i="6"/>
  <c r="P317" i="6"/>
  <c r="H317" i="6"/>
  <c r="O316" i="6"/>
  <c r="G316" i="6"/>
  <c r="N315" i="6"/>
  <c r="M314" i="6"/>
  <c r="T313" i="6"/>
  <c r="L313" i="6"/>
  <c r="S312" i="6"/>
  <c r="K312" i="6"/>
  <c r="R311" i="6"/>
  <c r="J311" i="6"/>
  <c r="Q310" i="6"/>
  <c r="I310" i="6"/>
  <c r="P309" i="6"/>
  <c r="H309" i="6"/>
  <c r="P308" i="6"/>
  <c r="H308" i="6"/>
  <c r="O307" i="6"/>
  <c r="G307" i="6"/>
  <c r="N306" i="6"/>
  <c r="M305" i="6"/>
  <c r="T304" i="6"/>
  <c r="L304" i="6"/>
  <c r="S303" i="6"/>
  <c r="K303" i="6"/>
  <c r="R302" i="6"/>
  <c r="J302" i="6"/>
  <c r="Q301" i="6"/>
  <c r="I301" i="6"/>
  <c r="P300" i="6"/>
  <c r="H300" i="6"/>
  <c r="P299" i="6"/>
  <c r="H299" i="6"/>
  <c r="O298" i="6"/>
  <c r="G298" i="6"/>
  <c r="N297" i="6"/>
  <c r="P337" i="6"/>
  <c r="H337" i="6"/>
  <c r="O336" i="6"/>
  <c r="G336" i="6"/>
  <c r="O335" i="6"/>
  <c r="G335" i="6"/>
  <c r="N334" i="6"/>
  <c r="M333" i="6"/>
  <c r="T332" i="6"/>
  <c r="L332" i="6"/>
  <c r="S331" i="6"/>
  <c r="K331" i="6"/>
  <c r="R330" i="6"/>
  <c r="J330" i="6"/>
  <c r="Q329" i="6"/>
  <c r="I329" i="6"/>
  <c r="P328" i="6"/>
  <c r="H328" i="6"/>
  <c r="O327" i="6"/>
  <c r="G327" i="6"/>
  <c r="O326" i="6"/>
  <c r="G326" i="6"/>
  <c r="N325" i="6"/>
  <c r="M324" i="6"/>
  <c r="T323" i="6"/>
  <c r="L323" i="6"/>
  <c r="S322" i="6"/>
  <c r="K322" i="6"/>
  <c r="R321" i="6"/>
  <c r="J321" i="6"/>
  <c r="Q320" i="6"/>
  <c r="I320" i="6"/>
  <c r="P319" i="6"/>
  <c r="H319" i="6"/>
  <c r="O318" i="6"/>
  <c r="G318" i="6"/>
  <c r="O317" i="6"/>
  <c r="G317" i="6"/>
  <c r="N316" i="6"/>
  <c r="M315" i="6"/>
  <c r="T314" i="6"/>
  <c r="L314" i="6"/>
  <c r="S313" i="6"/>
  <c r="K313" i="6"/>
  <c r="R312" i="6"/>
  <c r="J312" i="6"/>
  <c r="Q311" i="6"/>
  <c r="I311" i="6"/>
  <c r="P310" i="6"/>
  <c r="H310" i="6"/>
  <c r="O309" i="6"/>
  <c r="G309" i="6"/>
  <c r="O308" i="6"/>
  <c r="G308" i="6"/>
  <c r="N307" i="6"/>
  <c r="M306" i="6"/>
  <c r="T305" i="6"/>
  <c r="L305" i="6"/>
  <c r="S304" i="6"/>
  <c r="K304" i="6"/>
  <c r="R303" i="6"/>
  <c r="J303" i="6"/>
  <c r="Q302" i="6"/>
  <c r="I302" i="6"/>
  <c r="P301" i="6"/>
  <c r="H301" i="6"/>
  <c r="O300" i="6"/>
  <c r="G300" i="6"/>
  <c r="O299" i="6"/>
  <c r="G299" i="6"/>
  <c r="N298" i="6"/>
  <c r="M297" i="6"/>
  <c r="T296" i="6"/>
  <c r="L296" i="6"/>
  <c r="S295" i="6"/>
  <c r="R328" i="6"/>
  <c r="I317" i="6"/>
  <c r="O315" i="6"/>
  <c r="O313" i="6"/>
  <c r="S311" i="6"/>
  <c r="K308" i="6"/>
  <c r="Q306" i="6"/>
  <c r="L301" i="6"/>
  <c r="J300" i="6"/>
  <c r="I299" i="6"/>
  <c r="H297" i="6"/>
  <c r="M296" i="6"/>
  <c r="P295" i="6"/>
  <c r="H295" i="6"/>
  <c r="O294" i="6"/>
  <c r="G294" i="6"/>
  <c r="N293" i="6"/>
  <c r="M292" i="6"/>
  <c r="T291" i="6"/>
  <c r="L291" i="6"/>
  <c r="T290" i="6"/>
  <c r="L290" i="6"/>
  <c r="S289" i="6"/>
  <c r="K289" i="6"/>
  <c r="R288" i="6"/>
  <c r="J288" i="6"/>
  <c r="Q287" i="6"/>
  <c r="I287" i="6"/>
  <c r="P286" i="6"/>
  <c r="H286" i="6"/>
  <c r="O285" i="6"/>
  <c r="G285" i="6"/>
  <c r="N284" i="6"/>
  <c r="M283" i="6"/>
  <c r="T282" i="6"/>
  <c r="L282" i="6"/>
  <c r="T281" i="6"/>
  <c r="L281" i="6"/>
  <c r="S280" i="6"/>
  <c r="K280" i="6"/>
  <c r="R279" i="6"/>
  <c r="J279" i="6"/>
  <c r="Q278" i="6"/>
  <c r="I278" i="6"/>
  <c r="P277" i="6"/>
  <c r="H277" i="6"/>
  <c r="O276" i="6"/>
  <c r="G276" i="6"/>
  <c r="N275" i="6"/>
  <c r="M274" i="6"/>
  <c r="T273" i="6"/>
  <c r="L273" i="6"/>
  <c r="T272" i="6"/>
  <c r="L272" i="6"/>
  <c r="S271" i="6"/>
  <c r="K271" i="6"/>
  <c r="R270" i="6"/>
  <c r="J270" i="6"/>
  <c r="Q269" i="6"/>
  <c r="I269" i="6"/>
  <c r="P268" i="6"/>
  <c r="H268" i="6"/>
  <c r="O267" i="6"/>
  <c r="G267" i="6"/>
  <c r="N266" i="6"/>
  <c r="M265" i="6"/>
  <c r="T264" i="6"/>
  <c r="L264" i="6"/>
  <c r="T263" i="6"/>
  <c r="L263" i="6"/>
  <c r="S262" i="6"/>
  <c r="K262" i="6"/>
  <c r="R261" i="6"/>
  <c r="J261" i="6"/>
  <c r="Q260" i="6"/>
  <c r="I260" i="6"/>
  <c r="P259" i="6"/>
  <c r="H259" i="6"/>
  <c r="O258" i="6"/>
  <c r="G258" i="6"/>
  <c r="N257" i="6"/>
  <c r="M256" i="6"/>
  <c r="J328" i="6"/>
  <c r="P325" i="6"/>
  <c r="M322" i="6"/>
  <c r="R319" i="6"/>
  <c r="I315" i="6"/>
  <c r="M313" i="6"/>
  <c r="M311" i="6"/>
  <c r="S309" i="6"/>
  <c r="U309" i="6" s="1"/>
  <c r="I308" i="6"/>
  <c r="O306" i="6"/>
  <c r="O304" i="6"/>
  <c r="S302" i="6"/>
  <c r="K301" i="6"/>
  <c r="I300" i="6"/>
  <c r="R297" i="6"/>
  <c r="G297" i="6"/>
  <c r="K296" i="6"/>
  <c r="O295" i="6"/>
  <c r="G295" i="6"/>
  <c r="N294" i="6"/>
  <c r="M293" i="6"/>
  <c r="T292" i="6"/>
  <c r="L292" i="6"/>
  <c r="S291" i="6"/>
  <c r="K291" i="6"/>
  <c r="S290" i="6"/>
  <c r="K290" i="6"/>
  <c r="R289" i="6"/>
  <c r="J289" i="6"/>
  <c r="Q288" i="6"/>
  <c r="I288" i="6"/>
  <c r="P287" i="6"/>
  <c r="H287" i="6"/>
  <c r="O286" i="6"/>
  <c r="G286" i="6"/>
  <c r="N285" i="6"/>
  <c r="M284" i="6"/>
  <c r="T283" i="6"/>
  <c r="L283" i="6"/>
  <c r="S282" i="6"/>
  <c r="K282" i="6"/>
  <c r="S281" i="6"/>
  <c r="K281" i="6"/>
  <c r="R280" i="6"/>
  <c r="J280" i="6"/>
  <c r="Q279" i="6"/>
  <c r="I279" i="6"/>
  <c r="P278" i="6"/>
  <c r="H278" i="6"/>
  <c r="O277" i="6"/>
  <c r="G277" i="6"/>
  <c r="N276" i="6"/>
  <c r="M275" i="6"/>
  <c r="T274" i="6"/>
  <c r="L274" i="6"/>
  <c r="S273" i="6"/>
  <c r="K273" i="6"/>
  <c r="S272" i="6"/>
  <c r="K272" i="6"/>
  <c r="R271" i="6"/>
  <c r="J271" i="6"/>
  <c r="Q270" i="6"/>
  <c r="I270" i="6"/>
  <c r="P269" i="6"/>
  <c r="H269" i="6"/>
  <c r="O268" i="6"/>
  <c r="G268" i="6"/>
  <c r="N267" i="6"/>
  <c r="M266" i="6"/>
  <c r="T265" i="6"/>
  <c r="L265" i="6"/>
  <c r="S264" i="6"/>
  <c r="K264" i="6"/>
  <c r="S263" i="6"/>
  <c r="K263" i="6"/>
  <c r="R262" i="6"/>
  <c r="J262" i="6"/>
  <c r="Q261" i="6"/>
  <c r="I261" i="6"/>
  <c r="P260" i="6"/>
  <c r="H260" i="6"/>
  <c r="O259" i="6"/>
  <c r="H325" i="6"/>
  <c r="J319" i="6"/>
  <c r="R316" i="6"/>
  <c r="G315" i="6"/>
  <c r="G313" i="6"/>
  <c r="K311" i="6"/>
  <c r="Q309" i="6"/>
  <c r="I306" i="6"/>
  <c r="M304" i="6"/>
  <c r="M302" i="6"/>
  <c r="J301" i="6"/>
  <c r="R298" i="6"/>
  <c r="Q297" i="6"/>
  <c r="I296" i="6"/>
  <c r="N295" i="6"/>
  <c r="M294" i="6"/>
  <c r="T293" i="6"/>
  <c r="L293" i="6"/>
  <c r="S292" i="6"/>
  <c r="K292" i="6"/>
  <c r="R291" i="6"/>
  <c r="J291" i="6"/>
  <c r="R290" i="6"/>
  <c r="J290" i="6"/>
  <c r="Q289" i="6"/>
  <c r="I289" i="6"/>
  <c r="P288" i="6"/>
  <c r="H288" i="6"/>
  <c r="O287" i="6"/>
  <c r="G287" i="6"/>
  <c r="N286" i="6"/>
  <c r="M285" i="6"/>
  <c r="T284" i="6"/>
  <c r="L284" i="6"/>
  <c r="S283" i="6"/>
  <c r="K283" i="6"/>
  <c r="R282" i="6"/>
  <c r="J282" i="6"/>
  <c r="R281" i="6"/>
  <c r="J281" i="6"/>
  <c r="Q280" i="6"/>
  <c r="I280" i="6"/>
  <c r="P279" i="6"/>
  <c r="H279" i="6"/>
  <c r="O278" i="6"/>
  <c r="G278" i="6"/>
  <c r="N277" i="6"/>
  <c r="M276" i="6"/>
  <c r="T275" i="6"/>
  <c r="L275" i="6"/>
  <c r="S274" i="6"/>
  <c r="K274" i="6"/>
  <c r="R273" i="6"/>
  <c r="J273" i="6"/>
  <c r="R272" i="6"/>
  <c r="J272" i="6"/>
  <c r="Q271" i="6"/>
  <c r="I271" i="6"/>
  <c r="P270" i="6"/>
  <c r="H270" i="6"/>
  <c r="O269" i="6"/>
  <c r="G269" i="6"/>
  <c r="N268" i="6"/>
  <c r="M267" i="6"/>
  <c r="T266" i="6"/>
  <c r="L266" i="6"/>
  <c r="S265" i="6"/>
  <c r="K265" i="6"/>
  <c r="R264" i="6"/>
  <c r="J264" i="6"/>
  <c r="Q327" i="6"/>
  <c r="T321" i="6"/>
  <c r="P316" i="6"/>
  <c r="K309" i="6"/>
  <c r="R307" i="6"/>
  <c r="G306" i="6"/>
  <c r="G304" i="6"/>
  <c r="K302" i="6"/>
  <c r="S299" i="6"/>
  <c r="Q298" i="6"/>
  <c r="P297" i="6"/>
  <c r="S296" i="6"/>
  <c r="U296" i="6" s="1"/>
  <c r="H296" i="6"/>
  <c r="M295" i="6"/>
  <c r="T294" i="6"/>
  <c r="L294" i="6"/>
  <c r="S293" i="6"/>
  <c r="K293" i="6"/>
  <c r="R292" i="6"/>
  <c r="J292" i="6"/>
  <c r="Q291" i="6"/>
  <c r="I291" i="6"/>
  <c r="Q290" i="6"/>
  <c r="I290" i="6"/>
  <c r="P289" i="6"/>
  <c r="H289" i="6"/>
  <c r="O288" i="6"/>
  <c r="G288" i="6"/>
  <c r="N287" i="6"/>
  <c r="M286" i="6"/>
  <c r="T285" i="6"/>
  <c r="L285" i="6"/>
  <c r="S284" i="6"/>
  <c r="K284" i="6"/>
  <c r="R283" i="6"/>
  <c r="J283" i="6"/>
  <c r="Q282" i="6"/>
  <c r="I282" i="6"/>
  <c r="Q281" i="6"/>
  <c r="I281" i="6"/>
  <c r="P280" i="6"/>
  <c r="H280" i="6"/>
  <c r="O279" i="6"/>
  <c r="G279" i="6"/>
  <c r="N278" i="6"/>
  <c r="M277" i="6"/>
  <c r="I327" i="6"/>
  <c r="O324" i="6"/>
  <c r="L321" i="6"/>
  <c r="Q318" i="6"/>
  <c r="J316" i="6"/>
  <c r="P314" i="6"/>
  <c r="T312" i="6"/>
  <c r="T310" i="6"/>
  <c r="I309" i="6"/>
  <c r="P307" i="6"/>
  <c r="S300" i="6"/>
  <c r="U300" i="6" s="1"/>
  <c r="R299" i="6"/>
  <c r="P298" i="6"/>
  <c r="O297" i="6"/>
  <c r="Q296" i="6"/>
  <c r="G296" i="6"/>
  <c r="L295" i="6"/>
  <c r="S294" i="6"/>
  <c r="K294" i="6"/>
  <c r="R293" i="6"/>
  <c r="J293" i="6"/>
  <c r="Q292" i="6"/>
  <c r="I292" i="6"/>
  <c r="P291" i="6"/>
  <c r="H291" i="6"/>
  <c r="P290" i="6"/>
  <c r="H290" i="6"/>
  <c r="O289" i="6"/>
  <c r="G289" i="6"/>
  <c r="N288" i="6"/>
  <c r="M287" i="6"/>
  <c r="T286" i="6"/>
  <c r="L286" i="6"/>
  <c r="S285" i="6"/>
  <c r="K285" i="6"/>
  <c r="R284" i="6"/>
  <c r="J284" i="6"/>
  <c r="Q283" i="6"/>
  <c r="I283" i="6"/>
  <c r="P282" i="6"/>
  <c r="H282" i="6"/>
  <c r="P281" i="6"/>
  <c r="H281" i="6"/>
  <c r="O280" i="6"/>
  <c r="G280" i="6"/>
  <c r="N279" i="6"/>
  <c r="M278" i="6"/>
  <c r="S329" i="6"/>
  <c r="G324" i="6"/>
  <c r="I318" i="6"/>
  <c r="H316" i="6"/>
  <c r="N314" i="6"/>
  <c r="N312" i="6"/>
  <c r="R310" i="6"/>
  <c r="J307" i="6"/>
  <c r="P305" i="6"/>
  <c r="T303" i="6"/>
  <c r="T301" i="6"/>
  <c r="R300" i="6"/>
  <c r="Q299" i="6"/>
  <c r="J298" i="6"/>
  <c r="L297" i="6"/>
  <c r="P296" i="6"/>
  <c r="K295" i="6"/>
  <c r="R294" i="6"/>
  <c r="J294" i="6"/>
  <c r="Q293" i="6"/>
  <c r="I293" i="6"/>
  <c r="P292" i="6"/>
  <c r="H292" i="6"/>
  <c r="O291" i="6"/>
  <c r="G291" i="6"/>
  <c r="O290" i="6"/>
  <c r="G290" i="6"/>
  <c r="N289" i="6"/>
  <c r="M288" i="6"/>
  <c r="T287" i="6"/>
  <c r="L287" i="6"/>
  <c r="S286" i="6"/>
  <c r="K286" i="6"/>
  <c r="R285" i="6"/>
  <c r="J285" i="6"/>
  <c r="Q284" i="6"/>
  <c r="I284" i="6"/>
  <c r="P283" i="6"/>
  <c r="H283" i="6"/>
  <c r="O282" i="6"/>
  <c r="G282" i="6"/>
  <c r="O281" i="6"/>
  <c r="G281" i="6"/>
  <c r="N280" i="6"/>
  <c r="M279" i="6"/>
  <c r="T278" i="6"/>
  <c r="L278" i="6"/>
  <c r="S277" i="6"/>
  <c r="K277" i="6"/>
  <c r="R276" i="6"/>
  <c r="J276" i="6"/>
  <c r="Q275" i="6"/>
  <c r="I275" i="6"/>
  <c r="P274" i="6"/>
  <c r="H274" i="6"/>
  <c r="O273" i="6"/>
  <c r="G273" i="6"/>
  <c r="O272" i="6"/>
  <c r="G272" i="6"/>
  <c r="N271" i="6"/>
  <c r="M270" i="6"/>
  <c r="T269" i="6"/>
  <c r="L269" i="6"/>
  <c r="S268" i="6"/>
  <c r="K268" i="6"/>
  <c r="R267" i="6"/>
  <c r="J267" i="6"/>
  <c r="Q266" i="6"/>
  <c r="I266" i="6"/>
  <c r="P265" i="6"/>
  <c r="H265" i="6"/>
  <c r="O264" i="6"/>
  <c r="G264" i="6"/>
  <c r="O263" i="6"/>
  <c r="G263" i="6"/>
  <c r="N262" i="6"/>
  <c r="M261" i="6"/>
  <c r="T260" i="6"/>
  <c r="L260" i="6"/>
  <c r="S259" i="6"/>
  <c r="K259" i="6"/>
  <c r="R258" i="6"/>
  <c r="J258" i="6"/>
  <c r="Q257" i="6"/>
  <c r="I257" i="6"/>
  <c r="K329" i="6"/>
  <c r="Q326" i="6"/>
  <c r="S320" i="6"/>
  <c r="U320" i="6" s="1"/>
  <c r="H314" i="6"/>
  <c r="L312" i="6"/>
  <c r="L310" i="6"/>
  <c r="S308" i="6"/>
  <c r="U308" i="6" s="1"/>
  <c r="H307" i="6"/>
  <c r="N305" i="6"/>
  <c r="N303" i="6"/>
  <c r="S301" i="6"/>
  <c r="Q300" i="6"/>
  <c r="K299" i="6"/>
  <c r="I298" i="6"/>
  <c r="J297" i="6"/>
  <c r="O296" i="6"/>
  <c r="T295" i="6"/>
  <c r="J295" i="6"/>
  <c r="Q294" i="6"/>
  <c r="I294" i="6"/>
  <c r="P293" i="6"/>
  <c r="H293" i="6"/>
  <c r="O292" i="6"/>
  <c r="G292" i="6"/>
  <c r="N291" i="6"/>
  <c r="N290" i="6"/>
  <c r="M289" i="6"/>
  <c r="T288" i="6"/>
  <c r="L288" i="6"/>
  <c r="S287" i="6"/>
  <c r="K287" i="6"/>
  <c r="R286" i="6"/>
  <c r="J286" i="6"/>
  <c r="Q285" i="6"/>
  <c r="I285" i="6"/>
  <c r="P284" i="6"/>
  <c r="H284" i="6"/>
  <c r="O283" i="6"/>
  <c r="G283" i="6"/>
  <c r="N282" i="6"/>
  <c r="N281" i="6"/>
  <c r="M280" i="6"/>
  <c r="T279" i="6"/>
  <c r="L279" i="6"/>
  <c r="I326" i="6"/>
  <c r="N323" i="6"/>
  <c r="K320" i="6"/>
  <c r="Q317" i="6"/>
  <c r="Q315" i="6"/>
  <c r="J310" i="6"/>
  <c r="Q308" i="6"/>
  <c r="H305" i="6"/>
  <c r="L303" i="6"/>
  <c r="R301" i="6"/>
  <c r="K300" i="6"/>
  <c r="J299" i="6"/>
  <c r="H298" i="6"/>
  <c r="I297" i="6"/>
  <c r="N296" i="6"/>
  <c r="R295" i="6"/>
  <c r="I295" i="6"/>
  <c r="P294" i="6"/>
  <c r="H294" i="6"/>
  <c r="O293" i="6"/>
  <c r="G293" i="6"/>
  <c r="N292" i="6"/>
  <c r="M291" i="6"/>
  <c r="M290" i="6"/>
  <c r="S288" i="6"/>
  <c r="T276" i="6"/>
  <c r="G275" i="6"/>
  <c r="G274" i="6"/>
  <c r="T268" i="6"/>
  <c r="T267" i="6"/>
  <c r="G266" i="6"/>
  <c r="G265" i="6"/>
  <c r="I263" i="6"/>
  <c r="L262" i="6"/>
  <c r="O261" i="6"/>
  <c r="R260" i="6"/>
  <c r="T259" i="6"/>
  <c r="G259" i="6"/>
  <c r="L258" i="6"/>
  <c r="P257" i="6"/>
  <c r="L256" i="6"/>
  <c r="S255" i="6"/>
  <c r="K255" i="6"/>
  <c r="S254" i="6"/>
  <c r="K254" i="6"/>
  <c r="R253" i="6"/>
  <c r="J253" i="6"/>
  <c r="Q252" i="6"/>
  <c r="I252" i="6"/>
  <c r="P251" i="6"/>
  <c r="H251" i="6"/>
  <c r="O250" i="6"/>
  <c r="G250" i="6"/>
  <c r="N249" i="6"/>
  <c r="M248" i="6"/>
  <c r="T247" i="6"/>
  <c r="L247" i="6"/>
  <c r="S246" i="6"/>
  <c r="K246" i="6"/>
  <c r="S245" i="6"/>
  <c r="K245" i="6"/>
  <c r="R244" i="6"/>
  <c r="J244" i="6"/>
  <c r="Q243" i="6"/>
  <c r="I243" i="6"/>
  <c r="P242" i="6"/>
  <c r="H242" i="6"/>
  <c r="O241" i="6"/>
  <c r="G241" i="6"/>
  <c r="N240" i="6"/>
  <c r="M239" i="6"/>
  <c r="T238" i="6"/>
  <c r="L238" i="6"/>
  <c r="S237" i="6"/>
  <c r="K237" i="6"/>
  <c r="S236" i="6"/>
  <c r="K236" i="6"/>
  <c r="R235" i="6"/>
  <c r="J235" i="6"/>
  <c r="Q234" i="6"/>
  <c r="I234" i="6"/>
  <c r="P233" i="6"/>
  <c r="H233" i="6"/>
  <c r="O232" i="6"/>
  <c r="G232" i="6"/>
  <c r="N231" i="6"/>
  <c r="M230" i="6"/>
  <c r="K288" i="6"/>
  <c r="P285" i="6"/>
  <c r="M282" i="6"/>
  <c r="S279" i="6"/>
  <c r="T277" i="6"/>
  <c r="S276" i="6"/>
  <c r="S275" i="6"/>
  <c r="U275" i="6" s="1"/>
  <c r="T271" i="6"/>
  <c r="T270" i="6"/>
  <c r="S269" i="6"/>
  <c r="R268" i="6"/>
  <c r="S267" i="6"/>
  <c r="S266" i="6"/>
  <c r="U266" i="6" s="1"/>
  <c r="H263" i="6"/>
  <c r="I262" i="6"/>
  <c r="N261" i="6"/>
  <c r="O260" i="6"/>
  <c r="R259" i="6"/>
  <c r="K258" i="6"/>
  <c r="O257" i="6"/>
  <c r="T256" i="6"/>
  <c r="K256" i="6"/>
  <c r="R255" i="6"/>
  <c r="J255" i="6"/>
  <c r="R254" i="6"/>
  <c r="J254" i="6"/>
  <c r="Q253" i="6"/>
  <c r="I253" i="6"/>
  <c r="P252" i="6"/>
  <c r="H252" i="6"/>
  <c r="O251" i="6"/>
  <c r="G251" i="6"/>
  <c r="N250" i="6"/>
  <c r="M249" i="6"/>
  <c r="T248" i="6"/>
  <c r="L248" i="6"/>
  <c r="S247" i="6"/>
  <c r="K247" i="6"/>
  <c r="R246" i="6"/>
  <c r="J246" i="6"/>
  <c r="R245" i="6"/>
  <c r="J245" i="6"/>
  <c r="Q244" i="6"/>
  <c r="I244" i="6"/>
  <c r="P243" i="6"/>
  <c r="H243" i="6"/>
  <c r="O242" i="6"/>
  <c r="G242" i="6"/>
  <c r="N241" i="6"/>
  <c r="M240" i="6"/>
  <c r="T239" i="6"/>
  <c r="L239" i="6"/>
  <c r="S238" i="6"/>
  <c r="K238" i="6"/>
  <c r="H285" i="6"/>
  <c r="K279" i="6"/>
  <c r="R277" i="6"/>
  <c r="Q276" i="6"/>
  <c r="R275" i="6"/>
  <c r="R274" i="6"/>
  <c r="Q273" i="6"/>
  <c r="Q272" i="6"/>
  <c r="P271" i="6"/>
  <c r="S270" i="6"/>
  <c r="R269" i="6"/>
  <c r="Q268" i="6"/>
  <c r="Q267" i="6"/>
  <c r="R266" i="6"/>
  <c r="R265" i="6"/>
  <c r="Q264" i="6"/>
  <c r="R263" i="6"/>
  <c r="H262" i="6"/>
  <c r="L261" i="6"/>
  <c r="N260" i="6"/>
  <c r="Q259" i="6"/>
  <c r="T258" i="6"/>
  <c r="I258" i="6"/>
  <c r="M257" i="6"/>
  <c r="S256" i="6"/>
  <c r="J256" i="6"/>
  <c r="Q255" i="6"/>
  <c r="I255" i="6"/>
  <c r="Q254" i="6"/>
  <c r="I254" i="6"/>
  <c r="P253" i="6"/>
  <c r="H253" i="6"/>
  <c r="O252" i="6"/>
  <c r="G252" i="6"/>
  <c r="N251" i="6"/>
  <c r="M250" i="6"/>
  <c r="T249" i="6"/>
  <c r="L249" i="6"/>
  <c r="S248" i="6"/>
  <c r="K248" i="6"/>
  <c r="R247" i="6"/>
  <c r="J247" i="6"/>
  <c r="Q246" i="6"/>
  <c r="I246" i="6"/>
  <c r="Q245" i="6"/>
  <c r="I245" i="6"/>
  <c r="P244" i="6"/>
  <c r="H244" i="6"/>
  <c r="O243" i="6"/>
  <c r="G243" i="6"/>
  <c r="N242" i="6"/>
  <c r="M241" i="6"/>
  <c r="T240" i="6"/>
  <c r="L240" i="6"/>
  <c r="S239" i="6"/>
  <c r="K239" i="6"/>
  <c r="R238" i="6"/>
  <c r="J238" i="6"/>
  <c r="Q237" i="6"/>
  <c r="I237" i="6"/>
  <c r="Q236" i="6"/>
  <c r="I236" i="6"/>
  <c r="P235" i="6"/>
  <c r="H235" i="6"/>
  <c r="O234" i="6"/>
  <c r="G234" i="6"/>
  <c r="N233" i="6"/>
  <c r="M232" i="6"/>
  <c r="T231" i="6"/>
  <c r="L231" i="6"/>
  <c r="S230" i="6"/>
  <c r="K230" i="6"/>
  <c r="R229" i="6"/>
  <c r="J229" i="6"/>
  <c r="Q228" i="6"/>
  <c r="I228" i="6"/>
  <c r="Q227" i="6"/>
  <c r="I227" i="6"/>
  <c r="P226" i="6"/>
  <c r="H226" i="6"/>
  <c r="O225" i="6"/>
  <c r="G225" i="6"/>
  <c r="N224" i="6"/>
  <c r="M223" i="6"/>
  <c r="T222" i="6"/>
  <c r="R287" i="6"/>
  <c r="Q277" i="6"/>
  <c r="P276" i="6"/>
  <c r="P275" i="6"/>
  <c r="Q274" i="6"/>
  <c r="P273" i="6"/>
  <c r="P272" i="6"/>
  <c r="O271" i="6"/>
  <c r="O270" i="6"/>
  <c r="N269" i="6"/>
  <c r="M268" i="6"/>
  <c r="P267" i="6"/>
  <c r="P266" i="6"/>
  <c r="Q265" i="6"/>
  <c r="P264" i="6"/>
  <c r="Q263" i="6"/>
  <c r="T262" i="6"/>
  <c r="G262" i="6"/>
  <c r="K261" i="6"/>
  <c r="M260" i="6"/>
  <c r="N259" i="6"/>
  <c r="S258" i="6"/>
  <c r="H258" i="6"/>
  <c r="L257" i="6"/>
  <c r="R256" i="6"/>
  <c r="I256" i="6"/>
  <c r="P255" i="6"/>
  <c r="H255" i="6"/>
  <c r="P254" i="6"/>
  <c r="H254" i="6"/>
  <c r="O253" i="6"/>
  <c r="G253" i="6"/>
  <c r="N252" i="6"/>
  <c r="M251" i="6"/>
  <c r="T250" i="6"/>
  <c r="L250" i="6"/>
  <c r="S249" i="6"/>
  <c r="K249" i="6"/>
  <c r="R248" i="6"/>
  <c r="J248" i="6"/>
  <c r="Q247" i="6"/>
  <c r="I247" i="6"/>
  <c r="P246" i="6"/>
  <c r="H246" i="6"/>
  <c r="P245" i="6"/>
  <c r="H245" i="6"/>
  <c r="O244" i="6"/>
  <c r="G244" i="6"/>
  <c r="N243" i="6"/>
  <c r="M242" i="6"/>
  <c r="T241" i="6"/>
  <c r="L241" i="6"/>
  <c r="S240" i="6"/>
  <c r="K240" i="6"/>
  <c r="R239" i="6"/>
  <c r="J239" i="6"/>
  <c r="Q238" i="6"/>
  <c r="I238" i="6"/>
  <c r="P237" i="6"/>
  <c r="H237" i="6"/>
  <c r="P236" i="6"/>
  <c r="H236" i="6"/>
  <c r="O235" i="6"/>
  <c r="G235" i="6"/>
  <c r="N234" i="6"/>
  <c r="M233" i="6"/>
  <c r="T232" i="6"/>
  <c r="L232" i="6"/>
  <c r="S231" i="6"/>
  <c r="K231" i="6"/>
  <c r="R230" i="6"/>
  <c r="J230" i="6"/>
  <c r="Q229" i="6"/>
  <c r="I229" i="6"/>
  <c r="P228" i="6"/>
  <c r="H228" i="6"/>
  <c r="P227" i="6"/>
  <c r="H227" i="6"/>
  <c r="O226" i="6"/>
  <c r="G226" i="6"/>
  <c r="N225" i="6"/>
  <c r="M224" i="6"/>
  <c r="T223" i="6"/>
  <c r="L223" i="6"/>
  <c r="J287" i="6"/>
  <c r="O284" i="6"/>
  <c r="M281" i="6"/>
  <c r="S278" i="6"/>
  <c r="U278" i="6" s="1"/>
  <c r="L277" i="6"/>
  <c r="L276" i="6"/>
  <c r="O275" i="6"/>
  <c r="O274" i="6"/>
  <c r="N273" i="6"/>
  <c r="N272" i="6"/>
  <c r="M271" i="6"/>
  <c r="N270" i="6"/>
  <c r="M269" i="6"/>
  <c r="L268" i="6"/>
  <c r="L267" i="6"/>
  <c r="O266" i="6"/>
  <c r="O265" i="6"/>
  <c r="N264" i="6"/>
  <c r="P263" i="6"/>
  <c r="Q262" i="6"/>
  <c r="H261" i="6"/>
  <c r="K260" i="6"/>
  <c r="M259" i="6"/>
  <c r="Q258" i="6"/>
  <c r="K257" i="6"/>
  <c r="Q256" i="6"/>
  <c r="H256" i="6"/>
  <c r="O255" i="6"/>
  <c r="G255" i="6"/>
  <c r="O254" i="6"/>
  <c r="G254" i="6"/>
  <c r="N253" i="6"/>
  <c r="M252" i="6"/>
  <c r="T251" i="6"/>
  <c r="L251" i="6"/>
  <c r="S250" i="6"/>
  <c r="K250" i="6"/>
  <c r="R249" i="6"/>
  <c r="J249" i="6"/>
  <c r="Q248" i="6"/>
  <c r="I248" i="6"/>
  <c r="P247" i="6"/>
  <c r="H247" i="6"/>
  <c r="O246" i="6"/>
  <c r="G246" i="6"/>
  <c r="O245" i="6"/>
  <c r="G245" i="6"/>
  <c r="N244" i="6"/>
  <c r="M243" i="6"/>
  <c r="T242" i="6"/>
  <c r="L242" i="6"/>
  <c r="S241" i="6"/>
  <c r="K241" i="6"/>
  <c r="R240" i="6"/>
  <c r="J240" i="6"/>
  <c r="Q239" i="6"/>
  <c r="I239" i="6"/>
  <c r="P238" i="6"/>
  <c r="H238" i="6"/>
  <c r="O237" i="6"/>
  <c r="G237" i="6"/>
  <c r="O236" i="6"/>
  <c r="G236" i="6"/>
  <c r="N235" i="6"/>
  <c r="M234" i="6"/>
  <c r="T233" i="6"/>
  <c r="L233" i="6"/>
  <c r="S232" i="6"/>
  <c r="K232" i="6"/>
  <c r="R231" i="6"/>
  <c r="J231" i="6"/>
  <c r="Q230" i="6"/>
  <c r="I230" i="6"/>
  <c r="P229" i="6"/>
  <c r="H229" i="6"/>
  <c r="O228" i="6"/>
  <c r="G228" i="6"/>
  <c r="O227" i="6"/>
  <c r="G227" i="6"/>
  <c r="N226" i="6"/>
  <c r="M225" i="6"/>
  <c r="T224" i="6"/>
  <c r="L224" i="6"/>
  <c r="S223" i="6"/>
  <c r="T289" i="6"/>
  <c r="G284" i="6"/>
  <c r="R278" i="6"/>
  <c r="J277" i="6"/>
  <c r="K276" i="6"/>
  <c r="K275" i="6"/>
  <c r="N274" i="6"/>
  <c r="M273" i="6"/>
  <c r="M272" i="6"/>
  <c r="L271" i="6"/>
  <c r="L270" i="6"/>
  <c r="K269" i="6"/>
  <c r="J268" i="6"/>
  <c r="K267" i="6"/>
  <c r="K266" i="6"/>
  <c r="N265" i="6"/>
  <c r="M264" i="6"/>
  <c r="N263" i="6"/>
  <c r="P262" i="6"/>
  <c r="T261" i="6"/>
  <c r="G261" i="6"/>
  <c r="J260" i="6"/>
  <c r="L259" i="6"/>
  <c r="P258" i="6"/>
  <c r="T257" i="6"/>
  <c r="J257" i="6"/>
  <c r="P256" i="6"/>
  <c r="G256" i="6"/>
  <c r="N255" i="6"/>
  <c r="N254" i="6"/>
  <c r="M253" i="6"/>
  <c r="T252" i="6"/>
  <c r="L252" i="6"/>
  <c r="S251" i="6"/>
  <c r="K251" i="6"/>
  <c r="R250" i="6"/>
  <c r="J250" i="6"/>
  <c r="Q249" i="6"/>
  <c r="I249" i="6"/>
  <c r="P248" i="6"/>
  <c r="H248" i="6"/>
  <c r="O247" i="6"/>
  <c r="G247" i="6"/>
  <c r="N246" i="6"/>
  <c r="N245" i="6"/>
  <c r="M244" i="6"/>
  <c r="T243" i="6"/>
  <c r="L243" i="6"/>
  <c r="S242" i="6"/>
  <c r="K242" i="6"/>
  <c r="R241" i="6"/>
  <c r="J241" i="6"/>
  <c r="Q240" i="6"/>
  <c r="I240" i="6"/>
  <c r="P239" i="6"/>
  <c r="H239" i="6"/>
  <c r="O238" i="6"/>
  <c r="G238" i="6"/>
  <c r="N237" i="6"/>
  <c r="N236" i="6"/>
  <c r="M235" i="6"/>
  <c r="T234" i="6"/>
  <c r="L234" i="6"/>
  <c r="S233" i="6"/>
  <c r="K233" i="6"/>
  <c r="R232" i="6"/>
  <c r="J232" i="6"/>
  <c r="Q231" i="6"/>
  <c r="I231" i="6"/>
  <c r="P230" i="6"/>
  <c r="H230" i="6"/>
  <c r="O229" i="6"/>
  <c r="G229" i="6"/>
  <c r="N228" i="6"/>
  <c r="N227" i="6"/>
  <c r="M226" i="6"/>
  <c r="T225" i="6"/>
  <c r="L225" i="6"/>
  <c r="S224" i="6"/>
  <c r="K224" i="6"/>
  <c r="R223" i="6"/>
  <c r="J223" i="6"/>
  <c r="Q222" i="6"/>
  <c r="I286" i="6"/>
  <c r="N283" i="6"/>
  <c r="L280" i="6"/>
  <c r="J278" i="6"/>
  <c r="H276" i="6"/>
  <c r="H275" i="6"/>
  <c r="I274" i="6"/>
  <c r="H273" i="6"/>
  <c r="H272" i="6"/>
  <c r="G271" i="6"/>
  <c r="G270" i="6"/>
  <c r="H267" i="6"/>
  <c r="H266" i="6"/>
  <c r="I265" i="6"/>
  <c r="H264" i="6"/>
  <c r="J263" i="6"/>
  <c r="M262" i="6"/>
  <c r="P261" i="6"/>
  <c r="S260" i="6"/>
  <c r="U260" i="6" s="1"/>
  <c r="I259" i="6"/>
  <c r="M258" i="6"/>
  <c r="R257" i="6"/>
  <c r="G257" i="6"/>
  <c r="N256" i="6"/>
  <c r="T255" i="6"/>
  <c r="L255" i="6"/>
  <c r="T254" i="6"/>
  <c r="L254" i="6"/>
  <c r="S253" i="6"/>
  <c r="K253" i="6"/>
  <c r="R252" i="6"/>
  <c r="J252" i="6"/>
  <c r="Q251" i="6"/>
  <c r="I251" i="6"/>
  <c r="P250" i="6"/>
  <c r="H250" i="6"/>
  <c r="O249" i="6"/>
  <c r="G249" i="6"/>
  <c r="N248" i="6"/>
  <c r="M247" i="6"/>
  <c r="T246" i="6"/>
  <c r="L246" i="6"/>
  <c r="T245" i="6"/>
  <c r="L245" i="6"/>
  <c r="S244" i="6"/>
  <c r="K244" i="6"/>
  <c r="R243" i="6"/>
  <c r="J243" i="6"/>
  <c r="Q242" i="6"/>
  <c r="I242" i="6"/>
  <c r="P241" i="6"/>
  <c r="H241" i="6"/>
  <c r="O240" i="6"/>
  <c r="G240" i="6"/>
  <c r="N239" i="6"/>
  <c r="M238" i="6"/>
  <c r="T237" i="6"/>
  <c r="L237" i="6"/>
  <c r="T236" i="6"/>
  <c r="L236" i="6"/>
  <c r="S235" i="6"/>
  <c r="K235" i="6"/>
  <c r="R234" i="6"/>
  <c r="J234" i="6"/>
  <c r="Q233" i="6"/>
  <c r="I233" i="6"/>
  <c r="P232" i="6"/>
  <c r="H232" i="6"/>
  <c r="O231" i="6"/>
  <c r="G231" i="6"/>
  <c r="N230" i="6"/>
  <c r="M229" i="6"/>
  <c r="T228" i="6"/>
  <c r="L228" i="6"/>
  <c r="T227" i="6"/>
  <c r="L227" i="6"/>
  <c r="S226" i="6"/>
  <c r="K226" i="6"/>
  <c r="R225" i="6"/>
  <c r="J225" i="6"/>
  <c r="Q224" i="6"/>
  <c r="I224" i="6"/>
  <c r="P223" i="6"/>
  <c r="H223" i="6"/>
  <c r="T280" i="6"/>
  <c r="O256" i="6"/>
  <c r="L253" i="6"/>
  <c r="Q250" i="6"/>
  <c r="T244" i="6"/>
  <c r="G239" i="6"/>
  <c r="I235" i="6"/>
  <c r="O233" i="6"/>
  <c r="P231" i="6"/>
  <c r="R228" i="6"/>
  <c r="M227" i="6"/>
  <c r="J226" i="6"/>
  <c r="H225" i="6"/>
  <c r="S222" i="6"/>
  <c r="U222" i="6" s="1"/>
  <c r="J222" i="6"/>
  <c r="Q221" i="6"/>
  <c r="I221" i="6"/>
  <c r="P220" i="6"/>
  <c r="H220" i="6"/>
  <c r="O219" i="6"/>
  <c r="G219" i="6"/>
  <c r="O218" i="6"/>
  <c r="G218" i="6"/>
  <c r="N217" i="6"/>
  <c r="M216" i="6"/>
  <c r="T215" i="6"/>
  <c r="L215" i="6"/>
  <c r="S214" i="6"/>
  <c r="K214" i="6"/>
  <c r="R213" i="6"/>
  <c r="J213" i="6"/>
  <c r="Q212" i="6"/>
  <c r="I212" i="6"/>
  <c r="P211" i="6"/>
  <c r="H211" i="6"/>
  <c r="O210" i="6"/>
  <c r="G210" i="6"/>
  <c r="O209" i="6"/>
  <c r="G209" i="6"/>
  <c r="N208" i="6"/>
  <c r="M207" i="6"/>
  <c r="T206" i="6"/>
  <c r="L206" i="6"/>
  <c r="S205" i="6"/>
  <c r="K205" i="6"/>
  <c r="R204" i="6"/>
  <c r="J204" i="6"/>
  <c r="Q203" i="6"/>
  <c r="I203" i="6"/>
  <c r="P202" i="6"/>
  <c r="H202" i="6"/>
  <c r="O201" i="6"/>
  <c r="G201" i="6"/>
  <c r="O200" i="6"/>
  <c r="G200" i="6"/>
  <c r="N199" i="6"/>
  <c r="M198" i="6"/>
  <c r="T197" i="6"/>
  <c r="L197" i="6"/>
  <c r="S196" i="6"/>
  <c r="K196" i="6"/>
  <c r="R195" i="6"/>
  <c r="J195" i="6"/>
  <c r="Q194" i="6"/>
  <c r="I194" i="6"/>
  <c r="P193" i="6"/>
  <c r="H193" i="6"/>
  <c r="O192" i="6"/>
  <c r="G192" i="6"/>
  <c r="O191" i="6"/>
  <c r="G191" i="6"/>
  <c r="N190" i="6"/>
  <c r="M189" i="6"/>
  <c r="T188" i="6"/>
  <c r="L188" i="6"/>
  <c r="Q286" i="6"/>
  <c r="J275" i="6"/>
  <c r="H271" i="6"/>
  <c r="I267" i="6"/>
  <c r="M263" i="6"/>
  <c r="J259" i="6"/>
  <c r="I250" i="6"/>
  <c r="N247" i="6"/>
  <c r="L244" i="6"/>
  <c r="Q241" i="6"/>
  <c r="R236" i="6"/>
  <c r="J233" i="6"/>
  <c r="M231" i="6"/>
  <c r="T229" i="6"/>
  <c r="M228" i="6"/>
  <c r="K227" i="6"/>
  <c r="I226" i="6"/>
  <c r="Q223" i="6"/>
  <c r="R222" i="6"/>
  <c r="I222" i="6"/>
  <c r="P221" i="6"/>
  <c r="H221" i="6"/>
  <c r="O220" i="6"/>
  <c r="G220" i="6"/>
  <c r="N219" i="6"/>
  <c r="N218" i="6"/>
  <c r="M217" i="6"/>
  <c r="T216" i="6"/>
  <c r="L216" i="6"/>
  <c r="S215" i="6"/>
  <c r="K215" i="6"/>
  <c r="R214" i="6"/>
  <c r="J214" i="6"/>
  <c r="Q213" i="6"/>
  <c r="I213" i="6"/>
  <c r="P212" i="6"/>
  <c r="H212" i="6"/>
  <c r="O211" i="6"/>
  <c r="G211" i="6"/>
  <c r="N210" i="6"/>
  <c r="N209" i="6"/>
  <c r="M208" i="6"/>
  <c r="T207" i="6"/>
  <c r="L207" i="6"/>
  <c r="S206" i="6"/>
  <c r="K206" i="6"/>
  <c r="R205" i="6"/>
  <c r="J205" i="6"/>
  <c r="Q204" i="6"/>
  <c r="I204" i="6"/>
  <c r="P203" i="6"/>
  <c r="H203" i="6"/>
  <c r="O202" i="6"/>
  <c r="G202" i="6"/>
  <c r="N201" i="6"/>
  <c r="N200" i="6"/>
  <c r="M199" i="6"/>
  <c r="T198" i="6"/>
  <c r="L198" i="6"/>
  <c r="S197" i="6"/>
  <c r="K197" i="6"/>
  <c r="R196" i="6"/>
  <c r="J196" i="6"/>
  <c r="Q195" i="6"/>
  <c r="I195" i="6"/>
  <c r="P194" i="6"/>
  <c r="H194" i="6"/>
  <c r="O193" i="6"/>
  <c r="G193" i="6"/>
  <c r="N192" i="6"/>
  <c r="N191" i="6"/>
  <c r="M190" i="6"/>
  <c r="T189" i="6"/>
  <c r="L189" i="6"/>
  <c r="S188" i="6"/>
  <c r="K188" i="6"/>
  <c r="R187" i="6"/>
  <c r="J187" i="6"/>
  <c r="Q186" i="6"/>
  <c r="I186" i="6"/>
  <c r="P185" i="6"/>
  <c r="M255" i="6"/>
  <c r="S252" i="6"/>
  <c r="U252" i="6" s="1"/>
  <c r="I241" i="6"/>
  <c r="N238" i="6"/>
  <c r="M236" i="6"/>
  <c r="S234" i="6"/>
  <c r="G233" i="6"/>
  <c r="H231" i="6"/>
  <c r="S229" i="6"/>
  <c r="K228" i="6"/>
  <c r="J227" i="6"/>
  <c r="R224" i="6"/>
  <c r="O223" i="6"/>
  <c r="P222" i="6"/>
  <c r="H222" i="6"/>
  <c r="O221" i="6"/>
  <c r="G221" i="6"/>
  <c r="N220" i="6"/>
  <c r="M219" i="6"/>
  <c r="M218" i="6"/>
  <c r="T217" i="6"/>
  <c r="L217" i="6"/>
  <c r="S216" i="6"/>
  <c r="K216" i="6"/>
  <c r="R215" i="6"/>
  <c r="J215" i="6"/>
  <c r="Q214" i="6"/>
  <c r="I214" i="6"/>
  <c r="P213" i="6"/>
  <c r="H213" i="6"/>
  <c r="O212" i="6"/>
  <c r="G212" i="6"/>
  <c r="N211" i="6"/>
  <c r="M210" i="6"/>
  <c r="M209" i="6"/>
  <c r="T208" i="6"/>
  <c r="L208" i="6"/>
  <c r="S207" i="6"/>
  <c r="K207" i="6"/>
  <c r="R206" i="6"/>
  <c r="J206" i="6"/>
  <c r="Q205" i="6"/>
  <c r="I205" i="6"/>
  <c r="P204" i="6"/>
  <c r="H204" i="6"/>
  <c r="O203" i="6"/>
  <c r="G203" i="6"/>
  <c r="N202" i="6"/>
  <c r="M201" i="6"/>
  <c r="M200" i="6"/>
  <c r="T199" i="6"/>
  <c r="L199" i="6"/>
  <c r="S198" i="6"/>
  <c r="K198" i="6"/>
  <c r="R197" i="6"/>
  <c r="J197" i="6"/>
  <c r="Q196" i="6"/>
  <c r="I196" i="6"/>
  <c r="P195" i="6"/>
  <c r="H195" i="6"/>
  <c r="O194" i="6"/>
  <c r="G194" i="6"/>
  <c r="N193" i="6"/>
  <c r="M192" i="6"/>
  <c r="M191" i="6"/>
  <c r="T190" i="6"/>
  <c r="L190" i="6"/>
  <c r="S189" i="6"/>
  <c r="K189" i="6"/>
  <c r="R188" i="6"/>
  <c r="J188" i="6"/>
  <c r="Q187" i="6"/>
  <c r="I187" i="6"/>
  <c r="P186" i="6"/>
  <c r="H186" i="6"/>
  <c r="O185" i="6"/>
  <c r="G185" i="6"/>
  <c r="N184" i="6"/>
  <c r="M183" i="6"/>
  <c r="M182" i="6"/>
  <c r="K278" i="6"/>
  <c r="J274" i="6"/>
  <c r="K270" i="6"/>
  <c r="J266" i="6"/>
  <c r="O262" i="6"/>
  <c r="N258" i="6"/>
  <c r="K252" i="6"/>
  <c r="P249" i="6"/>
  <c r="M246" i="6"/>
  <c r="S243" i="6"/>
  <c r="U243" i="6" s="1"/>
  <c r="J236" i="6"/>
  <c r="P234" i="6"/>
  <c r="N229" i="6"/>
  <c r="J228" i="6"/>
  <c r="S225" i="6"/>
  <c r="P224" i="6"/>
  <c r="N223" i="6"/>
  <c r="O222" i="6"/>
  <c r="G222" i="6"/>
  <c r="N221" i="6"/>
  <c r="M220" i="6"/>
  <c r="T219" i="6"/>
  <c r="L219" i="6"/>
  <c r="T218" i="6"/>
  <c r="L218" i="6"/>
  <c r="S217" i="6"/>
  <c r="K217" i="6"/>
  <c r="R216" i="6"/>
  <c r="J216" i="6"/>
  <c r="Q215" i="6"/>
  <c r="I215" i="6"/>
  <c r="P214" i="6"/>
  <c r="H214" i="6"/>
  <c r="O213" i="6"/>
  <c r="G213" i="6"/>
  <c r="N212" i="6"/>
  <c r="M211" i="6"/>
  <c r="T210" i="6"/>
  <c r="L210" i="6"/>
  <c r="T209" i="6"/>
  <c r="L209" i="6"/>
  <c r="S208" i="6"/>
  <c r="K208" i="6"/>
  <c r="R207" i="6"/>
  <c r="J207" i="6"/>
  <c r="Q206" i="6"/>
  <c r="I206" i="6"/>
  <c r="P205" i="6"/>
  <c r="H205" i="6"/>
  <c r="O204" i="6"/>
  <c r="G204" i="6"/>
  <c r="N203" i="6"/>
  <c r="M202" i="6"/>
  <c r="T201" i="6"/>
  <c r="L201" i="6"/>
  <c r="T200" i="6"/>
  <c r="L200" i="6"/>
  <c r="S199" i="6"/>
  <c r="K199" i="6"/>
  <c r="R198" i="6"/>
  <c r="J198" i="6"/>
  <c r="Q197" i="6"/>
  <c r="I197" i="6"/>
  <c r="P196" i="6"/>
  <c r="H196" i="6"/>
  <c r="O195" i="6"/>
  <c r="G195" i="6"/>
  <c r="N194" i="6"/>
  <c r="M193" i="6"/>
  <c r="T192" i="6"/>
  <c r="L192" i="6"/>
  <c r="T191" i="6"/>
  <c r="L191" i="6"/>
  <c r="S190" i="6"/>
  <c r="U190" i="6" s="1"/>
  <c r="K190" i="6"/>
  <c r="R189" i="6"/>
  <c r="J189" i="6"/>
  <c r="Q188" i="6"/>
  <c r="H249" i="6"/>
  <c r="K243" i="6"/>
  <c r="P240" i="6"/>
  <c r="R237" i="6"/>
  <c r="K234" i="6"/>
  <c r="Q232" i="6"/>
  <c r="T230" i="6"/>
  <c r="U230" i="6" s="1"/>
  <c r="L229" i="6"/>
  <c r="T226" i="6"/>
  <c r="Q225" i="6"/>
  <c r="O224" i="6"/>
  <c r="K223" i="6"/>
  <c r="N222" i="6"/>
  <c r="M221" i="6"/>
  <c r="T220" i="6"/>
  <c r="L220" i="6"/>
  <c r="S219" i="6"/>
  <c r="K219" i="6"/>
  <c r="S218" i="6"/>
  <c r="K218" i="6"/>
  <c r="R217" i="6"/>
  <c r="J217" i="6"/>
  <c r="Q216" i="6"/>
  <c r="I216" i="6"/>
  <c r="P215" i="6"/>
  <c r="H215" i="6"/>
  <c r="O214" i="6"/>
  <c r="G214" i="6"/>
  <c r="N213" i="6"/>
  <c r="M212" i="6"/>
  <c r="T211" i="6"/>
  <c r="L211" i="6"/>
  <c r="S210" i="6"/>
  <c r="K210" i="6"/>
  <c r="S209" i="6"/>
  <c r="K209" i="6"/>
  <c r="R208" i="6"/>
  <c r="J208" i="6"/>
  <c r="Q207" i="6"/>
  <c r="I207" i="6"/>
  <c r="P206" i="6"/>
  <c r="H206" i="6"/>
  <c r="O205" i="6"/>
  <c r="G205" i="6"/>
  <c r="N204" i="6"/>
  <c r="M203" i="6"/>
  <c r="T202" i="6"/>
  <c r="L289" i="6"/>
  <c r="I277" i="6"/>
  <c r="I273" i="6"/>
  <c r="J269" i="6"/>
  <c r="J265" i="6"/>
  <c r="S261" i="6"/>
  <c r="U261" i="6" s="1"/>
  <c r="S257" i="6"/>
  <c r="U257" i="6" s="1"/>
  <c r="M254" i="6"/>
  <c r="R251" i="6"/>
  <c r="H240" i="6"/>
  <c r="M237" i="6"/>
  <c r="T235" i="6"/>
  <c r="H234" i="6"/>
  <c r="N232" i="6"/>
  <c r="O230" i="6"/>
  <c r="K229" i="6"/>
  <c r="R226" i="6"/>
  <c r="P225" i="6"/>
  <c r="J224" i="6"/>
  <c r="I223" i="6"/>
  <c r="M222" i="6"/>
  <c r="T221" i="6"/>
  <c r="L221" i="6"/>
  <c r="S220" i="6"/>
  <c r="U220" i="6" s="1"/>
  <c r="K220" i="6"/>
  <c r="R219" i="6"/>
  <c r="J219" i="6"/>
  <c r="R218" i="6"/>
  <c r="J218" i="6"/>
  <c r="Q217" i="6"/>
  <c r="I217" i="6"/>
  <c r="P216" i="6"/>
  <c r="H216" i="6"/>
  <c r="O215" i="6"/>
  <c r="G215" i="6"/>
  <c r="N214" i="6"/>
  <c r="M213" i="6"/>
  <c r="T212" i="6"/>
  <c r="L212" i="6"/>
  <c r="S211" i="6"/>
  <c r="U211" i="6" s="1"/>
  <c r="K211" i="6"/>
  <c r="R210" i="6"/>
  <c r="J210" i="6"/>
  <c r="R209" i="6"/>
  <c r="J209" i="6"/>
  <c r="Q208" i="6"/>
  <c r="I208" i="6"/>
  <c r="P207" i="6"/>
  <c r="H207" i="6"/>
  <c r="O206" i="6"/>
  <c r="G206" i="6"/>
  <c r="N205" i="6"/>
  <c r="M204" i="6"/>
  <c r="T203" i="6"/>
  <c r="L203" i="6"/>
  <c r="S202" i="6"/>
  <c r="U202" i="6" s="1"/>
  <c r="K202" i="6"/>
  <c r="R201" i="6"/>
  <c r="J201" i="6"/>
  <c r="R200" i="6"/>
  <c r="J200" i="6"/>
  <c r="Q199" i="6"/>
  <c r="I199" i="6"/>
  <c r="P198" i="6"/>
  <c r="H198" i="6"/>
  <c r="O197" i="6"/>
  <c r="G197" i="6"/>
  <c r="N196" i="6"/>
  <c r="M195" i="6"/>
  <c r="T194" i="6"/>
  <c r="L194" i="6"/>
  <c r="S193" i="6"/>
  <c r="K193" i="6"/>
  <c r="R192" i="6"/>
  <c r="J192" i="6"/>
  <c r="R191" i="6"/>
  <c r="J191" i="6"/>
  <c r="Q190" i="6"/>
  <c r="I190" i="6"/>
  <c r="P189" i="6"/>
  <c r="H189" i="6"/>
  <c r="O188" i="6"/>
  <c r="G188" i="6"/>
  <c r="N187" i="6"/>
  <c r="M186" i="6"/>
  <c r="I276" i="6"/>
  <c r="I272" i="6"/>
  <c r="I268" i="6"/>
  <c r="I264" i="6"/>
  <c r="G260" i="6"/>
  <c r="T253" i="6"/>
  <c r="G248" i="6"/>
  <c r="J242" i="6"/>
  <c r="O239" i="6"/>
  <c r="L235" i="6"/>
  <c r="R233" i="6"/>
  <c r="G230" i="6"/>
  <c r="S228" i="6"/>
  <c r="R227" i="6"/>
  <c r="L226" i="6"/>
  <c r="I225" i="6"/>
  <c r="G224" i="6"/>
  <c r="K222" i="6"/>
  <c r="R221" i="6"/>
  <c r="J221" i="6"/>
  <c r="Q220" i="6"/>
  <c r="I220" i="6"/>
  <c r="P219" i="6"/>
  <c r="H219" i="6"/>
  <c r="P218" i="6"/>
  <c r="H218" i="6"/>
  <c r="O217" i="6"/>
  <c r="G217" i="6"/>
  <c r="N216" i="6"/>
  <c r="M215" i="6"/>
  <c r="T214" i="6"/>
  <c r="L214" i="6"/>
  <c r="S213" i="6"/>
  <c r="K213" i="6"/>
  <c r="R212" i="6"/>
  <c r="J212" i="6"/>
  <c r="Q211" i="6"/>
  <c r="I211" i="6"/>
  <c r="P210" i="6"/>
  <c r="H210" i="6"/>
  <c r="P209" i="6"/>
  <c r="H209" i="6"/>
  <c r="O208" i="6"/>
  <c r="G208" i="6"/>
  <c r="N207" i="6"/>
  <c r="M206" i="6"/>
  <c r="T205" i="6"/>
  <c r="L205" i="6"/>
  <c r="S204" i="6"/>
  <c r="K204" i="6"/>
  <c r="R203" i="6"/>
  <c r="J203" i="6"/>
  <c r="Q202" i="6"/>
  <c r="I202" i="6"/>
  <c r="P201" i="6"/>
  <c r="H201" i="6"/>
  <c r="P200" i="6"/>
  <c r="H200" i="6"/>
  <c r="O199" i="6"/>
  <c r="G199" i="6"/>
  <c r="N198" i="6"/>
  <c r="O248" i="6"/>
  <c r="R242" i="6"/>
  <c r="L230" i="6"/>
  <c r="K225" i="6"/>
  <c r="S221" i="6"/>
  <c r="G216" i="6"/>
  <c r="I210" i="6"/>
  <c r="O207" i="6"/>
  <c r="L204" i="6"/>
  <c r="K200" i="6"/>
  <c r="Q198" i="6"/>
  <c r="H197" i="6"/>
  <c r="T195" i="6"/>
  <c r="M194" i="6"/>
  <c r="J193" i="6"/>
  <c r="H192" i="6"/>
  <c r="Q189" i="6"/>
  <c r="M188" i="6"/>
  <c r="M187" i="6"/>
  <c r="R186" i="6"/>
  <c r="T185" i="6"/>
  <c r="J185" i="6"/>
  <c r="P184" i="6"/>
  <c r="G184" i="6"/>
  <c r="N183" i="6"/>
  <c r="T182" i="6"/>
  <c r="K182" i="6"/>
  <c r="R181" i="6"/>
  <c r="J181" i="6"/>
  <c r="Q180" i="6"/>
  <c r="I180" i="6"/>
  <c r="P179" i="6"/>
  <c r="H179" i="6"/>
  <c r="O178" i="6"/>
  <c r="G178" i="6"/>
  <c r="N177" i="6"/>
  <c r="M176" i="6"/>
  <c r="T175" i="6"/>
  <c r="L175" i="6"/>
  <c r="S174" i="6"/>
  <c r="K174" i="6"/>
  <c r="R173" i="6"/>
  <c r="J173" i="6"/>
  <c r="Q172" i="6"/>
  <c r="I172" i="6"/>
  <c r="P171" i="6"/>
  <c r="H171" i="6"/>
  <c r="O170" i="6"/>
  <c r="G170" i="6"/>
  <c r="N169" i="6"/>
  <c r="M168" i="6"/>
  <c r="T167" i="6"/>
  <c r="L167" i="6"/>
  <c r="Q235" i="6"/>
  <c r="K221" i="6"/>
  <c r="Q218" i="6"/>
  <c r="S212" i="6"/>
  <c r="G207" i="6"/>
  <c r="S201" i="6"/>
  <c r="I200" i="6"/>
  <c r="O198" i="6"/>
  <c r="S195" i="6"/>
  <c r="K194" i="6"/>
  <c r="I193" i="6"/>
  <c r="R190" i="6"/>
  <c r="O189" i="6"/>
  <c r="I188" i="6"/>
  <c r="L187" i="6"/>
  <c r="O186" i="6"/>
  <c r="S185" i="6"/>
  <c r="I185" i="6"/>
  <c r="O184" i="6"/>
  <c r="L183" i="6"/>
  <c r="S182" i="6"/>
  <c r="U182" i="6" s="1"/>
  <c r="J182" i="6"/>
  <c r="Q181" i="6"/>
  <c r="I181" i="6"/>
  <c r="P180" i="6"/>
  <c r="H180" i="6"/>
  <c r="O179" i="6"/>
  <c r="G179" i="6"/>
  <c r="N178" i="6"/>
  <c r="M177" i="6"/>
  <c r="T176" i="6"/>
  <c r="L176" i="6"/>
  <c r="S175" i="6"/>
  <c r="U175" i="6" s="1"/>
  <c r="K175" i="6"/>
  <c r="R174" i="6"/>
  <c r="J174" i="6"/>
  <c r="Q173" i="6"/>
  <c r="I173" i="6"/>
  <c r="P172" i="6"/>
  <c r="H172" i="6"/>
  <c r="O171" i="6"/>
  <c r="G171" i="6"/>
  <c r="N170" i="6"/>
  <c r="M169" i="6"/>
  <c r="T168" i="6"/>
  <c r="L168" i="6"/>
  <c r="S167" i="6"/>
  <c r="K167" i="6"/>
  <c r="R166" i="6"/>
  <c r="J166" i="6"/>
  <c r="Q165" i="6"/>
  <c r="I165" i="6"/>
  <c r="P164" i="6"/>
  <c r="H164" i="6"/>
  <c r="O163" i="6"/>
  <c r="G163" i="6"/>
  <c r="N162" i="6"/>
  <c r="M161" i="6"/>
  <c r="T160" i="6"/>
  <c r="L160" i="6"/>
  <c r="S159" i="6"/>
  <c r="K159" i="6"/>
  <c r="R158" i="6"/>
  <c r="J158" i="6"/>
  <c r="Q157" i="6"/>
  <c r="I157" i="6"/>
  <c r="P156" i="6"/>
  <c r="H156" i="6"/>
  <c r="O155" i="6"/>
  <c r="G155" i="6"/>
  <c r="N154" i="6"/>
  <c r="M153" i="6"/>
  <c r="T152" i="6"/>
  <c r="L152" i="6"/>
  <c r="S151" i="6"/>
  <c r="K151" i="6"/>
  <c r="R150" i="6"/>
  <c r="J150" i="6"/>
  <c r="Q149" i="6"/>
  <c r="I149" i="6"/>
  <c r="H224" i="6"/>
  <c r="I218" i="6"/>
  <c r="N215" i="6"/>
  <c r="K212" i="6"/>
  <c r="Q209" i="6"/>
  <c r="S203" i="6"/>
  <c r="Q201" i="6"/>
  <c r="I198" i="6"/>
  <c r="T196" i="6"/>
  <c r="N195" i="6"/>
  <c r="J194" i="6"/>
  <c r="S191" i="6"/>
  <c r="U191" i="6" s="1"/>
  <c r="P190" i="6"/>
  <c r="N189" i="6"/>
  <c r="H188" i="6"/>
  <c r="K187" i="6"/>
  <c r="N186" i="6"/>
  <c r="R185" i="6"/>
  <c r="H185" i="6"/>
  <c r="M184" i="6"/>
  <c r="T183" i="6"/>
  <c r="K183" i="6"/>
  <c r="R182" i="6"/>
  <c r="I182" i="6"/>
  <c r="P181" i="6"/>
  <c r="H181" i="6"/>
  <c r="O180" i="6"/>
  <c r="G180" i="6"/>
  <c r="N179" i="6"/>
  <c r="M178" i="6"/>
  <c r="T177" i="6"/>
  <c r="L177" i="6"/>
  <c r="S176" i="6"/>
  <c r="K176" i="6"/>
  <c r="R175" i="6"/>
  <c r="J175" i="6"/>
  <c r="Q174" i="6"/>
  <c r="I174" i="6"/>
  <c r="P173" i="6"/>
  <c r="H173" i="6"/>
  <c r="O172" i="6"/>
  <c r="G172" i="6"/>
  <c r="N171" i="6"/>
  <c r="M170" i="6"/>
  <c r="T169" i="6"/>
  <c r="L169" i="6"/>
  <c r="S168" i="6"/>
  <c r="K168" i="6"/>
  <c r="R167" i="6"/>
  <c r="J167" i="6"/>
  <c r="Q166" i="6"/>
  <c r="I166" i="6"/>
  <c r="P165" i="6"/>
  <c r="H165" i="6"/>
  <c r="O164" i="6"/>
  <c r="G164" i="6"/>
  <c r="N163" i="6"/>
  <c r="M162" i="6"/>
  <c r="T161" i="6"/>
  <c r="L161" i="6"/>
  <c r="S160" i="6"/>
  <c r="K160" i="6"/>
  <c r="R159" i="6"/>
  <c r="J159" i="6"/>
  <c r="Q158" i="6"/>
  <c r="I158" i="6"/>
  <c r="P157" i="6"/>
  <c r="H157" i="6"/>
  <c r="O156" i="6"/>
  <c r="G156" i="6"/>
  <c r="N155" i="6"/>
  <c r="M154" i="6"/>
  <c r="T153" i="6"/>
  <c r="L153" i="6"/>
  <c r="S152" i="6"/>
  <c r="K152" i="6"/>
  <c r="R151" i="6"/>
  <c r="J151" i="6"/>
  <c r="Q150" i="6"/>
  <c r="I150" i="6"/>
  <c r="P149" i="6"/>
  <c r="H149" i="6"/>
  <c r="O148" i="6"/>
  <c r="G148" i="6"/>
  <c r="N147" i="6"/>
  <c r="M146" i="6"/>
  <c r="T145" i="6"/>
  <c r="L145" i="6"/>
  <c r="S144" i="6"/>
  <c r="K144" i="6"/>
  <c r="R143" i="6"/>
  <c r="J143" i="6"/>
  <c r="Q142" i="6"/>
  <c r="I142" i="6"/>
  <c r="P141" i="6"/>
  <c r="H141" i="6"/>
  <c r="R220" i="6"/>
  <c r="I209" i="6"/>
  <c r="N206" i="6"/>
  <c r="K203" i="6"/>
  <c r="K201" i="6"/>
  <c r="R199" i="6"/>
  <c r="G198" i="6"/>
  <c r="O196" i="6"/>
  <c r="L195" i="6"/>
  <c r="S192" i="6"/>
  <c r="Q191" i="6"/>
  <c r="O190" i="6"/>
  <c r="I189" i="6"/>
  <c r="H187" i="6"/>
  <c r="L186" i="6"/>
  <c r="Q185" i="6"/>
  <c r="L184" i="6"/>
  <c r="S183" i="6"/>
  <c r="J183" i="6"/>
  <c r="Q182" i="6"/>
  <c r="H182" i="6"/>
  <c r="O181" i="6"/>
  <c r="G181" i="6"/>
  <c r="N180" i="6"/>
  <c r="M179" i="6"/>
  <c r="T178" i="6"/>
  <c r="L178" i="6"/>
  <c r="S177" i="6"/>
  <c r="K177" i="6"/>
  <c r="R176" i="6"/>
  <c r="J176" i="6"/>
  <c r="Q175" i="6"/>
  <c r="I175" i="6"/>
  <c r="P174" i="6"/>
  <c r="H174" i="6"/>
  <c r="O173" i="6"/>
  <c r="G173" i="6"/>
  <c r="N172" i="6"/>
  <c r="M171" i="6"/>
  <c r="T170" i="6"/>
  <c r="L170" i="6"/>
  <c r="S169" i="6"/>
  <c r="K169" i="6"/>
  <c r="R168" i="6"/>
  <c r="J168" i="6"/>
  <c r="Q167" i="6"/>
  <c r="I167" i="6"/>
  <c r="P166" i="6"/>
  <c r="H166" i="6"/>
  <c r="O165" i="6"/>
  <c r="G165" i="6"/>
  <c r="N164" i="6"/>
  <c r="M163" i="6"/>
  <c r="T162" i="6"/>
  <c r="L162" i="6"/>
  <c r="S161" i="6"/>
  <c r="K161" i="6"/>
  <c r="R160" i="6"/>
  <c r="J160" i="6"/>
  <c r="Q159" i="6"/>
  <c r="I159" i="6"/>
  <c r="P158" i="6"/>
  <c r="H158" i="6"/>
  <c r="O157" i="6"/>
  <c r="G157" i="6"/>
  <c r="N156" i="6"/>
  <c r="M155" i="6"/>
  <c r="T154" i="6"/>
  <c r="L154" i="6"/>
  <c r="S153" i="6"/>
  <c r="K153" i="6"/>
  <c r="R152" i="6"/>
  <c r="J152" i="6"/>
  <c r="Q151" i="6"/>
  <c r="I151" i="6"/>
  <c r="P150" i="6"/>
  <c r="H150" i="6"/>
  <c r="O149" i="6"/>
  <c r="G149" i="6"/>
  <c r="N148" i="6"/>
  <c r="M147" i="6"/>
  <c r="T146" i="6"/>
  <c r="L146" i="6"/>
  <c r="S145" i="6"/>
  <c r="J251" i="6"/>
  <c r="M245" i="6"/>
  <c r="S227" i="6"/>
  <c r="U227" i="6" s="1"/>
  <c r="G223" i="6"/>
  <c r="J220" i="6"/>
  <c r="P217" i="6"/>
  <c r="M214" i="6"/>
  <c r="R211" i="6"/>
  <c r="I201" i="6"/>
  <c r="P199" i="6"/>
  <c r="M196" i="6"/>
  <c r="K195" i="6"/>
  <c r="T193" i="6"/>
  <c r="Q192" i="6"/>
  <c r="P191" i="6"/>
  <c r="J190" i="6"/>
  <c r="G189" i="6"/>
  <c r="T187" i="6"/>
  <c r="G187" i="6"/>
  <c r="K186" i="6"/>
  <c r="N185" i="6"/>
  <c r="T184" i="6"/>
  <c r="K184" i="6"/>
  <c r="R183" i="6"/>
  <c r="I183" i="6"/>
  <c r="P182" i="6"/>
  <c r="G182" i="6"/>
  <c r="N181" i="6"/>
  <c r="M180" i="6"/>
  <c r="T179" i="6"/>
  <c r="L179" i="6"/>
  <c r="S178" i="6"/>
  <c r="K178" i="6"/>
  <c r="R177" i="6"/>
  <c r="J177" i="6"/>
  <c r="Q176" i="6"/>
  <c r="I176" i="6"/>
  <c r="P175" i="6"/>
  <c r="H175" i="6"/>
  <c r="O174" i="6"/>
  <c r="G174" i="6"/>
  <c r="N173" i="6"/>
  <c r="M172" i="6"/>
  <c r="T171" i="6"/>
  <c r="L171" i="6"/>
  <c r="S170" i="6"/>
  <c r="K170" i="6"/>
  <c r="R169" i="6"/>
  <c r="J169" i="6"/>
  <c r="Q168" i="6"/>
  <c r="I168" i="6"/>
  <c r="P167" i="6"/>
  <c r="H167" i="6"/>
  <c r="H257" i="6"/>
  <c r="I232" i="6"/>
  <c r="H217" i="6"/>
  <c r="J211" i="6"/>
  <c r="P208" i="6"/>
  <c r="M205" i="6"/>
  <c r="R202" i="6"/>
  <c r="J199" i="6"/>
  <c r="P197" i="6"/>
  <c r="L196" i="6"/>
  <c r="R193" i="6"/>
  <c r="P192" i="6"/>
  <c r="K191" i="6"/>
  <c r="H190" i="6"/>
  <c r="S187" i="6"/>
  <c r="J186" i="6"/>
  <c r="M185" i="6"/>
  <c r="S184" i="6"/>
  <c r="J184" i="6"/>
  <c r="Q183" i="6"/>
  <c r="H183" i="6"/>
  <c r="O182" i="6"/>
  <c r="M181" i="6"/>
  <c r="T180" i="6"/>
  <c r="L180" i="6"/>
  <c r="S179" i="6"/>
  <c r="K179" i="6"/>
  <c r="R178" i="6"/>
  <c r="J178" i="6"/>
  <c r="Q177" i="6"/>
  <c r="I177" i="6"/>
  <c r="P176" i="6"/>
  <c r="H176" i="6"/>
  <c r="O175" i="6"/>
  <c r="G175" i="6"/>
  <c r="N174" i="6"/>
  <c r="M173" i="6"/>
  <c r="T172" i="6"/>
  <c r="L172" i="6"/>
  <c r="S171" i="6"/>
  <c r="K171" i="6"/>
  <c r="R170" i="6"/>
  <c r="J170" i="6"/>
  <c r="Q169" i="6"/>
  <c r="I169" i="6"/>
  <c r="P168" i="6"/>
  <c r="H168" i="6"/>
  <c r="O167" i="6"/>
  <c r="G167" i="6"/>
  <c r="N166" i="6"/>
  <c r="M165" i="6"/>
  <c r="T164" i="6"/>
  <c r="L164" i="6"/>
  <c r="S163" i="6"/>
  <c r="K163" i="6"/>
  <c r="R162" i="6"/>
  <c r="J162" i="6"/>
  <c r="Q161" i="6"/>
  <c r="I161" i="6"/>
  <c r="P160" i="6"/>
  <c r="H160" i="6"/>
  <c r="O159" i="6"/>
  <c r="G159" i="6"/>
  <c r="N158" i="6"/>
  <c r="M157" i="6"/>
  <c r="T156" i="6"/>
  <c r="L156" i="6"/>
  <c r="S155" i="6"/>
  <c r="K155" i="6"/>
  <c r="R154" i="6"/>
  <c r="J154" i="6"/>
  <c r="Q153" i="6"/>
  <c r="I153" i="6"/>
  <c r="P152" i="6"/>
  <c r="H152" i="6"/>
  <c r="O151" i="6"/>
  <c r="G151" i="6"/>
  <c r="N150" i="6"/>
  <c r="M149" i="6"/>
  <c r="T148" i="6"/>
  <c r="L148" i="6"/>
  <c r="S147" i="6"/>
  <c r="K147" i="6"/>
  <c r="R146" i="6"/>
  <c r="J146" i="6"/>
  <c r="Q145" i="6"/>
  <c r="I145" i="6"/>
  <c r="P144" i="6"/>
  <c r="H144" i="6"/>
  <c r="O143" i="6"/>
  <c r="G143" i="6"/>
  <c r="N142" i="6"/>
  <c r="M141" i="6"/>
  <c r="I219" i="6"/>
  <c r="O216" i="6"/>
  <c r="L213" i="6"/>
  <c r="Q210" i="6"/>
  <c r="T204" i="6"/>
  <c r="J202" i="6"/>
  <c r="Q200" i="6"/>
  <c r="M197" i="6"/>
  <c r="R194" i="6"/>
  <c r="L193" i="6"/>
  <c r="I192" i="6"/>
  <c r="H191" i="6"/>
  <c r="N188" i="6"/>
  <c r="O187" i="6"/>
  <c r="S186" i="6"/>
  <c r="K185" i="6"/>
  <c r="Q184" i="6"/>
  <c r="H184" i="6"/>
  <c r="O183" i="6"/>
  <c r="L182" i="6"/>
  <c r="S181" i="6"/>
  <c r="K181" i="6"/>
  <c r="R180" i="6"/>
  <c r="J180" i="6"/>
  <c r="Q179" i="6"/>
  <c r="I179" i="6"/>
  <c r="P178" i="6"/>
  <c r="H178" i="6"/>
  <c r="O177" i="6"/>
  <c r="G177" i="6"/>
  <c r="N176" i="6"/>
  <c r="M175" i="6"/>
  <c r="T174" i="6"/>
  <c r="L174" i="6"/>
  <c r="S173" i="6"/>
  <c r="K173" i="6"/>
  <c r="R172" i="6"/>
  <c r="J172" i="6"/>
  <c r="Q171" i="6"/>
  <c r="I171" i="6"/>
  <c r="P170" i="6"/>
  <c r="H170" i="6"/>
  <c r="O169" i="6"/>
  <c r="G169" i="6"/>
  <c r="N168" i="6"/>
  <c r="M167" i="6"/>
  <c r="T166" i="6"/>
  <c r="L166" i="6"/>
  <c r="S165" i="6"/>
  <c r="K165" i="6"/>
  <c r="R164" i="6"/>
  <c r="J164" i="6"/>
  <c r="Q163" i="6"/>
  <c r="I163" i="6"/>
  <c r="P162" i="6"/>
  <c r="H162" i="6"/>
  <c r="O161" i="6"/>
  <c r="G161" i="6"/>
  <c r="N160" i="6"/>
  <c r="M159" i="6"/>
  <c r="T158" i="6"/>
  <c r="L158" i="6"/>
  <c r="S157" i="6"/>
  <c r="K157" i="6"/>
  <c r="R156" i="6"/>
  <c r="J156" i="6"/>
  <c r="Q155" i="6"/>
  <c r="I155" i="6"/>
  <c r="P154" i="6"/>
  <c r="H154" i="6"/>
  <c r="O153" i="6"/>
  <c r="G153" i="6"/>
  <c r="N152" i="6"/>
  <c r="M151" i="6"/>
  <c r="T150" i="6"/>
  <c r="L150" i="6"/>
  <c r="S149" i="6"/>
  <c r="K149" i="6"/>
  <c r="R148" i="6"/>
  <c r="J148" i="6"/>
  <c r="Q147" i="6"/>
  <c r="I147" i="6"/>
  <c r="P146" i="6"/>
  <c r="H146" i="6"/>
  <c r="O145" i="6"/>
  <c r="H177" i="6"/>
  <c r="J171" i="6"/>
  <c r="O168" i="6"/>
  <c r="K166" i="6"/>
  <c r="R163" i="6"/>
  <c r="O162" i="6"/>
  <c r="J161" i="6"/>
  <c r="O158" i="6"/>
  <c r="L157" i="6"/>
  <c r="S154" i="6"/>
  <c r="U154" i="6" s="1"/>
  <c r="P153" i="6"/>
  <c r="I152" i="6"/>
  <c r="R149" i="6"/>
  <c r="M148" i="6"/>
  <c r="O147" i="6"/>
  <c r="O146" i="6"/>
  <c r="N145" i="6"/>
  <c r="R144" i="6"/>
  <c r="G144" i="6"/>
  <c r="L143" i="6"/>
  <c r="P142" i="6"/>
  <c r="K141" i="6"/>
  <c r="Q140" i="6"/>
  <c r="I140" i="6"/>
  <c r="P139" i="6"/>
  <c r="H139" i="6"/>
  <c r="O138" i="6"/>
  <c r="G138" i="6"/>
  <c r="O137" i="6"/>
  <c r="G137" i="6"/>
  <c r="N136" i="6"/>
  <c r="M135" i="6"/>
  <c r="T134" i="6"/>
  <c r="L134" i="6"/>
  <c r="S133" i="6"/>
  <c r="K133" i="6"/>
  <c r="R132" i="6"/>
  <c r="J132" i="6"/>
  <c r="Q131" i="6"/>
  <c r="I131" i="6"/>
  <c r="P130" i="6"/>
  <c r="H130" i="6"/>
  <c r="O129" i="6"/>
  <c r="G129" i="6"/>
  <c r="O128" i="6"/>
  <c r="G128" i="6"/>
  <c r="N127" i="6"/>
  <c r="M126" i="6"/>
  <c r="T125" i="6"/>
  <c r="L125" i="6"/>
  <c r="S124" i="6"/>
  <c r="K124" i="6"/>
  <c r="R123" i="6"/>
  <c r="J123" i="6"/>
  <c r="Q122" i="6"/>
  <c r="I122" i="6"/>
  <c r="P121" i="6"/>
  <c r="H121" i="6"/>
  <c r="O120" i="6"/>
  <c r="G120" i="6"/>
  <c r="J237" i="6"/>
  <c r="Q193" i="6"/>
  <c r="L185" i="6"/>
  <c r="N182" i="6"/>
  <c r="R179" i="6"/>
  <c r="T173" i="6"/>
  <c r="G168" i="6"/>
  <c r="G166" i="6"/>
  <c r="S164" i="6"/>
  <c r="P163" i="6"/>
  <c r="K162" i="6"/>
  <c r="H161" i="6"/>
  <c r="T159" i="6"/>
  <c r="M158" i="6"/>
  <c r="J157" i="6"/>
  <c r="T155" i="6"/>
  <c r="Q154" i="6"/>
  <c r="N153" i="6"/>
  <c r="G152" i="6"/>
  <c r="S150" i="6"/>
  <c r="N149" i="6"/>
  <c r="K148" i="6"/>
  <c r="L147" i="6"/>
  <c r="N146" i="6"/>
  <c r="M145" i="6"/>
  <c r="Q144" i="6"/>
  <c r="K143" i="6"/>
  <c r="O142" i="6"/>
  <c r="T141" i="6"/>
  <c r="J141" i="6"/>
  <c r="P140" i="6"/>
  <c r="H140" i="6"/>
  <c r="O139" i="6"/>
  <c r="G139" i="6"/>
  <c r="N138" i="6"/>
  <c r="N137" i="6"/>
  <c r="M136" i="6"/>
  <c r="T135" i="6"/>
  <c r="L135" i="6"/>
  <c r="S134" i="6"/>
  <c r="K134" i="6"/>
  <c r="R133" i="6"/>
  <c r="J133" i="6"/>
  <c r="Q132" i="6"/>
  <c r="I132" i="6"/>
  <c r="P131" i="6"/>
  <c r="H131" i="6"/>
  <c r="O130" i="6"/>
  <c r="G130" i="6"/>
  <c r="N129" i="6"/>
  <c r="N128" i="6"/>
  <c r="M127" i="6"/>
  <c r="T126" i="6"/>
  <c r="L126" i="6"/>
  <c r="S125" i="6"/>
  <c r="K125" i="6"/>
  <c r="R124" i="6"/>
  <c r="J124" i="6"/>
  <c r="Q123" i="6"/>
  <c r="I123" i="6"/>
  <c r="P122" i="6"/>
  <c r="H122" i="6"/>
  <c r="O121" i="6"/>
  <c r="G121" i="6"/>
  <c r="N120" i="6"/>
  <c r="N119" i="6"/>
  <c r="M118" i="6"/>
  <c r="L222" i="6"/>
  <c r="L202" i="6"/>
  <c r="N197" i="6"/>
  <c r="P188" i="6"/>
  <c r="J179" i="6"/>
  <c r="O176" i="6"/>
  <c r="L173" i="6"/>
  <c r="Q170" i="6"/>
  <c r="Q164" i="6"/>
  <c r="L163" i="6"/>
  <c r="I162" i="6"/>
  <c r="P159" i="6"/>
  <c r="K158" i="6"/>
  <c r="R155" i="6"/>
  <c r="O154" i="6"/>
  <c r="J153" i="6"/>
  <c r="O150" i="6"/>
  <c r="L149" i="6"/>
  <c r="I148" i="6"/>
  <c r="J147" i="6"/>
  <c r="K146" i="6"/>
  <c r="K145" i="6"/>
  <c r="O144" i="6"/>
  <c r="T143" i="6"/>
  <c r="I143" i="6"/>
  <c r="M142" i="6"/>
  <c r="S141" i="6"/>
  <c r="I141" i="6"/>
  <c r="O140" i="6"/>
  <c r="G140" i="6"/>
  <c r="N139" i="6"/>
  <c r="M138" i="6"/>
  <c r="M137" i="6"/>
  <c r="T136" i="6"/>
  <c r="L136" i="6"/>
  <c r="S135" i="6"/>
  <c r="K135" i="6"/>
  <c r="R134" i="6"/>
  <c r="J134" i="6"/>
  <c r="Q133" i="6"/>
  <c r="I133" i="6"/>
  <c r="P132" i="6"/>
  <c r="H132" i="6"/>
  <c r="O131" i="6"/>
  <c r="G131" i="6"/>
  <c r="N130" i="6"/>
  <c r="M129" i="6"/>
  <c r="M128" i="6"/>
  <c r="T127" i="6"/>
  <c r="L127" i="6"/>
  <c r="S126" i="6"/>
  <c r="K126" i="6"/>
  <c r="R125" i="6"/>
  <c r="J125" i="6"/>
  <c r="Q124" i="6"/>
  <c r="I124" i="6"/>
  <c r="P123" i="6"/>
  <c r="H123" i="6"/>
  <c r="O122" i="6"/>
  <c r="G122" i="6"/>
  <c r="N121" i="6"/>
  <c r="M120" i="6"/>
  <c r="M119" i="6"/>
  <c r="T118" i="6"/>
  <c r="L118" i="6"/>
  <c r="S117" i="6"/>
  <c r="K117" i="6"/>
  <c r="R116" i="6"/>
  <c r="J116" i="6"/>
  <c r="Q115" i="6"/>
  <c r="I115" i="6"/>
  <c r="P114" i="6"/>
  <c r="H114" i="6"/>
  <c r="O113" i="6"/>
  <c r="G113" i="6"/>
  <c r="N112" i="6"/>
  <c r="M111" i="6"/>
  <c r="M110" i="6"/>
  <c r="T109" i="6"/>
  <c r="L109" i="6"/>
  <c r="H208" i="6"/>
  <c r="K192" i="6"/>
  <c r="R184" i="6"/>
  <c r="T181" i="6"/>
  <c r="G176" i="6"/>
  <c r="I170" i="6"/>
  <c r="N167" i="6"/>
  <c r="T165" i="6"/>
  <c r="M164" i="6"/>
  <c r="J163" i="6"/>
  <c r="G162" i="6"/>
  <c r="Q160" i="6"/>
  <c r="N159" i="6"/>
  <c r="G158" i="6"/>
  <c r="S156" i="6"/>
  <c r="P155" i="6"/>
  <c r="K154" i="6"/>
  <c r="H153" i="6"/>
  <c r="T151" i="6"/>
  <c r="M150" i="6"/>
  <c r="J149" i="6"/>
  <c r="H148" i="6"/>
  <c r="H147" i="6"/>
  <c r="I146" i="6"/>
  <c r="J145" i="6"/>
  <c r="N144" i="6"/>
  <c r="S143" i="6"/>
  <c r="H143" i="6"/>
  <c r="L142" i="6"/>
  <c r="R141" i="6"/>
  <c r="G141" i="6"/>
  <c r="N140" i="6"/>
  <c r="M139" i="6"/>
  <c r="T138" i="6"/>
  <c r="L138" i="6"/>
  <c r="T137" i="6"/>
  <c r="L137" i="6"/>
  <c r="S136" i="6"/>
  <c r="K136" i="6"/>
  <c r="R135" i="6"/>
  <c r="J135" i="6"/>
  <c r="Q134" i="6"/>
  <c r="I134" i="6"/>
  <c r="P133" i="6"/>
  <c r="H133" i="6"/>
  <c r="O132" i="6"/>
  <c r="G196" i="6"/>
  <c r="P187" i="6"/>
  <c r="I184" i="6"/>
  <c r="L181" i="6"/>
  <c r="Q178" i="6"/>
  <c r="S172" i="6"/>
  <c r="U172" i="6" s="1"/>
  <c r="R165" i="6"/>
  <c r="K164" i="6"/>
  <c r="H163" i="6"/>
  <c r="O160" i="6"/>
  <c r="L159" i="6"/>
  <c r="Q156" i="6"/>
  <c r="L155" i="6"/>
  <c r="I154" i="6"/>
  <c r="P151" i="6"/>
  <c r="K150" i="6"/>
  <c r="G147" i="6"/>
  <c r="G146" i="6"/>
  <c r="H145" i="6"/>
  <c r="M144" i="6"/>
  <c r="Q143" i="6"/>
  <c r="K142" i="6"/>
  <c r="Q141" i="6"/>
  <c r="M140" i="6"/>
  <c r="T139" i="6"/>
  <c r="L139" i="6"/>
  <c r="S138" i="6"/>
  <c r="K138" i="6"/>
  <c r="S137" i="6"/>
  <c r="K137" i="6"/>
  <c r="R136" i="6"/>
  <c r="J136" i="6"/>
  <c r="Q135" i="6"/>
  <c r="I135" i="6"/>
  <c r="P134" i="6"/>
  <c r="H134" i="6"/>
  <c r="O133" i="6"/>
  <c r="G133" i="6"/>
  <c r="Q226" i="6"/>
  <c r="T213" i="6"/>
  <c r="S200" i="6"/>
  <c r="U200" i="6" s="1"/>
  <c r="I191" i="6"/>
  <c r="I178" i="6"/>
  <c r="N175" i="6"/>
  <c r="K172" i="6"/>
  <c r="P169" i="6"/>
  <c r="S166" i="6"/>
  <c r="N165" i="6"/>
  <c r="I164" i="6"/>
  <c r="R161" i="6"/>
  <c r="M160" i="6"/>
  <c r="H159" i="6"/>
  <c r="T157" i="6"/>
  <c r="M156" i="6"/>
  <c r="J155" i="6"/>
  <c r="G154" i="6"/>
  <c r="Q152" i="6"/>
  <c r="N151" i="6"/>
  <c r="G150" i="6"/>
  <c r="S148" i="6"/>
  <c r="T147" i="6"/>
  <c r="G145" i="6"/>
  <c r="L144" i="6"/>
  <c r="P143" i="6"/>
  <c r="T142" i="6"/>
  <c r="J142" i="6"/>
  <c r="O141" i="6"/>
  <c r="T140" i="6"/>
  <c r="L140" i="6"/>
  <c r="S139" i="6"/>
  <c r="K139" i="6"/>
  <c r="R138" i="6"/>
  <c r="J138" i="6"/>
  <c r="R137" i="6"/>
  <c r="J137" i="6"/>
  <c r="Q136" i="6"/>
  <c r="I136" i="6"/>
  <c r="P135" i="6"/>
  <c r="H135" i="6"/>
  <c r="O134" i="6"/>
  <c r="G134" i="6"/>
  <c r="N133" i="6"/>
  <c r="M132" i="6"/>
  <c r="T131" i="6"/>
  <c r="L131" i="6"/>
  <c r="S130" i="6"/>
  <c r="K130" i="6"/>
  <c r="R129" i="6"/>
  <c r="J129" i="6"/>
  <c r="R128" i="6"/>
  <c r="J128" i="6"/>
  <c r="Q127" i="6"/>
  <c r="I127" i="6"/>
  <c r="P126" i="6"/>
  <c r="H126" i="6"/>
  <c r="O125" i="6"/>
  <c r="G125" i="6"/>
  <c r="N124" i="6"/>
  <c r="M123" i="6"/>
  <c r="T122" i="6"/>
  <c r="L122" i="6"/>
  <c r="S121" i="6"/>
  <c r="K121" i="6"/>
  <c r="R120" i="6"/>
  <c r="J120" i="6"/>
  <c r="R119" i="6"/>
  <c r="J119" i="6"/>
  <c r="Q118" i="6"/>
  <c r="I118" i="6"/>
  <c r="P117" i="6"/>
  <c r="H117" i="6"/>
  <c r="O116" i="6"/>
  <c r="G116" i="6"/>
  <c r="N115" i="6"/>
  <c r="Q219" i="6"/>
  <c r="T186" i="6"/>
  <c r="P183" i="6"/>
  <c r="S180" i="6"/>
  <c r="H169" i="6"/>
  <c r="O166" i="6"/>
  <c r="L165" i="6"/>
  <c r="S162" i="6"/>
  <c r="U162" i="6" s="1"/>
  <c r="P161" i="6"/>
  <c r="I160" i="6"/>
  <c r="R157" i="6"/>
  <c r="K156" i="6"/>
  <c r="H155" i="6"/>
  <c r="O152" i="6"/>
  <c r="L151" i="6"/>
  <c r="Q148" i="6"/>
  <c r="R147" i="6"/>
  <c r="S146" i="6"/>
  <c r="U146" i="6" s="1"/>
  <c r="R145" i="6"/>
  <c r="J144" i="6"/>
  <c r="N143" i="6"/>
  <c r="S142" i="6"/>
  <c r="H142" i="6"/>
  <c r="N141" i="6"/>
  <c r="S140" i="6"/>
  <c r="K140" i="6"/>
  <c r="R139" i="6"/>
  <c r="J139" i="6"/>
  <c r="Q138" i="6"/>
  <c r="I138" i="6"/>
  <c r="Q137" i="6"/>
  <c r="I137" i="6"/>
  <c r="P136" i="6"/>
  <c r="H136" i="6"/>
  <c r="O135" i="6"/>
  <c r="G135" i="6"/>
  <c r="N134" i="6"/>
  <c r="M133" i="6"/>
  <c r="T132" i="6"/>
  <c r="L132" i="6"/>
  <c r="S131" i="6"/>
  <c r="K131" i="6"/>
  <c r="R130" i="6"/>
  <c r="J130" i="6"/>
  <c r="Q129" i="6"/>
  <c r="I129" i="6"/>
  <c r="Q128" i="6"/>
  <c r="I128" i="6"/>
  <c r="P127" i="6"/>
  <c r="H127" i="6"/>
  <c r="O126" i="6"/>
  <c r="G126" i="6"/>
  <c r="N125" i="6"/>
  <c r="M124" i="6"/>
  <c r="T123" i="6"/>
  <c r="L123" i="6"/>
  <c r="S122" i="6"/>
  <c r="K122" i="6"/>
  <c r="R121" i="6"/>
  <c r="J121" i="6"/>
  <c r="Q120" i="6"/>
  <c r="I120" i="6"/>
  <c r="Q119" i="6"/>
  <c r="I119" i="6"/>
  <c r="P118" i="6"/>
  <c r="H118" i="6"/>
  <c r="O117" i="6"/>
  <c r="G117" i="6"/>
  <c r="N116" i="6"/>
  <c r="M115" i="6"/>
  <c r="T114" i="6"/>
  <c r="L114" i="6"/>
  <c r="S113" i="6"/>
  <c r="K113" i="6"/>
  <c r="R112" i="6"/>
  <c r="J112" i="6"/>
  <c r="Q111" i="6"/>
  <c r="I111" i="6"/>
  <c r="Q110" i="6"/>
  <c r="I110" i="6"/>
  <c r="P109" i="6"/>
  <c r="H109" i="6"/>
  <c r="O108" i="6"/>
  <c r="G108" i="6"/>
  <c r="N107" i="6"/>
  <c r="Q162" i="6"/>
  <c r="P148" i="6"/>
  <c r="T144" i="6"/>
  <c r="L141" i="6"/>
  <c r="P138" i="6"/>
  <c r="S132" i="6"/>
  <c r="J131" i="6"/>
  <c r="T129" i="6"/>
  <c r="S128" i="6"/>
  <c r="O127" i="6"/>
  <c r="J126" i="6"/>
  <c r="S123" i="6"/>
  <c r="M122" i="6"/>
  <c r="T119" i="6"/>
  <c r="I117" i="6"/>
  <c r="K116" i="6"/>
  <c r="O115" i="6"/>
  <c r="R114" i="6"/>
  <c r="G114" i="6"/>
  <c r="L113" i="6"/>
  <c r="P112" i="6"/>
  <c r="K111" i="6"/>
  <c r="P110" i="6"/>
  <c r="J109" i="6"/>
  <c r="P108" i="6"/>
  <c r="L107" i="6"/>
  <c r="S106" i="6"/>
  <c r="K106" i="6"/>
  <c r="R105" i="6"/>
  <c r="J105" i="6"/>
  <c r="Q104" i="6"/>
  <c r="I104" i="6"/>
  <c r="P103" i="6"/>
  <c r="H103" i="6"/>
  <c r="O102" i="6"/>
  <c r="G102" i="6"/>
  <c r="N101" i="6"/>
  <c r="M100" i="6"/>
  <c r="T99" i="6"/>
  <c r="L99" i="6"/>
  <c r="S98" i="6"/>
  <c r="K98" i="6"/>
  <c r="R97" i="6"/>
  <c r="J97" i="6"/>
  <c r="Q96" i="6"/>
  <c r="I96" i="6"/>
  <c r="P95" i="6"/>
  <c r="H95" i="6"/>
  <c r="O94" i="6"/>
  <c r="G94" i="6"/>
  <c r="N93" i="6"/>
  <c r="M92" i="6"/>
  <c r="T91" i="6"/>
  <c r="L91" i="6"/>
  <c r="S90" i="6"/>
  <c r="K90" i="6"/>
  <c r="R89" i="6"/>
  <c r="J89" i="6"/>
  <c r="Q88" i="6"/>
  <c r="I88" i="6"/>
  <c r="P87" i="6"/>
  <c r="H87" i="6"/>
  <c r="O86" i="6"/>
  <c r="G86" i="6"/>
  <c r="N85" i="6"/>
  <c r="M84" i="6"/>
  <c r="T83" i="6"/>
  <c r="L83" i="6"/>
  <c r="S82" i="6"/>
  <c r="K82" i="6"/>
  <c r="R81" i="6"/>
  <c r="J81" i="6"/>
  <c r="Q80" i="6"/>
  <c r="I80" i="6"/>
  <c r="P79" i="6"/>
  <c r="H79" i="6"/>
  <c r="O78" i="6"/>
  <c r="G78" i="6"/>
  <c r="N77" i="6"/>
  <c r="M76" i="6"/>
  <c r="T75" i="6"/>
  <c r="L75" i="6"/>
  <c r="S74" i="6"/>
  <c r="K74" i="6"/>
  <c r="R73" i="6"/>
  <c r="M166" i="6"/>
  <c r="N157" i="6"/>
  <c r="M152" i="6"/>
  <c r="I144" i="6"/>
  <c r="H138" i="6"/>
  <c r="N135" i="6"/>
  <c r="N132" i="6"/>
  <c r="S129" i="6"/>
  <c r="P128" i="6"/>
  <c r="K127" i="6"/>
  <c r="I126" i="6"/>
  <c r="T124" i="6"/>
  <c r="O123" i="6"/>
  <c r="J122" i="6"/>
  <c r="T120" i="6"/>
  <c r="S119" i="6"/>
  <c r="S118" i="6"/>
  <c r="U118" i="6" s="1"/>
  <c r="T117" i="6"/>
  <c r="I116" i="6"/>
  <c r="L115" i="6"/>
  <c r="Q114" i="6"/>
  <c r="J113" i="6"/>
  <c r="O112" i="6"/>
  <c r="T111" i="6"/>
  <c r="J111" i="6"/>
  <c r="O110" i="6"/>
  <c r="S109" i="6"/>
  <c r="I109" i="6"/>
  <c r="N108" i="6"/>
  <c r="T107" i="6"/>
  <c r="K107" i="6"/>
  <c r="R106" i="6"/>
  <c r="J106" i="6"/>
  <c r="Q105" i="6"/>
  <c r="I105" i="6"/>
  <c r="P104" i="6"/>
  <c r="H104" i="6"/>
  <c r="O103" i="6"/>
  <c r="G103" i="6"/>
  <c r="N102" i="6"/>
  <c r="M101" i="6"/>
  <c r="T100" i="6"/>
  <c r="L100" i="6"/>
  <c r="S99" i="6"/>
  <c r="K99" i="6"/>
  <c r="R98" i="6"/>
  <c r="J98" i="6"/>
  <c r="Q97" i="6"/>
  <c r="I97" i="6"/>
  <c r="P96" i="6"/>
  <c r="H96" i="6"/>
  <c r="O95" i="6"/>
  <c r="G190" i="6"/>
  <c r="N161" i="6"/>
  <c r="P147" i="6"/>
  <c r="R140" i="6"/>
  <c r="K132" i="6"/>
  <c r="T130" i="6"/>
  <c r="P129" i="6"/>
  <c r="L128" i="6"/>
  <c r="J127" i="6"/>
  <c r="P124" i="6"/>
  <c r="N123" i="6"/>
  <c r="S120" i="6"/>
  <c r="P119" i="6"/>
  <c r="R118" i="6"/>
  <c r="R117" i="6"/>
  <c r="T116" i="6"/>
  <c r="H116" i="6"/>
  <c r="K115" i="6"/>
  <c r="O114" i="6"/>
  <c r="T113" i="6"/>
  <c r="I113" i="6"/>
  <c r="M112" i="6"/>
  <c r="S111" i="6"/>
  <c r="H111" i="6"/>
  <c r="N110" i="6"/>
  <c r="R109" i="6"/>
  <c r="G109" i="6"/>
  <c r="M108" i="6"/>
  <c r="S107" i="6"/>
  <c r="J107" i="6"/>
  <c r="Q106" i="6"/>
  <c r="I106" i="6"/>
  <c r="P105" i="6"/>
  <c r="H105" i="6"/>
  <c r="O104" i="6"/>
  <c r="G104" i="6"/>
  <c r="N103" i="6"/>
  <c r="M102" i="6"/>
  <c r="T101" i="6"/>
  <c r="L101" i="6"/>
  <c r="S100" i="6"/>
  <c r="K100" i="6"/>
  <c r="R99" i="6"/>
  <c r="J99" i="6"/>
  <c r="Q98" i="6"/>
  <c r="I98" i="6"/>
  <c r="P97" i="6"/>
  <c r="H97" i="6"/>
  <c r="O96" i="6"/>
  <c r="G96" i="6"/>
  <c r="N95" i="6"/>
  <c r="M94" i="6"/>
  <c r="T93" i="6"/>
  <c r="L93" i="6"/>
  <c r="S92" i="6"/>
  <c r="K92" i="6"/>
  <c r="R91" i="6"/>
  <c r="J91" i="6"/>
  <c r="Q90" i="6"/>
  <c r="I90" i="6"/>
  <c r="P89" i="6"/>
  <c r="H89" i="6"/>
  <c r="O88" i="6"/>
  <c r="G88" i="6"/>
  <c r="N87" i="6"/>
  <c r="M86" i="6"/>
  <c r="T85" i="6"/>
  <c r="L85" i="6"/>
  <c r="S84" i="6"/>
  <c r="K84" i="6"/>
  <c r="R83" i="6"/>
  <c r="J83" i="6"/>
  <c r="Q82" i="6"/>
  <c r="I82" i="6"/>
  <c r="P81" i="6"/>
  <c r="H81" i="6"/>
  <c r="O80" i="6"/>
  <c r="G80" i="6"/>
  <c r="N79" i="6"/>
  <c r="M78" i="6"/>
  <c r="T77" i="6"/>
  <c r="L77" i="6"/>
  <c r="S76" i="6"/>
  <c r="K76" i="6"/>
  <c r="R75" i="6"/>
  <c r="J75" i="6"/>
  <c r="Q74" i="6"/>
  <c r="I74" i="6"/>
  <c r="P73" i="6"/>
  <c r="H73" i="6"/>
  <c r="G183" i="6"/>
  <c r="P177" i="6"/>
  <c r="R171" i="6"/>
  <c r="J165" i="6"/>
  <c r="I156" i="6"/>
  <c r="H151" i="6"/>
  <c r="M143" i="6"/>
  <c r="J140" i="6"/>
  <c r="P137" i="6"/>
  <c r="M134" i="6"/>
  <c r="G132" i="6"/>
  <c r="Q130" i="6"/>
  <c r="L129" i="6"/>
  <c r="K128" i="6"/>
  <c r="G127" i="6"/>
  <c r="Q125" i="6"/>
  <c r="O124" i="6"/>
  <c r="K123" i="6"/>
  <c r="T121" i="6"/>
  <c r="P120" i="6"/>
  <c r="O119" i="6"/>
  <c r="O118" i="6"/>
  <c r="Q117" i="6"/>
  <c r="S116" i="6"/>
  <c r="J115" i="6"/>
  <c r="N114" i="6"/>
  <c r="R113" i="6"/>
  <c r="H113" i="6"/>
  <c r="L112" i="6"/>
  <c r="R111" i="6"/>
  <c r="G111" i="6"/>
  <c r="L110" i="6"/>
  <c r="Q109" i="6"/>
  <c r="L108" i="6"/>
  <c r="R107" i="6"/>
  <c r="I107" i="6"/>
  <c r="P106" i="6"/>
  <c r="H106" i="6"/>
  <c r="O105" i="6"/>
  <c r="G105" i="6"/>
  <c r="N104" i="6"/>
  <c r="M103" i="6"/>
  <c r="T102" i="6"/>
  <c r="L102" i="6"/>
  <c r="S101" i="6"/>
  <c r="K101" i="6"/>
  <c r="R100" i="6"/>
  <c r="J100" i="6"/>
  <c r="Q99" i="6"/>
  <c r="I99" i="6"/>
  <c r="P98" i="6"/>
  <c r="H98" i="6"/>
  <c r="O97" i="6"/>
  <c r="G97" i="6"/>
  <c r="N96" i="6"/>
  <c r="M95" i="6"/>
  <c r="T94" i="6"/>
  <c r="L94" i="6"/>
  <c r="S93" i="6"/>
  <c r="K93" i="6"/>
  <c r="R92" i="6"/>
  <c r="J92" i="6"/>
  <c r="Q91" i="6"/>
  <c r="I91" i="6"/>
  <c r="P90" i="6"/>
  <c r="H90" i="6"/>
  <c r="O89" i="6"/>
  <c r="G89" i="6"/>
  <c r="N88" i="6"/>
  <c r="M87" i="6"/>
  <c r="T86" i="6"/>
  <c r="L86" i="6"/>
  <c r="S85" i="6"/>
  <c r="U85" i="6" s="1"/>
  <c r="K85" i="6"/>
  <c r="R84" i="6"/>
  <c r="J84" i="6"/>
  <c r="Q83" i="6"/>
  <c r="I83" i="6"/>
  <c r="P82" i="6"/>
  <c r="H82" i="6"/>
  <c r="O81" i="6"/>
  <c r="G81" i="6"/>
  <c r="N80" i="6"/>
  <c r="M79" i="6"/>
  <c r="T78" i="6"/>
  <c r="L78" i="6"/>
  <c r="S77" i="6"/>
  <c r="U77" i="6" s="1"/>
  <c r="K77" i="6"/>
  <c r="R76" i="6"/>
  <c r="J76" i="6"/>
  <c r="G160" i="6"/>
  <c r="Q146" i="6"/>
  <c r="H137" i="6"/>
  <c r="M130" i="6"/>
  <c r="K129" i="6"/>
  <c r="H128" i="6"/>
  <c r="P125" i="6"/>
  <c r="L124" i="6"/>
  <c r="G123" i="6"/>
  <c r="Q121" i="6"/>
  <c r="L120" i="6"/>
  <c r="L119" i="6"/>
  <c r="N118" i="6"/>
  <c r="N117" i="6"/>
  <c r="Q116" i="6"/>
  <c r="T115" i="6"/>
  <c r="H115" i="6"/>
  <c r="M114" i="6"/>
  <c r="Q113" i="6"/>
  <c r="K112" i="6"/>
  <c r="P111" i="6"/>
  <c r="K110" i="6"/>
  <c r="O109" i="6"/>
  <c r="T108" i="6"/>
  <c r="K108" i="6"/>
  <c r="Q107" i="6"/>
  <c r="H107" i="6"/>
  <c r="O106" i="6"/>
  <c r="G106" i="6"/>
  <c r="N105" i="6"/>
  <c r="M104" i="6"/>
  <c r="T103" i="6"/>
  <c r="S194" i="6"/>
  <c r="U194" i="6" s="1"/>
  <c r="R142" i="6"/>
  <c r="Q139" i="6"/>
  <c r="T133" i="6"/>
  <c r="R131" i="6"/>
  <c r="L130" i="6"/>
  <c r="H129" i="6"/>
  <c r="R126" i="6"/>
  <c r="M125" i="6"/>
  <c r="H124" i="6"/>
  <c r="M121" i="6"/>
  <c r="K120" i="6"/>
  <c r="K119" i="6"/>
  <c r="K118" i="6"/>
  <c r="M117" i="6"/>
  <c r="P116" i="6"/>
  <c r="S115" i="6"/>
  <c r="G115" i="6"/>
  <c r="K114" i="6"/>
  <c r="P113" i="6"/>
  <c r="T112" i="6"/>
  <c r="I112" i="6"/>
  <c r="O111" i="6"/>
  <c r="T110" i="6"/>
  <c r="J110" i="6"/>
  <c r="N109" i="6"/>
  <c r="S108" i="6"/>
  <c r="J108" i="6"/>
  <c r="P107" i="6"/>
  <c r="G107" i="6"/>
  <c r="N106" i="6"/>
  <c r="M105" i="6"/>
  <c r="T104" i="6"/>
  <c r="L104" i="6"/>
  <c r="S103" i="6"/>
  <c r="K103" i="6"/>
  <c r="R102" i="6"/>
  <c r="J102" i="6"/>
  <c r="Q101" i="6"/>
  <c r="I101" i="6"/>
  <c r="P100" i="6"/>
  <c r="H100" i="6"/>
  <c r="O99" i="6"/>
  <c r="G99" i="6"/>
  <c r="N98" i="6"/>
  <c r="M97" i="6"/>
  <c r="T96" i="6"/>
  <c r="L96" i="6"/>
  <c r="S95" i="6"/>
  <c r="K95" i="6"/>
  <c r="R94" i="6"/>
  <c r="J94" i="6"/>
  <c r="Q93" i="6"/>
  <c r="I93" i="6"/>
  <c r="P92" i="6"/>
  <c r="H92" i="6"/>
  <c r="O91" i="6"/>
  <c r="G91" i="6"/>
  <c r="N90" i="6"/>
  <c r="M89" i="6"/>
  <c r="T88" i="6"/>
  <c r="L88" i="6"/>
  <c r="S87" i="6"/>
  <c r="K87" i="6"/>
  <c r="R86" i="6"/>
  <c r="J86" i="6"/>
  <c r="Q85" i="6"/>
  <c r="I85" i="6"/>
  <c r="P84" i="6"/>
  <c r="H84" i="6"/>
  <c r="O83" i="6"/>
  <c r="G83" i="6"/>
  <c r="N82" i="6"/>
  <c r="M81" i="6"/>
  <c r="T80" i="6"/>
  <c r="L80" i="6"/>
  <c r="S79" i="6"/>
  <c r="K79" i="6"/>
  <c r="R78" i="6"/>
  <c r="J78" i="6"/>
  <c r="Q77" i="6"/>
  <c r="I77" i="6"/>
  <c r="P76" i="6"/>
  <c r="H76" i="6"/>
  <c r="O75" i="6"/>
  <c r="G75" i="6"/>
  <c r="N74" i="6"/>
  <c r="M73" i="6"/>
  <c r="T72" i="6"/>
  <c r="T163" i="6"/>
  <c r="T149" i="6"/>
  <c r="U149" i="6" s="1"/>
  <c r="P145" i="6"/>
  <c r="G142" i="6"/>
  <c r="I139" i="6"/>
  <c r="O136" i="6"/>
  <c r="L133" i="6"/>
  <c r="N131" i="6"/>
  <c r="I130" i="6"/>
  <c r="S127" i="6"/>
  <c r="U127" i="6" s="1"/>
  <c r="Q126" i="6"/>
  <c r="I125" i="6"/>
  <c r="G124" i="6"/>
  <c r="R122" i="6"/>
  <c r="L121" i="6"/>
  <c r="H120" i="6"/>
  <c r="H119" i="6"/>
  <c r="J118" i="6"/>
  <c r="L117" i="6"/>
  <c r="M116" i="6"/>
  <c r="R115" i="6"/>
  <c r="J114" i="6"/>
  <c r="N113" i="6"/>
  <c r="S112" i="6"/>
  <c r="H112" i="6"/>
  <c r="N111" i="6"/>
  <c r="S110" i="6"/>
  <c r="H110" i="6"/>
  <c r="M109" i="6"/>
  <c r="R108" i="6"/>
  <c r="I108" i="6"/>
  <c r="O107" i="6"/>
  <c r="M106" i="6"/>
  <c r="T105" i="6"/>
  <c r="L105" i="6"/>
  <c r="S104" i="6"/>
  <c r="K104" i="6"/>
  <c r="R103" i="6"/>
  <c r="J103" i="6"/>
  <c r="Q102" i="6"/>
  <c r="I102" i="6"/>
  <c r="P101" i="6"/>
  <c r="H101" i="6"/>
  <c r="O100" i="6"/>
  <c r="G100" i="6"/>
  <c r="N99" i="6"/>
  <c r="M98" i="6"/>
  <c r="T97" i="6"/>
  <c r="L97" i="6"/>
  <c r="S96" i="6"/>
  <c r="K96" i="6"/>
  <c r="R95" i="6"/>
  <c r="J95" i="6"/>
  <c r="Q94" i="6"/>
  <c r="I94" i="6"/>
  <c r="P93" i="6"/>
  <c r="H93" i="6"/>
  <c r="O92" i="6"/>
  <c r="G92" i="6"/>
  <c r="N91" i="6"/>
  <c r="M90" i="6"/>
  <c r="T89" i="6"/>
  <c r="L89" i="6"/>
  <c r="S88" i="6"/>
  <c r="K88" i="6"/>
  <c r="R87" i="6"/>
  <c r="J87" i="6"/>
  <c r="Q86" i="6"/>
  <c r="I86" i="6"/>
  <c r="P85" i="6"/>
  <c r="H85" i="6"/>
  <c r="O84" i="6"/>
  <c r="G84" i="6"/>
  <c r="N83" i="6"/>
  <c r="M82" i="6"/>
  <c r="T81" i="6"/>
  <c r="L81" i="6"/>
  <c r="S80" i="6"/>
  <c r="K80" i="6"/>
  <c r="R127" i="6"/>
  <c r="N122" i="6"/>
  <c r="I114" i="6"/>
  <c r="S102" i="6"/>
  <c r="G101" i="6"/>
  <c r="H99" i="6"/>
  <c r="N97" i="6"/>
  <c r="Q95" i="6"/>
  <c r="K94" i="6"/>
  <c r="P91" i="6"/>
  <c r="L90" i="6"/>
  <c r="I89" i="6"/>
  <c r="T87" i="6"/>
  <c r="P86" i="6"/>
  <c r="J85" i="6"/>
  <c r="R82" i="6"/>
  <c r="N81" i="6"/>
  <c r="H80" i="6"/>
  <c r="I79" i="6"/>
  <c r="I78" i="6"/>
  <c r="H77" i="6"/>
  <c r="I76" i="6"/>
  <c r="K75" i="6"/>
  <c r="M74" i="6"/>
  <c r="Q73" i="6"/>
  <c r="L72" i="6"/>
  <c r="S71" i="6"/>
  <c r="K71" i="6"/>
  <c r="R70" i="6"/>
  <c r="J70" i="6"/>
  <c r="Q69" i="6"/>
  <c r="I69" i="6"/>
  <c r="P68" i="6"/>
  <c r="H68" i="6"/>
  <c r="O67" i="6"/>
  <c r="G67" i="6"/>
  <c r="N66" i="6"/>
  <c r="M65" i="6"/>
  <c r="T64" i="6"/>
  <c r="L64" i="6"/>
  <c r="S63" i="6"/>
  <c r="K63" i="6"/>
  <c r="R62" i="6"/>
  <c r="J62" i="6"/>
  <c r="Q61" i="6"/>
  <c r="I61" i="6"/>
  <c r="P60" i="6"/>
  <c r="H60" i="6"/>
  <c r="O59" i="6"/>
  <c r="G59" i="6"/>
  <c r="J117" i="6"/>
  <c r="R110" i="6"/>
  <c r="M107" i="6"/>
  <c r="R104" i="6"/>
  <c r="P102" i="6"/>
  <c r="K97" i="6"/>
  <c r="L95" i="6"/>
  <c r="H94" i="6"/>
  <c r="T92" i="6"/>
  <c r="M91" i="6"/>
  <c r="J90" i="6"/>
  <c r="Q87" i="6"/>
  <c r="N86" i="6"/>
  <c r="G85" i="6"/>
  <c r="S83" i="6"/>
  <c r="U83" i="6" s="1"/>
  <c r="O82" i="6"/>
  <c r="K81" i="6"/>
  <c r="G79" i="6"/>
  <c r="H78" i="6"/>
  <c r="G77" i="6"/>
  <c r="G76" i="6"/>
  <c r="I75" i="6"/>
  <c r="L74" i="6"/>
  <c r="O73" i="6"/>
  <c r="S72" i="6"/>
  <c r="K72" i="6"/>
  <c r="R71" i="6"/>
  <c r="J71" i="6"/>
  <c r="Q70" i="6"/>
  <c r="I70" i="6"/>
  <c r="P69" i="6"/>
  <c r="H69" i="6"/>
  <c r="O68" i="6"/>
  <c r="G68" i="6"/>
  <c r="N67" i="6"/>
  <c r="M66" i="6"/>
  <c r="T65" i="6"/>
  <c r="L65" i="6"/>
  <c r="S64" i="6"/>
  <c r="K64" i="6"/>
  <c r="R63" i="6"/>
  <c r="J63" i="6"/>
  <c r="Q62" i="6"/>
  <c r="I62" i="6"/>
  <c r="P61" i="6"/>
  <c r="H61" i="6"/>
  <c r="O60" i="6"/>
  <c r="G60" i="6"/>
  <c r="N59" i="6"/>
  <c r="M58" i="6"/>
  <c r="T57" i="6"/>
  <c r="L57" i="6"/>
  <c r="S56" i="6"/>
  <c r="K56" i="6"/>
  <c r="R55" i="6"/>
  <c r="J55" i="6"/>
  <c r="Q54" i="6"/>
  <c r="I54" i="6"/>
  <c r="P53" i="6"/>
  <c r="H53" i="6"/>
  <c r="O52" i="6"/>
  <c r="G52" i="6"/>
  <c r="N51" i="6"/>
  <c r="M50" i="6"/>
  <c r="T49" i="6"/>
  <c r="L49" i="6"/>
  <c r="S48" i="6"/>
  <c r="K48" i="6"/>
  <c r="R47" i="6"/>
  <c r="J47" i="6"/>
  <c r="Q46" i="6"/>
  <c r="I46" i="6"/>
  <c r="P45" i="6"/>
  <c r="H45" i="6"/>
  <c r="O44" i="6"/>
  <c r="G44" i="6"/>
  <c r="N43" i="6"/>
  <c r="M42" i="6"/>
  <c r="T41" i="6"/>
  <c r="L41" i="6"/>
  <c r="S40" i="6"/>
  <c r="K40" i="6"/>
  <c r="R39" i="6"/>
  <c r="J39" i="6"/>
  <c r="Q38" i="6"/>
  <c r="I38" i="6"/>
  <c r="P37" i="6"/>
  <c r="H37" i="6"/>
  <c r="O36" i="6"/>
  <c r="G36" i="6"/>
  <c r="N35" i="6"/>
  <c r="R153" i="6"/>
  <c r="M131" i="6"/>
  <c r="N126" i="6"/>
  <c r="I121" i="6"/>
  <c r="M113" i="6"/>
  <c r="G110" i="6"/>
  <c r="J104" i="6"/>
  <c r="K102" i="6"/>
  <c r="Q100" i="6"/>
  <c r="T98" i="6"/>
  <c r="I95" i="6"/>
  <c r="Q92" i="6"/>
  <c r="K91" i="6"/>
  <c r="G90" i="6"/>
  <c r="R88" i="6"/>
  <c r="O87" i="6"/>
  <c r="K86" i="6"/>
  <c r="P83" i="6"/>
  <c r="L82" i="6"/>
  <c r="I81" i="6"/>
  <c r="T79" i="6"/>
  <c r="H75" i="6"/>
  <c r="J74" i="6"/>
  <c r="N73" i="6"/>
  <c r="R72" i="6"/>
  <c r="J72" i="6"/>
  <c r="Q71" i="6"/>
  <c r="I71" i="6"/>
  <c r="P70" i="6"/>
  <c r="H70" i="6"/>
  <c r="O69" i="6"/>
  <c r="G69" i="6"/>
  <c r="N68" i="6"/>
  <c r="M67" i="6"/>
  <c r="T66" i="6"/>
  <c r="L66" i="6"/>
  <c r="S65" i="6"/>
  <c r="K65" i="6"/>
  <c r="R64" i="6"/>
  <c r="J64" i="6"/>
  <c r="Q63" i="6"/>
  <c r="I63" i="6"/>
  <c r="P62" i="6"/>
  <c r="H62" i="6"/>
  <c r="O61" i="6"/>
  <c r="G61" i="6"/>
  <c r="N60" i="6"/>
  <c r="M59" i="6"/>
  <c r="T58" i="6"/>
  <c r="L58" i="6"/>
  <c r="S57" i="6"/>
  <c r="K57" i="6"/>
  <c r="R56" i="6"/>
  <c r="J56" i="6"/>
  <c r="Q55" i="6"/>
  <c r="I55" i="6"/>
  <c r="P54" i="6"/>
  <c r="H54" i="6"/>
  <c r="O53" i="6"/>
  <c r="G53" i="6"/>
  <c r="N52" i="6"/>
  <c r="M51" i="6"/>
  <c r="T50" i="6"/>
  <c r="L50" i="6"/>
  <c r="S49" i="6"/>
  <c r="K49" i="6"/>
  <c r="R48" i="6"/>
  <c r="J48" i="6"/>
  <c r="Q47" i="6"/>
  <c r="I47" i="6"/>
  <c r="P46" i="6"/>
  <c r="H46" i="6"/>
  <c r="O45" i="6"/>
  <c r="G45" i="6"/>
  <c r="N44" i="6"/>
  <c r="M43" i="6"/>
  <c r="T42" i="6"/>
  <c r="L42" i="6"/>
  <c r="S41" i="6"/>
  <c r="K41" i="6"/>
  <c r="R40" i="6"/>
  <c r="J40" i="6"/>
  <c r="Q39" i="6"/>
  <c r="I39" i="6"/>
  <c r="P38" i="6"/>
  <c r="H38" i="6"/>
  <c r="O37" i="6"/>
  <c r="G37" i="6"/>
  <c r="N36" i="6"/>
  <c r="M35" i="6"/>
  <c r="T34" i="6"/>
  <c r="L34" i="6"/>
  <c r="S33" i="6"/>
  <c r="M174" i="6"/>
  <c r="L116" i="6"/>
  <c r="T106" i="6"/>
  <c r="H102" i="6"/>
  <c r="N100" i="6"/>
  <c r="O98" i="6"/>
  <c r="R96" i="6"/>
  <c r="G95" i="6"/>
  <c r="R93" i="6"/>
  <c r="N92" i="6"/>
  <c r="H91" i="6"/>
  <c r="P88" i="6"/>
  <c r="L87" i="6"/>
  <c r="H86" i="6"/>
  <c r="T84" i="6"/>
  <c r="M83" i="6"/>
  <c r="J82" i="6"/>
  <c r="R79" i="6"/>
  <c r="S78" i="6"/>
  <c r="U78" i="6" s="1"/>
  <c r="R77" i="6"/>
  <c r="T76" i="6"/>
  <c r="S75" i="6"/>
  <c r="H74" i="6"/>
  <c r="L73" i="6"/>
  <c r="Q72" i="6"/>
  <c r="I72" i="6"/>
  <c r="P71" i="6"/>
  <c r="H71" i="6"/>
  <c r="O70" i="6"/>
  <c r="G70" i="6"/>
  <c r="N69" i="6"/>
  <c r="M68" i="6"/>
  <c r="T67" i="6"/>
  <c r="L67" i="6"/>
  <c r="S66" i="6"/>
  <c r="K66" i="6"/>
  <c r="R65" i="6"/>
  <c r="J65" i="6"/>
  <c r="Q64" i="6"/>
  <c r="I64" i="6"/>
  <c r="P63" i="6"/>
  <c r="H63" i="6"/>
  <c r="O62" i="6"/>
  <c r="G62" i="6"/>
  <c r="N61" i="6"/>
  <c r="M60" i="6"/>
  <c r="T59" i="6"/>
  <c r="L59" i="6"/>
  <c r="S58" i="6"/>
  <c r="K180" i="6"/>
  <c r="S158" i="6"/>
  <c r="G136" i="6"/>
  <c r="H125" i="6"/>
  <c r="Q112" i="6"/>
  <c r="K109" i="6"/>
  <c r="L106" i="6"/>
  <c r="Q103" i="6"/>
  <c r="I100" i="6"/>
  <c r="L98" i="6"/>
  <c r="M96" i="6"/>
  <c r="O93" i="6"/>
  <c r="L92" i="6"/>
  <c r="S89" i="6"/>
  <c r="M88" i="6"/>
  <c r="I87" i="6"/>
  <c r="Q84" i="6"/>
  <c r="K83" i="6"/>
  <c r="G82" i="6"/>
  <c r="R80" i="6"/>
  <c r="Q79" i="6"/>
  <c r="Q78" i="6"/>
  <c r="P77" i="6"/>
  <c r="Q76" i="6"/>
  <c r="Q75" i="6"/>
  <c r="T74" i="6"/>
  <c r="G74" i="6"/>
  <c r="K73" i="6"/>
  <c r="P72" i="6"/>
  <c r="H72" i="6"/>
  <c r="O71" i="6"/>
  <c r="G71" i="6"/>
  <c r="N70" i="6"/>
  <c r="M69" i="6"/>
  <c r="T68" i="6"/>
  <c r="L68" i="6"/>
  <c r="S67" i="6"/>
  <c r="K67" i="6"/>
  <c r="R66" i="6"/>
  <c r="J66" i="6"/>
  <c r="Q65" i="6"/>
  <c r="I65" i="6"/>
  <c r="P64" i="6"/>
  <c r="H64" i="6"/>
  <c r="O63" i="6"/>
  <c r="G63" i="6"/>
  <c r="N62" i="6"/>
  <c r="M61" i="6"/>
  <c r="T60" i="6"/>
  <c r="L60" i="6"/>
  <c r="S59" i="6"/>
  <c r="K59" i="6"/>
  <c r="R58" i="6"/>
  <c r="J58" i="6"/>
  <c r="Q57" i="6"/>
  <c r="I57" i="6"/>
  <c r="P56" i="6"/>
  <c r="H56" i="6"/>
  <c r="O55" i="6"/>
  <c r="G55" i="6"/>
  <c r="N54" i="6"/>
  <c r="M53" i="6"/>
  <c r="T52" i="6"/>
  <c r="L52" i="6"/>
  <c r="S51" i="6"/>
  <c r="K51" i="6"/>
  <c r="R50" i="6"/>
  <c r="J50" i="6"/>
  <c r="Q49" i="6"/>
  <c r="I49" i="6"/>
  <c r="P48" i="6"/>
  <c r="H48" i="6"/>
  <c r="O47" i="6"/>
  <c r="G47" i="6"/>
  <c r="N46" i="6"/>
  <c r="M45" i="6"/>
  <c r="T44" i="6"/>
  <c r="L44" i="6"/>
  <c r="S43" i="6"/>
  <c r="K43" i="6"/>
  <c r="R42" i="6"/>
  <c r="J42" i="6"/>
  <c r="Q41" i="6"/>
  <c r="I41" i="6"/>
  <c r="P40" i="6"/>
  <c r="G186" i="6"/>
  <c r="G119" i="6"/>
  <c r="P115" i="6"/>
  <c r="G112" i="6"/>
  <c r="L103" i="6"/>
  <c r="R101" i="6"/>
  <c r="G98" i="6"/>
  <c r="J96" i="6"/>
  <c r="S94" i="6"/>
  <c r="U94" i="6" s="1"/>
  <c r="M93" i="6"/>
  <c r="I92" i="6"/>
  <c r="T90" i="6"/>
  <c r="Q89" i="6"/>
  <c r="J88" i="6"/>
  <c r="G87" i="6"/>
  <c r="R85" i="6"/>
  <c r="N84" i="6"/>
  <c r="H83" i="6"/>
  <c r="P80" i="6"/>
  <c r="O79" i="6"/>
  <c r="P78" i="6"/>
  <c r="O77" i="6"/>
  <c r="O76" i="6"/>
  <c r="P75" i="6"/>
  <c r="R74" i="6"/>
  <c r="J73" i="6"/>
  <c r="O72" i="6"/>
  <c r="G72" i="6"/>
  <c r="N71" i="6"/>
  <c r="M70" i="6"/>
  <c r="T69" i="6"/>
  <c r="L69" i="6"/>
  <c r="S68" i="6"/>
  <c r="K68" i="6"/>
  <c r="R67" i="6"/>
  <c r="J67" i="6"/>
  <c r="Q66" i="6"/>
  <c r="I66" i="6"/>
  <c r="P65" i="6"/>
  <c r="H65" i="6"/>
  <c r="O64" i="6"/>
  <c r="G64" i="6"/>
  <c r="N63" i="6"/>
  <c r="M62" i="6"/>
  <c r="T61" i="6"/>
  <c r="L61" i="6"/>
  <c r="S60" i="6"/>
  <c r="K60" i="6"/>
  <c r="R59" i="6"/>
  <c r="J59" i="6"/>
  <c r="Q58" i="6"/>
  <c r="I58" i="6"/>
  <c r="P57" i="6"/>
  <c r="H57" i="6"/>
  <c r="O56" i="6"/>
  <c r="G56" i="6"/>
  <c r="N55" i="6"/>
  <c r="M54" i="6"/>
  <c r="T53" i="6"/>
  <c r="L53" i="6"/>
  <c r="S52" i="6"/>
  <c r="K52" i="6"/>
  <c r="R51" i="6"/>
  <c r="J51" i="6"/>
  <c r="Q50" i="6"/>
  <c r="I50" i="6"/>
  <c r="P49" i="6"/>
  <c r="H49" i="6"/>
  <c r="O48" i="6"/>
  <c r="G48" i="6"/>
  <c r="N47" i="6"/>
  <c r="M46" i="6"/>
  <c r="T45" i="6"/>
  <c r="L45" i="6"/>
  <c r="S44" i="6"/>
  <c r="K44" i="6"/>
  <c r="R43" i="6"/>
  <c r="J43" i="6"/>
  <c r="Q42" i="6"/>
  <c r="I42" i="6"/>
  <c r="P41" i="6"/>
  <c r="H41" i="6"/>
  <c r="O40" i="6"/>
  <c r="G40" i="6"/>
  <c r="T128" i="6"/>
  <c r="Q108" i="6"/>
  <c r="S105" i="6"/>
  <c r="U105" i="6" s="1"/>
  <c r="I103" i="6"/>
  <c r="O101" i="6"/>
  <c r="P99" i="6"/>
  <c r="P94" i="6"/>
  <c r="J93" i="6"/>
  <c r="R90" i="6"/>
  <c r="N89" i="6"/>
  <c r="H88" i="6"/>
  <c r="O85" i="6"/>
  <c r="L84" i="6"/>
  <c r="S81" i="6"/>
  <c r="M80" i="6"/>
  <c r="L79" i="6"/>
  <c r="N78" i="6"/>
  <c r="M77" i="6"/>
  <c r="N76" i="6"/>
  <c r="N75" i="6"/>
  <c r="P74" i="6"/>
  <c r="T73" i="6"/>
  <c r="I73" i="6"/>
  <c r="N72" i="6"/>
  <c r="M71" i="6"/>
  <c r="T70" i="6"/>
  <c r="L70" i="6"/>
  <c r="S69" i="6"/>
  <c r="K69" i="6"/>
  <c r="R68" i="6"/>
  <c r="J68" i="6"/>
  <c r="Q67" i="6"/>
  <c r="I67" i="6"/>
  <c r="P66" i="6"/>
  <c r="H66" i="6"/>
  <c r="O65" i="6"/>
  <c r="G65" i="6"/>
  <c r="N64" i="6"/>
  <c r="M63" i="6"/>
  <c r="T62" i="6"/>
  <c r="L62" i="6"/>
  <c r="S61" i="6"/>
  <c r="K61" i="6"/>
  <c r="R60" i="6"/>
  <c r="J60" i="6"/>
  <c r="Q59" i="6"/>
  <c r="I59" i="6"/>
  <c r="P58" i="6"/>
  <c r="H58" i="6"/>
  <c r="O57" i="6"/>
  <c r="G57" i="6"/>
  <c r="N56" i="6"/>
  <c r="M55" i="6"/>
  <c r="T54" i="6"/>
  <c r="L54" i="6"/>
  <c r="S53" i="6"/>
  <c r="K53" i="6"/>
  <c r="R52" i="6"/>
  <c r="J52" i="6"/>
  <c r="Q51" i="6"/>
  <c r="I51" i="6"/>
  <c r="P50" i="6"/>
  <c r="H50" i="6"/>
  <c r="O49" i="6"/>
  <c r="G49" i="6"/>
  <c r="N48" i="6"/>
  <c r="M47" i="6"/>
  <c r="T46" i="6"/>
  <c r="L46" i="6"/>
  <c r="S45" i="6"/>
  <c r="K45" i="6"/>
  <c r="R44" i="6"/>
  <c r="J44" i="6"/>
  <c r="Q43" i="6"/>
  <c r="I43" i="6"/>
  <c r="P42" i="6"/>
  <c r="H42" i="6"/>
  <c r="O41" i="6"/>
  <c r="G41" i="6"/>
  <c r="N40" i="6"/>
  <c r="M39" i="6"/>
  <c r="T38" i="6"/>
  <c r="L38" i="6"/>
  <c r="S37" i="6"/>
  <c r="K37" i="6"/>
  <c r="R36" i="6"/>
  <c r="J36" i="6"/>
  <c r="Q35" i="6"/>
  <c r="I35" i="6"/>
  <c r="T95" i="6"/>
  <c r="Q81" i="6"/>
  <c r="J77" i="6"/>
  <c r="S73" i="6"/>
  <c r="S70" i="6"/>
  <c r="H59" i="6"/>
  <c r="N57" i="6"/>
  <c r="I56" i="6"/>
  <c r="R53" i="6"/>
  <c r="M52" i="6"/>
  <c r="H51" i="6"/>
  <c r="M48" i="6"/>
  <c r="K47" i="6"/>
  <c r="G46" i="6"/>
  <c r="Q44" i="6"/>
  <c r="O43" i="6"/>
  <c r="K42" i="6"/>
  <c r="T40" i="6"/>
  <c r="S39" i="6"/>
  <c r="G38" i="6"/>
  <c r="J37" i="6"/>
  <c r="L36" i="6"/>
  <c r="P35" i="6"/>
  <c r="S34" i="6"/>
  <c r="J34" i="6"/>
  <c r="P33" i="6"/>
  <c r="H33" i="6"/>
  <c r="O32" i="6"/>
  <c r="G32" i="6"/>
  <c r="N31" i="6"/>
  <c r="M30" i="6"/>
  <c r="T29" i="6"/>
  <c r="L29" i="6"/>
  <c r="S28" i="6"/>
  <c r="K28" i="6"/>
  <c r="R27" i="6"/>
  <c r="J27" i="6"/>
  <c r="Q26" i="6"/>
  <c r="I26" i="6"/>
  <c r="P25" i="6"/>
  <c r="H25" i="6"/>
  <c r="O24" i="6"/>
  <c r="G24" i="6"/>
  <c r="N23" i="6"/>
  <c r="M22" i="6"/>
  <c r="T21" i="6"/>
  <c r="L21" i="6"/>
  <c r="S20" i="6"/>
  <c r="K20" i="6"/>
  <c r="R19" i="6"/>
  <c r="J19" i="6"/>
  <c r="Q18" i="6"/>
  <c r="I18" i="6"/>
  <c r="P17" i="6"/>
  <c r="H17" i="6"/>
  <c r="O16" i="6"/>
  <c r="G16" i="6"/>
  <c r="N15" i="6"/>
  <c r="M14" i="6"/>
  <c r="T13" i="6"/>
  <c r="L13" i="6"/>
  <c r="S12" i="6"/>
  <c r="K12" i="6"/>
  <c r="R11" i="6"/>
  <c r="J11" i="6"/>
  <c r="Q10" i="6"/>
  <c r="I10" i="6"/>
  <c r="P9" i="6"/>
  <c r="H9" i="6"/>
  <c r="O8" i="6"/>
  <c r="G8" i="6"/>
  <c r="N7" i="6"/>
  <c r="T13" i="5"/>
  <c r="T21" i="5"/>
  <c r="T29" i="5"/>
  <c r="T37" i="5"/>
  <c r="T45" i="5"/>
  <c r="T53" i="5"/>
  <c r="T61" i="5"/>
  <c r="T69" i="5"/>
  <c r="T77" i="5"/>
  <c r="T85" i="5"/>
  <c r="T93" i="5"/>
  <c r="T101" i="5"/>
  <c r="T109" i="5"/>
  <c r="T117" i="5"/>
  <c r="T125" i="5"/>
  <c r="T133" i="5"/>
  <c r="T141" i="5"/>
  <c r="T149" i="5"/>
  <c r="T157" i="5"/>
  <c r="T165" i="5"/>
  <c r="T173" i="5"/>
  <c r="T181" i="5"/>
  <c r="T189" i="5"/>
  <c r="T197" i="5"/>
  <c r="T205" i="5"/>
  <c r="G118" i="6"/>
  <c r="O90" i="6"/>
  <c r="M85" i="6"/>
  <c r="G73" i="6"/>
  <c r="K70" i="6"/>
  <c r="P67" i="6"/>
  <c r="M64" i="6"/>
  <c r="R61" i="6"/>
  <c r="M57" i="6"/>
  <c r="S54" i="6"/>
  <c r="Q53" i="6"/>
  <c r="I52" i="6"/>
  <c r="G51" i="6"/>
  <c r="R49" i="6"/>
  <c r="L48" i="6"/>
  <c r="H47" i="6"/>
  <c r="P44" i="6"/>
  <c r="L43" i="6"/>
  <c r="G42" i="6"/>
  <c r="Q40" i="6"/>
  <c r="P39" i="6"/>
  <c r="S38" i="6"/>
  <c r="I37" i="6"/>
  <c r="K36" i="6"/>
  <c r="O35" i="6"/>
  <c r="R34" i="6"/>
  <c r="I34" i="6"/>
  <c r="O33" i="6"/>
  <c r="G33" i="6"/>
  <c r="N32" i="6"/>
  <c r="M31" i="6"/>
  <c r="T30" i="6"/>
  <c r="L30" i="6"/>
  <c r="S29" i="6"/>
  <c r="K29" i="6"/>
  <c r="R28" i="6"/>
  <c r="J28" i="6"/>
  <c r="Q27" i="6"/>
  <c r="I27" i="6"/>
  <c r="P26" i="6"/>
  <c r="H26" i="6"/>
  <c r="O25" i="6"/>
  <c r="G25" i="6"/>
  <c r="N24" i="6"/>
  <c r="M23" i="6"/>
  <c r="T22" i="6"/>
  <c r="L22" i="6"/>
  <c r="S21" i="6"/>
  <c r="K21" i="6"/>
  <c r="R20" i="6"/>
  <c r="J20" i="6"/>
  <c r="Q19" i="6"/>
  <c r="I19" i="6"/>
  <c r="P18" i="6"/>
  <c r="H18" i="6"/>
  <c r="O17" i="6"/>
  <c r="G17" i="6"/>
  <c r="N16" i="6"/>
  <c r="M15" i="6"/>
  <c r="T14" i="6"/>
  <c r="L14" i="6"/>
  <c r="S13" i="6"/>
  <c r="K13" i="6"/>
  <c r="R12" i="6"/>
  <c r="J12" i="6"/>
  <c r="Q11" i="6"/>
  <c r="I11" i="6"/>
  <c r="P10" i="6"/>
  <c r="H10" i="6"/>
  <c r="O9" i="6"/>
  <c r="G9" i="6"/>
  <c r="N8" i="6"/>
  <c r="M7" i="6"/>
  <c r="L111" i="6"/>
  <c r="K105" i="6"/>
  <c r="M99" i="6"/>
  <c r="N94" i="6"/>
  <c r="J80" i="6"/>
  <c r="L76" i="6"/>
  <c r="H67" i="6"/>
  <c r="J61" i="6"/>
  <c r="O58" i="6"/>
  <c r="J57" i="6"/>
  <c r="T55" i="6"/>
  <c r="R54" i="6"/>
  <c r="N53" i="6"/>
  <c r="H52" i="6"/>
  <c r="N49" i="6"/>
  <c r="I48" i="6"/>
  <c r="R45" i="6"/>
  <c r="M44" i="6"/>
  <c r="H43" i="6"/>
  <c r="M40" i="6"/>
  <c r="O39" i="6"/>
  <c r="R38" i="6"/>
  <c r="T37" i="6"/>
  <c r="I36" i="6"/>
  <c r="L35" i="6"/>
  <c r="Q34" i="6"/>
  <c r="H34" i="6"/>
  <c r="N33" i="6"/>
  <c r="M32" i="6"/>
  <c r="T31" i="6"/>
  <c r="L31" i="6"/>
  <c r="S30" i="6"/>
  <c r="K30" i="6"/>
  <c r="R29" i="6"/>
  <c r="J29" i="6"/>
  <c r="Q28" i="6"/>
  <c r="I28" i="6"/>
  <c r="P27" i="6"/>
  <c r="H27" i="6"/>
  <c r="O26" i="6"/>
  <c r="G26" i="6"/>
  <c r="N25" i="6"/>
  <c r="M24" i="6"/>
  <c r="T23" i="6"/>
  <c r="L23" i="6"/>
  <c r="S22" i="6"/>
  <c r="K22" i="6"/>
  <c r="R21" i="6"/>
  <c r="J21" i="6"/>
  <c r="Q20" i="6"/>
  <c r="I20" i="6"/>
  <c r="P19" i="6"/>
  <c r="H19" i="6"/>
  <c r="O18" i="6"/>
  <c r="G18" i="6"/>
  <c r="N17" i="6"/>
  <c r="M16" i="6"/>
  <c r="T15" i="6"/>
  <c r="L15" i="6"/>
  <c r="S14" i="6"/>
  <c r="K14" i="6"/>
  <c r="R13" i="6"/>
  <c r="J13" i="6"/>
  <c r="Q12" i="6"/>
  <c r="I12" i="6"/>
  <c r="P11" i="6"/>
  <c r="H11" i="6"/>
  <c r="O10" i="6"/>
  <c r="G10" i="6"/>
  <c r="N9" i="6"/>
  <c r="M8" i="6"/>
  <c r="T7" i="6"/>
  <c r="L7" i="6"/>
  <c r="K89" i="6"/>
  <c r="I84" i="6"/>
  <c r="M72" i="6"/>
  <c r="R69" i="6"/>
  <c r="T63" i="6"/>
  <c r="U63" i="6" s="1"/>
  <c r="N58" i="6"/>
  <c r="S55" i="6"/>
  <c r="O54" i="6"/>
  <c r="J53" i="6"/>
  <c r="S50" i="6"/>
  <c r="M49" i="6"/>
  <c r="S46" i="6"/>
  <c r="Q45" i="6"/>
  <c r="I44" i="6"/>
  <c r="G43" i="6"/>
  <c r="R41" i="6"/>
  <c r="L40" i="6"/>
  <c r="N39" i="6"/>
  <c r="O38" i="6"/>
  <c r="R37" i="6"/>
  <c r="T36" i="6"/>
  <c r="H36" i="6"/>
  <c r="K35" i="6"/>
  <c r="P34" i="6"/>
  <c r="G34" i="6"/>
  <c r="M33" i="6"/>
  <c r="T32" i="6"/>
  <c r="L32" i="6"/>
  <c r="S31" i="6"/>
  <c r="U31" i="6" s="1"/>
  <c r="K31" i="6"/>
  <c r="R30" i="6"/>
  <c r="J30" i="6"/>
  <c r="Q29" i="6"/>
  <c r="I29" i="6"/>
  <c r="P28" i="6"/>
  <c r="H28" i="6"/>
  <c r="O27" i="6"/>
  <c r="G27" i="6"/>
  <c r="N26" i="6"/>
  <c r="M25" i="6"/>
  <c r="T24" i="6"/>
  <c r="L24" i="6"/>
  <c r="S23" i="6"/>
  <c r="K23" i="6"/>
  <c r="R22" i="6"/>
  <c r="J22" i="6"/>
  <c r="Q21" i="6"/>
  <c r="I21" i="6"/>
  <c r="P20" i="6"/>
  <c r="H20" i="6"/>
  <c r="O19" i="6"/>
  <c r="G19" i="6"/>
  <c r="N18" i="6"/>
  <c r="M17" i="6"/>
  <c r="T16" i="6"/>
  <c r="L16" i="6"/>
  <c r="S15" i="6"/>
  <c r="K15" i="6"/>
  <c r="R14" i="6"/>
  <c r="J14" i="6"/>
  <c r="Q13" i="6"/>
  <c r="I13" i="6"/>
  <c r="P12" i="6"/>
  <c r="H12" i="6"/>
  <c r="O11" i="6"/>
  <c r="G11" i="6"/>
  <c r="N10" i="6"/>
  <c r="M9" i="6"/>
  <c r="T8" i="6"/>
  <c r="L8" i="6"/>
  <c r="S7" i="6"/>
  <c r="K7" i="6"/>
  <c r="T8" i="5"/>
  <c r="T16" i="5"/>
  <c r="T24" i="5"/>
  <c r="T32" i="5"/>
  <c r="T40" i="5"/>
  <c r="T48" i="5"/>
  <c r="T56" i="5"/>
  <c r="T64" i="5"/>
  <c r="T72" i="5"/>
  <c r="T80" i="5"/>
  <c r="T88" i="5"/>
  <c r="T96" i="5"/>
  <c r="T104" i="5"/>
  <c r="T112" i="5"/>
  <c r="T120" i="5"/>
  <c r="T128" i="5"/>
  <c r="T136" i="5"/>
  <c r="T144" i="5"/>
  <c r="T152" i="5"/>
  <c r="T160" i="5"/>
  <c r="T168" i="5"/>
  <c r="T176" i="5"/>
  <c r="T184" i="5"/>
  <c r="T192" i="5"/>
  <c r="T200" i="5"/>
  <c r="T208" i="5"/>
  <c r="G93" i="6"/>
  <c r="J79" i="6"/>
  <c r="M75" i="6"/>
  <c r="J69" i="6"/>
  <c r="O66" i="6"/>
  <c r="L63" i="6"/>
  <c r="Q60" i="6"/>
  <c r="K58" i="6"/>
  <c r="T56" i="6"/>
  <c r="P55" i="6"/>
  <c r="K54" i="6"/>
  <c r="I53" i="6"/>
  <c r="T51" i="6"/>
  <c r="O50" i="6"/>
  <c r="J49" i="6"/>
  <c r="T47" i="6"/>
  <c r="R46" i="6"/>
  <c r="N45" i="6"/>
  <c r="H44" i="6"/>
  <c r="N41" i="6"/>
  <c r="I40" i="6"/>
  <c r="L39" i="6"/>
  <c r="N38" i="6"/>
  <c r="Q37" i="6"/>
  <c r="S36" i="6"/>
  <c r="J35" i="6"/>
  <c r="O34" i="6"/>
  <c r="L33" i="6"/>
  <c r="S32" i="6"/>
  <c r="K32" i="6"/>
  <c r="R31" i="6"/>
  <c r="J31" i="6"/>
  <c r="Q30" i="6"/>
  <c r="I30" i="6"/>
  <c r="P29" i="6"/>
  <c r="H29" i="6"/>
  <c r="O28" i="6"/>
  <c r="G28" i="6"/>
  <c r="N27" i="6"/>
  <c r="M26" i="6"/>
  <c r="T25" i="6"/>
  <c r="L25" i="6"/>
  <c r="S24" i="6"/>
  <c r="K24" i="6"/>
  <c r="R23" i="6"/>
  <c r="J23" i="6"/>
  <c r="Q22" i="6"/>
  <c r="I22" i="6"/>
  <c r="P21" i="6"/>
  <c r="H21" i="6"/>
  <c r="O20" i="6"/>
  <c r="G20" i="6"/>
  <c r="N19" i="6"/>
  <c r="M18" i="6"/>
  <c r="T17" i="6"/>
  <c r="L17" i="6"/>
  <c r="S16" i="6"/>
  <c r="K16" i="6"/>
  <c r="R15" i="6"/>
  <c r="J15" i="6"/>
  <c r="Q14" i="6"/>
  <c r="I14" i="6"/>
  <c r="P13" i="6"/>
  <c r="H13" i="6"/>
  <c r="O12" i="6"/>
  <c r="G12" i="6"/>
  <c r="N11" i="6"/>
  <c r="M10" i="6"/>
  <c r="T9" i="6"/>
  <c r="L9" i="6"/>
  <c r="S8" i="6"/>
  <c r="K8" i="6"/>
  <c r="R7" i="6"/>
  <c r="J7" i="6"/>
  <c r="T9" i="5"/>
  <c r="T17" i="5"/>
  <c r="T25" i="5"/>
  <c r="T33" i="5"/>
  <c r="T41" i="5"/>
  <c r="T49" i="5"/>
  <c r="T57" i="5"/>
  <c r="T65" i="5"/>
  <c r="T73" i="5"/>
  <c r="T81" i="5"/>
  <c r="T89" i="5"/>
  <c r="T97" i="5"/>
  <c r="T105" i="5"/>
  <c r="T113" i="5"/>
  <c r="T121" i="5"/>
  <c r="T129" i="5"/>
  <c r="T137" i="5"/>
  <c r="T145" i="5"/>
  <c r="T153" i="5"/>
  <c r="T161" i="5"/>
  <c r="T169" i="5"/>
  <c r="T177" i="5"/>
  <c r="T185" i="5"/>
  <c r="T193" i="5"/>
  <c r="T201" i="5"/>
  <c r="T209" i="5"/>
  <c r="T217" i="5"/>
  <c r="T225" i="5"/>
  <c r="T233" i="5"/>
  <c r="T241" i="5"/>
  <c r="T249" i="5"/>
  <c r="T257" i="5"/>
  <c r="T265" i="5"/>
  <c r="T273" i="5"/>
  <c r="T281" i="5"/>
  <c r="T289" i="5"/>
  <c r="T297" i="5"/>
  <c r="T305" i="5"/>
  <c r="T313" i="5"/>
  <c r="T321" i="5"/>
  <c r="T329" i="5"/>
  <c r="S9" i="5"/>
  <c r="S17" i="5"/>
  <c r="S25" i="5"/>
  <c r="S33" i="5"/>
  <c r="S41" i="5"/>
  <c r="S49" i="5"/>
  <c r="S57" i="5"/>
  <c r="S65" i="5"/>
  <c r="S73" i="5"/>
  <c r="S81" i="5"/>
  <c r="S89" i="5"/>
  <c r="S97" i="5"/>
  <c r="S105" i="5"/>
  <c r="S113" i="5"/>
  <c r="S121" i="5"/>
  <c r="S129" i="5"/>
  <c r="S137" i="5"/>
  <c r="S145" i="5"/>
  <c r="S153" i="5"/>
  <c r="S161" i="5"/>
  <c r="S169" i="5"/>
  <c r="S177" i="5"/>
  <c r="S185" i="5"/>
  <c r="S193" i="5"/>
  <c r="S201" i="5"/>
  <c r="S209" i="5"/>
  <c r="S217" i="5"/>
  <c r="S225" i="5"/>
  <c r="S233" i="5"/>
  <c r="S241" i="5"/>
  <c r="S249" i="5"/>
  <c r="S257" i="5"/>
  <c r="S265" i="5"/>
  <c r="S273" i="5"/>
  <c r="S281" i="5"/>
  <c r="S289" i="5"/>
  <c r="S297" i="5"/>
  <c r="S305" i="5"/>
  <c r="S313" i="5"/>
  <c r="S321" i="5"/>
  <c r="S329" i="5"/>
  <c r="S97" i="6"/>
  <c r="U97" i="6" s="1"/>
  <c r="T71" i="6"/>
  <c r="G66" i="6"/>
  <c r="I60" i="6"/>
  <c r="G58" i="6"/>
  <c r="Q56" i="6"/>
  <c r="L55" i="6"/>
  <c r="J54" i="6"/>
  <c r="P51" i="6"/>
  <c r="N50" i="6"/>
  <c r="S47" i="6"/>
  <c r="O46" i="6"/>
  <c r="J45" i="6"/>
  <c r="S42" i="6"/>
  <c r="U42" i="6" s="1"/>
  <c r="M41" i="6"/>
  <c r="H40" i="6"/>
  <c r="K39" i="6"/>
  <c r="M38" i="6"/>
  <c r="N37" i="6"/>
  <c r="Q36" i="6"/>
  <c r="T35" i="6"/>
  <c r="H35" i="6"/>
  <c r="N34" i="6"/>
  <c r="T33" i="6"/>
  <c r="K33" i="6"/>
  <c r="R32" i="6"/>
  <c r="J32" i="6"/>
  <c r="Q31" i="6"/>
  <c r="I31" i="6"/>
  <c r="P30" i="6"/>
  <c r="H30" i="6"/>
  <c r="O29" i="6"/>
  <c r="G29" i="6"/>
  <c r="N28" i="6"/>
  <c r="M27" i="6"/>
  <c r="T26" i="6"/>
  <c r="L26" i="6"/>
  <c r="S25" i="6"/>
  <c r="K25" i="6"/>
  <c r="R24" i="6"/>
  <c r="J24" i="6"/>
  <c r="Q23" i="6"/>
  <c r="I23" i="6"/>
  <c r="P22" i="6"/>
  <c r="H22" i="6"/>
  <c r="O21" i="6"/>
  <c r="G21" i="6"/>
  <c r="N20" i="6"/>
  <c r="M19" i="6"/>
  <c r="T18" i="6"/>
  <c r="L18" i="6"/>
  <c r="S17" i="6"/>
  <c r="K17" i="6"/>
  <c r="R16" i="6"/>
  <c r="J16" i="6"/>
  <c r="Q15" i="6"/>
  <c r="I15" i="6"/>
  <c r="P14" i="6"/>
  <c r="H14" i="6"/>
  <c r="O13" i="6"/>
  <c r="G13" i="6"/>
  <c r="N12" i="6"/>
  <c r="M11" i="6"/>
  <c r="T10" i="6"/>
  <c r="L10" i="6"/>
  <c r="S9" i="6"/>
  <c r="K9" i="6"/>
  <c r="R8" i="6"/>
  <c r="J8" i="6"/>
  <c r="Q7" i="6"/>
  <c r="I7" i="6"/>
  <c r="T10" i="5"/>
  <c r="T18" i="5"/>
  <c r="T26" i="5"/>
  <c r="T34" i="5"/>
  <c r="T42" i="5"/>
  <c r="T50" i="5"/>
  <c r="T58" i="5"/>
  <c r="T66" i="5"/>
  <c r="T74" i="5"/>
  <c r="T82" i="5"/>
  <c r="T90" i="5"/>
  <c r="T98" i="5"/>
  <c r="T106" i="5"/>
  <c r="T114" i="5"/>
  <c r="T122" i="5"/>
  <c r="T130" i="5"/>
  <c r="T138" i="5"/>
  <c r="T146" i="5"/>
  <c r="T154" i="5"/>
  <c r="T162" i="5"/>
  <c r="T170" i="5"/>
  <c r="T178" i="5"/>
  <c r="T186" i="5"/>
  <c r="T194" i="5"/>
  <c r="T202" i="5"/>
  <c r="T210" i="5"/>
  <c r="T218" i="5"/>
  <c r="T226" i="5"/>
  <c r="T234" i="5"/>
  <c r="T242" i="5"/>
  <c r="T250" i="5"/>
  <c r="T258" i="5"/>
  <c r="T266" i="5"/>
  <c r="T274" i="5"/>
  <c r="T282" i="5"/>
  <c r="T290" i="5"/>
  <c r="T298" i="5"/>
  <c r="T306" i="5"/>
  <c r="T314" i="5"/>
  <c r="T322" i="5"/>
  <c r="T330" i="5"/>
  <c r="S10" i="5"/>
  <c r="S18" i="5"/>
  <c r="S26" i="5"/>
  <c r="S34" i="5"/>
  <c r="S42" i="5"/>
  <c r="S50" i="5"/>
  <c r="S58" i="5"/>
  <c r="S66" i="5"/>
  <c r="S74" i="5"/>
  <c r="S82" i="5"/>
  <c r="S90" i="5"/>
  <c r="S98" i="5"/>
  <c r="S106" i="5"/>
  <c r="S114" i="5"/>
  <c r="S122" i="5"/>
  <c r="S130" i="5"/>
  <c r="S138" i="5"/>
  <c r="S146" i="5"/>
  <c r="S154" i="5"/>
  <c r="S162" i="5"/>
  <c r="S170" i="5"/>
  <c r="S178" i="5"/>
  <c r="S186" i="5"/>
  <c r="S194" i="5"/>
  <c r="S202" i="5"/>
  <c r="S210" i="5"/>
  <c r="S218" i="5"/>
  <c r="S226" i="5"/>
  <c r="S234" i="5"/>
  <c r="S242" i="5"/>
  <c r="S250" i="5"/>
  <c r="S258" i="5"/>
  <c r="S266" i="5"/>
  <c r="S274" i="5"/>
  <c r="S282" i="5"/>
  <c r="S290" i="5"/>
  <c r="S298" i="5"/>
  <c r="S306" i="5"/>
  <c r="S314" i="5"/>
  <c r="S322" i="5"/>
  <c r="S330" i="5"/>
  <c r="S114" i="6"/>
  <c r="U114" i="6" s="1"/>
  <c r="H108" i="6"/>
  <c r="T82" i="6"/>
  <c r="K78" i="6"/>
  <c r="O74" i="6"/>
  <c r="L71" i="6"/>
  <c r="Q68" i="6"/>
  <c r="S62" i="6"/>
  <c r="M56" i="6"/>
  <c r="K55" i="6"/>
  <c r="G54" i="6"/>
  <c r="Q52" i="6"/>
  <c r="O51" i="6"/>
  <c r="K50" i="6"/>
  <c r="T48" i="6"/>
  <c r="P47" i="6"/>
  <c r="K46" i="6"/>
  <c r="I45" i="6"/>
  <c r="T43" i="6"/>
  <c r="O42" i="6"/>
  <c r="J41" i="6"/>
  <c r="H39" i="6"/>
  <c r="K38" i="6"/>
  <c r="M37" i="6"/>
  <c r="P36" i="6"/>
  <c r="S35" i="6"/>
  <c r="G35" i="6"/>
  <c r="M34" i="6"/>
  <c r="R33" i="6"/>
  <c r="J33" i="6"/>
  <c r="Q32" i="6"/>
  <c r="I32" i="6"/>
  <c r="P31" i="6"/>
  <c r="H31" i="6"/>
  <c r="O30" i="6"/>
  <c r="G30" i="6"/>
  <c r="N29" i="6"/>
  <c r="M28" i="6"/>
  <c r="T27" i="6"/>
  <c r="L27" i="6"/>
  <c r="S26" i="6"/>
  <c r="K26" i="6"/>
  <c r="R25" i="6"/>
  <c r="J25" i="6"/>
  <c r="Q24" i="6"/>
  <c r="I24" i="6"/>
  <c r="P23" i="6"/>
  <c r="H23" i="6"/>
  <c r="O22" i="6"/>
  <c r="G22" i="6"/>
  <c r="N21" i="6"/>
  <c r="M20" i="6"/>
  <c r="T19" i="6"/>
  <c r="L19" i="6"/>
  <c r="S18" i="6"/>
  <c r="K18" i="6"/>
  <c r="R17" i="6"/>
  <c r="J17" i="6"/>
  <c r="Q16" i="6"/>
  <c r="I16" i="6"/>
  <c r="P15" i="6"/>
  <c r="H15" i="6"/>
  <c r="O14" i="6"/>
  <c r="G14" i="6"/>
  <c r="N13" i="6"/>
  <c r="M12" i="6"/>
  <c r="T11" i="6"/>
  <c r="L11" i="6"/>
  <c r="S10" i="6"/>
  <c r="K10" i="6"/>
  <c r="R9" i="6"/>
  <c r="J9" i="6"/>
  <c r="Q8" i="6"/>
  <c r="I8" i="6"/>
  <c r="P7" i="6"/>
  <c r="H7" i="6"/>
  <c r="T11" i="5"/>
  <c r="T19" i="5"/>
  <c r="T27" i="5"/>
  <c r="T35" i="5"/>
  <c r="T43" i="5"/>
  <c r="T51" i="5"/>
  <c r="T59" i="5"/>
  <c r="T67" i="5"/>
  <c r="T75" i="5"/>
  <c r="T83" i="5"/>
  <c r="T91" i="5"/>
  <c r="T99" i="5"/>
  <c r="T107" i="5"/>
  <c r="T115" i="5"/>
  <c r="T123" i="5"/>
  <c r="T131" i="5"/>
  <c r="T139" i="5"/>
  <c r="T147" i="5"/>
  <c r="T155" i="5"/>
  <c r="T163" i="5"/>
  <c r="T171" i="5"/>
  <c r="T179" i="5"/>
  <c r="T187" i="5"/>
  <c r="T195" i="5"/>
  <c r="T203" i="5"/>
  <c r="T211" i="5"/>
  <c r="T219" i="5"/>
  <c r="T227" i="5"/>
  <c r="T235" i="5"/>
  <c r="T243" i="5"/>
  <c r="T251" i="5"/>
  <c r="T259" i="5"/>
  <c r="T267" i="5"/>
  <c r="T275" i="5"/>
  <c r="T283" i="5"/>
  <c r="T291" i="5"/>
  <c r="T299" i="5"/>
  <c r="T307" i="5"/>
  <c r="T315" i="5"/>
  <c r="T323" i="5"/>
  <c r="T331" i="5"/>
  <c r="S11" i="5"/>
  <c r="S19" i="5"/>
  <c r="S27" i="5"/>
  <c r="S35" i="5"/>
  <c r="S43" i="5"/>
  <c r="S51" i="5"/>
  <c r="S59" i="5"/>
  <c r="S67" i="5"/>
  <c r="S75" i="5"/>
  <c r="S83" i="5"/>
  <c r="S91" i="5"/>
  <c r="S99" i="5"/>
  <c r="S107" i="5"/>
  <c r="S115" i="5"/>
  <c r="S123" i="5"/>
  <c r="S131" i="5"/>
  <c r="S139" i="5"/>
  <c r="S147" i="5"/>
  <c r="S155" i="5"/>
  <c r="S163" i="5"/>
  <c r="S171" i="5"/>
  <c r="S179" i="5"/>
  <c r="S187" i="5"/>
  <c r="S195" i="5"/>
  <c r="S203" i="5"/>
  <c r="S211" i="5"/>
  <c r="S219" i="5"/>
  <c r="S227" i="5"/>
  <c r="S235" i="5"/>
  <c r="S243" i="5"/>
  <c r="S251" i="5"/>
  <c r="S259" i="5"/>
  <c r="S267" i="5"/>
  <c r="S275" i="5"/>
  <c r="S283" i="5"/>
  <c r="S291" i="5"/>
  <c r="S299" i="5"/>
  <c r="S307" i="5"/>
  <c r="S315" i="5"/>
  <c r="S323" i="5"/>
  <c r="S331" i="5"/>
  <c r="R11" i="5"/>
  <c r="R19" i="5"/>
  <c r="R27" i="5"/>
  <c r="R35" i="5"/>
  <c r="R43" i="5"/>
  <c r="R51" i="5"/>
  <c r="R59" i="5"/>
  <c r="R67" i="5"/>
  <c r="R75" i="5"/>
  <c r="R83" i="5"/>
  <c r="H199" i="6"/>
  <c r="J101" i="6"/>
  <c r="S91" i="6"/>
  <c r="U91" i="6" s="1"/>
  <c r="S86" i="6"/>
  <c r="U86" i="6" s="1"/>
  <c r="I68" i="6"/>
  <c r="N65" i="6"/>
  <c r="K62" i="6"/>
  <c r="P59" i="6"/>
  <c r="R57" i="6"/>
  <c r="L56" i="6"/>
  <c r="H55" i="6"/>
  <c r="P52" i="6"/>
  <c r="L51" i="6"/>
  <c r="G50" i="6"/>
  <c r="Q48" i="6"/>
  <c r="L47" i="6"/>
  <c r="J46" i="6"/>
  <c r="P43" i="6"/>
  <c r="N42" i="6"/>
  <c r="T39" i="6"/>
  <c r="U39" i="6" s="1"/>
  <c r="G39" i="6"/>
  <c r="J38" i="6"/>
  <c r="L37" i="6"/>
  <c r="M36" i="6"/>
  <c r="R35" i="6"/>
  <c r="K34" i="6"/>
  <c r="Q33" i="6"/>
  <c r="I33" i="6"/>
  <c r="P32" i="6"/>
  <c r="H32" i="6"/>
  <c r="O31" i="6"/>
  <c r="G31" i="6"/>
  <c r="N30" i="6"/>
  <c r="M29" i="6"/>
  <c r="T28" i="6"/>
  <c r="L28" i="6"/>
  <c r="S27" i="6"/>
  <c r="K27" i="6"/>
  <c r="R26" i="6"/>
  <c r="J26" i="6"/>
  <c r="Q25" i="6"/>
  <c r="I25" i="6"/>
  <c r="P24" i="6"/>
  <c r="H24" i="6"/>
  <c r="O23" i="6"/>
  <c r="G23" i="6"/>
  <c r="N22" i="6"/>
  <c r="M21" i="6"/>
  <c r="T20" i="6"/>
  <c r="L20" i="6"/>
  <c r="S19" i="6"/>
  <c r="K19" i="6"/>
  <c r="R18" i="6"/>
  <c r="J18" i="6"/>
  <c r="Q17" i="6"/>
  <c r="I17" i="6"/>
  <c r="P16" i="6"/>
  <c r="H16" i="6"/>
  <c r="O15" i="6"/>
  <c r="G15" i="6"/>
  <c r="N14" i="6"/>
  <c r="M13" i="6"/>
  <c r="T12" i="6"/>
  <c r="L12" i="6"/>
  <c r="S11" i="6"/>
  <c r="K11" i="6"/>
  <c r="R10" i="6"/>
  <c r="J10" i="6"/>
  <c r="Q9" i="6"/>
  <c r="I9" i="6"/>
  <c r="P8" i="6"/>
  <c r="H8" i="6"/>
  <c r="O7" i="6"/>
  <c r="G7" i="6"/>
  <c r="T12" i="5"/>
  <c r="T20" i="5"/>
  <c r="T28" i="5"/>
  <c r="T36" i="5"/>
  <c r="T44" i="5"/>
  <c r="T52" i="5"/>
  <c r="T38" i="5"/>
  <c r="T63" i="5"/>
  <c r="T86" i="5"/>
  <c r="T108" i="5"/>
  <c r="T127" i="5"/>
  <c r="T150" i="5"/>
  <c r="T172" i="5"/>
  <c r="T191" i="5"/>
  <c r="T213" i="5"/>
  <c r="T224" i="5"/>
  <c r="T238" i="5"/>
  <c r="T252" i="5"/>
  <c r="T263" i="5"/>
  <c r="T277" i="5"/>
  <c r="T288" i="5"/>
  <c r="T302" i="5"/>
  <c r="T316" i="5"/>
  <c r="T327" i="5"/>
  <c r="S16" i="5"/>
  <c r="U16" i="5" s="1"/>
  <c r="S30" i="5"/>
  <c r="S44" i="5"/>
  <c r="S55" i="5"/>
  <c r="S69" i="5"/>
  <c r="U69" i="5" s="1"/>
  <c r="S80" i="5"/>
  <c r="U80" i="5" s="1"/>
  <c r="S94" i="5"/>
  <c r="S108" i="5"/>
  <c r="S119" i="5"/>
  <c r="S133" i="5"/>
  <c r="U133" i="5" s="1"/>
  <c r="S144" i="5"/>
  <c r="U144" i="5" s="1"/>
  <c r="S158" i="5"/>
  <c r="S172" i="5"/>
  <c r="S183" i="5"/>
  <c r="S197" i="5"/>
  <c r="S208" i="5"/>
  <c r="U208" i="5" s="1"/>
  <c r="S222" i="5"/>
  <c r="S236" i="5"/>
  <c r="S247" i="5"/>
  <c r="S261" i="5"/>
  <c r="S272" i="5"/>
  <c r="S286" i="5"/>
  <c r="S300" i="5"/>
  <c r="S311" i="5"/>
  <c r="S325" i="5"/>
  <c r="S336" i="5"/>
  <c r="R9" i="5"/>
  <c r="R18" i="5"/>
  <c r="R28" i="5"/>
  <c r="R37" i="5"/>
  <c r="R46" i="5"/>
  <c r="R55" i="5"/>
  <c r="R64" i="5"/>
  <c r="R73" i="5"/>
  <c r="R82" i="5"/>
  <c r="R91" i="5"/>
  <c r="R99" i="5"/>
  <c r="R107" i="5"/>
  <c r="R115" i="5"/>
  <c r="R123" i="5"/>
  <c r="R131" i="5"/>
  <c r="R139" i="5"/>
  <c r="R147" i="5"/>
  <c r="R155" i="5"/>
  <c r="R163" i="5"/>
  <c r="R171" i="5"/>
  <c r="R179" i="5"/>
  <c r="R187" i="5"/>
  <c r="R195" i="5"/>
  <c r="R203" i="5"/>
  <c r="R211" i="5"/>
  <c r="R219" i="5"/>
  <c r="R227" i="5"/>
  <c r="R235" i="5"/>
  <c r="R243" i="5"/>
  <c r="R251" i="5"/>
  <c r="R259" i="5"/>
  <c r="R267" i="5"/>
  <c r="R275" i="5"/>
  <c r="R283" i="5"/>
  <c r="R291" i="5"/>
  <c r="R299" i="5"/>
  <c r="R307" i="5"/>
  <c r="R315" i="5"/>
  <c r="R323" i="5"/>
  <c r="R331" i="5"/>
  <c r="Q11" i="5"/>
  <c r="Q19" i="5"/>
  <c r="Q27" i="5"/>
  <c r="Q35" i="5"/>
  <c r="Q43" i="5"/>
  <c r="Q51" i="5"/>
  <c r="Q59" i="5"/>
  <c r="Q67" i="5"/>
  <c r="Q75" i="5"/>
  <c r="T39" i="5"/>
  <c r="T68" i="5"/>
  <c r="T87" i="5"/>
  <c r="T110" i="5"/>
  <c r="T132" i="5"/>
  <c r="T151" i="5"/>
  <c r="T174" i="5"/>
  <c r="T196" i="5"/>
  <c r="T214" i="5"/>
  <c r="T228" i="5"/>
  <c r="T239" i="5"/>
  <c r="T253" i="5"/>
  <c r="T264" i="5"/>
  <c r="T278" i="5"/>
  <c r="T292" i="5"/>
  <c r="T303" i="5"/>
  <c r="T317" i="5"/>
  <c r="T328" i="5"/>
  <c r="S20" i="5"/>
  <c r="S31" i="5"/>
  <c r="S45" i="5"/>
  <c r="U45" i="5" s="1"/>
  <c r="S56" i="5"/>
  <c r="U56" i="5" s="1"/>
  <c r="S70" i="5"/>
  <c r="S84" i="5"/>
  <c r="S95" i="5"/>
  <c r="S109" i="5"/>
  <c r="U109" i="5" s="1"/>
  <c r="S120" i="5"/>
  <c r="S134" i="5"/>
  <c r="S148" i="5"/>
  <c r="S159" i="5"/>
  <c r="S173" i="5"/>
  <c r="U173" i="5" s="1"/>
  <c r="S184" i="5"/>
  <c r="U184" i="5" s="1"/>
  <c r="S198" i="5"/>
  <c r="S212" i="5"/>
  <c r="S223" i="5"/>
  <c r="S237" i="5"/>
  <c r="S248" i="5"/>
  <c r="S262" i="5"/>
  <c r="S276" i="5"/>
  <c r="S287" i="5"/>
  <c r="S301" i="5"/>
  <c r="S312" i="5"/>
  <c r="S326" i="5"/>
  <c r="R10" i="5"/>
  <c r="R20" i="5"/>
  <c r="R29" i="5"/>
  <c r="R38" i="5"/>
  <c r="R47" i="5"/>
  <c r="R56" i="5"/>
  <c r="R65" i="5"/>
  <c r="R74" i="5"/>
  <c r="R84" i="5"/>
  <c r="R92" i="5"/>
  <c r="R100" i="5"/>
  <c r="R108" i="5"/>
  <c r="R116" i="5"/>
  <c r="R124" i="5"/>
  <c r="R132" i="5"/>
  <c r="R140" i="5"/>
  <c r="R148" i="5"/>
  <c r="R156" i="5"/>
  <c r="R164" i="5"/>
  <c r="R172" i="5"/>
  <c r="R180" i="5"/>
  <c r="R188" i="5"/>
  <c r="R196" i="5"/>
  <c r="R204" i="5"/>
  <c r="R212" i="5"/>
  <c r="R220" i="5"/>
  <c r="R228" i="5"/>
  <c r="R236" i="5"/>
  <c r="R244" i="5"/>
  <c r="R252" i="5"/>
  <c r="R260" i="5"/>
  <c r="R268" i="5"/>
  <c r="R276" i="5"/>
  <c r="R284" i="5"/>
  <c r="R292" i="5"/>
  <c r="R300" i="5"/>
  <c r="R308" i="5"/>
  <c r="R316" i="5"/>
  <c r="R324" i="5"/>
  <c r="R332" i="5"/>
  <c r="Q12" i="5"/>
  <c r="Q20" i="5"/>
  <c r="Q28" i="5"/>
  <c r="Q36" i="5"/>
  <c r="Q44" i="5"/>
  <c r="Q52" i="5"/>
  <c r="Q60" i="5"/>
  <c r="Q68" i="5"/>
  <c r="Q76" i="5"/>
  <c r="Q84" i="5"/>
  <c r="Q92" i="5"/>
  <c r="Q100" i="5"/>
  <c r="Q108" i="5"/>
  <c r="Q116" i="5"/>
  <c r="Q124" i="5"/>
  <c r="Q132" i="5"/>
  <c r="Q140" i="5"/>
  <c r="Q148" i="5"/>
  <c r="Q156" i="5"/>
  <c r="Q164" i="5"/>
  <c r="Q172" i="5"/>
  <c r="Q180" i="5"/>
  <c r="Q188" i="5"/>
  <c r="Q196" i="5"/>
  <c r="Q204" i="5"/>
  <c r="Q212" i="5"/>
  <c r="Q220" i="5"/>
  <c r="Q228" i="5"/>
  <c r="Q236" i="5"/>
  <c r="Q244" i="5"/>
  <c r="Q252" i="5"/>
  <c r="Q260" i="5"/>
  <c r="Q268" i="5"/>
  <c r="Q276" i="5"/>
  <c r="Q284" i="5"/>
  <c r="Q292" i="5"/>
  <c r="Q300" i="5"/>
  <c r="Q308" i="5"/>
  <c r="Q316" i="5"/>
  <c r="Q324" i="5"/>
  <c r="Q332" i="5"/>
  <c r="P12" i="5"/>
  <c r="P20" i="5"/>
  <c r="P28" i="5"/>
  <c r="P36" i="5"/>
  <c r="P44" i="5"/>
  <c r="P52" i="5"/>
  <c r="P60" i="5"/>
  <c r="P68" i="5"/>
  <c r="P76" i="5"/>
  <c r="P84" i="5"/>
  <c r="P92" i="5"/>
  <c r="P100" i="5"/>
  <c r="P108" i="5"/>
  <c r="P116" i="5"/>
  <c r="P124" i="5"/>
  <c r="P132" i="5"/>
  <c r="P140" i="5"/>
  <c r="P148" i="5"/>
  <c r="P156" i="5"/>
  <c r="P164" i="5"/>
  <c r="P172" i="5"/>
  <c r="P180" i="5"/>
  <c r="P188" i="5"/>
  <c r="P196" i="5"/>
  <c r="P204" i="5"/>
  <c r="P212" i="5"/>
  <c r="P220" i="5"/>
  <c r="P228" i="5"/>
  <c r="P236" i="5"/>
  <c r="P244" i="5"/>
  <c r="P252" i="5"/>
  <c r="P260" i="5"/>
  <c r="P268" i="5"/>
  <c r="P276" i="5"/>
  <c r="P284" i="5"/>
  <c r="P292" i="5"/>
  <c r="P300" i="5"/>
  <c r="P308" i="5"/>
  <c r="P316" i="5"/>
  <c r="P324" i="5"/>
  <c r="P332" i="5"/>
  <c r="T14" i="5"/>
  <c r="T46" i="5"/>
  <c r="T70" i="5"/>
  <c r="T92" i="5"/>
  <c r="T111" i="5"/>
  <c r="T134" i="5"/>
  <c r="T156" i="5"/>
  <c r="T175" i="5"/>
  <c r="T198" i="5"/>
  <c r="T215" i="5"/>
  <c r="T229" i="5"/>
  <c r="T240" i="5"/>
  <c r="T254" i="5"/>
  <c r="T268" i="5"/>
  <c r="T279" i="5"/>
  <c r="T293" i="5"/>
  <c r="T304" i="5"/>
  <c r="T318" i="5"/>
  <c r="T332" i="5"/>
  <c r="T7" i="5"/>
  <c r="S21" i="5"/>
  <c r="U21" i="5" s="1"/>
  <c r="S32" i="5"/>
  <c r="S46" i="5"/>
  <c r="S60" i="5"/>
  <c r="S71" i="5"/>
  <c r="S85" i="5"/>
  <c r="U85" i="5" s="1"/>
  <c r="S96" i="5"/>
  <c r="S110" i="5"/>
  <c r="S124" i="5"/>
  <c r="S135" i="5"/>
  <c r="S149" i="5"/>
  <c r="U149" i="5" s="1"/>
  <c r="S160" i="5"/>
  <c r="U160" i="5" s="1"/>
  <c r="S174" i="5"/>
  <c r="S188" i="5"/>
  <c r="S199" i="5"/>
  <c r="S213" i="5"/>
  <c r="S224" i="5"/>
  <c r="S238" i="5"/>
  <c r="S252" i="5"/>
  <c r="S263" i="5"/>
  <c r="S277" i="5"/>
  <c r="S288" i="5"/>
  <c r="S302" i="5"/>
  <c r="S316" i="5"/>
  <c r="S327" i="5"/>
  <c r="R12" i="5"/>
  <c r="R21" i="5"/>
  <c r="R30" i="5"/>
  <c r="R39" i="5"/>
  <c r="R48" i="5"/>
  <c r="R57" i="5"/>
  <c r="R66" i="5"/>
  <c r="R76" i="5"/>
  <c r="R85" i="5"/>
  <c r="R93" i="5"/>
  <c r="R101" i="5"/>
  <c r="R109" i="5"/>
  <c r="R117" i="5"/>
  <c r="R125" i="5"/>
  <c r="R133" i="5"/>
  <c r="R141" i="5"/>
  <c r="R149" i="5"/>
  <c r="R157" i="5"/>
  <c r="R165" i="5"/>
  <c r="R173" i="5"/>
  <c r="R181" i="5"/>
  <c r="R189" i="5"/>
  <c r="R197" i="5"/>
  <c r="R205" i="5"/>
  <c r="R213" i="5"/>
  <c r="R221" i="5"/>
  <c r="R229" i="5"/>
  <c r="R237" i="5"/>
  <c r="R245" i="5"/>
  <c r="R253" i="5"/>
  <c r="R261" i="5"/>
  <c r="R269" i="5"/>
  <c r="R277" i="5"/>
  <c r="R285" i="5"/>
  <c r="R293" i="5"/>
  <c r="R301" i="5"/>
  <c r="R309" i="5"/>
  <c r="R317" i="5"/>
  <c r="R325" i="5"/>
  <c r="R333" i="5"/>
  <c r="Q13" i="5"/>
  <c r="Q21" i="5"/>
  <c r="Q29" i="5"/>
  <c r="Q37" i="5"/>
  <c r="Q45" i="5"/>
  <c r="Q53" i="5"/>
  <c r="Q61" i="5"/>
  <c r="Q69" i="5"/>
  <c r="Q77" i="5"/>
  <c r="Q85" i="5"/>
  <c r="Q93" i="5"/>
  <c r="Q101" i="5"/>
  <c r="Q109" i="5"/>
  <c r="Q117" i="5"/>
  <c r="Q125" i="5"/>
  <c r="Q133" i="5"/>
  <c r="Q141" i="5"/>
  <c r="Q149" i="5"/>
  <c r="Q157" i="5"/>
  <c r="Q165" i="5"/>
  <c r="Q173" i="5"/>
  <c r="Q181" i="5"/>
  <c r="Q189" i="5"/>
  <c r="Q197" i="5"/>
  <c r="Q205" i="5"/>
  <c r="Q213" i="5"/>
  <c r="Q221" i="5"/>
  <c r="Q229" i="5"/>
  <c r="Q237" i="5"/>
  <c r="Q245" i="5"/>
  <c r="Q253" i="5"/>
  <c r="Q261" i="5"/>
  <c r="Q269" i="5"/>
  <c r="Q277" i="5"/>
  <c r="Q285" i="5"/>
  <c r="Q293" i="5"/>
  <c r="Q301" i="5"/>
  <c r="Q309" i="5"/>
  <c r="Q317" i="5"/>
  <c r="Q325" i="5"/>
  <c r="Q333" i="5"/>
  <c r="P13" i="5"/>
  <c r="P21" i="5"/>
  <c r="P29" i="5"/>
  <c r="P37" i="5"/>
  <c r="P45" i="5"/>
  <c r="P53" i="5"/>
  <c r="P61" i="5"/>
  <c r="P69" i="5"/>
  <c r="P77" i="5"/>
  <c r="P85" i="5"/>
  <c r="P93" i="5"/>
  <c r="P101" i="5"/>
  <c r="P109" i="5"/>
  <c r="P117" i="5"/>
  <c r="P125" i="5"/>
  <c r="P133" i="5"/>
  <c r="P141" i="5"/>
  <c r="P149" i="5"/>
  <c r="P157" i="5"/>
  <c r="P165" i="5"/>
  <c r="P173" i="5"/>
  <c r="P181" i="5"/>
  <c r="P189" i="5"/>
  <c r="P197" i="5"/>
  <c r="P205" i="5"/>
  <c r="P213" i="5"/>
  <c r="P221" i="5"/>
  <c r="P229" i="5"/>
  <c r="P237" i="5"/>
  <c r="P245" i="5"/>
  <c r="P253" i="5"/>
  <c r="P261" i="5"/>
  <c r="P269" i="5"/>
  <c r="P277" i="5"/>
  <c r="T15" i="5"/>
  <c r="T47" i="5"/>
  <c r="T71" i="5"/>
  <c r="T94" i="5"/>
  <c r="T116" i="5"/>
  <c r="T135" i="5"/>
  <c r="T158" i="5"/>
  <c r="T180" i="5"/>
  <c r="T199" i="5"/>
  <c r="T216" i="5"/>
  <c r="T230" i="5"/>
  <c r="T244" i="5"/>
  <c r="T255" i="5"/>
  <c r="T269" i="5"/>
  <c r="T280" i="5"/>
  <c r="T294" i="5"/>
  <c r="T308" i="5"/>
  <c r="T319" i="5"/>
  <c r="T333" i="5"/>
  <c r="S8" i="5"/>
  <c r="U8" i="5" s="1"/>
  <c r="S22" i="5"/>
  <c r="S36" i="5"/>
  <c r="U36" i="5" s="1"/>
  <c r="S47" i="5"/>
  <c r="S61" i="5"/>
  <c r="U61" i="5" s="1"/>
  <c r="S72" i="5"/>
  <c r="U72" i="5" s="1"/>
  <c r="S86" i="5"/>
  <c r="S100" i="5"/>
  <c r="S111" i="5"/>
  <c r="U111" i="5" s="1"/>
  <c r="S125" i="5"/>
  <c r="S136" i="5"/>
  <c r="U136" i="5" s="1"/>
  <c r="S150" i="5"/>
  <c r="S164" i="5"/>
  <c r="S175" i="5"/>
  <c r="S189" i="5"/>
  <c r="U189" i="5" s="1"/>
  <c r="S200" i="5"/>
  <c r="U200" i="5" s="1"/>
  <c r="S214" i="5"/>
  <c r="U214" i="5" s="1"/>
  <c r="S228" i="5"/>
  <c r="S239" i="5"/>
  <c r="U239" i="5" s="1"/>
  <c r="S253" i="5"/>
  <c r="U253" i="5" s="1"/>
  <c r="S264" i="5"/>
  <c r="U264" i="5" s="1"/>
  <c r="S278" i="5"/>
  <c r="S292" i="5"/>
  <c r="S303" i="5"/>
  <c r="U303" i="5" s="1"/>
  <c r="S317" i="5"/>
  <c r="U317" i="5" s="1"/>
  <c r="S328" i="5"/>
  <c r="R13" i="5"/>
  <c r="R22" i="5"/>
  <c r="R31" i="5"/>
  <c r="R40" i="5"/>
  <c r="R49" i="5"/>
  <c r="R58" i="5"/>
  <c r="R68" i="5"/>
  <c r="R77" i="5"/>
  <c r="R86" i="5"/>
  <c r="R94" i="5"/>
  <c r="R102" i="5"/>
  <c r="R110" i="5"/>
  <c r="R118" i="5"/>
  <c r="R126" i="5"/>
  <c r="R134" i="5"/>
  <c r="R142" i="5"/>
  <c r="R150" i="5"/>
  <c r="R158" i="5"/>
  <c r="R166" i="5"/>
  <c r="R174" i="5"/>
  <c r="R182" i="5"/>
  <c r="R190" i="5"/>
  <c r="R198" i="5"/>
  <c r="R206" i="5"/>
  <c r="R214" i="5"/>
  <c r="R222" i="5"/>
  <c r="R230" i="5"/>
  <c r="R238" i="5"/>
  <c r="R246" i="5"/>
  <c r="R254" i="5"/>
  <c r="R262" i="5"/>
  <c r="R270" i="5"/>
  <c r="R278" i="5"/>
  <c r="R286" i="5"/>
  <c r="R294" i="5"/>
  <c r="R302" i="5"/>
  <c r="R310" i="5"/>
  <c r="R318" i="5"/>
  <c r="R326" i="5"/>
  <c r="R334" i="5"/>
  <c r="Q14" i="5"/>
  <c r="Q22" i="5"/>
  <c r="Q30" i="5"/>
  <c r="Q38" i="5"/>
  <c r="Q46" i="5"/>
  <c r="Q54" i="5"/>
  <c r="Q62" i="5"/>
  <c r="Q70" i="5"/>
  <c r="Q78" i="5"/>
  <c r="T22" i="5"/>
  <c r="T54" i="5"/>
  <c r="T76" i="5"/>
  <c r="T95" i="5"/>
  <c r="T118" i="5"/>
  <c r="T140" i="5"/>
  <c r="T159" i="5"/>
  <c r="T182" i="5"/>
  <c r="T204" i="5"/>
  <c r="T220" i="5"/>
  <c r="T231" i="5"/>
  <c r="T245" i="5"/>
  <c r="T256" i="5"/>
  <c r="T270" i="5"/>
  <c r="T284" i="5"/>
  <c r="T295" i="5"/>
  <c r="T309" i="5"/>
  <c r="T320" i="5"/>
  <c r="T334" i="5"/>
  <c r="S12" i="5"/>
  <c r="S23" i="5"/>
  <c r="S37" i="5"/>
  <c r="U37" i="5" s="1"/>
  <c r="S48" i="5"/>
  <c r="U48" i="5" s="1"/>
  <c r="S62" i="5"/>
  <c r="S76" i="5"/>
  <c r="S87" i="5"/>
  <c r="U87" i="5" s="1"/>
  <c r="S101" i="5"/>
  <c r="U101" i="5" s="1"/>
  <c r="S112" i="5"/>
  <c r="U112" i="5" s="1"/>
  <c r="S126" i="5"/>
  <c r="S140" i="5"/>
  <c r="U140" i="5" s="1"/>
  <c r="S151" i="5"/>
  <c r="S165" i="5"/>
  <c r="U165" i="5" s="1"/>
  <c r="S176" i="5"/>
  <c r="U176" i="5" s="1"/>
  <c r="S190" i="5"/>
  <c r="S204" i="5"/>
  <c r="S215" i="5"/>
  <c r="S229" i="5"/>
  <c r="S240" i="5"/>
  <c r="S254" i="5"/>
  <c r="S268" i="5"/>
  <c r="U268" i="5" s="1"/>
  <c r="S279" i="5"/>
  <c r="S293" i="5"/>
  <c r="S304" i="5"/>
  <c r="S318" i="5"/>
  <c r="S332" i="5"/>
  <c r="R14" i="5"/>
  <c r="R23" i="5"/>
  <c r="R32" i="5"/>
  <c r="R41" i="5"/>
  <c r="R50" i="5"/>
  <c r="R60" i="5"/>
  <c r="R69" i="5"/>
  <c r="R78" i="5"/>
  <c r="R87" i="5"/>
  <c r="R95" i="5"/>
  <c r="R103" i="5"/>
  <c r="R111" i="5"/>
  <c r="R119" i="5"/>
  <c r="R127" i="5"/>
  <c r="R135" i="5"/>
  <c r="R143" i="5"/>
  <c r="R151" i="5"/>
  <c r="R159" i="5"/>
  <c r="R167" i="5"/>
  <c r="R175" i="5"/>
  <c r="R183" i="5"/>
  <c r="R191" i="5"/>
  <c r="R199" i="5"/>
  <c r="R207" i="5"/>
  <c r="R215" i="5"/>
  <c r="R223" i="5"/>
  <c r="R231" i="5"/>
  <c r="R239" i="5"/>
  <c r="R247" i="5"/>
  <c r="R255" i="5"/>
  <c r="R263" i="5"/>
  <c r="R271" i="5"/>
  <c r="R279" i="5"/>
  <c r="R287" i="5"/>
  <c r="R295" i="5"/>
  <c r="R303" i="5"/>
  <c r="R311" i="5"/>
  <c r="R319" i="5"/>
  <c r="R327" i="5"/>
  <c r="R335" i="5"/>
  <c r="R7" i="5"/>
  <c r="Q15" i="5"/>
  <c r="Q23" i="5"/>
  <c r="Q31" i="5"/>
  <c r="Q39" i="5"/>
  <c r="Q47" i="5"/>
  <c r="Q55" i="5"/>
  <c r="Q63" i="5"/>
  <c r="Q71" i="5"/>
  <c r="Q79" i="5"/>
  <c r="Q87" i="5"/>
  <c r="Q95" i="5"/>
  <c r="Q103" i="5"/>
  <c r="Q111" i="5"/>
  <c r="Q119" i="5"/>
  <c r="Q127" i="5"/>
  <c r="Q135" i="5"/>
  <c r="Q143" i="5"/>
  <c r="Q151" i="5"/>
  <c r="Q159" i="5"/>
  <c r="Q167" i="5"/>
  <c r="Q175" i="5"/>
  <c r="Q183" i="5"/>
  <c r="Q191" i="5"/>
  <c r="Q199" i="5"/>
  <c r="Q207" i="5"/>
  <c r="Q215" i="5"/>
  <c r="Q223" i="5"/>
  <c r="Q231" i="5"/>
  <c r="Q239" i="5"/>
  <c r="Q247" i="5"/>
  <c r="Q255" i="5"/>
  <c r="Q263" i="5"/>
  <c r="Q271" i="5"/>
  <c r="Q279" i="5"/>
  <c r="Q287" i="5"/>
  <c r="Q295" i="5"/>
  <c r="Q303" i="5"/>
  <c r="Q311" i="5"/>
  <c r="Q319" i="5"/>
  <c r="Q327" i="5"/>
  <c r="Q335" i="5"/>
  <c r="Q7" i="5"/>
  <c r="P15" i="5"/>
  <c r="P23" i="5"/>
  <c r="P31" i="5"/>
  <c r="P39" i="5"/>
  <c r="P47" i="5"/>
  <c r="P55" i="5"/>
  <c r="P63" i="5"/>
  <c r="P71" i="5"/>
  <c r="P79" i="5"/>
  <c r="P87" i="5"/>
  <c r="P95" i="5"/>
  <c r="P103" i="5"/>
  <c r="P111" i="5"/>
  <c r="P119" i="5"/>
  <c r="P127" i="5"/>
  <c r="P135" i="5"/>
  <c r="P143" i="5"/>
  <c r="P151" i="5"/>
  <c r="P159" i="5"/>
  <c r="P167" i="5"/>
  <c r="P175" i="5"/>
  <c r="P183" i="5"/>
  <c r="P191" i="5"/>
  <c r="P199" i="5"/>
  <c r="P207" i="5"/>
  <c r="P215" i="5"/>
  <c r="P223" i="5"/>
  <c r="P231" i="5"/>
  <c r="P239" i="5"/>
  <c r="P247" i="5"/>
  <c r="P255" i="5"/>
  <c r="P263" i="5"/>
  <c r="P271" i="5"/>
  <c r="T23" i="5"/>
  <c r="T55" i="5"/>
  <c r="T78" i="5"/>
  <c r="T100" i="5"/>
  <c r="T119" i="5"/>
  <c r="T142" i="5"/>
  <c r="T164" i="5"/>
  <c r="T183" i="5"/>
  <c r="T206" i="5"/>
  <c r="T221" i="5"/>
  <c r="T232" i="5"/>
  <c r="T246" i="5"/>
  <c r="T260" i="5"/>
  <c r="T271" i="5"/>
  <c r="T285" i="5"/>
  <c r="T296" i="5"/>
  <c r="T310" i="5"/>
  <c r="T324" i="5"/>
  <c r="T335" i="5"/>
  <c r="S13" i="5"/>
  <c r="U13" i="5" s="1"/>
  <c r="S24" i="5"/>
  <c r="U24" i="5" s="1"/>
  <c r="S38" i="5"/>
  <c r="U38" i="5" s="1"/>
  <c r="S52" i="5"/>
  <c r="U52" i="5" s="1"/>
  <c r="S63" i="5"/>
  <c r="U63" i="5" s="1"/>
  <c r="S77" i="5"/>
  <c r="U77" i="5" s="1"/>
  <c r="S88" i="5"/>
  <c r="U88" i="5" s="1"/>
  <c r="S102" i="5"/>
  <c r="S116" i="5"/>
  <c r="U116" i="5" s="1"/>
  <c r="S127" i="5"/>
  <c r="U127" i="5" s="1"/>
  <c r="S141" i="5"/>
  <c r="U141" i="5" s="1"/>
  <c r="S152" i="5"/>
  <c r="U152" i="5" s="1"/>
  <c r="S166" i="5"/>
  <c r="S180" i="5"/>
  <c r="S191" i="5"/>
  <c r="U191" i="5" s="1"/>
  <c r="S205" i="5"/>
  <c r="U205" i="5" s="1"/>
  <c r="S216" i="5"/>
  <c r="S230" i="5"/>
  <c r="S244" i="5"/>
  <c r="S255" i="5"/>
  <c r="S269" i="5"/>
  <c r="S280" i="5"/>
  <c r="S294" i="5"/>
  <c r="S308" i="5"/>
  <c r="S319" i="5"/>
  <c r="S333" i="5"/>
  <c r="R15" i="5"/>
  <c r="R24" i="5"/>
  <c r="R33" i="5"/>
  <c r="R42" i="5"/>
  <c r="R52" i="5"/>
  <c r="R61" i="5"/>
  <c r="R70" i="5"/>
  <c r="R79" i="5"/>
  <c r="R88" i="5"/>
  <c r="R96" i="5"/>
  <c r="R104" i="5"/>
  <c r="R112" i="5"/>
  <c r="R120" i="5"/>
  <c r="R128" i="5"/>
  <c r="R136" i="5"/>
  <c r="R144" i="5"/>
  <c r="R152" i="5"/>
  <c r="R160" i="5"/>
  <c r="R168" i="5"/>
  <c r="R176" i="5"/>
  <c r="R184" i="5"/>
  <c r="R192" i="5"/>
  <c r="R200" i="5"/>
  <c r="R208" i="5"/>
  <c r="R216" i="5"/>
  <c r="R224" i="5"/>
  <c r="R232" i="5"/>
  <c r="R240" i="5"/>
  <c r="R248" i="5"/>
  <c r="R256" i="5"/>
  <c r="R264" i="5"/>
  <c r="R272" i="5"/>
  <c r="R280" i="5"/>
  <c r="R288" i="5"/>
  <c r="R296" i="5"/>
  <c r="R304" i="5"/>
  <c r="R312" i="5"/>
  <c r="R320" i="5"/>
  <c r="R328" i="5"/>
  <c r="R336" i="5"/>
  <c r="Q8" i="5"/>
  <c r="Q16" i="5"/>
  <c r="Q24" i="5"/>
  <c r="Q32" i="5"/>
  <c r="Q40" i="5"/>
  <c r="Q48" i="5"/>
  <c r="Q56" i="5"/>
  <c r="Q64" i="5"/>
  <c r="Q72" i="5"/>
  <c r="Q80" i="5"/>
  <c r="Q88" i="5"/>
  <c r="Q96" i="5"/>
  <c r="Q104" i="5"/>
  <c r="Q112" i="5"/>
  <c r="Q120" i="5"/>
  <c r="Q128" i="5"/>
  <c r="Q136" i="5"/>
  <c r="Q144" i="5"/>
  <c r="Q152" i="5"/>
  <c r="Q160" i="5"/>
  <c r="Q168" i="5"/>
  <c r="Q176" i="5"/>
  <c r="Q184" i="5"/>
  <c r="Q192" i="5"/>
  <c r="Q200" i="5"/>
  <c r="Q208" i="5"/>
  <c r="Q216" i="5"/>
  <c r="Q224" i="5"/>
  <c r="Q232" i="5"/>
  <c r="Q240" i="5"/>
  <c r="Q248" i="5"/>
  <c r="Q256" i="5"/>
  <c r="Q264" i="5"/>
  <c r="Q272" i="5"/>
  <c r="Q280" i="5"/>
  <c r="Q288" i="5"/>
  <c r="Q296" i="5"/>
  <c r="Q304" i="5"/>
  <c r="Q312" i="5"/>
  <c r="Q320" i="5"/>
  <c r="Q328" i="5"/>
  <c r="Q336" i="5"/>
  <c r="P8" i="5"/>
  <c r="P16" i="5"/>
  <c r="P24" i="5"/>
  <c r="P32" i="5"/>
  <c r="P40" i="5"/>
  <c r="P48" i="5"/>
  <c r="P56" i="5"/>
  <c r="P64" i="5"/>
  <c r="P72" i="5"/>
  <c r="P80" i="5"/>
  <c r="P88" i="5"/>
  <c r="P96" i="5"/>
  <c r="P104" i="5"/>
  <c r="P112" i="5"/>
  <c r="P120" i="5"/>
  <c r="P128" i="5"/>
  <c r="P136" i="5"/>
  <c r="P144" i="5"/>
  <c r="P152" i="5"/>
  <c r="P160" i="5"/>
  <c r="P168" i="5"/>
  <c r="P176" i="5"/>
  <c r="P184" i="5"/>
  <c r="P192" i="5"/>
  <c r="P200" i="5"/>
  <c r="P208" i="5"/>
  <c r="P216" i="5"/>
  <c r="P224" i="5"/>
  <c r="P232" i="5"/>
  <c r="P240" i="5"/>
  <c r="P248" i="5"/>
  <c r="P256" i="5"/>
  <c r="P264" i="5"/>
  <c r="P272" i="5"/>
  <c r="P280" i="5"/>
  <c r="P288" i="5"/>
  <c r="P296" i="5"/>
  <c r="P304" i="5"/>
  <c r="P312" i="5"/>
  <c r="P320" i="5"/>
  <c r="P328" i="5"/>
  <c r="P336" i="5"/>
  <c r="T31" i="5"/>
  <c r="T62" i="5"/>
  <c r="T84" i="5"/>
  <c r="T103" i="5"/>
  <c r="T126" i="5"/>
  <c r="T148" i="5"/>
  <c r="T167" i="5"/>
  <c r="T190" i="5"/>
  <c r="T212" i="5"/>
  <c r="T223" i="5"/>
  <c r="T237" i="5"/>
  <c r="T248" i="5"/>
  <c r="T262" i="5"/>
  <c r="T276" i="5"/>
  <c r="T287" i="5"/>
  <c r="T301" i="5"/>
  <c r="T312" i="5"/>
  <c r="T326" i="5"/>
  <c r="U326" i="5" s="1"/>
  <c r="S15" i="5"/>
  <c r="U15" i="5" s="1"/>
  <c r="S29" i="5"/>
  <c r="U29" i="5" s="1"/>
  <c r="S40" i="5"/>
  <c r="S54" i="5"/>
  <c r="S68" i="5"/>
  <c r="U68" i="5" s="1"/>
  <c r="S79" i="5"/>
  <c r="S93" i="5"/>
  <c r="U93" i="5" s="1"/>
  <c r="S104" i="5"/>
  <c r="U104" i="5" s="1"/>
  <c r="S118" i="5"/>
  <c r="S132" i="5"/>
  <c r="U132" i="5" s="1"/>
  <c r="S143" i="5"/>
  <c r="S157" i="5"/>
  <c r="U157" i="5" s="1"/>
  <c r="S168" i="5"/>
  <c r="U168" i="5" s="1"/>
  <c r="S182" i="5"/>
  <c r="S196" i="5"/>
  <c r="U196" i="5" s="1"/>
  <c r="S207" i="5"/>
  <c r="S221" i="5"/>
  <c r="S232" i="5"/>
  <c r="S246" i="5"/>
  <c r="S260" i="5"/>
  <c r="S271" i="5"/>
  <c r="S285" i="5"/>
  <c r="S296" i="5"/>
  <c r="S310" i="5"/>
  <c r="S324" i="5"/>
  <c r="S335" i="5"/>
  <c r="R8" i="5"/>
  <c r="R17" i="5"/>
  <c r="R26" i="5"/>
  <c r="R36" i="5"/>
  <c r="R45" i="5"/>
  <c r="R54" i="5"/>
  <c r="R63" i="5"/>
  <c r="R72" i="5"/>
  <c r="R81" i="5"/>
  <c r="R90" i="5"/>
  <c r="R98" i="5"/>
  <c r="R106" i="5"/>
  <c r="R114" i="5"/>
  <c r="R122" i="5"/>
  <c r="R130" i="5"/>
  <c r="R138" i="5"/>
  <c r="R146" i="5"/>
  <c r="R154" i="5"/>
  <c r="R162" i="5"/>
  <c r="R170" i="5"/>
  <c r="R178" i="5"/>
  <c r="R186" i="5"/>
  <c r="R194" i="5"/>
  <c r="R202" i="5"/>
  <c r="R210" i="5"/>
  <c r="R218" i="5"/>
  <c r="R226" i="5"/>
  <c r="R234" i="5"/>
  <c r="R242" i="5"/>
  <c r="R250" i="5"/>
  <c r="R258" i="5"/>
  <c r="R266" i="5"/>
  <c r="R274" i="5"/>
  <c r="R282" i="5"/>
  <c r="R290" i="5"/>
  <c r="R298" i="5"/>
  <c r="R306" i="5"/>
  <c r="R314" i="5"/>
  <c r="R322" i="5"/>
  <c r="R330" i="5"/>
  <c r="Q10" i="5"/>
  <c r="Q18" i="5"/>
  <c r="Q26" i="5"/>
  <c r="Q34" i="5"/>
  <c r="Q42" i="5"/>
  <c r="Q50" i="5"/>
  <c r="Q58" i="5"/>
  <c r="Q66" i="5"/>
  <c r="Q74" i="5"/>
  <c r="Q82" i="5"/>
  <c r="Q90" i="5"/>
  <c r="Q98" i="5"/>
  <c r="Q106" i="5"/>
  <c r="Q114" i="5"/>
  <c r="Q122" i="5"/>
  <c r="Q130" i="5"/>
  <c r="Q138" i="5"/>
  <c r="Q146" i="5"/>
  <c r="Q154" i="5"/>
  <c r="Q162" i="5"/>
  <c r="Q170" i="5"/>
  <c r="Q178" i="5"/>
  <c r="Q186" i="5"/>
  <c r="Q194" i="5"/>
  <c r="Q202" i="5"/>
  <c r="Q210" i="5"/>
  <c r="Q218" i="5"/>
  <c r="Q226" i="5"/>
  <c r="Q234" i="5"/>
  <c r="Q242" i="5"/>
  <c r="Q250" i="5"/>
  <c r="Q258" i="5"/>
  <c r="Q266" i="5"/>
  <c r="Q274" i="5"/>
  <c r="Q282" i="5"/>
  <c r="Q290" i="5"/>
  <c r="Q298" i="5"/>
  <c r="Q306" i="5"/>
  <c r="Q314" i="5"/>
  <c r="Q322" i="5"/>
  <c r="Q330" i="5"/>
  <c r="P10" i="5"/>
  <c r="P18" i="5"/>
  <c r="P26" i="5"/>
  <c r="P34" i="5"/>
  <c r="P42" i="5"/>
  <c r="P50" i="5"/>
  <c r="P58" i="5"/>
  <c r="P66" i="5"/>
  <c r="P74" i="5"/>
  <c r="P82" i="5"/>
  <c r="P90" i="5"/>
  <c r="P98" i="5"/>
  <c r="P106" i="5"/>
  <c r="P114" i="5"/>
  <c r="P122" i="5"/>
  <c r="P130" i="5"/>
  <c r="P138" i="5"/>
  <c r="P146" i="5"/>
  <c r="P154" i="5"/>
  <c r="P162" i="5"/>
  <c r="P170" i="5"/>
  <c r="P178" i="5"/>
  <c r="P186" i="5"/>
  <c r="P194" i="5"/>
  <c r="P202" i="5"/>
  <c r="P210" i="5"/>
  <c r="P218" i="5"/>
  <c r="P226" i="5"/>
  <c r="P234" i="5"/>
  <c r="P242" i="5"/>
  <c r="P250" i="5"/>
  <c r="P258" i="5"/>
  <c r="P266" i="5"/>
  <c r="P274" i="5"/>
  <c r="T166" i="5"/>
  <c r="T286" i="5"/>
  <c r="U286" i="5" s="1"/>
  <c r="S53" i="5"/>
  <c r="U53" i="5" s="1"/>
  <c r="S156" i="5"/>
  <c r="U156" i="5" s="1"/>
  <c r="S256" i="5"/>
  <c r="R16" i="5"/>
  <c r="R89" i="5"/>
  <c r="R153" i="5"/>
  <c r="R217" i="5"/>
  <c r="R281" i="5"/>
  <c r="Q9" i="5"/>
  <c r="Q73" i="5"/>
  <c r="Q99" i="5"/>
  <c r="Q121" i="5"/>
  <c r="Q142" i="5"/>
  <c r="Q163" i="5"/>
  <c r="Q185" i="5"/>
  <c r="Q206" i="5"/>
  <c r="Q227" i="5"/>
  <c r="Q249" i="5"/>
  <c r="Q270" i="5"/>
  <c r="Q291" i="5"/>
  <c r="Q313" i="5"/>
  <c r="Q334" i="5"/>
  <c r="P19" i="5"/>
  <c r="P41" i="5"/>
  <c r="P62" i="5"/>
  <c r="P83" i="5"/>
  <c r="P105" i="5"/>
  <c r="P126" i="5"/>
  <c r="P147" i="5"/>
  <c r="P169" i="5"/>
  <c r="P190" i="5"/>
  <c r="P211" i="5"/>
  <c r="P233" i="5"/>
  <c r="P254" i="5"/>
  <c r="P275" i="5"/>
  <c r="P287" i="5"/>
  <c r="P298" i="5"/>
  <c r="P309" i="5"/>
  <c r="P319" i="5"/>
  <c r="P330" i="5"/>
  <c r="O13" i="5"/>
  <c r="O21" i="5"/>
  <c r="O29" i="5"/>
  <c r="O37" i="5"/>
  <c r="O45" i="5"/>
  <c r="O53" i="5"/>
  <c r="O61" i="5"/>
  <c r="O69" i="5"/>
  <c r="O77" i="5"/>
  <c r="O85" i="5"/>
  <c r="O93" i="5"/>
  <c r="O101" i="5"/>
  <c r="O109" i="5"/>
  <c r="O117" i="5"/>
  <c r="O125" i="5"/>
  <c r="O133" i="5"/>
  <c r="O141" i="5"/>
  <c r="O149" i="5"/>
  <c r="O157" i="5"/>
  <c r="O165" i="5"/>
  <c r="O173" i="5"/>
  <c r="O181" i="5"/>
  <c r="O189" i="5"/>
  <c r="O197" i="5"/>
  <c r="O205" i="5"/>
  <c r="O213" i="5"/>
  <c r="O221" i="5"/>
  <c r="O229" i="5"/>
  <c r="O237" i="5"/>
  <c r="O245" i="5"/>
  <c r="O253" i="5"/>
  <c r="O261" i="5"/>
  <c r="O269" i="5"/>
  <c r="O277" i="5"/>
  <c r="O285" i="5"/>
  <c r="O293" i="5"/>
  <c r="O301" i="5"/>
  <c r="O309" i="5"/>
  <c r="O317" i="5"/>
  <c r="O325" i="5"/>
  <c r="O333" i="5"/>
  <c r="N13" i="5"/>
  <c r="N21" i="5"/>
  <c r="N29" i="5"/>
  <c r="N37" i="5"/>
  <c r="N45" i="5"/>
  <c r="N53" i="5"/>
  <c r="N61" i="5"/>
  <c r="N69" i="5"/>
  <c r="N77" i="5"/>
  <c r="N85" i="5"/>
  <c r="N93" i="5"/>
  <c r="N101" i="5"/>
  <c r="N109" i="5"/>
  <c r="N117" i="5"/>
  <c r="N125" i="5"/>
  <c r="N133" i="5"/>
  <c r="T188" i="5"/>
  <c r="T300" i="5"/>
  <c r="S64" i="5"/>
  <c r="U64" i="5" s="1"/>
  <c r="S167" i="5"/>
  <c r="S270" i="5"/>
  <c r="U270" i="5" s="1"/>
  <c r="R25" i="5"/>
  <c r="R97" i="5"/>
  <c r="R161" i="5"/>
  <c r="R225" i="5"/>
  <c r="R289" i="5"/>
  <c r="Q17" i="5"/>
  <c r="Q81" i="5"/>
  <c r="Q102" i="5"/>
  <c r="Q123" i="5"/>
  <c r="Q145" i="5"/>
  <c r="Q166" i="5"/>
  <c r="Q187" i="5"/>
  <c r="Q209" i="5"/>
  <c r="Q230" i="5"/>
  <c r="Q251" i="5"/>
  <c r="Q273" i="5"/>
  <c r="Q294" i="5"/>
  <c r="Q315" i="5"/>
  <c r="P22" i="5"/>
  <c r="P43" i="5"/>
  <c r="P65" i="5"/>
  <c r="P86" i="5"/>
  <c r="P107" i="5"/>
  <c r="P129" i="5"/>
  <c r="P150" i="5"/>
  <c r="P171" i="5"/>
  <c r="P193" i="5"/>
  <c r="P214" i="5"/>
  <c r="P235" i="5"/>
  <c r="P257" i="5"/>
  <c r="P278" i="5"/>
  <c r="P289" i="5"/>
  <c r="P299" i="5"/>
  <c r="P310" i="5"/>
  <c r="P321" i="5"/>
  <c r="P331" i="5"/>
  <c r="O14" i="5"/>
  <c r="O22" i="5"/>
  <c r="O30" i="5"/>
  <c r="O38" i="5"/>
  <c r="O46" i="5"/>
  <c r="O54" i="5"/>
  <c r="O62" i="5"/>
  <c r="O70" i="5"/>
  <c r="O78" i="5"/>
  <c r="O86" i="5"/>
  <c r="O94" i="5"/>
  <c r="O102" i="5"/>
  <c r="O110" i="5"/>
  <c r="O118" i="5"/>
  <c r="O126" i="5"/>
  <c r="O134" i="5"/>
  <c r="O142" i="5"/>
  <c r="O150" i="5"/>
  <c r="O158" i="5"/>
  <c r="O166" i="5"/>
  <c r="O174" i="5"/>
  <c r="O182" i="5"/>
  <c r="O190" i="5"/>
  <c r="O198" i="5"/>
  <c r="O206" i="5"/>
  <c r="O214" i="5"/>
  <c r="O222" i="5"/>
  <c r="O230" i="5"/>
  <c r="O238" i="5"/>
  <c r="O246" i="5"/>
  <c r="O254" i="5"/>
  <c r="O262" i="5"/>
  <c r="O270" i="5"/>
  <c r="O278" i="5"/>
  <c r="O286" i="5"/>
  <c r="O294" i="5"/>
  <c r="O302" i="5"/>
  <c r="O310" i="5"/>
  <c r="O318" i="5"/>
  <c r="O326" i="5"/>
  <c r="O334" i="5"/>
  <c r="N14" i="5"/>
  <c r="N22" i="5"/>
  <c r="N30" i="5"/>
  <c r="N38" i="5"/>
  <c r="N46" i="5"/>
  <c r="N54" i="5"/>
  <c r="N62" i="5"/>
  <c r="N70" i="5"/>
  <c r="N78" i="5"/>
  <c r="N86" i="5"/>
  <c r="N94" i="5"/>
  <c r="N102" i="5"/>
  <c r="N110" i="5"/>
  <c r="N118" i="5"/>
  <c r="N126" i="5"/>
  <c r="N134" i="5"/>
  <c r="N142" i="5"/>
  <c r="N150" i="5"/>
  <c r="N158" i="5"/>
  <c r="N166" i="5"/>
  <c r="N174" i="5"/>
  <c r="N182" i="5"/>
  <c r="N190" i="5"/>
  <c r="N198" i="5"/>
  <c r="N206" i="5"/>
  <c r="N214" i="5"/>
  <c r="N222" i="5"/>
  <c r="N230" i="5"/>
  <c r="N238" i="5"/>
  <c r="N246" i="5"/>
  <c r="N254" i="5"/>
  <c r="N262" i="5"/>
  <c r="N270" i="5"/>
  <c r="N278" i="5"/>
  <c r="N286" i="5"/>
  <c r="N294" i="5"/>
  <c r="N302" i="5"/>
  <c r="N310" i="5"/>
  <c r="N318" i="5"/>
  <c r="N326" i="5"/>
  <c r="N334" i="5"/>
  <c r="M14" i="5"/>
  <c r="M22" i="5"/>
  <c r="M30" i="5"/>
  <c r="M38" i="5"/>
  <c r="M46" i="5"/>
  <c r="M54" i="5"/>
  <c r="M62" i="5"/>
  <c r="M70" i="5"/>
  <c r="M78" i="5"/>
  <c r="M86" i="5"/>
  <c r="M94" i="5"/>
  <c r="M102" i="5"/>
  <c r="M110" i="5"/>
  <c r="M118" i="5"/>
  <c r="M126" i="5"/>
  <c r="M134" i="5"/>
  <c r="M142" i="5"/>
  <c r="M150" i="5"/>
  <c r="M158" i="5"/>
  <c r="M166" i="5"/>
  <c r="M174" i="5"/>
  <c r="M182" i="5"/>
  <c r="M190" i="5"/>
  <c r="M198" i="5"/>
  <c r="M206" i="5"/>
  <c r="M214" i="5"/>
  <c r="M222" i="5"/>
  <c r="M230" i="5"/>
  <c r="M238" i="5"/>
  <c r="M246" i="5"/>
  <c r="M254" i="5"/>
  <c r="M262" i="5"/>
  <c r="M270" i="5"/>
  <c r="M278" i="5"/>
  <c r="M286" i="5"/>
  <c r="M294" i="5"/>
  <c r="M302" i="5"/>
  <c r="M310" i="5"/>
  <c r="M318" i="5"/>
  <c r="M326" i="5"/>
  <c r="M334" i="5"/>
  <c r="L14" i="5"/>
  <c r="T30" i="5"/>
  <c r="T207" i="5"/>
  <c r="T311" i="5"/>
  <c r="S78" i="5"/>
  <c r="U78" i="5" s="1"/>
  <c r="S181" i="5"/>
  <c r="U181" i="5" s="1"/>
  <c r="S284" i="5"/>
  <c r="U284" i="5" s="1"/>
  <c r="R34" i="5"/>
  <c r="R105" i="5"/>
  <c r="R169" i="5"/>
  <c r="R233" i="5"/>
  <c r="R297" i="5"/>
  <c r="Q25" i="5"/>
  <c r="Q83" i="5"/>
  <c r="Q105" i="5"/>
  <c r="Q126" i="5"/>
  <c r="Q147" i="5"/>
  <c r="Q169" i="5"/>
  <c r="Q190" i="5"/>
  <c r="Q211" i="5"/>
  <c r="Q233" i="5"/>
  <c r="Q254" i="5"/>
  <c r="Q275" i="5"/>
  <c r="Q297" i="5"/>
  <c r="Q318" i="5"/>
  <c r="P25" i="5"/>
  <c r="P46" i="5"/>
  <c r="P67" i="5"/>
  <c r="P89" i="5"/>
  <c r="P110" i="5"/>
  <c r="P131" i="5"/>
  <c r="P153" i="5"/>
  <c r="P174" i="5"/>
  <c r="P195" i="5"/>
  <c r="P217" i="5"/>
  <c r="P238" i="5"/>
  <c r="P259" i="5"/>
  <c r="P279" i="5"/>
  <c r="P290" i="5"/>
  <c r="P301" i="5"/>
  <c r="P311" i="5"/>
  <c r="P322" i="5"/>
  <c r="P333" i="5"/>
  <c r="P7" i="5"/>
  <c r="O15" i="5"/>
  <c r="O23" i="5"/>
  <c r="O31" i="5"/>
  <c r="O39" i="5"/>
  <c r="O47" i="5"/>
  <c r="O55" i="5"/>
  <c r="O63" i="5"/>
  <c r="O71" i="5"/>
  <c r="O79" i="5"/>
  <c r="O87" i="5"/>
  <c r="O95" i="5"/>
  <c r="O103" i="5"/>
  <c r="O111" i="5"/>
  <c r="O119" i="5"/>
  <c r="O127" i="5"/>
  <c r="O135" i="5"/>
  <c r="O143" i="5"/>
  <c r="O151" i="5"/>
  <c r="O159" i="5"/>
  <c r="O167" i="5"/>
  <c r="O175" i="5"/>
  <c r="O183" i="5"/>
  <c r="O191" i="5"/>
  <c r="O199" i="5"/>
  <c r="O207" i="5"/>
  <c r="O215" i="5"/>
  <c r="O223" i="5"/>
  <c r="O231" i="5"/>
  <c r="O239" i="5"/>
  <c r="O247" i="5"/>
  <c r="O255" i="5"/>
  <c r="O263" i="5"/>
  <c r="O271" i="5"/>
  <c r="O279" i="5"/>
  <c r="O287" i="5"/>
  <c r="O295" i="5"/>
  <c r="O303" i="5"/>
  <c r="O311" i="5"/>
  <c r="O319" i="5"/>
  <c r="O327" i="5"/>
  <c r="O335" i="5"/>
  <c r="O7" i="5"/>
  <c r="N15" i="5"/>
  <c r="N23" i="5"/>
  <c r="N31" i="5"/>
  <c r="N39" i="5"/>
  <c r="N47" i="5"/>
  <c r="N55" i="5"/>
  <c r="N63" i="5"/>
  <c r="N71" i="5"/>
  <c r="N79" i="5"/>
  <c r="N87" i="5"/>
  <c r="N95" i="5"/>
  <c r="N103" i="5"/>
  <c r="N111" i="5"/>
  <c r="N119" i="5"/>
  <c r="N127" i="5"/>
  <c r="N135" i="5"/>
  <c r="N143" i="5"/>
  <c r="N151" i="5"/>
  <c r="N159" i="5"/>
  <c r="N167" i="5"/>
  <c r="N175" i="5"/>
  <c r="N183" i="5"/>
  <c r="N191" i="5"/>
  <c r="N199" i="5"/>
  <c r="N207" i="5"/>
  <c r="N215" i="5"/>
  <c r="N223" i="5"/>
  <c r="N231" i="5"/>
  <c r="N239" i="5"/>
  <c r="N247" i="5"/>
  <c r="N255" i="5"/>
  <c r="N263" i="5"/>
  <c r="N271" i="5"/>
  <c r="N279" i="5"/>
  <c r="N287" i="5"/>
  <c r="N295" i="5"/>
  <c r="N303" i="5"/>
  <c r="N311" i="5"/>
  <c r="N319" i="5"/>
  <c r="N327" i="5"/>
  <c r="N335" i="5"/>
  <c r="N7" i="5"/>
  <c r="M15" i="5"/>
  <c r="M23" i="5"/>
  <c r="M31" i="5"/>
  <c r="M39" i="5"/>
  <c r="M47" i="5"/>
  <c r="M55" i="5"/>
  <c r="M63" i="5"/>
  <c r="M71" i="5"/>
  <c r="M79" i="5"/>
  <c r="M87" i="5"/>
  <c r="M95" i="5"/>
  <c r="M103" i="5"/>
  <c r="M111" i="5"/>
  <c r="M119" i="5"/>
  <c r="M127" i="5"/>
  <c r="M135" i="5"/>
  <c r="M143" i="5"/>
  <c r="M151" i="5"/>
  <c r="M159" i="5"/>
  <c r="M167" i="5"/>
  <c r="M175" i="5"/>
  <c r="M183" i="5"/>
  <c r="M191" i="5"/>
  <c r="M199" i="5"/>
  <c r="M207" i="5"/>
  <c r="M215" i="5"/>
  <c r="M223" i="5"/>
  <c r="M231" i="5"/>
  <c r="M239" i="5"/>
  <c r="M247" i="5"/>
  <c r="M255" i="5"/>
  <c r="M263" i="5"/>
  <c r="M271" i="5"/>
  <c r="M279" i="5"/>
  <c r="M287" i="5"/>
  <c r="M295" i="5"/>
  <c r="M303" i="5"/>
  <c r="M311" i="5"/>
  <c r="M319" i="5"/>
  <c r="M327" i="5"/>
  <c r="M335" i="5"/>
  <c r="M7" i="5"/>
  <c r="T60" i="5"/>
  <c r="T222" i="5"/>
  <c r="T325" i="5"/>
  <c r="S92" i="5"/>
  <c r="U92" i="5" s="1"/>
  <c r="S192" i="5"/>
  <c r="U192" i="5" s="1"/>
  <c r="S295" i="5"/>
  <c r="U295" i="5" s="1"/>
  <c r="R44" i="5"/>
  <c r="R113" i="5"/>
  <c r="R177" i="5"/>
  <c r="R241" i="5"/>
  <c r="R305" i="5"/>
  <c r="Q33" i="5"/>
  <c r="Q86" i="5"/>
  <c r="Q107" i="5"/>
  <c r="Q129" i="5"/>
  <c r="Q150" i="5"/>
  <c r="Q171" i="5"/>
  <c r="Q193" i="5"/>
  <c r="Q214" i="5"/>
  <c r="Q235" i="5"/>
  <c r="Q257" i="5"/>
  <c r="Q278" i="5"/>
  <c r="Q299" i="5"/>
  <c r="Q321" i="5"/>
  <c r="P27" i="5"/>
  <c r="P49" i="5"/>
  <c r="P70" i="5"/>
  <c r="P91" i="5"/>
  <c r="P113" i="5"/>
  <c r="P134" i="5"/>
  <c r="P155" i="5"/>
  <c r="P177" i="5"/>
  <c r="P198" i="5"/>
  <c r="P219" i="5"/>
  <c r="P241" i="5"/>
  <c r="P262" i="5"/>
  <c r="P281" i="5"/>
  <c r="P291" i="5"/>
  <c r="P302" i="5"/>
  <c r="P313" i="5"/>
  <c r="P323" i="5"/>
  <c r="P334" i="5"/>
  <c r="O8" i="5"/>
  <c r="O16" i="5"/>
  <c r="O24" i="5"/>
  <c r="O32" i="5"/>
  <c r="O40" i="5"/>
  <c r="O48" i="5"/>
  <c r="O56" i="5"/>
  <c r="O64" i="5"/>
  <c r="O72" i="5"/>
  <c r="O80" i="5"/>
  <c r="O88" i="5"/>
  <c r="O96" i="5"/>
  <c r="O104" i="5"/>
  <c r="O112" i="5"/>
  <c r="O120" i="5"/>
  <c r="O128" i="5"/>
  <c r="O136" i="5"/>
  <c r="O144" i="5"/>
  <c r="O152" i="5"/>
  <c r="O160" i="5"/>
  <c r="O168" i="5"/>
  <c r="O176" i="5"/>
  <c r="O184" i="5"/>
  <c r="O192" i="5"/>
  <c r="O200" i="5"/>
  <c r="O208" i="5"/>
  <c r="O216" i="5"/>
  <c r="O224" i="5"/>
  <c r="O232" i="5"/>
  <c r="O240" i="5"/>
  <c r="O248" i="5"/>
  <c r="O256" i="5"/>
  <c r="O264" i="5"/>
  <c r="O272" i="5"/>
  <c r="O280" i="5"/>
  <c r="O288" i="5"/>
  <c r="O296" i="5"/>
  <c r="O304" i="5"/>
  <c r="O312" i="5"/>
  <c r="O320" i="5"/>
  <c r="O328" i="5"/>
  <c r="O336" i="5"/>
  <c r="N8" i="5"/>
  <c r="N16" i="5"/>
  <c r="N24" i="5"/>
  <c r="N32" i="5"/>
  <c r="N40" i="5"/>
  <c r="N48" i="5"/>
  <c r="N56" i="5"/>
  <c r="N64" i="5"/>
  <c r="N72" i="5"/>
  <c r="N80" i="5"/>
  <c r="N88" i="5"/>
  <c r="N96" i="5"/>
  <c r="N104" i="5"/>
  <c r="N112" i="5"/>
  <c r="N120" i="5"/>
  <c r="N128" i="5"/>
  <c r="T79" i="5"/>
  <c r="T236" i="5"/>
  <c r="T336" i="5"/>
  <c r="S103" i="5"/>
  <c r="U103" i="5" s="1"/>
  <c r="S206" i="5"/>
  <c r="S309" i="5"/>
  <c r="R53" i="5"/>
  <c r="R121" i="5"/>
  <c r="R185" i="5"/>
  <c r="R249" i="5"/>
  <c r="R313" i="5"/>
  <c r="Q41" i="5"/>
  <c r="Q89" i="5"/>
  <c r="Q110" i="5"/>
  <c r="Q131" i="5"/>
  <c r="Q153" i="5"/>
  <c r="Q174" i="5"/>
  <c r="Q195" i="5"/>
  <c r="Q217" i="5"/>
  <c r="Q238" i="5"/>
  <c r="Q259" i="5"/>
  <c r="Q281" i="5"/>
  <c r="Q302" i="5"/>
  <c r="Q323" i="5"/>
  <c r="P9" i="5"/>
  <c r="P30" i="5"/>
  <c r="P51" i="5"/>
  <c r="P73" i="5"/>
  <c r="P94" i="5"/>
  <c r="P115" i="5"/>
  <c r="P137" i="5"/>
  <c r="P158" i="5"/>
  <c r="P179" i="5"/>
  <c r="P201" i="5"/>
  <c r="P222" i="5"/>
  <c r="P243" i="5"/>
  <c r="P265" i="5"/>
  <c r="P282" i="5"/>
  <c r="P293" i="5"/>
  <c r="P303" i="5"/>
  <c r="P314" i="5"/>
  <c r="P325" i="5"/>
  <c r="P335" i="5"/>
  <c r="O9" i="5"/>
  <c r="O17" i="5"/>
  <c r="O25" i="5"/>
  <c r="O33" i="5"/>
  <c r="O41" i="5"/>
  <c r="O49" i="5"/>
  <c r="O57" i="5"/>
  <c r="O65" i="5"/>
  <c r="O73" i="5"/>
  <c r="O81" i="5"/>
  <c r="O89" i="5"/>
  <c r="O97" i="5"/>
  <c r="O105" i="5"/>
  <c r="O113" i="5"/>
  <c r="O121" i="5"/>
  <c r="O129" i="5"/>
  <c r="O137" i="5"/>
  <c r="O145" i="5"/>
  <c r="O153" i="5"/>
  <c r="O161" i="5"/>
  <c r="O169" i="5"/>
  <c r="O177" i="5"/>
  <c r="O185" i="5"/>
  <c r="O193" i="5"/>
  <c r="O201" i="5"/>
  <c r="O209" i="5"/>
  <c r="O217" i="5"/>
  <c r="O225" i="5"/>
  <c r="O233" i="5"/>
  <c r="O241" i="5"/>
  <c r="O249" i="5"/>
  <c r="O257" i="5"/>
  <c r="O265" i="5"/>
  <c r="O273" i="5"/>
  <c r="O281" i="5"/>
  <c r="O289" i="5"/>
  <c r="O297" i="5"/>
  <c r="O305" i="5"/>
  <c r="O313" i="5"/>
  <c r="O321" i="5"/>
  <c r="O329" i="5"/>
  <c r="N9" i="5"/>
  <c r="N17" i="5"/>
  <c r="N25" i="5"/>
  <c r="N33" i="5"/>
  <c r="N41" i="5"/>
  <c r="N49" i="5"/>
  <c r="N57" i="5"/>
  <c r="N65" i="5"/>
  <c r="N73" i="5"/>
  <c r="N81" i="5"/>
  <c r="N89" i="5"/>
  <c r="N97" i="5"/>
  <c r="N105" i="5"/>
  <c r="N113" i="5"/>
  <c r="N121" i="5"/>
  <c r="N129" i="5"/>
  <c r="N137" i="5"/>
  <c r="N145" i="5"/>
  <c r="N153" i="5"/>
  <c r="N161" i="5"/>
  <c r="N169" i="5"/>
  <c r="N177" i="5"/>
  <c r="N185" i="5"/>
  <c r="N193" i="5"/>
  <c r="N201" i="5"/>
  <c r="N209" i="5"/>
  <c r="N217" i="5"/>
  <c r="N225" i="5"/>
  <c r="N233" i="5"/>
  <c r="N241" i="5"/>
  <c r="N249" i="5"/>
  <c r="N257" i="5"/>
  <c r="N265" i="5"/>
  <c r="N273" i="5"/>
  <c r="N281" i="5"/>
  <c r="N289" i="5"/>
  <c r="N297" i="5"/>
  <c r="N305" i="5"/>
  <c r="N313" i="5"/>
  <c r="N321" i="5"/>
  <c r="N329" i="5"/>
  <c r="M9" i="5"/>
  <c r="M17" i="5"/>
  <c r="M25" i="5"/>
  <c r="M33" i="5"/>
  <c r="M41" i="5"/>
  <c r="M49" i="5"/>
  <c r="M57" i="5"/>
  <c r="M65" i="5"/>
  <c r="M73" i="5"/>
  <c r="M81" i="5"/>
  <c r="M89" i="5"/>
  <c r="M97" i="5"/>
  <c r="M105" i="5"/>
  <c r="M113" i="5"/>
  <c r="M121" i="5"/>
  <c r="M129" i="5"/>
  <c r="M137" i="5"/>
  <c r="M145" i="5"/>
  <c r="M153" i="5"/>
  <c r="M161" i="5"/>
  <c r="M169" i="5"/>
  <c r="M177" i="5"/>
  <c r="M185" i="5"/>
  <c r="M193" i="5"/>
  <c r="M201" i="5"/>
  <c r="M209" i="5"/>
  <c r="M217" i="5"/>
  <c r="M225" i="5"/>
  <c r="M233" i="5"/>
  <c r="M241" i="5"/>
  <c r="M249" i="5"/>
  <c r="M257" i="5"/>
  <c r="M265" i="5"/>
  <c r="M273" i="5"/>
  <c r="M281" i="5"/>
  <c r="M289" i="5"/>
  <c r="M297" i="5"/>
  <c r="M305" i="5"/>
  <c r="M313" i="5"/>
  <c r="M321" i="5"/>
  <c r="M329" i="5"/>
  <c r="L9" i="5"/>
  <c r="T102" i="5"/>
  <c r="T247" i="5"/>
  <c r="S14" i="5"/>
  <c r="U14" i="5" s="1"/>
  <c r="S117" i="5"/>
  <c r="U117" i="5" s="1"/>
  <c r="S220" i="5"/>
  <c r="S320" i="5"/>
  <c r="U320" i="5" s="1"/>
  <c r="R62" i="5"/>
  <c r="R129" i="5"/>
  <c r="R193" i="5"/>
  <c r="R257" i="5"/>
  <c r="R321" i="5"/>
  <c r="Q49" i="5"/>
  <c r="Q91" i="5"/>
  <c r="Q113" i="5"/>
  <c r="Q134" i="5"/>
  <c r="Q155" i="5"/>
  <c r="Q177" i="5"/>
  <c r="Q198" i="5"/>
  <c r="Q219" i="5"/>
  <c r="Q241" i="5"/>
  <c r="Q262" i="5"/>
  <c r="Q283" i="5"/>
  <c r="Q305" i="5"/>
  <c r="Q326" i="5"/>
  <c r="P11" i="5"/>
  <c r="P33" i="5"/>
  <c r="P54" i="5"/>
  <c r="P75" i="5"/>
  <c r="P97" i="5"/>
  <c r="P118" i="5"/>
  <c r="P139" i="5"/>
  <c r="P161" i="5"/>
  <c r="P182" i="5"/>
  <c r="P203" i="5"/>
  <c r="P225" i="5"/>
  <c r="P246" i="5"/>
  <c r="P267" i="5"/>
  <c r="P283" i="5"/>
  <c r="P294" i="5"/>
  <c r="P305" i="5"/>
  <c r="P315" i="5"/>
  <c r="P326" i="5"/>
  <c r="O10" i="5"/>
  <c r="O18" i="5"/>
  <c r="O26" i="5"/>
  <c r="O34" i="5"/>
  <c r="O42" i="5"/>
  <c r="O50" i="5"/>
  <c r="O58" i="5"/>
  <c r="O66" i="5"/>
  <c r="O74" i="5"/>
  <c r="O82" i="5"/>
  <c r="O90" i="5"/>
  <c r="O98" i="5"/>
  <c r="O106" i="5"/>
  <c r="O114" i="5"/>
  <c r="O122" i="5"/>
  <c r="O130" i="5"/>
  <c r="O138" i="5"/>
  <c r="O146" i="5"/>
  <c r="O154" i="5"/>
  <c r="O162" i="5"/>
  <c r="O170" i="5"/>
  <c r="O178" i="5"/>
  <c r="O186" i="5"/>
  <c r="O194" i="5"/>
  <c r="O202" i="5"/>
  <c r="O210" i="5"/>
  <c r="O218" i="5"/>
  <c r="O226" i="5"/>
  <c r="O234" i="5"/>
  <c r="O242" i="5"/>
  <c r="O250" i="5"/>
  <c r="O258" i="5"/>
  <c r="O266" i="5"/>
  <c r="O274" i="5"/>
  <c r="O282" i="5"/>
  <c r="O290" i="5"/>
  <c r="O298" i="5"/>
  <c r="O306" i="5"/>
  <c r="O314" i="5"/>
  <c r="O322" i="5"/>
  <c r="O330" i="5"/>
  <c r="N10" i="5"/>
  <c r="N18" i="5"/>
  <c r="N26" i="5"/>
  <c r="N34" i="5"/>
  <c r="N42" i="5"/>
  <c r="N50" i="5"/>
  <c r="N58" i="5"/>
  <c r="N66" i="5"/>
  <c r="N74" i="5"/>
  <c r="N82" i="5"/>
  <c r="N90" i="5"/>
  <c r="N98" i="5"/>
  <c r="N106" i="5"/>
  <c r="N114" i="5"/>
  <c r="N122" i="5"/>
  <c r="N130" i="5"/>
  <c r="N138" i="5"/>
  <c r="N146" i="5"/>
  <c r="N154" i="5"/>
  <c r="N162" i="5"/>
  <c r="N170" i="5"/>
  <c r="N178" i="5"/>
  <c r="N186" i="5"/>
  <c r="N194" i="5"/>
  <c r="N202" i="5"/>
  <c r="N210" i="5"/>
  <c r="N218" i="5"/>
  <c r="N226" i="5"/>
  <c r="N234" i="5"/>
  <c r="N242" i="5"/>
  <c r="N250" i="5"/>
  <c r="N258" i="5"/>
  <c r="N266" i="5"/>
  <c r="N274" i="5"/>
  <c r="N282" i="5"/>
  <c r="N290" i="5"/>
  <c r="N298" i="5"/>
  <c r="N306" i="5"/>
  <c r="N314" i="5"/>
  <c r="N322" i="5"/>
  <c r="N330" i="5"/>
  <c r="M10" i="5"/>
  <c r="M18" i="5"/>
  <c r="M26" i="5"/>
  <c r="M34" i="5"/>
  <c r="M42" i="5"/>
  <c r="M50" i="5"/>
  <c r="M58" i="5"/>
  <c r="M66" i="5"/>
  <c r="M74" i="5"/>
  <c r="M82" i="5"/>
  <c r="M90" i="5"/>
  <c r="M98" i="5"/>
  <c r="M106" i="5"/>
  <c r="M114" i="5"/>
  <c r="M122" i="5"/>
  <c r="M130" i="5"/>
  <c r="M138" i="5"/>
  <c r="M146" i="5"/>
  <c r="M154" i="5"/>
  <c r="M162" i="5"/>
  <c r="M170" i="5"/>
  <c r="M178" i="5"/>
  <c r="M186" i="5"/>
  <c r="M194" i="5"/>
  <c r="M202" i="5"/>
  <c r="M210" i="5"/>
  <c r="M218" i="5"/>
  <c r="M226" i="5"/>
  <c r="M234" i="5"/>
  <c r="M242" i="5"/>
  <c r="M250" i="5"/>
  <c r="M258" i="5"/>
  <c r="M266" i="5"/>
  <c r="M274" i="5"/>
  <c r="M282" i="5"/>
  <c r="M290" i="5"/>
  <c r="M298" i="5"/>
  <c r="M306" i="5"/>
  <c r="M314" i="5"/>
  <c r="M322" i="5"/>
  <c r="M330" i="5"/>
  <c r="L10" i="5"/>
  <c r="T143" i="5"/>
  <c r="T272" i="5"/>
  <c r="S39" i="5"/>
  <c r="U39" i="5" s="1"/>
  <c r="S142" i="5"/>
  <c r="U142" i="5" s="1"/>
  <c r="S245" i="5"/>
  <c r="U245" i="5" s="1"/>
  <c r="S7" i="5"/>
  <c r="R80" i="5"/>
  <c r="R145" i="5"/>
  <c r="R209" i="5"/>
  <c r="R273" i="5"/>
  <c r="Q65" i="5"/>
  <c r="Q97" i="5"/>
  <c r="Q118" i="5"/>
  <c r="Q139" i="5"/>
  <c r="Q161" i="5"/>
  <c r="Q182" i="5"/>
  <c r="Q203" i="5"/>
  <c r="Q225" i="5"/>
  <c r="Q246" i="5"/>
  <c r="Q267" i="5"/>
  <c r="Q289" i="5"/>
  <c r="Q310" i="5"/>
  <c r="Q331" i="5"/>
  <c r="P17" i="5"/>
  <c r="P38" i="5"/>
  <c r="P59" i="5"/>
  <c r="P81" i="5"/>
  <c r="P102" i="5"/>
  <c r="P123" i="5"/>
  <c r="P145" i="5"/>
  <c r="P166" i="5"/>
  <c r="P187" i="5"/>
  <c r="P209" i="5"/>
  <c r="P230" i="5"/>
  <c r="P251" i="5"/>
  <c r="P273" i="5"/>
  <c r="P286" i="5"/>
  <c r="P297" i="5"/>
  <c r="P307" i="5"/>
  <c r="P318" i="5"/>
  <c r="P329" i="5"/>
  <c r="O12" i="5"/>
  <c r="O20" i="5"/>
  <c r="O28" i="5"/>
  <c r="O36" i="5"/>
  <c r="O44" i="5"/>
  <c r="O52" i="5"/>
  <c r="O60" i="5"/>
  <c r="O68" i="5"/>
  <c r="O76" i="5"/>
  <c r="O84" i="5"/>
  <c r="O92" i="5"/>
  <c r="O100" i="5"/>
  <c r="O108" i="5"/>
  <c r="O116" i="5"/>
  <c r="O124" i="5"/>
  <c r="O132" i="5"/>
  <c r="O140" i="5"/>
  <c r="O148" i="5"/>
  <c r="O156" i="5"/>
  <c r="O164" i="5"/>
  <c r="O172" i="5"/>
  <c r="O180" i="5"/>
  <c r="O188" i="5"/>
  <c r="O196" i="5"/>
  <c r="O204" i="5"/>
  <c r="O212" i="5"/>
  <c r="O220" i="5"/>
  <c r="O228" i="5"/>
  <c r="O236" i="5"/>
  <c r="O244" i="5"/>
  <c r="O252" i="5"/>
  <c r="O260" i="5"/>
  <c r="O268" i="5"/>
  <c r="O276" i="5"/>
  <c r="O284" i="5"/>
  <c r="O292" i="5"/>
  <c r="O300" i="5"/>
  <c r="O308" i="5"/>
  <c r="O316" i="5"/>
  <c r="O324" i="5"/>
  <c r="O332" i="5"/>
  <c r="N12" i="5"/>
  <c r="N20" i="5"/>
  <c r="N28" i="5"/>
  <c r="N36" i="5"/>
  <c r="N44" i="5"/>
  <c r="N52" i="5"/>
  <c r="N60" i="5"/>
  <c r="N68" i="5"/>
  <c r="N76" i="5"/>
  <c r="N84" i="5"/>
  <c r="N92" i="5"/>
  <c r="N100" i="5"/>
  <c r="N108" i="5"/>
  <c r="N116" i="5"/>
  <c r="N124" i="5"/>
  <c r="N132" i="5"/>
  <c r="N140" i="5"/>
  <c r="N148" i="5"/>
  <c r="N156" i="5"/>
  <c r="N164" i="5"/>
  <c r="N172" i="5"/>
  <c r="N180" i="5"/>
  <c r="N188" i="5"/>
  <c r="N196" i="5"/>
  <c r="N204" i="5"/>
  <c r="N212" i="5"/>
  <c r="N220" i="5"/>
  <c r="N228" i="5"/>
  <c r="N236" i="5"/>
  <c r="N244" i="5"/>
  <c r="N252" i="5"/>
  <c r="N260" i="5"/>
  <c r="N268" i="5"/>
  <c r="N276" i="5"/>
  <c r="N284" i="5"/>
  <c r="N292" i="5"/>
  <c r="N300" i="5"/>
  <c r="N308" i="5"/>
  <c r="N316" i="5"/>
  <c r="N324" i="5"/>
  <c r="N332" i="5"/>
  <c r="M12" i="5"/>
  <c r="M20" i="5"/>
  <c r="M28" i="5"/>
  <c r="M36" i="5"/>
  <c r="M44" i="5"/>
  <c r="M52" i="5"/>
  <c r="M60" i="5"/>
  <c r="M68" i="5"/>
  <c r="M76" i="5"/>
  <c r="M84" i="5"/>
  <c r="M92" i="5"/>
  <c r="M100" i="5"/>
  <c r="M108" i="5"/>
  <c r="M116" i="5"/>
  <c r="M124" i="5"/>
  <c r="M132" i="5"/>
  <c r="M140" i="5"/>
  <c r="M148" i="5"/>
  <c r="M156" i="5"/>
  <c r="M164" i="5"/>
  <c r="M172" i="5"/>
  <c r="M180" i="5"/>
  <c r="M188" i="5"/>
  <c r="M196" i="5"/>
  <c r="M204" i="5"/>
  <c r="M212" i="5"/>
  <c r="M220" i="5"/>
  <c r="M228" i="5"/>
  <c r="M236" i="5"/>
  <c r="M244" i="5"/>
  <c r="M252" i="5"/>
  <c r="M260" i="5"/>
  <c r="M268" i="5"/>
  <c r="M276" i="5"/>
  <c r="M284" i="5"/>
  <c r="M292" i="5"/>
  <c r="M300" i="5"/>
  <c r="M308" i="5"/>
  <c r="M316" i="5"/>
  <c r="M324" i="5"/>
  <c r="M332" i="5"/>
  <c r="L12" i="5"/>
  <c r="R71" i="5"/>
  <c r="Q137" i="5"/>
  <c r="Q307" i="5"/>
  <c r="P142" i="5"/>
  <c r="P295" i="5"/>
  <c r="O35" i="5"/>
  <c r="O99" i="5"/>
  <c r="O163" i="5"/>
  <c r="O227" i="5"/>
  <c r="O291" i="5"/>
  <c r="N19" i="5"/>
  <c r="N83" i="5"/>
  <c r="N139" i="5"/>
  <c r="N160" i="5"/>
  <c r="N181" i="5"/>
  <c r="N203" i="5"/>
  <c r="N224" i="5"/>
  <c r="N245" i="5"/>
  <c r="N267" i="5"/>
  <c r="N288" i="5"/>
  <c r="N309" i="5"/>
  <c r="N331" i="5"/>
  <c r="M16" i="5"/>
  <c r="M37" i="5"/>
  <c r="M59" i="5"/>
  <c r="M80" i="5"/>
  <c r="M101" i="5"/>
  <c r="M123" i="5"/>
  <c r="M144" i="5"/>
  <c r="M165" i="5"/>
  <c r="M187" i="5"/>
  <c r="M208" i="5"/>
  <c r="M229" i="5"/>
  <c r="M251" i="5"/>
  <c r="M272" i="5"/>
  <c r="M293" i="5"/>
  <c r="M315" i="5"/>
  <c r="M336" i="5"/>
  <c r="L17" i="5"/>
  <c r="L25" i="5"/>
  <c r="L33" i="5"/>
  <c r="L41" i="5"/>
  <c r="L49" i="5"/>
  <c r="L57" i="5"/>
  <c r="L65" i="5"/>
  <c r="L73" i="5"/>
  <c r="L81" i="5"/>
  <c r="L89" i="5"/>
  <c r="L97" i="5"/>
  <c r="L105" i="5"/>
  <c r="L113" i="5"/>
  <c r="L121" i="5"/>
  <c r="L129" i="5"/>
  <c r="L137" i="5"/>
  <c r="L145" i="5"/>
  <c r="L153" i="5"/>
  <c r="L161" i="5"/>
  <c r="L169" i="5"/>
  <c r="L177" i="5"/>
  <c r="L185" i="5"/>
  <c r="L193" i="5"/>
  <c r="L201" i="5"/>
  <c r="L209" i="5"/>
  <c r="L217" i="5"/>
  <c r="L225" i="5"/>
  <c r="L233" i="5"/>
  <c r="L241" i="5"/>
  <c r="L249" i="5"/>
  <c r="L257" i="5"/>
  <c r="L265" i="5"/>
  <c r="L273" i="5"/>
  <c r="L281" i="5"/>
  <c r="L289" i="5"/>
  <c r="L297" i="5"/>
  <c r="L305" i="5"/>
  <c r="L313" i="5"/>
  <c r="L321" i="5"/>
  <c r="L329" i="5"/>
  <c r="K9" i="5"/>
  <c r="K17" i="5"/>
  <c r="K25" i="5"/>
  <c r="K33" i="5"/>
  <c r="K41" i="5"/>
  <c r="K49" i="5"/>
  <c r="K57" i="5"/>
  <c r="K65" i="5"/>
  <c r="K73" i="5"/>
  <c r="K81" i="5"/>
  <c r="K89" i="5"/>
  <c r="K97" i="5"/>
  <c r="K105" i="5"/>
  <c r="K113" i="5"/>
  <c r="K121" i="5"/>
  <c r="K129" i="5"/>
  <c r="K137" i="5"/>
  <c r="K145" i="5"/>
  <c r="K153" i="5"/>
  <c r="K161" i="5"/>
  <c r="K169" i="5"/>
  <c r="R137" i="5"/>
  <c r="Q158" i="5"/>
  <c r="Q329" i="5"/>
  <c r="P163" i="5"/>
  <c r="P306" i="5"/>
  <c r="O43" i="5"/>
  <c r="O107" i="5"/>
  <c r="O171" i="5"/>
  <c r="O235" i="5"/>
  <c r="O299" i="5"/>
  <c r="N27" i="5"/>
  <c r="N91" i="5"/>
  <c r="N141" i="5"/>
  <c r="N163" i="5"/>
  <c r="N184" i="5"/>
  <c r="N205" i="5"/>
  <c r="N227" i="5"/>
  <c r="N248" i="5"/>
  <c r="N269" i="5"/>
  <c r="N291" i="5"/>
  <c r="N312" i="5"/>
  <c r="N333" i="5"/>
  <c r="M19" i="5"/>
  <c r="M40" i="5"/>
  <c r="M61" i="5"/>
  <c r="M83" i="5"/>
  <c r="M104" i="5"/>
  <c r="M125" i="5"/>
  <c r="M147" i="5"/>
  <c r="M168" i="5"/>
  <c r="M189" i="5"/>
  <c r="M211" i="5"/>
  <c r="M232" i="5"/>
  <c r="M253" i="5"/>
  <c r="M275" i="5"/>
  <c r="M296" i="5"/>
  <c r="M317" i="5"/>
  <c r="L18" i="5"/>
  <c r="L26" i="5"/>
  <c r="L34" i="5"/>
  <c r="L42" i="5"/>
  <c r="L50" i="5"/>
  <c r="L58" i="5"/>
  <c r="L66" i="5"/>
  <c r="L74" i="5"/>
  <c r="L82" i="5"/>
  <c r="L90" i="5"/>
  <c r="L98" i="5"/>
  <c r="L106" i="5"/>
  <c r="L114" i="5"/>
  <c r="L122" i="5"/>
  <c r="L130" i="5"/>
  <c r="L138" i="5"/>
  <c r="L146" i="5"/>
  <c r="L154" i="5"/>
  <c r="L162" i="5"/>
  <c r="L170" i="5"/>
  <c r="L178" i="5"/>
  <c r="L186" i="5"/>
  <c r="L194" i="5"/>
  <c r="L202" i="5"/>
  <c r="L210" i="5"/>
  <c r="L218" i="5"/>
  <c r="L226" i="5"/>
  <c r="L234" i="5"/>
  <c r="L242" i="5"/>
  <c r="L250" i="5"/>
  <c r="L258" i="5"/>
  <c r="L266" i="5"/>
  <c r="L274" i="5"/>
  <c r="L282" i="5"/>
  <c r="L290" i="5"/>
  <c r="L298" i="5"/>
  <c r="L306" i="5"/>
  <c r="L314" i="5"/>
  <c r="L322" i="5"/>
  <c r="L330" i="5"/>
  <c r="K10" i="5"/>
  <c r="K18" i="5"/>
  <c r="K26" i="5"/>
  <c r="K34" i="5"/>
  <c r="K42" i="5"/>
  <c r="K50" i="5"/>
  <c r="K58" i="5"/>
  <c r="K66" i="5"/>
  <c r="K74" i="5"/>
  <c r="K82" i="5"/>
  <c r="K90" i="5"/>
  <c r="K98" i="5"/>
  <c r="K106" i="5"/>
  <c r="K114" i="5"/>
  <c r="K122" i="5"/>
  <c r="K130" i="5"/>
  <c r="K138" i="5"/>
  <c r="K146" i="5"/>
  <c r="K154" i="5"/>
  <c r="K162" i="5"/>
  <c r="K170" i="5"/>
  <c r="K178" i="5"/>
  <c r="K186" i="5"/>
  <c r="K194" i="5"/>
  <c r="K202" i="5"/>
  <c r="K210" i="5"/>
  <c r="K218" i="5"/>
  <c r="K226" i="5"/>
  <c r="K234" i="5"/>
  <c r="K242" i="5"/>
  <c r="K250" i="5"/>
  <c r="K258" i="5"/>
  <c r="K266" i="5"/>
  <c r="K274" i="5"/>
  <c r="K282" i="5"/>
  <c r="K290" i="5"/>
  <c r="K298" i="5"/>
  <c r="K306" i="5"/>
  <c r="K314" i="5"/>
  <c r="K322" i="5"/>
  <c r="K330" i="5"/>
  <c r="J10" i="5"/>
  <c r="J18" i="5"/>
  <c r="J26" i="5"/>
  <c r="J34" i="5"/>
  <c r="J42" i="5"/>
  <c r="J50" i="5"/>
  <c r="J58" i="5"/>
  <c r="J66" i="5"/>
  <c r="J74" i="5"/>
  <c r="J82" i="5"/>
  <c r="J90" i="5"/>
  <c r="J98" i="5"/>
  <c r="J106" i="5"/>
  <c r="J114" i="5"/>
  <c r="J122" i="5"/>
  <c r="J130" i="5"/>
  <c r="J138" i="5"/>
  <c r="J146" i="5"/>
  <c r="J154" i="5"/>
  <c r="J162" i="5"/>
  <c r="J170" i="5"/>
  <c r="J178" i="5"/>
  <c r="J186" i="5"/>
  <c r="J194" i="5"/>
  <c r="J202" i="5"/>
  <c r="J210" i="5"/>
  <c r="J218" i="5"/>
  <c r="J226" i="5"/>
  <c r="J234" i="5"/>
  <c r="J242" i="5"/>
  <c r="J250" i="5"/>
  <c r="J258" i="5"/>
  <c r="J266" i="5"/>
  <c r="J274" i="5"/>
  <c r="J282" i="5"/>
  <c r="J290" i="5"/>
  <c r="J298" i="5"/>
  <c r="J306" i="5"/>
  <c r="J314" i="5"/>
  <c r="J322" i="5"/>
  <c r="J330" i="5"/>
  <c r="I10" i="5"/>
  <c r="I18" i="5"/>
  <c r="I26" i="5"/>
  <c r="I34" i="5"/>
  <c r="I42" i="5"/>
  <c r="I50" i="5"/>
  <c r="I58" i="5"/>
  <c r="T124" i="5"/>
  <c r="R201" i="5"/>
  <c r="Q179" i="5"/>
  <c r="P14" i="5"/>
  <c r="P185" i="5"/>
  <c r="P317" i="5"/>
  <c r="O51" i="5"/>
  <c r="O115" i="5"/>
  <c r="O179" i="5"/>
  <c r="O243" i="5"/>
  <c r="O307" i="5"/>
  <c r="N35" i="5"/>
  <c r="N99" i="5"/>
  <c r="N144" i="5"/>
  <c r="N165" i="5"/>
  <c r="N187" i="5"/>
  <c r="N208" i="5"/>
  <c r="N229" i="5"/>
  <c r="N251" i="5"/>
  <c r="N272" i="5"/>
  <c r="N293" i="5"/>
  <c r="N315" i="5"/>
  <c r="N336" i="5"/>
  <c r="M21" i="5"/>
  <c r="M43" i="5"/>
  <c r="M64" i="5"/>
  <c r="M85" i="5"/>
  <c r="M107" i="5"/>
  <c r="M128" i="5"/>
  <c r="M149" i="5"/>
  <c r="M171" i="5"/>
  <c r="M192" i="5"/>
  <c r="M213" i="5"/>
  <c r="M235" i="5"/>
  <c r="M256" i="5"/>
  <c r="M277" i="5"/>
  <c r="M299" i="5"/>
  <c r="M320" i="5"/>
  <c r="L19" i="5"/>
  <c r="L27" i="5"/>
  <c r="L35" i="5"/>
  <c r="L43" i="5"/>
  <c r="L51" i="5"/>
  <c r="L59" i="5"/>
  <c r="L67" i="5"/>
  <c r="L75" i="5"/>
  <c r="L83" i="5"/>
  <c r="L91" i="5"/>
  <c r="L99" i="5"/>
  <c r="L107" i="5"/>
  <c r="L115" i="5"/>
  <c r="L123" i="5"/>
  <c r="L131" i="5"/>
  <c r="L139" i="5"/>
  <c r="L147" i="5"/>
  <c r="L155" i="5"/>
  <c r="L163" i="5"/>
  <c r="L171" i="5"/>
  <c r="L179" i="5"/>
  <c r="L187" i="5"/>
  <c r="L195" i="5"/>
  <c r="L203" i="5"/>
  <c r="L211" i="5"/>
  <c r="L219" i="5"/>
  <c r="L227" i="5"/>
  <c r="L235" i="5"/>
  <c r="L243" i="5"/>
  <c r="L251" i="5"/>
  <c r="L259" i="5"/>
  <c r="L267" i="5"/>
  <c r="L275" i="5"/>
  <c r="L283" i="5"/>
  <c r="L291" i="5"/>
  <c r="L299" i="5"/>
  <c r="L307" i="5"/>
  <c r="L315" i="5"/>
  <c r="L323" i="5"/>
  <c r="L331" i="5"/>
  <c r="K11" i="5"/>
  <c r="K19" i="5"/>
  <c r="K27" i="5"/>
  <c r="K35" i="5"/>
  <c r="K43" i="5"/>
  <c r="K51" i="5"/>
  <c r="K59" i="5"/>
  <c r="K67" i="5"/>
  <c r="K75" i="5"/>
  <c r="K83" i="5"/>
  <c r="K91" i="5"/>
  <c r="K99" i="5"/>
  <c r="K107" i="5"/>
  <c r="K115" i="5"/>
  <c r="K123" i="5"/>
  <c r="K131" i="5"/>
  <c r="K139" i="5"/>
  <c r="K147" i="5"/>
  <c r="K155" i="5"/>
  <c r="K163" i="5"/>
  <c r="K171" i="5"/>
  <c r="K179" i="5"/>
  <c r="K187" i="5"/>
  <c r="K195" i="5"/>
  <c r="K203" i="5"/>
  <c r="K211" i="5"/>
  <c r="K219" i="5"/>
  <c r="K227" i="5"/>
  <c r="K235" i="5"/>
  <c r="K243" i="5"/>
  <c r="K251" i="5"/>
  <c r="K259" i="5"/>
  <c r="K267" i="5"/>
  <c r="K275" i="5"/>
  <c r="K283" i="5"/>
  <c r="K291" i="5"/>
  <c r="K299" i="5"/>
  <c r="K307" i="5"/>
  <c r="K315" i="5"/>
  <c r="K323" i="5"/>
  <c r="K331" i="5"/>
  <c r="J11" i="5"/>
  <c r="J19" i="5"/>
  <c r="J27" i="5"/>
  <c r="J35" i="5"/>
  <c r="J43" i="5"/>
  <c r="J51" i="5"/>
  <c r="J59" i="5"/>
  <c r="J67" i="5"/>
  <c r="J75" i="5"/>
  <c r="J83" i="5"/>
  <c r="J91" i="5"/>
  <c r="J99" i="5"/>
  <c r="J107" i="5"/>
  <c r="J115" i="5"/>
  <c r="J123" i="5"/>
  <c r="J131" i="5"/>
  <c r="J139" i="5"/>
  <c r="J147" i="5"/>
  <c r="J155" i="5"/>
  <c r="J163" i="5"/>
  <c r="J171" i="5"/>
  <c r="J179" i="5"/>
  <c r="J187" i="5"/>
  <c r="J195" i="5"/>
  <c r="J203" i="5"/>
  <c r="J211" i="5"/>
  <c r="J219" i="5"/>
  <c r="J227" i="5"/>
  <c r="J235" i="5"/>
  <c r="J243" i="5"/>
  <c r="J251" i="5"/>
  <c r="J259" i="5"/>
  <c r="J267" i="5"/>
  <c r="J275" i="5"/>
  <c r="J283" i="5"/>
  <c r="J291" i="5"/>
  <c r="J299" i="5"/>
  <c r="J307" i="5"/>
  <c r="J315" i="5"/>
  <c r="J323" i="5"/>
  <c r="J331" i="5"/>
  <c r="I11" i="5"/>
  <c r="I19" i="5"/>
  <c r="I27" i="5"/>
  <c r="I35" i="5"/>
  <c r="I43" i="5"/>
  <c r="I51" i="5"/>
  <c r="I59" i="5"/>
  <c r="I67" i="5"/>
  <c r="T261" i="5"/>
  <c r="R265" i="5"/>
  <c r="Q201" i="5"/>
  <c r="P35" i="5"/>
  <c r="P206" i="5"/>
  <c r="P327" i="5"/>
  <c r="O59" i="5"/>
  <c r="O123" i="5"/>
  <c r="O187" i="5"/>
  <c r="O251" i="5"/>
  <c r="O315" i="5"/>
  <c r="N43" i="5"/>
  <c r="N107" i="5"/>
  <c r="N147" i="5"/>
  <c r="N168" i="5"/>
  <c r="N189" i="5"/>
  <c r="N211" i="5"/>
  <c r="N232" i="5"/>
  <c r="N253" i="5"/>
  <c r="N275" i="5"/>
  <c r="N296" i="5"/>
  <c r="N317" i="5"/>
  <c r="M24" i="5"/>
  <c r="M45" i="5"/>
  <c r="M67" i="5"/>
  <c r="M88" i="5"/>
  <c r="M109" i="5"/>
  <c r="M131" i="5"/>
  <c r="M152" i="5"/>
  <c r="M173" i="5"/>
  <c r="M195" i="5"/>
  <c r="M216" i="5"/>
  <c r="M237" i="5"/>
  <c r="M259" i="5"/>
  <c r="M280" i="5"/>
  <c r="M301" i="5"/>
  <c r="M323" i="5"/>
  <c r="L8" i="5"/>
  <c r="L20" i="5"/>
  <c r="L28" i="5"/>
  <c r="L36" i="5"/>
  <c r="L44" i="5"/>
  <c r="L52" i="5"/>
  <c r="L60" i="5"/>
  <c r="L68" i="5"/>
  <c r="L76" i="5"/>
  <c r="L84" i="5"/>
  <c r="L92" i="5"/>
  <c r="L100" i="5"/>
  <c r="L108" i="5"/>
  <c r="L116" i="5"/>
  <c r="L124" i="5"/>
  <c r="L132" i="5"/>
  <c r="L140" i="5"/>
  <c r="L148" i="5"/>
  <c r="L156" i="5"/>
  <c r="L164" i="5"/>
  <c r="L172" i="5"/>
  <c r="L180" i="5"/>
  <c r="L188" i="5"/>
  <c r="L196" i="5"/>
  <c r="L204" i="5"/>
  <c r="L212" i="5"/>
  <c r="L220" i="5"/>
  <c r="L228" i="5"/>
  <c r="L236" i="5"/>
  <c r="L244" i="5"/>
  <c r="L252" i="5"/>
  <c r="L260" i="5"/>
  <c r="L268" i="5"/>
  <c r="L276" i="5"/>
  <c r="L284" i="5"/>
  <c r="L292" i="5"/>
  <c r="L300" i="5"/>
  <c r="L308" i="5"/>
  <c r="L316" i="5"/>
  <c r="L324" i="5"/>
  <c r="L332" i="5"/>
  <c r="K12" i="5"/>
  <c r="K20" i="5"/>
  <c r="K28" i="5"/>
  <c r="K36" i="5"/>
  <c r="K44" i="5"/>
  <c r="K52" i="5"/>
  <c r="K60" i="5"/>
  <c r="K68" i="5"/>
  <c r="K76" i="5"/>
  <c r="K84" i="5"/>
  <c r="K92" i="5"/>
  <c r="K100" i="5"/>
  <c r="K108" i="5"/>
  <c r="K116" i="5"/>
  <c r="K124" i="5"/>
  <c r="K132" i="5"/>
  <c r="K140" i="5"/>
  <c r="K148" i="5"/>
  <c r="K156" i="5"/>
  <c r="K164" i="5"/>
  <c r="K172" i="5"/>
  <c r="S28" i="5"/>
  <c r="U28" i="5" s="1"/>
  <c r="R329" i="5"/>
  <c r="Q222" i="5"/>
  <c r="P57" i="5"/>
  <c r="P227" i="5"/>
  <c r="O67" i="5"/>
  <c r="O131" i="5"/>
  <c r="O195" i="5"/>
  <c r="O259" i="5"/>
  <c r="O323" i="5"/>
  <c r="N51" i="5"/>
  <c r="N115" i="5"/>
  <c r="N149" i="5"/>
  <c r="N171" i="5"/>
  <c r="N192" i="5"/>
  <c r="N213" i="5"/>
  <c r="N235" i="5"/>
  <c r="N256" i="5"/>
  <c r="N277" i="5"/>
  <c r="N299" i="5"/>
  <c r="N320" i="5"/>
  <c r="M27" i="5"/>
  <c r="M48" i="5"/>
  <c r="M69" i="5"/>
  <c r="M91" i="5"/>
  <c r="M112" i="5"/>
  <c r="M133" i="5"/>
  <c r="M155" i="5"/>
  <c r="M176" i="5"/>
  <c r="M197" i="5"/>
  <c r="M219" i="5"/>
  <c r="M240" i="5"/>
  <c r="M261" i="5"/>
  <c r="M283" i="5"/>
  <c r="M304" i="5"/>
  <c r="M325" i="5"/>
  <c r="L11" i="5"/>
  <c r="L21" i="5"/>
  <c r="L29" i="5"/>
  <c r="L37" i="5"/>
  <c r="L45" i="5"/>
  <c r="L53" i="5"/>
  <c r="L61" i="5"/>
  <c r="L69" i="5"/>
  <c r="L77" i="5"/>
  <c r="L85" i="5"/>
  <c r="L93" i="5"/>
  <c r="L101" i="5"/>
  <c r="L109" i="5"/>
  <c r="L117" i="5"/>
  <c r="L125" i="5"/>
  <c r="L133" i="5"/>
  <c r="L141" i="5"/>
  <c r="L149" i="5"/>
  <c r="L157" i="5"/>
  <c r="L165" i="5"/>
  <c r="L173" i="5"/>
  <c r="L181" i="5"/>
  <c r="L189" i="5"/>
  <c r="L197" i="5"/>
  <c r="L205" i="5"/>
  <c r="L213" i="5"/>
  <c r="L221" i="5"/>
  <c r="L229" i="5"/>
  <c r="L237" i="5"/>
  <c r="L245" i="5"/>
  <c r="L253" i="5"/>
  <c r="L261" i="5"/>
  <c r="L269" i="5"/>
  <c r="L277" i="5"/>
  <c r="L285" i="5"/>
  <c r="L293" i="5"/>
  <c r="L301" i="5"/>
  <c r="L309" i="5"/>
  <c r="L317" i="5"/>
  <c r="L325" i="5"/>
  <c r="L333" i="5"/>
  <c r="K13" i="5"/>
  <c r="K21" i="5"/>
  <c r="K29" i="5"/>
  <c r="K37" i="5"/>
  <c r="K45" i="5"/>
  <c r="K53" i="5"/>
  <c r="K61" i="5"/>
  <c r="K69" i="5"/>
  <c r="K77" i="5"/>
  <c r="K85" i="5"/>
  <c r="K93" i="5"/>
  <c r="K101" i="5"/>
  <c r="K109" i="5"/>
  <c r="K117" i="5"/>
  <c r="K125" i="5"/>
  <c r="K133" i="5"/>
  <c r="K141" i="5"/>
  <c r="K149" i="5"/>
  <c r="K157" i="5"/>
  <c r="K165" i="5"/>
  <c r="K173" i="5"/>
  <c r="K181" i="5"/>
  <c r="K189" i="5"/>
  <c r="K197" i="5"/>
  <c r="K205" i="5"/>
  <c r="K213" i="5"/>
  <c r="K221" i="5"/>
  <c r="K229" i="5"/>
  <c r="K237" i="5"/>
  <c r="K245" i="5"/>
  <c r="K253" i="5"/>
  <c r="K261" i="5"/>
  <c r="K269" i="5"/>
  <c r="K277" i="5"/>
  <c r="K285" i="5"/>
  <c r="K293" i="5"/>
  <c r="K301" i="5"/>
  <c r="K309" i="5"/>
  <c r="K317" i="5"/>
  <c r="K325" i="5"/>
  <c r="K333" i="5"/>
  <c r="J13" i="5"/>
  <c r="J21" i="5"/>
  <c r="J29" i="5"/>
  <c r="J37" i="5"/>
  <c r="J45" i="5"/>
  <c r="J53" i="5"/>
  <c r="J61" i="5"/>
  <c r="J69" i="5"/>
  <c r="J77" i="5"/>
  <c r="J85" i="5"/>
  <c r="J93" i="5"/>
  <c r="J101" i="5"/>
  <c r="J109" i="5"/>
  <c r="J117" i="5"/>
  <c r="J125" i="5"/>
  <c r="J133" i="5"/>
  <c r="J141" i="5"/>
  <c r="J149" i="5"/>
  <c r="J157" i="5"/>
  <c r="J165" i="5"/>
  <c r="J173" i="5"/>
  <c r="J181" i="5"/>
  <c r="J189" i="5"/>
  <c r="J197" i="5"/>
  <c r="J205" i="5"/>
  <c r="J213" i="5"/>
  <c r="J221" i="5"/>
  <c r="J229" i="5"/>
  <c r="J237" i="5"/>
  <c r="J245" i="5"/>
  <c r="J253" i="5"/>
  <c r="J261" i="5"/>
  <c r="J269" i="5"/>
  <c r="J277" i="5"/>
  <c r="J285" i="5"/>
  <c r="J293" i="5"/>
  <c r="J301" i="5"/>
  <c r="J309" i="5"/>
  <c r="J317" i="5"/>
  <c r="J325" i="5"/>
  <c r="J333" i="5"/>
  <c r="S128" i="5"/>
  <c r="U128" i="5" s="1"/>
  <c r="Q57" i="5"/>
  <c r="Q243" i="5"/>
  <c r="P78" i="5"/>
  <c r="P249" i="5"/>
  <c r="O11" i="5"/>
  <c r="O75" i="5"/>
  <c r="O139" i="5"/>
  <c r="O203" i="5"/>
  <c r="O267" i="5"/>
  <c r="O331" i="5"/>
  <c r="N59" i="5"/>
  <c r="N123" i="5"/>
  <c r="N152" i="5"/>
  <c r="N173" i="5"/>
  <c r="N195" i="5"/>
  <c r="N216" i="5"/>
  <c r="N237" i="5"/>
  <c r="N259" i="5"/>
  <c r="N280" i="5"/>
  <c r="N301" i="5"/>
  <c r="N323" i="5"/>
  <c r="M8" i="5"/>
  <c r="M29" i="5"/>
  <c r="M51" i="5"/>
  <c r="M72" i="5"/>
  <c r="M93" i="5"/>
  <c r="M115" i="5"/>
  <c r="M136" i="5"/>
  <c r="M157" i="5"/>
  <c r="M179" i="5"/>
  <c r="M200" i="5"/>
  <c r="M221" i="5"/>
  <c r="M243" i="5"/>
  <c r="M264" i="5"/>
  <c r="M285" i="5"/>
  <c r="M307" i="5"/>
  <c r="M328" i="5"/>
  <c r="L13" i="5"/>
  <c r="L22" i="5"/>
  <c r="L30" i="5"/>
  <c r="L38" i="5"/>
  <c r="L46" i="5"/>
  <c r="L54" i="5"/>
  <c r="L62" i="5"/>
  <c r="L70" i="5"/>
  <c r="L78" i="5"/>
  <c r="L86" i="5"/>
  <c r="L94" i="5"/>
  <c r="L102" i="5"/>
  <c r="L110" i="5"/>
  <c r="L118" i="5"/>
  <c r="L126" i="5"/>
  <c r="L134" i="5"/>
  <c r="L142" i="5"/>
  <c r="L150" i="5"/>
  <c r="L158" i="5"/>
  <c r="L166" i="5"/>
  <c r="L174" i="5"/>
  <c r="L182" i="5"/>
  <c r="L190" i="5"/>
  <c r="L198" i="5"/>
  <c r="L206" i="5"/>
  <c r="L214" i="5"/>
  <c r="L222" i="5"/>
  <c r="L230" i="5"/>
  <c r="L238" i="5"/>
  <c r="L246" i="5"/>
  <c r="L254" i="5"/>
  <c r="L262" i="5"/>
  <c r="L270" i="5"/>
  <c r="L278" i="5"/>
  <c r="L286" i="5"/>
  <c r="L294" i="5"/>
  <c r="L302" i="5"/>
  <c r="L310" i="5"/>
  <c r="L318" i="5"/>
  <c r="L326" i="5"/>
  <c r="L334" i="5"/>
  <c r="K14" i="5"/>
  <c r="K22" i="5"/>
  <c r="K30" i="5"/>
  <c r="K38" i="5"/>
  <c r="K46" i="5"/>
  <c r="K54" i="5"/>
  <c r="K62" i="5"/>
  <c r="K70" i="5"/>
  <c r="K78" i="5"/>
  <c r="K86" i="5"/>
  <c r="K94" i="5"/>
  <c r="K102" i="5"/>
  <c r="K110" i="5"/>
  <c r="K118" i="5"/>
  <c r="K126" i="5"/>
  <c r="K134" i="5"/>
  <c r="K142" i="5"/>
  <c r="K150" i="5"/>
  <c r="K158" i="5"/>
  <c r="K166" i="5"/>
  <c r="K174" i="5"/>
  <c r="K182" i="5"/>
  <c r="K190" i="5"/>
  <c r="K198" i="5"/>
  <c r="K206" i="5"/>
  <c r="K214" i="5"/>
  <c r="K222" i="5"/>
  <c r="K230" i="5"/>
  <c r="K238" i="5"/>
  <c r="K246" i="5"/>
  <c r="K254" i="5"/>
  <c r="K262" i="5"/>
  <c r="K270" i="5"/>
  <c r="K278" i="5"/>
  <c r="K286" i="5"/>
  <c r="K294" i="5"/>
  <c r="K302" i="5"/>
  <c r="K310" i="5"/>
  <c r="K318" i="5"/>
  <c r="K326" i="5"/>
  <c r="K334" i="5"/>
  <c r="J14" i="5"/>
  <c r="J22" i="5"/>
  <c r="J30" i="5"/>
  <c r="J38" i="5"/>
  <c r="J46" i="5"/>
  <c r="J54" i="5"/>
  <c r="J62" i="5"/>
  <c r="J70" i="5"/>
  <c r="J78" i="5"/>
  <c r="J86" i="5"/>
  <c r="J94" i="5"/>
  <c r="J102" i="5"/>
  <c r="J110" i="5"/>
  <c r="J118" i="5"/>
  <c r="J126" i="5"/>
  <c r="J134" i="5"/>
  <c r="J142" i="5"/>
  <c r="J150" i="5"/>
  <c r="J158" i="5"/>
  <c r="J166" i="5"/>
  <c r="J174" i="5"/>
  <c r="J182" i="5"/>
  <c r="J190" i="5"/>
  <c r="J198" i="5"/>
  <c r="J206" i="5"/>
  <c r="J214" i="5"/>
  <c r="J222" i="5"/>
  <c r="J230" i="5"/>
  <c r="J238" i="5"/>
  <c r="J246" i="5"/>
  <c r="J254" i="5"/>
  <c r="J262" i="5"/>
  <c r="J270" i="5"/>
  <c r="J278" i="5"/>
  <c r="J286" i="5"/>
  <c r="J294" i="5"/>
  <c r="J302" i="5"/>
  <c r="J310" i="5"/>
  <c r="J318" i="5"/>
  <c r="J326" i="5"/>
  <c r="J334" i="5"/>
  <c r="I14" i="5"/>
  <c r="I22" i="5"/>
  <c r="I30" i="5"/>
  <c r="I38" i="5"/>
  <c r="I46" i="5"/>
  <c r="I54" i="5"/>
  <c r="I62" i="5"/>
  <c r="I70" i="5"/>
  <c r="S231" i="5"/>
  <c r="U231" i="5" s="1"/>
  <c r="Q94" i="5"/>
  <c r="Q265" i="5"/>
  <c r="P99" i="5"/>
  <c r="P270" i="5"/>
  <c r="O19" i="5"/>
  <c r="O83" i="5"/>
  <c r="O147" i="5"/>
  <c r="O211" i="5"/>
  <c r="O275" i="5"/>
  <c r="N67" i="5"/>
  <c r="N131" i="5"/>
  <c r="N155" i="5"/>
  <c r="N176" i="5"/>
  <c r="N197" i="5"/>
  <c r="N219" i="5"/>
  <c r="N240" i="5"/>
  <c r="N261" i="5"/>
  <c r="N283" i="5"/>
  <c r="N304" i="5"/>
  <c r="N325" i="5"/>
  <c r="M11" i="5"/>
  <c r="M32" i="5"/>
  <c r="M53" i="5"/>
  <c r="M75" i="5"/>
  <c r="M96" i="5"/>
  <c r="M117" i="5"/>
  <c r="M139" i="5"/>
  <c r="M160" i="5"/>
  <c r="M181" i="5"/>
  <c r="M203" i="5"/>
  <c r="M224" i="5"/>
  <c r="M245" i="5"/>
  <c r="M267" i="5"/>
  <c r="M288" i="5"/>
  <c r="M309" i="5"/>
  <c r="M331" i="5"/>
  <c r="L15" i="5"/>
  <c r="L23" i="5"/>
  <c r="L31" i="5"/>
  <c r="L39" i="5"/>
  <c r="L47" i="5"/>
  <c r="L55" i="5"/>
  <c r="L63" i="5"/>
  <c r="L71" i="5"/>
  <c r="L79" i="5"/>
  <c r="L87" i="5"/>
  <c r="L95" i="5"/>
  <c r="L103" i="5"/>
  <c r="L111" i="5"/>
  <c r="L119" i="5"/>
  <c r="L127" i="5"/>
  <c r="L135" i="5"/>
  <c r="L143" i="5"/>
  <c r="L151" i="5"/>
  <c r="L159" i="5"/>
  <c r="L167" i="5"/>
  <c r="L175" i="5"/>
  <c r="L183" i="5"/>
  <c r="L191" i="5"/>
  <c r="L199" i="5"/>
  <c r="L207" i="5"/>
  <c r="L215" i="5"/>
  <c r="L223" i="5"/>
  <c r="L231" i="5"/>
  <c r="L239" i="5"/>
  <c r="L247" i="5"/>
  <c r="L255" i="5"/>
  <c r="L263" i="5"/>
  <c r="L271" i="5"/>
  <c r="L279" i="5"/>
  <c r="L287" i="5"/>
  <c r="L295" i="5"/>
  <c r="L303" i="5"/>
  <c r="L311" i="5"/>
  <c r="L319" i="5"/>
  <c r="S334" i="5"/>
  <c r="U334" i="5" s="1"/>
  <c r="Q115" i="5"/>
  <c r="Q286" i="5"/>
  <c r="P121" i="5"/>
  <c r="P285" i="5"/>
  <c r="O27" i="5"/>
  <c r="O91" i="5"/>
  <c r="O155" i="5"/>
  <c r="O219" i="5"/>
  <c r="O283" i="5"/>
  <c r="N11" i="5"/>
  <c r="N75" i="5"/>
  <c r="N136" i="5"/>
  <c r="N157" i="5"/>
  <c r="N179" i="5"/>
  <c r="N200" i="5"/>
  <c r="N221" i="5"/>
  <c r="N243" i="5"/>
  <c r="N264" i="5"/>
  <c r="N285" i="5"/>
  <c r="N307" i="5"/>
  <c r="N328" i="5"/>
  <c r="M13" i="5"/>
  <c r="M35" i="5"/>
  <c r="M56" i="5"/>
  <c r="M77" i="5"/>
  <c r="M99" i="5"/>
  <c r="M120" i="5"/>
  <c r="M141" i="5"/>
  <c r="M163" i="5"/>
  <c r="M184" i="5"/>
  <c r="M205" i="5"/>
  <c r="M227" i="5"/>
  <c r="M248" i="5"/>
  <c r="M269" i="5"/>
  <c r="M291" i="5"/>
  <c r="M312" i="5"/>
  <c r="M333" i="5"/>
  <c r="L16" i="5"/>
  <c r="L24" i="5"/>
  <c r="L32" i="5"/>
  <c r="L40" i="5"/>
  <c r="L48" i="5"/>
  <c r="L56" i="5"/>
  <c r="L64" i="5"/>
  <c r="L72" i="5"/>
  <c r="L80" i="5"/>
  <c r="L88" i="5"/>
  <c r="L96" i="5"/>
  <c r="L104" i="5"/>
  <c r="L112" i="5"/>
  <c r="L120" i="5"/>
  <c r="L128" i="5"/>
  <c r="L136" i="5"/>
  <c r="L144" i="5"/>
  <c r="L152" i="5"/>
  <c r="L160" i="5"/>
  <c r="L168" i="5"/>
  <c r="L176" i="5"/>
  <c r="L184" i="5"/>
  <c r="L192" i="5"/>
  <c r="L200" i="5"/>
  <c r="L208" i="5"/>
  <c r="L216" i="5"/>
  <c r="L224" i="5"/>
  <c r="L232" i="5"/>
  <c r="L240" i="5"/>
  <c r="L248" i="5"/>
  <c r="L256" i="5"/>
  <c r="L264" i="5"/>
  <c r="L272" i="5"/>
  <c r="L280" i="5"/>
  <c r="L288" i="5"/>
  <c r="L296" i="5"/>
  <c r="L304" i="5"/>
  <c r="L312" i="5"/>
  <c r="L320" i="5"/>
  <c r="L328" i="5"/>
  <c r="L336" i="5"/>
  <c r="K8" i="5"/>
  <c r="K16" i="5"/>
  <c r="K24" i="5"/>
  <c r="K32" i="5"/>
  <c r="K40" i="5"/>
  <c r="K48" i="5"/>
  <c r="K56" i="5"/>
  <c r="K64" i="5"/>
  <c r="K72" i="5"/>
  <c r="K80" i="5"/>
  <c r="K88" i="5"/>
  <c r="K96" i="5"/>
  <c r="K104" i="5"/>
  <c r="K112" i="5"/>
  <c r="K120" i="5"/>
  <c r="K128" i="5"/>
  <c r="K136" i="5"/>
  <c r="K144" i="5"/>
  <c r="K152" i="5"/>
  <c r="K160" i="5"/>
  <c r="K168" i="5"/>
  <c r="K176" i="5"/>
  <c r="K184" i="5"/>
  <c r="K192" i="5"/>
  <c r="K200" i="5"/>
  <c r="K208" i="5"/>
  <c r="K216" i="5"/>
  <c r="K224" i="5"/>
  <c r="K232" i="5"/>
  <c r="K240" i="5"/>
  <c r="K248" i="5"/>
  <c r="K256" i="5"/>
  <c r="K264" i="5"/>
  <c r="K272" i="5"/>
  <c r="K280" i="5"/>
  <c r="K288" i="5"/>
  <c r="K296" i="5"/>
  <c r="K304" i="5"/>
  <c r="K312" i="5"/>
  <c r="K320" i="5"/>
  <c r="K328" i="5"/>
  <c r="K336" i="5"/>
  <c r="J8" i="5"/>
  <c r="J16" i="5"/>
  <c r="J24" i="5"/>
  <c r="J32" i="5"/>
  <c r="J40" i="5"/>
  <c r="J48" i="5"/>
  <c r="J56" i="5"/>
  <c r="J64" i="5"/>
  <c r="J72" i="5"/>
  <c r="J80" i="5"/>
  <c r="J88" i="5"/>
  <c r="J96" i="5"/>
  <c r="J104" i="5"/>
  <c r="J112" i="5"/>
  <c r="J120" i="5"/>
  <c r="J128" i="5"/>
  <c r="J136" i="5"/>
  <c r="J144" i="5"/>
  <c r="J152" i="5"/>
  <c r="J160" i="5"/>
  <c r="J168" i="5"/>
  <c r="J176" i="5"/>
  <c r="J184" i="5"/>
  <c r="J192" i="5"/>
  <c r="J200" i="5"/>
  <c r="J208" i="5"/>
  <c r="J216" i="5"/>
  <c r="J224" i="5"/>
  <c r="J232" i="5"/>
  <c r="J240" i="5"/>
  <c r="J248" i="5"/>
  <c r="J256" i="5"/>
  <c r="J264" i="5"/>
  <c r="J272" i="5"/>
  <c r="J280" i="5"/>
  <c r="J288" i="5"/>
  <c r="J296" i="5"/>
  <c r="J304" i="5"/>
  <c r="J312" i="5"/>
  <c r="J320" i="5"/>
  <c r="J328" i="5"/>
  <c r="J336" i="5"/>
  <c r="I8" i="5"/>
  <c r="I16" i="5"/>
  <c r="I24" i="5"/>
  <c r="I32" i="5"/>
  <c r="I40" i="5"/>
  <c r="I48" i="5"/>
  <c r="I56" i="5"/>
  <c r="K39" i="5"/>
  <c r="K103" i="5"/>
  <c r="K167" i="5"/>
  <c r="K193" i="5"/>
  <c r="K215" i="5"/>
  <c r="K236" i="5"/>
  <c r="K257" i="5"/>
  <c r="K279" i="5"/>
  <c r="K300" i="5"/>
  <c r="K321" i="5"/>
  <c r="K7" i="5"/>
  <c r="J28" i="5"/>
  <c r="J49" i="5"/>
  <c r="J71" i="5"/>
  <c r="J92" i="5"/>
  <c r="J113" i="5"/>
  <c r="J135" i="5"/>
  <c r="J156" i="5"/>
  <c r="J177" i="5"/>
  <c r="J199" i="5"/>
  <c r="J220" i="5"/>
  <c r="J241" i="5"/>
  <c r="J263" i="5"/>
  <c r="J284" i="5"/>
  <c r="J305" i="5"/>
  <c r="J327" i="5"/>
  <c r="I12" i="5"/>
  <c r="I28" i="5"/>
  <c r="I44" i="5"/>
  <c r="I60" i="5"/>
  <c r="I71" i="5"/>
  <c r="I79" i="5"/>
  <c r="I87" i="5"/>
  <c r="I95" i="5"/>
  <c r="I103" i="5"/>
  <c r="I111" i="5"/>
  <c r="I119" i="5"/>
  <c r="I127" i="5"/>
  <c r="I135" i="5"/>
  <c r="I143" i="5"/>
  <c r="I151" i="5"/>
  <c r="I159" i="5"/>
  <c r="I167" i="5"/>
  <c r="I175" i="5"/>
  <c r="I183" i="5"/>
  <c r="I191" i="5"/>
  <c r="I199" i="5"/>
  <c r="I207" i="5"/>
  <c r="I215" i="5"/>
  <c r="I223" i="5"/>
  <c r="I231" i="5"/>
  <c r="I239" i="5"/>
  <c r="I247" i="5"/>
  <c r="I255" i="5"/>
  <c r="I263" i="5"/>
  <c r="I271" i="5"/>
  <c r="I279" i="5"/>
  <c r="I287" i="5"/>
  <c r="I295" i="5"/>
  <c r="I303" i="5"/>
  <c r="I311" i="5"/>
  <c r="I319" i="5"/>
  <c r="I327" i="5"/>
  <c r="I335" i="5"/>
  <c r="I7" i="5"/>
  <c r="H15" i="5"/>
  <c r="H23" i="5"/>
  <c r="H31" i="5"/>
  <c r="H39" i="5"/>
  <c r="H47" i="5"/>
  <c r="H55" i="5"/>
  <c r="H63" i="5"/>
  <c r="H71" i="5"/>
  <c r="H79" i="5"/>
  <c r="H87" i="5"/>
  <c r="H95" i="5"/>
  <c r="H103" i="5"/>
  <c r="H111" i="5"/>
  <c r="H119" i="5"/>
  <c r="H127" i="5"/>
  <c r="H135" i="5"/>
  <c r="H143" i="5"/>
  <c r="H151" i="5"/>
  <c r="H159" i="5"/>
  <c r="H167" i="5"/>
  <c r="H175" i="5"/>
  <c r="H183" i="5"/>
  <c r="H191" i="5"/>
  <c r="H199" i="5"/>
  <c r="H207" i="5"/>
  <c r="H215" i="5"/>
  <c r="H223" i="5"/>
  <c r="H231" i="5"/>
  <c r="H239" i="5"/>
  <c r="H247" i="5"/>
  <c r="H255" i="5"/>
  <c r="H263" i="5"/>
  <c r="H271" i="5"/>
  <c r="H279" i="5"/>
  <c r="H287" i="5"/>
  <c r="H295" i="5"/>
  <c r="H303" i="5"/>
  <c r="H311" i="5"/>
  <c r="H319" i="5"/>
  <c r="H327" i="5"/>
  <c r="H335" i="5"/>
  <c r="H7" i="5"/>
  <c r="K47" i="5"/>
  <c r="K111" i="5"/>
  <c r="K175" i="5"/>
  <c r="K196" i="5"/>
  <c r="K217" i="5"/>
  <c r="K239" i="5"/>
  <c r="K260" i="5"/>
  <c r="K281" i="5"/>
  <c r="K303" i="5"/>
  <c r="K324" i="5"/>
  <c r="J9" i="5"/>
  <c r="J31" i="5"/>
  <c r="J52" i="5"/>
  <c r="J73" i="5"/>
  <c r="J95" i="5"/>
  <c r="J116" i="5"/>
  <c r="J137" i="5"/>
  <c r="J159" i="5"/>
  <c r="J180" i="5"/>
  <c r="J201" i="5"/>
  <c r="J223" i="5"/>
  <c r="J244" i="5"/>
  <c r="J265" i="5"/>
  <c r="J287" i="5"/>
  <c r="J308" i="5"/>
  <c r="J329" i="5"/>
  <c r="I13" i="5"/>
  <c r="I29" i="5"/>
  <c r="I45" i="5"/>
  <c r="I61" i="5"/>
  <c r="I72" i="5"/>
  <c r="I80" i="5"/>
  <c r="I88" i="5"/>
  <c r="I96" i="5"/>
  <c r="I104" i="5"/>
  <c r="I112" i="5"/>
  <c r="I120" i="5"/>
  <c r="I128" i="5"/>
  <c r="I136" i="5"/>
  <c r="I144" i="5"/>
  <c r="I152" i="5"/>
  <c r="I160" i="5"/>
  <c r="I168" i="5"/>
  <c r="I176" i="5"/>
  <c r="I184" i="5"/>
  <c r="I192" i="5"/>
  <c r="I200" i="5"/>
  <c r="I208" i="5"/>
  <c r="I216" i="5"/>
  <c r="I224" i="5"/>
  <c r="I232" i="5"/>
  <c r="I240" i="5"/>
  <c r="I248" i="5"/>
  <c r="I256" i="5"/>
  <c r="I264" i="5"/>
  <c r="I272" i="5"/>
  <c r="I280" i="5"/>
  <c r="I288" i="5"/>
  <c r="I296" i="5"/>
  <c r="I304" i="5"/>
  <c r="I312" i="5"/>
  <c r="I320" i="5"/>
  <c r="I328" i="5"/>
  <c r="I336" i="5"/>
  <c r="H8" i="5"/>
  <c r="H16" i="5"/>
  <c r="H24" i="5"/>
  <c r="H32" i="5"/>
  <c r="H40" i="5"/>
  <c r="H48" i="5"/>
  <c r="H56" i="5"/>
  <c r="H64" i="5"/>
  <c r="H72" i="5"/>
  <c r="H80" i="5"/>
  <c r="H88" i="5"/>
  <c r="H96" i="5"/>
  <c r="H104" i="5"/>
  <c r="H112" i="5"/>
  <c r="H120" i="5"/>
  <c r="H128" i="5"/>
  <c r="H136" i="5"/>
  <c r="H144" i="5"/>
  <c r="H152" i="5"/>
  <c r="H160" i="5"/>
  <c r="H168" i="5"/>
  <c r="H176" i="5"/>
  <c r="H184" i="5"/>
  <c r="H192" i="5"/>
  <c r="H200" i="5"/>
  <c r="H208" i="5"/>
  <c r="H216" i="5"/>
  <c r="H224" i="5"/>
  <c r="H232" i="5"/>
  <c r="H240" i="5"/>
  <c r="H248" i="5"/>
  <c r="H256" i="5"/>
  <c r="H264" i="5"/>
  <c r="H272" i="5"/>
  <c r="H280" i="5"/>
  <c r="H288" i="5"/>
  <c r="H296" i="5"/>
  <c r="H304" i="5"/>
  <c r="H312" i="5"/>
  <c r="H320" i="5"/>
  <c r="H328" i="5"/>
  <c r="H336" i="5"/>
  <c r="G8" i="5"/>
  <c r="G16" i="5"/>
  <c r="G24" i="5"/>
  <c r="G32" i="5"/>
  <c r="G40" i="5"/>
  <c r="G48" i="5"/>
  <c r="G56" i="5"/>
  <c r="G64" i="5"/>
  <c r="G72" i="5"/>
  <c r="G80" i="5"/>
  <c r="G88" i="5"/>
  <c r="G96" i="5"/>
  <c r="G104" i="5"/>
  <c r="G112" i="5"/>
  <c r="G120" i="5"/>
  <c r="G128" i="5"/>
  <c r="G136" i="5"/>
  <c r="G144" i="5"/>
  <c r="G152" i="5"/>
  <c r="G160" i="5"/>
  <c r="G168" i="5"/>
  <c r="G176" i="5"/>
  <c r="G184" i="5"/>
  <c r="G192" i="5"/>
  <c r="G200" i="5"/>
  <c r="G208" i="5"/>
  <c r="G216" i="5"/>
  <c r="G224" i="5"/>
  <c r="G232" i="5"/>
  <c r="G240" i="5"/>
  <c r="G248" i="5"/>
  <c r="G256" i="5"/>
  <c r="G264" i="5"/>
  <c r="G272" i="5"/>
  <c r="G280" i="5"/>
  <c r="G288" i="5"/>
  <c r="G296" i="5"/>
  <c r="G304" i="5"/>
  <c r="G312" i="5"/>
  <c r="G320" i="5"/>
  <c r="G328" i="5"/>
  <c r="G336" i="5"/>
  <c r="L327" i="5"/>
  <c r="K55" i="5"/>
  <c r="K119" i="5"/>
  <c r="K177" i="5"/>
  <c r="K199" i="5"/>
  <c r="K220" i="5"/>
  <c r="K241" i="5"/>
  <c r="K263" i="5"/>
  <c r="K284" i="5"/>
  <c r="K305" i="5"/>
  <c r="K327" i="5"/>
  <c r="J12" i="5"/>
  <c r="J33" i="5"/>
  <c r="J55" i="5"/>
  <c r="J76" i="5"/>
  <c r="J97" i="5"/>
  <c r="J119" i="5"/>
  <c r="J140" i="5"/>
  <c r="J161" i="5"/>
  <c r="J183" i="5"/>
  <c r="J204" i="5"/>
  <c r="J225" i="5"/>
  <c r="J247" i="5"/>
  <c r="J268" i="5"/>
  <c r="J289" i="5"/>
  <c r="J311" i="5"/>
  <c r="J332" i="5"/>
  <c r="I15" i="5"/>
  <c r="I31" i="5"/>
  <c r="I47" i="5"/>
  <c r="I63" i="5"/>
  <c r="I73" i="5"/>
  <c r="I81" i="5"/>
  <c r="I89" i="5"/>
  <c r="I97" i="5"/>
  <c r="I105" i="5"/>
  <c r="I113" i="5"/>
  <c r="I121" i="5"/>
  <c r="I129" i="5"/>
  <c r="I137" i="5"/>
  <c r="I145" i="5"/>
  <c r="I153" i="5"/>
  <c r="I161" i="5"/>
  <c r="I169" i="5"/>
  <c r="I177" i="5"/>
  <c r="I185" i="5"/>
  <c r="I193" i="5"/>
  <c r="I201" i="5"/>
  <c r="I209" i="5"/>
  <c r="I217" i="5"/>
  <c r="I225" i="5"/>
  <c r="I233" i="5"/>
  <c r="I241" i="5"/>
  <c r="I249" i="5"/>
  <c r="I257" i="5"/>
  <c r="I265" i="5"/>
  <c r="I273" i="5"/>
  <c r="I281" i="5"/>
  <c r="I289" i="5"/>
  <c r="I297" i="5"/>
  <c r="I305" i="5"/>
  <c r="I313" i="5"/>
  <c r="I321" i="5"/>
  <c r="I329" i="5"/>
  <c r="H9" i="5"/>
  <c r="H17" i="5"/>
  <c r="H25" i="5"/>
  <c r="H33" i="5"/>
  <c r="H41" i="5"/>
  <c r="H49" i="5"/>
  <c r="H57" i="5"/>
  <c r="H65" i="5"/>
  <c r="H73" i="5"/>
  <c r="H81" i="5"/>
  <c r="H89" i="5"/>
  <c r="H97" i="5"/>
  <c r="H105" i="5"/>
  <c r="H113" i="5"/>
  <c r="H121" i="5"/>
  <c r="H129" i="5"/>
  <c r="H137" i="5"/>
  <c r="H145" i="5"/>
  <c r="H153" i="5"/>
  <c r="H161" i="5"/>
  <c r="H169" i="5"/>
  <c r="H177" i="5"/>
  <c r="H185" i="5"/>
  <c r="H193" i="5"/>
  <c r="H201" i="5"/>
  <c r="H209" i="5"/>
  <c r="H217" i="5"/>
  <c r="H225" i="5"/>
  <c r="H233" i="5"/>
  <c r="H241" i="5"/>
  <c r="H249" i="5"/>
  <c r="H257" i="5"/>
  <c r="H265" i="5"/>
  <c r="H273" i="5"/>
  <c r="H281" i="5"/>
  <c r="H289" i="5"/>
  <c r="H297" i="5"/>
  <c r="H305" i="5"/>
  <c r="H313" i="5"/>
  <c r="H321" i="5"/>
  <c r="H329" i="5"/>
  <c r="G9" i="5"/>
  <c r="G17" i="5"/>
  <c r="G25" i="5"/>
  <c r="G33" i="5"/>
  <c r="G41" i="5"/>
  <c r="G49" i="5"/>
  <c r="G57" i="5"/>
  <c r="G65" i="5"/>
  <c r="G73" i="5"/>
  <c r="G81" i="5"/>
  <c r="G89" i="5"/>
  <c r="G97" i="5"/>
  <c r="G105" i="5"/>
  <c r="G113" i="5"/>
  <c r="G121" i="5"/>
  <c r="G129" i="5"/>
  <c r="G137" i="5"/>
  <c r="G145" i="5"/>
  <c r="G153" i="5"/>
  <c r="G161" i="5"/>
  <c r="G169" i="5"/>
  <c r="G177" i="5"/>
  <c r="G185" i="5"/>
  <c r="G193" i="5"/>
  <c r="G201" i="5"/>
  <c r="G209" i="5"/>
  <c r="G217" i="5"/>
  <c r="G225" i="5"/>
  <c r="G233" i="5"/>
  <c r="G241" i="5"/>
  <c r="G249" i="5"/>
  <c r="G257" i="5"/>
  <c r="G265" i="5"/>
  <c r="G273" i="5"/>
  <c r="G281" i="5"/>
  <c r="G289" i="5"/>
  <c r="G297" i="5"/>
  <c r="G305" i="5"/>
  <c r="G313" i="5"/>
  <c r="G321" i="5"/>
  <c r="G329" i="5"/>
  <c r="L335" i="5"/>
  <c r="K63" i="5"/>
  <c r="K127" i="5"/>
  <c r="K180" i="5"/>
  <c r="K201" i="5"/>
  <c r="K223" i="5"/>
  <c r="K244" i="5"/>
  <c r="K265" i="5"/>
  <c r="K287" i="5"/>
  <c r="K308" i="5"/>
  <c r="K329" i="5"/>
  <c r="J15" i="5"/>
  <c r="J36" i="5"/>
  <c r="J57" i="5"/>
  <c r="J79" i="5"/>
  <c r="J100" i="5"/>
  <c r="J121" i="5"/>
  <c r="J143" i="5"/>
  <c r="J164" i="5"/>
  <c r="J185" i="5"/>
  <c r="J207" i="5"/>
  <c r="J228" i="5"/>
  <c r="J249" i="5"/>
  <c r="J271" i="5"/>
  <c r="J292" i="5"/>
  <c r="J313" i="5"/>
  <c r="J335" i="5"/>
  <c r="I17" i="5"/>
  <c r="I33" i="5"/>
  <c r="I49" i="5"/>
  <c r="I64" i="5"/>
  <c r="I74" i="5"/>
  <c r="I82" i="5"/>
  <c r="I90" i="5"/>
  <c r="I98" i="5"/>
  <c r="I106" i="5"/>
  <c r="I114" i="5"/>
  <c r="I122" i="5"/>
  <c r="I130" i="5"/>
  <c r="I138" i="5"/>
  <c r="I146" i="5"/>
  <c r="I154" i="5"/>
  <c r="I162" i="5"/>
  <c r="I170" i="5"/>
  <c r="I178" i="5"/>
  <c r="I186" i="5"/>
  <c r="I194" i="5"/>
  <c r="I202" i="5"/>
  <c r="I210" i="5"/>
  <c r="I218" i="5"/>
  <c r="I226" i="5"/>
  <c r="I234" i="5"/>
  <c r="I242" i="5"/>
  <c r="I250" i="5"/>
  <c r="I258" i="5"/>
  <c r="I266" i="5"/>
  <c r="I274" i="5"/>
  <c r="I282" i="5"/>
  <c r="I290" i="5"/>
  <c r="I298" i="5"/>
  <c r="I306" i="5"/>
  <c r="I314" i="5"/>
  <c r="I322" i="5"/>
  <c r="I330" i="5"/>
  <c r="H10" i="5"/>
  <c r="H18" i="5"/>
  <c r="H26" i="5"/>
  <c r="H34" i="5"/>
  <c r="H42" i="5"/>
  <c r="H50" i="5"/>
  <c r="H58" i="5"/>
  <c r="H66" i="5"/>
  <c r="H74" i="5"/>
  <c r="H82" i="5"/>
  <c r="H90" i="5"/>
  <c r="H98" i="5"/>
  <c r="H106" i="5"/>
  <c r="H114" i="5"/>
  <c r="H122" i="5"/>
  <c r="H130" i="5"/>
  <c r="H138" i="5"/>
  <c r="H146" i="5"/>
  <c r="H154" i="5"/>
  <c r="H162" i="5"/>
  <c r="H170" i="5"/>
  <c r="H178" i="5"/>
  <c r="H186" i="5"/>
  <c r="H194" i="5"/>
  <c r="H202" i="5"/>
  <c r="H210" i="5"/>
  <c r="H218" i="5"/>
  <c r="H226" i="5"/>
  <c r="H234" i="5"/>
  <c r="H242" i="5"/>
  <c r="H250" i="5"/>
  <c r="H258" i="5"/>
  <c r="H266" i="5"/>
  <c r="H274" i="5"/>
  <c r="H282" i="5"/>
  <c r="H290" i="5"/>
  <c r="H298" i="5"/>
  <c r="H306" i="5"/>
  <c r="H314" i="5"/>
  <c r="H322" i="5"/>
  <c r="H330" i="5"/>
  <c r="L7" i="5"/>
  <c r="K71" i="5"/>
  <c r="K135" i="5"/>
  <c r="K183" i="5"/>
  <c r="K204" i="5"/>
  <c r="K225" i="5"/>
  <c r="K247" i="5"/>
  <c r="K268" i="5"/>
  <c r="K289" i="5"/>
  <c r="K311" i="5"/>
  <c r="K332" i="5"/>
  <c r="J17" i="5"/>
  <c r="J39" i="5"/>
  <c r="J60" i="5"/>
  <c r="J81" i="5"/>
  <c r="J103" i="5"/>
  <c r="J124" i="5"/>
  <c r="J145" i="5"/>
  <c r="J167" i="5"/>
  <c r="J188" i="5"/>
  <c r="J209" i="5"/>
  <c r="J231" i="5"/>
  <c r="J252" i="5"/>
  <c r="J273" i="5"/>
  <c r="J295" i="5"/>
  <c r="J316" i="5"/>
  <c r="I20" i="5"/>
  <c r="I36" i="5"/>
  <c r="I52" i="5"/>
  <c r="I65" i="5"/>
  <c r="I75" i="5"/>
  <c r="I83" i="5"/>
  <c r="I91" i="5"/>
  <c r="I99" i="5"/>
  <c r="I107" i="5"/>
  <c r="I115" i="5"/>
  <c r="I123" i="5"/>
  <c r="I131" i="5"/>
  <c r="I139" i="5"/>
  <c r="I147" i="5"/>
  <c r="I155" i="5"/>
  <c r="I163" i="5"/>
  <c r="I171" i="5"/>
  <c r="I179" i="5"/>
  <c r="I187" i="5"/>
  <c r="I195" i="5"/>
  <c r="I203" i="5"/>
  <c r="I211" i="5"/>
  <c r="I219" i="5"/>
  <c r="I227" i="5"/>
  <c r="I235" i="5"/>
  <c r="I243" i="5"/>
  <c r="I251" i="5"/>
  <c r="I259" i="5"/>
  <c r="I267" i="5"/>
  <c r="I275" i="5"/>
  <c r="I283" i="5"/>
  <c r="I291" i="5"/>
  <c r="I299" i="5"/>
  <c r="I307" i="5"/>
  <c r="I315" i="5"/>
  <c r="I323" i="5"/>
  <c r="I331" i="5"/>
  <c r="H11" i="5"/>
  <c r="H19" i="5"/>
  <c r="H27" i="5"/>
  <c r="H35" i="5"/>
  <c r="H43" i="5"/>
  <c r="H51" i="5"/>
  <c r="H59" i="5"/>
  <c r="H67" i="5"/>
  <c r="H75" i="5"/>
  <c r="H83" i="5"/>
  <c r="H91" i="5"/>
  <c r="H99" i="5"/>
  <c r="H107" i="5"/>
  <c r="H115" i="5"/>
  <c r="H123" i="5"/>
  <c r="H131" i="5"/>
  <c r="H139" i="5"/>
  <c r="H147" i="5"/>
  <c r="H155" i="5"/>
  <c r="H163" i="5"/>
  <c r="H171" i="5"/>
  <c r="H179" i="5"/>
  <c r="H187" i="5"/>
  <c r="H195" i="5"/>
  <c r="H203" i="5"/>
  <c r="H211" i="5"/>
  <c r="H219" i="5"/>
  <c r="H227" i="5"/>
  <c r="H235" i="5"/>
  <c r="H243" i="5"/>
  <c r="H251" i="5"/>
  <c r="H259" i="5"/>
  <c r="H267" i="5"/>
  <c r="H275" i="5"/>
  <c r="H283" i="5"/>
  <c r="H291" i="5"/>
  <c r="H299" i="5"/>
  <c r="H307" i="5"/>
  <c r="H315" i="5"/>
  <c r="H323" i="5"/>
  <c r="H331" i="5"/>
  <c r="G11" i="5"/>
  <c r="G19" i="5"/>
  <c r="G27" i="5"/>
  <c r="G35" i="5"/>
  <c r="G43" i="5"/>
  <c r="G51" i="5"/>
  <c r="G59" i="5"/>
  <c r="G67" i="5"/>
  <c r="G75" i="5"/>
  <c r="G83" i="5"/>
  <c r="G91" i="5"/>
  <c r="G99" i="5"/>
  <c r="G107" i="5"/>
  <c r="G115" i="5"/>
  <c r="G123" i="5"/>
  <c r="G131" i="5"/>
  <c r="G139" i="5"/>
  <c r="G147" i="5"/>
  <c r="G155" i="5"/>
  <c r="G163" i="5"/>
  <c r="G171" i="5"/>
  <c r="G179" i="5"/>
  <c r="G187" i="5"/>
  <c r="G195" i="5"/>
  <c r="G203" i="5"/>
  <c r="G211" i="5"/>
  <c r="G219" i="5"/>
  <c r="G227" i="5"/>
  <c r="G235" i="5"/>
  <c r="G243" i="5"/>
  <c r="G251" i="5"/>
  <c r="G259" i="5"/>
  <c r="G267" i="5"/>
  <c r="G275" i="5"/>
  <c r="G283" i="5"/>
  <c r="G291" i="5"/>
  <c r="G299" i="5"/>
  <c r="G307" i="5"/>
  <c r="G315" i="5"/>
  <c r="G323" i="5"/>
  <c r="G331" i="5"/>
  <c r="K15" i="5"/>
  <c r="K79" i="5"/>
  <c r="K143" i="5"/>
  <c r="K185" i="5"/>
  <c r="K207" i="5"/>
  <c r="K228" i="5"/>
  <c r="K249" i="5"/>
  <c r="K271" i="5"/>
  <c r="K292" i="5"/>
  <c r="K313" i="5"/>
  <c r="K335" i="5"/>
  <c r="J20" i="5"/>
  <c r="J41" i="5"/>
  <c r="J63" i="5"/>
  <c r="J84" i="5"/>
  <c r="J105" i="5"/>
  <c r="J127" i="5"/>
  <c r="J148" i="5"/>
  <c r="J169" i="5"/>
  <c r="J191" i="5"/>
  <c r="J212" i="5"/>
  <c r="J233" i="5"/>
  <c r="J255" i="5"/>
  <c r="J276" i="5"/>
  <c r="J297" i="5"/>
  <c r="J319" i="5"/>
  <c r="I21" i="5"/>
  <c r="I37" i="5"/>
  <c r="I53" i="5"/>
  <c r="I66" i="5"/>
  <c r="I76" i="5"/>
  <c r="I84" i="5"/>
  <c r="I92" i="5"/>
  <c r="I100" i="5"/>
  <c r="I108" i="5"/>
  <c r="I116" i="5"/>
  <c r="I124" i="5"/>
  <c r="I132" i="5"/>
  <c r="I140" i="5"/>
  <c r="I148" i="5"/>
  <c r="I156" i="5"/>
  <c r="I164" i="5"/>
  <c r="I172" i="5"/>
  <c r="I180" i="5"/>
  <c r="I188" i="5"/>
  <c r="I196" i="5"/>
  <c r="I204" i="5"/>
  <c r="I212" i="5"/>
  <c r="I220" i="5"/>
  <c r="I228" i="5"/>
  <c r="I236" i="5"/>
  <c r="I244" i="5"/>
  <c r="I252" i="5"/>
  <c r="I260" i="5"/>
  <c r="I268" i="5"/>
  <c r="I276" i="5"/>
  <c r="I284" i="5"/>
  <c r="I292" i="5"/>
  <c r="I300" i="5"/>
  <c r="I308" i="5"/>
  <c r="I316" i="5"/>
  <c r="I324" i="5"/>
  <c r="I332" i="5"/>
  <c r="H12" i="5"/>
  <c r="H20" i="5"/>
  <c r="H28" i="5"/>
  <c r="H36" i="5"/>
  <c r="H44" i="5"/>
  <c r="H52" i="5"/>
  <c r="H60" i="5"/>
  <c r="H68" i="5"/>
  <c r="H76" i="5"/>
  <c r="H84" i="5"/>
  <c r="H92" i="5"/>
  <c r="H100" i="5"/>
  <c r="H108" i="5"/>
  <c r="H116" i="5"/>
  <c r="H124" i="5"/>
  <c r="H132" i="5"/>
  <c r="H140" i="5"/>
  <c r="H148" i="5"/>
  <c r="H156" i="5"/>
  <c r="H164" i="5"/>
  <c r="H172" i="5"/>
  <c r="H180" i="5"/>
  <c r="H188" i="5"/>
  <c r="H196" i="5"/>
  <c r="H204" i="5"/>
  <c r="H212" i="5"/>
  <c r="H220" i="5"/>
  <c r="H228" i="5"/>
  <c r="H236" i="5"/>
  <c r="H244" i="5"/>
  <c r="H252" i="5"/>
  <c r="H260" i="5"/>
  <c r="H268" i="5"/>
  <c r="H276" i="5"/>
  <c r="H284" i="5"/>
  <c r="H292" i="5"/>
  <c r="H300" i="5"/>
  <c r="H308" i="5"/>
  <c r="H316" i="5"/>
  <c r="H324" i="5"/>
  <c r="H332" i="5"/>
  <c r="G12" i="5"/>
  <c r="G20" i="5"/>
  <c r="G28" i="5"/>
  <c r="G36" i="5"/>
  <c r="G44" i="5"/>
  <c r="G52" i="5"/>
  <c r="G60" i="5"/>
  <c r="G68" i="5"/>
  <c r="G76" i="5"/>
  <c r="G84" i="5"/>
  <c r="G92" i="5"/>
  <c r="G100" i="5"/>
  <c r="G108" i="5"/>
  <c r="G116" i="5"/>
  <c r="G124" i="5"/>
  <c r="G132" i="5"/>
  <c r="G140" i="5"/>
  <c r="G148" i="5"/>
  <c r="G156" i="5"/>
  <c r="G164" i="5"/>
  <c r="G172" i="5"/>
  <c r="G180" i="5"/>
  <c r="G188" i="5"/>
  <c r="G196" i="5"/>
  <c r="G204" i="5"/>
  <c r="G212" i="5"/>
  <c r="G220" i="5"/>
  <c r="G228" i="5"/>
  <c r="G236" i="5"/>
  <c r="G244" i="5"/>
  <c r="G252" i="5"/>
  <c r="G260" i="5"/>
  <c r="G268" i="5"/>
  <c r="G276" i="5"/>
  <c r="G284" i="5"/>
  <c r="G292" i="5"/>
  <c r="G300" i="5"/>
  <c r="G308" i="5"/>
  <c r="G316" i="5"/>
  <c r="G324" i="5"/>
  <c r="G332" i="5"/>
  <c r="K23" i="5"/>
  <c r="K87" i="5"/>
  <c r="K151" i="5"/>
  <c r="K188" i="5"/>
  <c r="K209" i="5"/>
  <c r="K231" i="5"/>
  <c r="K252" i="5"/>
  <c r="K273" i="5"/>
  <c r="K295" i="5"/>
  <c r="K316" i="5"/>
  <c r="J23" i="5"/>
  <c r="J44" i="5"/>
  <c r="J65" i="5"/>
  <c r="J87" i="5"/>
  <c r="J108" i="5"/>
  <c r="J129" i="5"/>
  <c r="J151" i="5"/>
  <c r="J172" i="5"/>
  <c r="J193" i="5"/>
  <c r="J215" i="5"/>
  <c r="J236" i="5"/>
  <c r="J257" i="5"/>
  <c r="J279" i="5"/>
  <c r="J300" i="5"/>
  <c r="J321" i="5"/>
  <c r="J7" i="5"/>
  <c r="I23" i="5"/>
  <c r="I39" i="5"/>
  <c r="I55" i="5"/>
  <c r="I68" i="5"/>
  <c r="I77" i="5"/>
  <c r="I85" i="5"/>
  <c r="I93" i="5"/>
  <c r="I101" i="5"/>
  <c r="I109" i="5"/>
  <c r="I117" i="5"/>
  <c r="I125" i="5"/>
  <c r="I133" i="5"/>
  <c r="I141" i="5"/>
  <c r="I149" i="5"/>
  <c r="I157" i="5"/>
  <c r="I165" i="5"/>
  <c r="I173" i="5"/>
  <c r="I181" i="5"/>
  <c r="I189" i="5"/>
  <c r="I197" i="5"/>
  <c r="I205" i="5"/>
  <c r="I213" i="5"/>
  <c r="I221" i="5"/>
  <c r="I229" i="5"/>
  <c r="I237" i="5"/>
  <c r="I245" i="5"/>
  <c r="I253" i="5"/>
  <c r="I261" i="5"/>
  <c r="I269" i="5"/>
  <c r="I277" i="5"/>
  <c r="I285" i="5"/>
  <c r="I293" i="5"/>
  <c r="I301" i="5"/>
  <c r="I309" i="5"/>
  <c r="I317" i="5"/>
  <c r="I325" i="5"/>
  <c r="I333" i="5"/>
  <c r="H13" i="5"/>
  <c r="H21" i="5"/>
  <c r="H29" i="5"/>
  <c r="H37" i="5"/>
  <c r="H45" i="5"/>
  <c r="H53" i="5"/>
  <c r="H61" i="5"/>
  <c r="H69" i="5"/>
  <c r="H77" i="5"/>
  <c r="H85" i="5"/>
  <c r="H93" i="5"/>
  <c r="H101" i="5"/>
  <c r="H109" i="5"/>
  <c r="H117" i="5"/>
  <c r="H125" i="5"/>
  <c r="H133" i="5"/>
  <c r="H141" i="5"/>
  <c r="H149" i="5"/>
  <c r="H157" i="5"/>
  <c r="H165" i="5"/>
  <c r="H173" i="5"/>
  <c r="H181" i="5"/>
  <c r="H189" i="5"/>
  <c r="H197" i="5"/>
  <c r="H205" i="5"/>
  <c r="H213" i="5"/>
  <c r="H221" i="5"/>
  <c r="H229" i="5"/>
  <c r="H237" i="5"/>
  <c r="H245" i="5"/>
  <c r="H253" i="5"/>
  <c r="H261" i="5"/>
  <c r="H269" i="5"/>
  <c r="H277" i="5"/>
  <c r="H285" i="5"/>
  <c r="H293" i="5"/>
  <c r="H301" i="5"/>
  <c r="H309" i="5"/>
  <c r="H317" i="5"/>
  <c r="H325" i="5"/>
  <c r="H333" i="5"/>
  <c r="G13" i="5"/>
  <c r="G21" i="5"/>
  <c r="G29" i="5"/>
  <c r="G37" i="5"/>
  <c r="G45" i="5"/>
  <c r="G53" i="5"/>
  <c r="G61" i="5"/>
  <c r="G69" i="5"/>
  <c r="G77" i="5"/>
  <c r="G85" i="5"/>
  <c r="G93" i="5"/>
  <c r="G101" i="5"/>
  <c r="G109" i="5"/>
  <c r="G117" i="5"/>
  <c r="G125" i="5"/>
  <c r="G133" i="5"/>
  <c r="G141" i="5"/>
  <c r="G149" i="5"/>
  <c r="G157" i="5"/>
  <c r="G165" i="5"/>
  <c r="G173" i="5"/>
  <c r="G181" i="5"/>
  <c r="G189" i="5"/>
  <c r="G197" i="5"/>
  <c r="G205" i="5"/>
  <c r="G213" i="5"/>
  <c r="G221" i="5"/>
  <c r="G229" i="5"/>
  <c r="G237" i="5"/>
  <c r="G245" i="5"/>
  <c r="G253" i="5"/>
  <c r="G261" i="5"/>
  <c r="G269" i="5"/>
  <c r="G277" i="5"/>
  <c r="G285" i="5"/>
  <c r="G293" i="5"/>
  <c r="G301" i="5"/>
  <c r="G309" i="5"/>
  <c r="G317" i="5"/>
  <c r="G325" i="5"/>
  <c r="G333" i="5"/>
  <c r="K31" i="5"/>
  <c r="K95" i="5"/>
  <c r="K159" i="5"/>
  <c r="K191" i="5"/>
  <c r="K212" i="5"/>
  <c r="K233" i="5"/>
  <c r="K255" i="5"/>
  <c r="K276" i="5"/>
  <c r="K297" i="5"/>
  <c r="K319" i="5"/>
  <c r="J25" i="5"/>
  <c r="J47" i="5"/>
  <c r="J68" i="5"/>
  <c r="J89" i="5"/>
  <c r="J111" i="5"/>
  <c r="J132" i="5"/>
  <c r="J153" i="5"/>
  <c r="J175" i="5"/>
  <c r="J196" i="5"/>
  <c r="J217" i="5"/>
  <c r="J239" i="5"/>
  <c r="J260" i="5"/>
  <c r="J281" i="5"/>
  <c r="J303" i="5"/>
  <c r="J324" i="5"/>
  <c r="I9" i="5"/>
  <c r="I25" i="5"/>
  <c r="I41" i="5"/>
  <c r="I57" i="5"/>
  <c r="I69" i="5"/>
  <c r="I78" i="5"/>
  <c r="I86" i="5"/>
  <c r="I94" i="5"/>
  <c r="I102" i="5"/>
  <c r="I110" i="5"/>
  <c r="I118" i="5"/>
  <c r="I126" i="5"/>
  <c r="I134" i="5"/>
  <c r="I142" i="5"/>
  <c r="I150" i="5"/>
  <c r="I158" i="5"/>
  <c r="I166" i="5"/>
  <c r="I174" i="5"/>
  <c r="I182" i="5"/>
  <c r="I190" i="5"/>
  <c r="I198" i="5"/>
  <c r="I206" i="5"/>
  <c r="I214" i="5"/>
  <c r="I222" i="5"/>
  <c r="I230" i="5"/>
  <c r="I238" i="5"/>
  <c r="I246" i="5"/>
  <c r="I254" i="5"/>
  <c r="I262" i="5"/>
  <c r="I270" i="5"/>
  <c r="I278" i="5"/>
  <c r="I286" i="5"/>
  <c r="I294" i="5"/>
  <c r="I302" i="5"/>
  <c r="I310" i="5"/>
  <c r="I318" i="5"/>
  <c r="I326" i="5"/>
  <c r="I334" i="5"/>
  <c r="H14" i="5"/>
  <c r="H22" i="5"/>
  <c r="H30" i="5"/>
  <c r="H38" i="5"/>
  <c r="H46" i="5"/>
  <c r="H54" i="5"/>
  <c r="H62" i="5"/>
  <c r="H70" i="5"/>
  <c r="H78" i="5"/>
  <c r="H86" i="5"/>
  <c r="H94" i="5"/>
  <c r="H102" i="5"/>
  <c r="H110" i="5"/>
  <c r="H118" i="5"/>
  <c r="H126" i="5"/>
  <c r="H134" i="5"/>
  <c r="H142" i="5"/>
  <c r="H150" i="5"/>
  <c r="H158" i="5"/>
  <c r="H166" i="5"/>
  <c r="H174" i="5"/>
  <c r="H182" i="5"/>
  <c r="H190" i="5"/>
  <c r="H198" i="5"/>
  <c r="H206" i="5"/>
  <c r="H214" i="5"/>
  <c r="H222" i="5"/>
  <c r="H230" i="5"/>
  <c r="H238" i="5"/>
  <c r="H246" i="5"/>
  <c r="H254" i="5"/>
  <c r="H262" i="5"/>
  <c r="H270" i="5"/>
  <c r="H278" i="5"/>
  <c r="H286" i="5"/>
  <c r="H294" i="5"/>
  <c r="H302" i="5"/>
  <c r="H310" i="5"/>
  <c r="H318" i="5"/>
  <c r="H326" i="5"/>
  <c r="H334" i="5"/>
  <c r="G14" i="5"/>
  <c r="G22" i="5"/>
  <c r="G30" i="5"/>
  <c r="G38" i="5"/>
  <c r="G46" i="5"/>
  <c r="G54" i="5"/>
  <c r="G62" i="5"/>
  <c r="G70" i="5"/>
  <c r="G78" i="5"/>
  <c r="G86" i="5"/>
  <c r="G94" i="5"/>
  <c r="G102" i="5"/>
  <c r="G110" i="5"/>
  <c r="G118" i="5"/>
  <c r="G126" i="5"/>
  <c r="G134" i="5"/>
  <c r="G142" i="5"/>
  <c r="G150" i="5"/>
  <c r="G158" i="5"/>
  <c r="G166" i="5"/>
  <c r="G174" i="5"/>
  <c r="G182" i="5"/>
  <c r="G190" i="5"/>
  <c r="G198" i="5"/>
  <c r="G206" i="5"/>
  <c r="G214" i="5"/>
  <c r="G222" i="5"/>
  <c r="G230" i="5"/>
  <c r="G238" i="5"/>
  <c r="G246" i="5"/>
  <c r="G254" i="5"/>
  <c r="G262" i="5"/>
  <c r="G270" i="5"/>
  <c r="G278" i="5"/>
  <c r="G286" i="5"/>
  <c r="G294" i="5"/>
  <c r="G302" i="5"/>
  <c r="G310" i="5"/>
  <c r="G318" i="5"/>
  <c r="G326" i="5"/>
  <c r="G334" i="5"/>
  <c r="G34" i="5"/>
  <c r="G66" i="5"/>
  <c r="G98" i="5"/>
  <c r="G130" i="5"/>
  <c r="G162" i="5"/>
  <c r="G194" i="5"/>
  <c r="G226" i="5"/>
  <c r="G258" i="5"/>
  <c r="G290" i="5"/>
  <c r="G322" i="5"/>
  <c r="G39" i="5"/>
  <c r="G71" i="5"/>
  <c r="G103" i="5"/>
  <c r="G135" i="5"/>
  <c r="G167" i="5"/>
  <c r="G199" i="5"/>
  <c r="G231" i="5"/>
  <c r="G263" i="5"/>
  <c r="G295" i="5"/>
  <c r="G327" i="5"/>
  <c r="G10" i="5"/>
  <c r="G42" i="5"/>
  <c r="G74" i="5"/>
  <c r="G106" i="5"/>
  <c r="G138" i="5"/>
  <c r="G170" i="5"/>
  <c r="G202" i="5"/>
  <c r="G234" i="5"/>
  <c r="G266" i="5"/>
  <c r="G298" i="5"/>
  <c r="G330" i="5"/>
  <c r="G15" i="5"/>
  <c r="G47" i="5"/>
  <c r="G79" i="5"/>
  <c r="G111" i="5"/>
  <c r="G143" i="5"/>
  <c r="G175" i="5"/>
  <c r="G207" i="5"/>
  <c r="G239" i="5"/>
  <c r="G271" i="5"/>
  <c r="G303" i="5"/>
  <c r="G335" i="5"/>
  <c r="G18" i="5"/>
  <c r="G50" i="5"/>
  <c r="G82" i="5"/>
  <c r="G114" i="5"/>
  <c r="G146" i="5"/>
  <c r="G178" i="5"/>
  <c r="G210" i="5"/>
  <c r="G242" i="5"/>
  <c r="G274" i="5"/>
  <c r="G306" i="5"/>
  <c r="G23" i="5"/>
  <c r="G55" i="5"/>
  <c r="G87" i="5"/>
  <c r="G119" i="5"/>
  <c r="G151" i="5"/>
  <c r="G183" i="5"/>
  <c r="G215" i="5"/>
  <c r="G247" i="5"/>
  <c r="G279" i="5"/>
  <c r="G311" i="5"/>
  <c r="G7" i="5"/>
  <c r="G26" i="5"/>
  <c r="G58" i="5"/>
  <c r="G90" i="5"/>
  <c r="G122" i="5"/>
  <c r="G154" i="5"/>
  <c r="G186" i="5"/>
  <c r="G218" i="5"/>
  <c r="G250" i="5"/>
  <c r="G282" i="5"/>
  <c r="G314" i="5"/>
  <c r="G31" i="5"/>
  <c r="G63" i="5"/>
  <c r="G95" i="5"/>
  <c r="G127" i="5"/>
  <c r="G159" i="5"/>
  <c r="G191" i="5"/>
  <c r="G223" i="5"/>
  <c r="G255" i="5"/>
  <c r="G287" i="5"/>
  <c r="G319" i="5"/>
  <c r="U58" i="6" l="1"/>
  <c r="U174" i="6"/>
  <c r="U197" i="6"/>
  <c r="U315" i="6"/>
  <c r="U228" i="6"/>
  <c r="U225" i="6"/>
  <c r="U33" i="6"/>
  <c r="U218" i="4"/>
  <c r="U250" i="4"/>
  <c r="U315" i="4"/>
  <c r="U21" i="4"/>
  <c r="U8" i="4"/>
  <c r="U115" i="4"/>
  <c r="U147" i="4"/>
  <c r="U211" i="4"/>
  <c r="U243" i="4"/>
  <c r="U103" i="4"/>
  <c r="U30" i="4"/>
  <c r="U70" i="4"/>
  <c r="U111" i="4"/>
  <c r="U284" i="3"/>
  <c r="U220" i="3"/>
  <c r="U156" i="3"/>
  <c r="U92" i="3"/>
  <c r="U28" i="3"/>
  <c r="U215" i="6"/>
  <c r="U264" i="6"/>
  <c r="U273" i="6"/>
  <c r="U282" i="6"/>
  <c r="U291" i="6"/>
  <c r="U70" i="6"/>
  <c r="U263" i="3"/>
  <c r="U199" i="3"/>
  <c r="U135" i="3"/>
  <c r="U71" i="3"/>
  <c r="U308" i="3"/>
  <c r="U244" i="3"/>
  <c r="U180" i="3"/>
  <c r="U116" i="3"/>
  <c r="U52" i="3"/>
  <c r="U314" i="3"/>
  <c r="U250" i="3"/>
  <c r="U186" i="3"/>
  <c r="U122" i="3"/>
  <c r="U58" i="3"/>
  <c r="U281" i="3"/>
  <c r="U217" i="3"/>
  <c r="U153" i="3"/>
  <c r="U89" i="3"/>
  <c r="U25" i="3"/>
  <c r="U256" i="3"/>
  <c r="U192" i="3"/>
  <c r="U128" i="3"/>
  <c r="U64" i="3"/>
  <c r="U286" i="4"/>
  <c r="U318" i="4"/>
  <c r="U322" i="4"/>
  <c r="U48" i="4"/>
  <c r="U94" i="4"/>
  <c r="U280" i="4"/>
  <c r="U312" i="4"/>
  <c r="U299" i="5"/>
  <c r="U235" i="5"/>
  <c r="U171" i="5"/>
  <c r="U107" i="5"/>
  <c r="U43" i="5"/>
  <c r="U127" i="4"/>
  <c r="U19" i="4"/>
  <c r="U89" i="4"/>
  <c r="U130" i="4"/>
  <c r="U162" i="4"/>
  <c r="U194" i="4"/>
  <c r="U226" i="4"/>
  <c r="U258" i="4"/>
  <c r="U288" i="4"/>
  <c r="U320" i="4"/>
  <c r="U310" i="4"/>
  <c r="U314" i="4"/>
  <c r="U239" i="3"/>
  <c r="U175" i="3"/>
  <c r="U111" i="3"/>
  <c r="U47" i="3"/>
  <c r="U321" i="3"/>
  <c r="U257" i="3"/>
  <c r="U193" i="3"/>
  <c r="U129" i="3"/>
  <c r="U65" i="3"/>
  <c r="U315" i="3"/>
  <c r="U251" i="3"/>
  <c r="U187" i="3"/>
  <c r="U123" i="3"/>
  <c r="U59" i="3"/>
  <c r="U198" i="4"/>
  <c r="U230" i="4"/>
  <c r="U262" i="4"/>
  <c r="U302" i="3"/>
  <c r="U238" i="3"/>
  <c r="U174" i="3"/>
  <c r="U110" i="3"/>
  <c r="U46" i="3"/>
  <c r="U66" i="4"/>
  <c r="U330" i="3"/>
  <c r="U266" i="3"/>
  <c r="U202" i="3"/>
  <c r="U138" i="3"/>
  <c r="U74" i="3"/>
  <c r="U10" i="3"/>
  <c r="U297" i="3"/>
  <c r="U233" i="3"/>
  <c r="U169" i="3"/>
  <c r="U105" i="3"/>
  <c r="U41" i="3"/>
  <c r="U208" i="3"/>
  <c r="U144" i="3"/>
  <c r="U80" i="3"/>
  <c r="U16" i="3"/>
  <c r="U114" i="4"/>
  <c r="U146" i="4"/>
  <c r="U190" i="4"/>
  <c r="U254" i="4"/>
  <c r="U304" i="4"/>
  <c r="U336" i="4"/>
  <c r="U330" i="4"/>
  <c r="U226" i="5"/>
  <c r="U162" i="5"/>
  <c r="U98" i="5"/>
  <c r="U34" i="5"/>
  <c r="U305" i="5"/>
  <c r="U241" i="5"/>
  <c r="U177" i="5"/>
  <c r="U113" i="5"/>
  <c r="U49" i="5"/>
  <c r="U298" i="6"/>
  <c r="U317" i="6"/>
  <c r="U326" i="6"/>
  <c r="U335" i="6"/>
  <c r="U294" i="5"/>
  <c r="U304" i="5"/>
  <c r="U288" i="5"/>
  <c r="U318" i="6"/>
  <c r="U327" i="6"/>
  <c r="U336" i="6"/>
  <c r="U220" i="5"/>
  <c r="U256" i="5"/>
  <c r="U54" i="5"/>
  <c r="U252" i="5"/>
  <c r="U282" i="5"/>
  <c r="U218" i="5"/>
  <c r="U154" i="5"/>
  <c r="U90" i="5"/>
  <c r="U26" i="5"/>
  <c r="U297" i="5"/>
  <c r="U233" i="5"/>
  <c r="U169" i="5"/>
  <c r="U105" i="5"/>
  <c r="U41" i="5"/>
  <c r="U109" i="6"/>
  <c r="U309" i="5"/>
  <c r="U40" i="5"/>
  <c r="U328" i="5"/>
  <c r="U228" i="5"/>
  <c r="U125" i="5"/>
  <c r="U32" i="5"/>
  <c r="U197" i="5"/>
  <c r="U291" i="5"/>
  <c r="U227" i="5"/>
  <c r="U163" i="5"/>
  <c r="U99" i="5"/>
  <c r="U35" i="5"/>
  <c r="U50" i="6"/>
  <c r="U180" i="6"/>
  <c r="U139" i="6"/>
  <c r="U153" i="6"/>
  <c r="U217" i="6"/>
  <c r="U206" i="5"/>
  <c r="U333" i="5"/>
  <c r="U230" i="5"/>
  <c r="U62" i="6"/>
  <c r="U148" i="6"/>
  <c r="U12" i="5"/>
  <c r="U292" i="5"/>
  <c r="U86" i="5"/>
  <c r="U96" i="5"/>
  <c r="U263" i="6"/>
  <c r="U272" i="6"/>
  <c r="U281" i="6"/>
  <c r="U290" i="6"/>
  <c r="U19" i="6"/>
  <c r="U38" i="6"/>
  <c r="U206" i="6"/>
  <c r="U269" i="6"/>
  <c r="U258" i="6"/>
  <c r="U188" i="6"/>
  <c r="U231" i="6"/>
  <c r="U240" i="6"/>
  <c r="U249" i="6"/>
  <c r="U301" i="6"/>
  <c r="U333" i="6"/>
  <c r="U209" i="6"/>
  <c r="U218" i="6"/>
  <c r="U113" i="6"/>
  <c r="U102" i="6"/>
  <c r="U99" i="6"/>
  <c r="U142" i="6"/>
  <c r="U164" i="6"/>
  <c r="U187" i="6"/>
  <c r="U36" i="6"/>
  <c r="U14" i="6"/>
  <c r="U72" i="6"/>
  <c r="U166" i="6"/>
  <c r="U168" i="6"/>
  <c r="U304" i="6"/>
  <c r="U313" i="6"/>
  <c r="U322" i="6"/>
  <c r="U331" i="6"/>
  <c r="U330" i="6"/>
  <c r="U18" i="6"/>
  <c r="U119" i="6"/>
  <c r="U318" i="5"/>
  <c r="U215" i="5"/>
  <c r="U46" i="5"/>
  <c r="U172" i="5"/>
  <c r="U260" i="5"/>
  <c r="U238" i="5"/>
  <c r="U52" i="4"/>
  <c r="U9" i="4"/>
  <c r="U84" i="4"/>
  <c r="U125" i="4"/>
  <c r="U157" i="4"/>
  <c r="U124" i="4"/>
  <c r="U156" i="4"/>
  <c r="U237" i="4"/>
  <c r="U269" i="4"/>
  <c r="U332" i="4"/>
  <c r="U295" i="4"/>
  <c r="U327" i="4"/>
  <c r="U10" i="4"/>
  <c r="U107" i="4"/>
  <c r="U139" i="4"/>
  <c r="U203" i="4"/>
  <c r="U235" i="4"/>
  <c r="U267" i="4"/>
  <c r="U210" i="4"/>
  <c r="U242" i="4"/>
  <c r="U78" i="4"/>
  <c r="U100" i="4"/>
  <c r="U132" i="4"/>
  <c r="U164" i="4"/>
  <c r="U213" i="4"/>
  <c r="U245" i="4"/>
  <c r="U311" i="4"/>
  <c r="U16" i="4"/>
  <c r="U278" i="3"/>
  <c r="U214" i="3"/>
  <c r="U150" i="3"/>
  <c r="U86" i="3"/>
  <c r="U22" i="3"/>
  <c r="U275" i="3"/>
  <c r="U211" i="3"/>
  <c r="U147" i="3"/>
  <c r="U83" i="3"/>
  <c r="U19" i="3"/>
  <c r="U333" i="3"/>
  <c r="U269" i="3"/>
  <c r="U205" i="3"/>
  <c r="U141" i="3"/>
  <c r="U77" i="3"/>
  <c r="U13" i="3"/>
  <c r="U290" i="3"/>
  <c r="U226" i="3"/>
  <c r="U162" i="3"/>
  <c r="U98" i="3"/>
  <c r="U34" i="3"/>
  <c r="U309" i="3"/>
  <c r="U245" i="3"/>
  <c r="U181" i="3"/>
  <c r="U117" i="3"/>
  <c r="U53" i="3"/>
  <c r="U332" i="3"/>
  <c r="U268" i="3"/>
  <c r="U204" i="3"/>
  <c r="U140" i="3"/>
  <c r="U76" i="3"/>
  <c r="U12" i="3"/>
  <c r="U293" i="3"/>
  <c r="U229" i="3"/>
  <c r="U165" i="3"/>
  <c r="U101" i="3"/>
  <c r="U37" i="3"/>
  <c r="U291" i="3"/>
  <c r="U227" i="3"/>
  <c r="U163" i="3"/>
  <c r="U99" i="3"/>
  <c r="U35" i="3"/>
  <c r="U21" i="6"/>
  <c r="U53" i="6"/>
  <c r="U221" i="6"/>
  <c r="U208" i="6"/>
  <c r="U246" i="5"/>
  <c r="U269" i="5"/>
  <c r="U166" i="5"/>
  <c r="U296" i="5"/>
  <c r="U293" i="5"/>
  <c r="U327" i="5"/>
  <c r="U224" i="5"/>
  <c r="U159" i="5"/>
  <c r="U44" i="5"/>
  <c r="U8" i="6"/>
  <c r="U73" i="6"/>
  <c r="U45" i="6"/>
  <c r="U68" i="6"/>
  <c r="U59" i="6"/>
  <c r="U41" i="6"/>
  <c r="U88" i="6"/>
  <c r="U112" i="6"/>
  <c r="U132" i="6"/>
  <c r="U137" i="6"/>
  <c r="U143" i="6"/>
  <c r="U183" i="6"/>
  <c r="U229" i="6"/>
  <c r="U307" i="6"/>
  <c r="U316" i="6"/>
  <c r="U324" i="6"/>
  <c r="U335" i="5"/>
  <c r="U232" i="5"/>
  <c r="U255" i="5"/>
  <c r="U279" i="5"/>
  <c r="U76" i="5"/>
  <c r="U175" i="5"/>
  <c r="U308" i="5"/>
  <c r="U316" i="5"/>
  <c r="U213" i="5"/>
  <c r="U110" i="5"/>
  <c r="U331" i="5"/>
  <c r="U267" i="5"/>
  <c r="U203" i="5"/>
  <c r="U139" i="5"/>
  <c r="U75" i="5"/>
  <c r="U11" i="5"/>
  <c r="U322" i="5"/>
  <c r="U258" i="5"/>
  <c r="U194" i="5"/>
  <c r="U130" i="5"/>
  <c r="U66" i="5"/>
  <c r="U273" i="5"/>
  <c r="U209" i="5"/>
  <c r="U145" i="5"/>
  <c r="U81" i="5"/>
  <c r="U17" i="5"/>
  <c r="U54" i="6"/>
  <c r="U37" i="6"/>
  <c r="U67" i="6"/>
  <c r="U129" i="6"/>
  <c r="U178" i="6"/>
  <c r="U145" i="6"/>
  <c r="U177" i="6"/>
  <c r="U212" i="6"/>
  <c r="U276" i="6"/>
  <c r="U324" i="5"/>
  <c r="U221" i="5"/>
  <c r="U118" i="5"/>
  <c r="U244" i="5"/>
  <c r="U62" i="5"/>
  <c r="U134" i="5"/>
  <c r="U119" i="5"/>
  <c r="U323" i="5"/>
  <c r="U259" i="5"/>
  <c r="U195" i="5"/>
  <c r="U131" i="5"/>
  <c r="U67" i="5"/>
  <c r="U314" i="5"/>
  <c r="U250" i="5"/>
  <c r="U186" i="5"/>
  <c r="U122" i="5"/>
  <c r="U58" i="5"/>
  <c r="U329" i="5"/>
  <c r="U265" i="5"/>
  <c r="U201" i="5"/>
  <c r="U137" i="5"/>
  <c r="U73" i="5"/>
  <c r="U9" i="5"/>
  <c r="U9" i="6"/>
  <c r="U32" i="6"/>
  <c r="U51" i="6"/>
  <c r="U55" i="6"/>
  <c r="U30" i="6"/>
  <c r="U60" i="6"/>
  <c r="U69" i="6"/>
  <c r="U65" i="6"/>
  <c r="U80" i="6"/>
  <c r="U123" i="6"/>
  <c r="U138" i="6"/>
  <c r="U150" i="6"/>
  <c r="U181" i="6"/>
  <c r="U179" i="6"/>
  <c r="U184" i="6"/>
  <c r="U152" i="6"/>
  <c r="U210" i="6"/>
  <c r="U219" i="6"/>
  <c r="U216" i="6"/>
  <c r="U251" i="6"/>
  <c r="U248" i="6"/>
  <c r="U238" i="6"/>
  <c r="U247" i="6"/>
  <c r="U306" i="6"/>
  <c r="U131" i="4"/>
  <c r="U163" i="4"/>
  <c r="U182" i="4"/>
  <c r="U214" i="4"/>
  <c r="U246" i="4"/>
  <c r="U227" i="4"/>
  <c r="U259" i="4"/>
  <c r="U202" i="4"/>
  <c r="U266" i="4"/>
  <c r="U296" i="4"/>
  <c r="U328" i="4"/>
  <c r="U291" i="4"/>
  <c r="U323" i="4"/>
  <c r="U306" i="4"/>
  <c r="U173" i="4"/>
  <c r="U116" i="4"/>
  <c r="U148" i="4"/>
  <c r="U171" i="4"/>
  <c r="U176" i="4"/>
  <c r="U229" i="4"/>
  <c r="U261" i="4"/>
  <c r="U302" i="4"/>
  <c r="U334" i="4"/>
  <c r="U43" i="4"/>
  <c r="U12" i="4"/>
  <c r="U119" i="4"/>
  <c r="U216" i="3"/>
  <c r="U152" i="3"/>
  <c r="U88" i="3"/>
  <c r="U24" i="3"/>
  <c r="U221" i="4"/>
  <c r="U253" i="4"/>
  <c r="U294" i="4"/>
  <c r="U326" i="4"/>
  <c r="U231" i="3"/>
  <c r="U167" i="3"/>
  <c r="U103" i="3"/>
  <c r="U39" i="3"/>
  <c r="U334" i="3"/>
  <c r="U270" i="3"/>
  <c r="U206" i="3"/>
  <c r="U142" i="3"/>
  <c r="U78" i="3"/>
  <c r="U14" i="3"/>
  <c r="U61" i="4"/>
  <c r="U301" i="3"/>
  <c r="U237" i="3"/>
  <c r="U173" i="3"/>
  <c r="U109" i="3"/>
  <c r="U45" i="3"/>
  <c r="U276" i="3"/>
  <c r="U212" i="3"/>
  <c r="U148" i="3"/>
  <c r="U84" i="3"/>
  <c r="U20" i="3"/>
  <c r="U283" i="3"/>
  <c r="U219" i="3"/>
  <c r="U155" i="3"/>
  <c r="U91" i="3"/>
  <c r="U27" i="3"/>
  <c r="U322" i="3"/>
  <c r="U258" i="3"/>
  <c r="U194" i="3"/>
  <c r="U130" i="3"/>
  <c r="U66" i="3"/>
  <c r="U289" i="3"/>
  <c r="U225" i="3"/>
  <c r="U161" i="3"/>
  <c r="U97" i="3"/>
  <c r="U33" i="3"/>
  <c r="U200" i="3"/>
  <c r="U136" i="3"/>
  <c r="U72" i="3"/>
  <c r="U8" i="3"/>
  <c r="U92" i="4"/>
  <c r="U133" i="4"/>
  <c r="U165" i="4"/>
  <c r="M338" i="5"/>
  <c r="U167" i="5"/>
  <c r="U310" i="5"/>
  <c r="U207" i="5"/>
  <c r="R338" i="5"/>
  <c r="U254" i="5"/>
  <c r="U151" i="5"/>
  <c r="U150" i="5"/>
  <c r="U47" i="5"/>
  <c r="U280" i="5"/>
  <c r="U188" i="5"/>
  <c r="U223" i="5"/>
  <c r="U120" i="5"/>
  <c r="U20" i="5"/>
  <c r="U311" i="5"/>
  <c r="U108" i="5"/>
  <c r="U315" i="5"/>
  <c r="U251" i="5"/>
  <c r="U187" i="5"/>
  <c r="U123" i="5"/>
  <c r="U59" i="5"/>
  <c r="U10" i="6"/>
  <c r="U306" i="5"/>
  <c r="U242" i="5"/>
  <c r="U178" i="5"/>
  <c r="U114" i="5"/>
  <c r="U50" i="5"/>
  <c r="I338" i="6"/>
  <c r="U321" i="5"/>
  <c r="U257" i="5"/>
  <c r="U193" i="5"/>
  <c r="U129" i="5"/>
  <c r="U65" i="5"/>
  <c r="U61" i="6"/>
  <c r="U49" i="6"/>
  <c r="U116" i="6"/>
  <c r="U107" i="6"/>
  <c r="U74" i="6"/>
  <c r="U106" i="6"/>
  <c r="U165" i="6"/>
  <c r="U170" i="6"/>
  <c r="U169" i="6"/>
  <c r="U192" i="6"/>
  <c r="U201" i="6"/>
  <c r="U207" i="6"/>
  <c r="U234" i="6"/>
  <c r="U242" i="6"/>
  <c r="U267" i="6"/>
  <c r="U279" i="6"/>
  <c r="U284" i="6"/>
  <c r="U293" i="6"/>
  <c r="U299" i="6"/>
  <c r="U297" i="6"/>
  <c r="U314" i="6"/>
  <c r="M338" i="3"/>
  <c r="U223" i="3"/>
  <c r="U159" i="3"/>
  <c r="U95" i="3"/>
  <c r="U31" i="3"/>
  <c r="U326" i="3"/>
  <c r="U262" i="3"/>
  <c r="U198" i="3"/>
  <c r="U134" i="3"/>
  <c r="U70" i="3"/>
  <c r="U44" i="4"/>
  <c r="U217" i="4"/>
  <c r="U249" i="4"/>
  <c r="U277" i="4"/>
  <c r="U309" i="4"/>
  <c r="S338" i="5"/>
  <c r="U319" i="5"/>
  <c r="U216" i="5"/>
  <c r="U240" i="5"/>
  <c r="U277" i="5"/>
  <c r="U174" i="5"/>
  <c r="U71" i="5"/>
  <c r="U312" i="5"/>
  <c r="U212" i="5"/>
  <c r="U300" i="5"/>
  <c r="U94" i="5"/>
  <c r="G338" i="6"/>
  <c r="U307" i="5"/>
  <c r="U243" i="5"/>
  <c r="U179" i="5"/>
  <c r="U115" i="5"/>
  <c r="U51" i="5"/>
  <c r="H338" i="6"/>
  <c r="U298" i="5"/>
  <c r="U234" i="5"/>
  <c r="U170" i="5"/>
  <c r="U106" i="5"/>
  <c r="U42" i="5"/>
  <c r="Q338" i="6"/>
  <c r="U25" i="6"/>
  <c r="U313" i="5"/>
  <c r="U249" i="5"/>
  <c r="U185" i="5"/>
  <c r="U121" i="5"/>
  <c r="U57" i="5"/>
  <c r="U24" i="6"/>
  <c r="U22" i="6"/>
  <c r="N338" i="6"/>
  <c r="U20" i="6"/>
  <c r="U29" i="6"/>
  <c r="U34" i="6"/>
  <c r="U52" i="6"/>
  <c r="U66" i="6"/>
  <c r="U48" i="6"/>
  <c r="U57" i="6"/>
  <c r="U87" i="6"/>
  <c r="U81" i="6"/>
  <c r="U104" i="6"/>
  <c r="U79" i="6"/>
  <c r="U100" i="6"/>
  <c r="U156" i="6"/>
  <c r="U173" i="6"/>
  <c r="U171" i="6"/>
  <c r="U144" i="6"/>
  <c r="U176" i="6"/>
  <c r="U185" i="6"/>
  <c r="U195" i="6"/>
  <c r="U193" i="6"/>
  <c r="U198" i="6"/>
  <c r="U226" i="6"/>
  <c r="U235" i="6"/>
  <c r="U244" i="6"/>
  <c r="U253" i="6"/>
  <c r="U233" i="6"/>
  <c r="U223" i="6"/>
  <c r="U232" i="6"/>
  <c r="U241" i="6"/>
  <c r="U250" i="6"/>
  <c r="U239" i="6"/>
  <c r="U237" i="6"/>
  <c r="U246" i="6"/>
  <c r="U255" i="6"/>
  <c r="U287" i="6"/>
  <c r="U285" i="6"/>
  <c r="U294" i="6"/>
  <c r="U305" i="6"/>
  <c r="G338" i="3"/>
  <c r="U279" i="3"/>
  <c r="U215" i="3"/>
  <c r="U151" i="3"/>
  <c r="U87" i="3"/>
  <c r="U23" i="3"/>
  <c r="U318" i="3"/>
  <c r="U254" i="3"/>
  <c r="U190" i="3"/>
  <c r="U126" i="3"/>
  <c r="U62" i="3"/>
  <c r="U285" i="3"/>
  <c r="U221" i="3"/>
  <c r="U157" i="3"/>
  <c r="U93" i="3"/>
  <c r="U29" i="3"/>
  <c r="U324" i="3"/>
  <c r="U260" i="3"/>
  <c r="U196" i="3"/>
  <c r="U132" i="3"/>
  <c r="U68" i="3"/>
  <c r="U331" i="3"/>
  <c r="U267" i="3"/>
  <c r="U203" i="3"/>
  <c r="U139" i="3"/>
  <c r="U75" i="3"/>
  <c r="U11" i="3"/>
  <c r="U306" i="3"/>
  <c r="U242" i="3"/>
  <c r="U178" i="3"/>
  <c r="U114" i="3"/>
  <c r="U50" i="3"/>
  <c r="J338" i="4"/>
  <c r="U337" i="3"/>
  <c r="U273" i="3"/>
  <c r="U209" i="3"/>
  <c r="U145" i="3"/>
  <c r="U81" i="3"/>
  <c r="U17" i="3"/>
  <c r="U248" i="3"/>
  <c r="U184" i="3"/>
  <c r="U120" i="3"/>
  <c r="U56" i="3"/>
  <c r="U22" i="4"/>
  <c r="U143" i="4"/>
  <c r="U196" i="4"/>
  <c r="U83" i="4"/>
  <c r="U101" i="4"/>
  <c r="U35" i="4"/>
  <c r="U87" i="4"/>
  <c r="U128" i="4"/>
  <c r="U160" i="4"/>
  <c r="U184" i="4"/>
  <c r="U248" i="4"/>
  <c r="U205" i="4"/>
  <c r="U329" i="4"/>
  <c r="N338" i="5"/>
  <c r="U285" i="5"/>
  <c r="U182" i="5"/>
  <c r="U79" i="5"/>
  <c r="U102" i="5"/>
  <c r="U332" i="5"/>
  <c r="U229" i="5"/>
  <c r="U126" i="5"/>
  <c r="U23" i="5"/>
  <c r="U22" i="5"/>
  <c r="U263" i="5"/>
  <c r="U60" i="5"/>
  <c r="U301" i="5"/>
  <c r="U198" i="5"/>
  <c r="U95" i="5"/>
  <c r="U183" i="5"/>
  <c r="O338" i="6"/>
  <c r="P338" i="6"/>
  <c r="U11" i="6"/>
  <c r="U35" i="6"/>
  <c r="J338" i="6"/>
  <c r="U46" i="6"/>
  <c r="U13" i="6"/>
  <c r="U110" i="6"/>
  <c r="U75" i="6"/>
  <c r="U98" i="6"/>
  <c r="U128" i="6"/>
  <c r="U136" i="6"/>
  <c r="U161" i="6"/>
  <c r="U189" i="6"/>
  <c r="U224" i="6"/>
  <c r="U288" i="6"/>
  <c r="J338" i="3"/>
  <c r="N338" i="3"/>
  <c r="U271" i="3"/>
  <c r="U207" i="3"/>
  <c r="U143" i="3"/>
  <c r="U79" i="3"/>
  <c r="U15" i="3"/>
  <c r="U310" i="3"/>
  <c r="U246" i="3"/>
  <c r="U182" i="3"/>
  <c r="U118" i="3"/>
  <c r="U54" i="3"/>
  <c r="N338" i="4"/>
  <c r="U277" i="3"/>
  <c r="U213" i="3"/>
  <c r="U149" i="3"/>
  <c r="U85" i="3"/>
  <c r="U21" i="3"/>
  <c r="U316" i="3"/>
  <c r="U252" i="3"/>
  <c r="U188" i="3"/>
  <c r="U124" i="3"/>
  <c r="U60" i="3"/>
  <c r="U323" i="3"/>
  <c r="U259" i="3"/>
  <c r="U195" i="3"/>
  <c r="U131" i="3"/>
  <c r="U67" i="3"/>
  <c r="U298" i="3"/>
  <c r="U234" i="3"/>
  <c r="U170" i="3"/>
  <c r="U106" i="3"/>
  <c r="U42" i="3"/>
  <c r="R338" i="4"/>
  <c r="U329" i="3"/>
  <c r="U265" i="3"/>
  <c r="U201" i="3"/>
  <c r="U137" i="3"/>
  <c r="U73" i="3"/>
  <c r="U9" i="3"/>
  <c r="U240" i="3"/>
  <c r="U176" i="3"/>
  <c r="U112" i="3"/>
  <c r="U48" i="3"/>
  <c r="L338" i="4"/>
  <c r="U26" i="4"/>
  <c r="U174" i="4"/>
  <c r="U228" i="4"/>
  <c r="U209" i="4"/>
  <c r="U241" i="4"/>
  <c r="U273" i="4"/>
  <c r="U301" i="4"/>
  <c r="U283" i="4"/>
  <c r="U298" i="4"/>
  <c r="J338" i="5"/>
  <c r="U271" i="5"/>
  <c r="U287" i="5"/>
  <c r="U84" i="5"/>
  <c r="U272" i="5"/>
  <c r="U302" i="5"/>
  <c r="R338" i="6"/>
  <c r="U16" i="6"/>
  <c r="U23" i="6"/>
  <c r="U12" i="6"/>
  <c r="U44" i="6"/>
  <c r="U40" i="6"/>
  <c r="U71" i="6"/>
  <c r="U96" i="6"/>
  <c r="U103" i="6"/>
  <c r="U108" i="6"/>
  <c r="U92" i="6"/>
  <c r="U101" i="6"/>
  <c r="U111" i="6"/>
  <c r="U134" i="6"/>
  <c r="U163" i="6"/>
  <c r="U167" i="6"/>
  <c r="U204" i="6"/>
  <c r="U213" i="6"/>
  <c r="U295" i="6"/>
  <c r="U303" i="6"/>
  <c r="U312" i="6"/>
  <c r="U321" i="6"/>
  <c r="H338" i="3"/>
  <c r="T338" i="3"/>
  <c r="H338" i="4"/>
  <c r="U232" i="3"/>
  <c r="U168" i="3"/>
  <c r="U104" i="3"/>
  <c r="U40" i="3"/>
  <c r="T338" i="4"/>
  <c r="U135" i="4"/>
  <c r="U167" i="4"/>
  <c r="U172" i="4"/>
  <c r="U75" i="4"/>
  <c r="U29" i="4"/>
  <c r="U38" i="4"/>
  <c r="U47" i="4"/>
  <c r="U56" i="4"/>
  <c r="U65" i="4"/>
  <c r="U17" i="4"/>
  <c r="U79" i="4"/>
  <c r="U120" i="4"/>
  <c r="U152" i="4"/>
  <c r="U208" i="4"/>
  <c r="U272" i="4"/>
  <c r="U197" i="4"/>
  <c r="U321" i="4"/>
  <c r="G338" i="5"/>
  <c r="H338" i="5"/>
  <c r="K338" i="5"/>
  <c r="O338" i="5"/>
  <c r="U180" i="5"/>
  <c r="U204" i="5"/>
  <c r="U100" i="5"/>
  <c r="U135" i="5"/>
  <c r="U276" i="5"/>
  <c r="U70" i="5"/>
  <c r="U261" i="5"/>
  <c r="U158" i="5"/>
  <c r="U55" i="5"/>
  <c r="U283" i="5"/>
  <c r="U219" i="5"/>
  <c r="U155" i="5"/>
  <c r="U91" i="5"/>
  <c r="U27" i="5"/>
  <c r="U26" i="6"/>
  <c r="U274" i="5"/>
  <c r="U210" i="5"/>
  <c r="U146" i="5"/>
  <c r="U82" i="5"/>
  <c r="U18" i="5"/>
  <c r="U290" i="5"/>
  <c r="U289" i="5"/>
  <c r="U225" i="5"/>
  <c r="U161" i="5"/>
  <c r="U97" i="5"/>
  <c r="U33" i="5"/>
  <c r="U47" i="6"/>
  <c r="U43" i="6"/>
  <c r="U90" i="6"/>
  <c r="U121" i="6"/>
  <c r="U130" i="6"/>
  <c r="U135" i="6"/>
  <c r="U125" i="6"/>
  <c r="U124" i="6"/>
  <c r="U133" i="6"/>
  <c r="U203" i="6"/>
  <c r="U199" i="6"/>
  <c r="U270" i="6"/>
  <c r="U259" i="6"/>
  <c r="U268" i="6"/>
  <c r="U277" i="6"/>
  <c r="U286" i="6"/>
  <c r="U265" i="6"/>
  <c r="U274" i="6"/>
  <c r="U283" i="6"/>
  <c r="U292" i="6"/>
  <c r="U262" i="6"/>
  <c r="U271" i="6"/>
  <c r="U280" i="6"/>
  <c r="U289" i="6"/>
  <c r="K338" i="3"/>
  <c r="O338" i="3"/>
  <c r="U255" i="3"/>
  <c r="U191" i="3"/>
  <c r="U127" i="3"/>
  <c r="U63" i="3"/>
  <c r="U294" i="3"/>
  <c r="U230" i="3"/>
  <c r="U166" i="3"/>
  <c r="U102" i="3"/>
  <c r="U38" i="3"/>
  <c r="U325" i="3"/>
  <c r="U261" i="3"/>
  <c r="U197" i="3"/>
  <c r="U133" i="3"/>
  <c r="U69" i="3"/>
  <c r="U300" i="3"/>
  <c r="U236" i="3"/>
  <c r="U172" i="3"/>
  <c r="U108" i="3"/>
  <c r="U44" i="3"/>
  <c r="P338" i="4"/>
  <c r="U307" i="3"/>
  <c r="U243" i="3"/>
  <c r="U179" i="3"/>
  <c r="U115" i="3"/>
  <c r="U51" i="3"/>
  <c r="I338" i="4"/>
  <c r="U282" i="3"/>
  <c r="U218" i="3"/>
  <c r="U154" i="3"/>
  <c r="U90" i="3"/>
  <c r="U26" i="3"/>
  <c r="U313" i="3"/>
  <c r="U249" i="3"/>
  <c r="U185" i="3"/>
  <c r="U121" i="3"/>
  <c r="U57" i="3"/>
  <c r="U224" i="3"/>
  <c r="U160" i="3"/>
  <c r="U96" i="3"/>
  <c r="U32" i="3"/>
  <c r="U13" i="4"/>
  <c r="U99" i="4"/>
  <c r="U186" i="4"/>
  <c r="U201" i="4"/>
  <c r="U233" i="4"/>
  <c r="U265" i="4"/>
  <c r="U293" i="4"/>
  <c r="U325" i="4"/>
  <c r="U275" i="4"/>
  <c r="U290" i="4"/>
  <c r="L338" i="5"/>
  <c r="U143" i="5"/>
  <c r="U190" i="5"/>
  <c r="U124" i="5"/>
  <c r="U262" i="5"/>
  <c r="U247" i="5"/>
  <c r="U275" i="5"/>
  <c r="U211" i="5"/>
  <c r="U147" i="5"/>
  <c r="U83" i="5"/>
  <c r="U19" i="5"/>
  <c r="U330" i="5"/>
  <c r="U266" i="5"/>
  <c r="U202" i="5"/>
  <c r="U138" i="5"/>
  <c r="U74" i="5"/>
  <c r="U10" i="5"/>
  <c r="U281" i="5"/>
  <c r="U217" i="5"/>
  <c r="U153" i="5"/>
  <c r="U89" i="5"/>
  <c r="U25" i="5"/>
  <c r="U17" i="6"/>
  <c r="U15" i="6"/>
  <c r="U89" i="6"/>
  <c r="U64" i="6"/>
  <c r="U95" i="6"/>
  <c r="U115" i="6"/>
  <c r="U84" i="6"/>
  <c r="U93" i="6"/>
  <c r="U126" i="6"/>
  <c r="U141" i="6"/>
  <c r="U157" i="6"/>
  <c r="U186" i="6"/>
  <c r="U155" i="6"/>
  <c r="U160" i="6"/>
  <c r="U159" i="6"/>
  <c r="U256" i="6"/>
  <c r="U302" i="6"/>
  <c r="U310" i="6"/>
  <c r="U319" i="6"/>
  <c r="U328" i="6"/>
  <c r="U337" i="6"/>
  <c r="U325" i="6"/>
  <c r="I338" i="3"/>
  <c r="R338" i="3"/>
  <c r="Q338" i="3"/>
  <c r="U247" i="3"/>
  <c r="U183" i="3"/>
  <c r="U119" i="3"/>
  <c r="U55" i="3"/>
  <c r="M338" i="4"/>
  <c r="U286" i="3"/>
  <c r="U222" i="3"/>
  <c r="U158" i="3"/>
  <c r="U94" i="3"/>
  <c r="U30" i="3"/>
  <c r="U317" i="3"/>
  <c r="U253" i="3"/>
  <c r="U189" i="3"/>
  <c r="U125" i="3"/>
  <c r="U61" i="3"/>
  <c r="U292" i="3"/>
  <c r="U228" i="3"/>
  <c r="U164" i="3"/>
  <c r="U100" i="3"/>
  <c r="U36" i="3"/>
  <c r="U299" i="3"/>
  <c r="U235" i="3"/>
  <c r="U171" i="3"/>
  <c r="U107" i="3"/>
  <c r="U43" i="3"/>
  <c r="Q338" i="4"/>
  <c r="U274" i="3"/>
  <c r="U210" i="3"/>
  <c r="U146" i="3"/>
  <c r="U82" i="3"/>
  <c r="U18" i="3"/>
  <c r="U305" i="3"/>
  <c r="U241" i="3"/>
  <c r="U177" i="3"/>
  <c r="U113" i="3"/>
  <c r="U49" i="3"/>
  <c r="K338" i="4"/>
  <c r="U25" i="4"/>
  <c r="U159" i="4"/>
  <c r="U14" i="4"/>
  <c r="U23" i="4"/>
  <c r="U32" i="4"/>
  <c r="U98" i="4"/>
  <c r="U71" i="4"/>
  <c r="U112" i="4"/>
  <c r="U144" i="4"/>
  <c r="U200" i="4"/>
  <c r="U232" i="4"/>
  <c r="U264" i="4"/>
  <c r="U189" i="4"/>
  <c r="U313" i="4"/>
  <c r="I338" i="5"/>
  <c r="P338" i="5"/>
  <c r="Q338" i="5"/>
  <c r="U7" i="5"/>
  <c r="T338" i="5"/>
  <c r="U248" i="5"/>
  <c r="U148" i="5"/>
  <c r="U278" i="5"/>
  <c r="U336" i="5"/>
  <c r="U236" i="5"/>
  <c r="U30" i="5"/>
  <c r="U27" i="6"/>
  <c r="K338" i="6"/>
  <c r="L338" i="6"/>
  <c r="U120" i="6"/>
  <c r="U82" i="6"/>
  <c r="U122" i="6"/>
  <c r="U131" i="6"/>
  <c r="U140" i="6"/>
  <c r="U117" i="6"/>
  <c r="U196" i="6"/>
  <c r="U205" i="6"/>
  <c r="U214" i="6"/>
  <c r="U311" i="6"/>
  <c r="U332" i="6"/>
  <c r="S338" i="3"/>
  <c r="L338" i="3"/>
  <c r="P338" i="3"/>
  <c r="G338" i="4"/>
  <c r="U7" i="4"/>
  <c r="S338" i="4"/>
  <c r="U62" i="4"/>
  <c r="U178" i="4"/>
  <c r="U193" i="4"/>
  <c r="U225" i="4"/>
  <c r="U234" i="4"/>
  <c r="U257" i="4"/>
  <c r="U279" i="4"/>
  <c r="U285" i="4"/>
  <c r="U317" i="4"/>
  <c r="U164" i="5"/>
  <c r="U199" i="5"/>
  <c r="U237" i="5"/>
  <c r="U31" i="5"/>
  <c r="U325" i="5"/>
  <c r="U222" i="5"/>
  <c r="S338" i="6"/>
  <c r="U7" i="6"/>
  <c r="T338" i="6"/>
  <c r="M338" i="6"/>
  <c r="U28" i="6"/>
  <c r="U56" i="6"/>
  <c r="U76" i="6"/>
  <c r="U158" i="6"/>
  <c r="U147" i="6"/>
  <c r="U151" i="6"/>
  <c r="U236" i="6"/>
  <c r="U245" i="6"/>
  <c r="U254" i="6"/>
  <c r="U329" i="6"/>
  <c r="U323" i="6"/>
  <c r="O338" i="4"/>
  <c r="U31" i="4"/>
  <c r="U34" i="4"/>
  <c r="U151" i="4"/>
  <c r="U91" i="4"/>
  <c r="U53" i="4"/>
  <c r="U95" i="4"/>
  <c r="U104" i="4"/>
  <c r="U136" i="4"/>
  <c r="U168" i="4"/>
  <c r="U192" i="4"/>
  <c r="U224" i="4"/>
  <c r="U256" i="4"/>
  <c r="U181" i="4"/>
  <c r="U222" i="4"/>
  <c r="U305" i="4"/>
  <c r="U337" i="4"/>
  <c r="U338" i="5" l="1"/>
  <c r="U338" i="3"/>
  <c r="U338" i="6"/>
  <c r="U338" i="4"/>
</calcChain>
</file>

<file path=xl/sharedStrings.xml><?xml version="1.0" encoding="utf-8"?>
<sst xmlns="http://schemas.openxmlformats.org/spreadsheetml/2006/main" count="19401" uniqueCount="1759">
  <si>
    <t>Year</t>
  </si>
  <si>
    <t>County Number</t>
  </si>
  <si>
    <t>TIF Type</t>
  </si>
  <si>
    <t>Taxable Residential</t>
  </si>
  <si>
    <t>Taxable Ag Land</t>
  </si>
  <si>
    <t>Taxable Ag Building</t>
  </si>
  <si>
    <t>Taxable Commercial</t>
  </si>
  <si>
    <t>Taxable Industrial</t>
  </si>
  <si>
    <t>Taxable Reserved</t>
  </si>
  <si>
    <t>Taxable Other</t>
  </si>
  <si>
    <t>Taxable Utilities</t>
  </si>
  <si>
    <t>Taxable Railroads</t>
  </si>
  <si>
    <t>Taxable Gross</t>
  </si>
  <si>
    <t>Taxable Military Exempt</t>
  </si>
  <si>
    <t>Taxable Net</t>
  </si>
  <si>
    <t>Taxable Gas &amp; Elec Utilities</t>
  </si>
  <si>
    <t>LA Type</t>
  </si>
  <si>
    <t>Suffix</t>
  </si>
  <si>
    <t>Formatted LA Code</t>
  </si>
  <si>
    <t>Spec Flag</t>
  </si>
  <si>
    <t>Spec Num</t>
  </si>
  <si>
    <t>LA Name</t>
  </si>
  <si>
    <t>County Name</t>
  </si>
  <si>
    <t>I</t>
  </si>
  <si>
    <t xml:space="preserve">256264T </t>
  </si>
  <si>
    <t>T</t>
  </si>
  <si>
    <t xml:space="preserve"> </t>
  </si>
  <si>
    <t>WEST CENTRAL VALLEY SCHOOL TIF</t>
  </si>
  <si>
    <t>ADAIR COUNTY</t>
  </si>
  <si>
    <t xml:space="preserve">390018T </t>
  </si>
  <si>
    <t>ADAIR-CASEY SCHOOL TIF</t>
  </si>
  <si>
    <t>N</t>
  </si>
  <si>
    <t>CAM</t>
  </si>
  <si>
    <t>WEST CENTRAL VALLEY</t>
  </si>
  <si>
    <t>ADAIR-CASEY</t>
  </si>
  <si>
    <t>ADAMS COUNTY</t>
  </si>
  <si>
    <t>GRISWOLD</t>
  </si>
  <si>
    <t>ALLAMAKEE COUNTY</t>
  </si>
  <si>
    <t xml:space="preserve">044518T </t>
  </si>
  <si>
    <t>MOULTON-UDELL SCHOOL TIF</t>
  </si>
  <si>
    <t>APPANOOSE COUNTY</t>
  </si>
  <si>
    <t>MORAVIA</t>
  </si>
  <si>
    <t>AUDUBON COUNTY</t>
  </si>
  <si>
    <t>EXIRA-ELK HORN-KIMBALLTON</t>
  </si>
  <si>
    <t>B</t>
  </si>
  <si>
    <t>BELLE PLAINE</t>
  </si>
  <si>
    <t>BENTON COUNTY</t>
  </si>
  <si>
    <t>BENTON</t>
  </si>
  <si>
    <t>NORTH LINN</t>
  </si>
  <si>
    <t>DUNKERTON</t>
  </si>
  <si>
    <t>BLACK HAWK COUNTY</t>
  </si>
  <si>
    <t xml:space="preserve">071908T </t>
  </si>
  <si>
    <t>DUNKERTON SCHOOL TIF</t>
  </si>
  <si>
    <t xml:space="preserve">093186T </t>
  </si>
  <si>
    <t>JANESVILLE SCHOOL TIF</t>
  </si>
  <si>
    <t>JANESVILLE</t>
  </si>
  <si>
    <t>WAPSIE VALLEY</t>
  </si>
  <si>
    <t>WAVERLY-SHELL ROCK</t>
  </si>
  <si>
    <t>GLADBROOK-REINBECK</t>
  </si>
  <si>
    <t>MADRID</t>
  </si>
  <si>
    <t>BOONE COUNTY</t>
  </si>
  <si>
    <t>UNITED</t>
  </si>
  <si>
    <t>WOODWARD-GRANGER</t>
  </si>
  <si>
    <t>GREENE COUNTY</t>
  </si>
  <si>
    <t>DENVER</t>
  </si>
  <si>
    <t>BREMER COUNTY</t>
  </si>
  <si>
    <t>INDEPENDENCE</t>
  </si>
  <si>
    <t>BUCHANAN COUNTY</t>
  </si>
  <si>
    <t xml:space="preserve">334869T </t>
  </si>
  <si>
    <t>OELWEIN SCHOOL TIF</t>
  </si>
  <si>
    <t>OELWEIN</t>
  </si>
  <si>
    <t xml:space="preserve">116219T </t>
  </si>
  <si>
    <t>STORM LAKE SCHOOL TIF</t>
  </si>
  <si>
    <t>BUENA VISTA COUNTY</t>
  </si>
  <si>
    <t>STORM LAKE</t>
  </si>
  <si>
    <t>SCHALLER-CRESTLAND</t>
  </si>
  <si>
    <t>BUTLER COUNTY</t>
  </si>
  <si>
    <t xml:space="preserve">120153T </t>
  </si>
  <si>
    <t>NORTH BUTLER SCHOOL TIF</t>
  </si>
  <si>
    <t>ORIENT-MACKSBURG</t>
  </si>
  <si>
    <t xml:space="preserve">014978T </t>
  </si>
  <si>
    <t>ORIENT-MACKSBURG SCHOOL TIF</t>
  </si>
  <si>
    <t>LENOX</t>
  </si>
  <si>
    <t>ALLAMAKEE</t>
  </si>
  <si>
    <t>EASTERN ALLAMAKEE</t>
  </si>
  <si>
    <t xml:space="preserve">031972T </t>
  </si>
  <si>
    <t>EASTERN ALLAMAKEE SCHOOL TIF</t>
  </si>
  <si>
    <t>POSTVILLE</t>
  </si>
  <si>
    <t>MFL MAR MAC</t>
  </si>
  <si>
    <t>ALBIA</t>
  </si>
  <si>
    <t>IKM-MANNING</t>
  </si>
  <si>
    <t xml:space="preserve">050414T </t>
  </si>
  <si>
    <t>AUDUBON  SCHOOL TIF</t>
  </si>
  <si>
    <t>AUDUBON</t>
  </si>
  <si>
    <t>COON RAPIDS-BAYARD</t>
  </si>
  <si>
    <t>GUTHRIE CENTER</t>
  </si>
  <si>
    <t xml:space="preserve">012673T </t>
  </si>
  <si>
    <t>NODAWAY VALLEY SCHOOL TIF</t>
  </si>
  <si>
    <t>NODAWAY VALLEY</t>
  </si>
  <si>
    <t>CORNING</t>
  </si>
  <si>
    <t>VILLISCA</t>
  </si>
  <si>
    <t xml:space="preserve">044491T </t>
  </si>
  <si>
    <t>MORAVIA SCHOOL TIF</t>
  </si>
  <si>
    <t>MOULTON-UDELL</t>
  </si>
  <si>
    <t>SEYMOUR</t>
  </si>
  <si>
    <t>VINTON-SHELLSBURG</t>
  </si>
  <si>
    <t xml:space="preserve">066660T </t>
  </si>
  <si>
    <t>VINTON-SHELLSBURG SCHOOL TIF</t>
  </si>
  <si>
    <t xml:space="preserve">571062T </t>
  </si>
  <si>
    <t>CENTER POINT-URBANA SCHOOL TIF</t>
  </si>
  <si>
    <t>CENTER POINT-URBANA</t>
  </si>
  <si>
    <t>HUDSON</t>
  </si>
  <si>
    <t xml:space="preserve">076795T </t>
  </si>
  <si>
    <t>WATERLOO SCHOOL TIF</t>
  </si>
  <si>
    <t xml:space="preserve">861935T </t>
  </si>
  <si>
    <t>UNION SCHOOL TIF</t>
  </si>
  <si>
    <t xml:space="preserve">150914T </t>
  </si>
  <si>
    <t>CAM SCHOOL TIF</t>
  </si>
  <si>
    <t xml:space="preserve">030135T </t>
  </si>
  <si>
    <t>ALLAMAKEE SCHOOL TIF</t>
  </si>
  <si>
    <t xml:space="preserve">035310T </t>
  </si>
  <si>
    <t>POSTVILLE SCHOOL TIF</t>
  </si>
  <si>
    <t>CENTERVILLE</t>
  </si>
  <si>
    <t xml:space="preserve">052151T </t>
  </si>
  <si>
    <t>EXIRA-ELK HORN-KIMBALLTON  SCHOOL TIF</t>
  </si>
  <si>
    <t xml:space="preserve">833168T </t>
  </si>
  <si>
    <t>IKM-MANNING SCHOOL TIF</t>
  </si>
  <si>
    <t>ATLANTIC</t>
  </si>
  <si>
    <t>CEDAR FALLS</t>
  </si>
  <si>
    <t>WATERLOO</t>
  </si>
  <si>
    <t xml:space="preserve">073042T </t>
  </si>
  <si>
    <t>HUDSON SCHOOL TIF</t>
  </si>
  <si>
    <t xml:space="preserve">381791T </t>
  </si>
  <si>
    <t>DIKE-NEW HARTFORD SCHOOL TIF</t>
  </si>
  <si>
    <t xml:space="preserve">083942T </t>
  </si>
  <si>
    <t>MADRID SCHOOL TIF</t>
  </si>
  <si>
    <t xml:space="preserve">086561T </t>
  </si>
  <si>
    <t>UNITED SCHOOL TIF</t>
  </si>
  <si>
    <t>SOUTH HAMILTON</t>
  </si>
  <si>
    <t>STRATFORD</t>
  </si>
  <si>
    <t>GILBERT</t>
  </si>
  <si>
    <t>SUMNER-FREDERICKSBURG</t>
  </si>
  <si>
    <t>NASHUA-PLAINFIELD</t>
  </si>
  <si>
    <t>APLINGTON - PARKERSBURG</t>
  </si>
  <si>
    <t>HAMPTON-DUMONT</t>
  </si>
  <si>
    <t>DIKE-NEW HARTFORD</t>
  </si>
  <si>
    <t>CALHOUN COUNTY</t>
  </si>
  <si>
    <t>CARROLL COUNTY</t>
  </si>
  <si>
    <t xml:space="preserve">240355T </t>
  </si>
  <si>
    <t>AR-WE-VA SCHOOL TIF</t>
  </si>
  <si>
    <t>AR-WE-VA</t>
  </si>
  <si>
    <t>CASS COUNTY</t>
  </si>
  <si>
    <t xml:space="preserve">161926T </t>
  </si>
  <si>
    <t>DURANT SCHOOL TIF</t>
  </si>
  <si>
    <t>CEDAR COUNTY</t>
  </si>
  <si>
    <t xml:space="preserve">166930T </t>
  </si>
  <si>
    <t>WEST BRANCH SCHOOL TIF</t>
  </si>
  <si>
    <t>DURANT</t>
  </si>
  <si>
    <t>NORTH CEDAR</t>
  </si>
  <si>
    <t>WEST BRANCH</t>
  </si>
  <si>
    <t>WEST LIBERTY</t>
  </si>
  <si>
    <t>MASON CITY</t>
  </si>
  <si>
    <t>CERRO GORDO COUNTY</t>
  </si>
  <si>
    <t>WEST FORK</t>
  </si>
  <si>
    <t xml:space="preserve">171233T </t>
  </si>
  <si>
    <t>CLEAR LAKE SCHOOL TIF</t>
  </si>
  <si>
    <t>JESUP</t>
  </si>
  <si>
    <t xml:space="preserve">096762T </t>
  </si>
  <si>
    <t>WAPSIE VALLEY SCHOOL TIF</t>
  </si>
  <si>
    <t xml:space="preserve">103105T </t>
  </si>
  <si>
    <t>INDEPENDENCE SCHOOL TIF</t>
  </si>
  <si>
    <t>STARMONT</t>
  </si>
  <si>
    <t>UNION</t>
  </si>
  <si>
    <t xml:space="preserve">110171T </t>
  </si>
  <si>
    <t>ALTA-AURELIA SCHOOL TIF</t>
  </si>
  <si>
    <t>GALVA-HOLSTEIN</t>
  </si>
  <si>
    <t>NORTH BUTLER</t>
  </si>
  <si>
    <t xml:space="preserve">096840T </t>
  </si>
  <si>
    <t>WAVERLY-SHELL ROCK SCHOOL TIF</t>
  </si>
  <si>
    <t>SOUTH CENTRAL CALHOUN</t>
  </si>
  <si>
    <t>GLIDDEN-RALSTON</t>
  </si>
  <si>
    <t xml:space="preserve">140999T </t>
  </si>
  <si>
    <t>CARROLL SCHOOL TIF</t>
  </si>
  <si>
    <t xml:space="preserve">142520T </t>
  </si>
  <si>
    <t>GLIDDEN-RALSTON SCHOOL TIF</t>
  </si>
  <si>
    <t>CARROLL</t>
  </si>
  <si>
    <t xml:space="preserve">060576T </t>
  </si>
  <si>
    <t>BELLE PLAINE SCHOOL TIF</t>
  </si>
  <si>
    <t xml:space="preserve">060609T </t>
  </si>
  <si>
    <t>BENTON SCHOOL TIF</t>
  </si>
  <si>
    <t>COLLEGE</t>
  </si>
  <si>
    <t xml:space="preserve">071044T </t>
  </si>
  <si>
    <t>CEDAR FALLS SCHOOL TIF</t>
  </si>
  <si>
    <t xml:space="preserve">080729T </t>
  </si>
  <si>
    <t>BOONE SCHOOL TIF</t>
  </si>
  <si>
    <t>BOONE</t>
  </si>
  <si>
    <t>NORTH POLK</t>
  </si>
  <si>
    <t xml:space="preserve">091719T </t>
  </si>
  <si>
    <t>DENVER SCHOOL TIF</t>
  </si>
  <si>
    <t xml:space="preserve">096273T </t>
  </si>
  <si>
    <t>SUMNER-FREDERICKSBURG SCHOOL TIF</t>
  </si>
  <si>
    <t>OGDEN</t>
  </si>
  <si>
    <t>PERRY</t>
  </si>
  <si>
    <t>BALLARD</t>
  </si>
  <si>
    <t>ROLAND-STORY</t>
  </si>
  <si>
    <t xml:space="preserve">194599T </t>
  </si>
  <si>
    <t>NASHUA-PLAINFIELD SCHOOL TIF</t>
  </si>
  <si>
    <t>TRIPOLI</t>
  </si>
  <si>
    <t>BENNETT</t>
  </si>
  <si>
    <t>TIPTON</t>
  </si>
  <si>
    <t>MIDLAND</t>
  </si>
  <si>
    <t>LISBON</t>
  </si>
  <si>
    <t>GARNER-HAYFIELD-VENTURA</t>
  </si>
  <si>
    <t>CHEROKEE</t>
  </si>
  <si>
    <t>CHEROKEE COUNTY</t>
  </si>
  <si>
    <t>MARCUS-MERIDEN CLEGHORN</t>
  </si>
  <si>
    <t>SIOUX CENTRAL</t>
  </si>
  <si>
    <t>CHICKASAW COUNTY</t>
  </si>
  <si>
    <t>NEW HAMPTON</t>
  </si>
  <si>
    <t>TURKEY VALLEY</t>
  </si>
  <si>
    <t>CLARKE</t>
  </si>
  <si>
    <t>CLARKE COUNTY</t>
  </si>
  <si>
    <t>ALBERT CITY-TRUESDALE</t>
  </si>
  <si>
    <t>NEWELL-FONDA</t>
  </si>
  <si>
    <t>AGWSR</t>
  </si>
  <si>
    <t xml:space="preserve">POCAHONTAS AREA </t>
  </si>
  <si>
    <t>EAST SAC</t>
  </si>
  <si>
    <t xml:space="preserve">AHSTW </t>
  </si>
  <si>
    <t xml:space="preserve">163691T </t>
  </si>
  <si>
    <t>NORTH CEDAR SCHOOL TIF</t>
  </si>
  <si>
    <t xml:space="preserve">166408T </t>
  </si>
  <si>
    <t>TIPTON SCHOOL TIF</t>
  </si>
  <si>
    <t>WILTON</t>
  </si>
  <si>
    <t xml:space="preserve">174131T </t>
  </si>
  <si>
    <t>MASON CITY SCHOOL TIF</t>
  </si>
  <si>
    <t>INTERSTATE 35</t>
  </si>
  <si>
    <t>CLAY CENTRAL-EVERLY</t>
  </si>
  <si>
    <t>CLAY COUNTY</t>
  </si>
  <si>
    <t xml:space="preserve">116048T </t>
  </si>
  <si>
    <t>SIOUX CENTRAL SCHOOL TIF</t>
  </si>
  <si>
    <t>GRAETTINGER-TERRIL</t>
  </si>
  <si>
    <t>CLAYTON COUNTY</t>
  </si>
  <si>
    <t>WESTERN DUBUQUE CO</t>
  </si>
  <si>
    <t>CLINTON</t>
  </si>
  <si>
    <t>CLINTON COUNTY</t>
  </si>
  <si>
    <t xml:space="preserve">230936T </t>
  </si>
  <si>
    <t>CAMANCHE SCHOOL TIF</t>
  </si>
  <si>
    <t>CAMANCHE</t>
  </si>
  <si>
    <t>EASTON VALLEY</t>
  </si>
  <si>
    <t>CHARTER OAK-UTE</t>
  </si>
  <si>
    <t>CRAWFORD COUNTY</t>
  </si>
  <si>
    <t>ODEBOLT ARTHUR BATTLE CREEK IDA GROVE</t>
  </si>
  <si>
    <t>DALLAS COUNTY</t>
  </si>
  <si>
    <t xml:space="preserve">257110T </t>
  </si>
  <si>
    <t>WOODWARD-GRANGER SCHOOL TIF</t>
  </si>
  <si>
    <t>MURRAY</t>
  </si>
  <si>
    <t>SPENCER</t>
  </si>
  <si>
    <t xml:space="preserve">211218T </t>
  </si>
  <si>
    <t>CLAY CENTRAL-EVERLY SCHOOL TIF</t>
  </si>
  <si>
    <t>OKOBOJI</t>
  </si>
  <si>
    <t>SOUTH O'BRIEN</t>
  </si>
  <si>
    <t>RUTHVEN-AYRSHIRE</t>
  </si>
  <si>
    <t>CLAYTON RIDGE</t>
  </si>
  <si>
    <t xml:space="preserve">221080T </t>
  </si>
  <si>
    <t>CENTRAL CLAYTON SCHOOL TIF</t>
  </si>
  <si>
    <t xml:space="preserve">224419T </t>
  </si>
  <si>
    <t>MFL MAR MAC SCHOOL TIF</t>
  </si>
  <si>
    <t>CENTRAL CLAYTON</t>
  </si>
  <si>
    <t xml:space="preserve">231082T </t>
  </si>
  <si>
    <t xml:space="preserve">231278T </t>
  </si>
  <si>
    <t>CLINTON SCHOOL TIF</t>
  </si>
  <si>
    <t>DELWOOD</t>
  </si>
  <si>
    <t>SCHLESWIG</t>
  </si>
  <si>
    <t xml:space="preserve">103204T </t>
  </si>
  <si>
    <t>JESUP SCHOOL TIF</t>
  </si>
  <si>
    <t>EAST BUCHANAN</t>
  </si>
  <si>
    <t>WEST DELAWARE CO</t>
  </si>
  <si>
    <t>LAURENS-MARATHON</t>
  </si>
  <si>
    <t xml:space="preserve">120279T </t>
  </si>
  <si>
    <t>APLINGTON - PARKERSBURG SCHOOL TIF</t>
  </si>
  <si>
    <t>CLARKSVILLE</t>
  </si>
  <si>
    <t xml:space="preserve">136091T </t>
  </si>
  <si>
    <t>SOUTH CENTRAL CALHOUN SCHOOL TIF</t>
  </si>
  <si>
    <t>MANSON-NORTHWEST WEBSTER</t>
  </si>
  <si>
    <t>WEST DES MOINES</t>
  </si>
  <si>
    <t xml:space="preserve">261619T </t>
  </si>
  <si>
    <t>DAVIS COUNTY SCHOOL TIF</t>
  </si>
  <si>
    <t>DAVIS COUNTY</t>
  </si>
  <si>
    <t>LAMONI</t>
  </si>
  <si>
    <t>DECATUR COUNTY</t>
  </si>
  <si>
    <t xml:space="preserve">273465T </t>
  </si>
  <si>
    <t>LAMONI SCHOOL TIF</t>
  </si>
  <si>
    <t>CENTRAL DECATUR</t>
  </si>
  <si>
    <t>EDGEWOOD-COLESBURG</t>
  </si>
  <si>
    <t>DELAWARE COUNTY</t>
  </si>
  <si>
    <t xml:space="preserve">284043T </t>
  </si>
  <si>
    <t>MAQUOKETA VALLEY SCHOOL TIF</t>
  </si>
  <si>
    <t>MAQUOKETA VALLEY</t>
  </si>
  <si>
    <t>BURLINGTON</t>
  </si>
  <si>
    <t>DES MOINES COUNTY</t>
  </si>
  <si>
    <t>MEDIAPOLIS</t>
  </si>
  <si>
    <t xml:space="preserve">296937T </t>
  </si>
  <si>
    <t>WEST BURLINGTON SCHOOL TIF</t>
  </si>
  <si>
    <t>WEST BURLINGTON</t>
  </si>
  <si>
    <t>WINFIELD-MT UNION</t>
  </si>
  <si>
    <t>FORT MADISON</t>
  </si>
  <si>
    <t xml:space="preserve">355922T </t>
  </si>
  <si>
    <t>WEST FORK SCHOOL TIF</t>
  </si>
  <si>
    <t xml:space="preserve">412403T </t>
  </si>
  <si>
    <t>GARNER-HAYFIELD-VENTURA SCHOOL TIF</t>
  </si>
  <si>
    <t xml:space="preserve">984772T </t>
  </si>
  <si>
    <t>CENTRAL SPRINGS SCHOOL TIF</t>
  </si>
  <si>
    <t>CLEAR LAKE</t>
  </si>
  <si>
    <t>RUDD-ROCKFORD-MARBLE ROCK</t>
  </si>
  <si>
    <t>FOREST CITY</t>
  </si>
  <si>
    <t xml:space="preserve">CENTRAL SPRINGS </t>
  </si>
  <si>
    <t>RIVER VALLEY</t>
  </si>
  <si>
    <t xml:space="preserve">194662T </t>
  </si>
  <si>
    <t>NEW HAMPTON SCHOOL TIF</t>
  </si>
  <si>
    <t>CHARLES CITY</t>
  </si>
  <si>
    <t>HOWARD-WINNESHIEK</t>
  </si>
  <si>
    <t xml:space="preserve">201211T </t>
  </si>
  <si>
    <t>CLARKE SCHOOL TIF</t>
  </si>
  <si>
    <t>ADEL-DESOTO-MINBURN</t>
  </si>
  <si>
    <t xml:space="preserve">251576T </t>
  </si>
  <si>
    <t>DALLAS CENTER-GRIMES SCHOOL TIF</t>
  </si>
  <si>
    <t xml:space="preserve">256615T </t>
  </si>
  <si>
    <t>VAN METER SCHOOL TIF</t>
  </si>
  <si>
    <t>DALLAS CENTER-GRIMES</t>
  </si>
  <si>
    <t>VAN METER</t>
  </si>
  <si>
    <t>MONTICELLO</t>
  </si>
  <si>
    <t xml:space="preserve">294203T </t>
  </si>
  <si>
    <t>MEDIAPOLIS SCHOOL TIF</t>
  </si>
  <si>
    <t>NEW LONDON</t>
  </si>
  <si>
    <t>MORNING SUN</t>
  </si>
  <si>
    <t>DICKINSON COUNTY</t>
  </si>
  <si>
    <t xml:space="preserve">302846T </t>
  </si>
  <si>
    <t>HARRIS-LAKE PARK SCHOOL TIF</t>
  </si>
  <si>
    <t xml:space="preserve">304890T </t>
  </si>
  <si>
    <t>OKOBOJI SCHOOL TIF</t>
  </si>
  <si>
    <t>HARRIS-LAKE PARK</t>
  </si>
  <si>
    <t xml:space="preserve">141413T </t>
  </si>
  <si>
    <t>COON RAPIDS-BAYARD SCHOOL TIF</t>
  </si>
  <si>
    <t xml:space="preserve">150387T </t>
  </si>
  <si>
    <t>ATLANTIC SCHOOL TIF</t>
  </si>
  <si>
    <t xml:space="preserve">152718T </t>
  </si>
  <si>
    <t>GRISWOLD SCHOOL TIF</t>
  </si>
  <si>
    <t xml:space="preserve">181152T </t>
  </si>
  <si>
    <t>CHEROKEE SCHOOL TIF</t>
  </si>
  <si>
    <t xml:space="preserve">184068T </t>
  </si>
  <si>
    <t>MARCUS-MERIDEN-CLEGHORN SCHOOL TIF</t>
  </si>
  <si>
    <t>KINGSLEY-PIERSON</t>
  </si>
  <si>
    <t>MORMON TRAIL</t>
  </si>
  <si>
    <t xml:space="preserve">226175T </t>
  </si>
  <si>
    <t>STARMONT SCHOOL TIF</t>
  </si>
  <si>
    <t xml:space="preserve">241701T </t>
  </si>
  <si>
    <t>DENISON SCHOOL TIF</t>
  </si>
  <si>
    <t xml:space="preserve">245832T </t>
  </si>
  <si>
    <t>SCHLESWIG SCHOOL TIF</t>
  </si>
  <si>
    <t>DENISON</t>
  </si>
  <si>
    <t>BOYER VALLEY</t>
  </si>
  <si>
    <t>WAUKEE</t>
  </si>
  <si>
    <t xml:space="preserve">250027T </t>
  </si>
  <si>
    <t>ADEL-DESOTO-MINBURN SCHOOL TIF</t>
  </si>
  <si>
    <t>PANORAMA</t>
  </si>
  <si>
    <t>EARLHAM</t>
  </si>
  <si>
    <t xml:space="preserve">281989T </t>
  </si>
  <si>
    <t>EDGEWOOD-COLESBURG SCHOOL TIF</t>
  </si>
  <si>
    <t xml:space="preserve">286950T </t>
  </si>
  <si>
    <t>WEST DELAWARE CO SCHOOL TIF</t>
  </si>
  <si>
    <t xml:space="preserve">290882T </t>
  </si>
  <si>
    <t>BURLINGTON SCHOOL TIF</t>
  </si>
  <si>
    <t>DANVILLE</t>
  </si>
  <si>
    <t>WAPELLO</t>
  </si>
  <si>
    <t>SPIRIT LAKE</t>
  </si>
  <si>
    <t>FAYETTE COUNTY</t>
  </si>
  <si>
    <t>MAQUOKETA</t>
  </si>
  <si>
    <t>DUBUQUE COUNTY</t>
  </si>
  <si>
    <t>ESTHERVILLE-LINCOLN CENTRAL</t>
  </si>
  <si>
    <t>EMMET COUNTY</t>
  </si>
  <si>
    <t xml:space="preserve">320333T </t>
  </si>
  <si>
    <t>NORTH UNION SCHOOL TIF</t>
  </si>
  <si>
    <t>NORTH UNION</t>
  </si>
  <si>
    <t xml:space="preserve">334774T </t>
  </si>
  <si>
    <t>NORTH FAYETTE VALLEY SCH TIF</t>
  </si>
  <si>
    <t>FLOYD COUNTY</t>
  </si>
  <si>
    <t xml:space="preserve">345697T </t>
  </si>
  <si>
    <t>RUDD-ROCKFORD-MARBLE ROCK SCHOOL TIF</t>
  </si>
  <si>
    <t>ALDEN</t>
  </si>
  <si>
    <t>FRANKLIN COUNTY</t>
  </si>
  <si>
    <t>IOWA FALLS</t>
  </si>
  <si>
    <t xml:space="preserve">380009T </t>
  </si>
  <si>
    <t>AGWSR SCHOOL TIF</t>
  </si>
  <si>
    <t>HAMBURG</t>
  </si>
  <si>
    <t>FREMONT COUNTY</t>
  </si>
  <si>
    <t>FREMONT-MILLS</t>
  </si>
  <si>
    <t>EAST UNION</t>
  </si>
  <si>
    <t xml:space="preserve">216102T </t>
  </si>
  <si>
    <t>SPENCER SCHOOL TIF</t>
  </si>
  <si>
    <t>HARTLEY-MELVIN-SANBORN</t>
  </si>
  <si>
    <t xml:space="preserve">222763T </t>
  </si>
  <si>
    <t>CLAYTON RIDGE SCHOOL TIF</t>
  </si>
  <si>
    <t>CALAMUS/WHEATLAND</t>
  </si>
  <si>
    <t>NORTHEAST</t>
  </si>
  <si>
    <t>BCLUW</t>
  </si>
  <si>
    <t>GRUNDY COUNTY</t>
  </si>
  <si>
    <t>GUTHRIE COUNTY</t>
  </si>
  <si>
    <t>WEST HANCOCK</t>
  </si>
  <si>
    <t>HANCOCK COUNTY</t>
  </si>
  <si>
    <t xml:space="preserve">952295T </t>
  </si>
  <si>
    <t>FOREST CITY SCHOOL TIF</t>
  </si>
  <si>
    <t>BELMOND-KLEMME</t>
  </si>
  <si>
    <t>CLARION-GOLDFIELD-DOWS (CLARION-GOLDFIELD)</t>
  </si>
  <si>
    <t>HARDIN COUNTY</t>
  </si>
  <si>
    <t xml:space="preserve">420108T </t>
  </si>
  <si>
    <t>ALDEN SCHOOL TIF</t>
  </si>
  <si>
    <t xml:space="preserve">434356T </t>
  </si>
  <si>
    <t>MISSOURI VALLEY SCHOOL TIF</t>
  </si>
  <si>
    <t>HARRISON COUNTY</t>
  </si>
  <si>
    <t>CAL</t>
  </si>
  <si>
    <t xml:space="preserve">423150T </t>
  </si>
  <si>
    <t>IOWA FALLS SCHOOL TIF</t>
  </si>
  <si>
    <t xml:space="preserve">990594T </t>
  </si>
  <si>
    <t>BELMOND-KLEMME SCHOOL TIF</t>
  </si>
  <si>
    <t xml:space="preserve">991854T </t>
  </si>
  <si>
    <t>CLARION-GOLDFIELD-DOWS (DOWS) SCHOOL TIF</t>
  </si>
  <si>
    <t>CLARION-GOLDFIELD-DOWS (DOWS)</t>
  </si>
  <si>
    <t xml:space="preserve">366003T </t>
  </si>
  <si>
    <t>SIDNEY SCHOOL TIF</t>
  </si>
  <si>
    <t>SIDNEY</t>
  </si>
  <si>
    <t xml:space="preserve">373195T </t>
  </si>
  <si>
    <t>GREENE COUNTY SCHOOL TIF</t>
  </si>
  <si>
    <t xml:space="preserve">311863T </t>
  </si>
  <si>
    <t>DUBUQUE SCHOOL TIF</t>
  </si>
  <si>
    <t>DUBUQUE</t>
  </si>
  <si>
    <t xml:space="preserve">322124T </t>
  </si>
  <si>
    <t>ESTHERVILLE-LINCOLN CENTRAL SCHOOL TIF</t>
  </si>
  <si>
    <t>WEST CENTRAL</t>
  </si>
  <si>
    <t xml:space="preserve">341116T </t>
  </si>
  <si>
    <t>CHARLES CITY SCHOOL TIF</t>
  </si>
  <si>
    <t>SHENANDOAH</t>
  </si>
  <si>
    <t>PATON-CHURDAN</t>
  </si>
  <si>
    <t xml:space="preserve">862502T </t>
  </si>
  <si>
    <t>GLADBROOK-REINBECK SCHOOL TIF</t>
  </si>
  <si>
    <t xml:space="preserve">392754T </t>
  </si>
  <si>
    <t>GUTHRIE CENTER SCHOOL TIF</t>
  </si>
  <si>
    <t xml:space="preserve">395121T </t>
  </si>
  <si>
    <t>PANORAMA SCHOOL TIF</t>
  </si>
  <si>
    <t>HAMILTON COUNTY</t>
  </si>
  <si>
    <t>WEBSTER CITY (NORTHEAST HAMILTON)</t>
  </si>
  <si>
    <t xml:space="preserve">410819T </t>
  </si>
  <si>
    <t>WEST HANCOCK SCHOOL TIF</t>
  </si>
  <si>
    <t>ELDORA-NEW PROVIDENCE</t>
  </si>
  <si>
    <t>HUBBARD-RADCLIFFE</t>
  </si>
  <si>
    <t>MISSOURI VALLEY</t>
  </si>
  <si>
    <t>WOODBINE</t>
  </si>
  <si>
    <t>TRI-CENTER</t>
  </si>
  <si>
    <t>MOUNT PLEASANT</t>
  </si>
  <si>
    <t>HENRY COUNTY</t>
  </si>
  <si>
    <t>WACO</t>
  </si>
  <si>
    <t>HOWARD COUNTY</t>
  </si>
  <si>
    <t xml:space="preserve">453029T </t>
  </si>
  <si>
    <t>HOWARD-WINNESHIEK SCHOOL TIF</t>
  </si>
  <si>
    <t>TWIN RIVERS</t>
  </si>
  <si>
    <t>HUMBOLDT COUNTY</t>
  </si>
  <si>
    <t xml:space="preserve">462493T </t>
  </si>
  <si>
    <t>GILMORE CITY-BRADGATE SCHOOL TIF</t>
  </si>
  <si>
    <t>GILMORE CITY-BRADGATE</t>
  </si>
  <si>
    <t>IDA COUNTY</t>
  </si>
  <si>
    <t xml:space="preserve">472376T </t>
  </si>
  <si>
    <t>GALVA-HOLSTEIN SCHOOL TIF</t>
  </si>
  <si>
    <t>H-L-V</t>
  </si>
  <si>
    <t>IOWA COUNTY</t>
  </si>
  <si>
    <t>JACKSON COUNTY</t>
  </si>
  <si>
    <t>ANDREW</t>
  </si>
  <si>
    <t>GRUNDY CENTER</t>
  </si>
  <si>
    <t xml:space="preserve">380540T </t>
  </si>
  <si>
    <t>BCLUW SCHOOL TIF</t>
  </si>
  <si>
    <t>WEBSTER CITY (WEBSTER CITY)</t>
  </si>
  <si>
    <t xml:space="preserve">422007T </t>
  </si>
  <si>
    <t>ELDORA-NEW PROVIDENCE SCHOOL TIF</t>
  </si>
  <si>
    <t>COLO-NESCO</t>
  </si>
  <si>
    <t>WEST HARRISON</t>
  </si>
  <si>
    <t>HARLAN</t>
  </si>
  <si>
    <t xml:space="preserve">447047T </t>
  </si>
  <si>
    <t>WINFIELD-MT UNION SCHOOL TIF</t>
  </si>
  <si>
    <t>FAIRFIELD</t>
  </si>
  <si>
    <t xml:space="preserve">336509T </t>
  </si>
  <si>
    <t>TURKEY VALLEY SCHOOL TIF</t>
  </si>
  <si>
    <t xml:space="preserve">455508T </t>
  </si>
  <si>
    <t>RICEVILLE SCHOOL TIF</t>
  </si>
  <si>
    <t>RICEVILLE</t>
  </si>
  <si>
    <t>HUMBOLDT</t>
  </si>
  <si>
    <t xml:space="preserve">466516T </t>
  </si>
  <si>
    <t>TWIN RIVERS SCHOOL TIF</t>
  </si>
  <si>
    <t>EAGLE GROVE</t>
  </si>
  <si>
    <t xml:space="preserve">255184T </t>
  </si>
  <si>
    <t>PERRY SCHOOL TIF</t>
  </si>
  <si>
    <t xml:space="preserve">256822T </t>
  </si>
  <si>
    <t>WAUKEE SCHOOL TIF</t>
  </si>
  <si>
    <t>EDDYVILLE-BLAKESBURG-FREMONT</t>
  </si>
  <si>
    <t>CARDINAL</t>
  </si>
  <si>
    <t>MOUNT AYR</t>
  </si>
  <si>
    <t>WAYNE</t>
  </si>
  <si>
    <t xml:space="preserve">316961T </t>
  </si>
  <si>
    <t>WESTERN DUBUQUE CO SCHOOL TIF</t>
  </si>
  <si>
    <t xml:space="preserve">306120T </t>
  </si>
  <si>
    <t>SPIRIT LAKE SCHOOL TIF</t>
  </si>
  <si>
    <t xml:space="preserve">851359T </t>
  </si>
  <si>
    <t>COLO-NESCO SCHOOL TIF</t>
  </si>
  <si>
    <t xml:space="preserve">437092T </t>
  </si>
  <si>
    <t>WOODBINE SCHOOL TIF</t>
  </si>
  <si>
    <t>LOGAN-MAGNOLIA</t>
  </si>
  <si>
    <t>WEST MONONA</t>
  </si>
  <si>
    <t xml:space="preserve">444536T </t>
  </si>
  <si>
    <t>MOUNT PLEASANT SCHOOL TIF</t>
  </si>
  <si>
    <t xml:space="preserve">444689T </t>
  </si>
  <si>
    <t>NEW LONDON SCHOOL TIF</t>
  </si>
  <si>
    <t xml:space="preserve">446700T </t>
  </si>
  <si>
    <t>WACO SCHOOL TIF</t>
  </si>
  <si>
    <t>IOWA VALLEY</t>
  </si>
  <si>
    <t>WILLIAMSBURG</t>
  </si>
  <si>
    <t>ENGLISH VALLEYS</t>
  </si>
  <si>
    <t xml:space="preserve">490585T </t>
  </si>
  <si>
    <t>BELLEVUE SCHOOL TIF</t>
  </si>
  <si>
    <t>BELLEVUE</t>
  </si>
  <si>
    <t xml:space="preserve">505319T </t>
  </si>
  <si>
    <t>PCM SCHOOL TIF</t>
  </si>
  <si>
    <t>JASPER COUNTY</t>
  </si>
  <si>
    <t>BAXTER</t>
  </si>
  <si>
    <t>EAST MARSHALL</t>
  </si>
  <si>
    <t>GRINNELL-NEWBURG</t>
  </si>
  <si>
    <t>COLLINS-MAXWELL</t>
  </si>
  <si>
    <t xml:space="preserve">512169T </t>
  </si>
  <si>
    <t>FAIRFIELD SCHOOL TIF</t>
  </si>
  <si>
    <t>JEFFERSON COUNTY</t>
  </si>
  <si>
    <t>PEKIN</t>
  </si>
  <si>
    <t>LYNNVILLE-SULLY</t>
  </si>
  <si>
    <t>NEWTON</t>
  </si>
  <si>
    <t xml:space="preserve">501332T </t>
  </si>
  <si>
    <t>COLFAX-MINGO SCHOOL TIF</t>
  </si>
  <si>
    <t>COLFAX-MINGO</t>
  </si>
  <si>
    <t>SOUTHEAST POLK</t>
  </si>
  <si>
    <t xml:space="preserve">523816T </t>
  </si>
  <si>
    <t>LONE TREE SCHOOL TIF</t>
  </si>
  <si>
    <t>JOHNSON COUNTY</t>
  </si>
  <si>
    <t>CLEAR CREEK-AMANA (AMANA)</t>
  </si>
  <si>
    <t>JONES COUNTY</t>
  </si>
  <si>
    <t>KEOKUK COUNTY</t>
  </si>
  <si>
    <t>KEOTA</t>
  </si>
  <si>
    <t>ALGONA (ALGONA)</t>
  </si>
  <si>
    <t>KOSSUTH COUNTY</t>
  </si>
  <si>
    <t xml:space="preserve">814860T </t>
  </si>
  <si>
    <t>ODEBOLT ARTHUR BATTLE CREEK IDA GROVE SCH TIF</t>
  </si>
  <si>
    <t>CLEAR CREEK-AMANA (CLEAR CREEK)</t>
  </si>
  <si>
    <t>TRI-COUNTY</t>
  </si>
  <si>
    <t>MID-PRAIRIE</t>
  </si>
  <si>
    <t xml:space="preserve">491965T </t>
  </si>
  <si>
    <t>EASTON VALLEY SCHOOL TIF</t>
  </si>
  <si>
    <t xml:space="preserve">494041T </t>
  </si>
  <si>
    <t>MAQUOKETA SCHOOL TIF</t>
  </si>
  <si>
    <t>BONDURANT-FARRAR</t>
  </si>
  <si>
    <t xml:space="preserve">500513T </t>
  </si>
  <si>
    <t>BAXTER SCHOOL TIF</t>
  </si>
  <si>
    <t xml:space="preserve">503906T </t>
  </si>
  <si>
    <t>LYNNVILLE-SULLY SCHOOL TIF</t>
  </si>
  <si>
    <t xml:space="preserve">504725T </t>
  </si>
  <si>
    <t>NEWTON SCHOOL TIF</t>
  </si>
  <si>
    <t xml:space="preserve">792709T </t>
  </si>
  <si>
    <t>GRINNELL-NEWBURG SCHOOL TIF</t>
  </si>
  <si>
    <t xml:space="preserve">742556T </t>
  </si>
  <si>
    <t>GRAETTINGER-TERRIL SCHOOL TIF</t>
  </si>
  <si>
    <t xml:space="preserve">336943T </t>
  </si>
  <si>
    <t>WEST CENTRAL SCHOOL TIF</t>
  </si>
  <si>
    <t>OSAGE</t>
  </si>
  <si>
    <t xml:space="preserve">350916T </t>
  </si>
  <si>
    <t>CAL SCHOOL TIF</t>
  </si>
  <si>
    <t xml:space="preserve">352781T </t>
  </si>
  <si>
    <t>HAMPTON-DUMONT SCHOOL TIF</t>
  </si>
  <si>
    <t xml:space="preserve">362772T </t>
  </si>
  <si>
    <t>HAMBURG SCHOOL TIF</t>
  </si>
  <si>
    <t xml:space="preserve">735976T </t>
  </si>
  <si>
    <t>SHENANDOAH SCHOOL TIF</t>
  </si>
  <si>
    <t xml:space="preserve">375139T </t>
  </si>
  <si>
    <t>PATON-CHURDAN SCHOOL TIF</t>
  </si>
  <si>
    <t>LONE TREE</t>
  </si>
  <si>
    <t>SOLON</t>
  </si>
  <si>
    <t xml:space="preserve">521221T </t>
  </si>
  <si>
    <t>CLEAR CREEK-AMANA (CLEAR CREEK) SCHOOL TIF</t>
  </si>
  <si>
    <t>HIGHLAND</t>
  </si>
  <si>
    <t>MOUNT VERNON</t>
  </si>
  <si>
    <t>SIGOURNEY</t>
  </si>
  <si>
    <t xml:space="preserve">546012T </t>
  </si>
  <si>
    <t>SIGOURNEY SCHOOL TIF</t>
  </si>
  <si>
    <t xml:space="preserve">554778T </t>
  </si>
  <si>
    <t>NORTH KOSSUTH SCHOOL TIF</t>
  </si>
  <si>
    <t>NORTH KOSSUTH</t>
  </si>
  <si>
    <t>NORTH IOWA</t>
  </si>
  <si>
    <t>KEOKUK</t>
  </si>
  <si>
    <t>LEE COUNTY</t>
  </si>
  <si>
    <t xml:space="preserve">563312T </t>
  </si>
  <si>
    <t>KEOKUK SCHOOL TIF</t>
  </si>
  <si>
    <t>LINN-MAR</t>
  </si>
  <si>
    <t>LINN COUNTY</t>
  </si>
  <si>
    <t>ALGONA (TITONKA)</t>
  </si>
  <si>
    <t xml:space="preserve">746921T </t>
  </si>
  <si>
    <t>WEST BEND-MALLARD SCHOOL TIF</t>
  </si>
  <si>
    <t xml:space="preserve">561079T </t>
  </si>
  <si>
    <t>CENTRAL LEE SCHOOL TIF</t>
  </si>
  <si>
    <t xml:space="preserve">562322T </t>
  </si>
  <si>
    <t>FORT MADISON SCHOOL TIF</t>
  </si>
  <si>
    <t>CENTRAL LEE</t>
  </si>
  <si>
    <t>CEDAR RAPIDS</t>
  </si>
  <si>
    <t>CENTRAL CITY</t>
  </si>
  <si>
    <t xml:space="preserve">574777T </t>
  </si>
  <si>
    <t>NORTH LINN SCHOOL TIF</t>
  </si>
  <si>
    <t xml:space="preserve">576138T </t>
  </si>
  <si>
    <t>SPRINGVILLE SCHOOL TIF</t>
  </si>
  <si>
    <t>ANAMOSA</t>
  </si>
  <si>
    <t>SPRINGVILLE</t>
  </si>
  <si>
    <t>LOUISA COUNTY</t>
  </si>
  <si>
    <t xml:space="preserve">581368T </t>
  </si>
  <si>
    <t>COLUMBUS SCHOOL TIF</t>
  </si>
  <si>
    <t xml:space="preserve">851350T </t>
  </si>
  <si>
    <t>COLLINS-MAXWELL SCHOOL TIF</t>
  </si>
  <si>
    <t>PCM</t>
  </si>
  <si>
    <t>PELLA</t>
  </si>
  <si>
    <t>WASHINGTON</t>
  </si>
  <si>
    <t>IOWA CITY</t>
  </si>
  <si>
    <t xml:space="preserve">571337T </t>
  </si>
  <si>
    <t>COLLEGE SCHOOL TIF</t>
  </si>
  <si>
    <t xml:space="preserve">530234T </t>
  </si>
  <si>
    <t>ANAMOSA SCHOOL TIF</t>
  </si>
  <si>
    <t>OLIN</t>
  </si>
  <si>
    <t xml:space="preserve">550126T </t>
  </si>
  <si>
    <t>ALGONA (ALGONA) SCHOOL TIF</t>
  </si>
  <si>
    <t xml:space="preserve">553897T </t>
  </si>
  <si>
    <t xml:space="preserve">556417T </t>
  </si>
  <si>
    <t>ALGONA (TITONKA) SCHOOL TIF</t>
  </si>
  <si>
    <t xml:space="preserve">382727T </t>
  </si>
  <si>
    <t>GRUNDY CENTER SCHOOL TIF</t>
  </si>
  <si>
    <t xml:space="preserve">404775T </t>
  </si>
  <si>
    <t>WEBSTER CITY (NORTHEAST HAMILTON) SCHOOL TIF</t>
  </si>
  <si>
    <t xml:space="preserve">406095T </t>
  </si>
  <si>
    <t>SOUTH HAMILTON SCHOOL TIF</t>
  </si>
  <si>
    <t xml:space="preserve">406246T </t>
  </si>
  <si>
    <t>STRATFORD SCHOOL TIF</t>
  </si>
  <si>
    <t xml:space="preserve">406867T </t>
  </si>
  <si>
    <t>WEBSTER CITY (WEBSTER CITY) SCHOOL TIF</t>
  </si>
  <si>
    <t>LOUISA-MUSCATINE</t>
  </si>
  <si>
    <t>LUCAS COUNTY</t>
  </si>
  <si>
    <t>CENTRAL LYON</t>
  </si>
  <si>
    <t>LYON COUNTY</t>
  </si>
  <si>
    <t xml:space="preserve">601095T </t>
  </si>
  <si>
    <t>CENTRAL LYON SCHOOL TIF</t>
  </si>
  <si>
    <t>ROCK VALLEY</t>
  </si>
  <si>
    <t>MADISON COUNTY</t>
  </si>
  <si>
    <t>MAHASKA COUNTY</t>
  </si>
  <si>
    <t>OSKALOOSA</t>
  </si>
  <si>
    <t xml:space="preserve">625013T </t>
  </si>
  <si>
    <t>OSKALOOSA SCHOOL TIF</t>
  </si>
  <si>
    <t>PLEASANTVILLE</t>
  </si>
  <si>
    <t>MARION COUNTY</t>
  </si>
  <si>
    <t>MARSHALL COUNTY</t>
  </si>
  <si>
    <t>GMG</t>
  </si>
  <si>
    <t>WEST BEND-MALLARD</t>
  </si>
  <si>
    <t>ALBURNETT</t>
  </si>
  <si>
    <t xml:space="preserve">570099T </t>
  </si>
  <si>
    <t>ALBURNETT SCHOOL TIF</t>
  </si>
  <si>
    <t xml:space="preserve">571089T </t>
  </si>
  <si>
    <t>CENTRAL CITY SCHOOL TIF</t>
  </si>
  <si>
    <t xml:space="preserve">574554T </t>
  </si>
  <si>
    <t>MOUNT VERNON SCHOOL TIF</t>
  </si>
  <si>
    <t xml:space="preserve">586759T </t>
  </si>
  <si>
    <t>WAPELLO SCHOOL TIF</t>
  </si>
  <si>
    <t>COLUMBUS</t>
  </si>
  <si>
    <t xml:space="preserve">591107T </t>
  </si>
  <si>
    <t>CHARITON SCHOOL TIF</t>
  </si>
  <si>
    <t>CHARITON</t>
  </si>
  <si>
    <t xml:space="preserve">423033T </t>
  </si>
  <si>
    <t>HUBBARD-RADCLIFFE SCHOOL TIF</t>
  </si>
  <si>
    <t xml:space="preserve">431917T </t>
  </si>
  <si>
    <t>BOYER VALLEY SCHOOL TIF</t>
  </si>
  <si>
    <t xml:space="preserve">463060T </t>
  </si>
  <si>
    <t>HUMBOLDT SCHOOL TIF</t>
  </si>
  <si>
    <t>MARION</t>
  </si>
  <si>
    <t xml:space="preserve">571053T </t>
  </si>
  <si>
    <t>CEDAR RAPIDS SCHOOL TIF</t>
  </si>
  <si>
    <t xml:space="preserve">574086T </t>
  </si>
  <si>
    <t>MARION SCHOOL TIF</t>
  </si>
  <si>
    <t>GEORGE-LITTLE ROCK</t>
  </si>
  <si>
    <t>WEST LYON</t>
  </si>
  <si>
    <t xml:space="preserve">606983T </t>
  </si>
  <si>
    <t>WEST LYON SCHOOL TIF</t>
  </si>
  <si>
    <t>BOYDEN-HULL</t>
  </si>
  <si>
    <t xml:space="preserve">611953T </t>
  </si>
  <si>
    <t>EARLHAM SCHOOL TIF</t>
  </si>
  <si>
    <t>MARSHALLTOWN</t>
  </si>
  <si>
    <t xml:space="preserve">653978T </t>
  </si>
  <si>
    <t>MILLS COUNTY</t>
  </si>
  <si>
    <t>GLENWOOD</t>
  </si>
  <si>
    <t xml:space="preserve">664995T </t>
  </si>
  <si>
    <t>OSAGE SCHOOL TIF</t>
  </si>
  <si>
    <t>MITCHELL COUNTY</t>
  </si>
  <si>
    <t>MONONA COUNTY</t>
  </si>
  <si>
    <t>MONROE COUNTY</t>
  </si>
  <si>
    <t xml:space="preserve">900657T </t>
  </si>
  <si>
    <t>EDDYVILLE-BLAKESBURG-FREMONT SCHOOL TIF</t>
  </si>
  <si>
    <t>MUSCATINE</t>
  </si>
  <si>
    <t>MUSCATINE COUNTY</t>
  </si>
  <si>
    <t>DAVENPORT</t>
  </si>
  <si>
    <t xml:space="preserve">583841T </t>
  </si>
  <si>
    <t>LOUISA-MUSCATINE SCHOOL TIF</t>
  </si>
  <si>
    <t xml:space="preserve">821611T </t>
  </si>
  <si>
    <t>DAVENPORT SCHOOL TIF</t>
  </si>
  <si>
    <t>MARTENSDALE-ST MARYS</t>
  </si>
  <si>
    <t>NORTH MAHASKA</t>
  </si>
  <si>
    <t>TWIN CEDARS</t>
  </si>
  <si>
    <t xml:space="preserve">635256T </t>
  </si>
  <si>
    <t>PLEASANTVILLE SCHOOL TIF</t>
  </si>
  <si>
    <t>MELCHER-DALLAS</t>
  </si>
  <si>
    <t xml:space="preserve">646985T </t>
  </si>
  <si>
    <t>WEST MARSHALL SCHOOL TIF</t>
  </si>
  <si>
    <t>TREYNOR</t>
  </si>
  <si>
    <t>RED OAK</t>
  </si>
  <si>
    <t>MONTGOMERY COUNTY</t>
  </si>
  <si>
    <t>STANTON</t>
  </si>
  <si>
    <t>O'BRIEN COUNTY</t>
  </si>
  <si>
    <t>SHELDON</t>
  </si>
  <si>
    <t xml:space="preserve">715157T </t>
  </si>
  <si>
    <t>SOUTH O'BRIEN SCHOOL TIF</t>
  </si>
  <si>
    <t>MOC-FLOYD VALLEY</t>
  </si>
  <si>
    <t>OSCEOLA COUNTY</t>
  </si>
  <si>
    <t>SIBLEY-OCHEYEDAN</t>
  </si>
  <si>
    <t xml:space="preserve">732113T </t>
  </si>
  <si>
    <t>ESSEX SCHOOL TIF</t>
  </si>
  <si>
    <t>PAGE COUNTY</t>
  </si>
  <si>
    <t>ESSEX</t>
  </si>
  <si>
    <t>PALO ALTO COUNTY</t>
  </si>
  <si>
    <t>HINTON</t>
  </si>
  <si>
    <t>PLYMOUTH COUNTY</t>
  </si>
  <si>
    <t>LE MARS</t>
  </si>
  <si>
    <t>POCAHONTAS COUNTY</t>
  </si>
  <si>
    <t>WINTERSET</t>
  </si>
  <si>
    <t>KNOXVILLE</t>
  </si>
  <si>
    <t xml:space="preserve">635166T </t>
  </si>
  <si>
    <t>PELLA SCHOOL TIF</t>
  </si>
  <si>
    <t xml:space="preserve">643582T </t>
  </si>
  <si>
    <t>EAST MARSHALL SCHOOL TIF</t>
  </si>
  <si>
    <t xml:space="preserve">644104T </t>
  </si>
  <si>
    <t>MARSHALLTOWN SCHOOL TIF</t>
  </si>
  <si>
    <t>WEST MARSHALL</t>
  </si>
  <si>
    <t>LEWIS CENTRAL</t>
  </si>
  <si>
    <t xml:space="preserve">696165T </t>
  </si>
  <si>
    <t>STANTON SCHOOL TIF</t>
  </si>
  <si>
    <t xml:space="preserve">706975T </t>
  </si>
  <si>
    <t>WEST LIBERTY SCHOOL TIF</t>
  </si>
  <si>
    <t>CLARINDA</t>
  </si>
  <si>
    <t>BEDFORD</t>
  </si>
  <si>
    <t>EMMETSBURG</t>
  </si>
  <si>
    <t>AKRON-WESTFIELD</t>
  </si>
  <si>
    <t xml:space="preserve">750063T </t>
  </si>
  <si>
    <t>AKRON-WESTFIELD SCHOOL TIF</t>
  </si>
  <si>
    <t>REMSEN-UNION</t>
  </si>
  <si>
    <t>WEST SIOUX</t>
  </si>
  <si>
    <t xml:space="preserve">483154T </t>
  </si>
  <si>
    <t>IOWA VALLEY SCHOOL TIF</t>
  </si>
  <si>
    <t xml:space="preserve">487029T </t>
  </si>
  <si>
    <t>WILLIAMSBURG SCHOOL TIF</t>
  </si>
  <si>
    <t xml:space="preserve">770720T </t>
  </si>
  <si>
    <t>BONDURANT-FARRAR SCHOOL TIF</t>
  </si>
  <si>
    <t xml:space="preserve">523141T </t>
  </si>
  <si>
    <t>IOWA CITY SCHOOL TIF</t>
  </si>
  <si>
    <t xml:space="preserve">526093T </t>
  </si>
  <si>
    <t>SOLON SCHOOL TIF</t>
  </si>
  <si>
    <t xml:space="preserve">763537T </t>
  </si>
  <si>
    <t>LAURENS-MARATHON SCHOOL TIF</t>
  </si>
  <si>
    <t>POLK COUNTY</t>
  </si>
  <si>
    <t>ANKENY</t>
  </si>
  <si>
    <t>RIVERSIDE</t>
  </si>
  <si>
    <t>POTTAWATTAMIE COUNTY</t>
  </si>
  <si>
    <t>UNDERWOOD</t>
  </si>
  <si>
    <t xml:space="preserve">786460T </t>
  </si>
  <si>
    <t>TRI-CENTER SCHOOL TIF</t>
  </si>
  <si>
    <t>COUNCIL BLUFFS</t>
  </si>
  <si>
    <t>BROOKLYN-GUERNSEY-MALCOM</t>
  </si>
  <si>
    <t>POWESHIEK COUNTY</t>
  </si>
  <si>
    <t>ST ANSGAR</t>
  </si>
  <si>
    <t xml:space="preserve">241134T </t>
  </si>
  <si>
    <t>CHARTER OAK-UTE SCHOOL TIF</t>
  </si>
  <si>
    <t xml:space="preserve">674033T </t>
  </si>
  <si>
    <t>WHITING</t>
  </si>
  <si>
    <t>WESTWOOD</t>
  </si>
  <si>
    <t xml:space="preserve">715949T </t>
  </si>
  <si>
    <t>SHELDON SCHOOL TIF</t>
  </si>
  <si>
    <t>RINGGOLD COUNTY</t>
  </si>
  <si>
    <t>DIAGONAL</t>
  </si>
  <si>
    <t xml:space="preserve">816741T </t>
  </si>
  <si>
    <t>EAST SAC SCHOOL TIF</t>
  </si>
  <si>
    <t>SAC COUNTY</t>
  </si>
  <si>
    <t xml:space="preserve">160603T </t>
  </si>
  <si>
    <t>BENNETT SCHOOL TIF</t>
  </si>
  <si>
    <t>SCOTT COUNTY</t>
  </si>
  <si>
    <t>BETTENDORF</t>
  </si>
  <si>
    <t>SHELBY COUNTY</t>
  </si>
  <si>
    <t xml:space="preserve">780441T </t>
  </si>
  <si>
    <t>AHSTW SCHOOL TIF</t>
  </si>
  <si>
    <t>SIOUX CENTER</t>
  </si>
  <si>
    <t>SIOUX COUNTY</t>
  </si>
  <si>
    <t xml:space="preserve">534446T </t>
  </si>
  <si>
    <t>MONTICELLO SCHOOL TIF</t>
  </si>
  <si>
    <t>DES MOINES</t>
  </si>
  <si>
    <t>JOHNSTON</t>
  </si>
  <si>
    <t>SAYDEL</t>
  </si>
  <si>
    <t xml:space="preserve">783645T </t>
  </si>
  <si>
    <t>LEWIS CENTRAL SCHOOL TIF</t>
  </si>
  <si>
    <t xml:space="preserve">784824T </t>
  </si>
  <si>
    <t>RIVERSIDE SCHOOL TIF</t>
  </si>
  <si>
    <t xml:space="preserve">786534T </t>
  </si>
  <si>
    <t>UNDERWOOD SCHOOL TIF</t>
  </si>
  <si>
    <t xml:space="preserve">731197T </t>
  </si>
  <si>
    <t>CLARINDA SCHOOL TIF</t>
  </si>
  <si>
    <t>SOUTH PAGE</t>
  </si>
  <si>
    <t xml:space="preserve">755486T </t>
  </si>
  <si>
    <t>REMSEN-UNION SCHOOL TIF</t>
  </si>
  <si>
    <t>SIOUX CITY</t>
  </si>
  <si>
    <t xml:space="preserve">114644T </t>
  </si>
  <si>
    <t>NEWELL-FONDA SCHOOL TIF</t>
  </si>
  <si>
    <t xml:space="preserve">765283T </t>
  </si>
  <si>
    <t>POCAHONTAS AREA SCHOOL TIF</t>
  </si>
  <si>
    <t>STORY COUNTY</t>
  </si>
  <si>
    <t>AMES</t>
  </si>
  <si>
    <t>TAMA COUNTY</t>
  </si>
  <si>
    <t xml:space="preserve">866098T </t>
  </si>
  <si>
    <t>SOUTH TAMA SCHOOL TIF</t>
  </si>
  <si>
    <t>SOUTH TAMA</t>
  </si>
  <si>
    <t>TAYLOR COUNTY</t>
  </si>
  <si>
    <t>UNION COUNTY</t>
  </si>
  <si>
    <t>VAN BUREN COUNTY</t>
  </si>
  <si>
    <t>CARLISLE</t>
  </si>
  <si>
    <t>WARREN COUNTY</t>
  </si>
  <si>
    <t xml:space="preserve">573715T </t>
  </si>
  <si>
    <t>LINN-MAR SCHOOL TIF</t>
  </si>
  <si>
    <t xml:space="preserve">573744T </t>
  </si>
  <si>
    <t>LISBON SCHOOL TIF</t>
  </si>
  <si>
    <t xml:space="preserve">584509T </t>
  </si>
  <si>
    <t>MORNING SUN SCHOOL TIF</t>
  </si>
  <si>
    <t>SOUTHEAST WARREN</t>
  </si>
  <si>
    <t xml:space="preserve">602457T </t>
  </si>
  <si>
    <t>GEORGE-LITTLE ROCK SCHOOL TIF</t>
  </si>
  <si>
    <t xml:space="preserve">617056T </t>
  </si>
  <si>
    <t>WINTERSET SCHOOL TIF</t>
  </si>
  <si>
    <t xml:space="preserve">790846T </t>
  </si>
  <si>
    <t>BROOKLYN-GUERNSEY-MALCOM SCHOOL TIF</t>
  </si>
  <si>
    <t xml:space="preserve">804527T </t>
  </si>
  <si>
    <t>MOUNT AYR SCHOOL TIF</t>
  </si>
  <si>
    <t xml:space="preserve">825250T </t>
  </si>
  <si>
    <t>PLEASANT VALLEY SCHOOL TIF</t>
  </si>
  <si>
    <t>NORTH SCOTT</t>
  </si>
  <si>
    <t>INDIANOLA</t>
  </si>
  <si>
    <t>WASHINGTON COUNTY</t>
  </si>
  <si>
    <t>WAYNE COUNTY</t>
  </si>
  <si>
    <t>WEBSTER COUNTY</t>
  </si>
  <si>
    <t xml:space="preserve">134023T </t>
  </si>
  <si>
    <t>MANSON-NORTHWEST WEBSTER SCH TIF</t>
  </si>
  <si>
    <t>WINNEBAGO COUNTY</t>
  </si>
  <si>
    <t xml:space="preserve">953420T </t>
  </si>
  <si>
    <t>LAKE MILLS SCHOOL TIF</t>
  </si>
  <si>
    <t>LAKE MILLS</t>
  </si>
  <si>
    <t>WINNESHIEK COUNTY</t>
  </si>
  <si>
    <t>URBANDALE</t>
  </si>
  <si>
    <t xml:space="preserve">770261T </t>
  </si>
  <si>
    <t>ANKENY SCHOOL TIF</t>
  </si>
  <si>
    <t xml:space="preserve">771737T </t>
  </si>
  <si>
    <t>DES MOINES SCHOOL TIF</t>
  </si>
  <si>
    <t xml:space="preserve">773231T </t>
  </si>
  <si>
    <t>JOHNSTON SCHOOL TIF</t>
  </si>
  <si>
    <t xml:space="preserve">774779T </t>
  </si>
  <si>
    <t>NORTH POLK SCHOOL TIF</t>
  </si>
  <si>
    <t xml:space="preserve">775805T </t>
  </si>
  <si>
    <t>SAYDEL SCHOOL TIF</t>
  </si>
  <si>
    <t xml:space="preserve">776101T </t>
  </si>
  <si>
    <t>SOUTHEAST POLK SCHOOL TIF</t>
  </si>
  <si>
    <t xml:space="preserve">776957T </t>
  </si>
  <si>
    <t>WEST DES MOINES SCHOOL TIF</t>
  </si>
  <si>
    <t>PLEASANT VALLEY</t>
  </si>
  <si>
    <t xml:space="preserve">832826T </t>
  </si>
  <si>
    <t>HARLAN SCHOOL TIF</t>
  </si>
  <si>
    <t xml:space="preserve">846030T </t>
  </si>
  <si>
    <t>SIOUX CENTER SCHOOL TIF</t>
  </si>
  <si>
    <t>NEVADA</t>
  </si>
  <si>
    <t xml:space="preserve">873609T </t>
  </si>
  <si>
    <t>LENOX SCHOOL TIF</t>
  </si>
  <si>
    <t xml:space="preserve">624776T </t>
  </si>
  <si>
    <t>NORTH MAHASKA SCHOOL TIF</t>
  </si>
  <si>
    <t xml:space="preserve">633375T </t>
  </si>
  <si>
    <t>KNOXVILLE SCHOOL TIF</t>
  </si>
  <si>
    <t xml:space="preserve">652511T </t>
  </si>
  <si>
    <t>GLENWOOD SCHOOL TIF</t>
  </si>
  <si>
    <t xml:space="preserve">665751T </t>
  </si>
  <si>
    <t>ST ANSGAR SCHOOL TIF</t>
  </si>
  <si>
    <t xml:space="preserve">966100T </t>
  </si>
  <si>
    <t>SOUTH WINNESHIEK SCHOOL TIF</t>
  </si>
  <si>
    <t>SOUTH WINNESHIEK</t>
  </si>
  <si>
    <t>WOODBURY COUNTY</t>
  </si>
  <si>
    <t>SERGEANT BLUFF-LUTON</t>
  </si>
  <si>
    <t>LAWTON-BRONSON</t>
  </si>
  <si>
    <t>WORTH COUNTY</t>
  </si>
  <si>
    <t>NORTHWOOD-KENSETT</t>
  </si>
  <si>
    <t>WRIGHT COUNTY</t>
  </si>
  <si>
    <t xml:space="preserve">781476T </t>
  </si>
  <si>
    <t>COUNCIL BLUFFS SCHOOL TIF</t>
  </si>
  <si>
    <t xml:space="preserve">794437T </t>
  </si>
  <si>
    <t>MONTEZUMA SCHOOL TIF</t>
  </si>
  <si>
    <t>MONTEZUMA</t>
  </si>
  <si>
    <t xml:space="preserve">824784T </t>
  </si>
  <si>
    <t>NORTH SCOTT SCHOOL TIF</t>
  </si>
  <si>
    <t xml:space="preserve">905049T </t>
  </si>
  <si>
    <t>OTTUMWA SCHOOL TIF</t>
  </si>
  <si>
    <t>WAPELLO COUNTY</t>
  </si>
  <si>
    <t>NORWALK</t>
  </si>
  <si>
    <t>FORT DODGE</t>
  </si>
  <si>
    <t xml:space="preserve">976992T </t>
  </si>
  <si>
    <t>WESTWOOD SCHOOL TIF</t>
  </si>
  <si>
    <t xml:space="preserve">840747T </t>
  </si>
  <si>
    <t>BOYDEN-HULL SCHOOL TIF</t>
  </si>
  <si>
    <t xml:space="preserve">844149T </t>
  </si>
  <si>
    <t>MOC-FLOYD VALLEY SCHOOL TIF</t>
  </si>
  <si>
    <t xml:space="preserve">846990T </t>
  </si>
  <si>
    <t>WEST SIOUX SCHOOL TIF</t>
  </si>
  <si>
    <t xml:space="preserve">854617T </t>
  </si>
  <si>
    <t>NEVADA SCHOOL TIF</t>
  </si>
  <si>
    <t xml:space="preserve">676987T </t>
  </si>
  <si>
    <t>WEST MONONA SCHOOL TIF</t>
  </si>
  <si>
    <t xml:space="preserve">695463T </t>
  </si>
  <si>
    <t>RED OAK SCHOOL TIF</t>
  </si>
  <si>
    <t xml:space="preserve">696651T </t>
  </si>
  <si>
    <t>VILLISCA SCHOOL TIF</t>
  </si>
  <si>
    <t xml:space="preserve">704581T </t>
  </si>
  <si>
    <t>MUSCATINE SCHOOL TIF</t>
  </si>
  <si>
    <t xml:space="preserve">707038T </t>
  </si>
  <si>
    <t>WILTON SCHOOL TIF</t>
  </si>
  <si>
    <t xml:space="preserve">712862T </t>
  </si>
  <si>
    <t>HARTLEY-MELVIN-SANBORN SCHOOL TIF</t>
  </si>
  <si>
    <t xml:space="preserve">642682T </t>
  </si>
  <si>
    <t>GMG SCHOOL TIF</t>
  </si>
  <si>
    <t>NORTH TAMA</t>
  </si>
  <si>
    <t xml:space="preserve">896592T </t>
  </si>
  <si>
    <t>OTTUMWA</t>
  </si>
  <si>
    <t xml:space="preserve">913114T </t>
  </si>
  <si>
    <t>INDIANOLA SCHOOL TIF</t>
  </si>
  <si>
    <t xml:space="preserve">914797T </t>
  </si>
  <si>
    <t>NORWALK SCHOOL TIF</t>
  </si>
  <si>
    <t xml:space="preserve">725994T </t>
  </si>
  <si>
    <t>SIBLEY-OCHEYEDAN SCHOOL TIF</t>
  </si>
  <si>
    <t xml:space="preserve">742088T </t>
  </si>
  <si>
    <t>EMMETSBURG SCHOOL TIF</t>
  </si>
  <si>
    <t xml:space="preserve">745724T </t>
  </si>
  <si>
    <t>RUTHVEN-AYRSHIRE SCHOOL TIF</t>
  </si>
  <si>
    <t xml:space="preserve">752988T </t>
  </si>
  <si>
    <t>HINTON SCHOOL TIF</t>
  </si>
  <si>
    <t xml:space="preserve">753348T </t>
  </si>
  <si>
    <t>KINGSLEY-PIERSON SCHOOL TIF</t>
  </si>
  <si>
    <t xml:space="preserve">753600T </t>
  </si>
  <si>
    <t>LE MARS SCHOOL TIF</t>
  </si>
  <si>
    <t xml:space="preserve">776579T </t>
  </si>
  <si>
    <t>URBANDALE SCHOOL TIF</t>
  </si>
  <si>
    <t xml:space="preserve">926768T </t>
  </si>
  <si>
    <t>WASHINGTON SCHOOL TIF</t>
  </si>
  <si>
    <t xml:space="preserve">942313T </t>
  </si>
  <si>
    <t>FORT DODGE SCHOOL TIF</t>
  </si>
  <si>
    <t xml:space="preserve">945323T </t>
  </si>
  <si>
    <t xml:space="preserve">946096T </t>
  </si>
  <si>
    <t xml:space="preserve">961638T </t>
  </si>
  <si>
    <t xml:space="preserve">910981T </t>
  </si>
  <si>
    <t>CARLISLE SCHOOL TIF</t>
  </si>
  <si>
    <t xml:space="preserve">977098T </t>
  </si>
  <si>
    <t>WOODBURY CENTRAL SCHOOL TIF</t>
  </si>
  <si>
    <t>WOODBURY CENTRAL</t>
  </si>
  <si>
    <t xml:space="preserve">991206T </t>
  </si>
  <si>
    <t>CLARION-GOLDFIELD-DOWS (CLARION-GOLDFIELD) SCHOOL TIF</t>
  </si>
  <si>
    <t xml:space="preserve">820621T </t>
  </si>
  <si>
    <t>BETTENDORF SCHOOL TIF</t>
  </si>
  <si>
    <t xml:space="preserve">845607T </t>
  </si>
  <si>
    <t>ROCK VALLEY SCHOOL TIF</t>
  </si>
  <si>
    <t xml:space="preserve">850225T </t>
  </si>
  <si>
    <t>AMES SCHOOL TIF</t>
  </si>
  <si>
    <t xml:space="preserve">850472T </t>
  </si>
  <si>
    <t>BALLARD SCHOOL TIF</t>
  </si>
  <si>
    <t xml:space="preserve">855643T </t>
  </si>
  <si>
    <t>ROLAND-STORY SCHOOL TIF</t>
  </si>
  <si>
    <t xml:space="preserve">881503T </t>
  </si>
  <si>
    <t xml:space="preserve">916094T </t>
  </si>
  <si>
    <t>SOUTHEAST WARREN SCHOOL TIF</t>
  </si>
  <si>
    <t xml:space="preserve">924271T </t>
  </si>
  <si>
    <t>MID-PRAIRIE SCHOOL TIF</t>
  </si>
  <si>
    <t xml:space="preserve">950873T </t>
  </si>
  <si>
    <t>NORTH IOWA SCHOOL TIF</t>
  </si>
  <si>
    <t xml:space="preserve">971975T </t>
  </si>
  <si>
    <t>RIVER VALLEY SCHOOL TIF</t>
  </si>
  <si>
    <t xml:space="preserve">975877T </t>
  </si>
  <si>
    <t>SERGEANT BLUFF-LUTON SCHOOL TIF</t>
  </si>
  <si>
    <t xml:space="preserve">976039T </t>
  </si>
  <si>
    <t>SIOUX CITY SCHOOL TIF</t>
  </si>
  <si>
    <t xml:space="preserve">984788T </t>
  </si>
  <si>
    <t>NORTHWOOD-KENSETT SCHOOL TIF</t>
  </si>
  <si>
    <t xml:space="preserve">991944T </t>
  </si>
  <si>
    <t>EAGLE GROVE SCHOOL TIF</t>
  </si>
  <si>
    <t>100% Ag Land</t>
  </si>
  <si>
    <t>100% Ag Building</t>
  </si>
  <si>
    <t>100% Commercial</t>
  </si>
  <si>
    <t>100% Industrial</t>
  </si>
  <si>
    <t>100% Reserved</t>
  </si>
  <si>
    <t>100% Railroads</t>
  </si>
  <si>
    <t>100% Utilities</t>
  </si>
  <si>
    <t>100% Other</t>
  </si>
  <si>
    <t>100% Gross</t>
  </si>
  <si>
    <t>100% Military Exempt</t>
  </si>
  <si>
    <t>100% Net</t>
  </si>
  <si>
    <t>100% Gas &amp; Elec Utilities</t>
  </si>
  <si>
    <t>100% Residential</t>
  </si>
  <si>
    <t>Dist</t>
  </si>
  <si>
    <t>Tif_NonTIF</t>
  </si>
  <si>
    <t>4978</t>
  </si>
  <si>
    <t>Non-TIF</t>
  </si>
  <si>
    <t>County Number3</t>
  </si>
  <si>
    <t>11</t>
  </si>
  <si>
    <t>0018</t>
  </si>
  <si>
    <t>Adair-Casey</t>
  </si>
  <si>
    <t>0027</t>
  </si>
  <si>
    <t>Adel-Desoto-Minburn</t>
  </si>
  <si>
    <t>07</t>
  </si>
  <si>
    <t>0009</t>
  </si>
  <si>
    <t>13</t>
  </si>
  <si>
    <t>0441</t>
  </si>
  <si>
    <t>AHSTW</t>
  </si>
  <si>
    <t>12</t>
  </si>
  <si>
    <t>0063</t>
  </si>
  <si>
    <t>Akron-Westfield</t>
  </si>
  <si>
    <t>05</t>
  </si>
  <si>
    <t>0072</t>
  </si>
  <si>
    <t>Albert City-Truesdale</t>
  </si>
  <si>
    <t>15</t>
  </si>
  <si>
    <t>0081</t>
  </si>
  <si>
    <t>Albia</t>
  </si>
  <si>
    <t>10</t>
  </si>
  <si>
    <t>0099</t>
  </si>
  <si>
    <t>Alburnett</t>
  </si>
  <si>
    <t>0108</t>
  </si>
  <si>
    <t>Alden</t>
  </si>
  <si>
    <t>0126</t>
  </si>
  <si>
    <t>Algona</t>
  </si>
  <si>
    <t>6417</t>
  </si>
  <si>
    <t>Algona (Titonka)</t>
  </si>
  <si>
    <t>01</t>
  </si>
  <si>
    <t>0135</t>
  </si>
  <si>
    <t>Allamakee</t>
  </si>
  <si>
    <t>0171</t>
  </si>
  <si>
    <t>ALTA-AURELIA</t>
  </si>
  <si>
    <t>Alta-Aurelia</t>
  </si>
  <si>
    <t>0225</t>
  </si>
  <si>
    <t>Ames</t>
  </si>
  <si>
    <t>0234</t>
  </si>
  <si>
    <t>Anamosa</t>
  </si>
  <si>
    <t>09</t>
  </si>
  <si>
    <t>0243</t>
  </si>
  <si>
    <t>Andrew</t>
  </si>
  <si>
    <t>0261</t>
  </si>
  <si>
    <t>Ankeny</t>
  </si>
  <si>
    <t>0279</t>
  </si>
  <si>
    <t>APLINGTON-PARKERSBURG</t>
  </si>
  <si>
    <t>Aplington-Parkersburg</t>
  </si>
  <si>
    <t>0355</t>
  </si>
  <si>
    <t>Ar-We-Va</t>
  </si>
  <si>
    <t>0387</t>
  </si>
  <si>
    <t>Atlantic</t>
  </si>
  <si>
    <t>0414</t>
  </si>
  <si>
    <t>Audubon</t>
  </si>
  <si>
    <t>0472</t>
  </si>
  <si>
    <t>Ballard</t>
  </si>
  <si>
    <t>0513</t>
  </si>
  <si>
    <t>Baxter</t>
  </si>
  <si>
    <t>0540</t>
  </si>
  <si>
    <t>0549</t>
  </si>
  <si>
    <t>Bedford</t>
  </si>
  <si>
    <t>0576</t>
  </si>
  <si>
    <t>Belle Plaine</t>
  </si>
  <si>
    <t>0585</t>
  </si>
  <si>
    <t>Bellevue</t>
  </si>
  <si>
    <t>0594</t>
  </si>
  <si>
    <t>Belmond-Klemme</t>
  </si>
  <si>
    <t>0603</t>
  </si>
  <si>
    <t>Bennett</t>
  </si>
  <si>
    <t>0609</t>
  </si>
  <si>
    <t>Benton</t>
  </si>
  <si>
    <t>0621</t>
  </si>
  <si>
    <t>Bettendorf</t>
  </si>
  <si>
    <t>0720</t>
  </si>
  <si>
    <t>Bondurant-Farrar</t>
  </si>
  <si>
    <t>0729</t>
  </si>
  <si>
    <t>Boone</t>
  </si>
  <si>
    <t>0747</t>
  </si>
  <si>
    <t>Boyden-Hull</t>
  </si>
  <si>
    <t>1917</t>
  </si>
  <si>
    <t>Boyer Valley</t>
  </si>
  <si>
    <t>0846</t>
  </si>
  <si>
    <t>Brooklyn-Guernsey-Malcom</t>
  </si>
  <si>
    <t>0882</t>
  </si>
  <si>
    <t>Burlington</t>
  </si>
  <si>
    <t>0916</t>
  </si>
  <si>
    <t>0918</t>
  </si>
  <si>
    <t>CALAMUS-WHEATLAND</t>
  </si>
  <si>
    <t>Calamus-Wheatland</t>
  </si>
  <si>
    <t>0914</t>
  </si>
  <si>
    <t>0936</t>
  </si>
  <si>
    <t>Camanche</t>
  </si>
  <si>
    <t>0977</t>
  </si>
  <si>
    <t>Cardinal</t>
  </si>
  <si>
    <t>0981</t>
  </si>
  <si>
    <t>Carlisle</t>
  </si>
  <si>
    <t>0999</t>
  </si>
  <si>
    <t>Carroll</t>
  </si>
  <si>
    <t>1044</t>
  </si>
  <si>
    <t>Cedar Falls</t>
  </si>
  <si>
    <t>1053</t>
  </si>
  <si>
    <t>Cedar Rapids</t>
  </si>
  <si>
    <t>1062</t>
  </si>
  <si>
    <t>Center Point-Urbana</t>
  </si>
  <si>
    <t>1071</t>
  </si>
  <si>
    <t>Centerville</t>
  </si>
  <si>
    <t>1089</t>
  </si>
  <si>
    <t>Central City</t>
  </si>
  <si>
    <t>1080</t>
  </si>
  <si>
    <t>Central Clayton</t>
  </si>
  <si>
    <t>1082</t>
  </si>
  <si>
    <t>CENTRAL DE WITT</t>
  </si>
  <si>
    <t>Central De Witt</t>
  </si>
  <si>
    <t>1093</t>
  </si>
  <si>
    <t>Central Decatur</t>
  </si>
  <si>
    <t>1079</t>
  </si>
  <si>
    <t>Central Lee</t>
  </si>
  <si>
    <t>1095</t>
  </si>
  <si>
    <t>Central Lyon</t>
  </si>
  <si>
    <t>4772</t>
  </si>
  <si>
    <t>CENTRAL SPRINGS</t>
  </si>
  <si>
    <t>Central Springs</t>
  </si>
  <si>
    <t>1107</t>
  </si>
  <si>
    <t>Chariton</t>
  </si>
  <si>
    <t>1116</t>
  </si>
  <si>
    <t>Charles City</t>
  </si>
  <si>
    <t>1134</t>
  </si>
  <si>
    <t>Charter Oak-Ute</t>
  </si>
  <si>
    <t>1152</t>
  </si>
  <si>
    <t>Cherokee</t>
  </si>
  <si>
    <t>1197</t>
  </si>
  <si>
    <t>Clarinda</t>
  </si>
  <si>
    <t>1206</t>
  </si>
  <si>
    <t>CLARION-GOLDFIELD-DOWS (CLR-GLDFLD)</t>
  </si>
  <si>
    <t>Clarion-Goldfield-Dows</t>
  </si>
  <si>
    <t>1854</t>
  </si>
  <si>
    <t>Clarion-Goldfield-Dows (Dows)</t>
  </si>
  <si>
    <t>1211</t>
  </si>
  <si>
    <t>Clarke</t>
  </si>
  <si>
    <t>1215</t>
  </si>
  <si>
    <t>Clarksville</t>
  </si>
  <si>
    <t>1218</t>
  </si>
  <si>
    <t>Clay Central-Everly</t>
  </si>
  <si>
    <t>2763</t>
  </si>
  <si>
    <t>Clayton Ridge</t>
  </si>
  <si>
    <t>0216</t>
  </si>
  <si>
    <t>Clear Creek-Amana (Amana)</t>
  </si>
  <si>
    <t>1221</t>
  </si>
  <si>
    <t>Clear Creek-Amana</t>
  </si>
  <si>
    <t>1233</t>
  </si>
  <si>
    <t>Clear Lake</t>
  </si>
  <si>
    <t>1278</t>
  </si>
  <si>
    <t>Clinton</t>
  </si>
  <si>
    <t>1332</t>
  </si>
  <si>
    <t>Colfax-Mingo</t>
  </si>
  <si>
    <t>1337</t>
  </si>
  <si>
    <t>COLLEGE COMMUNITY</t>
  </si>
  <si>
    <t>College Community</t>
  </si>
  <si>
    <t>1350</t>
  </si>
  <si>
    <t>Collins-Maxwell</t>
  </si>
  <si>
    <t>1359</t>
  </si>
  <si>
    <t>Colo-Nesco</t>
  </si>
  <si>
    <t>1368</t>
  </si>
  <si>
    <t>Columbus</t>
  </si>
  <si>
    <t>1413</t>
  </si>
  <si>
    <t>Coon Rapids-Bayard</t>
  </si>
  <si>
    <t>1431</t>
  </si>
  <si>
    <t>Corning</t>
  </si>
  <si>
    <t>1476</t>
  </si>
  <si>
    <t>Council Bluffs</t>
  </si>
  <si>
    <t>1503</t>
  </si>
  <si>
    <t>Creston</t>
  </si>
  <si>
    <t>1576</t>
  </si>
  <si>
    <t>Dallas Center-Grimes</t>
  </si>
  <si>
    <t>1602</t>
  </si>
  <si>
    <t>Danville</t>
  </si>
  <si>
    <t>1611</t>
  </si>
  <si>
    <t>Davenport</t>
  </si>
  <si>
    <t>1619</t>
  </si>
  <si>
    <t>Davis County</t>
  </si>
  <si>
    <t>1638</t>
  </si>
  <si>
    <t>Decorah</t>
  </si>
  <si>
    <t>1675</t>
  </si>
  <si>
    <t>Delwood</t>
  </si>
  <si>
    <t>1701</t>
  </si>
  <si>
    <t>Denison</t>
  </si>
  <si>
    <t>1719</t>
  </si>
  <si>
    <t>Denver</t>
  </si>
  <si>
    <t>1737</t>
  </si>
  <si>
    <t>Des Moines</t>
  </si>
  <si>
    <t>1782</t>
  </si>
  <si>
    <t>Diagonal</t>
  </si>
  <si>
    <t>1791</t>
  </si>
  <si>
    <t>Dike-New Hartford</t>
  </si>
  <si>
    <t>1863</t>
  </si>
  <si>
    <t>Dubuque</t>
  </si>
  <si>
    <t>1908</t>
  </si>
  <si>
    <t>Dunkerton</t>
  </si>
  <si>
    <t>1926</t>
  </si>
  <si>
    <t>Durant</t>
  </si>
  <si>
    <t>1944</t>
  </si>
  <si>
    <t>Eagle Grove</t>
  </si>
  <si>
    <t>1953</t>
  </si>
  <si>
    <t>Earlham</t>
  </si>
  <si>
    <t>1963</t>
  </si>
  <si>
    <t>East Buchanan</t>
  </si>
  <si>
    <t>3582</t>
  </si>
  <si>
    <t>East Marshall</t>
  </si>
  <si>
    <t>3978</t>
  </si>
  <si>
    <t>East Mills</t>
  </si>
  <si>
    <t>6741</t>
  </si>
  <si>
    <t>EAST SAC COUNTY</t>
  </si>
  <si>
    <t>East Sac County</t>
  </si>
  <si>
    <t>1970</t>
  </si>
  <si>
    <t>East Union</t>
  </si>
  <si>
    <t>1972</t>
  </si>
  <si>
    <t>Eastern Allamakee</t>
  </si>
  <si>
    <t>1965</t>
  </si>
  <si>
    <t>Easton Valley</t>
  </si>
  <si>
    <t>0657</t>
  </si>
  <si>
    <t>Eddyville-Blakesburg-Fremont</t>
  </si>
  <si>
    <t>1989</t>
  </si>
  <si>
    <t>Edgewood-Colesburg</t>
  </si>
  <si>
    <t>2007</t>
  </si>
  <si>
    <t>Eldora-New Providence</t>
  </si>
  <si>
    <t>2088</t>
  </si>
  <si>
    <t>Emmetsburg</t>
  </si>
  <si>
    <t>2097</t>
  </si>
  <si>
    <t>English Valleys</t>
  </si>
  <si>
    <t>2113</t>
  </si>
  <si>
    <t>Essex</t>
  </si>
  <si>
    <t>2124</t>
  </si>
  <si>
    <t>Estherville-Lincoln Central</t>
  </si>
  <si>
    <t>2151</t>
  </si>
  <si>
    <t>Exira-Elk Horn-Kimballton</t>
  </si>
  <si>
    <t>2169</t>
  </si>
  <si>
    <t>Fairfield</t>
  </si>
  <si>
    <t>2295</t>
  </si>
  <si>
    <t>Forest City</t>
  </si>
  <si>
    <t>2313</t>
  </si>
  <si>
    <t>Fort Dodge</t>
  </si>
  <si>
    <t>2322</t>
  </si>
  <si>
    <t>Fort Madison</t>
  </si>
  <si>
    <t>2369</t>
  </si>
  <si>
    <t>Fremont-Mills</t>
  </si>
  <si>
    <t>2376</t>
  </si>
  <si>
    <t>Galva-Holstein</t>
  </si>
  <si>
    <t>2403</t>
  </si>
  <si>
    <t>Garner-Hayfield-Ventura</t>
  </si>
  <si>
    <t>2457</t>
  </si>
  <si>
    <t>George-Little Rock</t>
  </si>
  <si>
    <t>2466</t>
  </si>
  <si>
    <t>Gilbert</t>
  </si>
  <si>
    <t>2493</t>
  </si>
  <si>
    <t>Gilmore City-Bradgate</t>
  </si>
  <si>
    <t>2502</t>
  </si>
  <si>
    <t>Gladbrook-Reinbeck</t>
  </si>
  <si>
    <t>2511</t>
  </si>
  <si>
    <t>Glenwood</t>
  </si>
  <si>
    <t>2520</t>
  </si>
  <si>
    <t>Glidden-Ralston</t>
  </si>
  <si>
    <t>2682</t>
  </si>
  <si>
    <t>2556</t>
  </si>
  <si>
    <t>Graettinger-Terril</t>
  </si>
  <si>
    <t>3195</t>
  </si>
  <si>
    <t>Greene County</t>
  </si>
  <si>
    <t>2709</t>
  </si>
  <si>
    <t>Grinnell-Newburg</t>
  </si>
  <si>
    <t>2718</t>
  </si>
  <si>
    <t>Griswold</t>
  </si>
  <si>
    <t>2727</t>
  </si>
  <si>
    <t>Grundy Center</t>
  </si>
  <si>
    <t>2754</t>
  </si>
  <si>
    <t>Guthrie Center</t>
  </si>
  <si>
    <t>2772</t>
  </si>
  <si>
    <t>Hamburg</t>
  </si>
  <si>
    <t>2781</t>
  </si>
  <si>
    <t>Hampton-Dumont</t>
  </si>
  <si>
    <t>2826</t>
  </si>
  <si>
    <t>Harlan</t>
  </si>
  <si>
    <t>2846</t>
  </si>
  <si>
    <t>Harris-Lake Park</t>
  </si>
  <si>
    <t>2862</t>
  </si>
  <si>
    <t>Hartley-Melvin-Sanborn</t>
  </si>
  <si>
    <t>2977</t>
  </si>
  <si>
    <t>Highland</t>
  </si>
  <si>
    <t>2988</t>
  </si>
  <si>
    <t>Hinton</t>
  </si>
  <si>
    <t>2766</t>
  </si>
  <si>
    <t>HLV</t>
  </si>
  <si>
    <t>3029</t>
  </si>
  <si>
    <t>Howard-Winneshiek</t>
  </si>
  <si>
    <t>3033</t>
  </si>
  <si>
    <t>Hubbard-Radcliffe</t>
  </si>
  <si>
    <t>3042</t>
  </si>
  <si>
    <t>Hudson</t>
  </si>
  <si>
    <t>3060</t>
  </si>
  <si>
    <t>Humboldt</t>
  </si>
  <si>
    <t>3168</t>
  </si>
  <si>
    <t>IKM-Manning</t>
  </si>
  <si>
    <t>3105</t>
  </si>
  <si>
    <t>Independence</t>
  </si>
  <si>
    <t>3114</t>
  </si>
  <si>
    <t>Indianola</t>
  </si>
  <si>
    <t>3119</t>
  </si>
  <si>
    <t>Interstate 35</t>
  </si>
  <si>
    <t>3141</t>
  </si>
  <si>
    <t>Iowa City</t>
  </si>
  <si>
    <t>3150</t>
  </si>
  <si>
    <t>Iowa Falls</t>
  </si>
  <si>
    <t>3154</t>
  </si>
  <si>
    <t>Iowa Valley</t>
  </si>
  <si>
    <t>3186</t>
  </si>
  <si>
    <t>Janesville</t>
  </si>
  <si>
    <t>3204</t>
  </si>
  <si>
    <t>Jesup</t>
  </si>
  <si>
    <t>3231</t>
  </si>
  <si>
    <t>Johnston</t>
  </si>
  <si>
    <t>3312</t>
  </si>
  <si>
    <t>Keokuk</t>
  </si>
  <si>
    <t>3330</t>
  </si>
  <si>
    <t>Keota</t>
  </si>
  <si>
    <t>3348</t>
  </si>
  <si>
    <t>Kingsley-Pierson</t>
  </si>
  <si>
    <t>3375</t>
  </si>
  <si>
    <t>Knoxville</t>
  </si>
  <si>
    <t>3420</t>
  </si>
  <si>
    <t>Lake Mills</t>
  </si>
  <si>
    <t>3465</t>
  </si>
  <si>
    <t>Lamoni</t>
  </si>
  <si>
    <t>3537</t>
  </si>
  <si>
    <t>Laurens-Marathon</t>
  </si>
  <si>
    <t>3555</t>
  </si>
  <si>
    <t>Lawton-Bronson</t>
  </si>
  <si>
    <t>3600</t>
  </si>
  <si>
    <t>Le Mars</t>
  </si>
  <si>
    <t>3609</t>
  </si>
  <si>
    <t>Lenox</t>
  </si>
  <si>
    <t>3645</t>
  </si>
  <si>
    <t>Lewis Central</t>
  </si>
  <si>
    <t>3715</t>
  </si>
  <si>
    <t>Linn-Mar</t>
  </si>
  <si>
    <t>3744</t>
  </si>
  <si>
    <t>Lisbon</t>
  </si>
  <si>
    <t>3798</t>
  </si>
  <si>
    <t>Logan-Magnolia</t>
  </si>
  <si>
    <t>3816</t>
  </si>
  <si>
    <t>Lone Tree</t>
  </si>
  <si>
    <t>3841</t>
  </si>
  <si>
    <t>Louisa-Muscatine</t>
  </si>
  <si>
    <t>3897</t>
  </si>
  <si>
    <t>3906</t>
  </si>
  <si>
    <t>Lynnville-Sully</t>
  </si>
  <si>
    <t>3942</t>
  </si>
  <si>
    <t>Madrid</t>
  </si>
  <si>
    <t>4023</t>
  </si>
  <si>
    <t>Manson-Northwest Webster</t>
  </si>
  <si>
    <t>4033</t>
  </si>
  <si>
    <t>Maple Valley-Anthon Oto</t>
  </si>
  <si>
    <t>4041</t>
  </si>
  <si>
    <t>Maquoketa</t>
  </si>
  <si>
    <t>4043</t>
  </si>
  <si>
    <t>Maquoketa Valley</t>
  </si>
  <si>
    <t>4068</t>
  </si>
  <si>
    <t>Marcus-Meriden Cleghorn</t>
  </si>
  <si>
    <t>4086</t>
  </si>
  <si>
    <t>Marion</t>
  </si>
  <si>
    <t>4104</t>
  </si>
  <si>
    <t>Marshalltown</t>
  </si>
  <si>
    <t>4122</t>
  </si>
  <si>
    <t>Martensdale-St Marys</t>
  </si>
  <si>
    <t>4131</t>
  </si>
  <si>
    <t>Mason City</t>
  </si>
  <si>
    <t>4203</t>
  </si>
  <si>
    <t>Mediapolis</t>
  </si>
  <si>
    <t>4212</t>
  </si>
  <si>
    <t>Melcher-Dallas</t>
  </si>
  <si>
    <t>4419</t>
  </si>
  <si>
    <t>MFL Mar Mac</t>
  </si>
  <si>
    <t>4269</t>
  </si>
  <si>
    <t>Midland</t>
  </si>
  <si>
    <t>4271</t>
  </si>
  <si>
    <t>Mid-Prairie</t>
  </si>
  <si>
    <t>4356</t>
  </si>
  <si>
    <t>Missouri Valley</t>
  </si>
  <si>
    <t>4149</t>
  </si>
  <si>
    <t>Moc-Floyd Valley</t>
  </si>
  <si>
    <t>4437</t>
  </si>
  <si>
    <t>Montezuma</t>
  </si>
  <si>
    <t>4446</t>
  </si>
  <si>
    <t>Monticello</t>
  </si>
  <si>
    <t>4491</t>
  </si>
  <si>
    <t>Moravia</t>
  </si>
  <si>
    <t>4505</t>
  </si>
  <si>
    <t>Mormon Trail</t>
  </si>
  <si>
    <t>4509</t>
  </si>
  <si>
    <t>Morning Sun</t>
  </si>
  <si>
    <t>4518</t>
  </si>
  <si>
    <t>Moulton-Udell</t>
  </si>
  <si>
    <t>4527</t>
  </si>
  <si>
    <t>Mount Ayr</t>
  </si>
  <si>
    <t>4536</t>
  </si>
  <si>
    <t>Mount Pleasant</t>
  </si>
  <si>
    <t>4554</t>
  </si>
  <si>
    <t>Mount Vernon</t>
  </si>
  <si>
    <t>4572</t>
  </si>
  <si>
    <t>Murray</t>
  </si>
  <si>
    <t>4581</t>
  </si>
  <si>
    <t>Muscatine</t>
  </si>
  <si>
    <t>4599</t>
  </si>
  <si>
    <t>Nashua-Plainfield</t>
  </si>
  <si>
    <t>4617</t>
  </si>
  <si>
    <t>Nevada</t>
  </si>
  <si>
    <t>4662</t>
  </si>
  <si>
    <t>New Hampton</t>
  </si>
  <si>
    <t>4689</t>
  </si>
  <si>
    <t>New London</t>
  </si>
  <si>
    <t>4644</t>
  </si>
  <si>
    <t>Newell-Fonda</t>
  </si>
  <si>
    <t>4725</t>
  </si>
  <si>
    <t>Newton</t>
  </si>
  <si>
    <t>2673</t>
  </si>
  <si>
    <t>Nodaway Valley</t>
  </si>
  <si>
    <t>0153</t>
  </si>
  <si>
    <t>North Butler</t>
  </si>
  <si>
    <t>3691</t>
  </si>
  <si>
    <t>North Cedar</t>
  </si>
  <si>
    <t>4774</t>
  </si>
  <si>
    <t>NORTH FAYETTE VALLEY</t>
  </si>
  <si>
    <t>North Fayette Valley</t>
  </si>
  <si>
    <t>0873</t>
  </si>
  <si>
    <t>North Iowa</t>
  </si>
  <si>
    <t>4778</t>
  </si>
  <si>
    <t>North Kossuth</t>
  </si>
  <si>
    <t>4777</t>
  </si>
  <si>
    <t>North Linn</t>
  </si>
  <si>
    <t>4776</t>
  </si>
  <si>
    <t>North Mahaska</t>
  </si>
  <si>
    <t>4779</t>
  </si>
  <si>
    <t>North Polk</t>
  </si>
  <si>
    <t>4784</t>
  </si>
  <si>
    <t>North Scott</t>
  </si>
  <si>
    <t>4785</t>
  </si>
  <si>
    <t>North Tama</t>
  </si>
  <si>
    <t>0333</t>
  </si>
  <si>
    <t>North Union</t>
  </si>
  <si>
    <t>4773</t>
  </si>
  <si>
    <t>Northeast</t>
  </si>
  <si>
    <t>4788</t>
  </si>
  <si>
    <t>Northwood-Kensett</t>
  </si>
  <si>
    <t>4797</t>
  </si>
  <si>
    <t>Norwalk</t>
  </si>
  <si>
    <t>4860</t>
  </si>
  <si>
    <t>Odebolt Arthur Battle Creek Ida Grove</t>
  </si>
  <si>
    <t>4869</t>
  </si>
  <si>
    <t>Oelwein</t>
  </si>
  <si>
    <t>4878</t>
  </si>
  <si>
    <t>Ogden</t>
  </si>
  <si>
    <t>4890</t>
  </si>
  <si>
    <t>Okoboji</t>
  </si>
  <si>
    <t>4905</t>
  </si>
  <si>
    <t>Olin</t>
  </si>
  <si>
    <t>Orient-Macksburg</t>
  </si>
  <si>
    <t>4995</t>
  </si>
  <si>
    <t>Osage</t>
  </si>
  <si>
    <t>5013</t>
  </si>
  <si>
    <t>Oskaloosa</t>
  </si>
  <si>
    <t>5049</t>
  </si>
  <si>
    <t>Ottumwa</t>
  </si>
  <si>
    <t>5121</t>
  </si>
  <si>
    <t>Panorama</t>
  </si>
  <si>
    <t>5139</t>
  </si>
  <si>
    <t>Paton-Churdan</t>
  </si>
  <si>
    <t>5319</t>
  </si>
  <si>
    <t>5163</t>
  </si>
  <si>
    <t>Pekin</t>
  </si>
  <si>
    <t>5166</t>
  </si>
  <si>
    <t>Pella</t>
  </si>
  <si>
    <t>5184</t>
  </si>
  <si>
    <t>Perry</t>
  </si>
  <si>
    <t>5250</t>
  </si>
  <si>
    <t>Pleasant Valley</t>
  </si>
  <si>
    <t>5256</t>
  </si>
  <si>
    <t>Pleasantville</t>
  </si>
  <si>
    <t>5283</t>
  </si>
  <si>
    <t>POCAHONTAS AREA</t>
  </si>
  <si>
    <t>Pocahontas Area</t>
  </si>
  <si>
    <t>5310</t>
  </si>
  <si>
    <t>Postville</t>
  </si>
  <si>
    <t>5323</t>
  </si>
  <si>
    <t>5463</t>
  </si>
  <si>
    <t>Red Oak</t>
  </si>
  <si>
    <t>5486</t>
  </si>
  <si>
    <t>Remsen-Union</t>
  </si>
  <si>
    <t>5508</t>
  </si>
  <si>
    <t>Riceville</t>
  </si>
  <si>
    <t>1975</t>
  </si>
  <si>
    <t>River Valley</t>
  </si>
  <si>
    <t>4824</t>
  </si>
  <si>
    <t>Riverside</t>
  </si>
  <si>
    <t>5607</t>
  </si>
  <si>
    <t>Rock Valley</t>
  </si>
  <si>
    <t>5643</t>
  </si>
  <si>
    <t>Roland-Story</t>
  </si>
  <si>
    <t>5697</t>
  </si>
  <si>
    <t>Rudd-Rockford-Marble Rock</t>
  </si>
  <si>
    <t>5724</t>
  </si>
  <si>
    <t>Ruthven-Ayrshire</t>
  </si>
  <si>
    <t>5805</t>
  </si>
  <si>
    <t>Saydel</t>
  </si>
  <si>
    <t>5823</t>
  </si>
  <si>
    <t>Schaller-Crestland</t>
  </si>
  <si>
    <t>5832</t>
  </si>
  <si>
    <t>Schleswig</t>
  </si>
  <si>
    <t>5877</t>
  </si>
  <si>
    <t>Sergeant Bluff-Luton</t>
  </si>
  <si>
    <t>5895</t>
  </si>
  <si>
    <t>Seymour</t>
  </si>
  <si>
    <t>5949</t>
  </si>
  <si>
    <t>Sheldon</t>
  </si>
  <si>
    <t>5976</t>
  </si>
  <si>
    <t>Shenandoah</t>
  </si>
  <si>
    <t>5994</t>
  </si>
  <si>
    <t>Sibley-Ocheyedan</t>
  </si>
  <si>
    <t>6003</t>
  </si>
  <si>
    <t>Sidney</t>
  </si>
  <si>
    <t>6012</t>
  </si>
  <si>
    <t>Sigourney</t>
  </si>
  <si>
    <t>6030</t>
  </si>
  <si>
    <t>Sioux Center</t>
  </si>
  <si>
    <t>6048</t>
  </si>
  <si>
    <t>Sioux Central</t>
  </si>
  <si>
    <t>6039</t>
  </si>
  <si>
    <t>Sioux City</t>
  </si>
  <si>
    <t>6093</t>
  </si>
  <si>
    <t>Solon</t>
  </si>
  <si>
    <t>6091</t>
  </si>
  <si>
    <t>South Central Calhoun</t>
  </si>
  <si>
    <t>6095</t>
  </si>
  <si>
    <t>South Hamilton</t>
  </si>
  <si>
    <t>5157</t>
  </si>
  <si>
    <t>South O'Brien</t>
  </si>
  <si>
    <t>6097</t>
  </si>
  <si>
    <t>South Page</t>
  </si>
  <si>
    <t>6098</t>
  </si>
  <si>
    <t>South Tama</t>
  </si>
  <si>
    <t>6100</t>
  </si>
  <si>
    <t>South Winneshiek</t>
  </si>
  <si>
    <t>6101</t>
  </si>
  <si>
    <t>Southeast Polk</t>
  </si>
  <si>
    <t>6094</t>
  </si>
  <si>
    <t>Southeast Warren</t>
  </si>
  <si>
    <t>6096</t>
  </si>
  <si>
    <t>6102</t>
  </si>
  <si>
    <t>Spencer</t>
  </si>
  <si>
    <t>6120</t>
  </si>
  <si>
    <t>Spirit Lake</t>
  </si>
  <si>
    <t>6138</t>
  </si>
  <si>
    <t>Springville</t>
  </si>
  <si>
    <t>5751</t>
  </si>
  <si>
    <t>St Ansgar</t>
  </si>
  <si>
    <t>6165</t>
  </si>
  <si>
    <t>Stanton</t>
  </si>
  <si>
    <t>6175</t>
  </si>
  <si>
    <t>Starmont</t>
  </si>
  <si>
    <t>6219</t>
  </si>
  <si>
    <t>Storm Lake</t>
  </si>
  <si>
    <t>6246</t>
  </si>
  <si>
    <t>Stratford</t>
  </si>
  <si>
    <t>6273</t>
  </si>
  <si>
    <t>Sumner-Fredericksburg</t>
  </si>
  <si>
    <t>6408</t>
  </si>
  <si>
    <t>Tipton</t>
  </si>
  <si>
    <t>6453</t>
  </si>
  <si>
    <t>Treynor</t>
  </si>
  <si>
    <t>6460</t>
  </si>
  <si>
    <t>Tri-Center</t>
  </si>
  <si>
    <t>6462</t>
  </si>
  <si>
    <t>Tri-County</t>
  </si>
  <si>
    <t>6471</t>
  </si>
  <si>
    <t>Tripoli</t>
  </si>
  <si>
    <t>6509</t>
  </si>
  <si>
    <t>Turkey Valley</t>
  </si>
  <si>
    <t>6512</t>
  </si>
  <si>
    <t>Twin Cedars</t>
  </si>
  <si>
    <t>6516</t>
  </si>
  <si>
    <t>Twin Rivers</t>
  </si>
  <si>
    <t>6534</t>
  </si>
  <si>
    <t>Underwood</t>
  </si>
  <si>
    <t>1935</t>
  </si>
  <si>
    <t>Union</t>
  </si>
  <si>
    <t>6561</t>
  </si>
  <si>
    <t>United</t>
  </si>
  <si>
    <t>6579</t>
  </si>
  <si>
    <t>Urbandale</t>
  </si>
  <si>
    <t>6592</t>
  </si>
  <si>
    <t>Van Buren County</t>
  </si>
  <si>
    <t>6615</t>
  </si>
  <si>
    <t>Van Meter</t>
  </si>
  <si>
    <t>6651</t>
  </si>
  <si>
    <t>Villisca</t>
  </si>
  <si>
    <t>6660</t>
  </si>
  <si>
    <t>Vinton-Shellsburg</t>
  </si>
  <si>
    <t>6700</t>
  </si>
  <si>
    <t>Waco</t>
  </si>
  <si>
    <t>6759</t>
  </si>
  <si>
    <t>Wapello</t>
  </si>
  <si>
    <t>6762</t>
  </si>
  <si>
    <t>Wapsie Valley</t>
  </si>
  <si>
    <t>6768</t>
  </si>
  <si>
    <t>Washington</t>
  </si>
  <si>
    <t>6795</t>
  </si>
  <si>
    <t>Waterloo</t>
  </si>
  <si>
    <t>6822</t>
  </si>
  <si>
    <t>Waukee</t>
  </si>
  <si>
    <t>6840</t>
  </si>
  <si>
    <t>Waverly-Shell Rock</t>
  </si>
  <si>
    <t>6854</t>
  </si>
  <si>
    <t>Wayne</t>
  </si>
  <si>
    <t>4775</t>
  </si>
  <si>
    <t>Webster City (Northeast Hamilton)</t>
  </si>
  <si>
    <t>6867</t>
  </si>
  <si>
    <t>Webster City</t>
  </si>
  <si>
    <t>6921</t>
  </si>
  <si>
    <t>West Bend-Mallard</t>
  </si>
  <si>
    <t>6930</t>
  </si>
  <si>
    <t>West Branch</t>
  </si>
  <si>
    <t>6937</t>
  </si>
  <si>
    <t>West Burlington</t>
  </si>
  <si>
    <t>6943</t>
  </si>
  <si>
    <t>West Central</t>
  </si>
  <si>
    <t>6264</t>
  </si>
  <si>
    <t>West Central Valley</t>
  </si>
  <si>
    <t>6950</t>
  </si>
  <si>
    <t>West Delaware Co</t>
  </si>
  <si>
    <t>6957</t>
  </si>
  <si>
    <t>West Des Moines</t>
  </si>
  <si>
    <t>5922</t>
  </si>
  <si>
    <t>West Fork</t>
  </si>
  <si>
    <t>0819</t>
  </si>
  <si>
    <t>West Hancock</t>
  </si>
  <si>
    <t>6969</t>
  </si>
  <si>
    <t>West Harrison</t>
  </si>
  <si>
    <t>6975</t>
  </si>
  <si>
    <t>West Liberty</t>
  </si>
  <si>
    <t>6983</t>
  </si>
  <si>
    <t>West Lyon</t>
  </si>
  <si>
    <t>6985</t>
  </si>
  <si>
    <t>West Marshall</t>
  </si>
  <si>
    <t>6987</t>
  </si>
  <si>
    <t>West Monona</t>
  </si>
  <si>
    <t>6990</t>
  </si>
  <si>
    <t>West Sioux</t>
  </si>
  <si>
    <t>6961</t>
  </si>
  <si>
    <t>Western Dubuque Co</t>
  </si>
  <si>
    <t>6992</t>
  </si>
  <si>
    <t>Westwood</t>
  </si>
  <si>
    <t>7002</t>
  </si>
  <si>
    <t>Whiting</t>
  </si>
  <si>
    <t>7029</t>
  </si>
  <si>
    <t>Williamsburg</t>
  </si>
  <si>
    <t>7038</t>
  </si>
  <si>
    <t>Wilton</t>
  </si>
  <si>
    <t>7047</t>
  </si>
  <si>
    <t>Winfield-Mt Union</t>
  </si>
  <si>
    <t>7056</t>
  </si>
  <si>
    <t>Winterset</t>
  </si>
  <si>
    <t>7092</t>
  </si>
  <si>
    <t>Woodbine</t>
  </si>
  <si>
    <t>7098</t>
  </si>
  <si>
    <t>Woodbury Central</t>
  </si>
  <si>
    <t>7110</t>
  </si>
  <si>
    <t>Woodward-Granger</t>
  </si>
  <si>
    <t>FiscalYear</t>
  </si>
  <si>
    <t>AEA</t>
  </si>
  <si>
    <t>DistrictNumber</t>
  </si>
  <si>
    <t>NAME</t>
  </si>
  <si>
    <t>Label</t>
  </si>
  <si>
    <t>Valuation With
 G&amp;E Utilities</t>
  </si>
  <si>
    <t>TIF</t>
  </si>
  <si>
    <t>CENTRAL DEWITT</t>
  </si>
  <si>
    <t xml:space="preserve">534269T </t>
  </si>
  <si>
    <t>MIDLAND SCHOOL TIF</t>
  </si>
  <si>
    <t>EAST MILLS</t>
  </si>
  <si>
    <t>DECORAH</t>
  </si>
  <si>
    <t xml:space="preserve">482097T </t>
  </si>
  <si>
    <t>ENGLISH VALLEYS SCHOOL TIF</t>
  </si>
  <si>
    <t xml:space="preserve">546462T </t>
  </si>
  <si>
    <t>TRI-COUNTY SCHOOL TIF</t>
  </si>
  <si>
    <t>CENTRAL DEWITT SCHOOL TIF</t>
  </si>
  <si>
    <t>EAST MILLS SCHOOL TIF</t>
  </si>
  <si>
    <t xml:space="preserve">021431T </t>
  </si>
  <si>
    <t>CORNING SCHOOL TIF</t>
  </si>
  <si>
    <t xml:space="preserve">041071T </t>
  </si>
  <si>
    <t>CENTERVILLE SCHOOL TIF</t>
  </si>
  <si>
    <t xml:space="preserve">786453T </t>
  </si>
  <si>
    <t>TREYNOR SCHOOL TIF</t>
  </si>
  <si>
    <t>MAPLE VALLEY-ANTHON OTO</t>
  </si>
  <si>
    <t xml:space="preserve">271093T </t>
  </si>
  <si>
    <t>CENTRAL DECATUR SCHOOL TIF</t>
  </si>
  <si>
    <t xml:space="preserve">815823T </t>
  </si>
  <si>
    <t>SCHALLER-CRESTLAND SCHOOL TIF</t>
  </si>
  <si>
    <t>MAPLE VALLEY-ANTHON OTO SCHOOL TIF</t>
  </si>
  <si>
    <t>VAN BUREN COUNTY SCHOOL TIF</t>
  </si>
  <si>
    <t>DECORAH SCHOOL TIF</t>
  </si>
  <si>
    <t>1968</t>
  </si>
  <si>
    <t>5160</t>
  </si>
  <si>
    <t>5325</t>
  </si>
  <si>
    <t>5510</t>
  </si>
  <si>
    <t>6035</t>
  </si>
  <si>
    <t>6099</t>
  </si>
  <si>
    <t>6536</t>
  </si>
  <si>
    <t>???"Year"</t>
  </si>
  <si>
    <t>CRESTON SCHOOL TIF</t>
  </si>
  <si>
    <t>CRESTON</t>
  </si>
  <si>
    <t>SOUTHEAST VALLEY (SOUTHEAST WEBSTER-GRAND)</t>
  </si>
  <si>
    <t>SOUTHEAST VALLEY (PRAIRIE VALLEY)</t>
  </si>
  <si>
    <t>ALGONA (LU VERNE)</t>
  </si>
  <si>
    <t xml:space="preserve">482766T </t>
  </si>
  <si>
    <t>H-L-V SCHOOL TIF</t>
  </si>
  <si>
    <t>ALGONA (LU VERNE) SCHOOL TIF</t>
  </si>
  <si>
    <t>SOUTHEAST VALLEY (PRAIRIE VALLEY) SCHOOL TIF</t>
  </si>
  <si>
    <t>SOUTHEAST VALLEY (SOUTHEAST WEBSTER-GRAND) SCHOOL TIF</t>
  </si>
  <si>
    <t>County Number2</t>
  </si>
  <si>
    <t>100% Reserved3</t>
  </si>
  <si>
    <t>Taxable Reserved2</t>
  </si>
  <si>
    <t>Algona (Lu Verne)</t>
  </si>
  <si>
    <t>Southeast Valley</t>
  </si>
  <si>
    <t>Southeast Valley (Prairie Valley)</t>
  </si>
  <si>
    <t>Iowa Department of Management - June 6 - Final</t>
  </si>
  <si>
    <t>DistSub1</t>
  </si>
  <si>
    <t>DistSub2</t>
  </si>
  <si>
    <t/>
  </si>
  <si>
    <t>Check - Should Equal 0</t>
  </si>
  <si>
    <t>Iowa Department of Management - June 6, 2023 -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</si>
</sst>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ourier New"/>
      <family val="3"/>
    </font>
    <font>
      <sz val="8"/>
      <color theme="1"/>
      <name val="Courier New"/>
      <family val="3"/>
    </font>
    <font>
      <i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ck">
        <color theme="0"/>
      </bottom>
      <diagonal/>
    </border>
    <border>
      <left style="thin">
        <color theme="0"/>
      </left>
      <right/>
      <top style="thin">
        <color theme="4" tint="0.39997558519241921"/>
      </top>
      <bottom style="thick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18" fillId="33" borderId="10" xfId="0" applyFont="1" applyFill="1" applyBorder="1"/>
    <xf numFmtId="0" fontId="18" fillId="33" borderId="11" xfId="0" applyFont="1" applyFill="1" applyBorder="1"/>
    <xf numFmtId="0" fontId="19" fillId="34" borderId="12" xfId="0" applyFont="1" applyFill="1" applyBorder="1"/>
    <xf numFmtId="0" fontId="19" fillId="34" borderId="13" xfId="0" applyFont="1" applyFill="1" applyBorder="1"/>
    <xf numFmtId="0" fontId="18" fillId="33" borderId="14" xfId="0" applyFont="1" applyFill="1" applyBorder="1"/>
    <xf numFmtId="0" fontId="18" fillId="33" borderId="15" xfId="0" applyFont="1" applyFill="1" applyBorder="1"/>
    <xf numFmtId="0" fontId="16" fillId="0" borderId="0" xfId="0" applyFont="1"/>
    <xf numFmtId="3" fontId="0" fillId="0" borderId="0" xfId="0" applyNumberFormat="1"/>
    <xf numFmtId="0" fontId="16" fillId="0" borderId="0" xfId="0" applyFont="1" applyAlignment="1">
      <alignment wrapText="1"/>
    </xf>
    <xf numFmtId="3" fontId="16" fillId="0" borderId="16" xfId="0" applyNumberFormat="1" applyFont="1" applyBorder="1"/>
    <xf numFmtId="0" fontId="20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family val="3"/>
        <scheme val="none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family val="3"/>
        <scheme val="none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family val="3"/>
        <scheme val="none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ourier New"/>
        <family val="3"/>
        <scheme val="none"/>
      </font>
      <fill>
        <patternFill patternType="solid">
          <fgColor theme="4" tint="0.59999389629810485"/>
          <bgColor theme="4" tint="0.59999389629810485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right style="thin">
          <color theme="4" tint="0.39997558519241921"/>
        </right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AssessedValuation" displayName="AssessedValuation" ref="A1:AB1483" totalsRowShown="0" tableBorderDxfId="4">
  <autoFilter ref="A1:AB1483" xr:uid="{00000000-0009-0000-0100-000002000000}"/>
  <tableColumns count="28">
    <tableColumn id="1" xr3:uid="{00000000-0010-0000-0000-000001000000}" name="???&quot;Year&quot;"/>
    <tableColumn id="2" xr3:uid="{00000000-0010-0000-0000-000002000000}" name="County Number"/>
    <tableColumn id="3" xr3:uid="{00000000-0010-0000-0000-000003000000}" name="TIF Type"/>
    <tableColumn id="4" xr3:uid="{00000000-0010-0000-0000-000004000000}" name="Year"/>
    <tableColumn id="5" xr3:uid="{00000000-0010-0000-0000-000005000000}" name="County Number2"/>
    <tableColumn id="6" xr3:uid="{00000000-0010-0000-0000-000006000000}" name="LA Type"/>
    <tableColumn id="7" xr3:uid="{00000000-0010-0000-0000-000007000000}" name="Suffix"/>
    <tableColumn id="8" xr3:uid="{00000000-0010-0000-0000-000008000000}" name="Formatted LA Code"/>
    <tableColumn id="9" xr3:uid="{00000000-0010-0000-0000-000009000000}" name="Spec Flag"/>
    <tableColumn id="10" xr3:uid="{00000000-0010-0000-0000-00000A000000}" name="Spec Num"/>
    <tableColumn id="11" xr3:uid="{00000000-0010-0000-0000-00000B000000}" name="LA Name"/>
    <tableColumn id="12" xr3:uid="{00000000-0010-0000-0000-00000C000000}" name="County Name"/>
    <tableColumn id="13" xr3:uid="{00000000-0010-0000-0000-00000D000000}" name="100% Ag Land"/>
    <tableColumn id="14" xr3:uid="{00000000-0010-0000-0000-00000E000000}" name="100% Ag Building"/>
    <tableColumn id="15" xr3:uid="{00000000-0010-0000-0000-00000F000000}" name="100% Commercial"/>
    <tableColumn id="16" xr3:uid="{00000000-0010-0000-0000-000010000000}" name="100% Industrial"/>
    <tableColumn id="17" xr3:uid="{00000000-0010-0000-0000-000011000000}" name="100% Reserved"/>
    <tableColumn id="18" xr3:uid="{00000000-0010-0000-0000-000012000000}" name="100% Reserved3"/>
    <tableColumn id="19" xr3:uid="{00000000-0010-0000-0000-000013000000}" name="100% Railroads"/>
    <tableColumn id="20" xr3:uid="{00000000-0010-0000-0000-000014000000}" name="100% Utilities"/>
    <tableColumn id="21" xr3:uid="{00000000-0010-0000-0000-000015000000}" name="100% Other"/>
    <tableColumn id="22" xr3:uid="{00000000-0010-0000-0000-000016000000}" name="100% Gross"/>
    <tableColumn id="23" xr3:uid="{00000000-0010-0000-0000-000017000000}" name="100% Military Exempt"/>
    <tableColumn id="24" xr3:uid="{00000000-0010-0000-0000-000018000000}" name="100% Net"/>
    <tableColumn id="25" xr3:uid="{00000000-0010-0000-0000-000019000000}" name="100% Gas &amp; Elec Utilities"/>
    <tableColumn id="26" xr3:uid="{00000000-0010-0000-0000-00001A000000}" name="100% Residential"/>
    <tableColumn id="27" xr3:uid="{00000000-0010-0000-0000-00001B000000}" name="Dist" dataDxfId="3">
      <calculatedColumnFormula>CONCATENATE(F2,TEXT(G2,"000"))</calculatedColumnFormula>
    </tableColumn>
    <tableColumn id="28" xr3:uid="{00000000-0010-0000-0000-00001C000000}" name="Tif_NonTIF" dataDxfId="2">
      <calculatedColumnFormula>IF(C2="I","TIF","Non-TIF")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xableValuation" displayName="TaxableValuation" ref="A1:AB1483" totalsRowShown="0">
  <autoFilter ref="A1:AB1483" xr:uid="{00000000-0009-0000-0100-000001000000}"/>
  <tableColumns count="28">
    <tableColumn id="1" xr3:uid="{00000000-0010-0000-0100-000001000000}" name="???&quot;Year&quot;"/>
    <tableColumn id="2" xr3:uid="{00000000-0010-0000-0100-000002000000}" name="County Number"/>
    <tableColumn id="3" xr3:uid="{00000000-0010-0000-0100-000003000000}" name="TIF Type"/>
    <tableColumn id="4" xr3:uid="{00000000-0010-0000-0100-000004000000}" name="Taxable Residential"/>
    <tableColumn id="5" xr3:uid="{00000000-0010-0000-0100-000005000000}" name="Taxable Ag Land"/>
    <tableColumn id="6" xr3:uid="{00000000-0010-0000-0100-000006000000}" name="Taxable Ag Building"/>
    <tableColumn id="7" xr3:uid="{00000000-0010-0000-0100-000007000000}" name="Taxable Commercial"/>
    <tableColumn id="8" xr3:uid="{00000000-0010-0000-0100-000008000000}" name="Taxable Industrial"/>
    <tableColumn id="9" xr3:uid="{00000000-0010-0000-0100-000009000000}" name="Taxable Reserved"/>
    <tableColumn id="10" xr3:uid="{00000000-0010-0000-0100-00000A000000}" name="Taxable Reserved2"/>
    <tableColumn id="11" xr3:uid="{00000000-0010-0000-0100-00000B000000}" name="Taxable Other"/>
    <tableColumn id="12" xr3:uid="{00000000-0010-0000-0100-00000C000000}" name="Taxable Utilities"/>
    <tableColumn id="13" xr3:uid="{00000000-0010-0000-0100-00000D000000}" name="Taxable Railroads"/>
    <tableColumn id="14" xr3:uid="{00000000-0010-0000-0100-00000E000000}" name="Taxable Gross"/>
    <tableColumn id="15" xr3:uid="{00000000-0010-0000-0100-00000F000000}" name="Taxable Military Exempt"/>
    <tableColumn id="16" xr3:uid="{00000000-0010-0000-0100-000010000000}" name="Taxable Net"/>
    <tableColumn id="17" xr3:uid="{00000000-0010-0000-0100-000011000000}" name="Taxable Gas &amp; Elec Utilities"/>
    <tableColumn id="18" xr3:uid="{00000000-0010-0000-0100-000012000000}" name="Year"/>
    <tableColumn id="19" xr3:uid="{00000000-0010-0000-0100-000013000000}" name="County Number3"/>
    <tableColumn id="20" xr3:uid="{00000000-0010-0000-0100-000014000000}" name="LA Type"/>
    <tableColumn id="21" xr3:uid="{00000000-0010-0000-0100-000015000000}" name="Suffix"/>
    <tableColumn id="22" xr3:uid="{00000000-0010-0000-0100-000016000000}" name="Formatted LA Code"/>
    <tableColumn id="23" xr3:uid="{00000000-0010-0000-0100-000017000000}" name="Spec Flag"/>
    <tableColumn id="24" xr3:uid="{00000000-0010-0000-0100-000018000000}" name="Spec Num"/>
    <tableColumn id="25" xr3:uid="{00000000-0010-0000-0100-000019000000}" name="LA Name"/>
    <tableColumn id="26" xr3:uid="{00000000-0010-0000-0100-00001A000000}" name="County Name"/>
    <tableColumn id="27" xr3:uid="{00000000-0010-0000-0100-00001B000000}" name="Dist" dataDxfId="1">
      <calculatedColumnFormula>CONCATENATE(T2,TEXT(U2,"000"))</calculatedColumnFormula>
    </tableColumn>
    <tableColumn id="28" xr3:uid="{00000000-0010-0000-0100-00001C000000}" name="Tif_NonTIF" dataDxfId="0">
      <calculatedColumnFormula>IF(C2="I","TIF","Non-TIF")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39"/>
  <sheetViews>
    <sheetView tabSelected="1" workbookViewId="0">
      <pane xSplit="6" ySplit="6" topLeftCell="G313" activePane="bottomRight" state="frozen"/>
      <selection pane="topRight" activeCell="G1" sqref="G1"/>
      <selection pane="bottomLeft" activeCell="A7" sqref="A7"/>
      <selection pane="bottomRight" activeCell="A2" sqref="A2"/>
    </sheetView>
  </sheetViews>
  <sheetFormatPr defaultRowHeight="15" x14ac:dyDescent="0.25"/>
  <cols>
    <col min="1" max="1" width="11.5703125" customWidth="1"/>
    <col min="2" max="2" width="9.140625" hidden="1" customWidth="1"/>
    <col min="4" max="4" width="9.140625" customWidth="1"/>
    <col min="5" max="5" width="40.42578125" bestFit="1" customWidth="1"/>
    <col min="6" max="6" width="36.5703125" hidden="1" customWidth="1"/>
    <col min="7" max="7" width="14.85546875" bestFit="1" customWidth="1"/>
    <col min="8" max="8" width="13.85546875" bestFit="1" customWidth="1"/>
    <col min="9" max="9" width="12.7109375" bestFit="1" customWidth="1"/>
    <col min="10" max="10" width="13.85546875" bestFit="1" customWidth="1"/>
    <col min="11" max="11" width="14" customWidth="1"/>
    <col min="12" max="12" width="9.28515625" customWidth="1"/>
    <col min="13" max="13" width="9.28515625" bestFit="1" customWidth="1"/>
    <col min="14" max="15" width="12.7109375" bestFit="1" customWidth="1"/>
    <col min="16" max="16" width="10.140625" bestFit="1" customWidth="1"/>
    <col min="17" max="17" width="14.85546875" bestFit="1" customWidth="1"/>
    <col min="18" max="18" width="13.140625" bestFit="1" customWidth="1"/>
    <col min="19" max="19" width="14.85546875" bestFit="1" customWidth="1"/>
    <col min="20" max="20" width="13.85546875" bestFit="1" customWidth="1"/>
    <col min="21" max="21" width="14.42578125" bestFit="1" customWidth="1"/>
  </cols>
  <sheetData>
    <row r="1" spans="1:21" x14ac:dyDescent="0.25">
      <c r="A1" t="s">
        <v>1758</v>
      </c>
    </row>
    <row r="2" spans="1:21" x14ac:dyDescent="0.25">
      <c r="A2" t="str">
        <f>_xlfn.CONCAT("January 1, ",AssessedValuation[[#This Row],[???"Year"]]," - 100% Valuations Before Rollback")</f>
        <v>January 1, 2022 - 100% Valuations Before Rollback</v>
      </c>
    </row>
    <row r="3" spans="1:21" x14ac:dyDescent="0.25">
      <c r="A3" t="str">
        <f>_xlfn.CONCAT("For Fiscal Year ",'2022_School_100pct Valuations B'!A2+2," Budgets")</f>
        <v>For Fiscal Year 2024 Budgets</v>
      </c>
    </row>
    <row r="4" spans="1:21" x14ac:dyDescent="0.25">
      <c r="A4" s="7" t="s">
        <v>1024</v>
      </c>
    </row>
    <row r="5" spans="1:21" x14ac:dyDescent="0.25">
      <c r="Q5" s="8"/>
    </row>
    <row r="6" spans="1:21" s="9" customFormat="1" ht="30" customHeight="1" x14ac:dyDescent="0.25">
      <c r="A6" s="9" t="s">
        <v>1697</v>
      </c>
      <c r="B6" s="9" t="s">
        <v>1698</v>
      </c>
      <c r="C6" s="9" t="s">
        <v>1021</v>
      </c>
      <c r="D6" s="9" t="s">
        <v>1699</v>
      </c>
      <c r="E6" s="9" t="s">
        <v>1700</v>
      </c>
      <c r="F6" s="9" t="s">
        <v>1701</v>
      </c>
      <c r="G6" s="9" t="s">
        <v>1020</v>
      </c>
      <c r="H6" s="9" t="s">
        <v>1008</v>
      </c>
      <c r="I6" s="9" t="s">
        <v>1009</v>
      </c>
      <c r="J6" s="9" t="s">
        <v>1010</v>
      </c>
      <c r="K6" s="9" t="s">
        <v>1011</v>
      </c>
      <c r="L6" s="9" t="s">
        <v>1012</v>
      </c>
      <c r="M6" s="9" t="s">
        <v>1012</v>
      </c>
      <c r="N6" s="9" t="s">
        <v>1013</v>
      </c>
      <c r="O6" s="9" t="s">
        <v>1014</v>
      </c>
      <c r="P6" s="9" t="s">
        <v>1015</v>
      </c>
      <c r="Q6" s="9" t="s">
        <v>1016</v>
      </c>
      <c r="R6" s="9" t="s">
        <v>1017</v>
      </c>
      <c r="S6" s="9" t="s">
        <v>1018</v>
      </c>
      <c r="T6" s="9" t="s">
        <v>1019</v>
      </c>
      <c r="U6" s="9" t="s">
        <v>1702</v>
      </c>
    </row>
    <row r="7" spans="1:21" x14ac:dyDescent="0.25">
      <c r="A7">
        <v>2024</v>
      </c>
      <c r="B7" t="s">
        <v>1026</v>
      </c>
      <c r="C7" t="s">
        <v>1027</v>
      </c>
      <c r="D7" t="s">
        <v>1027</v>
      </c>
      <c r="E7" t="s">
        <v>34</v>
      </c>
      <c r="F7" t="s">
        <v>1028</v>
      </c>
      <c r="G7" s="8">
        <f>SUMIFS(AssessedValuation[100% Residential],AssessedValuation[Dist],$C7,AssessedValuation[Tif_NonTIF],$A$4)</f>
        <v>86703786</v>
      </c>
      <c r="H7" s="8">
        <f>SUMIFS(AssessedValuation[100% Ag Land],AssessedValuation[Dist],$C7,AssessedValuation[Tif_NonTIF],$A$4)</f>
        <v>93758879</v>
      </c>
      <c r="I7" s="8">
        <f>SUMIFS(AssessedValuation[100% Ag Building],AssessedValuation[Dist],$C7,AssessedValuation[Tif_NonTIF],$A$4)</f>
        <v>2111880</v>
      </c>
      <c r="J7" s="8">
        <f>SUMIFS(AssessedValuation[100% Commercial],AssessedValuation[Dist],$C7,AssessedValuation[Tif_NonTIF],$A$4)</f>
        <v>19627902</v>
      </c>
      <c r="K7" s="8">
        <f>SUMIFS(AssessedValuation[100% Industrial],AssessedValuation[Dist],$C7,AssessedValuation[Tif_NonTIF],$A$4)</f>
        <v>51882745</v>
      </c>
      <c r="L7" s="8">
        <f>SUMIFS(AssessedValuation[100% Reserved],AssessedValuation[Dist],$C7,AssessedValuation[Tif_NonTIF],$A$4)</f>
        <v>0</v>
      </c>
      <c r="M7" s="8">
        <f>SUMIFS(AssessedValuation[100% Reserved3],AssessedValuation[Dist],$C7,AssessedValuation[Tif_NonTIF],$A$4)</f>
        <v>0</v>
      </c>
      <c r="N7" s="8">
        <f>SUMIFS(AssessedValuation[100% Railroads],AssessedValuation[Dist],$C7,AssessedValuation[Tif_NonTIF],$A$4)</f>
        <v>3834844</v>
      </c>
      <c r="O7" s="8">
        <f>SUMIFS(AssessedValuation[100% Utilities],AssessedValuation[Dist],$C7,AssessedValuation[Tif_NonTIF],$A$4)</f>
        <v>252193</v>
      </c>
      <c r="P7" s="8">
        <f>SUMIFS(AssessedValuation[100% Other],AssessedValuation[Dist],$C7,AssessedValuation[Tif_NonTIF],$A$4)</f>
        <v>0</v>
      </c>
      <c r="Q7" s="8">
        <f>SUMIFS(AssessedValuation[100% Gross],AssessedValuation[Dist],$C7,AssessedValuation[Tif_NonTIF],$A$4)</f>
        <v>258172229</v>
      </c>
      <c r="R7" s="8">
        <f>SUMIFS(AssessedValuation[100% Military Exempt],AssessedValuation[Dist],$C7,AssessedValuation[Tif_NonTIF],$A$4)</f>
        <v>192608</v>
      </c>
      <c r="S7" s="8">
        <f>SUMIFS(AssessedValuation[100% Net],AssessedValuation[Dist],$C7,AssessedValuation[Tif_NonTIF],$A$4)</f>
        <v>257979621</v>
      </c>
      <c r="T7" s="8">
        <f>SUMIFS(AssessedValuation[100% Gas &amp; Elec Utilities],AssessedValuation[Dist],$C7,AssessedValuation[Tif_NonTIF],$A$4)</f>
        <v>68516443</v>
      </c>
      <c r="U7" s="8">
        <f>SUM(S7:T7)</f>
        <v>326496064</v>
      </c>
    </row>
    <row r="8" spans="1:21" x14ac:dyDescent="0.25">
      <c r="A8">
        <v>2024</v>
      </c>
      <c r="B8" t="s">
        <v>1026</v>
      </c>
      <c r="C8" t="s">
        <v>1029</v>
      </c>
      <c r="D8" t="s">
        <v>1029</v>
      </c>
      <c r="E8" t="s">
        <v>323</v>
      </c>
      <c r="F8" t="s">
        <v>1030</v>
      </c>
      <c r="G8" s="8">
        <f>SUMIFS(AssessedValuation[100% Residential],AssessedValuation[Dist],$C8,AssessedValuation[Tif_NonTIF],$A$4)</f>
        <v>799530573</v>
      </c>
      <c r="H8" s="8">
        <f>SUMIFS(AssessedValuation[100% Ag Land],AssessedValuation[Dist],$C8,AssessedValuation[Tif_NonTIF],$A$4)</f>
        <v>92902000</v>
      </c>
      <c r="I8" s="8">
        <f>SUMIFS(AssessedValuation[100% Ag Building],AssessedValuation[Dist],$C8,AssessedValuation[Tif_NonTIF],$A$4)</f>
        <v>4029780</v>
      </c>
      <c r="J8" s="8">
        <f>SUMIFS(AssessedValuation[100% Commercial],AssessedValuation[Dist],$C8,AssessedValuation[Tif_NonTIF],$A$4)</f>
        <v>87669590</v>
      </c>
      <c r="K8" s="8">
        <f>SUMIFS(AssessedValuation[100% Industrial],AssessedValuation[Dist],$C8,AssessedValuation[Tif_NonTIF],$A$4)</f>
        <v>15927240</v>
      </c>
      <c r="L8" s="8">
        <f>SUMIFS(AssessedValuation[100% Reserved],AssessedValuation[Dist],$C8,AssessedValuation[Tif_NonTIF],$A$4)</f>
        <v>0</v>
      </c>
      <c r="M8" s="8">
        <f>SUMIFS(AssessedValuation[100% Reserved3],AssessedValuation[Dist],$C8,AssessedValuation[Tif_NonTIF],$A$4)</f>
        <v>0</v>
      </c>
      <c r="N8" s="8">
        <f>SUMIFS(AssessedValuation[100% Railroads],AssessedValuation[Dist],$C8,AssessedValuation[Tif_NonTIF],$A$4)</f>
        <v>1393172</v>
      </c>
      <c r="O8" s="8">
        <f>SUMIFS(AssessedValuation[100% Utilities],AssessedValuation[Dist],$C8,AssessedValuation[Tif_NonTIF],$A$4)</f>
        <v>14492438</v>
      </c>
      <c r="P8" s="8">
        <f>SUMIFS(AssessedValuation[100% Other],AssessedValuation[Dist],$C8,AssessedValuation[Tif_NonTIF],$A$4)</f>
        <v>0</v>
      </c>
      <c r="Q8" s="8">
        <f>SUMIFS(AssessedValuation[100% Gross],AssessedValuation[Dist],$C8,AssessedValuation[Tif_NonTIF],$A$4)</f>
        <v>1015944793</v>
      </c>
      <c r="R8" s="8">
        <f>SUMIFS(AssessedValuation[100% Military Exempt],AssessedValuation[Dist],$C8,AssessedValuation[Tif_NonTIF],$A$4)</f>
        <v>576255</v>
      </c>
      <c r="S8" s="8">
        <f>SUMIFS(AssessedValuation[100% Net],AssessedValuation[Dist],$C8,AssessedValuation[Tif_NonTIF],$A$4)</f>
        <v>1015368538</v>
      </c>
      <c r="T8" s="8">
        <f>SUMIFS(AssessedValuation[100% Gas &amp; Elec Utilities],AssessedValuation[Dist],$C8,AssessedValuation[Tif_NonTIF],$A$4)</f>
        <v>163414942</v>
      </c>
      <c r="U8" s="8">
        <f t="shared" ref="U8:U71" si="0">SUM(S8:T8)</f>
        <v>1178783480</v>
      </c>
    </row>
    <row r="9" spans="1:21" x14ac:dyDescent="0.25">
      <c r="A9">
        <v>2024</v>
      </c>
      <c r="B9" t="s">
        <v>1031</v>
      </c>
      <c r="C9" t="s">
        <v>1032</v>
      </c>
      <c r="D9" t="s">
        <v>1032</v>
      </c>
      <c r="E9" t="s">
        <v>224</v>
      </c>
      <c r="F9" t="s">
        <v>224</v>
      </c>
      <c r="G9" s="8">
        <f>SUMIFS(AssessedValuation[100% Residential],AssessedValuation[Dist],$C9,AssessedValuation[Tif_NonTIF],$A$4)</f>
        <v>197414580</v>
      </c>
      <c r="H9" s="8">
        <f>SUMIFS(AssessedValuation[100% Ag Land],AssessedValuation[Dist],$C9,AssessedValuation[Tif_NonTIF],$A$4)</f>
        <v>246216876</v>
      </c>
      <c r="I9" s="8">
        <f>SUMIFS(AssessedValuation[100% Ag Building],AssessedValuation[Dist],$C9,AssessedValuation[Tif_NonTIF],$A$4)</f>
        <v>16906302</v>
      </c>
      <c r="J9" s="8">
        <f>SUMIFS(AssessedValuation[100% Commercial],AssessedValuation[Dist],$C9,AssessedValuation[Tif_NonTIF],$A$4)</f>
        <v>30284349</v>
      </c>
      <c r="K9" s="8">
        <f>SUMIFS(AssessedValuation[100% Industrial],AssessedValuation[Dist],$C9,AssessedValuation[Tif_NonTIF],$A$4)</f>
        <v>82980009</v>
      </c>
      <c r="L9" s="8">
        <f>SUMIFS(AssessedValuation[100% Reserved],AssessedValuation[Dist],$C9,AssessedValuation[Tif_NonTIF],$A$4)</f>
        <v>0</v>
      </c>
      <c r="M9" s="8">
        <f>SUMIFS(AssessedValuation[100% Reserved3],AssessedValuation[Dist],$C9,AssessedValuation[Tif_NonTIF],$A$4)</f>
        <v>0</v>
      </c>
      <c r="N9" s="8">
        <f>SUMIFS(AssessedValuation[100% Railroads],AssessedValuation[Dist],$C9,AssessedValuation[Tif_NonTIF],$A$4)</f>
        <v>2911789</v>
      </c>
      <c r="O9" s="8">
        <f>SUMIFS(AssessedValuation[100% Utilities],AssessedValuation[Dist],$C9,AssessedValuation[Tif_NonTIF],$A$4)</f>
        <v>24439269</v>
      </c>
      <c r="P9" s="8">
        <f>SUMIFS(AssessedValuation[100% Other],AssessedValuation[Dist],$C9,AssessedValuation[Tif_NonTIF],$A$4)</f>
        <v>0</v>
      </c>
      <c r="Q9" s="8">
        <f>SUMIFS(AssessedValuation[100% Gross],AssessedValuation[Dist],$C9,AssessedValuation[Tif_NonTIF],$A$4)</f>
        <v>601153174</v>
      </c>
      <c r="R9" s="8">
        <f>SUMIFS(AssessedValuation[100% Military Exempt],AssessedValuation[Dist],$C9,AssessedValuation[Tif_NonTIF],$A$4)</f>
        <v>433368</v>
      </c>
      <c r="S9" s="8">
        <f>SUMIFS(AssessedValuation[100% Net],AssessedValuation[Dist],$C9,AssessedValuation[Tif_NonTIF],$A$4)</f>
        <v>600719806</v>
      </c>
      <c r="T9" s="8">
        <f>SUMIFS(AssessedValuation[100% Gas &amp; Elec Utilities],AssessedValuation[Dist],$C9,AssessedValuation[Tif_NonTIF],$A$4)</f>
        <v>81281613</v>
      </c>
      <c r="U9" s="8">
        <f t="shared" si="0"/>
        <v>682001419</v>
      </c>
    </row>
    <row r="10" spans="1:21" x14ac:dyDescent="0.25">
      <c r="A10">
        <v>2024</v>
      </c>
      <c r="B10" t="s">
        <v>1033</v>
      </c>
      <c r="C10" t="s">
        <v>1034</v>
      </c>
      <c r="D10" t="s">
        <v>1034</v>
      </c>
      <c r="E10" t="s">
        <v>1035</v>
      </c>
      <c r="F10" t="s">
        <v>1035</v>
      </c>
      <c r="G10" s="8">
        <f>SUMIFS(AssessedValuation[100% Residential],AssessedValuation[Dist],$C10,AssessedValuation[Tif_NonTIF],$A$4)</f>
        <v>274248804</v>
      </c>
      <c r="H10" s="8">
        <f>SUMIFS(AssessedValuation[100% Ag Land],AssessedValuation[Dist],$C10,AssessedValuation[Tif_NonTIF],$A$4)</f>
        <v>251663096</v>
      </c>
      <c r="I10" s="8">
        <f>SUMIFS(AssessedValuation[100% Ag Building],AssessedValuation[Dist],$C10,AssessedValuation[Tif_NonTIF],$A$4)</f>
        <v>6409934</v>
      </c>
      <c r="J10" s="8">
        <f>SUMIFS(AssessedValuation[100% Commercial],AssessedValuation[Dist],$C10,AssessedValuation[Tif_NonTIF],$A$4)</f>
        <v>44159134</v>
      </c>
      <c r="K10" s="8">
        <f>SUMIFS(AssessedValuation[100% Industrial],AssessedValuation[Dist],$C10,AssessedValuation[Tif_NonTIF],$A$4)</f>
        <v>139591554</v>
      </c>
      <c r="L10" s="8">
        <f>SUMIFS(AssessedValuation[100% Reserved],AssessedValuation[Dist],$C10,AssessedValuation[Tif_NonTIF],$A$4)</f>
        <v>0</v>
      </c>
      <c r="M10" s="8">
        <f>SUMIFS(AssessedValuation[100% Reserved3],AssessedValuation[Dist],$C10,AssessedValuation[Tif_NonTIF],$A$4)</f>
        <v>0</v>
      </c>
      <c r="N10" s="8">
        <f>SUMIFS(AssessedValuation[100% Railroads],AssessedValuation[Dist],$C10,AssessedValuation[Tif_NonTIF],$A$4)</f>
        <v>4715351</v>
      </c>
      <c r="O10" s="8">
        <f>SUMIFS(AssessedValuation[100% Utilities],AssessedValuation[Dist],$C10,AssessedValuation[Tif_NonTIF],$A$4)</f>
        <v>3063661</v>
      </c>
      <c r="P10" s="8">
        <f>SUMIFS(AssessedValuation[100% Other],AssessedValuation[Dist],$C10,AssessedValuation[Tif_NonTIF],$A$4)</f>
        <v>272</v>
      </c>
      <c r="Q10" s="8">
        <f>SUMIFS(AssessedValuation[100% Gross],AssessedValuation[Dist],$C10,AssessedValuation[Tif_NonTIF],$A$4)</f>
        <v>723851806</v>
      </c>
      <c r="R10" s="8">
        <f>SUMIFS(AssessedValuation[100% Military Exempt],AssessedValuation[Dist],$C10,AssessedValuation[Tif_NonTIF],$A$4)</f>
        <v>514856</v>
      </c>
      <c r="S10" s="8">
        <f>SUMIFS(AssessedValuation[100% Net],AssessedValuation[Dist],$C10,AssessedValuation[Tif_NonTIF],$A$4)</f>
        <v>723336950</v>
      </c>
      <c r="T10" s="8">
        <f>SUMIFS(AssessedValuation[100% Gas &amp; Elec Utilities],AssessedValuation[Dist],$C10,AssessedValuation[Tif_NonTIF],$A$4)</f>
        <v>68456510</v>
      </c>
      <c r="U10" s="8">
        <f t="shared" si="0"/>
        <v>791793460</v>
      </c>
    </row>
    <row r="11" spans="1:21" x14ac:dyDescent="0.25">
      <c r="A11">
        <v>2024</v>
      </c>
      <c r="B11" t="s">
        <v>1036</v>
      </c>
      <c r="C11" t="s">
        <v>1037</v>
      </c>
      <c r="D11" t="s">
        <v>1037</v>
      </c>
      <c r="E11" t="s">
        <v>760</v>
      </c>
      <c r="F11" t="s">
        <v>1038</v>
      </c>
      <c r="G11" s="8">
        <f>SUMIFS(AssessedValuation[100% Residential],AssessedValuation[Dist],$C11,AssessedValuation[Tif_NonTIF],$A$4)</f>
        <v>191631167</v>
      </c>
      <c r="H11" s="8">
        <f>SUMIFS(AssessedValuation[100% Ag Land],AssessedValuation[Dist],$C11,AssessedValuation[Tif_NonTIF],$A$4)</f>
        <v>112086870</v>
      </c>
      <c r="I11" s="8">
        <f>SUMIFS(AssessedValuation[100% Ag Building],AssessedValuation[Dist],$C11,AssessedValuation[Tif_NonTIF],$A$4)</f>
        <v>7650640</v>
      </c>
      <c r="J11" s="8">
        <f>SUMIFS(AssessedValuation[100% Commercial],AssessedValuation[Dist],$C11,AssessedValuation[Tif_NonTIF],$A$4)</f>
        <v>20855372</v>
      </c>
      <c r="K11" s="8">
        <f>SUMIFS(AssessedValuation[100% Industrial],AssessedValuation[Dist],$C11,AssessedValuation[Tif_NonTIF],$A$4)</f>
        <v>765980</v>
      </c>
      <c r="L11" s="8">
        <f>SUMIFS(AssessedValuation[100% Reserved],AssessedValuation[Dist],$C11,AssessedValuation[Tif_NonTIF],$A$4)</f>
        <v>0</v>
      </c>
      <c r="M11" s="8">
        <f>SUMIFS(AssessedValuation[100% Reserved3],AssessedValuation[Dist],$C11,AssessedValuation[Tif_NonTIF],$A$4)</f>
        <v>0</v>
      </c>
      <c r="N11" s="8">
        <f>SUMIFS(AssessedValuation[100% Railroads],AssessedValuation[Dist],$C11,AssessedValuation[Tif_NonTIF],$A$4)</f>
        <v>0</v>
      </c>
      <c r="O11" s="8">
        <f>SUMIFS(AssessedValuation[100% Utilities],AssessedValuation[Dist],$C11,AssessedValuation[Tif_NonTIF],$A$4)</f>
        <v>632888</v>
      </c>
      <c r="P11" s="8">
        <f>SUMIFS(AssessedValuation[100% Other],AssessedValuation[Dist],$C11,AssessedValuation[Tif_NonTIF],$A$4)</f>
        <v>0</v>
      </c>
      <c r="Q11" s="8">
        <f>SUMIFS(AssessedValuation[100% Gross],AssessedValuation[Dist],$C11,AssessedValuation[Tif_NonTIF],$A$4)</f>
        <v>333622917</v>
      </c>
      <c r="R11" s="8">
        <f>SUMIFS(AssessedValuation[100% Military Exempt],AssessedValuation[Dist],$C11,AssessedValuation[Tif_NonTIF],$A$4)</f>
        <v>294468</v>
      </c>
      <c r="S11" s="8">
        <f>SUMIFS(AssessedValuation[100% Net],AssessedValuation[Dist],$C11,AssessedValuation[Tif_NonTIF],$A$4)</f>
        <v>333328449</v>
      </c>
      <c r="T11" s="8">
        <f>SUMIFS(AssessedValuation[100% Gas &amp; Elec Utilities],AssessedValuation[Dist],$C11,AssessedValuation[Tif_NonTIF],$A$4)</f>
        <v>5764310</v>
      </c>
      <c r="U11" s="8">
        <f t="shared" si="0"/>
        <v>339092759</v>
      </c>
    </row>
    <row r="12" spans="1:21" x14ac:dyDescent="0.25">
      <c r="A12">
        <v>2024</v>
      </c>
      <c r="B12" t="s">
        <v>1039</v>
      </c>
      <c r="C12" t="s">
        <v>1040</v>
      </c>
      <c r="D12" t="s">
        <v>1040</v>
      </c>
      <c r="E12" t="s">
        <v>222</v>
      </c>
      <c r="F12" t="s">
        <v>1041</v>
      </c>
      <c r="G12" s="8">
        <f>SUMIFS(AssessedValuation[100% Residential],AssessedValuation[Dist],$C12,AssessedValuation[Tif_NonTIF],$A$4)</f>
        <v>62311593</v>
      </c>
      <c r="H12" s="8">
        <f>SUMIFS(AssessedValuation[100% Ag Land],AssessedValuation[Dist],$C12,AssessedValuation[Tif_NonTIF],$A$4)</f>
        <v>99218011</v>
      </c>
      <c r="I12" s="8">
        <f>SUMIFS(AssessedValuation[100% Ag Building],AssessedValuation[Dist],$C12,AssessedValuation[Tif_NonTIF],$A$4)</f>
        <v>7226505</v>
      </c>
      <c r="J12" s="8">
        <f>SUMIFS(AssessedValuation[100% Commercial],AssessedValuation[Dist],$C12,AssessedValuation[Tif_NonTIF],$A$4)</f>
        <v>16512460</v>
      </c>
      <c r="K12" s="8">
        <f>SUMIFS(AssessedValuation[100% Industrial],AssessedValuation[Dist],$C12,AssessedValuation[Tif_NonTIF],$A$4)</f>
        <v>21510107</v>
      </c>
      <c r="L12" s="8">
        <f>SUMIFS(AssessedValuation[100% Reserved],AssessedValuation[Dist],$C12,AssessedValuation[Tif_NonTIF],$A$4)</f>
        <v>0</v>
      </c>
      <c r="M12" s="8">
        <f>SUMIFS(AssessedValuation[100% Reserved3],AssessedValuation[Dist],$C12,AssessedValuation[Tif_NonTIF],$A$4)</f>
        <v>0</v>
      </c>
      <c r="N12" s="8">
        <f>SUMIFS(AssessedValuation[100% Railroads],AssessedValuation[Dist],$C12,AssessedValuation[Tif_NonTIF],$A$4)</f>
        <v>3878527</v>
      </c>
      <c r="O12" s="8">
        <f>SUMIFS(AssessedValuation[100% Utilities],AssessedValuation[Dist],$C12,AssessedValuation[Tif_NonTIF],$A$4)</f>
        <v>1220995</v>
      </c>
      <c r="P12" s="8">
        <f>SUMIFS(AssessedValuation[100% Other],AssessedValuation[Dist],$C12,AssessedValuation[Tif_NonTIF],$A$4)</f>
        <v>0</v>
      </c>
      <c r="Q12" s="8">
        <f>SUMIFS(AssessedValuation[100% Gross],AssessedValuation[Dist],$C12,AssessedValuation[Tif_NonTIF],$A$4)</f>
        <v>211878198</v>
      </c>
      <c r="R12" s="8">
        <f>SUMIFS(AssessedValuation[100% Military Exempt],AssessedValuation[Dist],$C12,AssessedValuation[Tif_NonTIF],$A$4)</f>
        <v>131492</v>
      </c>
      <c r="S12" s="8">
        <f>SUMIFS(AssessedValuation[100% Net],AssessedValuation[Dist],$C12,AssessedValuation[Tif_NonTIF],$A$4)</f>
        <v>211746706</v>
      </c>
      <c r="T12" s="8">
        <f>SUMIFS(AssessedValuation[100% Gas &amp; Elec Utilities],AssessedValuation[Dist],$C12,AssessedValuation[Tif_NonTIF],$A$4)</f>
        <v>12534438</v>
      </c>
      <c r="U12" s="8">
        <f t="shared" si="0"/>
        <v>224281144</v>
      </c>
    </row>
    <row r="13" spans="1:21" x14ac:dyDescent="0.25">
      <c r="A13">
        <v>2024</v>
      </c>
      <c r="B13" t="s">
        <v>1042</v>
      </c>
      <c r="C13" t="s">
        <v>1043</v>
      </c>
      <c r="D13" t="s">
        <v>1043</v>
      </c>
      <c r="E13" t="s">
        <v>89</v>
      </c>
      <c r="F13" t="s">
        <v>1044</v>
      </c>
      <c r="G13" s="8">
        <f>SUMIFS(AssessedValuation[100% Residential],AssessedValuation[Dist],$C13,AssessedValuation[Tif_NonTIF],$A$4)</f>
        <v>320295592</v>
      </c>
      <c r="H13" s="8">
        <f>SUMIFS(AssessedValuation[100% Ag Land],AssessedValuation[Dist],$C13,AssessedValuation[Tif_NonTIF],$A$4)</f>
        <v>102578870</v>
      </c>
      <c r="I13" s="8">
        <f>SUMIFS(AssessedValuation[100% Ag Building],AssessedValuation[Dist],$C13,AssessedValuation[Tif_NonTIF],$A$4)</f>
        <v>3066540</v>
      </c>
      <c r="J13" s="8">
        <f>SUMIFS(AssessedValuation[100% Commercial],AssessedValuation[Dist],$C13,AssessedValuation[Tif_NonTIF],$A$4)</f>
        <v>32541941</v>
      </c>
      <c r="K13" s="8">
        <f>SUMIFS(AssessedValuation[100% Industrial],AssessedValuation[Dist],$C13,AssessedValuation[Tif_NonTIF],$A$4)</f>
        <v>13019424</v>
      </c>
      <c r="L13" s="8">
        <f>SUMIFS(AssessedValuation[100% Reserved],AssessedValuation[Dist],$C13,AssessedValuation[Tif_NonTIF],$A$4)</f>
        <v>0</v>
      </c>
      <c r="M13" s="8">
        <f>SUMIFS(AssessedValuation[100% Reserved3],AssessedValuation[Dist],$C13,AssessedValuation[Tif_NonTIF],$A$4)</f>
        <v>0</v>
      </c>
      <c r="N13" s="8">
        <f>SUMIFS(AssessedValuation[100% Railroads],AssessedValuation[Dist],$C13,AssessedValuation[Tif_NonTIF],$A$4)</f>
        <v>40407689</v>
      </c>
      <c r="O13" s="8">
        <f>SUMIFS(AssessedValuation[100% Utilities],AssessedValuation[Dist],$C13,AssessedValuation[Tif_NonTIF],$A$4)</f>
        <v>1612891</v>
      </c>
      <c r="P13" s="8">
        <f>SUMIFS(AssessedValuation[100% Other],AssessedValuation[Dist],$C13,AssessedValuation[Tif_NonTIF],$A$4)</f>
        <v>39012</v>
      </c>
      <c r="Q13" s="8">
        <f>SUMIFS(AssessedValuation[100% Gross],AssessedValuation[Dist],$C13,AssessedValuation[Tif_NonTIF],$A$4)</f>
        <v>513561959</v>
      </c>
      <c r="R13" s="8">
        <f>SUMIFS(AssessedValuation[100% Military Exempt],AssessedValuation[Dist],$C13,AssessedValuation[Tif_NonTIF],$A$4)</f>
        <v>497287</v>
      </c>
      <c r="S13" s="8">
        <f>SUMIFS(AssessedValuation[100% Net],AssessedValuation[Dist],$C13,AssessedValuation[Tif_NonTIF],$A$4)</f>
        <v>513064672</v>
      </c>
      <c r="T13" s="8">
        <f>SUMIFS(AssessedValuation[100% Gas &amp; Elec Utilities],AssessedValuation[Dist],$C13,AssessedValuation[Tif_NonTIF],$A$4)</f>
        <v>28238616</v>
      </c>
      <c r="U13" s="8">
        <f t="shared" si="0"/>
        <v>541303288</v>
      </c>
    </row>
    <row r="14" spans="1:21" x14ac:dyDescent="0.25">
      <c r="A14">
        <v>2024</v>
      </c>
      <c r="B14" t="s">
        <v>1045</v>
      </c>
      <c r="C14" t="s">
        <v>1046</v>
      </c>
      <c r="D14" t="s">
        <v>1046</v>
      </c>
      <c r="E14" t="s">
        <v>666</v>
      </c>
      <c r="F14" t="s">
        <v>1047</v>
      </c>
      <c r="G14" s="8">
        <f>SUMIFS(AssessedValuation[100% Residential],AssessedValuation[Dist],$C14,AssessedValuation[Tif_NonTIF],$A$4)</f>
        <v>330608162</v>
      </c>
      <c r="H14" s="8">
        <f>SUMIFS(AssessedValuation[100% Ag Land],AssessedValuation[Dist],$C14,AssessedValuation[Tif_NonTIF],$A$4)</f>
        <v>53713734</v>
      </c>
      <c r="I14" s="8">
        <f>SUMIFS(AssessedValuation[100% Ag Building],AssessedValuation[Dist],$C14,AssessedValuation[Tif_NonTIF],$A$4)</f>
        <v>3142250</v>
      </c>
      <c r="J14" s="8">
        <f>SUMIFS(AssessedValuation[100% Commercial],AssessedValuation[Dist],$C14,AssessedValuation[Tif_NonTIF],$A$4)</f>
        <v>11969629</v>
      </c>
      <c r="K14" s="8">
        <f>SUMIFS(AssessedValuation[100% Industrial],AssessedValuation[Dist],$C14,AssessedValuation[Tif_NonTIF],$A$4)</f>
        <v>362700</v>
      </c>
      <c r="L14" s="8">
        <f>SUMIFS(AssessedValuation[100% Reserved],AssessedValuation[Dist],$C14,AssessedValuation[Tif_NonTIF],$A$4)</f>
        <v>0</v>
      </c>
      <c r="M14" s="8">
        <f>SUMIFS(AssessedValuation[100% Reserved3],AssessedValuation[Dist],$C14,AssessedValuation[Tif_NonTIF],$A$4)</f>
        <v>0</v>
      </c>
      <c r="N14" s="8">
        <f>SUMIFS(AssessedValuation[100% Railroads],AssessedValuation[Dist],$C14,AssessedValuation[Tif_NonTIF],$A$4)</f>
        <v>1630062</v>
      </c>
      <c r="O14" s="8">
        <f>SUMIFS(AssessedValuation[100% Utilities],AssessedValuation[Dist],$C14,AssessedValuation[Tif_NonTIF],$A$4)</f>
        <v>1474</v>
      </c>
      <c r="P14" s="8">
        <f>SUMIFS(AssessedValuation[100% Other],AssessedValuation[Dist],$C14,AssessedValuation[Tif_NonTIF],$A$4)</f>
        <v>0</v>
      </c>
      <c r="Q14" s="8">
        <f>SUMIFS(AssessedValuation[100% Gross],AssessedValuation[Dist],$C14,AssessedValuation[Tif_NonTIF],$A$4)</f>
        <v>401428011</v>
      </c>
      <c r="R14" s="8">
        <f>SUMIFS(AssessedValuation[100% Military Exempt],AssessedValuation[Dist],$C14,AssessedValuation[Tif_NonTIF],$A$4)</f>
        <v>312988</v>
      </c>
      <c r="S14" s="8">
        <f>SUMIFS(AssessedValuation[100% Net],AssessedValuation[Dist],$C14,AssessedValuation[Tif_NonTIF],$A$4)</f>
        <v>401115023</v>
      </c>
      <c r="T14" s="8">
        <f>SUMIFS(AssessedValuation[100% Gas &amp; Elec Utilities],AssessedValuation[Dist],$C14,AssessedValuation[Tif_NonTIF],$A$4)</f>
        <v>28781883</v>
      </c>
      <c r="U14" s="8">
        <f t="shared" si="0"/>
        <v>429896906</v>
      </c>
    </row>
    <row r="15" spans="1:21" x14ac:dyDescent="0.25">
      <c r="A15">
        <v>2024</v>
      </c>
      <c r="B15" t="s">
        <v>1031</v>
      </c>
      <c r="C15" t="s">
        <v>1048</v>
      </c>
      <c r="D15" t="s">
        <v>1048</v>
      </c>
      <c r="E15" t="s">
        <v>388</v>
      </c>
      <c r="F15" t="s">
        <v>1049</v>
      </c>
      <c r="G15" s="8">
        <f>SUMIFS(AssessedValuation[100% Residential],AssessedValuation[Dist],$C15,AssessedValuation[Tif_NonTIF],$A$4)</f>
        <v>59150270</v>
      </c>
      <c r="H15" s="8">
        <f>SUMIFS(AssessedValuation[100% Ag Land],AssessedValuation[Dist],$C15,AssessedValuation[Tif_NonTIF],$A$4)</f>
        <v>86233800</v>
      </c>
      <c r="I15" s="8">
        <f>SUMIFS(AssessedValuation[100% Ag Building],AssessedValuation[Dist],$C15,AssessedValuation[Tif_NonTIF],$A$4)</f>
        <v>10153730</v>
      </c>
      <c r="J15" s="8">
        <f>SUMIFS(AssessedValuation[100% Commercial],AssessedValuation[Dist],$C15,AssessedValuation[Tif_NonTIF],$A$4)</f>
        <v>17298450</v>
      </c>
      <c r="K15" s="8">
        <f>SUMIFS(AssessedValuation[100% Industrial],AssessedValuation[Dist],$C15,AssessedValuation[Tif_NonTIF],$A$4)</f>
        <v>16779200</v>
      </c>
      <c r="L15" s="8">
        <f>SUMIFS(AssessedValuation[100% Reserved],AssessedValuation[Dist],$C15,AssessedValuation[Tif_NonTIF],$A$4)</f>
        <v>0</v>
      </c>
      <c r="M15" s="8">
        <f>SUMIFS(AssessedValuation[100% Reserved3],AssessedValuation[Dist],$C15,AssessedValuation[Tif_NonTIF],$A$4)</f>
        <v>0</v>
      </c>
      <c r="N15" s="8">
        <f>SUMIFS(AssessedValuation[100% Railroads],AssessedValuation[Dist],$C15,AssessedValuation[Tif_NonTIF],$A$4)</f>
        <v>11904135</v>
      </c>
      <c r="O15" s="8">
        <f>SUMIFS(AssessedValuation[100% Utilities],AssessedValuation[Dist],$C15,AssessedValuation[Tif_NonTIF],$A$4)</f>
        <v>1350763</v>
      </c>
      <c r="P15" s="8">
        <f>SUMIFS(AssessedValuation[100% Other],AssessedValuation[Dist],$C15,AssessedValuation[Tif_NonTIF],$A$4)</f>
        <v>0</v>
      </c>
      <c r="Q15" s="8">
        <f>SUMIFS(AssessedValuation[100% Gross],AssessedValuation[Dist],$C15,AssessedValuation[Tif_NonTIF],$A$4)</f>
        <v>202870348</v>
      </c>
      <c r="R15" s="8">
        <f>SUMIFS(AssessedValuation[100% Military Exempt],AssessedValuation[Dist],$C15,AssessedValuation[Tif_NonTIF],$A$4)</f>
        <v>137048</v>
      </c>
      <c r="S15" s="8">
        <f>SUMIFS(AssessedValuation[100% Net],AssessedValuation[Dist],$C15,AssessedValuation[Tif_NonTIF],$A$4)</f>
        <v>202733300</v>
      </c>
      <c r="T15" s="8">
        <f>SUMIFS(AssessedValuation[100% Gas &amp; Elec Utilities],AssessedValuation[Dist],$C15,AssessedValuation[Tif_NonTIF],$A$4)</f>
        <v>12194843</v>
      </c>
      <c r="U15" s="8">
        <f t="shared" si="0"/>
        <v>214928143</v>
      </c>
    </row>
    <row r="16" spans="1:21" x14ac:dyDescent="0.25">
      <c r="A16">
        <v>2024</v>
      </c>
      <c r="B16" t="s">
        <v>1039</v>
      </c>
      <c r="C16" t="s">
        <v>1050</v>
      </c>
      <c r="D16" t="s">
        <v>1050</v>
      </c>
      <c r="E16" t="s">
        <v>550</v>
      </c>
      <c r="F16" t="s">
        <v>1051</v>
      </c>
      <c r="G16" s="8">
        <f>SUMIFS(AssessedValuation[100% Residential],AssessedValuation[Dist],$C16,AssessedValuation[Tif_NonTIF],$A$4)</f>
        <v>590113407</v>
      </c>
      <c r="H16" s="8">
        <f>SUMIFS(AssessedValuation[100% Ag Land],AssessedValuation[Dist],$C16,AssessedValuation[Tif_NonTIF],$A$4)</f>
        <v>248595400</v>
      </c>
      <c r="I16" s="8">
        <f>SUMIFS(AssessedValuation[100% Ag Building],AssessedValuation[Dist],$C16,AssessedValuation[Tif_NonTIF],$A$4)</f>
        <v>14169914</v>
      </c>
      <c r="J16" s="8">
        <f>SUMIFS(AssessedValuation[100% Commercial],AssessedValuation[Dist],$C16,AssessedValuation[Tif_NonTIF],$A$4)</f>
        <v>120951073</v>
      </c>
      <c r="K16" s="8">
        <f>SUMIFS(AssessedValuation[100% Industrial],AssessedValuation[Dist],$C16,AssessedValuation[Tif_NonTIF],$A$4)</f>
        <v>63293818</v>
      </c>
      <c r="L16" s="8">
        <f>SUMIFS(AssessedValuation[100% Reserved],AssessedValuation[Dist],$C16,AssessedValuation[Tif_NonTIF],$A$4)</f>
        <v>0</v>
      </c>
      <c r="M16" s="8">
        <f>SUMIFS(AssessedValuation[100% Reserved3],AssessedValuation[Dist],$C16,AssessedValuation[Tif_NonTIF],$A$4)</f>
        <v>0</v>
      </c>
      <c r="N16" s="8">
        <f>SUMIFS(AssessedValuation[100% Railroads],AssessedValuation[Dist],$C16,AssessedValuation[Tif_NonTIF],$A$4)</f>
        <v>31437689</v>
      </c>
      <c r="O16" s="8">
        <f>SUMIFS(AssessedValuation[100% Utilities],AssessedValuation[Dist],$C16,AssessedValuation[Tif_NonTIF],$A$4)</f>
        <v>1239972</v>
      </c>
      <c r="P16" s="8">
        <f>SUMIFS(AssessedValuation[100% Other],AssessedValuation[Dist],$C16,AssessedValuation[Tif_NonTIF],$A$4)</f>
        <v>0</v>
      </c>
      <c r="Q16" s="8">
        <f>SUMIFS(AssessedValuation[100% Gross],AssessedValuation[Dist],$C16,AssessedValuation[Tif_NonTIF],$A$4)</f>
        <v>1069801273</v>
      </c>
      <c r="R16" s="8">
        <f>SUMIFS(AssessedValuation[100% Military Exempt],AssessedValuation[Dist],$C16,AssessedValuation[Tif_NonTIF],$A$4)</f>
        <v>755616</v>
      </c>
      <c r="S16" s="8">
        <f>SUMIFS(AssessedValuation[100% Net],AssessedValuation[Dist],$C16,AssessedValuation[Tif_NonTIF],$A$4)</f>
        <v>1069045657</v>
      </c>
      <c r="T16" s="8">
        <f>SUMIFS(AssessedValuation[100% Gas &amp; Elec Utilities],AssessedValuation[Dist],$C16,AssessedValuation[Tif_NonTIF],$A$4)</f>
        <v>117512040</v>
      </c>
      <c r="U16" s="8">
        <f t="shared" si="0"/>
        <v>1186557697</v>
      </c>
    </row>
    <row r="17" spans="1:21" x14ac:dyDescent="0.25">
      <c r="A17">
        <v>2024</v>
      </c>
      <c r="B17" t="s">
        <v>1039</v>
      </c>
      <c r="C17" t="s">
        <v>1052</v>
      </c>
      <c r="D17" t="s">
        <v>1052</v>
      </c>
      <c r="E17" t="s">
        <v>604</v>
      </c>
      <c r="F17" t="s">
        <v>1053</v>
      </c>
      <c r="G17" s="8">
        <f>SUMIFS(AssessedValuation[100% Residential],AssessedValuation[Dist],$C17,AssessedValuation[Tif_NonTIF],$A$4)</f>
        <v>41251796</v>
      </c>
      <c r="H17" s="8">
        <f>SUMIFS(AssessedValuation[100% Ag Land],AssessedValuation[Dist],$C17,AssessedValuation[Tif_NonTIF],$A$4)</f>
        <v>81240052</v>
      </c>
      <c r="I17" s="8">
        <f>SUMIFS(AssessedValuation[100% Ag Building],AssessedValuation[Dist],$C17,AssessedValuation[Tif_NonTIF],$A$4)</f>
        <v>3720197</v>
      </c>
      <c r="J17" s="8">
        <f>SUMIFS(AssessedValuation[100% Commercial],AssessedValuation[Dist],$C17,AssessedValuation[Tif_NonTIF],$A$4)</f>
        <v>5878889</v>
      </c>
      <c r="K17" s="8">
        <f>SUMIFS(AssessedValuation[100% Industrial],AssessedValuation[Dist],$C17,AssessedValuation[Tif_NonTIF],$A$4)</f>
        <v>124793</v>
      </c>
      <c r="L17" s="8">
        <f>SUMIFS(AssessedValuation[100% Reserved],AssessedValuation[Dist],$C17,AssessedValuation[Tif_NonTIF],$A$4)</f>
        <v>0</v>
      </c>
      <c r="M17" s="8">
        <f>SUMIFS(AssessedValuation[100% Reserved3],AssessedValuation[Dist],$C17,AssessedValuation[Tif_NonTIF],$A$4)</f>
        <v>0</v>
      </c>
      <c r="N17" s="8">
        <f>SUMIFS(AssessedValuation[100% Railroads],AssessedValuation[Dist],$C17,AssessedValuation[Tif_NonTIF],$A$4)</f>
        <v>0</v>
      </c>
      <c r="O17" s="8">
        <f>SUMIFS(AssessedValuation[100% Utilities],AssessedValuation[Dist],$C17,AssessedValuation[Tif_NonTIF],$A$4)</f>
        <v>0</v>
      </c>
      <c r="P17" s="8">
        <f>SUMIFS(AssessedValuation[100% Other],AssessedValuation[Dist],$C17,AssessedValuation[Tif_NonTIF],$A$4)</f>
        <v>0</v>
      </c>
      <c r="Q17" s="8">
        <f>SUMIFS(AssessedValuation[100% Gross],AssessedValuation[Dist],$C17,AssessedValuation[Tif_NonTIF],$A$4)</f>
        <v>132215727</v>
      </c>
      <c r="R17" s="8">
        <f>SUMIFS(AssessedValuation[100% Military Exempt],AssessedValuation[Dist],$C17,AssessedValuation[Tif_NonTIF],$A$4)</f>
        <v>105564</v>
      </c>
      <c r="S17" s="8">
        <f>SUMIFS(AssessedValuation[100% Net],AssessedValuation[Dist],$C17,AssessedValuation[Tif_NonTIF],$A$4)</f>
        <v>132110163</v>
      </c>
      <c r="T17" s="8">
        <f>SUMIFS(AssessedValuation[100% Gas &amp; Elec Utilities],AssessedValuation[Dist],$C17,AssessedValuation[Tif_NonTIF],$A$4)</f>
        <v>7800887</v>
      </c>
      <c r="U17" s="8">
        <f t="shared" si="0"/>
        <v>139911050</v>
      </c>
    </row>
    <row r="18" spans="1:21" x14ac:dyDescent="0.25">
      <c r="A18">
        <v>2024</v>
      </c>
      <c r="B18" t="s">
        <v>1039</v>
      </c>
      <c r="C18" t="s">
        <v>1374</v>
      </c>
      <c r="D18" t="s">
        <v>1374</v>
      </c>
      <c r="E18" t="s">
        <v>1741</v>
      </c>
      <c r="F18" t="s">
        <v>1750</v>
      </c>
      <c r="G18" s="8">
        <f>SUMIFS(AssessedValuation[100% Residential],AssessedValuation[Dist],$C18,AssessedValuation[Tif_NonTIF],$A$4)</f>
        <v>59131027</v>
      </c>
      <c r="H18" s="8">
        <f>SUMIFS(AssessedValuation[100% Ag Land],AssessedValuation[Dist],$C18,AssessedValuation[Tif_NonTIF],$A$4)</f>
        <v>146671157</v>
      </c>
      <c r="I18" s="8">
        <f>SUMIFS(AssessedValuation[100% Ag Building],AssessedValuation[Dist],$C18,AssessedValuation[Tif_NonTIF],$A$4)</f>
        <v>23093721</v>
      </c>
      <c r="J18" s="8">
        <f>SUMIFS(AssessedValuation[100% Commercial],AssessedValuation[Dist],$C18,AssessedValuation[Tif_NonTIF],$A$4)</f>
        <v>29937895</v>
      </c>
      <c r="K18" s="8">
        <f>SUMIFS(AssessedValuation[100% Industrial],AssessedValuation[Dist],$C18,AssessedValuation[Tif_NonTIF],$A$4)</f>
        <v>9589485</v>
      </c>
      <c r="L18" s="8">
        <f>SUMIFS(AssessedValuation[100% Reserved],AssessedValuation[Dist],$C18,AssessedValuation[Tif_NonTIF],$A$4)</f>
        <v>0</v>
      </c>
      <c r="M18" s="8">
        <f>SUMIFS(AssessedValuation[100% Reserved3],AssessedValuation[Dist],$C18,AssessedValuation[Tif_NonTIF],$A$4)</f>
        <v>0</v>
      </c>
      <c r="N18" s="8">
        <f>SUMIFS(AssessedValuation[100% Railroads],AssessedValuation[Dist],$C18,AssessedValuation[Tif_NonTIF],$A$4)</f>
        <v>16013245</v>
      </c>
      <c r="O18" s="8">
        <f>SUMIFS(AssessedValuation[100% Utilities],AssessedValuation[Dist],$C18,AssessedValuation[Tif_NonTIF],$A$4)</f>
        <v>660854</v>
      </c>
      <c r="P18" s="8">
        <f>SUMIFS(AssessedValuation[100% Other],AssessedValuation[Dist],$C18,AssessedValuation[Tif_NonTIF],$A$4)</f>
        <v>0</v>
      </c>
      <c r="Q18" s="8">
        <f>SUMIFS(AssessedValuation[100% Gross],AssessedValuation[Dist],$C18,AssessedValuation[Tif_NonTIF],$A$4)</f>
        <v>285097384</v>
      </c>
      <c r="R18" s="8">
        <f>SUMIFS(AssessedValuation[100% Military Exempt],AssessedValuation[Dist],$C18,AssessedValuation[Tif_NonTIF],$A$4)</f>
        <v>139474</v>
      </c>
      <c r="S18" s="8">
        <f>SUMIFS(AssessedValuation[100% Net],AssessedValuation[Dist],$C18,AssessedValuation[Tif_NonTIF],$A$4)</f>
        <v>284957910</v>
      </c>
      <c r="T18" s="8">
        <f>SUMIFS(AssessedValuation[100% Gas &amp; Elec Utilities],AssessedValuation[Dist],$C18,AssessedValuation[Tif_NonTIF],$A$4)</f>
        <v>54319784</v>
      </c>
      <c r="U18" s="8">
        <f t="shared" si="0"/>
        <v>339277694</v>
      </c>
    </row>
    <row r="19" spans="1:21" x14ac:dyDescent="0.25">
      <c r="A19">
        <v>2024</v>
      </c>
      <c r="B19" t="s">
        <v>1054</v>
      </c>
      <c r="C19" t="s">
        <v>1055</v>
      </c>
      <c r="D19" t="s">
        <v>1055</v>
      </c>
      <c r="E19" t="s">
        <v>83</v>
      </c>
      <c r="F19" t="s">
        <v>1056</v>
      </c>
      <c r="G19" s="8">
        <f>SUMIFS(AssessedValuation[100% Residential],AssessedValuation[Dist],$C19,AssessedValuation[Tif_NonTIF],$A$4)</f>
        <v>570884746</v>
      </c>
      <c r="H19" s="8">
        <f>SUMIFS(AssessedValuation[100% Ag Land],AssessedValuation[Dist],$C19,AssessedValuation[Tif_NonTIF],$A$4)</f>
        <v>205815529</v>
      </c>
      <c r="I19" s="8">
        <f>SUMIFS(AssessedValuation[100% Ag Building],AssessedValuation[Dist],$C19,AssessedValuation[Tif_NonTIF],$A$4)</f>
        <v>17686280</v>
      </c>
      <c r="J19" s="8">
        <f>SUMIFS(AssessedValuation[100% Commercial],AssessedValuation[Dist],$C19,AssessedValuation[Tif_NonTIF],$A$4)</f>
        <v>51033054</v>
      </c>
      <c r="K19" s="8">
        <f>SUMIFS(AssessedValuation[100% Industrial],AssessedValuation[Dist],$C19,AssessedValuation[Tif_NonTIF],$A$4)</f>
        <v>12159712</v>
      </c>
      <c r="L19" s="8">
        <f>SUMIFS(AssessedValuation[100% Reserved],AssessedValuation[Dist],$C19,AssessedValuation[Tif_NonTIF],$A$4)</f>
        <v>0</v>
      </c>
      <c r="M19" s="8">
        <f>SUMIFS(AssessedValuation[100% Reserved3],AssessedValuation[Dist],$C19,AssessedValuation[Tif_NonTIF],$A$4)</f>
        <v>0</v>
      </c>
      <c r="N19" s="8">
        <f>SUMIFS(AssessedValuation[100% Railroads],AssessedValuation[Dist],$C19,AssessedValuation[Tif_NonTIF],$A$4)</f>
        <v>2857195</v>
      </c>
      <c r="O19" s="8">
        <f>SUMIFS(AssessedValuation[100% Utilities],AssessedValuation[Dist],$C19,AssessedValuation[Tif_NonTIF],$A$4)</f>
        <v>3486142</v>
      </c>
      <c r="P19" s="8">
        <f>SUMIFS(AssessedValuation[100% Other],AssessedValuation[Dist],$C19,AssessedValuation[Tif_NonTIF],$A$4)</f>
        <v>0</v>
      </c>
      <c r="Q19" s="8">
        <f>SUMIFS(AssessedValuation[100% Gross],AssessedValuation[Dist],$C19,AssessedValuation[Tif_NonTIF],$A$4)</f>
        <v>863922658</v>
      </c>
      <c r="R19" s="8">
        <f>SUMIFS(AssessedValuation[100% Military Exempt],AssessedValuation[Dist],$C19,AssessedValuation[Tif_NonTIF],$A$4)</f>
        <v>733392</v>
      </c>
      <c r="S19" s="8">
        <f>SUMIFS(AssessedValuation[100% Net],AssessedValuation[Dist],$C19,AssessedValuation[Tif_NonTIF],$A$4)</f>
        <v>863189266</v>
      </c>
      <c r="T19" s="8">
        <f>SUMIFS(AssessedValuation[100% Gas &amp; Elec Utilities],AssessedValuation[Dist],$C19,AssessedValuation[Tif_NonTIF],$A$4)</f>
        <v>33166756</v>
      </c>
      <c r="U19" s="8">
        <f t="shared" si="0"/>
        <v>896356022</v>
      </c>
    </row>
    <row r="20" spans="1:21" x14ac:dyDescent="0.25">
      <c r="A20">
        <v>2024</v>
      </c>
      <c r="B20" t="s">
        <v>1039</v>
      </c>
      <c r="C20" t="s">
        <v>1057</v>
      </c>
      <c r="D20" t="s">
        <v>1057</v>
      </c>
      <c r="E20" t="s">
        <v>1058</v>
      </c>
      <c r="F20" t="s">
        <v>1059</v>
      </c>
      <c r="G20" s="8">
        <f>SUMIFS(AssessedValuation[100% Residential],AssessedValuation[Dist],$C20,AssessedValuation[Tif_NonTIF],$A$4)</f>
        <v>252681184</v>
      </c>
      <c r="H20" s="8">
        <f>SUMIFS(AssessedValuation[100% Ag Land],AssessedValuation[Dist],$C20,AssessedValuation[Tif_NonTIF],$A$4)</f>
        <v>239162800</v>
      </c>
      <c r="I20" s="8">
        <f>SUMIFS(AssessedValuation[100% Ag Building],AssessedValuation[Dist],$C20,AssessedValuation[Tif_NonTIF],$A$4)</f>
        <v>14018030</v>
      </c>
      <c r="J20" s="8">
        <f>SUMIFS(AssessedValuation[100% Commercial],AssessedValuation[Dist],$C20,AssessedValuation[Tif_NonTIF],$A$4)</f>
        <v>32015101</v>
      </c>
      <c r="K20" s="8">
        <f>SUMIFS(AssessedValuation[100% Industrial],AssessedValuation[Dist],$C20,AssessedValuation[Tif_NonTIF],$A$4)</f>
        <v>61944730</v>
      </c>
      <c r="L20" s="8">
        <f>SUMIFS(AssessedValuation[100% Reserved],AssessedValuation[Dist],$C20,AssessedValuation[Tif_NonTIF],$A$4)</f>
        <v>0</v>
      </c>
      <c r="M20" s="8">
        <f>SUMIFS(AssessedValuation[100% Reserved3],AssessedValuation[Dist],$C20,AssessedValuation[Tif_NonTIF],$A$4)</f>
        <v>0</v>
      </c>
      <c r="N20" s="8">
        <f>SUMIFS(AssessedValuation[100% Railroads],AssessedValuation[Dist],$C20,AssessedValuation[Tif_NonTIF],$A$4)</f>
        <v>3369957</v>
      </c>
      <c r="O20" s="8">
        <f>SUMIFS(AssessedValuation[100% Utilities],AssessedValuation[Dist],$C20,AssessedValuation[Tif_NonTIF],$A$4)</f>
        <v>42449406</v>
      </c>
      <c r="P20" s="8">
        <f>SUMIFS(AssessedValuation[100% Other],AssessedValuation[Dist],$C20,AssessedValuation[Tif_NonTIF],$A$4)</f>
        <v>0</v>
      </c>
      <c r="Q20" s="8">
        <f>SUMIFS(AssessedValuation[100% Gross],AssessedValuation[Dist],$C20,AssessedValuation[Tif_NonTIF],$A$4)</f>
        <v>645641208</v>
      </c>
      <c r="R20" s="8">
        <f>SUMIFS(AssessedValuation[100% Military Exempt],AssessedValuation[Dist],$C20,AssessedValuation[Tif_NonTIF],$A$4)</f>
        <v>359288</v>
      </c>
      <c r="S20" s="8">
        <f>SUMIFS(AssessedValuation[100% Net],AssessedValuation[Dist],$C20,AssessedValuation[Tif_NonTIF],$A$4)</f>
        <v>645281920</v>
      </c>
      <c r="T20" s="8">
        <f>SUMIFS(AssessedValuation[100% Gas &amp; Elec Utilities],AssessedValuation[Dist],$C20,AssessedValuation[Tif_NonTIF],$A$4)</f>
        <v>15623735</v>
      </c>
      <c r="U20" s="8">
        <f t="shared" si="0"/>
        <v>660905655</v>
      </c>
    </row>
    <row r="21" spans="1:21" x14ac:dyDescent="0.25">
      <c r="A21">
        <v>2024</v>
      </c>
      <c r="B21" t="s">
        <v>1026</v>
      </c>
      <c r="C21" t="s">
        <v>1060</v>
      </c>
      <c r="D21" t="s">
        <v>1060</v>
      </c>
      <c r="E21" t="s">
        <v>831</v>
      </c>
      <c r="F21" t="s">
        <v>1061</v>
      </c>
      <c r="G21" s="8">
        <f>SUMIFS(AssessedValuation[100% Residential],AssessedValuation[Dist],$C21,AssessedValuation[Tif_NonTIF],$A$4)</f>
        <v>3699058300</v>
      </c>
      <c r="H21" s="8">
        <f>SUMIFS(AssessedValuation[100% Ag Land],AssessedValuation[Dist],$C21,AssessedValuation[Tif_NonTIF],$A$4)</f>
        <v>10355200</v>
      </c>
      <c r="I21" s="8">
        <f>SUMIFS(AssessedValuation[100% Ag Building],AssessedValuation[Dist],$C21,AssessedValuation[Tif_NonTIF],$A$4)</f>
        <v>345500</v>
      </c>
      <c r="J21" s="8">
        <f>SUMIFS(AssessedValuation[100% Commercial],AssessedValuation[Dist],$C21,AssessedValuation[Tif_NonTIF],$A$4)</f>
        <v>1044799822</v>
      </c>
      <c r="K21" s="8">
        <f>SUMIFS(AssessedValuation[100% Industrial],AssessedValuation[Dist],$C21,AssessedValuation[Tif_NonTIF],$A$4)</f>
        <v>164457200</v>
      </c>
      <c r="L21" s="8">
        <f>SUMIFS(AssessedValuation[100% Reserved],AssessedValuation[Dist],$C21,AssessedValuation[Tif_NonTIF],$A$4)</f>
        <v>0</v>
      </c>
      <c r="M21" s="8">
        <f>SUMIFS(AssessedValuation[100% Reserved3],AssessedValuation[Dist],$C21,AssessedValuation[Tif_NonTIF],$A$4)</f>
        <v>0</v>
      </c>
      <c r="N21" s="8">
        <f>SUMIFS(AssessedValuation[100% Railroads],AssessedValuation[Dist],$C21,AssessedValuation[Tif_NonTIF],$A$4)</f>
        <v>13027212</v>
      </c>
      <c r="O21" s="8">
        <f>SUMIFS(AssessedValuation[100% Utilities],AssessedValuation[Dist],$C21,AssessedValuation[Tif_NonTIF],$A$4)</f>
        <v>961248</v>
      </c>
      <c r="P21" s="8">
        <f>SUMIFS(AssessedValuation[100% Other],AssessedValuation[Dist],$C21,AssessedValuation[Tif_NonTIF],$A$4)</f>
        <v>0</v>
      </c>
      <c r="Q21" s="8">
        <f>SUMIFS(AssessedValuation[100% Gross],AssessedValuation[Dist],$C21,AssessedValuation[Tif_NonTIF],$A$4)</f>
        <v>4933004482</v>
      </c>
      <c r="R21" s="8">
        <f>SUMIFS(AssessedValuation[100% Military Exempt],AssessedValuation[Dist],$C21,AssessedValuation[Tif_NonTIF],$A$4)</f>
        <v>1666800</v>
      </c>
      <c r="S21" s="8">
        <f>SUMIFS(AssessedValuation[100% Net],AssessedValuation[Dist],$C21,AssessedValuation[Tif_NonTIF],$A$4)</f>
        <v>4931337682</v>
      </c>
      <c r="T21" s="8">
        <f>SUMIFS(AssessedValuation[100% Gas &amp; Elec Utilities],AssessedValuation[Dist],$C21,AssessedValuation[Tif_NonTIF],$A$4)</f>
        <v>46870813</v>
      </c>
      <c r="U21" s="8">
        <f t="shared" si="0"/>
        <v>4978208495</v>
      </c>
    </row>
    <row r="22" spans="1:21" x14ac:dyDescent="0.25">
      <c r="A22">
        <v>2024</v>
      </c>
      <c r="B22" t="s">
        <v>1045</v>
      </c>
      <c r="C22" t="s">
        <v>1062</v>
      </c>
      <c r="D22" t="s">
        <v>1062</v>
      </c>
      <c r="E22" t="s">
        <v>618</v>
      </c>
      <c r="F22" t="s">
        <v>1063</v>
      </c>
      <c r="G22" s="8">
        <f>SUMIFS(AssessedValuation[100% Residential],AssessedValuation[Dist],$C22,AssessedValuation[Tif_NonTIF],$A$4)</f>
        <v>579811649</v>
      </c>
      <c r="H22" s="8">
        <f>SUMIFS(AssessedValuation[100% Ag Land],AssessedValuation[Dist],$C22,AssessedValuation[Tif_NonTIF],$A$4)</f>
        <v>92821220</v>
      </c>
      <c r="I22" s="8">
        <f>SUMIFS(AssessedValuation[100% Ag Building],AssessedValuation[Dist],$C22,AssessedValuation[Tif_NonTIF],$A$4)</f>
        <v>4264190</v>
      </c>
      <c r="J22" s="8">
        <f>SUMIFS(AssessedValuation[100% Commercial],AssessedValuation[Dist],$C22,AssessedValuation[Tif_NonTIF],$A$4)</f>
        <v>52761524</v>
      </c>
      <c r="K22" s="8">
        <f>SUMIFS(AssessedValuation[100% Industrial],AssessedValuation[Dist],$C22,AssessedValuation[Tif_NonTIF],$A$4)</f>
        <v>3782316</v>
      </c>
      <c r="L22" s="8">
        <f>SUMIFS(AssessedValuation[100% Reserved],AssessedValuation[Dist],$C22,AssessedValuation[Tif_NonTIF],$A$4)</f>
        <v>0</v>
      </c>
      <c r="M22" s="8">
        <f>SUMIFS(AssessedValuation[100% Reserved3],AssessedValuation[Dist],$C22,AssessedValuation[Tif_NonTIF],$A$4)</f>
        <v>0</v>
      </c>
      <c r="N22" s="8">
        <f>SUMIFS(AssessedValuation[100% Railroads],AssessedValuation[Dist],$C22,AssessedValuation[Tif_NonTIF],$A$4)</f>
        <v>0</v>
      </c>
      <c r="O22" s="8">
        <f>SUMIFS(AssessedValuation[100% Utilities],AssessedValuation[Dist],$C22,AssessedValuation[Tif_NonTIF],$A$4)</f>
        <v>4962287</v>
      </c>
      <c r="P22" s="8">
        <f>SUMIFS(AssessedValuation[100% Other],AssessedValuation[Dist],$C22,AssessedValuation[Tif_NonTIF],$A$4)</f>
        <v>0</v>
      </c>
      <c r="Q22" s="8">
        <f>SUMIFS(AssessedValuation[100% Gross],AssessedValuation[Dist],$C22,AssessedValuation[Tif_NonTIF],$A$4)</f>
        <v>738403186</v>
      </c>
      <c r="R22" s="8">
        <f>SUMIFS(AssessedValuation[100% Military Exempt],AssessedValuation[Dist],$C22,AssessedValuation[Tif_NonTIF],$A$4)</f>
        <v>804599</v>
      </c>
      <c r="S22" s="8">
        <f>SUMIFS(AssessedValuation[100% Net],AssessedValuation[Dist],$C22,AssessedValuation[Tif_NonTIF],$A$4)</f>
        <v>737598587</v>
      </c>
      <c r="T22" s="8">
        <f>SUMIFS(AssessedValuation[100% Gas &amp; Elec Utilities],AssessedValuation[Dist],$C22,AssessedValuation[Tif_NonTIF],$A$4)</f>
        <v>63536791</v>
      </c>
      <c r="U22" s="8">
        <f t="shared" si="0"/>
        <v>801135378</v>
      </c>
    </row>
    <row r="23" spans="1:21" x14ac:dyDescent="0.25">
      <c r="A23">
        <v>2024</v>
      </c>
      <c r="B23" t="s">
        <v>1064</v>
      </c>
      <c r="C23" t="s">
        <v>1065</v>
      </c>
      <c r="D23" t="s">
        <v>1065</v>
      </c>
      <c r="E23" t="s">
        <v>474</v>
      </c>
      <c r="F23" t="s">
        <v>1066</v>
      </c>
      <c r="G23" s="8">
        <f>SUMIFS(AssessedValuation[100% Residential],AssessedValuation[Dist],$C23,AssessedValuation[Tif_NonTIF],$A$4)</f>
        <v>101608709</v>
      </c>
      <c r="H23" s="8">
        <f>SUMIFS(AssessedValuation[100% Ag Land],AssessedValuation[Dist],$C23,AssessedValuation[Tif_NonTIF],$A$4)</f>
        <v>68471900</v>
      </c>
      <c r="I23" s="8">
        <f>SUMIFS(AssessedValuation[100% Ag Building],AssessedValuation[Dist],$C23,AssessedValuation[Tif_NonTIF],$A$4)</f>
        <v>4160300</v>
      </c>
      <c r="J23" s="8">
        <f>SUMIFS(AssessedValuation[100% Commercial],AssessedValuation[Dist],$C23,AssessedValuation[Tif_NonTIF],$A$4)</f>
        <v>2505691</v>
      </c>
      <c r="K23" s="8">
        <f>SUMIFS(AssessedValuation[100% Industrial],AssessedValuation[Dist],$C23,AssessedValuation[Tif_NonTIF],$A$4)</f>
        <v>1999900</v>
      </c>
      <c r="L23" s="8">
        <f>SUMIFS(AssessedValuation[100% Reserved],AssessedValuation[Dist],$C23,AssessedValuation[Tif_NonTIF],$A$4)</f>
        <v>0</v>
      </c>
      <c r="M23" s="8">
        <f>SUMIFS(AssessedValuation[100% Reserved3],AssessedValuation[Dist],$C23,AssessedValuation[Tif_NonTIF],$A$4)</f>
        <v>0</v>
      </c>
      <c r="N23" s="8">
        <f>SUMIFS(AssessedValuation[100% Railroads],AssessedValuation[Dist],$C23,AssessedValuation[Tif_NonTIF],$A$4)</f>
        <v>0</v>
      </c>
      <c r="O23" s="8">
        <f>SUMIFS(AssessedValuation[100% Utilities],AssessedValuation[Dist],$C23,AssessedValuation[Tif_NonTIF],$A$4)</f>
        <v>865787</v>
      </c>
      <c r="P23" s="8">
        <f>SUMIFS(AssessedValuation[100% Other],AssessedValuation[Dist],$C23,AssessedValuation[Tif_NonTIF],$A$4)</f>
        <v>0</v>
      </c>
      <c r="Q23" s="8">
        <f>SUMIFS(AssessedValuation[100% Gross],AssessedValuation[Dist],$C23,AssessedValuation[Tif_NonTIF],$A$4)</f>
        <v>179612287</v>
      </c>
      <c r="R23" s="8">
        <f>SUMIFS(AssessedValuation[100% Military Exempt],AssessedValuation[Dist],$C23,AssessedValuation[Tif_NonTIF],$A$4)</f>
        <v>105564</v>
      </c>
      <c r="S23" s="8">
        <f>SUMIFS(AssessedValuation[100% Net],AssessedValuation[Dist],$C23,AssessedValuation[Tif_NonTIF],$A$4)</f>
        <v>179506723</v>
      </c>
      <c r="T23" s="8">
        <f>SUMIFS(AssessedValuation[100% Gas &amp; Elec Utilities],AssessedValuation[Dist],$C23,AssessedValuation[Tif_NonTIF],$A$4)</f>
        <v>16760291</v>
      </c>
      <c r="U23" s="8">
        <f t="shared" si="0"/>
        <v>196267014</v>
      </c>
    </row>
    <row r="24" spans="1:21" x14ac:dyDescent="0.25">
      <c r="A24">
        <v>2024</v>
      </c>
      <c r="B24" t="s">
        <v>1026</v>
      </c>
      <c r="C24" t="s">
        <v>1067</v>
      </c>
      <c r="D24" t="s">
        <v>1067</v>
      </c>
      <c r="E24" t="s">
        <v>778</v>
      </c>
      <c r="F24" t="s">
        <v>1068</v>
      </c>
      <c r="G24" s="8">
        <f>SUMIFS(AssessedValuation[100% Residential],AssessedValuation[Dist],$C24,AssessedValuation[Tif_NonTIF],$A$4)</f>
        <v>7154003935</v>
      </c>
      <c r="H24" s="8">
        <f>SUMIFS(AssessedValuation[100% Ag Land],AssessedValuation[Dist],$C24,AssessedValuation[Tif_NonTIF],$A$4)</f>
        <v>13959921</v>
      </c>
      <c r="I24" s="8">
        <f>SUMIFS(AssessedValuation[100% Ag Building],AssessedValuation[Dist],$C24,AssessedValuation[Tif_NonTIF],$A$4)</f>
        <v>763330</v>
      </c>
      <c r="J24" s="8">
        <f>SUMIFS(AssessedValuation[100% Commercial],AssessedValuation[Dist],$C24,AssessedValuation[Tif_NonTIF],$A$4)</f>
        <v>1010833682</v>
      </c>
      <c r="K24" s="8">
        <f>SUMIFS(AssessedValuation[100% Industrial],AssessedValuation[Dist],$C24,AssessedValuation[Tif_NonTIF],$A$4)</f>
        <v>173595579</v>
      </c>
      <c r="L24" s="8">
        <f>SUMIFS(AssessedValuation[100% Reserved],AssessedValuation[Dist],$C24,AssessedValuation[Tif_NonTIF],$A$4)</f>
        <v>0</v>
      </c>
      <c r="M24" s="8">
        <f>SUMIFS(AssessedValuation[100% Reserved3],AssessedValuation[Dist],$C24,AssessedValuation[Tif_NonTIF],$A$4)</f>
        <v>0</v>
      </c>
      <c r="N24" s="8">
        <f>SUMIFS(AssessedValuation[100% Railroads],AssessedValuation[Dist],$C24,AssessedValuation[Tif_NonTIF],$A$4)</f>
        <v>2615751</v>
      </c>
      <c r="O24" s="8">
        <f>SUMIFS(AssessedValuation[100% Utilities],AssessedValuation[Dist],$C24,AssessedValuation[Tif_NonTIF],$A$4)</f>
        <v>1345329</v>
      </c>
      <c r="P24" s="8">
        <f>SUMIFS(AssessedValuation[100% Other],AssessedValuation[Dist],$C24,AssessedValuation[Tif_NonTIF],$A$4)</f>
        <v>0</v>
      </c>
      <c r="Q24" s="8">
        <f>SUMIFS(AssessedValuation[100% Gross],AssessedValuation[Dist],$C24,AssessedValuation[Tif_NonTIF],$A$4)</f>
        <v>8357117527</v>
      </c>
      <c r="R24" s="8">
        <f>SUMIFS(AssessedValuation[100% Military Exempt],AssessedValuation[Dist],$C24,AssessedValuation[Tif_NonTIF],$A$4)</f>
        <v>3744744</v>
      </c>
      <c r="S24" s="8">
        <f>SUMIFS(AssessedValuation[100% Net],AssessedValuation[Dist],$C24,AssessedValuation[Tif_NonTIF],$A$4)</f>
        <v>8353372783</v>
      </c>
      <c r="T24" s="8">
        <f>SUMIFS(AssessedValuation[100% Gas &amp; Elec Utilities],AssessedValuation[Dist],$C24,AssessedValuation[Tif_NonTIF],$A$4)</f>
        <v>116207127</v>
      </c>
      <c r="U24" s="8">
        <f t="shared" si="0"/>
        <v>8469579910</v>
      </c>
    </row>
    <row r="25" spans="1:21" x14ac:dyDescent="0.25">
      <c r="A25">
        <v>2024</v>
      </c>
      <c r="B25" t="s">
        <v>1031</v>
      </c>
      <c r="C25" t="s">
        <v>1069</v>
      </c>
      <c r="D25" t="s">
        <v>1069</v>
      </c>
      <c r="E25" t="s">
        <v>1070</v>
      </c>
      <c r="F25" t="s">
        <v>1071</v>
      </c>
      <c r="G25" s="8">
        <f>SUMIFS(AssessedValuation[100% Residential],AssessedValuation[Dist],$C25,AssessedValuation[Tif_NonTIF],$A$4)</f>
        <v>287641632</v>
      </c>
      <c r="H25" s="8">
        <f>SUMIFS(AssessedValuation[100% Ag Land],AssessedValuation[Dist],$C25,AssessedValuation[Tif_NonTIF],$A$4)</f>
        <v>136739825</v>
      </c>
      <c r="I25" s="8">
        <f>SUMIFS(AssessedValuation[100% Ag Building],AssessedValuation[Dist],$C25,AssessedValuation[Tif_NonTIF],$A$4)</f>
        <v>7387890</v>
      </c>
      <c r="J25" s="8">
        <f>SUMIFS(AssessedValuation[100% Commercial],AssessedValuation[Dist],$C25,AssessedValuation[Tif_NonTIF],$A$4)</f>
        <v>22878388</v>
      </c>
      <c r="K25" s="8">
        <f>SUMIFS(AssessedValuation[100% Industrial],AssessedValuation[Dist],$C25,AssessedValuation[Tif_NonTIF],$A$4)</f>
        <v>6138854</v>
      </c>
      <c r="L25" s="8">
        <f>SUMIFS(AssessedValuation[100% Reserved],AssessedValuation[Dist],$C25,AssessedValuation[Tif_NonTIF],$A$4)</f>
        <v>0</v>
      </c>
      <c r="M25" s="8">
        <f>SUMIFS(AssessedValuation[100% Reserved3],AssessedValuation[Dist],$C25,AssessedValuation[Tif_NonTIF],$A$4)</f>
        <v>0</v>
      </c>
      <c r="N25" s="8">
        <f>SUMIFS(AssessedValuation[100% Railroads],AssessedValuation[Dist],$C25,AssessedValuation[Tif_NonTIF],$A$4)</f>
        <v>4118839</v>
      </c>
      <c r="O25" s="8">
        <f>SUMIFS(AssessedValuation[100% Utilities],AssessedValuation[Dist],$C25,AssessedValuation[Tif_NonTIF],$A$4)</f>
        <v>900863</v>
      </c>
      <c r="P25" s="8">
        <f>SUMIFS(AssessedValuation[100% Other],AssessedValuation[Dist],$C25,AssessedValuation[Tif_NonTIF],$A$4)</f>
        <v>0</v>
      </c>
      <c r="Q25" s="8">
        <f>SUMIFS(AssessedValuation[100% Gross],AssessedValuation[Dist],$C25,AssessedValuation[Tif_NonTIF],$A$4)</f>
        <v>465806291</v>
      </c>
      <c r="R25" s="8">
        <f>SUMIFS(AssessedValuation[100% Military Exempt],AssessedValuation[Dist],$C25,AssessedValuation[Tif_NonTIF],$A$4)</f>
        <v>431516</v>
      </c>
      <c r="S25" s="8">
        <f>SUMIFS(AssessedValuation[100% Net],AssessedValuation[Dist],$C25,AssessedValuation[Tif_NonTIF],$A$4)</f>
        <v>465374775</v>
      </c>
      <c r="T25" s="8">
        <f>SUMIFS(AssessedValuation[100% Gas &amp; Elec Utilities],AssessedValuation[Dist],$C25,AssessedValuation[Tif_NonTIF],$A$4)</f>
        <v>73931974</v>
      </c>
      <c r="U25" s="8">
        <f t="shared" si="0"/>
        <v>539306749</v>
      </c>
    </row>
    <row r="26" spans="1:21" x14ac:dyDescent="0.25">
      <c r="A26">
        <v>2024</v>
      </c>
      <c r="B26" t="s">
        <v>1036</v>
      </c>
      <c r="C26" t="s">
        <v>1072</v>
      </c>
      <c r="D26" t="s">
        <v>1072</v>
      </c>
      <c r="E26" t="s">
        <v>150</v>
      </c>
      <c r="F26" t="s">
        <v>1073</v>
      </c>
      <c r="G26" s="8">
        <f>SUMIFS(AssessedValuation[100% Residential],AssessedValuation[Dist],$C26,AssessedValuation[Tif_NonTIF],$A$4)</f>
        <v>99781925</v>
      </c>
      <c r="H26" s="8">
        <f>SUMIFS(AssessedValuation[100% Ag Land],AssessedValuation[Dist],$C26,AssessedValuation[Tif_NonTIF],$A$4)</f>
        <v>161754110</v>
      </c>
      <c r="I26" s="8">
        <f>SUMIFS(AssessedValuation[100% Ag Building],AssessedValuation[Dist],$C26,AssessedValuation[Tif_NonTIF],$A$4)</f>
        <v>12575930</v>
      </c>
      <c r="J26" s="8">
        <f>SUMIFS(AssessedValuation[100% Commercial],AssessedValuation[Dist],$C26,AssessedValuation[Tif_NonTIF],$A$4)</f>
        <v>8307239</v>
      </c>
      <c r="K26" s="8">
        <f>SUMIFS(AssessedValuation[100% Industrial],AssessedValuation[Dist],$C26,AssessedValuation[Tif_NonTIF],$A$4)</f>
        <v>58361237</v>
      </c>
      <c r="L26" s="8">
        <f>SUMIFS(AssessedValuation[100% Reserved],AssessedValuation[Dist],$C26,AssessedValuation[Tif_NonTIF],$A$4)</f>
        <v>0</v>
      </c>
      <c r="M26" s="8">
        <f>SUMIFS(AssessedValuation[100% Reserved3],AssessedValuation[Dist],$C26,AssessedValuation[Tif_NonTIF],$A$4)</f>
        <v>0</v>
      </c>
      <c r="N26" s="8">
        <f>SUMIFS(AssessedValuation[100% Railroads],AssessedValuation[Dist],$C26,AssessedValuation[Tif_NonTIF],$A$4)</f>
        <v>19583185</v>
      </c>
      <c r="O26" s="8">
        <f>SUMIFS(AssessedValuation[100% Utilities],AssessedValuation[Dist],$C26,AssessedValuation[Tif_NonTIF],$A$4)</f>
        <v>749194</v>
      </c>
      <c r="P26" s="8">
        <f>SUMIFS(AssessedValuation[100% Other],AssessedValuation[Dist],$C26,AssessedValuation[Tif_NonTIF],$A$4)</f>
        <v>0</v>
      </c>
      <c r="Q26" s="8">
        <f>SUMIFS(AssessedValuation[100% Gross],AssessedValuation[Dist],$C26,AssessedValuation[Tif_NonTIF],$A$4)</f>
        <v>361112820</v>
      </c>
      <c r="R26" s="8">
        <f>SUMIFS(AssessedValuation[100% Military Exempt],AssessedValuation[Dist],$C26,AssessedValuation[Tif_NonTIF],$A$4)</f>
        <v>159272</v>
      </c>
      <c r="S26" s="8">
        <f>SUMIFS(AssessedValuation[100% Net],AssessedValuation[Dist],$C26,AssessedValuation[Tif_NonTIF],$A$4)</f>
        <v>360953548</v>
      </c>
      <c r="T26" s="8">
        <f>SUMIFS(AssessedValuation[100% Gas &amp; Elec Utilities],AssessedValuation[Dist],$C26,AssessedValuation[Tif_NonTIF],$A$4)</f>
        <v>9359136</v>
      </c>
      <c r="U26" s="8">
        <f t="shared" si="0"/>
        <v>370312684</v>
      </c>
    </row>
    <row r="27" spans="1:21" x14ac:dyDescent="0.25">
      <c r="A27">
        <v>2024</v>
      </c>
      <c r="B27" t="s">
        <v>1033</v>
      </c>
      <c r="C27" t="s">
        <v>1074</v>
      </c>
      <c r="D27" t="s">
        <v>1074</v>
      </c>
      <c r="E27" t="s">
        <v>127</v>
      </c>
      <c r="F27" t="s">
        <v>1075</v>
      </c>
      <c r="G27" s="8">
        <f>SUMIFS(AssessedValuation[100% Residential],AssessedValuation[Dist],$C27,AssessedValuation[Tif_NonTIF],$A$4)</f>
        <v>410007629</v>
      </c>
      <c r="H27" s="8">
        <f>SUMIFS(AssessedValuation[100% Ag Land],AssessedValuation[Dist],$C27,AssessedValuation[Tif_NonTIF],$A$4)</f>
        <v>178387520</v>
      </c>
      <c r="I27" s="8">
        <f>SUMIFS(AssessedValuation[100% Ag Building],AssessedValuation[Dist],$C27,AssessedValuation[Tif_NonTIF],$A$4)</f>
        <v>8075860</v>
      </c>
      <c r="J27" s="8">
        <f>SUMIFS(AssessedValuation[100% Commercial],AssessedValuation[Dist],$C27,AssessedValuation[Tif_NonTIF],$A$4)</f>
        <v>96808339</v>
      </c>
      <c r="K27" s="8">
        <f>SUMIFS(AssessedValuation[100% Industrial],AssessedValuation[Dist],$C27,AssessedValuation[Tif_NonTIF],$A$4)</f>
        <v>11240830</v>
      </c>
      <c r="L27" s="8">
        <f>SUMIFS(AssessedValuation[100% Reserved],AssessedValuation[Dist],$C27,AssessedValuation[Tif_NonTIF],$A$4)</f>
        <v>0</v>
      </c>
      <c r="M27" s="8">
        <f>SUMIFS(AssessedValuation[100% Reserved3],AssessedValuation[Dist],$C27,AssessedValuation[Tif_NonTIF],$A$4)</f>
        <v>0</v>
      </c>
      <c r="N27" s="8">
        <f>SUMIFS(AssessedValuation[100% Railroads],AssessedValuation[Dist],$C27,AssessedValuation[Tif_NonTIF],$A$4)</f>
        <v>4741419</v>
      </c>
      <c r="O27" s="8">
        <f>SUMIFS(AssessedValuation[100% Utilities],AssessedValuation[Dist],$C27,AssessedValuation[Tif_NonTIF],$A$4)</f>
        <v>18479409</v>
      </c>
      <c r="P27" s="8">
        <f>SUMIFS(AssessedValuation[100% Other],AssessedValuation[Dist],$C27,AssessedValuation[Tif_NonTIF],$A$4)</f>
        <v>0</v>
      </c>
      <c r="Q27" s="8">
        <f>SUMIFS(AssessedValuation[100% Gross],AssessedValuation[Dist],$C27,AssessedValuation[Tif_NonTIF],$A$4)</f>
        <v>727741006</v>
      </c>
      <c r="R27" s="8">
        <f>SUMIFS(AssessedValuation[100% Military Exempt],AssessedValuation[Dist],$C27,AssessedValuation[Tif_NonTIF],$A$4)</f>
        <v>716724</v>
      </c>
      <c r="S27" s="8">
        <f>SUMIFS(AssessedValuation[100% Net],AssessedValuation[Dist],$C27,AssessedValuation[Tif_NonTIF],$A$4)</f>
        <v>727024282</v>
      </c>
      <c r="T27" s="8">
        <f>SUMIFS(AssessedValuation[100% Gas &amp; Elec Utilities],AssessedValuation[Dist],$C27,AssessedValuation[Tif_NonTIF],$A$4)</f>
        <v>45155803</v>
      </c>
      <c r="U27" s="8">
        <f t="shared" si="0"/>
        <v>772180085</v>
      </c>
    </row>
    <row r="28" spans="1:21" x14ac:dyDescent="0.25">
      <c r="A28">
        <v>2024</v>
      </c>
      <c r="B28" t="s">
        <v>1026</v>
      </c>
      <c r="C28" t="s">
        <v>1076</v>
      </c>
      <c r="D28" t="s">
        <v>1076</v>
      </c>
      <c r="E28" t="s">
        <v>93</v>
      </c>
      <c r="F28" t="s">
        <v>1077</v>
      </c>
      <c r="G28" s="8">
        <f>SUMIFS(AssessedValuation[100% Residential],AssessedValuation[Dist],$C28,AssessedValuation[Tif_NonTIF],$A$4)</f>
        <v>139110589</v>
      </c>
      <c r="H28" s="8">
        <f>SUMIFS(AssessedValuation[100% Ag Land],AssessedValuation[Dist],$C28,AssessedValuation[Tif_NonTIF],$A$4)</f>
        <v>196107179</v>
      </c>
      <c r="I28" s="8">
        <f>SUMIFS(AssessedValuation[100% Ag Building],AssessedValuation[Dist],$C28,AssessedValuation[Tif_NonTIF],$A$4)</f>
        <v>13613890</v>
      </c>
      <c r="J28" s="8">
        <f>SUMIFS(AssessedValuation[100% Commercial],AssessedValuation[Dist],$C28,AssessedValuation[Tif_NonTIF],$A$4)</f>
        <v>31575221</v>
      </c>
      <c r="K28" s="8">
        <f>SUMIFS(AssessedValuation[100% Industrial],AssessedValuation[Dist],$C28,AssessedValuation[Tif_NonTIF],$A$4)</f>
        <v>9953402</v>
      </c>
      <c r="L28" s="8">
        <f>SUMIFS(AssessedValuation[100% Reserved],AssessedValuation[Dist],$C28,AssessedValuation[Tif_NonTIF],$A$4)</f>
        <v>0</v>
      </c>
      <c r="M28" s="8">
        <f>SUMIFS(AssessedValuation[100% Reserved3],AssessedValuation[Dist],$C28,AssessedValuation[Tif_NonTIF],$A$4)</f>
        <v>0</v>
      </c>
      <c r="N28" s="8">
        <f>SUMIFS(AssessedValuation[100% Railroads],AssessedValuation[Dist],$C28,AssessedValuation[Tif_NonTIF],$A$4)</f>
        <v>0</v>
      </c>
      <c r="O28" s="8">
        <f>SUMIFS(AssessedValuation[100% Utilities],AssessedValuation[Dist],$C28,AssessedValuation[Tif_NonTIF],$A$4)</f>
        <v>215673</v>
      </c>
      <c r="P28" s="8">
        <f>SUMIFS(AssessedValuation[100% Other],AssessedValuation[Dist],$C28,AssessedValuation[Tif_NonTIF],$A$4)</f>
        <v>0</v>
      </c>
      <c r="Q28" s="8">
        <f>SUMIFS(AssessedValuation[100% Gross],AssessedValuation[Dist],$C28,AssessedValuation[Tif_NonTIF],$A$4)</f>
        <v>390575954</v>
      </c>
      <c r="R28" s="8">
        <f>SUMIFS(AssessedValuation[100% Military Exempt],AssessedValuation[Dist],$C28,AssessedValuation[Tif_NonTIF],$A$4)</f>
        <v>312988</v>
      </c>
      <c r="S28" s="8">
        <f>SUMIFS(AssessedValuation[100% Net],AssessedValuation[Dist],$C28,AssessedValuation[Tif_NonTIF],$A$4)</f>
        <v>390262966</v>
      </c>
      <c r="T28" s="8">
        <f>SUMIFS(AssessedValuation[100% Gas &amp; Elec Utilities],AssessedValuation[Dist],$C28,AssessedValuation[Tif_NonTIF],$A$4)</f>
        <v>19467727</v>
      </c>
      <c r="U28" s="8">
        <f t="shared" si="0"/>
        <v>409730693</v>
      </c>
    </row>
    <row r="29" spans="1:21" x14ac:dyDescent="0.25">
      <c r="A29">
        <v>2024</v>
      </c>
      <c r="B29" t="s">
        <v>1026</v>
      </c>
      <c r="C29" t="s">
        <v>1078</v>
      </c>
      <c r="D29" t="s">
        <v>1078</v>
      </c>
      <c r="E29" t="s">
        <v>203</v>
      </c>
      <c r="F29" t="s">
        <v>1079</v>
      </c>
      <c r="G29" s="8">
        <f>SUMIFS(AssessedValuation[100% Residential],AssessedValuation[Dist],$C29,AssessedValuation[Tif_NonTIF],$A$4)</f>
        <v>588647263</v>
      </c>
      <c r="H29" s="8">
        <f>SUMIFS(AssessedValuation[100% Ag Land],AssessedValuation[Dist],$C29,AssessedValuation[Tif_NonTIF],$A$4)</f>
        <v>69474606</v>
      </c>
      <c r="I29" s="8">
        <f>SUMIFS(AssessedValuation[100% Ag Building],AssessedValuation[Dist],$C29,AssessedValuation[Tif_NonTIF],$A$4)</f>
        <v>2534305</v>
      </c>
      <c r="J29" s="8">
        <f>SUMIFS(AssessedValuation[100% Commercial],AssessedValuation[Dist],$C29,AssessedValuation[Tif_NonTIF],$A$4)</f>
        <v>61722396</v>
      </c>
      <c r="K29" s="8">
        <f>SUMIFS(AssessedValuation[100% Industrial],AssessedValuation[Dist],$C29,AssessedValuation[Tif_NonTIF],$A$4)</f>
        <v>37739638</v>
      </c>
      <c r="L29" s="8">
        <f>SUMIFS(AssessedValuation[100% Reserved],AssessedValuation[Dist],$C29,AssessedValuation[Tif_NonTIF],$A$4)</f>
        <v>0</v>
      </c>
      <c r="M29" s="8">
        <f>SUMIFS(AssessedValuation[100% Reserved3],AssessedValuation[Dist],$C29,AssessedValuation[Tif_NonTIF],$A$4)</f>
        <v>0</v>
      </c>
      <c r="N29" s="8">
        <f>SUMIFS(AssessedValuation[100% Railroads],AssessedValuation[Dist],$C29,AssessedValuation[Tif_NonTIF],$A$4)</f>
        <v>7782826</v>
      </c>
      <c r="O29" s="8">
        <f>SUMIFS(AssessedValuation[100% Utilities],AssessedValuation[Dist],$C29,AssessedValuation[Tif_NonTIF],$A$4)</f>
        <v>58129467</v>
      </c>
      <c r="P29" s="8">
        <f>SUMIFS(AssessedValuation[100% Other],AssessedValuation[Dist],$C29,AssessedValuation[Tif_NonTIF],$A$4)</f>
        <v>0</v>
      </c>
      <c r="Q29" s="8">
        <f>SUMIFS(AssessedValuation[100% Gross],AssessedValuation[Dist],$C29,AssessedValuation[Tif_NonTIF],$A$4)</f>
        <v>826030501</v>
      </c>
      <c r="R29" s="8">
        <f>SUMIFS(AssessedValuation[100% Military Exempt],AssessedValuation[Dist],$C29,AssessedValuation[Tif_NonTIF],$A$4)</f>
        <v>503744</v>
      </c>
      <c r="S29" s="8">
        <f>SUMIFS(AssessedValuation[100% Net],AssessedValuation[Dist],$C29,AssessedValuation[Tif_NonTIF],$A$4)</f>
        <v>825526757</v>
      </c>
      <c r="T29" s="8">
        <f>SUMIFS(AssessedValuation[100% Gas &amp; Elec Utilities],AssessedValuation[Dist],$C29,AssessedValuation[Tif_NonTIF],$A$4)</f>
        <v>35649659</v>
      </c>
      <c r="U29" s="8">
        <f t="shared" si="0"/>
        <v>861176416</v>
      </c>
    </row>
    <row r="30" spans="1:21" x14ac:dyDescent="0.25">
      <c r="A30">
        <v>2024</v>
      </c>
      <c r="B30" t="s">
        <v>1026</v>
      </c>
      <c r="C30" t="s">
        <v>1080</v>
      </c>
      <c r="D30" t="s">
        <v>1080</v>
      </c>
      <c r="E30" t="s">
        <v>529</v>
      </c>
      <c r="F30" t="s">
        <v>1081</v>
      </c>
      <c r="G30" s="8">
        <f>SUMIFS(AssessedValuation[100% Residential],AssessedValuation[Dist],$C30,AssessedValuation[Tif_NonTIF],$A$4)</f>
        <v>135995199</v>
      </c>
      <c r="H30" s="8">
        <f>SUMIFS(AssessedValuation[100% Ag Land],AssessedValuation[Dist],$C30,AssessedValuation[Tif_NonTIF],$A$4)</f>
        <v>54903030</v>
      </c>
      <c r="I30" s="8">
        <f>SUMIFS(AssessedValuation[100% Ag Building],AssessedValuation[Dist],$C30,AssessedValuation[Tif_NonTIF],$A$4)</f>
        <v>1205020</v>
      </c>
      <c r="J30" s="8">
        <f>SUMIFS(AssessedValuation[100% Commercial],AssessedValuation[Dist],$C30,AssessedValuation[Tif_NonTIF],$A$4)</f>
        <v>5528871</v>
      </c>
      <c r="K30" s="8">
        <f>SUMIFS(AssessedValuation[100% Industrial],AssessedValuation[Dist],$C30,AssessedValuation[Tif_NonTIF],$A$4)</f>
        <v>0</v>
      </c>
      <c r="L30" s="8">
        <f>SUMIFS(AssessedValuation[100% Reserved],AssessedValuation[Dist],$C30,AssessedValuation[Tif_NonTIF],$A$4)</f>
        <v>0</v>
      </c>
      <c r="M30" s="8">
        <f>SUMIFS(AssessedValuation[100% Reserved3],AssessedValuation[Dist],$C30,AssessedValuation[Tif_NonTIF],$A$4)</f>
        <v>0</v>
      </c>
      <c r="N30" s="8">
        <f>SUMIFS(AssessedValuation[100% Railroads],AssessedValuation[Dist],$C30,AssessedValuation[Tif_NonTIF],$A$4)</f>
        <v>0</v>
      </c>
      <c r="O30" s="8">
        <f>SUMIFS(AssessedValuation[100% Utilities],AssessedValuation[Dist],$C30,AssessedValuation[Tif_NonTIF],$A$4)</f>
        <v>0</v>
      </c>
      <c r="P30" s="8">
        <f>SUMIFS(AssessedValuation[100% Other],AssessedValuation[Dist],$C30,AssessedValuation[Tif_NonTIF],$A$4)</f>
        <v>0</v>
      </c>
      <c r="Q30" s="8">
        <f>SUMIFS(AssessedValuation[100% Gross],AssessedValuation[Dist],$C30,AssessedValuation[Tif_NonTIF],$A$4)</f>
        <v>197632120</v>
      </c>
      <c r="R30" s="8">
        <f>SUMIFS(AssessedValuation[100% Military Exempt],AssessedValuation[Dist],$C30,AssessedValuation[Tif_NonTIF],$A$4)</f>
        <v>159272</v>
      </c>
      <c r="S30" s="8">
        <f>SUMIFS(AssessedValuation[100% Net],AssessedValuation[Dist],$C30,AssessedValuation[Tif_NonTIF],$A$4)</f>
        <v>197472848</v>
      </c>
      <c r="T30" s="8">
        <f>SUMIFS(AssessedValuation[100% Gas &amp; Elec Utilities],AssessedValuation[Dist],$C30,AssessedValuation[Tif_NonTIF],$A$4)</f>
        <v>10920023</v>
      </c>
      <c r="U30" s="8">
        <f t="shared" si="0"/>
        <v>208392871</v>
      </c>
    </row>
    <row r="31" spans="1:21" x14ac:dyDescent="0.25">
      <c r="A31">
        <v>2024</v>
      </c>
      <c r="B31" t="s">
        <v>1031</v>
      </c>
      <c r="C31" t="s">
        <v>1082</v>
      </c>
      <c r="D31" t="s">
        <v>1082</v>
      </c>
      <c r="E31" t="s">
        <v>404</v>
      </c>
      <c r="F31" t="s">
        <v>404</v>
      </c>
      <c r="G31" s="8">
        <f>SUMIFS(AssessedValuation[100% Residential],AssessedValuation[Dist],$C31,AssessedValuation[Tif_NonTIF],$A$4)</f>
        <v>157473346</v>
      </c>
      <c r="H31" s="8">
        <f>SUMIFS(AssessedValuation[100% Ag Land],AssessedValuation[Dist],$C31,AssessedValuation[Tif_NonTIF],$A$4)</f>
        <v>192594783</v>
      </c>
      <c r="I31" s="8">
        <f>SUMIFS(AssessedValuation[100% Ag Building],AssessedValuation[Dist],$C31,AssessedValuation[Tif_NonTIF],$A$4)</f>
        <v>6344900</v>
      </c>
      <c r="J31" s="8">
        <f>SUMIFS(AssessedValuation[100% Commercial],AssessedValuation[Dist],$C31,AssessedValuation[Tif_NonTIF],$A$4)</f>
        <v>24367595</v>
      </c>
      <c r="K31" s="8">
        <f>SUMIFS(AssessedValuation[100% Industrial],AssessedValuation[Dist],$C31,AssessedValuation[Tif_NonTIF],$A$4)</f>
        <v>28123544</v>
      </c>
      <c r="L31" s="8">
        <f>SUMIFS(AssessedValuation[100% Reserved],AssessedValuation[Dist],$C31,AssessedValuation[Tif_NonTIF],$A$4)</f>
        <v>0</v>
      </c>
      <c r="M31" s="8">
        <f>SUMIFS(AssessedValuation[100% Reserved3],AssessedValuation[Dist],$C31,AssessedValuation[Tif_NonTIF],$A$4)</f>
        <v>0</v>
      </c>
      <c r="N31" s="8">
        <f>SUMIFS(AssessedValuation[100% Railroads],AssessedValuation[Dist],$C31,AssessedValuation[Tif_NonTIF],$A$4)</f>
        <v>0</v>
      </c>
      <c r="O31" s="8">
        <f>SUMIFS(AssessedValuation[100% Utilities],AssessedValuation[Dist],$C31,AssessedValuation[Tif_NonTIF],$A$4)</f>
        <v>6237309</v>
      </c>
      <c r="P31" s="8">
        <f>SUMIFS(AssessedValuation[100% Other],AssessedValuation[Dist],$C31,AssessedValuation[Tif_NonTIF],$A$4)</f>
        <v>0</v>
      </c>
      <c r="Q31" s="8">
        <f>SUMIFS(AssessedValuation[100% Gross],AssessedValuation[Dist],$C31,AssessedValuation[Tif_NonTIF],$A$4)</f>
        <v>415141477</v>
      </c>
      <c r="R31" s="8">
        <f>SUMIFS(AssessedValuation[100% Military Exempt],AssessedValuation[Dist],$C31,AssessedValuation[Tif_NonTIF],$A$4)</f>
        <v>314840</v>
      </c>
      <c r="S31" s="8">
        <f>SUMIFS(AssessedValuation[100% Net],AssessedValuation[Dist],$C31,AssessedValuation[Tif_NonTIF],$A$4)</f>
        <v>414826637</v>
      </c>
      <c r="T31" s="8">
        <f>SUMIFS(AssessedValuation[100% Gas &amp; Elec Utilities],AssessedValuation[Dist],$C31,AssessedValuation[Tif_NonTIF],$A$4)</f>
        <v>54257256</v>
      </c>
      <c r="U31" s="8">
        <f t="shared" si="0"/>
        <v>469083893</v>
      </c>
    </row>
    <row r="32" spans="1:21" x14ac:dyDescent="0.25">
      <c r="A32">
        <v>2024</v>
      </c>
      <c r="B32" t="s">
        <v>1033</v>
      </c>
      <c r="C32" t="s">
        <v>1083</v>
      </c>
      <c r="D32" t="s">
        <v>1083</v>
      </c>
      <c r="E32" t="s">
        <v>758</v>
      </c>
      <c r="F32" t="s">
        <v>1084</v>
      </c>
      <c r="G32" s="8">
        <f>SUMIFS(AssessedValuation[100% Residential],AssessedValuation[Dist],$C32,AssessedValuation[Tif_NonTIF],$A$4)</f>
        <v>127131653</v>
      </c>
      <c r="H32" s="8">
        <f>SUMIFS(AssessedValuation[100% Ag Land],AssessedValuation[Dist],$C32,AssessedValuation[Tif_NonTIF],$A$4)</f>
        <v>150958352</v>
      </c>
      <c r="I32" s="8">
        <f>SUMIFS(AssessedValuation[100% Ag Building],AssessedValuation[Dist],$C32,AssessedValuation[Tif_NonTIF],$A$4)</f>
        <v>6485198</v>
      </c>
      <c r="J32" s="8">
        <f>SUMIFS(AssessedValuation[100% Commercial],AssessedValuation[Dist],$C32,AssessedValuation[Tif_NonTIF],$A$4)</f>
        <v>9782006</v>
      </c>
      <c r="K32" s="8">
        <f>SUMIFS(AssessedValuation[100% Industrial],AssessedValuation[Dist],$C32,AssessedValuation[Tif_NonTIF],$A$4)</f>
        <v>10328300</v>
      </c>
      <c r="L32" s="8">
        <f>SUMIFS(AssessedValuation[100% Reserved],AssessedValuation[Dist],$C32,AssessedValuation[Tif_NonTIF],$A$4)</f>
        <v>0</v>
      </c>
      <c r="M32" s="8">
        <f>SUMIFS(AssessedValuation[100% Reserved3],AssessedValuation[Dist],$C32,AssessedValuation[Tif_NonTIF],$A$4)</f>
        <v>0</v>
      </c>
      <c r="N32" s="8">
        <f>SUMIFS(AssessedValuation[100% Railroads],AssessedValuation[Dist],$C32,AssessedValuation[Tif_NonTIF],$A$4)</f>
        <v>0</v>
      </c>
      <c r="O32" s="8">
        <f>SUMIFS(AssessedValuation[100% Utilities],AssessedValuation[Dist],$C32,AssessedValuation[Tif_NonTIF],$A$4)</f>
        <v>344951</v>
      </c>
      <c r="P32" s="8">
        <f>SUMIFS(AssessedValuation[100% Other],AssessedValuation[Dist],$C32,AssessedValuation[Tif_NonTIF],$A$4)</f>
        <v>0</v>
      </c>
      <c r="Q32" s="8">
        <f>SUMIFS(AssessedValuation[100% Gross],AssessedValuation[Dist],$C32,AssessedValuation[Tif_NonTIF],$A$4)</f>
        <v>305030460</v>
      </c>
      <c r="R32" s="8">
        <f>SUMIFS(AssessedValuation[100% Military Exempt],AssessedValuation[Dist],$C32,AssessedValuation[Tif_NonTIF],$A$4)</f>
        <v>385532</v>
      </c>
      <c r="S32" s="8">
        <f>SUMIFS(AssessedValuation[100% Net],AssessedValuation[Dist],$C32,AssessedValuation[Tif_NonTIF],$A$4)</f>
        <v>304644928</v>
      </c>
      <c r="T32" s="8">
        <f>SUMIFS(AssessedValuation[100% Gas &amp; Elec Utilities],AssessedValuation[Dist],$C32,AssessedValuation[Tif_NonTIF],$A$4)</f>
        <v>20258416</v>
      </c>
      <c r="U32" s="8">
        <f t="shared" si="0"/>
        <v>324903344</v>
      </c>
    </row>
    <row r="33" spans="1:21" x14ac:dyDescent="0.25">
      <c r="A33">
        <v>2024</v>
      </c>
      <c r="B33" t="s">
        <v>1045</v>
      </c>
      <c r="C33" t="s">
        <v>1085</v>
      </c>
      <c r="D33" t="s">
        <v>1085</v>
      </c>
      <c r="E33" t="s">
        <v>45</v>
      </c>
      <c r="F33" t="s">
        <v>1086</v>
      </c>
      <c r="G33" s="8">
        <f>SUMIFS(AssessedValuation[100% Residential],AssessedValuation[Dist],$C33,AssessedValuation[Tif_NonTIF],$A$4)</f>
        <v>156636960</v>
      </c>
      <c r="H33" s="8">
        <f>SUMIFS(AssessedValuation[100% Ag Land],AssessedValuation[Dist],$C33,AssessedValuation[Tif_NonTIF],$A$4)</f>
        <v>68131434</v>
      </c>
      <c r="I33" s="8">
        <f>SUMIFS(AssessedValuation[100% Ag Building],AssessedValuation[Dist],$C33,AssessedValuation[Tif_NonTIF],$A$4)</f>
        <v>2031160</v>
      </c>
      <c r="J33" s="8">
        <f>SUMIFS(AssessedValuation[100% Commercial],AssessedValuation[Dist],$C33,AssessedValuation[Tif_NonTIF],$A$4)</f>
        <v>15428571</v>
      </c>
      <c r="K33" s="8">
        <f>SUMIFS(AssessedValuation[100% Industrial],AssessedValuation[Dist],$C33,AssessedValuation[Tif_NonTIF],$A$4)</f>
        <v>7584742</v>
      </c>
      <c r="L33" s="8">
        <f>SUMIFS(AssessedValuation[100% Reserved],AssessedValuation[Dist],$C33,AssessedValuation[Tif_NonTIF],$A$4)</f>
        <v>0</v>
      </c>
      <c r="M33" s="8">
        <f>SUMIFS(AssessedValuation[100% Reserved3],AssessedValuation[Dist],$C33,AssessedValuation[Tif_NonTIF],$A$4)</f>
        <v>0</v>
      </c>
      <c r="N33" s="8">
        <f>SUMIFS(AssessedValuation[100% Railroads],AssessedValuation[Dist],$C33,AssessedValuation[Tif_NonTIF],$A$4)</f>
        <v>15758933</v>
      </c>
      <c r="O33" s="8">
        <f>SUMIFS(AssessedValuation[100% Utilities],AssessedValuation[Dist],$C33,AssessedValuation[Tif_NonTIF],$A$4)</f>
        <v>591926</v>
      </c>
      <c r="P33" s="8">
        <f>SUMIFS(AssessedValuation[100% Other],AssessedValuation[Dist],$C33,AssessedValuation[Tif_NonTIF],$A$4)</f>
        <v>0</v>
      </c>
      <c r="Q33" s="8">
        <f>SUMIFS(AssessedValuation[100% Gross],AssessedValuation[Dist],$C33,AssessedValuation[Tif_NonTIF],$A$4)</f>
        <v>266163726</v>
      </c>
      <c r="R33" s="8">
        <f>SUMIFS(AssessedValuation[100% Military Exempt],AssessedValuation[Dist],$C33,AssessedValuation[Tif_NonTIF],$A$4)</f>
        <v>303570</v>
      </c>
      <c r="S33" s="8">
        <f>SUMIFS(AssessedValuation[100% Net],AssessedValuation[Dist],$C33,AssessedValuation[Tif_NonTIF],$A$4)</f>
        <v>265860156</v>
      </c>
      <c r="T33" s="8">
        <f>SUMIFS(AssessedValuation[100% Gas &amp; Elec Utilities],AssessedValuation[Dist],$C33,AssessedValuation[Tif_NonTIF],$A$4)</f>
        <v>39957987</v>
      </c>
      <c r="U33" s="8">
        <f t="shared" si="0"/>
        <v>305818143</v>
      </c>
    </row>
    <row r="34" spans="1:21" x14ac:dyDescent="0.25">
      <c r="A34">
        <v>2024</v>
      </c>
      <c r="B34" t="s">
        <v>1064</v>
      </c>
      <c r="C34" t="s">
        <v>1087</v>
      </c>
      <c r="D34" t="s">
        <v>1087</v>
      </c>
      <c r="E34" t="s">
        <v>525</v>
      </c>
      <c r="F34" t="s">
        <v>1088</v>
      </c>
      <c r="G34" s="8">
        <f>SUMIFS(AssessedValuation[100% Residential],AssessedValuation[Dist],$C34,AssessedValuation[Tif_NonTIF],$A$4)</f>
        <v>390989883</v>
      </c>
      <c r="H34" s="8">
        <f>SUMIFS(AssessedValuation[100% Ag Land],AssessedValuation[Dist],$C34,AssessedValuation[Tif_NonTIF],$A$4)</f>
        <v>70994300</v>
      </c>
      <c r="I34" s="8">
        <f>SUMIFS(AssessedValuation[100% Ag Building],AssessedValuation[Dist],$C34,AssessedValuation[Tif_NonTIF],$A$4)</f>
        <v>5249800</v>
      </c>
      <c r="J34" s="8">
        <f>SUMIFS(AssessedValuation[100% Commercial],AssessedValuation[Dist],$C34,AssessedValuation[Tif_NonTIF],$A$4)</f>
        <v>26761141</v>
      </c>
      <c r="K34" s="8">
        <f>SUMIFS(AssessedValuation[100% Industrial],AssessedValuation[Dist],$C34,AssessedValuation[Tif_NonTIF],$A$4)</f>
        <v>2646600</v>
      </c>
      <c r="L34" s="8">
        <f>SUMIFS(AssessedValuation[100% Reserved],AssessedValuation[Dist],$C34,AssessedValuation[Tif_NonTIF],$A$4)</f>
        <v>0</v>
      </c>
      <c r="M34" s="8">
        <f>SUMIFS(AssessedValuation[100% Reserved3],AssessedValuation[Dist],$C34,AssessedValuation[Tif_NonTIF],$A$4)</f>
        <v>0</v>
      </c>
      <c r="N34" s="8">
        <f>SUMIFS(AssessedValuation[100% Railroads],AssessedValuation[Dist],$C34,AssessedValuation[Tif_NonTIF],$A$4)</f>
        <v>5126640</v>
      </c>
      <c r="O34" s="8">
        <f>SUMIFS(AssessedValuation[100% Utilities],AssessedValuation[Dist],$C34,AssessedValuation[Tif_NonTIF],$A$4)</f>
        <v>1156043</v>
      </c>
      <c r="P34" s="8">
        <f>SUMIFS(AssessedValuation[100% Other],AssessedValuation[Dist],$C34,AssessedValuation[Tif_NonTIF],$A$4)</f>
        <v>0</v>
      </c>
      <c r="Q34" s="8">
        <f>SUMIFS(AssessedValuation[100% Gross],AssessedValuation[Dist],$C34,AssessedValuation[Tif_NonTIF],$A$4)</f>
        <v>502924407</v>
      </c>
      <c r="R34" s="8">
        <f>SUMIFS(AssessedValuation[100% Military Exempt],AssessedValuation[Dist],$C34,AssessedValuation[Tif_NonTIF],$A$4)</f>
        <v>505596</v>
      </c>
      <c r="S34" s="8">
        <f>SUMIFS(AssessedValuation[100% Net],AssessedValuation[Dist],$C34,AssessedValuation[Tif_NonTIF],$A$4)</f>
        <v>502418811</v>
      </c>
      <c r="T34" s="8">
        <f>SUMIFS(AssessedValuation[100% Gas &amp; Elec Utilities],AssessedValuation[Dist],$C34,AssessedValuation[Tif_NonTIF],$A$4)</f>
        <v>10898419</v>
      </c>
      <c r="U34" s="8">
        <f t="shared" si="0"/>
        <v>513317230</v>
      </c>
    </row>
    <row r="35" spans="1:21" x14ac:dyDescent="0.25">
      <c r="A35">
        <v>2024</v>
      </c>
      <c r="B35" t="s">
        <v>1031</v>
      </c>
      <c r="C35" t="s">
        <v>1089</v>
      </c>
      <c r="D35" t="s">
        <v>1089</v>
      </c>
      <c r="E35" t="s">
        <v>411</v>
      </c>
      <c r="F35" t="s">
        <v>1090</v>
      </c>
      <c r="G35" s="8">
        <f>SUMIFS(AssessedValuation[100% Residential],AssessedValuation[Dist],$C35,AssessedValuation[Tif_NonTIF],$A$4)</f>
        <v>208633824</v>
      </c>
      <c r="H35" s="8">
        <f>SUMIFS(AssessedValuation[100% Ag Land],AssessedValuation[Dist],$C35,AssessedValuation[Tif_NonTIF],$A$4)</f>
        <v>151606750</v>
      </c>
      <c r="I35" s="8">
        <f>SUMIFS(AssessedValuation[100% Ag Building],AssessedValuation[Dist],$C35,AssessedValuation[Tif_NonTIF],$A$4)</f>
        <v>9405010</v>
      </c>
      <c r="J35" s="8">
        <f>SUMIFS(AssessedValuation[100% Commercial],AssessedValuation[Dist],$C35,AssessedValuation[Tif_NonTIF],$A$4)</f>
        <v>39251776</v>
      </c>
      <c r="K35" s="8">
        <f>SUMIFS(AssessedValuation[100% Industrial],AssessedValuation[Dist],$C35,AssessedValuation[Tif_NonTIF],$A$4)</f>
        <v>12800235</v>
      </c>
      <c r="L35" s="8">
        <f>SUMIFS(AssessedValuation[100% Reserved],AssessedValuation[Dist],$C35,AssessedValuation[Tif_NonTIF],$A$4)</f>
        <v>0</v>
      </c>
      <c r="M35" s="8">
        <f>SUMIFS(AssessedValuation[100% Reserved3],AssessedValuation[Dist],$C35,AssessedValuation[Tif_NonTIF],$A$4)</f>
        <v>0</v>
      </c>
      <c r="N35" s="8">
        <f>SUMIFS(AssessedValuation[100% Railroads],AssessedValuation[Dist],$C35,AssessedValuation[Tif_NonTIF],$A$4)</f>
        <v>22055613</v>
      </c>
      <c r="O35" s="8">
        <f>SUMIFS(AssessedValuation[100% Utilities],AssessedValuation[Dist],$C35,AssessedValuation[Tif_NonTIF],$A$4)</f>
        <v>15506180</v>
      </c>
      <c r="P35" s="8">
        <f>SUMIFS(AssessedValuation[100% Other],AssessedValuation[Dist],$C35,AssessedValuation[Tif_NonTIF],$A$4)</f>
        <v>0</v>
      </c>
      <c r="Q35" s="8">
        <f>SUMIFS(AssessedValuation[100% Gross],AssessedValuation[Dist],$C35,AssessedValuation[Tif_NonTIF],$A$4)</f>
        <v>459259388</v>
      </c>
      <c r="R35" s="8">
        <f>SUMIFS(AssessedValuation[100% Military Exempt],AssessedValuation[Dist],$C35,AssessedValuation[Tif_NonTIF],$A$4)</f>
        <v>329656</v>
      </c>
      <c r="S35" s="8">
        <f>SUMIFS(AssessedValuation[100% Net],AssessedValuation[Dist],$C35,AssessedValuation[Tif_NonTIF],$A$4)</f>
        <v>458929732</v>
      </c>
      <c r="T35" s="8">
        <f>SUMIFS(AssessedValuation[100% Gas &amp; Elec Utilities],AssessedValuation[Dist],$C35,AssessedValuation[Tif_NonTIF],$A$4)</f>
        <v>39489458</v>
      </c>
      <c r="U35" s="8">
        <f t="shared" si="0"/>
        <v>498419190</v>
      </c>
    </row>
    <row r="36" spans="1:21" x14ac:dyDescent="0.25">
      <c r="A36">
        <v>2024</v>
      </c>
      <c r="B36" t="s">
        <v>1064</v>
      </c>
      <c r="C36" t="s">
        <v>1091</v>
      </c>
      <c r="D36" t="s">
        <v>1091</v>
      </c>
      <c r="E36" t="s">
        <v>208</v>
      </c>
      <c r="F36" t="s">
        <v>1092</v>
      </c>
      <c r="G36" s="8">
        <f>SUMIFS(AssessedValuation[100% Residential],AssessedValuation[Dist],$C36,AssessedValuation[Tif_NonTIF],$A$4)</f>
        <v>77874988</v>
      </c>
      <c r="H36" s="8">
        <f>SUMIFS(AssessedValuation[100% Ag Land],AssessedValuation[Dist],$C36,AssessedValuation[Tif_NonTIF],$A$4)</f>
        <v>78099440</v>
      </c>
      <c r="I36" s="8">
        <f>SUMIFS(AssessedValuation[100% Ag Building],AssessedValuation[Dist],$C36,AssessedValuation[Tif_NonTIF],$A$4)</f>
        <v>4373022</v>
      </c>
      <c r="J36" s="8">
        <f>SUMIFS(AssessedValuation[100% Commercial],AssessedValuation[Dist],$C36,AssessedValuation[Tif_NonTIF],$A$4)</f>
        <v>3324002</v>
      </c>
      <c r="K36" s="8">
        <f>SUMIFS(AssessedValuation[100% Industrial],AssessedValuation[Dist],$C36,AssessedValuation[Tif_NonTIF],$A$4)</f>
        <v>724570</v>
      </c>
      <c r="L36" s="8">
        <f>SUMIFS(AssessedValuation[100% Reserved],AssessedValuation[Dist],$C36,AssessedValuation[Tif_NonTIF],$A$4)</f>
        <v>0</v>
      </c>
      <c r="M36" s="8">
        <f>SUMIFS(AssessedValuation[100% Reserved3],AssessedValuation[Dist],$C36,AssessedValuation[Tif_NonTIF],$A$4)</f>
        <v>0</v>
      </c>
      <c r="N36" s="8">
        <f>SUMIFS(AssessedValuation[100% Railroads],AssessedValuation[Dist],$C36,AssessedValuation[Tif_NonTIF],$A$4)</f>
        <v>0</v>
      </c>
      <c r="O36" s="8">
        <f>SUMIFS(AssessedValuation[100% Utilities],AssessedValuation[Dist],$C36,AssessedValuation[Tif_NonTIF],$A$4)</f>
        <v>3067768</v>
      </c>
      <c r="P36" s="8">
        <f>SUMIFS(AssessedValuation[100% Other],AssessedValuation[Dist],$C36,AssessedValuation[Tif_NonTIF],$A$4)</f>
        <v>0</v>
      </c>
      <c r="Q36" s="8">
        <f>SUMIFS(AssessedValuation[100% Gross],AssessedValuation[Dist],$C36,AssessedValuation[Tif_NonTIF],$A$4)</f>
        <v>167463790</v>
      </c>
      <c r="R36" s="8">
        <f>SUMIFS(AssessedValuation[100% Military Exempt],AssessedValuation[Dist],$C36,AssessedValuation[Tif_NonTIF],$A$4)</f>
        <v>109268</v>
      </c>
      <c r="S36" s="8">
        <f>SUMIFS(AssessedValuation[100% Net],AssessedValuation[Dist],$C36,AssessedValuation[Tif_NonTIF],$A$4)</f>
        <v>167354522</v>
      </c>
      <c r="T36" s="8">
        <f>SUMIFS(AssessedValuation[100% Gas &amp; Elec Utilities],AssessedValuation[Dist],$C36,AssessedValuation[Tif_NonTIF],$A$4)</f>
        <v>7939806</v>
      </c>
      <c r="U36" s="8">
        <f t="shared" si="0"/>
        <v>175294328</v>
      </c>
    </row>
    <row r="37" spans="1:21" x14ac:dyDescent="0.25">
      <c r="A37">
        <v>2024</v>
      </c>
      <c r="B37" t="s">
        <v>1045</v>
      </c>
      <c r="C37" t="s">
        <v>1093</v>
      </c>
      <c r="D37" t="s">
        <v>1093</v>
      </c>
      <c r="E37" t="s">
        <v>47</v>
      </c>
      <c r="F37" t="s">
        <v>1094</v>
      </c>
      <c r="G37" s="8">
        <f>SUMIFS(AssessedValuation[100% Residential],AssessedValuation[Dist],$C37,AssessedValuation[Tif_NonTIF],$A$4)</f>
        <v>686916193</v>
      </c>
      <c r="H37" s="8">
        <f>SUMIFS(AssessedValuation[100% Ag Land],AssessedValuation[Dist],$C37,AssessedValuation[Tif_NonTIF],$A$4)</f>
        <v>325111700</v>
      </c>
      <c r="I37" s="8">
        <f>SUMIFS(AssessedValuation[100% Ag Building],AssessedValuation[Dist],$C37,AssessedValuation[Tif_NonTIF],$A$4)</f>
        <v>16662240</v>
      </c>
      <c r="J37" s="8">
        <f>SUMIFS(AssessedValuation[100% Commercial],AssessedValuation[Dist],$C37,AssessedValuation[Tif_NonTIF],$A$4)</f>
        <v>41864963</v>
      </c>
      <c r="K37" s="8">
        <f>SUMIFS(AssessedValuation[100% Industrial],AssessedValuation[Dist],$C37,AssessedValuation[Tif_NonTIF],$A$4)</f>
        <v>12023486</v>
      </c>
      <c r="L37" s="8">
        <f>SUMIFS(AssessedValuation[100% Reserved],AssessedValuation[Dist],$C37,AssessedValuation[Tif_NonTIF],$A$4)</f>
        <v>0</v>
      </c>
      <c r="M37" s="8">
        <f>SUMIFS(AssessedValuation[100% Reserved3],AssessedValuation[Dist],$C37,AssessedValuation[Tif_NonTIF],$A$4)</f>
        <v>0</v>
      </c>
      <c r="N37" s="8">
        <f>SUMIFS(AssessedValuation[100% Railroads],AssessedValuation[Dist],$C37,AssessedValuation[Tif_NonTIF],$A$4)</f>
        <v>26543388</v>
      </c>
      <c r="O37" s="8">
        <f>SUMIFS(AssessedValuation[100% Utilities],AssessedValuation[Dist],$C37,AssessedValuation[Tif_NonTIF],$A$4)</f>
        <v>0</v>
      </c>
      <c r="P37" s="8">
        <f>SUMIFS(AssessedValuation[100% Other],AssessedValuation[Dist],$C37,AssessedValuation[Tif_NonTIF],$A$4)</f>
        <v>0</v>
      </c>
      <c r="Q37" s="8">
        <f>SUMIFS(AssessedValuation[100% Gross],AssessedValuation[Dist],$C37,AssessedValuation[Tif_NonTIF],$A$4)</f>
        <v>1109121970</v>
      </c>
      <c r="R37" s="8">
        <f>SUMIFS(AssessedValuation[100% Military Exempt],AssessedValuation[Dist],$C37,AssessedValuation[Tif_NonTIF],$A$4)</f>
        <v>934324</v>
      </c>
      <c r="S37" s="8">
        <f>SUMIFS(AssessedValuation[100% Net],AssessedValuation[Dist],$C37,AssessedValuation[Tif_NonTIF],$A$4)</f>
        <v>1108187646</v>
      </c>
      <c r="T37" s="8">
        <f>SUMIFS(AssessedValuation[100% Gas &amp; Elec Utilities],AssessedValuation[Dist],$C37,AssessedValuation[Tif_NonTIF],$A$4)</f>
        <v>77150037</v>
      </c>
      <c r="U37" s="8">
        <f t="shared" si="0"/>
        <v>1185337683</v>
      </c>
    </row>
    <row r="38" spans="1:21" x14ac:dyDescent="0.25">
      <c r="A38">
        <v>2024</v>
      </c>
      <c r="B38" t="s">
        <v>1064</v>
      </c>
      <c r="C38" t="s">
        <v>1095</v>
      </c>
      <c r="D38" t="s">
        <v>1095</v>
      </c>
      <c r="E38" t="s">
        <v>803</v>
      </c>
      <c r="F38" t="s">
        <v>1096</v>
      </c>
      <c r="G38" s="8">
        <f>SUMIFS(AssessedValuation[100% Residential],AssessedValuation[Dist],$C38,AssessedValuation[Tif_NonTIF],$A$4)</f>
        <v>2024693283</v>
      </c>
      <c r="H38" s="8">
        <f>SUMIFS(AssessedValuation[100% Ag Land],AssessedValuation[Dist],$C38,AssessedValuation[Tif_NonTIF],$A$4)</f>
        <v>819640</v>
      </c>
      <c r="I38" s="8">
        <f>SUMIFS(AssessedValuation[100% Ag Building],AssessedValuation[Dist],$C38,AssessedValuation[Tif_NonTIF],$A$4)</f>
        <v>26890</v>
      </c>
      <c r="J38" s="8">
        <f>SUMIFS(AssessedValuation[100% Commercial],AssessedValuation[Dist],$C38,AssessedValuation[Tif_NonTIF],$A$4)</f>
        <v>607486273</v>
      </c>
      <c r="K38" s="8">
        <f>SUMIFS(AssessedValuation[100% Industrial],AssessedValuation[Dist],$C38,AssessedValuation[Tif_NonTIF],$A$4)</f>
        <v>15070838</v>
      </c>
      <c r="L38" s="8">
        <f>SUMIFS(AssessedValuation[100% Reserved],AssessedValuation[Dist],$C38,AssessedValuation[Tif_NonTIF],$A$4)</f>
        <v>0</v>
      </c>
      <c r="M38" s="8">
        <f>SUMIFS(AssessedValuation[100% Reserved3],AssessedValuation[Dist],$C38,AssessedValuation[Tif_NonTIF],$A$4)</f>
        <v>0</v>
      </c>
      <c r="N38" s="8">
        <f>SUMIFS(AssessedValuation[100% Railroads],AssessedValuation[Dist],$C38,AssessedValuation[Tif_NonTIF],$A$4)</f>
        <v>852097</v>
      </c>
      <c r="O38" s="8">
        <f>SUMIFS(AssessedValuation[100% Utilities],AssessedValuation[Dist],$C38,AssessedValuation[Tif_NonTIF],$A$4)</f>
        <v>7831652</v>
      </c>
      <c r="P38" s="8">
        <f>SUMIFS(AssessedValuation[100% Other],AssessedValuation[Dist],$C38,AssessedValuation[Tif_NonTIF],$A$4)</f>
        <v>0</v>
      </c>
      <c r="Q38" s="8">
        <f>SUMIFS(AssessedValuation[100% Gross],AssessedValuation[Dist],$C38,AssessedValuation[Tif_NonTIF],$A$4)</f>
        <v>2656780673</v>
      </c>
      <c r="R38" s="8">
        <f>SUMIFS(AssessedValuation[100% Military Exempt],AssessedValuation[Dist],$C38,AssessedValuation[Tif_NonTIF],$A$4)</f>
        <v>1868668</v>
      </c>
      <c r="S38" s="8">
        <f>SUMIFS(AssessedValuation[100% Net],AssessedValuation[Dist],$C38,AssessedValuation[Tif_NonTIF],$A$4)</f>
        <v>2654912005</v>
      </c>
      <c r="T38" s="8">
        <f>SUMIFS(AssessedValuation[100% Gas &amp; Elec Utilities],AssessedValuation[Dist],$C38,AssessedValuation[Tif_NonTIF],$A$4)</f>
        <v>91038188</v>
      </c>
      <c r="U38" s="8">
        <f t="shared" si="0"/>
        <v>2745950193</v>
      </c>
    </row>
    <row r="39" spans="1:21" x14ac:dyDescent="0.25">
      <c r="A39">
        <v>2024</v>
      </c>
      <c r="B39" t="s">
        <v>1026</v>
      </c>
      <c r="C39" t="s">
        <v>1097</v>
      </c>
      <c r="D39" t="s">
        <v>1097</v>
      </c>
      <c r="E39" t="s">
        <v>561</v>
      </c>
      <c r="F39" t="s">
        <v>1098</v>
      </c>
      <c r="G39" s="8">
        <f>SUMIFS(AssessedValuation[100% Residential],AssessedValuation[Dist],$C39,AssessedValuation[Tif_NonTIF],$A$4)</f>
        <v>789193265</v>
      </c>
      <c r="H39" s="8">
        <f>SUMIFS(AssessedValuation[100% Ag Land],AssessedValuation[Dist],$C39,AssessedValuation[Tif_NonTIF],$A$4)</f>
        <v>45238194</v>
      </c>
      <c r="I39" s="8">
        <f>SUMIFS(AssessedValuation[100% Ag Building],AssessedValuation[Dist],$C39,AssessedValuation[Tif_NonTIF],$A$4)</f>
        <v>2552510</v>
      </c>
      <c r="J39" s="8">
        <f>SUMIFS(AssessedValuation[100% Commercial],AssessedValuation[Dist],$C39,AssessedValuation[Tif_NonTIF],$A$4)</f>
        <v>247572894</v>
      </c>
      <c r="K39" s="8">
        <f>SUMIFS(AssessedValuation[100% Industrial],AssessedValuation[Dist],$C39,AssessedValuation[Tif_NonTIF],$A$4)</f>
        <v>8414607</v>
      </c>
      <c r="L39" s="8">
        <f>SUMIFS(AssessedValuation[100% Reserved],AssessedValuation[Dist],$C39,AssessedValuation[Tif_NonTIF],$A$4)</f>
        <v>0</v>
      </c>
      <c r="M39" s="8">
        <f>SUMIFS(AssessedValuation[100% Reserved3],AssessedValuation[Dist],$C39,AssessedValuation[Tif_NonTIF],$A$4)</f>
        <v>0</v>
      </c>
      <c r="N39" s="8">
        <f>SUMIFS(AssessedValuation[100% Railroads],AssessedValuation[Dist],$C39,AssessedValuation[Tif_NonTIF],$A$4)</f>
        <v>3432806</v>
      </c>
      <c r="O39" s="8">
        <f>SUMIFS(AssessedValuation[100% Utilities],AssessedValuation[Dist],$C39,AssessedValuation[Tif_NonTIF],$A$4)</f>
        <v>16496332</v>
      </c>
      <c r="P39" s="8">
        <f>SUMIFS(AssessedValuation[100% Other],AssessedValuation[Dist],$C39,AssessedValuation[Tif_NonTIF],$A$4)</f>
        <v>0</v>
      </c>
      <c r="Q39" s="8">
        <f>SUMIFS(AssessedValuation[100% Gross],AssessedValuation[Dist],$C39,AssessedValuation[Tif_NonTIF],$A$4)</f>
        <v>1112900608</v>
      </c>
      <c r="R39" s="8">
        <f>SUMIFS(AssessedValuation[100% Military Exempt],AssessedValuation[Dist],$C39,AssessedValuation[Tif_NonTIF],$A$4)</f>
        <v>501892</v>
      </c>
      <c r="S39" s="8">
        <f>SUMIFS(AssessedValuation[100% Net],AssessedValuation[Dist],$C39,AssessedValuation[Tif_NonTIF],$A$4)</f>
        <v>1112398716</v>
      </c>
      <c r="T39" s="8">
        <f>SUMIFS(AssessedValuation[100% Gas &amp; Elec Utilities],AssessedValuation[Dist],$C39,AssessedValuation[Tif_NonTIF],$A$4)</f>
        <v>232205077</v>
      </c>
      <c r="U39" s="8">
        <f t="shared" si="0"/>
        <v>1344603793</v>
      </c>
    </row>
    <row r="40" spans="1:21" x14ac:dyDescent="0.25">
      <c r="A40">
        <v>2024</v>
      </c>
      <c r="B40" t="s">
        <v>1026</v>
      </c>
      <c r="C40" t="s">
        <v>1099</v>
      </c>
      <c r="D40" t="s">
        <v>1099</v>
      </c>
      <c r="E40" t="s">
        <v>195</v>
      </c>
      <c r="F40" t="s">
        <v>1100</v>
      </c>
      <c r="G40" s="8">
        <f>SUMIFS(AssessedValuation[100% Residential],AssessedValuation[Dist],$C40,AssessedValuation[Tif_NonTIF],$A$4)</f>
        <v>813594869</v>
      </c>
      <c r="H40" s="8">
        <f>SUMIFS(AssessedValuation[100% Ag Land],AssessedValuation[Dist],$C40,AssessedValuation[Tif_NonTIF],$A$4)</f>
        <v>43372320</v>
      </c>
      <c r="I40" s="8">
        <f>SUMIFS(AssessedValuation[100% Ag Building],AssessedValuation[Dist],$C40,AssessedValuation[Tif_NonTIF],$A$4)</f>
        <v>2773710</v>
      </c>
      <c r="J40" s="8">
        <f>SUMIFS(AssessedValuation[100% Commercial],AssessedValuation[Dist],$C40,AssessedValuation[Tif_NonTIF],$A$4)</f>
        <v>110169788</v>
      </c>
      <c r="K40" s="8">
        <f>SUMIFS(AssessedValuation[100% Industrial],AssessedValuation[Dist],$C40,AssessedValuation[Tif_NonTIF],$A$4)</f>
        <v>33222864</v>
      </c>
      <c r="L40" s="8">
        <f>SUMIFS(AssessedValuation[100% Reserved],AssessedValuation[Dist],$C40,AssessedValuation[Tif_NonTIF],$A$4)</f>
        <v>0</v>
      </c>
      <c r="M40" s="8">
        <f>SUMIFS(AssessedValuation[100% Reserved3],AssessedValuation[Dist],$C40,AssessedValuation[Tif_NonTIF],$A$4)</f>
        <v>0</v>
      </c>
      <c r="N40" s="8">
        <f>SUMIFS(AssessedValuation[100% Railroads],AssessedValuation[Dist],$C40,AssessedValuation[Tif_NonTIF],$A$4)</f>
        <v>9310769</v>
      </c>
      <c r="O40" s="8">
        <f>SUMIFS(AssessedValuation[100% Utilities],AssessedValuation[Dist],$C40,AssessedValuation[Tif_NonTIF],$A$4)</f>
        <v>29837171</v>
      </c>
      <c r="P40" s="8">
        <f>SUMIFS(AssessedValuation[100% Other],AssessedValuation[Dist],$C40,AssessedValuation[Tif_NonTIF],$A$4)</f>
        <v>6486</v>
      </c>
      <c r="Q40" s="8">
        <f>SUMIFS(AssessedValuation[100% Gross],AssessedValuation[Dist],$C40,AssessedValuation[Tif_NonTIF],$A$4)</f>
        <v>1042287977</v>
      </c>
      <c r="R40" s="8">
        <f>SUMIFS(AssessedValuation[100% Military Exempt],AssessedValuation[Dist],$C40,AssessedValuation[Tif_NonTIF],$A$4)</f>
        <v>1081568</v>
      </c>
      <c r="S40" s="8">
        <f>SUMIFS(AssessedValuation[100% Net],AssessedValuation[Dist],$C40,AssessedValuation[Tif_NonTIF],$A$4)</f>
        <v>1041206409</v>
      </c>
      <c r="T40" s="8">
        <f>SUMIFS(AssessedValuation[100% Gas &amp; Elec Utilities],AssessedValuation[Dist],$C40,AssessedValuation[Tif_NonTIF],$A$4)</f>
        <v>77866004</v>
      </c>
      <c r="U40" s="8">
        <f t="shared" si="0"/>
        <v>1119072413</v>
      </c>
    </row>
    <row r="41" spans="1:21" x14ac:dyDescent="0.25">
      <c r="A41">
        <v>2024</v>
      </c>
      <c r="B41" t="s">
        <v>1036</v>
      </c>
      <c r="C41" t="s">
        <v>1101</v>
      </c>
      <c r="D41" t="s">
        <v>1101</v>
      </c>
      <c r="E41" t="s">
        <v>694</v>
      </c>
      <c r="F41" t="s">
        <v>1102</v>
      </c>
      <c r="G41" s="8">
        <f>SUMIFS(AssessedValuation[100% Residential],AssessedValuation[Dist],$C41,AssessedValuation[Tif_NonTIF],$A$4)</f>
        <v>273632426</v>
      </c>
      <c r="H41" s="8">
        <f>SUMIFS(AssessedValuation[100% Ag Land],AssessedValuation[Dist],$C41,AssessedValuation[Tif_NonTIF],$A$4)</f>
        <v>107188489</v>
      </c>
      <c r="I41" s="8">
        <f>SUMIFS(AssessedValuation[100% Ag Building],AssessedValuation[Dist],$C41,AssessedValuation[Tif_NonTIF],$A$4)</f>
        <v>10994709</v>
      </c>
      <c r="J41" s="8">
        <f>SUMIFS(AssessedValuation[100% Commercial],AssessedValuation[Dist],$C41,AssessedValuation[Tif_NonTIF],$A$4)</f>
        <v>27413686</v>
      </c>
      <c r="K41" s="8">
        <f>SUMIFS(AssessedValuation[100% Industrial],AssessedValuation[Dist],$C41,AssessedValuation[Tif_NonTIF],$A$4)</f>
        <v>7027032</v>
      </c>
      <c r="L41" s="8">
        <f>SUMIFS(AssessedValuation[100% Reserved],AssessedValuation[Dist],$C41,AssessedValuation[Tif_NonTIF],$A$4)</f>
        <v>0</v>
      </c>
      <c r="M41" s="8">
        <f>SUMIFS(AssessedValuation[100% Reserved3],AssessedValuation[Dist],$C41,AssessedValuation[Tif_NonTIF],$A$4)</f>
        <v>0</v>
      </c>
      <c r="N41" s="8">
        <f>SUMIFS(AssessedValuation[100% Railroads],AssessedValuation[Dist],$C41,AssessedValuation[Tif_NonTIF],$A$4)</f>
        <v>8935309</v>
      </c>
      <c r="O41" s="8">
        <f>SUMIFS(AssessedValuation[100% Utilities],AssessedValuation[Dist],$C41,AssessedValuation[Tif_NonTIF],$A$4)</f>
        <v>8609510</v>
      </c>
      <c r="P41" s="8">
        <f>SUMIFS(AssessedValuation[100% Other],AssessedValuation[Dist],$C41,AssessedValuation[Tif_NonTIF],$A$4)</f>
        <v>0</v>
      </c>
      <c r="Q41" s="8">
        <f>SUMIFS(AssessedValuation[100% Gross],AssessedValuation[Dist],$C41,AssessedValuation[Tif_NonTIF],$A$4)</f>
        <v>443801161</v>
      </c>
      <c r="R41" s="8">
        <f>SUMIFS(AssessedValuation[100% Military Exempt],AssessedValuation[Dist],$C41,AssessedValuation[Tif_NonTIF],$A$4)</f>
        <v>244464</v>
      </c>
      <c r="S41" s="8">
        <f>SUMIFS(AssessedValuation[100% Net],AssessedValuation[Dist],$C41,AssessedValuation[Tif_NonTIF],$A$4)</f>
        <v>443556697</v>
      </c>
      <c r="T41" s="8">
        <f>SUMIFS(AssessedValuation[100% Gas &amp; Elec Utilities],AssessedValuation[Dist],$C41,AssessedValuation[Tif_NonTIF],$A$4)</f>
        <v>11162245</v>
      </c>
      <c r="U41" s="8">
        <f t="shared" si="0"/>
        <v>454718942</v>
      </c>
    </row>
    <row r="42" spans="1:21" x14ac:dyDescent="0.25">
      <c r="A42">
        <v>2024</v>
      </c>
      <c r="B42" t="s">
        <v>1033</v>
      </c>
      <c r="C42" t="s">
        <v>1103</v>
      </c>
      <c r="D42" t="s">
        <v>1103</v>
      </c>
      <c r="E42" t="s">
        <v>360</v>
      </c>
      <c r="F42" t="s">
        <v>1104</v>
      </c>
      <c r="G42" s="8">
        <f>SUMIFS(AssessedValuation[100% Residential],AssessedValuation[Dist],$C42,AssessedValuation[Tif_NonTIF],$A$4)</f>
        <v>124996241</v>
      </c>
      <c r="H42" s="8">
        <f>SUMIFS(AssessedValuation[100% Ag Land],AssessedValuation[Dist],$C42,AssessedValuation[Tif_NonTIF],$A$4)</f>
        <v>153195431</v>
      </c>
      <c r="I42" s="8">
        <f>SUMIFS(AssessedValuation[100% Ag Building],AssessedValuation[Dist],$C42,AssessedValuation[Tif_NonTIF],$A$4)</f>
        <v>10211778</v>
      </c>
      <c r="J42" s="8">
        <f>SUMIFS(AssessedValuation[100% Commercial],AssessedValuation[Dist],$C42,AssessedValuation[Tif_NonTIF],$A$4)</f>
        <v>23155717</v>
      </c>
      <c r="K42" s="8">
        <f>SUMIFS(AssessedValuation[100% Industrial],AssessedValuation[Dist],$C42,AssessedValuation[Tif_NonTIF],$A$4)</f>
        <v>3369868</v>
      </c>
      <c r="L42" s="8">
        <f>SUMIFS(AssessedValuation[100% Reserved],AssessedValuation[Dist],$C42,AssessedValuation[Tif_NonTIF],$A$4)</f>
        <v>0</v>
      </c>
      <c r="M42" s="8">
        <f>SUMIFS(AssessedValuation[100% Reserved3],AssessedValuation[Dist],$C42,AssessedValuation[Tif_NonTIF],$A$4)</f>
        <v>0</v>
      </c>
      <c r="N42" s="8">
        <f>SUMIFS(AssessedValuation[100% Railroads],AssessedValuation[Dist],$C42,AssessedValuation[Tif_NonTIF],$A$4)</f>
        <v>23541951</v>
      </c>
      <c r="O42" s="8">
        <f>SUMIFS(AssessedValuation[100% Utilities],AssessedValuation[Dist],$C42,AssessedValuation[Tif_NonTIF],$A$4)</f>
        <v>273578</v>
      </c>
      <c r="P42" s="8">
        <f>SUMIFS(AssessedValuation[100% Other],AssessedValuation[Dist],$C42,AssessedValuation[Tif_NonTIF],$A$4)</f>
        <v>0</v>
      </c>
      <c r="Q42" s="8">
        <f>SUMIFS(AssessedValuation[100% Gross],AssessedValuation[Dist],$C42,AssessedValuation[Tif_NonTIF],$A$4)</f>
        <v>338744564</v>
      </c>
      <c r="R42" s="8">
        <f>SUMIFS(AssessedValuation[100% Military Exempt],AssessedValuation[Dist],$C42,AssessedValuation[Tif_NonTIF],$A$4)</f>
        <v>190756</v>
      </c>
      <c r="S42" s="8">
        <f>SUMIFS(AssessedValuation[100% Net],AssessedValuation[Dist],$C42,AssessedValuation[Tif_NonTIF],$A$4)</f>
        <v>338553808</v>
      </c>
      <c r="T42" s="8">
        <f>SUMIFS(AssessedValuation[100% Gas &amp; Elec Utilities],AssessedValuation[Dist],$C42,AssessedValuation[Tif_NonTIF],$A$4)</f>
        <v>11391920</v>
      </c>
      <c r="U42" s="8">
        <f t="shared" si="0"/>
        <v>349945728</v>
      </c>
    </row>
    <row r="43" spans="1:21" x14ac:dyDescent="0.25">
      <c r="A43">
        <v>2024</v>
      </c>
      <c r="B43" t="s">
        <v>1031</v>
      </c>
      <c r="C43" t="s">
        <v>1105</v>
      </c>
      <c r="D43" t="s">
        <v>1105</v>
      </c>
      <c r="E43" t="s">
        <v>785</v>
      </c>
      <c r="F43" t="s">
        <v>1106</v>
      </c>
      <c r="G43" s="8">
        <f>SUMIFS(AssessedValuation[100% Residential],AssessedValuation[Dist],$C43,AssessedValuation[Tif_NonTIF],$A$4)</f>
        <v>259841986</v>
      </c>
      <c r="H43" s="8">
        <f>SUMIFS(AssessedValuation[100% Ag Land],AssessedValuation[Dist],$C43,AssessedValuation[Tif_NonTIF],$A$4)</f>
        <v>121436458</v>
      </c>
      <c r="I43" s="8">
        <f>SUMIFS(AssessedValuation[100% Ag Building],AssessedValuation[Dist],$C43,AssessedValuation[Tif_NonTIF],$A$4)</f>
        <v>5312652</v>
      </c>
      <c r="J43" s="8">
        <f>SUMIFS(AssessedValuation[100% Commercial],AssessedValuation[Dist],$C43,AssessedValuation[Tif_NonTIF],$A$4)</f>
        <v>25477351</v>
      </c>
      <c r="K43" s="8">
        <f>SUMIFS(AssessedValuation[100% Industrial],AssessedValuation[Dist],$C43,AssessedValuation[Tif_NonTIF],$A$4)</f>
        <v>20456949</v>
      </c>
      <c r="L43" s="8">
        <f>SUMIFS(AssessedValuation[100% Reserved],AssessedValuation[Dist],$C43,AssessedValuation[Tif_NonTIF],$A$4)</f>
        <v>0</v>
      </c>
      <c r="M43" s="8">
        <f>SUMIFS(AssessedValuation[100% Reserved3],AssessedValuation[Dist],$C43,AssessedValuation[Tif_NonTIF],$A$4)</f>
        <v>0</v>
      </c>
      <c r="N43" s="8">
        <f>SUMIFS(AssessedValuation[100% Railroads],AssessedValuation[Dist],$C43,AssessedValuation[Tif_NonTIF],$A$4)</f>
        <v>3655266</v>
      </c>
      <c r="O43" s="8">
        <f>SUMIFS(AssessedValuation[100% Utilities],AssessedValuation[Dist],$C43,AssessedValuation[Tif_NonTIF],$A$4)</f>
        <v>5569202</v>
      </c>
      <c r="P43" s="8">
        <f>SUMIFS(AssessedValuation[100% Other],AssessedValuation[Dist],$C43,AssessedValuation[Tif_NonTIF],$A$4)</f>
        <v>0</v>
      </c>
      <c r="Q43" s="8">
        <f>SUMIFS(AssessedValuation[100% Gross],AssessedValuation[Dist],$C43,AssessedValuation[Tif_NonTIF],$A$4)</f>
        <v>441749864</v>
      </c>
      <c r="R43" s="8">
        <f>SUMIFS(AssessedValuation[100% Military Exempt],AssessedValuation[Dist],$C43,AssessedValuation[Tif_NonTIF],$A$4)</f>
        <v>320396</v>
      </c>
      <c r="S43" s="8">
        <f>SUMIFS(AssessedValuation[100% Net],AssessedValuation[Dist],$C43,AssessedValuation[Tif_NonTIF],$A$4)</f>
        <v>441429468</v>
      </c>
      <c r="T43" s="8">
        <f>SUMIFS(AssessedValuation[100% Gas &amp; Elec Utilities],AssessedValuation[Dist],$C43,AssessedValuation[Tif_NonTIF],$A$4)</f>
        <v>18454412</v>
      </c>
      <c r="U43" s="8">
        <f t="shared" si="0"/>
        <v>459883880</v>
      </c>
    </row>
    <row r="44" spans="1:21" x14ac:dyDescent="0.25">
      <c r="A44">
        <v>2024</v>
      </c>
      <c r="B44" t="s">
        <v>1042</v>
      </c>
      <c r="C44" t="s">
        <v>1107</v>
      </c>
      <c r="D44" t="s">
        <v>1107</v>
      </c>
      <c r="E44" t="s">
        <v>298</v>
      </c>
      <c r="F44" t="s">
        <v>1108</v>
      </c>
      <c r="G44" s="8">
        <f>SUMIFS(AssessedValuation[100% Residential],AssessedValuation[Dist],$C44,AssessedValuation[Tif_NonTIF],$A$4)</f>
        <v>1283904676</v>
      </c>
      <c r="H44" s="8">
        <f>SUMIFS(AssessedValuation[100% Ag Land],AssessedValuation[Dist],$C44,AssessedValuation[Tif_NonTIF],$A$4)</f>
        <v>22657624</v>
      </c>
      <c r="I44" s="8">
        <f>SUMIFS(AssessedValuation[100% Ag Building],AssessedValuation[Dist],$C44,AssessedValuation[Tif_NonTIF],$A$4)</f>
        <v>1012980</v>
      </c>
      <c r="J44" s="8">
        <f>SUMIFS(AssessedValuation[100% Commercial],AssessedValuation[Dist],$C44,AssessedValuation[Tif_NonTIF],$A$4)</f>
        <v>437787666</v>
      </c>
      <c r="K44" s="8">
        <f>SUMIFS(AssessedValuation[100% Industrial],AssessedValuation[Dist],$C44,AssessedValuation[Tif_NonTIF],$A$4)</f>
        <v>37327202</v>
      </c>
      <c r="L44" s="8">
        <f>SUMIFS(AssessedValuation[100% Reserved],AssessedValuation[Dist],$C44,AssessedValuation[Tif_NonTIF],$A$4)</f>
        <v>0</v>
      </c>
      <c r="M44" s="8">
        <f>SUMIFS(AssessedValuation[100% Reserved3],AssessedValuation[Dist],$C44,AssessedValuation[Tif_NonTIF],$A$4)</f>
        <v>0</v>
      </c>
      <c r="N44" s="8">
        <f>SUMIFS(AssessedValuation[100% Railroads],AssessedValuation[Dist],$C44,AssessedValuation[Tif_NonTIF],$A$4)</f>
        <v>19676986</v>
      </c>
      <c r="O44" s="8">
        <f>SUMIFS(AssessedValuation[100% Utilities],AssessedValuation[Dist],$C44,AssessedValuation[Tif_NonTIF],$A$4)</f>
        <v>2218196</v>
      </c>
      <c r="P44" s="8">
        <f>SUMIFS(AssessedValuation[100% Other],AssessedValuation[Dist],$C44,AssessedValuation[Tif_NonTIF],$A$4)</f>
        <v>0</v>
      </c>
      <c r="Q44" s="8">
        <f>SUMIFS(AssessedValuation[100% Gross],AssessedValuation[Dist],$C44,AssessedValuation[Tif_NonTIF],$A$4)</f>
        <v>1804585330</v>
      </c>
      <c r="R44" s="8">
        <f>SUMIFS(AssessedValuation[100% Military Exempt],AssessedValuation[Dist],$C44,AssessedValuation[Tif_NonTIF],$A$4)</f>
        <v>2394636</v>
      </c>
      <c r="S44" s="8">
        <f>SUMIFS(AssessedValuation[100% Net],AssessedValuation[Dist],$C44,AssessedValuation[Tif_NonTIF],$A$4)</f>
        <v>1802190694</v>
      </c>
      <c r="T44" s="8">
        <f>SUMIFS(AssessedValuation[100% Gas &amp; Elec Utilities],AssessedValuation[Dist],$C44,AssessedValuation[Tif_NonTIF],$A$4)</f>
        <v>308089307</v>
      </c>
      <c r="U44" s="8">
        <f t="shared" si="0"/>
        <v>2110280001</v>
      </c>
    </row>
    <row r="45" spans="1:21" x14ac:dyDescent="0.25">
      <c r="A45">
        <v>2024</v>
      </c>
      <c r="B45" t="s">
        <v>1031</v>
      </c>
      <c r="C45" t="s">
        <v>1109</v>
      </c>
      <c r="D45" t="s">
        <v>1109</v>
      </c>
      <c r="E45" t="s">
        <v>419</v>
      </c>
      <c r="F45" t="s">
        <v>419</v>
      </c>
      <c r="G45" s="8">
        <f>SUMIFS(AssessedValuation[100% Residential],AssessedValuation[Dist],$C45,AssessedValuation[Tif_NonTIF],$A$4)</f>
        <v>59941704</v>
      </c>
      <c r="H45" s="8">
        <f>SUMIFS(AssessedValuation[100% Ag Land],AssessedValuation[Dist],$C45,AssessedValuation[Tif_NonTIF],$A$4)</f>
        <v>100134350</v>
      </c>
      <c r="I45" s="8">
        <f>SUMIFS(AssessedValuation[100% Ag Building],AssessedValuation[Dist],$C45,AssessedValuation[Tif_NonTIF],$A$4)</f>
        <v>8770600</v>
      </c>
      <c r="J45" s="8">
        <f>SUMIFS(AssessedValuation[100% Commercial],AssessedValuation[Dist],$C45,AssessedValuation[Tif_NonTIF],$A$4)</f>
        <v>8859196</v>
      </c>
      <c r="K45" s="8">
        <f>SUMIFS(AssessedValuation[100% Industrial],AssessedValuation[Dist],$C45,AssessedValuation[Tif_NonTIF],$A$4)</f>
        <v>18251500</v>
      </c>
      <c r="L45" s="8">
        <f>SUMIFS(AssessedValuation[100% Reserved],AssessedValuation[Dist],$C45,AssessedValuation[Tif_NonTIF],$A$4)</f>
        <v>0</v>
      </c>
      <c r="M45" s="8">
        <f>SUMIFS(AssessedValuation[100% Reserved3],AssessedValuation[Dist],$C45,AssessedValuation[Tif_NonTIF],$A$4)</f>
        <v>0</v>
      </c>
      <c r="N45" s="8">
        <f>SUMIFS(AssessedValuation[100% Railroads],AssessedValuation[Dist],$C45,AssessedValuation[Tif_NonTIF],$A$4)</f>
        <v>0</v>
      </c>
      <c r="O45" s="8">
        <f>SUMIFS(AssessedValuation[100% Utilities],AssessedValuation[Dist],$C45,AssessedValuation[Tif_NonTIF],$A$4)</f>
        <v>8509118</v>
      </c>
      <c r="P45" s="8">
        <f>SUMIFS(AssessedValuation[100% Other],AssessedValuation[Dist],$C45,AssessedValuation[Tif_NonTIF],$A$4)</f>
        <v>0</v>
      </c>
      <c r="Q45" s="8">
        <f>SUMIFS(AssessedValuation[100% Gross],AssessedValuation[Dist],$C45,AssessedValuation[Tif_NonTIF],$A$4)</f>
        <v>204466468</v>
      </c>
      <c r="R45" s="8">
        <f>SUMIFS(AssessedValuation[100% Military Exempt],AssessedValuation[Dist],$C45,AssessedValuation[Tif_NonTIF],$A$4)</f>
        <v>96304</v>
      </c>
      <c r="S45" s="8">
        <f>SUMIFS(AssessedValuation[100% Net],AssessedValuation[Dist],$C45,AssessedValuation[Tif_NonTIF],$A$4)</f>
        <v>204370164</v>
      </c>
      <c r="T45" s="8">
        <f>SUMIFS(AssessedValuation[100% Gas &amp; Elec Utilities],AssessedValuation[Dist],$C45,AssessedValuation[Tif_NonTIF],$A$4)</f>
        <v>20016058</v>
      </c>
      <c r="U45" s="8">
        <f t="shared" si="0"/>
        <v>224386222</v>
      </c>
    </row>
    <row r="46" spans="1:21" x14ac:dyDescent="0.25">
      <c r="A46">
        <v>2024</v>
      </c>
      <c r="B46" t="s">
        <v>1064</v>
      </c>
      <c r="C46" t="s">
        <v>1110</v>
      </c>
      <c r="D46" t="s">
        <v>1110</v>
      </c>
      <c r="E46" t="s">
        <v>1111</v>
      </c>
      <c r="F46" t="s">
        <v>1112</v>
      </c>
      <c r="G46" s="8">
        <f>SUMIFS(AssessedValuation[100% Residential],AssessedValuation[Dist],$C46,AssessedValuation[Tif_NonTIF],$A$4)</f>
        <v>166426084</v>
      </c>
      <c r="H46" s="8">
        <f>SUMIFS(AssessedValuation[100% Ag Land],AssessedValuation[Dist],$C46,AssessedValuation[Tif_NonTIF],$A$4)</f>
        <v>98713900</v>
      </c>
      <c r="I46" s="8">
        <f>SUMIFS(AssessedValuation[100% Ag Building],AssessedValuation[Dist],$C46,AssessedValuation[Tif_NonTIF],$A$4)</f>
        <v>6743920</v>
      </c>
      <c r="J46" s="8">
        <f>SUMIFS(AssessedValuation[100% Commercial],AssessedValuation[Dist],$C46,AssessedValuation[Tif_NonTIF],$A$4)</f>
        <v>7990405</v>
      </c>
      <c r="K46" s="8">
        <f>SUMIFS(AssessedValuation[100% Industrial],AssessedValuation[Dist],$C46,AssessedValuation[Tif_NonTIF],$A$4)</f>
        <v>226430</v>
      </c>
      <c r="L46" s="8">
        <f>SUMIFS(AssessedValuation[100% Reserved],AssessedValuation[Dist],$C46,AssessedValuation[Tif_NonTIF],$A$4)</f>
        <v>0</v>
      </c>
      <c r="M46" s="8">
        <f>SUMIFS(AssessedValuation[100% Reserved3],AssessedValuation[Dist],$C46,AssessedValuation[Tif_NonTIF],$A$4)</f>
        <v>0</v>
      </c>
      <c r="N46" s="8">
        <f>SUMIFS(AssessedValuation[100% Railroads],AssessedValuation[Dist],$C46,AssessedValuation[Tif_NonTIF],$A$4)</f>
        <v>15063117</v>
      </c>
      <c r="O46" s="8">
        <f>SUMIFS(AssessedValuation[100% Utilities],AssessedValuation[Dist],$C46,AssessedValuation[Tif_NonTIF],$A$4)</f>
        <v>15938540</v>
      </c>
      <c r="P46" s="8">
        <f>SUMIFS(AssessedValuation[100% Other],AssessedValuation[Dist],$C46,AssessedValuation[Tif_NonTIF],$A$4)</f>
        <v>0</v>
      </c>
      <c r="Q46" s="8">
        <f>SUMIFS(AssessedValuation[100% Gross],AssessedValuation[Dist],$C46,AssessedValuation[Tif_NonTIF],$A$4)</f>
        <v>311102396</v>
      </c>
      <c r="R46" s="8">
        <f>SUMIFS(AssessedValuation[100% Military Exempt],AssessedValuation[Dist],$C46,AssessedValuation[Tif_NonTIF],$A$4)</f>
        <v>237056</v>
      </c>
      <c r="S46" s="8">
        <f>SUMIFS(AssessedValuation[100% Net],AssessedValuation[Dist],$C46,AssessedValuation[Tif_NonTIF],$A$4)</f>
        <v>310865340</v>
      </c>
      <c r="T46" s="8">
        <f>SUMIFS(AssessedValuation[100% Gas &amp; Elec Utilities],AssessedValuation[Dist],$C46,AssessedValuation[Tif_NonTIF],$A$4)</f>
        <v>28839301</v>
      </c>
      <c r="U46" s="8">
        <f t="shared" si="0"/>
        <v>339704641</v>
      </c>
    </row>
    <row r="47" spans="1:21" x14ac:dyDescent="0.25">
      <c r="A47">
        <v>2024</v>
      </c>
      <c r="B47" t="s">
        <v>1033</v>
      </c>
      <c r="C47" t="s">
        <v>1113</v>
      </c>
      <c r="D47" t="s">
        <v>1113</v>
      </c>
      <c r="E47" t="s">
        <v>32</v>
      </c>
      <c r="F47" t="s">
        <v>32</v>
      </c>
      <c r="G47" s="8">
        <f>SUMIFS(AssessedValuation[100% Residential],AssessedValuation[Dist],$C47,AssessedValuation[Tif_NonTIF],$A$4)</f>
        <v>148809203</v>
      </c>
      <c r="H47" s="8">
        <f>SUMIFS(AssessedValuation[100% Ag Land],AssessedValuation[Dist],$C47,AssessedValuation[Tif_NonTIF],$A$4)</f>
        <v>219787900</v>
      </c>
      <c r="I47" s="8">
        <f>SUMIFS(AssessedValuation[100% Ag Building],AssessedValuation[Dist],$C47,AssessedValuation[Tif_NonTIF],$A$4)</f>
        <v>7824780</v>
      </c>
      <c r="J47" s="8">
        <f>SUMIFS(AssessedValuation[100% Commercial],AssessedValuation[Dist],$C47,AssessedValuation[Tif_NonTIF],$A$4)</f>
        <v>20589570</v>
      </c>
      <c r="K47" s="8">
        <f>SUMIFS(AssessedValuation[100% Industrial],AssessedValuation[Dist],$C47,AssessedValuation[Tif_NonTIF],$A$4)</f>
        <v>157136629</v>
      </c>
      <c r="L47" s="8">
        <f>SUMIFS(AssessedValuation[100% Reserved],AssessedValuation[Dist],$C47,AssessedValuation[Tif_NonTIF],$A$4)</f>
        <v>0</v>
      </c>
      <c r="M47" s="8">
        <f>SUMIFS(AssessedValuation[100% Reserved3],AssessedValuation[Dist],$C47,AssessedValuation[Tif_NonTIF],$A$4)</f>
        <v>0</v>
      </c>
      <c r="N47" s="8">
        <f>SUMIFS(AssessedValuation[100% Railroads],AssessedValuation[Dist],$C47,AssessedValuation[Tif_NonTIF],$A$4)</f>
        <v>3070191</v>
      </c>
      <c r="O47" s="8">
        <f>SUMIFS(AssessedValuation[100% Utilities],AssessedValuation[Dist],$C47,AssessedValuation[Tif_NonTIF],$A$4)</f>
        <v>5626379</v>
      </c>
      <c r="P47" s="8">
        <f>SUMIFS(AssessedValuation[100% Other],AssessedValuation[Dist],$C47,AssessedValuation[Tif_NonTIF],$A$4)</f>
        <v>0</v>
      </c>
      <c r="Q47" s="8">
        <f>SUMIFS(AssessedValuation[100% Gross],AssessedValuation[Dist],$C47,AssessedValuation[Tif_NonTIF],$A$4)</f>
        <v>562844652</v>
      </c>
      <c r="R47" s="8">
        <f>SUMIFS(AssessedValuation[100% Military Exempt],AssessedValuation[Dist],$C47,AssessedValuation[Tif_NonTIF],$A$4)</f>
        <v>266688</v>
      </c>
      <c r="S47" s="8">
        <f>SUMIFS(AssessedValuation[100% Net],AssessedValuation[Dist],$C47,AssessedValuation[Tif_NonTIF],$A$4)</f>
        <v>562577964</v>
      </c>
      <c r="T47" s="8">
        <f>SUMIFS(AssessedValuation[100% Gas &amp; Elec Utilities],AssessedValuation[Dist],$C47,AssessedValuation[Tif_NonTIF],$A$4)</f>
        <v>44760690</v>
      </c>
      <c r="U47" s="8">
        <f t="shared" si="0"/>
        <v>607338654</v>
      </c>
    </row>
    <row r="48" spans="1:21" x14ac:dyDescent="0.25">
      <c r="A48">
        <v>2024</v>
      </c>
      <c r="B48" t="s">
        <v>1064</v>
      </c>
      <c r="C48" t="s">
        <v>1114</v>
      </c>
      <c r="D48" t="s">
        <v>1114</v>
      </c>
      <c r="E48" t="s">
        <v>247</v>
      </c>
      <c r="F48" t="s">
        <v>1115</v>
      </c>
      <c r="G48" s="8">
        <f>SUMIFS(AssessedValuation[100% Residential],AssessedValuation[Dist],$C48,AssessedValuation[Tif_NonTIF],$A$4)</f>
        <v>367463952</v>
      </c>
      <c r="H48" s="8">
        <f>SUMIFS(AssessedValuation[100% Ag Land],AssessedValuation[Dist],$C48,AssessedValuation[Tif_NonTIF],$A$4)</f>
        <v>24759348</v>
      </c>
      <c r="I48" s="8">
        <f>SUMIFS(AssessedValuation[100% Ag Building],AssessedValuation[Dist],$C48,AssessedValuation[Tif_NonTIF],$A$4)</f>
        <v>1392290</v>
      </c>
      <c r="J48" s="8">
        <f>SUMIFS(AssessedValuation[100% Commercial],AssessedValuation[Dist],$C48,AssessedValuation[Tif_NonTIF],$A$4)</f>
        <v>65724279</v>
      </c>
      <c r="K48" s="8">
        <f>SUMIFS(AssessedValuation[100% Industrial],AssessedValuation[Dist],$C48,AssessedValuation[Tif_NonTIF],$A$4)</f>
        <v>60326070</v>
      </c>
      <c r="L48" s="8">
        <f>SUMIFS(AssessedValuation[100% Reserved],AssessedValuation[Dist],$C48,AssessedValuation[Tif_NonTIF],$A$4)</f>
        <v>0</v>
      </c>
      <c r="M48" s="8">
        <f>SUMIFS(AssessedValuation[100% Reserved3],AssessedValuation[Dist],$C48,AssessedValuation[Tif_NonTIF],$A$4)</f>
        <v>0</v>
      </c>
      <c r="N48" s="8">
        <f>SUMIFS(AssessedValuation[100% Railroads],AssessedValuation[Dist],$C48,AssessedValuation[Tif_NonTIF],$A$4)</f>
        <v>8664836</v>
      </c>
      <c r="O48" s="8">
        <f>SUMIFS(AssessedValuation[100% Utilities],AssessedValuation[Dist],$C48,AssessedValuation[Tif_NonTIF],$A$4)</f>
        <v>6481323</v>
      </c>
      <c r="P48" s="8">
        <f>SUMIFS(AssessedValuation[100% Other],AssessedValuation[Dist],$C48,AssessedValuation[Tif_NonTIF],$A$4)</f>
        <v>0</v>
      </c>
      <c r="Q48" s="8">
        <f>SUMIFS(AssessedValuation[100% Gross],AssessedValuation[Dist],$C48,AssessedValuation[Tif_NonTIF],$A$4)</f>
        <v>534812098</v>
      </c>
      <c r="R48" s="8">
        <f>SUMIFS(AssessedValuation[100% Military Exempt],AssessedValuation[Dist],$C48,AssessedValuation[Tif_NonTIF],$A$4)</f>
        <v>503744</v>
      </c>
      <c r="S48" s="8">
        <f>SUMIFS(AssessedValuation[100% Net],AssessedValuation[Dist],$C48,AssessedValuation[Tif_NonTIF],$A$4)</f>
        <v>534308354</v>
      </c>
      <c r="T48" s="8">
        <f>SUMIFS(AssessedValuation[100% Gas &amp; Elec Utilities],AssessedValuation[Dist],$C48,AssessedValuation[Tif_NonTIF],$A$4)</f>
        <v>201171654</v>
      </c>
      <c r="U48" s="8">
        <f t="shared" si="0"/>
        <v>735480008</v>
      </c>
    </row>
    <row r="49" spans="1:21" x14ac:dyDescent="0.25">
      <c r="A49">
        <v>2024</v>
      </c>
      <c r="B49" t="s">
        <v>1042</v>
      </c>
      <c r="C49" t="s">
        <v>1116</v>
      </c>
      <c r="D49" t="s">
        <v>1116</v>
      </c>
      <c r="E49" t="s">
        <v>501</v>
      </c>
      <c r="F49" t="s">
        <v>1117</v>
      </c>
      <c r="G49" s="8">
        <f>SUMIFS(AssessedValuation[100% Residential],AssessedValuation[Dist],$C49,AssessedValuation[Tif_NonTIF],$A$4)</f>
        <v>165219378</v>
      </c>
      <c r="H49" s="8">
        <f>SUMIFS(AssessedValuation[100% Ag Land],AssessedValuation[Dist],$C49,AssessedValuation[Tif_NonTIF],$A$4)</f>
        <v>68773250</v>
      </c>
      <c r="I49" s="8">
        <f>SUMIFS(AssessedValuation[100% Ag Building],AssessedValuation[Dist],$C49,AssessedValuation[Tif_NonTIF],$A$4)</f>
        <v>3687030</v>
      </c>
      <c r="J49" s="8">
        <f>SUMIFS(AssessedValuation[100% Commercial],AssessedValuation[Dist],$C49,AssessedValuation[Tif_NonTIF],$A$4)</f>
        <v>11296942</v>
      </c>
      <c r="K49" s="8">
        <f>SUMIFS(AssessedValuation[100% Industrial],AssessedValuation[Dist],$C49,AssessedValuation[Tif_NonTIF],$A$4)</f>
        <v>0</v>
      </c>
      <c r="L49" s="8">
        <f>SUMIFS(AssessedValuation[100% Reserved],AssessedValuation[Dist],$C49,AssessedValuation[Tif_NonTIF],$A$4)</f>
        <v>0</v>
      </c>
      <c r="M49" s="8">
        <f>SUMIFS(AssessedValuation[100% Reserved3],AssessedValuation[Dist],$C49,AssessedValuation[Tif_NonTIF],$A$4)</f>
        <v>0</v>
      </c>
      <c r="N49" s="8">
        <f>SUMIFS(AssessedValuation[100% Railroads],AssessedValuation[Dist],$C49,AssessedValuation[Tif_NonTIF],$A$4)</f>
        <v>11182644</v>
      </c>
      <c r="O49" s="8">
        <f>SUMIFS(AssessedValuation[100% Utilities],AssessedValuation[Dist],$C49,AssessedValuation[Tif_NonTIF],$A$4)</f>
        <v>11186961</v>
      </c>
      <c r="P49" s="8">
        <f>SUMIFS(AssessedValuation[100% Other],AssessedValuation[Dist],$C49,AssessedValuation[Tif_NonTIF],$A$4)</f>
        <v>0</v>
      </c>
      <c r="Q49" s="8">
        <f>SUMIFS(AssessedValuation[100% Gross],AssessedValuation[Dist],$C49,AssessedValuation[Tif_NonTIF],$A$4)</f>
        <v>271346205</v>
      </c>
      <c r="R49" s="8">
        <f>SUMIFS(AssessedValuation[100% Military Exempt],AssessedValuation[Dist],$C49,AssessedValuation[Tif_NonTIF],$A$4)</f>
        <v>371192</v>
      </c>
      <c r="S49" s="8">
        <f>SUMIFS(AssessedValuation[100% Net],AssessedValuation[Dist],$C49,AssessedValuation[Tif_NonTIF],$A$4)</f>
        <v>270975013</v>
      </c>
      <c r="T49" s="8">
        <f>SUMIFS(AssessedValuation[100% Gas &amp; Elec Utilities],AssessedValuation[Dist],$C49,AssessedValuation[Tif_NonTIF],$A$4)</f>
        <v>22080208</v>
      </c>
      <c r="U49" s="8">
        <f t="shared" si="0"/>
        <v>293055221</v>
      </c>
    </row>
    <row r="50" spans="1:21" x14ac:dyDescent="0.25">
      <c r="A50">
        <v>2024</v>
      </c>
      <c r="B50" t="s">
        <v>1026</v>
      </c>
      <c r="C50" t="s">
        <v>1118</v>
      </c>
      <c r="D50" t="s">
        <v>1118</v>
      </c>
      <c r="E50" t="s">
        <v>839</v>
      </c>
      <c r="F50" t="s">
        <v>1119</v>
      </c>
      <c r="G50" s="8">
        <f>SUMIFS(AssessedValuation[100% Residential],AssessedValuation[Dist],$C50,AssessedValuation[Tif_NonTIF],$A$4)</f>
        <v>617920660</v>
      </c>
      <c r="H50" s="8">
        <f>SUMIFS(AssessedValuation[100% Ag Land],AssessedValuation[Dist],$C50,AssessedValuation[Tif_NonTIF],$A$4)</f>
        <v>30702938</v>
      </c>
      <c r="I50" s="8">
        <f>SUMIFS(AssessedValuation[100% Ag Building],AssessedValuation[Dist],$C50,AssessedValuation[Tif_NonTIF],$A$4)</f>
        <v>1267300</v>
      </c>
      <c r="J50" s="8">
        <f>SUMIFS(AssessedValuation[100% Commercial],AssessedValuation[Dist],$C50,AssessedValuation[Tif_NonTIF],$A$4)</f>
        <v>36652995</v>
      </c>
      <c r="K50" s="8">
        <f>SUMIFS(AssessedValuation[100% Industrial],AssessedValuation[Dist],$C50,AssessedValuation[Tif_NonTIF],$A$4)</f>
        <v>7826648</v>
      </c>
      <c r="L50" s="8">
        <f>SUMIFS(AssessedValuation[100% Reserved],AssessedValuation[Dist],$C50,AssessedValuation[Tif_NonTIF],$A$4)</f>
        <v>0</v>
      </c>
      <c r="M50" s="8">
        <f>SUMIFS(AssessedValuation[100% Reserved3],AssessedValuation[Dist],$C50,AssessedValuation[Tif_NonTIF],$A$4)</f>
        <v>0</v>
      </c>
      <c r="N50" s="8">
        <f>SUMIFS(AssessedValuation[100% Railroads],AssessedValuation[Dist],$C50,AssessedValuation[Tif_NonTIF],$A$4)</f>
        <v>17691754</v>
      </c>
      <c r="O50" s="8">
        <f>SUMIFS(AssessedValuation[100% Utilities],AssessedValuation[Dist],$C50,AssessedValuation[Tif_NonTIF],$A$4)</f>
        <v>1652634</v>
      </c>
      <c r="P50" s="8">
        <f>SUMIFS(AssessedValuation[100% Other],AssessedValuation[Dist],$C50,AssessedValuation[Tif_NonTIF],$A$4)</f>
        <v>0</v>
      </c>
      <c r="Q50" s="8">
        <f>SUMIFS(AssessedValuation[100% Gross],AssessedValuation[Dist],$C50,AssessedValuation[Tif_NonTIF],$A$4)</f>
        <v>713714929</v>
      </c>
      <c r="R50" s="8">
        <f>SUMIFS(AssessedValuation[100% Military Exempt],AssessedValuation[Dist],$C50,AssessedValuation[Tif_NonTIF],$A$4)</f>
        <v>568564</v>
      </c>
      <c r="S50" s="8">
        <f>SUMIFS(AssessedValuation[100% Net],AssessedValuation[Dist],$C50,AssessedValuation[Tif_NonTIF],$A$4)</f>
        <v>713146365</v>
      </c>
      <c r="T50" s="8">
        <f>SUMIFS(AssessedValuation[100% Gas &amp; Elec Utilities],AssessedValuation[Dist],$C50,AssessedValuation[Tif_NonTIF],$A$4)</f>
        <v>16028117</v>
      </c>
      <c r="U50" s="8">
        <f t="shared" si="0"/>
        <v>729174482</v>
      </c>
    </row>
    <row r="51" spans="1:21" x14ac:dyDescent="0.25">
      <c r="A51">
        <v>2024</v>
      </c>
      <c r="B51" t="s">
        <v>1026</v>
      </c>
      <c r="C51" t="s">
        <v>1120</v>
      </c>
      <c r="D51" t="s">
        <v>1120</v>
      </c>
      <c r="E51" t="s">
        <v>185</v>
      </c>
      <c r="F51" t="s">
        <v>1121</v>
      </c>
      <c r="G51" s="8">
        <f>SUMIFS(AssessedValuation[100% Residential],AssessedValuation[Dist],$C51,AssessedValuation[Tif_NonTIF],$A$4)</f>
        <v>952350852</v>
      </c>
      <c r="H51" s="8">
        <f>SUMIFS(AssessedValuation[100% Ag Land],AssessedValuation[Dist],$C51,AssessedValuation[Tif_NonTIF],$A$4)</f>
        <v>246459942</v>
      </c>
      <c r="I51" s="8">
        <f>SUMIFS(AssessedValuation[100% Ag Building],AssessedValuation[Dist],$C51,AssessedValuation[Tif_NonTIF],$A$4)</f>
        <v>30340200</v>
      </c>
      <c r="J51" s="8">
        <f>SUMIFS(AssessedValuation[100% Commercial],AssessedValuation[Dist],$C51,AssessedValuation[Tif_NonTIF],$A$4)</f>
        <v>216410022</v>
      </c>
      <c r="K51" s="8">
        <f>SUMIFS(AssessedValuation[100% Industrial],AssessedValuation[Dist],$C51,AssessedValuation[Tif_NonTIF],$A$4)</f>
        <v>132738213</v>
      </c>
      <c r="L51" s="8">
        <f>SUMIFS(AssessedValuation[100% Reserved],AssessedValuation[Dist],$C51,AssessedValuation[Tif_NonTIF],$A$4)</f>
        <v>0</v>
      </c>
      <c r="M51" s="8">
        <f>SUMIFS(AssessedValuation[100% Reserved3],AssessedValuation[Dist],$C51,AssessedValuation[Tif_NonTIF],$A$4)</f>
        <v>0</v>
      </c>
      <c r="N51" s="8">
        <f>SUMIFS(AssessedValuation[100% Railroads],AssessedValuation[Dist],$C51,AssessedValuation[Tif_NonTIF],$A$4)</f>
        <v>28744493</v>
      </c>
      <c r="O51" s="8">
        <f>SUMIFS(AssessedValuation[100% Utilities],AssessedValuation[Dist],$C51,AssessedValuation[Tif_NonTIF],$A$4)</f>
        <v>1006284</v>
      </c>
      <c r="P51" s="8">
        <f>SUMIFS(AssessedValuation[100% Other],AssessedValuation[Dist],$C51,AssessedValuation[Tif_NonTIF],$A$4)</f>
        <v>0</v>
      </c>
      <c r="Q51" s="8">
        <f>SUMIFS(AssessedValuation[100% Gross],AssessedValuation[Dist],$C51,AssessedValuation[Tif_NonTIF],$A$4)</f>
        <v>1608050006</v>
      </c>
      <c r="R51" s="8">
        <f>SUMIFS(AssessedValuation[100% Military Exempt],AssessedValuation[Dist],$C51,AssessedValuation[Tif_NonTIF],$A$4)</f>
        <v>1046380</v>
      </c>
      <c r="S51" s="8">
        <f>SUMIFS(AssessedValuation[100% Net],AssessedValuation[Dist],$C51,AssessedValuation[Tif_NonTIF],$A$4)</f>
        <v>1607003626</v>
      </c>
      <c r="T51" s="8">
        <f>SUMIFS(AssessedValuation[100% Gas &amp; Elec Utilities],AssessedValuation[Dist],$C51,AssessedValuation[Tif_NonTIF],$A$4)</f>
        <v>56017393</v>
      </c>
      <c r="U51" s="8">
        <f t="shared" si="0"/>
        <v>1663021019</v>
      </c>
    </row>
    <row r="52" spans="1:21" x14ac:dyDescent="0.25">
      <c r="A52">
        <v>2024</v>
      </c>
      <c r="B52" t="s">
        <v>1031</v>
      </c>
      <c r="C52" t="s">
        <v>1122</v>
      </c>
      <c r="D52" t="s">
        <v>1122</v>
      </c>
      <c r="E52" t="s">
        <v>128</v>
      </c>
      <c r="F52" t="s">
        <v>1123</v>
      </c>
      <c r="G52" s="8">
        <f>SUMIFS(AssessedValuation[100% Residential],AssessedValuation[Dist],$C52,AssessedValuation[Tif_NonTIF],$A$4)</f>
        <v>3159565288</v>
      </c>
      <c r="H52" s="8">
        <f>SUMIFS(AssessedValuation[100% Ag Land],AssessedValuation[Dist],$C52,AssessedValuation[Tif_NonTIF],$A$4)</f>
        <v>25885750</v>
      </c>
      <c r="I52" s="8">
        <f>SUMIFS(AssessedValuation[100% Ag Building],AssessedValuation[Dist],$C52,AssessedValuation[Tif_NonTIF],$A$4)</f>
        <v>1848030</v>
      </c>
      <c r="J52" s="8">
        <f>SUMIFS(AssessedValuation[100% Commercial],AssessedValuation[Dist],$C52,AssessedValuation[Tif_NonTIF],$A$4)</f>
        <v>528348201</v>
      </c>
      <c r="K52" s="8">
        <f>SUMIFS(AssessedValuation[100% Industrial],AssessedValuation[Dist],$C52,AssessedValuation[Tif_NonTIF],$A$4)</f>
        <v>22282767</v>
      </c>
      <c r="L52" s="8">
        <f>SUMIFS(AssessedValuation[100% Reserved],AssessedValuation[Dist],$C52,AssessedValuation[Tif_NonTIF],$A$4)</f>
        <v>0</v>
      </c>
      <c r="M52" s="8">
        <f>SUMIFS(AssessedValuation[100% Reserved3],AssessedValuation[Dist],$C52,AssessedValuation[Tif_NonTIF],$A$4)</f>
        <v>0</v>
      </c>
      <c r="N52" s="8">
        <f>SUMIFS(AssessedValuation[100% Railroads],AssessedValuation[Dist],$C52,AssessedValuation[Tif_NonTIF],$A$4)</f>
        <v>5266807</v>
      </c>
      <c r="O52" s="8">
        <f>SUMIFS(AssessedValuation[100% Utilities],AssessedValuation[Dist],$C52,AssessedValuation[Tif_NonTIF],$A$4)</f>
        <v>1183812</v>
      </c>
      <c r="P52" s="8">
        <f>SUMIFS(AssessedValuation[100% Other],AssessedValuation[Dist],$C52,AssessedValuation[Tif_NonTIF],$A$4)</f>
        <v>0</v>
      </c>
      <c r="Q52" s="8">
        <f>SUMIFS(AssessedValuation[100% Gross],AssessedValuation[Dist],$C52,AssessedValuation[Tif_NonTIF],$A$4)</f>
        <v>3744380655</v>
      </c>
      <c r="R52" s="8">
        <f>SUMIFS(AssessedValuation[100% Military Exempt],AssessedValuation[Dist],$C52,AssessedValuation[Tif_NonTIF],$A$4)</f>
        <v>2770592</v>
      </c>
      <c r="S52" s="8">
        <f>SUMIFS(AssessedValuation[100% Net],AssessedValuation[Dist],$C52,AssessedValuation[Tif_NonTIF],$A$4)</f>
        <v>3741610063</v>
      </c>
      <c r="T52" s="8">
        <f>SUMIFS(AssessedValuation[100% Gas &amp; Elec Utilities],AssessedValuation[Dist],$C52,AssessedValuation[Tif_NonTIF],$A$4)</f>
        <v>63205245</v>
      </c>
      <c r="U52" s="8">
        <f t="shared" si="0"/>
        <v>3804815308</v>
      </c>
    </row>
    <row r="53" spans="1:21" x14ac:dyDescent="0.25">
      <c r="A53">
        <v>2024</v>
      </c>
      <c r="B53" t="s">
        <v>1045</v>
      </c>
      <c r="C53" t="s">
        <v>1124</v>
      </c>
      <c r="D53" t="s">
        <v>1124</v>
      </c>
      <c r="E53" t="s">
        <v>612</v>
      </c>
      <c r="F53" t="s">
        <v>1125</v>
      </c>
      <c r="G53" s="8">
        <f>SUMIFS(AssessedValuation[100% Residential],AssessedValuation[Dist],$C53,AssessedValuation[Tif_NonTIF],$A$4)</f>
        <v>8198678913</v>
      </c>
      <c r="H53" s="8">
        <f>SUMIFS(AssessedValuation[100% Ag Land],AssessedValuation[Dist],$C53,AssessedValuation[Tif_NonTIF],$A$4)</f>
        <v>49766557</v>
      </c>
      <c r="I53" s="8">
        <f>SUMIFS(AssessedValuation[100% Ag Building],AssessedValuation[Dist],$C53,AssessedValuation[Tif_NonTIF],$A$4)</f>
        <v>2173250</v>
      </c>
      <c r="J53" s="8">
        <f>SUMIFS(AssessedValuation[100% Commercial],AssessedValuation[Dist],$C53,AssessedValuation[Tif_NonTIF],$A$4)</f>
        <v>1636732224</v>
      </c>
      <c r="K53" s="8">
        <f>SUMIFS(AssessedValuation[100% Industrial],AssessedValuation[Dist],$C53,AssessedValuation[Tif_NonTIF],$A$4)</f>
        <v>120999608</v>
      </c>
      <c r="L53" s="8">
        <f>SUMIFS(AssessedValuation[100% Reserved],AssessedValuation[Dist],$C53,AssessedValuation[Tif_NonTIF],$A$4)</f>
        <v>0</v>
      </c>
      <c r="M53" s="8">
        <f>SUMIFS(AssessedValuation[100% Reserved3],AssessedValuation[Dist],$C53,AssessedValuation[Tif_NonTIF],$A$4)</f>
        <v>0</v>
      </c>
      <c r="N53" s="8">
        <f>SUMIFS(AssessedValuation[100% Railroads],AssessedValuation[Dist],$C53,AssessedValuation[Tif_NonTIF],$A$4)</f>
        <v>27359474</v>
      </c>
      <c r="O53" s="8">
        <f>SUMIFS(AssessedValuation[100% Utilities],AssessedValuation[Dist],$C53,AssessedValuation[Tif_NonTIF],$A$4)</f>
        <v>55640</v>
      </c>
      <c r="P53" s="8">
        <f>SUMIFS(AssessedValuation[100% Other],AssessedValuation[Dist],$C53,AssessedValuation[Tif_NonTIF],$A$4)</f>
        <v>0</v>
      </c>
      <c r="Q53" s="8">
        <f>SUMIFS(AssessedValuation[100% Gross],AssessedValuation[Dist],$C53,AssessedValuation[Tif_NonTIF],$A$4)</f>
        <v>10035765666</v>
      </c>
      <c r="R53" s="8">
        <f>SUMIFS(AssessedValuation[100% Military Exempt],AssessedValuation[Dist],$C53,AssessedValuation[Tif_NonTIF],$A$4)</f>
        <v>8172876</v>
      </c>
      <c r="S53" s="8">
        <f>SUMIFS(AssessedValuation[100% Net],AssessedValuation[Dist],$C53,AssessedValuation[Tif_NonTIF],$A$4)</f>
        <v>10027592790</v>
      </c>
      <c r="T53" s="8">
        <f>SUMIFS(AssessedValuation[100% Gas &amp; Elec Utilities],AssessedValuation[Dist],$C53,AssessedValuation[Tif_NonTIF],$A$4)</f>
        <v>1269090136</v>
      </c>
      <c r="U53" s="8">
        <f t="shared" si="0"/>
        <v>11296682926</v>
      </c>
    </row>
    <row r="54" spans="1:21" x14ac:dyDescent="0.25">
      <c r="A54">
        <v>2024</v>
      </c>
      <c r="B54" t="s">
        <v>1045</v>
      </c>
      <c r="C54" t="s">
        <v>1126</v>
      </c>
      <c r="D54" t="s">
        <v>1126</v>
      </c>
      <c r="E54" t="s">
        <v>110</v>
      </c>
      <c r="F54" t="s">
        <v>1127</v>
      </c>
      <c r="G54" s="8">
        <f>SUMIFS(AssessedValuation[100% Residential],AssessedValuation[Dist],$C54,AssessedValuation[Tif_NonTIF],$A$4)</f>
        <v>463895923</v>
      </c>
      <c r="H54" s="8">
        <f>SUMIFS(AssessedValuation[100% Ag Land],AssessedValuation[Dist],$C54,AssessedValuation[Tif_NonTIF],$A$4)</f>
        <v>67025606</v>
      </c>
      <c r="I54" s="8">
        <f>SUMIFS(AssessedValuation[100% Ag Building],AssessedValuation[Dist],$C54,AssessedValuation[Tif_NonTIF],$A$4)</f>
        <v>3048226</v>
      </c>
      <c r="J54" s="8">
        <f>SUMIFS(AssessedValuation[100% Commercial],AssessedValuation[Dist],$C54,AssessedValuation[Tif_NonTIF],$A$4)</f>
        <v>48911233</v>
      </c>
      <c r="K54" s="8">
        <f>SUMIFS(AssessedValuation[100% Industrial],AssessedValuation[Dist],$C54,AssessedValuation[Tif_NonTIF],$A$4)</f>
        <v>2264807</v>
      </c>
      <c r="L54" s="8">
        <f>SUMIFS(AssessedValuation[100% Reserved],AssessedValuation[Dist],$C54,AssessedValuation[Tif_NonTIF],$A$4)</f>
        <v>0</v>
      </c>
      <c r="M54" s="8">
        <f>SUMIFS(AssessedValuation[100% Reserved3],AssessedValuation[Dist],$C54,AssessedValuation[Tif_NonTIF],$A$4)</f>
        <v>0</v>
      </c>
      <c r="N54" s="8">
        <f>SUMIFS(AssessedValuation[100% Railroads],AssessedValuation[Dist],$C54,AssessedValuation[Tif_NonTIF],$A$4)</f>
        <v>0</v>
      </c>
      <c r="O54" s="8">
        <f>SUMIFS(AssessedValuation[100% Utilities],AssessedValuation[Dist],$C54,AssessedValuation[Tif_NonTIF],$A$4)</f>
        <v>32982</v>
      </c>
      <c r="P54" s="8">
        <f>SUMIFS(AssessedValuation[100% Other],AssessedValuation[Dist],$C54,AssessedValuation[Tif_NonTIF],$A$4)</f>
        <v>0</v>
      </c>
      <c r="Q54" s="8">
        <f>SUMIFS(AssessedValuation[100% Gross],AssessedValuation[Dist],$C54,AssessedValuation[Tif_NonTIF],$A$4)</f>
        <v>585178777</v>
      </c>
      <c r="R54" s="8">
        <f>SUMIFS(AssessedValuation[100% Military Exempt],AssessedValuation[Dist],$C54,AssessedValuation[Tif_NonTIF],$A$4)</f>
        <v>555600</v>
      </c>
      <c r="S54" s="8">
        <f>SUMIFS(AssessedValuation[100% Net],AssessedValuation[Dist],$C54,AssessedValuation[Tif_NonTIF],$A$4)</f>
        <v>584623177</v>
      </c>
      <c r="T54" s="8">
        <f>SUMIFS(AssessedValuation[100% Gas &amp; Elec Utilities],AssessedValuation[Dist],$C54,AssessedValuation[Tif_NonTIF],$A$4)</f>
        <v>27069846</v>
      </c>
      <c r="U54" s="8">
        <f t="shared" si="0"/>
        <v>611693023</v>
      </c>
    </row>
    <row r="55" spans="1:21" x14ac:dyDescent="0.25">
      <c r="A55">
        <v>2024</v>
      </c>
      <c r="B55" t="s">
        <v>1042</v>
      </c>
      <c r="C55" t="s">
        <v>1128</v>
      </c>
      <c r="D55" t="s">
        <v>1128</v>
      </c>
      <c r="E55" t="s">
        <v>122</v>
      </c>
      <c r="F55" t="s">
        <v>1129</v>
      </c>
      <c r="G55" s="8">
        <f>SUMIFS(AssessedValuation[100% Residential],AssessedValuation[Dist],$C55,AssessedValuation[Tif_NonTIF],$A$4)</f>
        <v>326983343</v>
      </c>
      <c r="H55" s="8">
        <f>SUMIFS(AssessedValuation[100% Ag Land],AssessedValuation[Dist],$C55,AssessedValuation[Tif_NonTIF],$A$4)</f>
        <v>51576090</v>
      </c>
      <c r="I55" s="8">
        <f>SUMIFS(AssessedValuation[100% Ag Building],AssessedValuation[Dist],$C55,AssessedValuation[Tif_NonTIF],$A$4)</f>
        <v>3151560</v>
      </c>
      <c r="J55" s="8">
        <f>SUMIFS(AssessedValuation[100% Commercial],AssessedValuation[Dist],$C55,AssessedValuation[Tif_NonTIF],$A$4)</f>
        <v>63174017</v>
      </c>
      <c r="K55" s="8">
        <f>SUMIFS(AssessedValuation[100% Industrial],AssessedValuation[Dist],$C55,AssessedValuation[Tif_NonTIF],$A$4)</f>
        <v>17767750</v>
      </c>
      <c r="L55" s="8">
        <f>SUMIFS(AssessedValuation[100% Reserved],AssessedValuation[Dist],$C55,AssessedValuation[Tif_NonTIF],$A$4)</f>
        <v>0</v>
      </c>
      <c r="M55" s="8">
        <f>SUMIFS(AssessedValuation[100% Reserved3],AssessedValuation[Dist],$C55,AssessedValuation[Tif_NonTIF],$A$4)</f>
        <v>0</v>
      </c>
      <c r="N55" s="8">
        <f>SUMIFS(AssessedValuation[100% Railroads],AssessedValuation[Dist],$C55,AssessedValuation[Tif_NonTIF],$A$4)</f>
        <v>2793680</v>
      </c>
      <c r="O55" s="8">
        <f>SUMIFS(AssessedValuation[100% Utilities],AssessedValuation[Dist],$C55,AssessedValuation[Tif_NonTIF],$A$4)</f>
        <v>3548389</v>
      </c>
      <c r="P55" s="8">
        <f>SUMIFS(AssessedValuation[100% Other],AssessedValuation[Dist],$C55,AssessedValuation[Tif_NonTIF],$A$4)</f>
        <v>33366</v>
      </c>
      <c r="Q55" s="8">
        <f>SUMIFS(AssessedValuation[100% Gross],AssessedValuation[Dist],$C55,AssessedValuation[Tif_NonTIF],$A$4)</f>
        <v>469028195</v>
      </c>
      <c r="R55" s="8">
        <f>SUMIFS(AssessedValuation[100% Military Exempt],AssessedValuation[Dist],$C55,AssessedValuation[Tif_NonTIF],$A$4)</f>
        <v>635236</v>
      </c>
      <c r="S55" s="8">
        <f>SUMIFS(AssessedValuation[100% Net],AssessedValuation[Dist],$C55,AssessedValuation[Tif_NonTIF],$A$4)</f>
        <v>468392959</v>
      </c>
      <c r="T55" s="8">
        <f>SUMIFS(AssessedValuation[100% Gas &amp; Elec Utilities],AssessedValuation[Dist],$C55,AssessedValuation[Tif_NonTIF],$A$4)</f>
        <v>106089627</v>
      </c>
      <c r="U55" s="8">
        <f t="shared" si="0"/>
        <v>574482586</v>
      </c>
    </row>
    <row r="56" spans="1:21" x14ac:dyDescent="0.25">
      <c r="A56">
        <v>2024</v>
      </c>
      <c r="B56" t="s">
        <v>1045</v>
      </c>
      <c r="C56" t="s">
        <v>1130</v>
      </c>
      <c r="D56" t="s">
        <v>1130</v>
      </c>
      <c r="E56" t="s">
        <v>613</v>
      </c>
      <c r="F56" t="s">
        <v>1131</v>
      </c>
      <c r="G56" s="8">
        <f>SUMIFS(AssessedValuation[100% Residential],AssessedValuation[Dist],$C56,AssessedValuation[Tif_NonTIF],$A$4)</f>
        <v>193558485</v>
      </c>
      <c r="H56" s="8">
        <f>SUMIFS(AssessedValuation[100% Ag Land],AssessedValuation[Dist],$C56,AssessedValuation[Tif_NonTIF],$A$4)</f>
        <v>51224019</v>
      </c>
      <c r="I56" s="8">
        <f>SUMIFS(AssessedValuation[100% Ag Building],AssessedValuation[Dist],$C56,AssessedValuation[Tif_NonTIF],$A$4)</f>
        <v>2428400</v>
      </c>
      <c r="J56" s="8">
        <f>SUMIFS(AssessedValuation[100% Commercial],AssessedValuation[Dist],$C56,AssessedValuation[Tif_NonTIF],$A$4)</f>
        <v>16066715</v>
      </c>
      <c r="K56" s="8">
        <f>SUMIFS(AssessedValuation[100% Industrial],AssessedValuation[Dist],$C56,AssessedValuation[Tif_NonTIF],$A$4)</f>
        <v>578300</v>
      </c>
      <c r="L56" s="8">
        <f>SUMIFS(AssessedValuation[100% Reserved],AssessedValuation[Dist],$C56,AssessedValuation[Tif_NonTIF],$A$4)</f>
        <v>0</v>
      </c>
      <c r="M56" s="8">
        <f>SUMIFS(AssessedValuation[100% Reserved3],AssessedValuation[Dist],$C56,AssessedValuation[Tif_NonTIF],$A$4)</f>
        <v>0</v>
      </c>
      <c r="N56" s="8">
        <f>SUMIFS(AssessedValuation[100% Railroads],AssessedValuation[Dist],$C56,AssessedValuation[Tif_NonTIF],$A$4)</f>
        <v>1832259</v>
      </c>
      <c r="O56" s="8">
        <f>SUMIFS(AssessedValuation[100% Utilities],AssessedValuation[Dist],$C56,AssessedValuation[Tif_NonTIF],$A$4)</f>
        <v>101567</v>
      </c>
      <c r="P56" s="8">
        <f>SUMIFS(AssessedValuation[100% Other],AssessedValuation[Dist],$C56,AssessedValuation[Tif_NonTIF],$A$4)</f>
        <v>0</v>
      </c>
      <c r="Q56" s="8">
        <f>SUMIFS(AssessedValuation[100% Gross],AssessedValuation[Dist],$C56,AssessedValuation[Tif_NonTIF],$A$4)</f>
        <v>265789745</v>
      </c>
      <c r="R56" s="8">
        <f>SUMIFS(AssessedValuation[100% Military Exempt],AssessedValuation[Dist],$C56,AssessedValuation[Tif_NonTIF],$A$4)</f>
        <v>238908</v>
      </c>
      <c r="S56" s="8">
        <f>SUMIFS(AssessedValuation[100% Net],AssessedValuation[Dist],$C56,AssessedValuation[Tif_NonTIF],$A$4)</f>
        <v>265550837</v>
      </c>
      <c r="T56" s="8">
        <f>SUMIFS(AssessedValuation[100% Gas &amp; Elec Utilities],AssessedValuation[Dist],$C56,AssessedValuation[Tif_NonTIF],$A$4)</f>
        <v>16612977</v>
      </c>
      <c r="U56" s="8">
        <f t="shared" si="0"/>
        <v>282163814</v>
      </c>
    </row>
    <row r="57" spans="1:21" x14ac:dyDescent="0.25">
      <c r="A57">
        <v>2024</v>
      </c>
      <c r="B57" t="s">
        <v>1054</v>
      </c>
      <c r="C57" t="s">
        <v>1132</v>
      </c>
      <c r="D57" t="s">
        <v>1132</v>
      </c>
      <c r="E57" t="s">
        <v>267</v>
      </c>
      <c r="F57" t="s">
        <v>1133</v>
      </c>
      <c r="G57" s="8">
        <f>SUMIFS(AssessedValuation[100% Residential],AssessedValuation[Dist],$C57,AssessedValuation[Tif_NonTIF],$A$4)</f>
        <v>170019188</v>
      </c>
      <c r="H57" s="8">
        <f>SUMIFS(AssessedValuation[100% Ag Land],AssessedValuation[Dist],$C57,AssessedValuation[Tif_NonTIF],$A$4)</f>
        <v>93985360</v>
      </c>
      <c r="I57" s="8">
        <f>SUMIFS(AssessedValuation[100% Ag Building],AssessedValuation[Dist],$C57,AssessedValuation[Tif_NonTIF],$A$4)</f>
        <v>4415207</v>
      </c>
      <c r="J57" s="8">
        <f>SUMIFS(AssessedValuation[100% Commercial],AssessedValuation[Dist],$C57,AssessedValuation[Tif_NonTIF],$A$4)</f>
        <v>26172753</v>
      </c>
      <c r="K57" s="8">
        <f>SUMIFS(AssessedValuation[100% Industrial],AssessedValuation[Dist],$C57,AssessedValuation[Tif_NonTIF],$A$4)</f>
        <v>8811447</v>
      </c>
      <c r="L57" s="8">
        <f>SUMIFS(AssessedValuation[100% Reserved],AssessedValuation[Dist],$C57,AssessedValuation[Tif_NonTIF],$A$4)</f>
        <v>0</v>
      </c>
      <c r="M57" s="8">
        <f>SUMIFS(AssessedValuation[100% Reserved3],AssessedValuation[Dist],$C57,AssessedValuation[Tif_NonTIF],$A$4)</f>
        <v>0</v>
      </c>
      <c r="N57" s="8">
        <f>SUMIFS(AssessedValuation[100% Railroads],AssessedValuation[Dist],$C57,AssessedValuation[Tif_NonTIF],$A$4)</f>
        <v>0</v>
      </c>
      <c r="O57" s="8">
        <f>SUMIFS(AssessedValuation[100% Utilities],AssessedValuation[Dist],$C57,AssessedValuation[Tif_NonTIF],$A$4)</f>
        <v>3383652</v>
      </c>
      <c r="P57" s="8">
        <f>SUMIFS(AssessedValuation[100% Other],AssessedValuation[Dist],$C57,AssessedValuation[Tif_NonTIF],$A$4)</f>
        <v>0</v>
      </c>
      <c r="Q57" s="8">
        <f>SUMIFS(AssessedValuation[100% Gross],AssessedValuation[Dist],$C57,AssessedValuation[Tif_NonTIF],$A$4)</f>
        <v>306787607</v>
      </c>
      <c r="R57" s="8">
        <f>SUMIFS(AssessedValuation[100% Military Exempt],AssessedValuation[Dist],$C57,AssessedValuation[Tif_NonTIF],$A$4)</f>
        <v>335212</v>
      </c>
      <c r="S57" s="8">
        <f>SUMIFS(AssessedValuation[100% Net],AssessedValuation[Dist],$C57,AssessedValuation[Tif_NonTIF],$A$4)</f>
        <v>306452395</v>
      </c>
      <c r="T57" s="8">
        <f>SUMIFS(AssessedValuation[100% Gas &amp; Elec Utilities],AssessedValuation[Dist],$C57,AssessedValuation[Tif_NonTIF],$A$4)</f>
        <v>20072991</v>
      </c>
      <c r="U57" s="8">
        <f t="shared" si="0"/>
        <v>326525386</v>
      </c>
    </row>
    <row r="58" spans="1:21" x14ac:dyDescent="0.25">
      <c r="A58">
        <v>2024</v>
      </c>
      <c r="B58" t="s">
        <v>1064</v>
      </c>
      <c r="C58" t="s">
        <v>1134</v>
      </c>
      <c r="D58" t="s">
        <v>1134</v>
      </c>
      <c r="E58" t="s">
        <v>1135</v>
      </c>
      <c r="F58" t="s">
        <v>1136</v>
      </c>
      <c r="G58" s="8">
        <f>SUMIFS(AssessedValuation[100% Residential],AssessedValuation[Dist],$C58,AssessedValuation[Tif_NonTIF],$A$4)</f>
        <v>728584005</v>
      </c>
      <c r="H58" s="8">
        <f>SUMIFS(AssessedValuation[100% Ag Land],AssessedValuation[Dist],$C58,AssessedValuation[Tif_NonTIF],$A$4)</f>
        <v>152393650</v>
      </c>
      <c r="I58" s="8">
        <f>SUMIFS(AssessedValuation[100% Ag Building],AssessedValuation[Dist],$C58,AssessedValuation[Tif_NonTIF],$A$4)</f>
        <v>9361530</v>
      </c>
      <c r="J58" s="8">
        <f>SUMIFS(AssessedValuation[100% Commercial],AssessedValuation[Dist],$C58,AssessedValuation[Tif_NonTIF],$A$4)</f>
        <v>80692575</v>
      </c>
      <c r="K58" s="8">
        <f>SUMIFS(AssessedValuation[100% Industrial],AssessedValuation[Dist],$C58,AssessedValuation[Tif_NonTIF],$A$4)</f>
        <v>37490700</v>
      </c>
      <c r="L58" s="8">
        <f>SUMIFS(AssessedValuation[100% Reserved],AssessedValuation[Dist],$C58,AssessedValuation[Tif_NonTIF],$A$4)</f>
        <v>0</v>
      </c>
      <c r="M58" s="8">
        <f>SUMIFS(AssessedValuation[100% Reserved3],AssessedValuation[Dist],$C58,AssessedValuation[Tif_NonTIF],$A$4)</f>
        <v>0</v>
      </c>
      <c r="N58" s="8">
        <f>SUMIFS(AssessedValuation[100% Railroads],AssessedValuation[Dist],$C58,AssessedValuation[Tif_NonTIF],$A$4)</f>
        <v>22047043</v>
      </c>
      <c r="O58" s="8">
        <f>SUMIFS(AssessedValuation[100% Utilities],AssessedValuation[Dist],$C58,AssessedValuation[Tif_NonTIF],$A$4)</f>
        <v>19162796</v>
      </c>
      <c r="P58" s="8">
        <f>SUMIFS(AssessedValuation[100% Other],AssessedValuation[Dist],$C58,AssessedValuation[Tif_NonTIF],$A$4)</f>
        <v>0</v>
      </c>
      <c r="Q58" s="8">
        <f>SUMIFS(AssessedValuation[100% Gross],AssessedValuation[Dist],$C58,AssessedValuation[Tif_NonTIF],$A$4)</f>
        <v>1049732299</v>
      </c>
      <c r="R58" s="8">
        <f>SUMIFS(AssessedValuation[100% Military Exempt],AssessedValuation[Dist],$C58,AssessedValuation[Tif_NonTIF],$A$4)</f>
        <v>722280</v>
      </c>
      <c r="S58" s="8">
        <f>SUMIFS(AssessedValuation[100% Net],AssessedValuation[Dist],$C58,AssessedValuation[Tif_NonTIF],$A$4)</f>
        <v>1049010019</v>
      </c>
      <c r="T58" s="8">
        <f>SUMIFS(AssessedValuation[100% Gas &amp; Elec Utilities],AssessedValuation[Dist],$C58,AssessedValuation[Tif_NonTIF],$A$4)</f>
        <v>52250986</v>
      </c>
      <c r="U58" s="8">
        <f t="shared" si="0"/>
        <v>1101261005</v>
      </c>
    </row>
    <row r="59" spans="1:21" x14ac:dyDescent="0.25">
      <c r="A59">
        <v>2024</v>
      </c>
      <c r="B59" t="s">
        <v>1033</v>
      </c>
      <c r="C59" t="s">
        <v>1137</v>
      </c>
      <c r="D59" t="s">
        <v>1137</v>
      </c>
      <c r="E59" t="s">
        <v>292</v>
      </c>
      <c r="F59" t="s">
        <v>1138</v>
      </c>
      <c r="G59" s="8">
        <f>SUMIFS(AssessedValuation[100% Residential],AssessedValuation[Dist],$C59,AssessedValuation[Tif_NonTIF],$A$4)</f>
        <v>128258699</v>
      </c>
      <c r="H59" s="8">
        <f>SUMIFS(AssessedValuation[100% Ag Land],AssessedValuation[Dist],$C59,AssessedValuation[Tif_NonTIF],$A$4)</f>
        <v>76113301</v>
      </c>
      <c r="I59" s="8">
        <f>SUMIFS(AssessedValuation[100% Ag Building],AssessedValuation[Dist],$C59,AssessedValuation[Tif_NonTIF],$A$4)</f>
        <v>7352024</v>
      </c>
      <c r="J59" s="8">
        <f>SUMIFS(AssessedValuation[100% Commercial],AssessedValuation[Dist],$C59,AssessedValuation[Tif_NonTIF],$A$4)</f>
        <v>13800117</v>
      </c>
      <c r="K59" s="8">
        <f>SUMIFS(AssessedValuation[100% Industrial],AssessedValuation[Dist],$C59,AssessedValuation[Tif_NonTIF],$A$4)</f>
        <v>1779914</v>
      </c>
      <c r="L59" s="8">
        <f>SUMIFS(AssessedValuation[100% Reserved],AssessedValuation[Dist],$C59,AssessedValuation[Tif_NonTIF],$A$4)</f>
        <v>0</v>
      </c>
      <c r="M59" s="8">
        <f>SUMIFS(AssessedValuation[100% Reserved3],AssessedValuation[Dist],$C59,AssessedValuation[Tif_NonTIF],$A$4)</f>
        <v>0</v>
      </c>
      <c r="N59" s="8">
        <f>SUMIFS(AssessedValuation[100% Railroads],AssessedValuation[Dist],$C59,AssessedValuation[Tif_NonTIF],$A$4)</f>
        <v>0</v>
      </c>
      <c r="O59" s="8">
        <f>SUMIFS(AssessedValuation[100% Utilities],AssessedValuation[Dist],$C59,AssessedValuation[Tif_NonTIF],$A$4)</f>
        <v>5924485</v>
      </c>
      <c r="P59" s="8">
        <f>SUMIFS(AssessedValuation[100% Other],AssessedValuation[Dist],$C59,AssessedValuation[Tif_NonTIF],$A$4)</f>
        <v>0</v>
      </c>
      <c r="Q59" s="8">
        <f>SUMIFS(AssessedValuation[100% Gross],AssessedValuation[Dist],$C59,AssessedValuation[Tif_NonTIF],$A$4)</f>
        <v>233228540</v>
      </c>
      <c r="R59" s="8">
        <f>SUMIFS(AssessedValuation[100% Military Exempt],AssessedValuation[Dist],$C59,AssessedValuation[Tif_NonTIF],$A$4)</f>
        <v>338916</v>
      </c>
      <c r="S59" s="8">
        <f>SUMIFS(AssessedValuation[100% Net],AssessedValuation[Dist],$C59,AssessedValuation[Tif_NonTIF],$A$4)</f>
        <v>232889624</v>
      </c>
      <c r="T59" s="8">
        <f>SUMIFS(AssessedValuation[100% Gas &amp; Elec Utilities],AssessedValuation[Dist],$C59,AssessedValuation[Tif_NonTIF],$A$4)</f>
        <v>26124575</v>
      </c>
      <c r="U59" s="8">
        <f t="shared" si="0"/>
        <v>259014199</v>
      </c>
    </row>
    <row r="60" spans="1:21" x14ac:dyDescent="0.25">
      <c r="A60">
        <v>2024</v>
      </c>
      <c r="B60" t="s">
        <v>1042</v>
      </c>
      <c r="C60" t="s">
        <v>1139</v>
      </c>
      <c r="D60" t="s">
        <v>1139</v>
      </c>
      <c r="E60" t="s">
        <v>611</v>
      </c>
      <c r="F60" t="s">
        <v>1140</v>
      </c>
      <c r="G60" s="8">
        <f>SUMIFS(AssessedValuation[100% Residential],AssessedValuation[Dist],$C60,AssessedValuation[Tif_NonTIF],$A$4)</f>
        <v>260235589</v>
      </c>
      <c r="H60" s="8">
        <f>SUMIFS(AssessedValuation[100% Ag Land],AssessedValuation[Dist],$C60,AssessedValuation[Tif_NonTIF],$A$4)</f>
        <v>109082760</v>
      </c>
      <c r="I60" s="8">
        <f>SUMIFS(AssessedValuation[100% Ag Building],AssessedValuation[Dist],$C60,AssessedValuation[Tif_NonTIF],$A$4)</f>
        <v>3940600</v>
      </c>
      <c r="J60" s="8">
        <f>SUMIFS(AssessedValuation[100% Commercial],AssessedValuation[Dist],$C60,AssessedValuation[Tif_NonTIF],$A$4)</f>
        <v>19822911</v>
      </c>
      <c r="K60" s="8">
        <f>SUMIFS(AssessedValuation[100% Industrial],AssessedValuation[Dist],$C60,AssessedValuation[Tif_NonTIF],$A$4)</f>
        <v>29220240</v>
      </c>
      <c r="L60" s="8">
        <f>SUMIFS(AssessedValuation[100% Reserved],AssessedValuation[Dist],$C60,AssessedValuation[Tif_NonTIF],$A$4)</f>
        <v>0</v>
      </c>
      <c r="M60" s="8">
        <f>SUMIFS(AssessedValuation[100% Reserved3],AssessedValuation[Dist],$C60,AssessedValuation[Tif_NonTIF],$A$4)</f>
        <v>0</v>
      </c>
      <c r="N60" s="8">
        <f>SUMIFS(AssessedValuation[100% Railroads],AssessedValuation[Dist],$C60,AssessedValuation[Tif_NonTIF],$A$4)</f>
        <v>23456540</v>
      </c>
      <c r="O60" s="8">
        <f>SUMIFS(AssessedValuation[100% Utilities],AssessedValuation[Dist],$C60,AssessedValuation[Tif_NonTIF],$A$4)</f>
        <v>81488442</v>
      </c>
      <c r="P60" s="8">
        <f>SUMIFS(AssessedValuation[100% Other],AssessedValuation[Dist],$C60,AssessedValuation[Tif_NonTIF],$A$4)</f>
        <v>0</v>
      </c>
      <c r="Q60" s="8">
        <f>SUMIFS(AssessedValuation[100% Gross],AssessedValuation[Dist],$C60,AssessedValuation[Tif_NonTIF],$A$4)</f>
        <v>527247082</v>
      </c>
      <c r="R60" s="8">
        <f>SUMIFS(AssessedValuation[100% Military Exempt],AssessedValuation[Dist],$C60,AssessedValuation[Tif_NonTIF],$A$4)</f>
        <v>509300</v>
      </c>
      <c r="S60" s="8">
        <f>SUMIFS(AssessedValuation[100% Net],AssessedValuation[Dist],$C60,AssessedValuation[Tif_NonTIF],$A$4)</f>
        <v>526737782</v>
      </c>
      <c r="T60" s="8">
        <f>SUMIFS(AssessedValuation[100% Gas &amp; Elec Utilities],AssessedValuation[Dist],$C60,AssessedValuation[Tif_NonTIF],$A$4)</f>
        <v>48741525</v>
      </c>
      <c r="U60" s="8">
        <f t="shared" si="0"/>
        <v>575479307</v>
      </c>
    </row>
    <row r="61" spans="1:21" x14ac:dyDescent="0.25">
      <c r="A61">
        <v>2024</v>
      </c>
      <c r="B61" t="s">
        <v>1036</v>
      </c>
      <c r="C61" t="s">
        <v>1141</v>
      </c>
      <c r="D61" t="s">
        <v>1141</v>
      </c>
      <c r="E61" t="s">
        <v>651</v>
      </c>
      <c r="F61" t="s">
        <v>1142</v>
      </c>
      <c r="G61" s="8">
        <f>SUMIFS(AssessedValuation[100% Residential],AssessedValuation[Dist],$C61,AssessedValuation[Tif_NonTIF],$A$4)</f>
        <v>266155355</v>
      </c>
      <c r="H61" s="8">
        <f>SUMIFS(AssessedValuation[100% Ag Land],AssessedValuation[Dist],$C61,AssessedValuation[Tif_NonTIF],$A$4)</f>
        <v>140876721</v>
      </c>
      <c r="I61" s="8">
        <f>SUMIFS(AssessedValuation[100% Ag Building],AssessedValuation[Dist],$C61,AssessedValuation[Tif_NonTIF],$A$4)</f>
        <v>14102610</v>
      </c>
      <c r="J61" s="8">
        <f>SUMIFS(AssessedValuation[100% Commercial],AssessedValuation[Dist],$C61,AssessedValuation[Tif_NonTIF],$A$4)</f>
        <v>42589231</v>
      </c>
      <c r="K61" s="8">
        <f>SUMIFS(AssessedValuation[100% Industrial],AssessedValuation[Dist],$C61,AssessedValuation[Tif_NonTIF],$A$4)</f>
        <v>3682724</v>
      </c>
      <c r="L61" s="8">
        <f>SUMIFS(AssessedValuation[100% Reserved],AssessedValuation[Dist],$C61,AssessedValuation[Tif_NonTIF],$A$4)</f>
        <v>0</v>
      </c>
      <c r="M61" s="8">
        <f>SUMIFS(AssessedValuation[100% Reserved3],AssessedValuation[Dist],$C61,AssessedValuation[Tif_NonTIF],$A$4)</f>
        <v>0</v>
      </c>
      <c r="N61" s="8">
        <f>SUMIFS(AssessedValuation[100% Railroads],AssessedValuation[Dist],$C61,AssessedValuation[Tif_NonTIF],$A$4)</f>
        <v>4613515</v>
      </c>
      <c r="O61" s="8">
        <f>SUMIFS(AssessedValuation[100% Utilities],AssessedValuation[Dist],$C61,AssessedValuation[Tif_NonTIF],$A$4)</f>
        <v>13589399</v>
      </c>
      <c r="P61" s="8">
        <f>SUMIFS(AssessedValuation[100% Other],AssessedValuation[Dist],$C61,AssessedValuation[Tif_NonTIF],$A$4)</f>
        <v>0</v>
      </c>
      <c r="Q61" s="8">
        <f>SUMIFS(AssessedValuation[100% Gross],AssessedValuation[Dist],$C61,AssessedValuation[Tif_NonTIF],$A$4)</f>
        <v>485609555</v>
      </c>
      <c r="R61" s="8">
        <f>SUMIFS(AssessedValuation[100% Military Exempt],AssessedValuation[Dist],$C61,AssessedValuation[Tif_NonTIF],$A$4)</f>
        <v>261132</v>
      </c>
      <c r="S61" s="8">
        <f>SUMIFS(AssessedValuation[100% Net],AssessedValuation[Dist],$C61,AssessedValuation[Tif_NonTIF],$A$4)</f>
        <v>485348423</v>
      </c>
      <c r="T61" s="8">
        <f>SUMIFS(AssessedValuation[100% Gas &amp; Elec Utilities],AssessedValuation[Dist],$C61,AssessedValuation[Tif_NonTIF],$A$4)</f>
        <v>5011960</v>
      </c>
      <c r="U61" s="8">
        <f t="shared" si="0"/>
        <v>490360383</v>
      </c>
    </row>
    <row r="62" spans="1:21" x14ac:dyDescent="0.25">
      <c r="A62">
        <v>2024</v>
      </c>
      <c r="B62" t="s">
        <v>1031</v>
      </c>
      <c r="C62" t="s">
        <v>1143</v>
      </c>
      <c r="D62" t="s">
        <v>1143</v>
      </c>
      <c r="E62" t="s">
        <v>1144</v>
      </c>
      <c r="F62" t="s">
        <v>1145</v>
      </c>
      <c r="G62" s="8">
        <f>SUMIFS(AssessedValuation[100% Residential],AssessedValuation[Dist],$C62,AssessedValuation[Tif_NonTIF],$A$4)</f>
        <v>273358373</v>
      </c>
      <c r="H62" s="8">
        <f>SUMIFS(AssessedValuation[100% Ag Land],AssessedValuation[Dist],$C62,AssessedValuation[Tif_NonTIF],$A$4)</f>
        <v>159503457</v>
      </c>
      <c r="I62" s="8">
        <f>SUMIFS(AssessedValuation[100% Ag Building],AssessedValuation[Dist],$C62,AssessedValuation[Tif_NonTIF],$A$4)</f>
        <v>6604123</v>
      </c>
      <c r="J62" s="8">
        <f>SUMIFS(AssessedValuation[100% Commercial],AssessedValuation[Dist],$C62,AssessedValuation[Tif_NonTIF],$A$4)</f>
        <v>28106736</v>
      </c>
      <c r="K62" s="8">
        <f>SUMIFS(AssessedValuation[100% Industrial],AssessedValuation[Dist],$C62,AssessedValuation[Tif_NonTIF],$A$4)</f>
        <v>36169794</v>
      </c>
      <c r="L62" s="8">
        <f>SUMIFS(AssessedValuation[100% Reserved],AssessedValuation[Dist],$C62,AssessedValuation[Tif_NonTIF],$A$4)</f>
        <v>0</v>
      </c>
      <c r="M62" s="8">
        <f>SUMIFS(AssessedValuation[100% Reserved3],AssessedValuation[Dist],$C62,AssessedValuation[Tif_NonTIF],$A$4)</f>
        <v>0</v>
      </c>
      <c r="N62" s="8">
        <f>SUMIFS(AssessedValuation[100% Railroads],AssessedValuation[Dist],$C62,AssessedValuation[Tif_NonTIF],$A$4)</f>
        <v>29331721</v>
      </c>
      <c r="O62" s="8">
        <f>SUMIFS(AssessedValuation[100% Utilities],AssessedValuation[Dist],$C62,AssessedValuation[Tif_NonTIF],$A$4)</f>
        <v>1771121</v>
      </c>
      <c r="P62" s="8">
        <f>SUMIFS(AssessedValuation[100% Other],AssessedValuation[Dist],$C62,AssessedValuation[Tif_NonTIF],$A$4)</f>
        <v>0</v>
      </c>
      <c r="Q62" s="8">
        <f>SUMIFS(AssessedValuation[100% Gross],AssessedValuation[Dist],$C62,AssessedValuation[Tif_NonTIF],$A$4)</f>
        <v>534845325</v>
      </c>
      <c r="R62" s="8">
        <f>SUMIFS(AssessedValuation[100% Military Exempt],AssessedValuation[Dist],$C62,AssessedValuation[Tif_NonTIF],$A$4)</f>
        <v>492632</v>
      </c>
      <c r="S62" s="8">
        <f>SUMIFS(AssessedValuation[100% Net],AssessedValuation[Dist],$C62,AssessedValuation[Tif_NonTIF],$A$4)</f>
        <v>534352693</v>
      </c>
      <c r="T62" s="8">
        <f>SUMIFS(AssessedValuation[100% Gas &amp; Elec Utilities],AssessedValuation[Dist],$C62,AssessedValuation[Tif_NonTIF],$A$4)</f>
        <v>196961115</v>
      </c>
      <c r="U62" s="8">
        <f t="shared" si="0"/>
        <v>731313808</v>
      </c>
    </row>
    <row r="63" spans="1:21" x14ac:dyDescent="0.25">
      <c r="A63">
        <v>2024</v>
      </c>
      <c r="B63" t="s">
        <v>1042</v>
      </c>
      <c r="C63" t="s">
        <v>1146</v>
      </c>
      <c r="D63" t="s">
        <v>1146</v>
      </c>
      <c r="E63" t="s">
        <v>678</v>
      </c>
      <c r="F63" t="s">
        <v>1147</v>
      </c>
      <c r="G63" s="8">
        <f>SUMIFS(AssessedValuation[100% Residential],AssessedValuation[Dist],$C63,AssessedValuation[Tif_NonTIF],$A$4)</f>
        <v>358019286</v>
      </c>
      <c r="H63" s="8">
        <f>SUMIFS(AssessedValuation[100% Ag Land],AssessedValuation[Dist],$C63,AssessedValuation[Tif_NonTIF],$A$4)</f>
        <v>92065503</v>
      </c>
      <c r="I63" s="8">
        <f>SUMIFS(AssessedValuation[100% Ag Building],AssessedValuation[Dist],$C63,AssessedValuation[Tif_NonTIF],$A$4)</f>
        <v>4685733</v>
      </c>
      <c r="J63" s="8">
        <f>SUMIFS(AssessedValuation[100% Commercial],AssessedValuation[Dist],$C63,AssessedValuation[Tif_NonTIF],$A$4)</f>
        <v>49263043</v>
      </c>
      <c r="K63" s="8">
        <f>SUMIFS(AssessedValuation[100% Industrial],AssessedValuation[Dist],$C63,AssessedValuation[Tif_NonTIF],$A$4)</f>
        <v>2857407</v>
      </c>
      <c r="L63" s="8">
        <f>SUMIFS(AssessedValuation[100% Reserved],AssessedValuation[Dist],$C63,AssessedValuation[Tif_NonTIF],$A$4)</f>
        <v>0</v>
      </c>
      <c r="M63" s="8">
        <f>SUMIFS(AssessedValuation[100% Reserved3],AssessedValuation[Dist],$C63,AssessedValuation[Tif_NonTIF],$A$4)</f>
        <v>0</v>
      </c>
      <c r="N63" s="8">
        <f>SUMIFS(AssessedValuation[100% Railroads],AssessedValuation[Dist],$C63,AssessedValuation[Tif_NonTIF],$A$4)</f>
        <v>54884074</v>
      </c>
      <c r="O63" s="8">
        <f>SUMIFS(AssessedValuation[100% Utilities],AssessedValuation[Dist],$C63,AssessedValuation[Tif_NonTIF],$A$4)</f>
        <v>0</v>
      </c>
      <c r="P63" s="8">
        <f>SUMIFS(AssessedValuation[100% Other],AssessedValuation[Dist],$C63,AssessedValuation[Tif_NonTIF],$A$4)</f>
        <v>9686</v>
      </c>
      <c r="Q63" s="8">
        <f>SUMIFS(AssessedValuation[100% Gross],AssessedValuation[Dist],$C63,AssessedValuation[Tif_NonTIF],$A$4)</f>
        <v>561784732</v>
      </c>
      <c r="R63" s="8">
        <f>SUMIFS(AssessedValuation[100% Military Exempt],AssessedValuation[Dist],$C63,AssessedValuation[Tif_NonTIF],$A$4)</f>
        <v>729344</v>
      </c>
      <c r="S63" s="8">
        <f>SUMIFS(AssessedValuation[100% Net],AssessedValuation[Dist],$C63,AssessedValuation[Tif_NonTIF],$A$4)</f>
        <v>561055388</v>
      </c>
      <c r="T63" s="8">
        <f>SUMIFS(AssessedValuation[100% Gas &amp; Elec Utilities],AssessedValuation[Dist],$C63,AssessedValuation[Tif_NonTIF],$A$4)</f>
        <v>84025734</v>
      </c>
      <c r="U63" s="8">
        <f t="shared" si="0"/>
        <v>645081122</v>
      </c>
    </row>
    <row r="64" spans="1:21" x14ac:dyDescent="0.25">
      <c r="A64">
        <v>2024</v>
      </c>
      <c r="B64" t="s">
        <v>1031</v>
      </c>
      <c r="C64" t="s">
        <v>1148</v>
      </c>
      <c r="D64" t="s">
        <v>1148</v>
      </c>
      <c r="E64" t="s">
        <v>319</v>
      </c>
      <c r="F64" t="s">
        <v>1149</v>
      </c>
      <c r="G64" s="8">
        <f>SUMIFS(AssessedValuation[100% Residential],AssessedValuation[Dist],$C64,AssessedValuation[Tif_NonTIF],$A$4)</f>
        <v>519720491</v>
      </c>
      <c r="H64" s="8">
        <f>SUMIFS(AssessedValuation[100% Ag Land],AssessedValuation[Dist],$C64,AssessedValuation[Tif_NonTIF],$A$4)</f>
        <v>161420759</v>
      </c>
      <c r="I64" s="8">
        <f>SUMIFS(AssessedValuation[100% Ag Building],AssessedValuation[Dist],$C64,AssessedValuation[Tif_NonTIF],$A$4)</f>
        <v>11487503</v>
      </c>
      <c r="J64" s="8">
        <f>SUMIFS(AssessedValuation[100% Commercial],AssessedValuation[Dist],$C64,AssessedValuation[Tif_NonTIF],$A$4)</f>
        <v>76764149</v>
      </c>
      <c r="K64" s="8">
        <f>SUMIFS(AssessedValuation[100% Industrial],AssessedValuation[Dist],$C64,AssessedValuation[Tif_NonTIF],$A$4)</f>
        <v>80457440</v>
      </c>
      <c r="L64" s="8">
        <f>SUMIFS(AssessedValuation[100% Reserved],AssessedValuation[Dist],$C64,AssessedValuation[Tif_NonTIF],$A$4)</f>
        <v>0</v>
      </c>
      <c r="M64" s="8">
        <f>SUMIFS(AssessedValuation[100% Reserved3],AssessedValuation[Dist],$C64,AssessedValuation[Tif_NonTIF],$A$4)</f>
        <v>0</v>
      </c>
      <c r="N64" s="8">
        <f>SUMIFS(AssessedValuation[100% Railroads],AssessedValuation[Dist],$C64,AssessedValuation[Tif_NonTIF],$A$4)</f>
        <v>10301271</v>
      </c>
      <c r="O64" s="8">
        <f>SUMIFS(AssessedValuation[100% Utilities],AssessedValuation[Dist],$C64,AssessedValuation[Tif_NonTIF],$A$4)</f>
        <v>5107600</v>
      </c>
      <c r="P64" s="8">
        <f>SUMIFS(AssessedValuation[100% Other],AssessedValuation[Dist],$C64,AssessedValuation[Tif_NonTIF],$A$4)</f>
        <v>0</v>
      </c>
      <c r="Q64" s="8">
        <f>SUMIFS(AssessedValuation[100% Gross],AssessedValuation[Dist],$C64,AssessedValuation[Tif_NonTIF],$A$4)</f>
        <v>865259213</v>
      </c>
      <c r="R64" s="8">
        <f>SUMIFS(AssessedValuation[100% Military Exempt],AssessedValuation[Dist],$C64,AssessedValuation[Tif_NonTIF],$A$4)</f>
        <v>992672</v>
      </c>
      <c r="S64" s="8">
        <f>SUMIFS(AssessedValuation[100% Net],AssessedValuation[Dist],$C64,AssessedValuation[Tif_NonTIF],$A$4)</f>
        <v>864266541</v>
      </c>
      <c r="T64" s="8">
        <f>SUMIFS(AssessedValuation[100% Gas &amp; Elec Utilities],AssessedValuation[Dist],$C64,AssessedValuation[Tif_NonTIF],$A$4)</f>
        <v>50095236</v>
      </c>
      <c r="U64" s="8">
        <f t="shared" si="0"/>
        <v>914361777</v>
      </c>
    </row>
    <row r="65" spans="1:21" x14ac:dyDescent="0.25">
      <c r="A65">
        <v>2024</v>
      </c>
      <c r="B65" t="s">
        <v>1036</v>
      </c>
      <c r="C65" t="s">
        <v>1150</v>
      </c>
      <c r="D65" t="s">
        <v>1150</v>
      </c>
      <c r="E65" t="s">
        <v>249</v>
      </c>
      <c r="F65" t="s">
        <v>1151</v>
      </c>
      <c r="G65" s="8">
        <f>SUMIFS(AssessedValuation[100% Residential],AssessedValuation[Dist],$C65,AssessedValuation[Tif_NonTIF],$A$4)</f>
        <v>72880167</v>
      </c>
      <c r="H65" s="8">
        <f>SUMIFS(AssessedValuation[100% Ag Land],AssessedValuation[Dist],$C65,AssessedValuation[Tif_NonTIF],$A$4)</f>
        <v>159193096</v>
      </c>
      <c r="I65" s="8">
        <f>SUMIFS(AssessedValuation[100% Ag Building],AssessedValuation[Dist],$C65,AssessedValuation[Tif_NonTIF],$A$4)</f>
        <v>9984335</v>
      </c>
      <c r="J65" s="8">
        <f>SUMIFS(AssessedValuation[100% Commercial],AssessedValuation[Dist],$C65,AssessedValuation[Tif_NonTIF],$A$4)</f>
        <v>12639372</v>
      </c>
      <c r="K65" s="8">
        <f>SUMIFS(AssessedValuation[100% Industrial],AssessedValuation[Dist],$C65,AssessedValuation[Tif_NonTIF],$A$4)</f>
        <v>701630</v>
      </c>
      <c r="L65" s="8">
        <f>SUMIFS(AssessedValuation[100% Reserved],AssessedValuation[Dist],$C65,AssessedValuation[Tif_NonTIF],$A$4)</f>
        <v>0</v>
      </c>
      <c r="M65" s="8">
        <f>SUMIFS(AssessedValuation[100% Reserved3],AssessedValuation[Dist],$C65,AssessedValuation[Tif_NonTIF],$A$4)</f>
        <v>0</v>
      </c>
      <c r="N65" s="8">
        <f>SUMIFS(AssessedValuation[100% Railroads],AssessedValuation[Dist],$C65,AssessedValuation[Tif_NonTIF],$A$4)</f>
        <v>0</v>
      </c>
      <c r="O65" s="8">
        <f>SUMIFS(AssessedValuation[100% Utilities],AssessedValuation[Dist],$C65,AssessedValuation[Tif_NonTIF],$A$4)</f>
        <v>468800</v>
      </c>
      <c r="P65" s="8">
        <f>SUMIFS(AssessedValuation[100% Other],AssessedValuation[Dist],$C65,AssessedValuation[Tif_NonTIF],$A$4)</f>
        <v>0</v>
      </c>
      <c r="Q65" s="8">
        <f>SUMIFS(AssessedValuation[100% Gross],AssessedValuation[Dist],$C65,AssessedValuation[Tif_NonTIF],$A$4)</f>
        <v>255867400</v>
      </c>
      <c r="R65" s="8">
        <f>SUMIFS(AssessedValuation[100% Military Exempt],AssessedValuation[Dist],$C65,AssessedValuation[Tif_NonTIF],$A$4)</f>
        <v>201868</v>
      </c>
      <c r="S65" s="8">
        <f>SUMIFS(AssessedValuation[100% Net],AssessedValuation[Dist],$C65,AssessedValuation[Tif_NonTIF],$A$4)</f>
        <v>255665532</v>
      </c>
      <c r="T65" s="8">
        <f>SUMIFS(AssessedValuation[100% Gas &amp; Elec Utilities],AssessedValuation[Dist],$C65,AssessedValuation[Tif_NonTIF],$A$4)</f>
        <v>12400176</v>
      </c>
      <c r="U65" s="8">
        <f t="shared" si="0"/>
        <v>268065708</v>
      </c>
    </row>
    <row r="66" spans="1:21" x14ac:dyDescent="0.25">
      <c r="A66">
        <v>2024</v>
      </c>
      <c r="B66" t="s">
        <v>1036</v>
      </c>
      <c r="C66" t="s">
        <v>1152</v>
      </c>
      <c r="D66" t="s">
        <v>1152</v>
      </c>
      <c r="E66" t="s">
        <v>213</v>
      </c>
      <c r="F66" t="s">
        <v>1153</v>
      </c>
      <c r="G66" s="8">
        <f>SUMIFS(AssessedValuation[100% Residential],AssessedValuation[Dist],$C66,AssessedValuation[Tif_NonTIF],$A$4)</f>
        <v>281324982</v>
      </c>
      <c r="H66" s="8">
        <f>SUMIFS(AssessedValuation[100% Ag Land],AssessedValuation[Dist],$C66,AssessedValuation[Tif_NonTIF],$A$4)</f>
        <v>92418480</v>
      </c>
      <c r="I66" s="8">
        <f>SUMIFS(AssessedValuation[100% Ag Building],AssessedValuation[Dist],$C66,AssessedValuation[Tif_NonTIF],$A$4)</f>
        <v>4632090</v>
      </c>
      <c r="J66" s="8">
        <f>SUMIFS(AssessedValuation[100% Commercial],AssessedValuation[Dist],$C66,AssessedValuation[Tif_NonTIF],$A$4)</f>
        <v>61968451</v>
      </c>
      <c r="K66" s="8">
        <f>SUMIFS(AssessedValuation[100% Industrial],AssessedValuation[Dist],$C66,AssessedValuation[Tif_NonTIF],$A$4)</f>
        <v>14669271</v>
      </c>
      <c r="L66" s="8">
        <f>SUMIFS(AssessedValuation[100% Reserved],AssessedValuation[Dist],$C66,AssessedValuation[Tif_NonTIF],$A$4)</f>
        <v>0</v>
      </c>
      <c r="M66" s="8">
        <f>SUMIFS(AssessedValuation[100% Reserved3],AssessedValuation[Dist],$C66,AssessedValuation[Tif_NonTIF],$A$4)</f>
        <v>0</v>
      </c>
      <c r="N66" s="8">
        <f>SUMIFS(AssessedValuation[100% Railroads],AssessedValuation[Dist],$C66,AssessedValuation[Tif_NonTIF],$A$4)</f>
        <v>2081886</v>
      </c>
      <c r="O66" s="8">
        <f>SUMIFS(AssessedValuation[100% Utilities],AssessedValuation[Dist],$C66,AssessedValuation[Tif_NonTIF],$A$4)</f>
        <v>31286611</v>
      </c>
      <c r="P66" s="8">
        <f>SUMIFS(AssessedValuation[100% Other],AssessedValuation[Dist],$C66,AssessedValuation[Tif_NonTIF],$A$4)</f>
        <v>0</v>
      </c>
      <c r="Q66" s="8">
        <f>SUMIFS(AssessedValuation[100% Gross],AssessedValuation[Dist],$C66,AssessedValuation[Tif_NonTIF],$A$4)</f>
        <v>488381771</v>
      </c>
      <c r="R66" s="8">
        <f>SUMIFS(AssessedValuation[100% Military Exempt],AssessedValuation[Dist],$C66,AssessedValuation[Tif_NonTIF],$A$4)</f>
        <v>657460</v>
      </c>
      <c r="S66" s="8">
        <f>SUMIFS(AssessedValuation[100% Net],AssessedValuation[Dist],$C66,AssessedValuation[Tif_NonTIF],$A$4)</f>
        <v>487724311</v>
      </c>
      <c r="T66" s="8">
        <f>SUMIFS(AssessedValuation[100% Gas &amp; Elec Utilities],AssessedValuation[Dist],$C66,AssessedValuation[Tif_NonTIF],$A$4)</f>
        <v>17971966</v>
      </c>
      <c r="U66" s="8">
        <f t="shared" si="0"/>
        <v>505696277</v>
      </c>
    </row>
    <row r="67" spans="1:21" x14ac:dyDescent="0.25">
      <c r="A67">
        <v>2024</v>
      </c>
      <c r="B67" t="s">
        <v>1033</v>
      </c>
      <c r="C67" t="s">
        <v>1154</v>
      </c>
      <c r="D67" t="s">
        <v>1154</v>
      </c>
      <c r="E67" t="s">
        <v>757</v>
      </c>
      <c r="F67" t="s">
        <v>1155</v>
      </c>
      <c r="G67" s="8">
        <f>SUMIFS(AssessedValuation[100% Residential],AssessedValuation[Dist],$C67,AssessedValuation[Tif_NonTIF],$A$4)</f>
        <v>307344986</v>
      </c>
      <c r="H67" s="8">
        <f>SUMIFS(AssessedValuation[100% Ag Land],AssessedValuation[Dist],$C67,AssessedValuation[Tif_NonTIF],$A$4)</f>
        <v>124641178</v>
      </c>
      <c r="I67" s="8">
        <f>SUMIFS(AssessedValuation[100% Ag Building],AssessedValuation[Dist],$C67,AssessedValuation[Tif_NonTIF],$A$4)</f>
        <v>5907550</v>
      </c>
      <c r="J67" s="8">
        <f>SUMIFS(AssessedValuation[100% Commercial],AssessedValuation[Dist],$C67,AssessedValuation[Tif_NonTIF],$A$4)</f>
        <v>48346052</v>
      </c>
      <c r="K67" s="8">
        <f>SUMIFS(AssessedValuation[100% Industrial],AssessedValuation[Dist],$C67,AssessedValuation[Tif_NonTIF],$A$4)</f>
        <v>16920820</v>
      </c>
      <c r="L67" s="8">
        <f>SUMIFS(AssessedValuation[100% Reserved],AssessedValuation[Dist],$C67,AssessedValuation[Tif_NonTIF],$A$4)</f>
        <v>0</v>
      </c>
      <c r="M67" s="8">
        <f>SUMIFS(AssessedValuation[100% Reserved3],AssessedValuation[Dist],$C67,AssessedValuation[Tif_NonTIF],$A$4)</f>
        <v>0</v>
      </c>
      <c r="N67" s="8">
        <f>SUMIFS(AssessedValuation[100% Railroads],AssessedValuation[Dist],$C67,AssessedValuation[Tif_NonTIF],$A$4)</f>
        <v>0</v>
      </c>
      <c r="O67" s="8">
        <f>SUMIFS(AssessedValuation[100% Utilities],AssessedValuation[Dist],$C67,AssessedValuation[Tif_NonTIF],$A$4)</f>
        <v>0</v>
      </c>
      <c r="P67" s="8">
        <f>SUMIFS(AssessedValuation[100% Other],AssessedValuation[Dist],$C67,AssessedValuation[Tif_NonTIF],$A$4)</f>
        <v>0</v>
      </c>
      <c r="Q67" s="8">
        <f>SUMIFS(AssessedValuation[100% Gross],AssessedValuation[Dist],$C67,AssessedValuation[Tif_NonTIF],$A$4)</f>
        <v>503160586</v>
      </c>
      <c r="R67" s="8">
        <f>SUMIFS(AssessedValuation[100% Military Exempt],AssessedValuation[Dist],$C67,AssessedValuation[Tif_NonTIF],$A$4)</f>
        <v>557452</v>
      </c>
      <c r="S67" s="8">
        <f>SUMIFS(AssessedValuation[100% Net],AssessedValuation[Dist],$C67,AssessedValuation[Tif_NonTIF],$A$4)</f>
        <v>502603134</v>
      </c>
      <c r="T67" s="8">
        <f>SUMIFS(AssessedValuation[100% Gas &amp; Elec Utilities],AssessedValuation[Dist],$C67,AssessedValuation[Tif_NonTIF],$A$4)</f>
        <v>74258536</v>
      </c>
      <c r="U67" s="8">
        <f t="shared" si="0"/>
        <v>576861670</v>
      </c>
    </row>
    <row r="68" spans="1:21" x14ac:dyDescent="0.25">
      <c r="A68">
        <v>2024</v>
      </c>
      <c r="B68" t="s">
        <v>1039</v>
      </c>
      <c r="C68" t="s">
        <v>1156</v>
      </c>
      <c r="D68" t="s">
        <v>1156</v>
      </c>
      <c r="E68" t="s">
        <v>1157</v>
      </c>
      <c r="F68" t="s">
        <v>1158</v>
      </c>
      <c r="G68" s="8">
        <f>SUMIFS(AssessedValuation[100% Residential],AssessedValuation[Dist],$C68,AssessedValuation[Tif_NonTIF],$A$4)</f>
        <v>247502933</v>
      </c>
      <c r="H68" s="8">
        <f>SUMIFS(AssessedValuation[100% Ag Land],AssessedValuation[Dist],$C68,AssessedValuation[Tif_NonTIF],$A$4)</f>
        <v>209633260</v>
      </c>
      <c r="I68" s="8">
        <f>SUMIFS(AssessedValuation[100% Ag Building],AssessedValuation[Dist],$C68,AssessedValuation[Tif_NonTIF],$A$4)</f>
        <v>19316910</v>
      </c>
      <c r="J68" s="8">
        <f>SUMIFS(AssessedValuation[100% Commercial],AssessedValuation[Dist],$C68,AssessedValuation[Tif_NonTIF],$A$4)</f>
        <v>42684278</v>
      </c>
      <c r="K68" s="8">
        <f>SUMIFS(AssessedValuation[100% Industrial],AssessedValuation[Dist],$C68,AssessedValuation[Tif_NonTIF],$A$4)</f>
        <v>21244102</v>
      </c>
      <c r="L68" s="8">
        <f>SUMIFS(AssessedValuation[100% Reserved],AssessedValuation[Dist],$C68,AssessedValuation[Tif_NonTIF],$A$4)</f>
        <v>0</v>
      </c>
      <c r="M68" s="8">
        <f>SUMIFS(AssessedValuation[100% Reserved3],AssessedValuation[Dist],$C68,AssessedValuation[Tif_NonTIF],$A$4)</f>
        <v>0</v>
      </c>
      <c r="N68" s="8">
        <f>SUMIFS(AssessedValuation[100% Railroads],AssessedValuation[Dist],$C68,AssessedValuation[Tif_NonTIF],$A$4)</f>
        <v>40292871</v>
      </c>
      <c r="O68" s="8">
        <f>SUMIFS(AssessedValuation[100% Utilities],AssessedValuation[Dist],$C68,AssessedValuation[Tif_NonTIF],$A$4)</f>
        <v>10538790</v>
      </c>
      <c r="P68" s="8">
        <f>SUMIFS(AssessedValuation[100% Other],AssessedValuation[Dist],$C68,AssessedValuation[Tif_NonTIF],$A$4)</f>
        <v>86</v>
      </c>
      <c r="Q68" s="8">
        <f>SUMIFS(AssessedValuation[100% Gross],AssessedValuation[Dist],$C68,AssessedValuation[Tif_NonTIF],$A$4)</f>
        <v>591213230</v>
      </c>
      <c r="R68" s="8">
        <f>SUMIFS(AssessedValuation[100% Military Exempt],AssessedValuation[Dist],$C68,AssessedValuation[Tif_NonTIF],$A$4)</f>
        <v>350028</v>
      </c>
      <c r="S68" s="8">
        <f>SUMIFS(AssessedValuation[100% Net],AssessedValuation[Dist],$C68,AssessedValuation[Tif_NonTIF],$A$4)</f>
        <v>590863202</v>
      </c>
      <c r="T68" s="8">
        <f>SUMIFS(AssessedValuation[100% Gas &amp; Elec Utilities],AssessedValuation[Dist],$C68,AssessedValuation[Tif_NonTIF],$A$4)</f>
        <v>21221736</v>
      </c>
      <c r="U68" s="8">
        <f t="shared" si="0"/>
        <v>612084938</v>
      </c>
    </row>
    <row r="69" spans="1:21" x14ac:dyDescent="0.25">
      <c r="A69">
        <v>2024</v>
      </c>
      <c r="B69" t="s">
        <v>1039</v>
      </c>
      <c r="C69" t="s">
        <v>1159</v>
      </c>
      <c r="D69" t="s">
        <v>1159</v>
      </c>
      <c r="E69" t="s">
        <v>426</v>
      </c>
      <c r="F69" t="s">
        <v>1160</v>
      </c>
      <c r="G69" s="8">
        <f>SUMIFS(AssessedValuation[100% Residential],AssessedValuation[Dist],$C69,AssessedValuation[Tif_NonTIF],$A$4)</f>
        <v>39685350</v>
      </c>
      <c r="H69" s="8">
        <f>SUMIFS(AssessedValuation[100% Ag Land],AssessedValuation[Dist],$C69,AssessedValuation[Tif_NonTIF],$A$4)</f>
        <v>76026500</v>
      </c>
      <c r="I69" s="8">
        <f>SUMIFS(AssessedValuation[100% Ag Building],AssessedValuation[Dist],$C69,AssessedValuation[Tif_NonTIF],$A$4)</f>
        <v>8757000</v>
      </c>
      <c r="J69" s="8">
        <f>SUMIFS(AssessedValuation[100% Commercial],AssessedValuation[Dist],$C69,AssessedValuation[Tif_NonTIF],$A$4)</f>
        <v>8481185</v>
      </c>
      <c r="K69" s="8">
        <f>SUMIFS(AssessedValuation[100% Industrial],AssessedValuation[Dist],$C69,AssessedValuation[Tif_NonTIF],$A$4)</f>
        <v>10536500</v>
      </c>
      <c r="L69" s="8">
        <f>SUMIFS(AssessedValuation[100% Reserved],AssessedValuation[Dist],$C69,AssessedValuation[Tif_NonTIF],$A$4)</f>
        <v>0</v>
      </c>
      <c r="M69" s="8">
        <f>SUMIFS(AssessedValuation[100% Reserved3],AssessedValuation[Dist],$C69,AssessedValuation[Tif_NonTIF],$A$4)</f>
        <v>0</v>
      </c>
      <c r="N69" s="8">
        <f>SUMIFS(AssessedValuation[100% Railroads],AssessedValuation[Dist],$C69,AssessedValuation[Tif_NonTIF],$A$4)</f>
        <v>3388879</v>
      </c>
      <c r="O69" s="8">
        <f>SUMIFS(AssessedValuation[100% Utilities],AssessedValuation[Dist],$C69,AssessedValuation[Tif_NonTIF],$A$4)</f>
        <v>793401</v>
      </c>
      <c r="P69" s="8">
        <f>SUMIFS(AssessedValuation[100% Other],AssessedValuation[Dist],$C69,AssessedValuation[Tif_NonTIF],$A$4)</f>
        <v>0</v>
      </c>
      <c r="Q69" s="8">
        <f>SUMIFS(AssessedValuation[100% Gross],AssessedValuation[Dist],$C69,AssessedValuation[Tif_NonTIF],$A$4)</f>
        <v>147668815</v>
      </c>
      <c r="R69" s="8">
        <f>SUMIFS(AssessedValuation[100% Military Exempt],AssessedValuation[Dist],$C69,AssessedValuation[Tif_NonTIF],$A$4)</f>
        <v>105564</v>
      </c>
      <c r="S69" s="8">
        <f>SUMIFS(AssessedValuation[100% Net],AssessedValuation[Dist],$C69,AssessedValuation[Tif_NonTIF],$A$4)</f>
        <v>147563251</v>
      </c>
      <c r="T69" s="8">
        <f>SUMIFS(AssessedValuation[100% Gas &amp; Elec Utilities],AssessedValuation[Dist],$C69,AssessedValuation[Tif_NonTIF],$A$4)</f>
        <v>9622221</v>
      </c>
      <c r="U69" s="8">
        <f t="shared" si="0"/>
        <v>157185472</v>
      </c>
    </row>
    <row r="70" spans="1:21" x14ac:dyDescent="0.25">
      <c r="A70">
        <v>2024</v>
      </c>
      <c r="B70" t="s">
        <v>1033</v>
      </c>
      <c r="C70" t="s">
        <v>1161</v>
      </c>
      <c r="D70" t="s">
        <v>1161</v>
      </c>
      <c r="E70" t="s">
        <v>220</v>
      </c>
      <c r="F70" t="s">
        <v>1162</v>
      </c>
      <c r="G70" s="8">
        <f>SUMIFS(AssessedValuation[100% Residential],AssessedValuation[Dist],$C70,AssessedValuation[Tif_NonTIF],$A$4)</f>
        <v>394142103</v>
      </c>
      <c r="H70" s="8">
        <f>SUMIFS(AssessedValuation[100% Ag Land],AssessedValuation[Dist],$C70,AssessedValuation[Tif_NonTIF],$A$4)</f>
        <v>79335669</v>
      </c>
      <c r="I70" s="8">
        <f>SUMIFS(AssessedValuation[100% Ag Building],AssessedValuation[Dist],$C70,AssessedValuation[Tif_NonTIF],$A$4)</f>
        <v>11291663</v>
      </c>
      <c r="J70" s="8">
        <f>SUMIFS(AssessedValuation[100% Commercial],AssessedValuation[Dist],$C70,AssessedValuation[Tif_NonTIF],$A$4)</f>
        <v>70959302</v>
      </c>
      <c r="K70" s="8">
        <f>SUMIFS(AssessedValuation[100% Industrial],AssessedValuation[Dist],$C70,AssessedValuation[Tif_NonTIF],$A$4)</f>
        <v>27202720</v>
      </c>
      <c r="L70" s="8">
        <f>SUMIFS(AssessedValuation[100% Reserved],AssessedValuation[Dist],$C70,AssessedValuation[Tif_NonTIF],$A$4)</f>
        <v>0</v>
      </c>
      <c r="M70" s="8">
        <f>SUMIFS(AssessedValuation[100% Reserved3],AssessedValuation[Dist],$C70,AssessedValuation[Tif_NonTIF],$A$4)</f>
        <v>0</v>
      </c>
      <c r="N70" s="8">
        <f>SUMIFS(AssessedValuation[100% Railroads],AssessedValuation[Dist],$C70,AssessedValuation[Tif_NonTIF],$A$4)</f>
        <v>19761405</v>
      </c>
      <c r="O70" s="8">
        <f>SUMIFS(AssessedValuation[100% Utilities],AssessedValuation[Dist],$C70,AssessedValuation[Tif_NonTIF],$A$4)</f>
        <v>3782797</v>
      </c>
      <c r="P70" s="8">
        <f>SUMIFS(AssessedValuation[100% Other],AssessedValuation[Dist],$C70,AssessedValuation[Tif_NonTIF],$A$4)</f>
        <v>0</v>
      </c>
      <c r="Q70" s="8">
        <f>SUMIFS(AssessedValuation[100% Gross],AssessedValuation[Dist],$C70,AssessedValuation[Tif_NonTIF],$A$4)</f>
        <v>606475659</v>
      </c>
      <c r="R70" s="8">
        <f>SUMIFS(AssessedValuation[100% Military Exempt],AssessedValuation[Dist],$C70,AssessedValuation[Tif_NonTIF],$A$4)</f>
        <v>605912</v>
      </c>
      <c r="S70" s="8">
        <f>SUMIFS(AssessedValuation[100% Net],AssessedValuation[Dist],$C70,AssessedValuation[Tif_NonTIF],$A$4)</f>
        <v>605869747</v>
      </c>
      <c r="T70" s="8">
        <f>SUMIFS(AssessedValuation[100% Gas &amp; Elec Utilities],AssessedValuation[Dist],$C70,AssessedValuation[Tif_NonTIF],$A$4)</f>
        <v>40873124</v>
      </c>
      <c r="U70" s="8">
        <f t="shared" si="0"/>
        <v>646742871</v>
      </c>
    </row>
    <row r="71" spans="1:21" x14ac:dyDescent="0.25">
      <c r="A71">
        <v>2024</v>
      </c>
      <c r="B71" t="s">
        <v>1031</v>
      </c>
      <c r="C71" t="s">
        <v>1163</v>
      </c>
      <c r="D71" t="s">
        <v>1163</v>
      </c>
      <c r="E71" t="s">
        <v>280</v>
      </c>
      <c r="F71" t="s">
        <v>1164</v>
      </c>
      <c r="G71" s="8">
        <f>SUMIFS(AssessedValuation[100% Residential],AssessedValuation[Dist],$C71,AssessedValuation[Tif_NonTIF],$A$4)</f>
        <v>107784315</v>
      </c>
      <c r="H71" s="8">
        <f>SUMIFS(AssessedValuation[100% Ag Land],AssessedValuation[Dist],$C71,AssessedValuation[Tif_NonTIF],$A$4)</f>
        <v>48850590</v>
      </c>
      <c r="I71" s="8">
        <f>SUMIFS(AssessedValuation[100% Ag Building],AssessedValuation[Dist],$C71,AssessedValuation[Tif_NonTIF],$A$4)</f>
        <v>2888060</v>
      </c>
      <c r="J71" s="8">
        <f>SUMIFS(AssessedValuation[100% Commercial],AssessedValuation[Dist],$C71,AssessedValuation[Tif_NonTIF],$A$4)</f>
        <v>6168675</v>
      </c>
      <c r="K71" s="8">
        <f>SUMIFS(AssessedValuation[100% Industrial],AssessedValuation[Dist],$C71,AssessedValuation[Tif_NonTIF],$A$4)</f>
        <v>1210260</v>
      </c>
      <c r="L71" s="8">
        <f>SUMIFS(AssessedValuation[100% Reserved],AssessedValuation[Dist],$C71,AssessedValuation[Tif_NonTIF],$A$4)</f>
        <v>0</v>
      </c>
      <c r="M71" s="8">
        <f>SUMIFS(AssessedValuation[100% Reserved3],AssessedValuation[Dist],$C71,AssessedValuation[Tif_NonTIF],$A$4)</f>
        <v>0</v>
      </c>
      <c r="N71" s="8">
        <f>SUMIFS(AssessedValuation[100% Railroads],AssessedValuation[Dist],$C71,AssessedValuation[Tif_NonTIF],$A$4)</f>
        <v>2122165</v>
      </c>
      <c r="O71" s="8">
        <f>SUMIFS(AssessedValuation[100% Utilities],AssessedValuation[Dist],$C71,AssessedValuation[Tif_NonTIF],$A$4)</f>
        <v>269952</v>
      </c>
      <c r="P71" s="8">
        <f>SUMIFS(AssessedValuation[100% Other],AssessedValuation[Dist],$C71,AssessedValuation[Tif_NonTIF],$A$4)</f>
        <v>0</v>
      </c>
      <c r="Q71" s="8">
        <f>SUMIFS(AssessedValuation[100% Gross],AssessedValuation[Dist],$C71,AssessedValuation[Tif_NonTIF],$A$4)</f>
        <v>169294017</v>
      </c>
      <c r="R71" s="8">
        <f>SUMIFS(AssessedValuation[100% Military Exempt],AssessedValuation[Dist],$C71,AssessedValuation[Tif_NonTIF],$A$4)</f>
        <v>200016</v>
      </c>
      <c r="S71" s="8">
        <f>SUMIFS(AssessedValuation[100% Net],AssessedValuation[Dist],$C71,AssessedValuation[Tif_NonTIF],$A$4)</f>
        <v>169094001</v>
      </c>
      <c r="T71" s="8">
        <f>SUMIFS(AssessedValuation[100% Gas &amp; Elec Utilities],AssessedValuation[Dist],$C71,AssessedValuation[Tif_NonTIF],$A$4)</f>
        <v>12049256</v>
      </c>
      <c r="U71" s="8">
        <f t="shared" si="0"/>
        <v>181143257</v>
      </c>
    </row>
    <row r="72" spans="1:21" x14ac:dyDescent="0.25">
      <c r="A72">
        <v>2024</v>
      </c>
      <c r="B72" t="s">
        <v>1039</v>
      </c>
      <c r="C72" t="s">
        <v>1165</v>
      </c>
      <c r="D72" t="s">
        <v>1165</v>
      </c>
      <c r="E72" t="s">
        <v>236</v>
      </c>
      <c r="F72" t="s">
        <v>1166</v>
      </c>
      <c r="G72" s="8">
        <f>SUMIFS(AssessedValuation[100% Residential],AssessedValuation[Dist],$C72,AssessedValuation[Tif_NonTIF],$A$4)</f>
        <v>107343831</v>
      </c>
      <c r="H72" s="8">
        <f>SUMIFS(AssessedValuation[100% Ag Land],AssessedValuation[Dist],$C72,AssessedValuation[Tif_NonTIF],$A$4)</f>
        <v>192128130</v>
      </c>
      <c r="I72" s="8">
        <f>SUMIFS(AssessedValuation[100% Ag Building],AssessedValuation[Dist],$C72,AssessedValuation[Tif_NonTIF],$A$4)</f>
        <v>7874340</v>
      </c>
      <c r="J72" s="8">
        <f>SUMIFS(AssessedValuation[100% Commercial],AssessedValuation[Dist],$C72,AssessedValuation[Tif_NonTIF],$A$4)</f>
        <v>22840979</v>
      </c>
      <c r="K72" s="8">
        <f>SUMIFS(AssessedValuation[100% Industrial],AssessedValuation[Dist],$C72,AssessedValuation[Tif_NonTIF],$A$4)</f>
        <v>17129291</v>
      </c>
      <c r="L72" s="8">
        <f>SUMIFS(AssessedValuation[100% Reserved],AssessedValuation[Dist],$C72,AssessedValuation[Tif_NonTIF],$A$4)</f>
        <v>0</v>
      </c>
      <c r="M72" s="8">
        <f>SUMIFS(AssessedValuation[100% Reserved3],AssessedValuation[Dist],$C72,AssessedValuation[Tif_NonTIF],$A$4)</f>
        <v>0</v>
      </c>
      <c r="N72" s="8">
        <f>SUMIFS(AssessedValuation[100% Railroads],AssessedValuation[Dist],$C72,AssessedValuation[Tif_NonTIF],$A$4)</f>
        <v>1920732</v>
      </c>
      <c r="O72" s="8">
        <f>SUMIFS(AssessedValuation[100% Utilities],AssessedValuation[Dist],$C72,AssessedValuation[Tif_NonTIF],$A$4)</f>
        <v>4273328</v>
      </c>
      <c r="P72" s="8">
        <f>SUMIFS(AssessedValuation[100% Other],AssessedValuation[Dist],$C72,AssessedValuation[Tif_NonTIF],$A$4)</f>
        <v>0</v>
      </c>
      <c r="Q72" s="8">
        <f>SUMIFS(AssessedValuation[100% Gross],AssessedValuation[Dist],$C72,AssessedValuation[Tif_NonTIF],$A$4)</f>
        <v>353510631</v>
      </c>
      <c r="R72" s="8">
        <f>SUMIFS(AssessedValuation[100% Military Exempt],AssessedValuation[Dist],$C72,AssessedValuation[Tif_NonTIF],$A$4)</f>
        <v>232773</v>
      </c>
      <c r="S72" s="8">
        <f>SUMIFS(AssessedValuation[100% Net],AssessedValuation[Dist],$C72,AssessedValuation[Tif_NonTIF],$A$4)</f>
        <v>353277858</v>
      </c>
      <c r="T72" s="8">
        <f>SUMIFS(AssessedValuation[100% Gas &amp; Elec Utilities],AssessedValuation[Dist],$C72,AssessedValuation[Tif_NonTIF],$A$4)</f>
        <v>112749119</v>
      </c>
      <c r="U72" s="8">
        <f t="shared" ref="U72:U135" si="1">SUM(S72:T72)</f>
        <v>466026977</v>
      </c>
    </row>
    <row r="73" spans="1:21" x14ac:dyDescent="0.25">
      <c r="A73">
        <v>2024</v>
      </c>
      <c r="B73" t="s">
        <v>1054</v>
      </c>
      <c r="C73" t="s">
        <v>1167</v>
      </c>
      <c r="D73" t="s">
        <v>1167</v>
      </c>
      <c r="E73" t="s">
        <v>262</v>
      </c>
      <c r="F73" t="s">
        <v>1168</v>
      </c>
      <c r="G73" s="8">
        <f>SUMIFS(AssessedValuation[100% Residential],AssessedValuation[Dist],$C73,AssessedValuation[Tif_NonTIF],$A$4)</f>
        <v>419427633</v>
      </c>
      <c r="H73" s="8">
        <f>SUMIFS(AssessedValuation[100% Ag Land],AssessedValuation[Dist],$C73,AssessedValuation[Tif_NonTIF],$A$4)</f>
        <v>112877720</v>
      </c>
      <c r="I73" s="8">
        <f>SUMIFS(AssessedValuation[100% Ag Building],AssessedValuation[Dist],$C73,AssessedValuation[Tif_NonTIF],$A$4)</f>
        <v>9191408</v>
      </c>
      <c r="J73" s="8">
        <f>SUMIFS(AssessedValuation[100% Commercial],AssessedValuation[Dist],$C73,AssessedValuation[Tif_NonTIF],$A$4)</f>
        <v>39111148</v>
      </c>
      <c r="K73" s="8">
        <f>SUMIFS(AssessedValuation[100% Industrial],AssessedValuation[Dist],$C73,AssessedValuation[Tif_NonTIF],$A$4)</f>
        <v>13933651</v>
      </c>
      <c r="L73" s="8">
        <f>SUMIFS(AssessedValuation[100% Reserved],AssessedValuation[Dist],$C73,AssessedValuation[Tif_NonTIF],$A$4)</f>
        <v>0</v>
      </c>
      <c r="M73" s="8">
        <f>SUMIFS(AssessedValuation[100% Reserved3],AssessedValuation[Dist],$C73,AssessedValuation[Tif_NonTIF],$A$4)</f>
        <v>0</v>
      </c>
      <c r="N73" s="8">
        <f>SUMIFS(AssessedValuation[100% Railroads],AssessedValuation[Dist],$C73,AssessedValuation[Tif_NonTIF],$A$4)</f>
        <v>7148613</v>
      </c>
      <c r="O73" s="8">
        <f>SUMIFS(AssessedValuation[100% Utilities],AssessedValuation[Dist],$C73,AssessedValuation[Tif_NonTIF],$A$4)</f>
        <v>3842610</v>
      </c>
      <c r="P73" s="8">
        <f>SUMIFS(AssessedValuation[100% Other],AssessedValuation[Dist],$C73,AssessedValuation[Tif_NonTIF],$A$4)</f>
        <v>0</v>
      </c>
      <c r="Q73" s="8">
        <f>SUMIFS(AssessedValuation[100% Gross],AssessedValuation[Dist],$C73,AssessedValuation[Tif_NonTIF],$A$4)</f>
        <v>605532783</v>
      </c>
      <c r="R73" s="8">
        <f>SUMIFS(AssessedValuation[100% Military Exempt],AssessedValuation[Dist],$C73,AssessedValuation[Tif_NonTIF],$A$4)</f>
        <v>559304</v>
      </c>
      <c r="S73" s="8">
        <f>SUMIFS(AssessedValuation[100% Net],AssessedValuation[Dist],$C73,AssessedValuation[Tif_NonTIF],$A$4)</f>
        <v>604973479</v>
      </c>
      <c r="T73" s="8">
        <f>SUMIFS(AssessedValuation[100% Gas &amp; Elec Utilities],AssessedValuation[Dist],$C73,AssessedValuation[Tif_NonTIF],$A$4)</f>
        <v>43219277</v>
      </c>
      <c r="U73" s="8">
        <f t="shared" si="1"/>
        <v>648192756</v>
      </c>
    </row>
    <row r="74" spans="1:21" x14ac:dyDescent="0.25">
      <c r="A74">
        <v>2024</v>
      </c>
      <c r="C74" t="s">
        <v>1169</v>
      </c>
      <c r="D74" t="s">
        <v>1169</v>
      </c>
      <c r="E74" t="s">
        <v>546</v>
      </c>
      <c r="F74" t="s">
        <v>1170</v>
      </c>
      <c r="G74" s="8">
        <f>SUMIFS(AssessedValuation[100% Residential],AssessedValuation[Dist],$C74,AssessedValuation[Tif_NonTIF],$A$4)</f>
        <v>163938591</v>
      </c>
      <c r="H74" s="8">
        <f>SUMIFS(AssessedValuation[100% Ag Land],AssessedValuation[Dist],$C74,AssessedValuation[Tif_NonTIF],$A$4)</f>
        <v>19648060</v>
      </c>
      <c r="I74" s="8">
        <f>SUMIFS(AssessedValuation[100% Ag Building],AssessedValuation[Dist],$C74,AssessedValuation[Tif_NonTIF],$A$4)</f>
        <v>926270</v>
      </c>
      <c r="J74" s="8">
        <f>SUMIFS(AssessedValuation[100% Commercial],AssessedValuation[Dist],$C74,AssessedValuation[Tif_NonTIF],$A$4)</f>
        <v>21692429</v>
      </c>
      <c r="K74" s="8">
        <f>SUMIFS(AssessedValuation[100% Industrial],AssessedValuation[Dist],$C74,AssessedValuation[Tif_NonTIF],$A$4)</f>
        <v>12310910</v>
      </c>
      <c r="L74" s="8">
        <f>SUMIFS(AssessedValuation[100% Reserved],AssessedValuation[Dist],$C74,AssessedValuation[Tif_NonTIF],$A$4)</f>
        <v>0</v>
      </c>
      <c r="M74" s="8">
        <f>SUMIFS(AssessedValuation[100% Reserved3],AssessedValuation[Dist],$C74,AssessedValuation[Tif_NonTIF],$A$4)</f>
        <v>0</v>
      </c>
      <c r="N74" s="8">
        <f>SUMIFS(AssessedValuation[100% Railroads],AssessedValuation[Dist],$C74,AssessedValuation[Tif_NonTIF],$A$4)</f>
        <v>9570936</v>
      </c>
      <c r="O74" s="8">
        <f>SUMIFS(AssessedValuation[100% Utilities],AssessedValuation[Dist],$C74,AssessedValuation[Tif_NonTIF],$A$4)</f>
        <v>1019300</v>
      </c>
      <c r="P74" s="8">
        <f>SUMIFS(AssessedValuation[100% Other],AssessedValuation[Dist],$C74,AssessedValuation[Tif_NonTIF],$A$4)</f>
        <v>0</v>
      </c>
      <c r="Q74" s="8">
        <f>SUMIFS(AssessedValuation[100% Gross],AssessedValuation[Dist],$C74,AssessedValuation[Tif_NonTIF],$A$4)</f>
        <v>229106496</v>
      </c>
      <c r="R74" s="8">
        <f>SUMIFS(AssessedValuation[100% Military Exempt],AssessedValuation[Dist],$C74,AssessedValuation[Tif_NonTIF],$A$4)</f>
        <v>175940</v>
      </c>
      <c r="S74" s="8">
        <f>SUMIFS(AssessedValuation[100% Net],AssessedValuation[Dist],$C74,AssessedValuation[Tif_NonTIF],$A$4)</f>
        <v>228930556</v>
      </c>
      <c r="T74" s="8">
        <f>SUMIFS(AssessedValuation[100% Gas &amp; Elec Utilities],AssessedValuation[Dist],$C74,AssessedValuation[Tif_NonTIF],$A$4)</f>
        <v>11712555</v>
      </c>
      <c r="U74" s="8">
        <f t="shared" si="1"/>
        <v>240643111</v>
      </c>
    </row>
    <row r="75" spans="1:21" x14ac:dyDescent="0.25">
      <c r="A75">
        <v>2024</v>
      </c>
      <c r="B75" t="s">
        <v>1045</v>
      </c>
      <c r="C75" t="s">
        <v>1171</v>
      </c>
      <c r="D75" t="s">
        <v>1171</v>
      </c>
      <c r="E75" t="s">
        <v>554</v>
      </c>
      <c r="F75" t="s">
        <v>1172</v>
      </c>
      <c r="G75" s="8">
        <f>SUMIFS(AssessedValuation[100% Residential],AssessedValuation[Dist],$C75,AssessedValuation[Tif_NonTIF],$A$4)</f>
        <v>1341100965</v>
      </c>
      <c r="H75" s="8">
        <f>SUMIFS(AssessedValuation[100% Ag Land],AssessedValuation[Dist],$C75,AssessedValuation[Tif_NonTIF],$A$4)</f>
        <v>66935504</v>
      </c>
      <c r="I75" s="8">
        <f>SUMIFS(AssessedValuation[100% Ag Building],AssessedValuation[Dist],$C75,AssessedValuation[Tif_NonTIF],$A$4)</f>
        <v>3202362</v>
      </c>
      <c r="J75" s="8">
        <f>SUMIFS(AssessedValuation[100% Commercial],AssessedValuation[Dist],$C75,AssessedValuation[Tif_NonTIF],$A$4)</f>
        <v>443515495</v>
      </c>
      <c r="K75" s="8">
        <f>SUMIFS(AssessedValuation[100% Industrial],AssessedValuation[Dist],$C75,AssessedValuation[Tif_NonTIF],$A$4)</f>
        <v>32275625</v>
      </c>
      <c r="L75" s="8">
        <f>SUMIFS(AssessedValuation[100% Reserved],AssessedValuation[Dist],$C75,AssessedValuation[Tif_NonTIF],$A$4)</f>
        <v>0</v>
      </c>
      <c r="M75" s="8">
        <f>SUMIFS(AssessedValuation[100% Reserved3],AssessedValuation[Dist],$C75,AssessedValuation[Tif_NonTIF],$A$4)</f>
        <v>0</v>
      </c>
      <c r="N75" s="8">
        <f>SUMIFS(AssessedValuation[100% Railroads],AssessedValuation[Dist],$C75,AssessedValuation[Tif_NonTIF],$A$4)</f>
        <v>12818041</v>
      </c>
      <c r="O75" s="8">
        <f>SUMIFS(AssessedValuation[100% Utilities],AssessedValuation[Dist],$C75,AssessedValuation[Tif_NonTIF],$A$4)</f>
        <v>5467712</v>
      </c>
      <c r="P75" s="8">
        <f>SUMIFS(AssessedValuation[100% Other],AssessedValuation[Dist],$C75,AssessedValuation[Tif_NonTIF],$A$4)</f>
        <v>0</v>
      </c>
      <c r="Q75" s="8">
        <f>SUMIFS(AssessedValuation[100% Gross],AssessedValuation[Dist],$C75,AssessedValuation[Tif_NonTIF],$A$4)</f>
        <v>1905315704</v>
      </c>
      <c r="R75" s="8">
        <f>SUMIFS(AssessedValuation[100% Military Exempt],AssessedValuation[Dist],$C75,AssessedValuation[Tif_NonTIF],$A$4)</f>
        <v>572760</v>
      </c>
      <c r="S75" s="8">
        <f>SUMIFS(AssessedValuation[100% Net],AssessedValuation[Dist],$C75,AssessedValuation[Tif_NonTIF],$A$4)</f>
        <v>1904742944</v>
      </c>
      <c r="T75" s="8">
        <f>SUMIFS(AssessedValuation[100% Gas &amp; Elec Utilities],AssessedValuation[Dist],$C75,AssessedValuation[Tif_NonTIF],$A$4)</f>
        <v>55853193</v>
      </c>
      <c r="U75" s="8">
        <f t="shared" si="1"/>
        <v>1960596137</v>
      </c>
    </row>
    <row r="76" spans="1:21" x14ac:dyDescent="0.25">
      <c r="A76">
        <v>2024</v>
      </c>
      <c r="B76" t="s">
        <v>1031</v>
      </c>
      <c r="C76" t="s">
        <v>1173</v>
      </c>
      <c r="D76" t="s">
        <v>1173</v>
      </c>
      <c r="E76" t="s">
        <v>312</v>
      </c>
      <c r="F76" t="s">
        <v>1174</v>
      </c>
      <c r="G76" s="8">
        <f>SUMIFS(AssessedValuation[100% Residential],AssessedValuation[Dist],$C76,AssessedValuation[Tif_NonTIF],$A$4)</f>
        <v>1331227583</v>
      </c>
      <c r="H76" s="8">
        <f>SUMIFS(AssessedValuation[100% Ag Land],AssessedValuation[Dist],$C76,AssessedValuation[Tif_NonTIF],$A$4)</f>
        <v>61707040</v>
      </c>
      <c r="I76" s="8">
        <f>SUMIFS(AssessedValuation[100% Ag Building],AssessedValuation[Dist],$C76,AssessedValuation[Tif_NonTIF],$A$4)</f>
        <v>3410700</v>
      </c>
      <c r="J76" s="8">
        <f>SUMIFS(AssessedValuation[100% Commercial],AssessedValuation[Dist],$C76,AssessedValuation[Tif_NonTIF],$A$4)</f>
        <v>171881429</v>
      </c>
      <c r="K76" s="8">
        <f>SUMIFS(AssessedValuation[100% Industrial],AssessedValuation[Dist],$C76,AssessedValuation[Tif_NonTIF],$A$4)</f>
        <v>14541600</v>
      </c>
      <c r="L76" s="8">
        <f>SUMIFS(AssessedValuation[100% Reserved],AssessedValuation[Dist],$C76,AssessedValuation[Tif_NonTIF],$A$4)</f>
        <v>0</v>
      </c>
      <c r="M76" s="8">
        <f>SUMIFS(AssessedValuation[100% Reserved3],AssessedValuation[Dist],$C76,AssessedValuation[Tif_NonTIF],$A$4)</f>
        <v>0</v>
      </c>
      <c r="N76" s="8">
        <f>SUMIFS(AssessedValuation[100% Railroads],AssessedValuation[Dist],$C76,AssessedValuation[Tif_NonTIF],$A$4)</f>
        <v>2786551</v>
      </c>
      <c r="O76" s="8">
        <f>SUMIFS(AssessedValuation[100% Utilities],AssessedValuation[Dist],$C76,AssessedValuation[Tif_NonTIF],$A$4)</f>
        <v>21736325</v>
      </c>
      <c r="P76" s="8">
        <f>SUMIFS(AssessedValuation[100% Other],AssessedValuation[Dist],$C76,AssessedValuation[Tif_NonTIF],$A$4)</f>
        <v>0</v>
      </c>
      <c r="Q76" s="8">
        <f>SUMIFS(AssessedValuation[100% Gross],AssessedValuation[Dist],$C76,AssessedValuation[Tif_NonTIF],$A$4)</f>
        <v>1607291228</v>
      </c>
      <c r="R76" s="8">
        <f>SUMIFS(AssessedValuation[100% Military Exempt],AssessedValuation[Dist],$C76,AssessedValuation[Tif_NonTIF],$A$4)</f>
        <v>700056</v>
      </c>
      <c r="S76" s="8">
        <f>SUMIFS(AssessedValuation[100% Net],AssessedValuation[Dist],$C76,AssessedValuation[Tif_NonTIF],$A$4)</f>
        <v>1606591172</v>
      </c>
      <c r="T76" s="8">
        <f>SUMIFS(AssessedValuation[100% Gas &amp; Elec Utilities],AssessedValuation[Dist],$C76,AssessedValuation[Tif_NonTIF],$A$4)</f>
        <v>1140144309</v>
      </c>
      <c r="U76" s="8">
        <f t="shared" si="1"/>
        <v>2746735481</v>
      </c>
    </row>
    <row r="77" spans="1:21" x14ac:dyDescent="0.25">
      <c r="A77">
        <v>2024</v>
      </c>
      <c r="B77" t="s">
        <v>1064</v>
      </c>
      <c r="C77" t="s">
        <v>1175</v>
      </c>
      <c r="D77" t="s">
        <v>1175</v>
      </c>
      <c r="E77" t="s">
        <v>243</v>
      </c>
      <c r="F77" t="s">
        <v>1176</v>
      </c>
      <c r="G77" s="8">
        <f>SUMIFS(AssessedValuation[100% Residential],AssessedValuation[Dist],$C77,AssessedValuation[Tif_NonTIF],$A$4)</f>
        <v>908327054</v>
      </c>
      <c r="H77" s="8">
        <f>SUMIFS(AssessedValuation[100% Ag Land],AssessedValuation[Dist],$C77,AssessedValuation[Tif_NonTIF],$A$4)</f>
        <v>7093557</v>
      </c>
      <c r="I77" s="8">
        <f>SUMIFS(AssessedValuation[100% Ag Building],AssessedValuation[Dist],$C77,AssessedValuation[Tif_NonTIF],$A$4)</f>
        <v>717520</v>
      </c>
      <c r="J77" s="8">
        <f>SUMIFS(AssessedValuation[100% Commercial],AssessedValuation[Dist],$C77,AssessedValuation[Tif_NonTIF],$A$4)</f>
        <v>268709283</v>
      </c>
      <c r="K77" s="8">
        <f>SUMIFS(AssessedValuation[100% Industrial],AssessedValuation[Dist],$C77,AssessedValuation[Tif_NonTIF],$A$4)</f>
        <v>149763251</v>
      </c>
      <c r="L77" s="8">
        <f>SUMIFS(AssessedValuation[100% Reserved],AssessedValuation[Dist],$C77,AssessedValuation[Tif_NonTIF],$A$4)</f>
        <v>0</v>
      </c>
      <c r="M77" s="8">
        <f>SUMIFS(AssessedValuation[100% Reserved3],AssessedValuation[Dist],$C77,AssessedValuation[Tif_NonTIF],$A$4)</f>
        <v>0</v>
      </c>
      <c r="N77" s="8">
        <f>SUMIFS(AssessedValuation[100% Railroads],AssessedValuation[Dist],$C77,AssessedValuation[Tif_NonTIF],$A$4)</f>
        <v>8382296</v>
      </c>
      <c r="O77" s="8">
        <f>SUMIFS(AssessedValuation[100% Utilities],AssessedValuation[Dist],$C77,AssessedValuation[Tif_NonTIF],$A$4)</f>
        <v>0</v>
      </c>
      <c r="P77" s="8">
        <f>SUMIFS(AssessedValuation[100% Other],AssessedValuation[Dist],$C77,AssessedValuation[Tif_NonTIF],$A$4)</f>
        <v>424410</v>
      </c>
      <c r="Q77" s="8">
        <f>SUMIFS(AssessedValuation[100% Gross],AssessedValuation[Dist],$C77,AssessedValuation[Tif_NonTIF],$A$4)</f>
        <v>1343417371</v>
      </c>
      <c r="R77" s="8">
        <f>SUMIFS(AssessedValuation[100% Military Exempt],AssessedValuation[Dist],$C77,AssessedValuation[Tif_NonTIF],$A$4)</f>
        <v>2059424</v>
      </c>
      <c r="S77" s="8">
        <f>SUMIFS(AssessedValuation[100% Net],AssessedValuation[Dist],$C77,AssessedValuation[Tif_NonTIF],$A$4)</f>
        <v>1341357947</v>
      </c>
      <c r="T77" s="8">
        <f>SUMIFS(AssessedValuation[100% Gas &amp; Elec Utilities],AssessedValuation[Dist],$C77,AssessedValuation[Tif_NonTIF],$A$4)</f>
        <v>259858259</v>
      </c>
      <c r="U77" s="8">
        <f t="shared" si="1"/>
        <v>1601216206</v>
      </c>
    </row>
    <row r="78" spans="1:21" x14ac:dyDescent="0.25">
      <c r="A78">
        <v>2024</v>
      </c>
      <c r="B78" t="s">
        <v>1026</v>
      </c>
      <c r="C78" t="s">
        <v>1177</v>
      </c>
      <c r="D78" t="s">
        <v>1177</v>
      </c>
      <c r="E78" t="s">
        <v>541</v>
      </c>
      <c r="F78" t="s">
        <v>1178</v>
      </c>
      <c r="G78" s="8">
        <f>SUMIFS(AssessedValuation[100% Residential],AssessedValuation[Dist],$C78,AssessedValuation[Tif_NonTIF],$A$4)</f>
        <v>263858723</v>
      </c>
      <c r="H78" s="8">
        <f>SUMIFS(AssessedValuation[100% Ag Land],AssessedValuation[Dist],$C78,AssessedValuation[Tif_NonTIF],$A$4)</f>
        <v>84096670</v>
      </c>
      <c r="I78" s="8">
        <f>SUMIFS(AssessedValuation[100% Ag Building],AssessedValuation[Dist],$C78,AssessedValuation[Tif_NonTIF],$A$4)</f>
        <v>2161650</v>
      </c>
      <c r="J78" s="8">
        <f>SUMIFS(AssessedValuation[100% Commercial],AssessedValuation[Dist],$C78,AssessedValuation[Tif_NonTIF],$A$4)</f>
        <v>25369170</v>
      </c>
      <c r="K78" s="8">
        <f>SUMIFS(AssessedValuation[100% Industrial],AssessedValuation[Dist],$C78,AssessedValuation[Tif_NonTIF],$A$4)</f>
        <v>1023890</v>
      </c>
      <c r="L78" s="8">
        <f>SUMIFS(AssessedValuation[100% Reserved],AssessedValuation[Dist],$C78,AssessedValuation[Tif_NonTIF],$A$4)</f>
        <v>0</v>
      </c>
      <c r="M78" s="8">
        <f>SUMIFS(AssessedValuation[100% Reserved3],AssessedValuation[Dist],$C78,AssessedValuation[Tif_NonTIF],$A$4)</f>
        <v>0</v>
      </c>
      <c r="N78" s="8">
        <f>SUMIFS(AssessedValuation[100% Railroads],AssessedValuation[Dist],$C78,AssessedValuation[Tif_NonTIF],$A$4)</f>
        <v>2786350</v>
      </c>
      <c r="O78" s="8">
        <f>SUMIFS(AssessedValuation[100% Utilities],AssessedValuation[Dist],$C78,AssessedValuation[Tif_NonTIF],$A$4)</f>
        <v>35117092</v>
      </c>
      <c r="P78" s="8">
        <f>SUMIFS(AssessedValuation[100% Other],AssessedValuation[Dist],$C78,AssessedValuation[Tif_NonTIF],$A$4)</f>
        <v>0</v>
      </c>
      <c r="Q78" s="8">
        <f>SUMIFS(AssessedValuation[100% Gross],AssessedValuation[Dist],$C78,AssessedValuation[Tif_NonTIF],$A$4)</f>
        <v>414413545</v>
      </c>
      <c r="R78" s="8">
        <f>SUMIFS(AssessedValuation[100% Military Exempt],AssessedValuation[Dist],$C78,AssessedValuation[Tif_NonTIF],$A$4)</f>
        <v>292616</v>
      </c>
      <c r="S78" s="8">
        <f>SUMIFS(AssessedValuation[100% Net],AssessedValuation[Dist],$C78,AssessedValuation[Tif_NonTIF],$A$4)</f>
        <v>414120929</v>
      </c>
      <c r="T78" s="8">
        <f>SUMIFS(AssessedValuation[100% Gas &amp; Elec Utilities],AssessedValuation[Dist],$C78,AssessedValuation[Tif_NonTIF],$A$4)</f>
        <v>18374876</v>
      </c>
      <c r="U78" s="8">
        <f t="shared" si="1"/>
        <v>432495805</v>
      </c>
    </row>
    <row r="79" spans="1:21" x14ac:dyDescent="0.25">
      <c r="A79">
        <v>2024</v>
      </c>
      <c r="B79" t="s">
        <v>1045</v>
      </c>
      <c r="C79" t="s">
        <v>1179</v>
      </c>
      <c r="D79" t="s">
        <v>1179</v>
      </c>
      <c r="E79" t="s">
        <v>1180</v>
      </c>
      <c r="F79" t="s">
        <v>1181</v>
      </c>
      <c r="G79" s="8">
        <f>SUMIFS(AssessedValuation[100% Residential],AssessedValuation[Dist],$C79,AssessedValuation[Tif_NonTIF],$A$4)</f>
        <v>2198037825</v>
      </c>
      <c r="H79" s="8">
        <f>SUMIFS(AssessedValuation[100% Ag Land],AssessedValuation[Dist],$C79,AssessedValuation[Tif_NonTIF],$A$4)</f>
        <v>80152747</v>
      </c>
      <c r="I79" s="8">
        <f>SUMIFS(AssessedValuation[100% Ag Building],AssessedValuation[Dist],$C79,AssessedValuation[Tif_NonTIF],$A$4)</f>
        <v>6524900</v>
      </c>
      <c r="J79" s="8">
        <f>SUMIFS(AssessedValuation[100% Commercial],AssessedValuation[Dist],$C79,AssessedValuation[Tif_NonTIF],$A$4)</f>
        <v>755982317</v>
      </c>
      <c r="K79" s="8">
        <f>SUMIFS(AssessedValuation[100% Industrial],AssessedValuation[Dist],$C79,AssessedValuation[Tif_NonTIF],$A$4)</f>
        <v>359782693</v>
      </c>
      <c r="L79" s="8">
        <f>SUMIFS(AssessedValuation[100% Reserved],AssessedValuation[Dist],$C79,AssessedValuation[Tif_NonTIF],$A$4)</f>
        <v>0</v>
      </c>
      <c r="M79" s="8">
        <f>SUMIFS(AssessedValuation[100% Reserved3],AssessedValuation[Dist],$C79,AssessedValuation[Tif_NonTIF],$A$4)</f>
        <v>0</v>
      </c>
      <c r="N79" s="8">
        <f>SUMIFS(AssessedValuation[100% Railroads],AssessedValuation[Dist],$C79,AssessedValuation[Tif_NonTIF],$A$4)</f>
        <v>43555095</v>
      </c>
      <c r="O79" s="8">
        <f>SUMIFS(AssessedValuation[100% Utilities],AssessedValuation[Dist],$C79,AssessedValuation[Tif_NonTIF],$A$4)</f>
        <v>14064819</v>
      </c>
      <c r="P79" s="8">
        <f>SUMIFS(AssessedValuation[100% Other],AssessedValuation[Dist],$C79,AssessedValuation[Tif_NonTIF],$A$4)</f>
        <v>0</v>
      </c>
      <c r="Q79" s="8">
        <f>SUMIFS(AssessedValuation[100% Gross],AssessedValuation[Dist],$C79,AssessedValuation[Tif_NonTIF],$A$4)</f>
        <v>3458100396</v>
      </c>
      <c r="R79" s="8">
        <f>SUMIFS(AssessedValuation[100% Military Exempt],AssessedValuation[Dist],$C79,AssessedValuation[Tif_NonTIF],$A$4)</f>
        <v>1700136</v>
      </c>
      <c r="S79" s="8">
        <f>SUMIFS(AssessedValuation[100% Net],AssessedValuation[Dist],$C79,AssessedValuation[Tif_NonTIF],$A$4)</f>
        <v>3456400260</v>
      </c>
      <c r="T79" s="8">
        <f>SUMIFS(AssessedValuation[100% Gas &amp; Elec Utilities],AssessedValuation[Dist],$C79,AssessedValuation[Tif_NonTIF],$A$4)</f>
        <v>617063306</v>
      </c>
      <c r="U79" s="8">
        <f t="shared" si="1"/>
        <v>4073463566</v>
      </c>
    </row>
    <row r="80" spans="1:21" x14ac:dyDescent="0.25">
      <c r="A80">
        <v>2024</v>
      </c>
      <c r="B80" t="s">
        <v>1026</v>
      </c>
      <c r="C80" t="s">
        <v>1182</v>
      </c>
      <c r="D80" t="s">
        <v>1182</v>
      </c>
      <c r="E80" t="s">
        <v>532</v>
      </c>
      <c r="F80" t="s">
        <v>1183</v>
      </c>
      <c r="G80" s="8">
        <f>SUMIFS(AssessedValuation[100% Residential],AssessedValuation[Dist],$C80,AssessedValuation[Tif_NonTIF],$A$4)</f>
        <v>185960482</v>
      </c>
      <c r="H80" s="8">
        <f>SUMIFS(AssessedValuation[100% Ag Land],AssessedValuation[Dist],$C80,AssessedValuation[Tif_NonTIF],$A$4)</f>
        <v>92021890</v>
      </c>
      <c r="I80" s="8">
        <f>SUMIFS(AssessedValuation[100% Ag Building],AssessedValuation[Dist],$C80,AssessedValuation[Tif_NonTIF],$A$4)</f>
        <v>3326440</v>
      </c>
      <c r="J80" s="8">
        <f>SUMIFS(AssessedValuation[100% Commercial],AssessedValuation[Dist],$C80,AssessedValuation[Tif_NonTIF],$A$4)</f>
        <v>6926953</v>
      </c>
      <c r="K80" s="8">
        <f>SUMIFS(AssessedValuation[100% Industrial],AssessedValuation[Dist],$C80,AssessedValuation[Tif_NonTIF],$A$4)</f>
        <v>436780</v>
      </c>
      <c r="L80" s="8">
        <f>SUMIFS(AssessedValuation[100% Reserved],AssessedValuation[Dist],$C80,AssessedValuation[Tif_NonTIF],$A$4)</f>
        <v>0</v>
      </c>
      <c r="M80" s="8">
        <f>SUMIFS(AssessedValuation[100% Reserved3],AssessedValuation[Dist],$C80,AssessedValuation[Tif_NonTIF],$A$4)</f>
        <v>0</v>
      </c>
      <c r="N80" s="8">
        <f>SUMIFS(AssessedValuation[100% Railroads],AssessedValuation[Dist],$C80,AssessedValuation[Tif_NonTIF],$A$4)</f>
        <v>0</v>
      </c>
      <c r="O80" s="8">
        <f>SUMIFS(AssessedValuation[100% Utilities],AssessedValuation[Dist],$C80,AssessedValuation[Tif_NonTIF],$A$4)</f>
        <v>12474420</v>
      </c>
      <c r="P80" s="8">
        <f>SUMIFS(AssessedValuation[100% Other],AssessedValuation[Dist],$C80,AssessedValuation[Tif_NonTIF],$A$4)</f>
        <v>0</v>
      </c>
      <c r="Q80" s="8">
        <f>SUMIFS(AssessedValuation[100% Gross],AssessedValuation[Dist],$C80,AssessedValuation[Tif_NonTIF],$A$4)</f>
        <v>301146965</v>
      </c>
      <c r="R80" s="8">
        <f>SUMIFS(AssessedValuation[100% Military Exempt],AssessedValuation[Dist],$C80,AssessedValuation[Tif_NonTIF],$A$4)</f>
        <v>196260</v>
      </c>
      <c r="S80" s="8">
        <f>SUMIFS(AssessedValuation[100% Net],AssessedValuation[Dist],$C80,AssessedValuation[Tif_NonTIF],$A$4)</f>
        <v>300950705</v>
      </c>
      <c r="T80" s="8">
        <f>SUMIFS(AssessedValuation[100% Gas &amp; Elec Utilities],AssessedValuation[Dist],$C80,AssessedValuation[Tif_NonTIF],$A$4)</f>
        <v>20046853</v>
      </c>
      <c r="U80" s="8">
        <f t="shared" si="1"/>
        <v>320997558</v>
      </c>
    </row>
    <row r="81" spans="1:21" x14ac:dyDescent="0.25">
      <c r="A81">
        <v>2024</v>
      </c>
      <c r="B81" t="s">
        <v>1026</v>
      </c>
      <c r="C81" t="s">
        <v>1184</v>
      </c>
      <c r="D81" t="s">
        <v>1184</v>
      </c>
      <c r="E81" t="s">
        <v>481</v>
      </c>
      <c r="F81" t="s">
        <v>1185</v>
      </c>
      <c r="G81" s="8">
        <f>SUMIFS(AssessedValuation[100% Residential],AssessedValuation[Dist],$C81,AssessedValuation[Tif_NonTIF],$A$4)</f>
        <v>178078905</v>
      </c>
      <c r="H81" s="8">
        <f>SUMIFS(AssessedValuation[100% Ag Land],AssessedValuation[Dist],$C81,AssessedValuation[Tif_NonTIF],$A$4)</f>
        <v>160724200</v>
      </c>
      <c r="I81" s="8">
        <f>SUMIFS(AssessedValuation[100% Ag Building],AssessedValuation[Dist],$C81,AssessedValuation[Tif_NonTIF],$A$4)</f>
        <v>5603900</v>
      </c>
      <c r="J81" s="8">
        <f>SUMIFS(AssessedValuation[100% Commercial],AssessedValuation[Dist],$C81,AssessedValuation[Tif_NonTIF],$A$4)</f>
        <v>15815689</v>
      </c>
      <c r="K81" s="8">
        <f>SUMIFS(AssessedValuation[100% Industrial],AssessedValuation[Dist],$C81,AssessedValuation[Tif_NonTIF],$A$4)</f>
        <v>62000233</v>
      </c>
      <c r="L81" s="8">
        <f>SUMIFS(AssessedValuation[100% Reserved],AssessedValuation[Dist],$C81,AssessedValuation[Tif_NonTIF],$A$4)</f>
        <v>0</v>
      </c>
      <c r="M81" s="8">
        <f>SUMIFS(AssessedValuation[100% Reserved3],AssessedValuation[Dist],$C81,AssessedValuation[Tif_NonTIF],$A$4)</f>
        <v>0</v>
      </c>
      <c r="N81" s="8">
        <f>SUMIFS(AssessedValuation[100% Railroads],AssessedValuation[Dist],$C81,AssessedValuation[Tif_NonTIF],$A$4)</f>
        <v>17408273</v>
      </c>
      <c r="O81" s="8">
        <f>SUMIFS(AssessedValuation[100% Utilities],AssessedValuation[Dist],$C81,AssessedValuation[Tif_NonTIF],$A$4)</f>
        <v>583710</v>
      </c>
      <c r="P81" s="8">
        <f>SUMIFS(AssessedValuation[100% Other],AssessedValuation[Dist],$C81,AssessedValuation[Tif_NonTIF],$A$4)</f>
        <v>0</v>
      </c>
      <c r="Q81" s="8">
        <f>SUMIFS(AssessedValuation[100% Gross],AssessedValuation[Dist],$C81,AssessedValuation[Tif_NonTIF],$A$4)</f>
        <v>440214910</v>
      </c>
      <c r="R81" s="8">
        <f>SUMIFS(AssessedValuation[100% Military Exempt],AssessedValuation[Dist],$C81,AssessedValuation[Tif_NonTIF],$A$4)</f>
        <v>218536</v>
      </c>
      <c r="S81" s="8">
        <f>SUMIFS(AssessedValuation[100% Net],AssessedValuation[Dist],$C81,AssessedValuation[Tif_NonTIF],$A$4)</f>
        <v>439996374</v>
      </c>
      <c r="T81" s="8">
        <f>SUMIFS(AssessedValuation[100% Gas &amp; Elec Utilities],AssessedValuation[Dist],$C81,AssessedValuation[Tif_NonTIF],$A$4)</f>
        <v>37956669</v>
      </c>
      <c r="U81" s="8">
        <f t="shared" si="1"/>
        <v>477953043</v>
      </c>
    </row>
    <row r="82" spans="1:21" x14ac:dyDescent="0.25">
      <c r="A82">
        <v>2024</v>
      </c>
      <c r="B82" t="s">
        <v>1064</v>
      </c>
      <c r="C82" t="s">
        <v>1186</v>
      </c>
      <c r="D82" t="s">
        <v>1186</v>
      </c>
      <c r="E82" t="s">
        <v>675</v>
      </c>
      <c r="F82" t="s">
        <v>1187</v>
      </c>
      <c r="G82" s="8">
        <f>SUMIFS(AssessedValuation[100% Residential],AssessedValuation[Dist],$C82,AssessedValuation[Tif_NonTIF],$A$4)</f>
        <v>166265821</v>
      </c>
      <c r="H82" s="8">
        <f>SUMIFS(AssessedValuation[100% Ag Land],AssessedValuation[Dist],$C82,AssessedValuation[Tif_NonTIF],$A$4)</f>
        <v>87862970</v>
      </c>
      <c r="I82" s="8">
        <f>SUMIFS(AssessedValuation[100% Ag Building],AssessedValuation[Dist],$C82,AssessedValuation[Tif_NonTIF],$A$4)</f>
        <v>6496480</v>
      </c>
      <c r="J82" s="8">
        <f>SUMIFS(AssessedValuation[100% Commercial],AssessedValuation[Dist],$C82,AssessedValuation[Tif_NonTIF],$A$4)</f>
        <v>13411822</v>
      </c>
      <c r="K82" s="8">
        <f>SUMIFS(AssessedValuation[100% Industrial],AssessedValuation[Dist],$C82,AssessedValuation[Tif_NonTIF],$A$4)</f>
        <v>8456765</v>
      </c>
      <c r="L82" s="8">
        <f>SUMIFS(AssessedValuation[100% Reserved],AssessedValuation[Dist],$C82,AssessedValuation[Tif_NonTIF],$A$4)</f>
        <v>0</v>
      </c>
      <c r="M82" s="8">
        <f>SUMIFS(AssessedValuation[100% Reserved3],AssessedValuation[Dist],$C82,AssessedValuation[Tif_NonTIF],$A$4)</f>
        <v>0</v>
      </c>
      <c r="N82" s="8">
        <f>SUMIFS(AssessedValuation[100% Railroads],AssessedValuation[Dist],$C82,AssessedValuation[Tif_NonTIF],$A$4)</f>
        <v>2798138</v>
      </c>
      <c r="O82" s="8">
        <f>SUMIFS(AssessedValuation[100% Utilities],AssessedValuation[Dist],$C82,AssessedValuation[Tif_NonTIF],$A$4)</f>
        <v>80548095</v>
      </c>
      <c r="P82" s="8">
        <f>SUMIFS(AssessedValuation[100% Other],AssessedValuation[Dist],$C82,AssessedValuation[Tif_NonTIF],$A$4)</f>
        <v>0</v>
      </c>
      <c r="Q82" s="8">
        <f>SUMIFS(AssessedValuation[100% Gross],AssessedValuation[Dist],$C82,AssessedValuation[Tif_NonTIF],$A$4)</f>
        <v>365840091</v>
      </c>
      <c r="R82" s="8">
        <f>SUMIFS(AssessedValuation[100% Military Exempt],AssessedValuation[Dist],$C82,AssessedValuation[Tif_NonTIF],$A$4)</f>
        <v>279652</v>
      </c>
      <c r="S82" s="8">
        <f>SUMIFS(AssessedValuation[100% Net],AssessedValuation[Dist],$C82,AssessedValuation[Tif_NonTIF],$A$4)</f>
        <v>365560439</v>
      </c>
      <c r="T82" s="8">
        <f>SUMIFS(AssessedValuation[100% Gas &amp; Elec Utilities],AssessedValuation[Dist],$C82,AssessedValuation[Tif_NonTIF],$A$4)</f>
        <v>30609440</v>
      </c>
      <c r="U82" s="8">
        <f t="shared" si="1"/>
        <v>396169879</v>
      </c>
    </row>
    <row r="83" spans="1:21" x14ac:dyDescent="0.25">
      <c r="A83">
        <v>2024</v>
      </c>
      <c r="B83" t="s">
        <v>1026</v>
      </c>
      <c r="C83" t="s">
        <v>1188</v>
      </c>
      <c r="D83" t="s">
        <v>1188</v>
      </c>
      <c r="E83" t="s">
        <v>94</v>
      </c>
      <c r="F83" t="s">
        <v>1189</v>
      </c>
      <c r="G83" s="8">
        <f>SUMIFS(AssessedValuation[100% Residential],AssessedValuation[Dist],$C83,AssessedValuation[Tif_NonTIF],$A$4)</f>
        <v>104691584</v>
      </c>
      <c r="H83" s="8">
        <f>SUMIFS(AssessedValuation[100% Ag Land],AssessedValuation[Dist],$C83,AssessedValuation[Tif_NonTIF],$A$4)</f>
        <v>137726970</v>
      </c>
      <c r="I83" s="8">
        <f>SUMIFS(AssessedValuation[100% Ag Building],AssessedValuation[Dist],$C83,AssessedValuation[Tif_NonTIF],$A$4)</f>
        <v>8151520</v>
      </c>
      <c r="J83" s="8">
        <f>SUMIFS(AssessedValuation[100% Commercial],AssessedValuation[Dist],$C83,AssessedValuation[Tif_NonTIF],$A$4)</f>
        <v>19506420</v>
      </c>
      <c r="K83" s="8">
        <f>SUMIFS(AssessedValuation[100% Industrial],AssessedValuation[Dist],$C83,AssessedValuation[Tif_NonTIF],$A$4)</f>
        <v>21534801</v>
      </c>
      <c r="L83" s="8">
        <f>SUMIFS(AssessedValuation[100% Reserved],AssessedValuation[Dist],$C83,AssessedValuation[Tif_NonTIF],$A$4)</f>
        <v>0</v>
      </c>
      <c r="M83" s="8">
        <f>SUMIFS(AssessedValuation[100% Reserved3],AssessedValuation[Dist],$C83,AssessedValuation[Tif_NonTIF],$A$4)</f>
        <v>0</v>
      </c>
      <c r="N83" s="8">
        <f>SUMIFS(AssessedValuation[100% Railroads],AssessedValuation[Dist],$C83,AssessedValuation[Tif_NonTIF],$A$4)</f>
        <v>11117817</v>
      </c>
      <c r="O83" s="8">
        <f>SUMIFS(AssessedValuation[100% Utilities],AssessedValuation[Dist],$C83,AssessedValuation[Tif_NonTIF],$A$4)</f>
        <v>2133775</v>
      </c>
      <c r="P83" s="8">
        <f>SUMIFS(AssessedValuation[100% Other],AssessedValuation[Dist],$C83,AssessedValuation[Tif_NonTIF],$A$4)</f>
        <v>0</v>
      </c>
      <c r="Q83" s="8">
        <f>SUMIFS(AssessedValuation[100% Gross],AssessedValuation[Dist],$C83,AssessedValuation[Tif_NonTIF],$A$4)</f>
        <v>304862887</v>
      </c>
      <c r="R83" s="8">
        <f>SUMIFS(AssessedValuation[100% Military Exempt],AssessedValuation[Dist],$C83,AssessedValuation[Tif_NonTIF],$A$4)</f>
        <v>235204</v>
      </c>
      <c r="S83" s="8">
        <f>SUMIFS(AssessedValuation[100% Net],AssessedValuation[Dist],$C83,AssessedValuation[Tif_NonTIF],$A$4)</f>
        <v>304627683</v>
      </c>
      <c r="T83" s="8">
        <f>SUMIFS(AssessedValuation[100% Gas &amp; Elec Utilities],AssessedValuation[Dist],$C83,AssessedValuation[Tif_NonTIF],$A$4)</f>
        <v>23856934</v>
      </c>
      <c r="U83" s="8">
        <f t="shared" si="1"/>
        <v>328484617</v>
      </c>
    </row>
    <row r="84" spans="1:21" x14ac:dyDescent="0.25">
      <c r="A84">
        <v>2024</v>
      </c>
      <c r="B84" t="s">
        <v>1033</v>
      </c>
      <c r="C84" t="s">
        <v>1190</v>
      </c>
      <c r="D84" t="s">
        <v>1190</v>
      </c>
      <c r="E84" t="s">
        <v>99</v>
      </c>
      <c r="F84" t="s">
        <v>1191</v>
      </c>
      <c r="G84" s="8">
        <f>SUMIFS(AssessedValuation[100% Residential],AssessedValuation[Dist],$C84,AssessedValuation[Tif_NonTIF],$A$4)</f>
        <v>136725071</v>
      </c>
      <c r="H84" s="8">
        <f>SUMIFS(AssessedValuation[100% Ag Land],AssessedValuation[Dist],$C84,AssessedValuation[Tif_NonTIF],$A$4)</f>
        <v>138138200</v>
      </c>
      <c r="I84" s="8">
        <f>SUMIFS(AssessedValuation[100% Ag Building],AssessedValuation[Dist],$C84,AssessedValuation[Tif_NonTIF],$A$4)</f>
        <v>12115490</v>
      </c>
      <c r="J84" s="8">
        <f>SUMIFS(AssessedValuation[100% Commercial],AssessedValuation[Dist],$C84,AssessedValuation[Tif_NonTIF],$A$4)</f>
        <v>15296929</v>
      </c>
      <c r="K84" s="8">
        <f>SUMIFS(AssessedValuation[100% Industrial],AssessedValuation[Dist],$C84,AssessedValuation[Tif_NonTIF],$A$4)</f>
        <v>95080000</v>
      </c>
      <c r="L84" s="8">
        <f>SUMIFS(AssessedValuation[100% Reserved],AssessedValuation[Dist],$C84,AssessedValuation[Tif_NonTIF],$A$4)</f>
        <v>0</v>
      </c>
      <c r="M84" s="8">
        <f>SUMIFS(AssessedValuation[100% Reserved3],AssessedValuation[Dist],$C84,AssessedValuation[Tif_NonTIF],$A$4)</f>
        <v>0</v>
      </c>
      <c r="N84" s="8">
        <f>SUMIFS(AssessedValuation[100% Railroads],AssessedValuation[Dist],$C84,AssessedValuation[Tif_NonTIF],$A$4)</f>
        <v>14802145</v>
      </c>
      <c r="O84" s="8">
        <f>SUMIFS(AssessedValuation[100% Utilities],AssessedValuation[Dist],$C84,AssessedValuation[Tif_NonTIF],$A$4)</f>
        <v>6702408</v>
      </c>
      <c r="P84" s="8">
        <f>SUMIFS(AssessedValuation[100% Other],AssessedValuation[Dist],$C84,AssessedValuation[Tif_NonTIF],$A$4)</f>
        <v>0</v>
      </c>
      <c r="Q84" s="8">
        <f>SUMIFS(AssessedValuation[100% Gross],AssessedValuation[Dist],$C84,AssessedValuation[Tif_NonTIF],$A$4)</f>
        <v>418860243</v>
      </c>
      <c r="R84" s="8">
        <f>SUMIFS(AssessedValuation[100% Military Exempt],AssessedValuation[Dist],$C84,AssessedValuation[Tif_NonTIF],$A$4)</f>
        <v>275408</v>
      </c>
      <c r="S84" s="8">
        <f>SUMIFS(AssessedValuation[100% Net],AssessedValuation[Dist],$C84,AssessedValuation[Tif_NonTIF],$A$4)</f>
        <v>418584835</v>
      </c>
      <c r="T84" s="8">
        <f>SUMIFS(AssessedValuation[100% Gas &amp; Elec Utilities],AssessedValuation[Dist],$C84,AssessedValuation[Tif_NonTIF],$A$4)</f>
        <v>33442729</v>
      </c>
      <c r="U84" s="8">
        <f t="shared" si="1"/>
        <v>452027564</v>
      </c>
    </row>
    <row r="85" spans="1:21" x14ac:dyDescent="0.25">
      <c r="A85">
        <v>2024</v>
      </c>
      <c r="B85" t="s">
        <v>1033</v>
      </c>
      <c r="C85" t="s">
        <v>1192</v>
      </c>
      <c r="D85" t="s">
        <v>1192</v>
      </c>
      <c r="E85" t="s">
        <v>784</v>
      </c>
      <c r="F85" t="s">
        <v>1193</v>
      </c>
      <c r="G85" s="8">
        <f>SUMIFS(AssessedValuation[100% Residential],AssessedValuation[Dist],$C85,AssessedValuation[Tif_NonTIF],$A$4)</f>
        <v>2952523046</v>
      </c>
      <c r="H85" s="8">
        <f>SUMIFS(AssessedValuation[100% Ag Land],AssessedValuation[Dist],$C85,AssessedValuation[Tif_NonTIF],$A$4)</f>
        <v>24001200</v>
      </c>
      <c r="I85" s="8">
        <f>SUMIFS(AssessedValuation[100% Ag Building],AssessedValuation[Dist],$C85,AssessedValuation[Tif_NonTIF],$A$4)</f>
        <v>1308600</v>
      </c>
      <c r="J85" s="8">
        <f>SUMIFS(AssessedValuation[100% Commercial],AssessedValuation[Dist],$C85,AssessedValuation[Tif_NonTIF],$A$4)</f>
        <v>828138470</v>
      </c>
      <c r="K85" s="8">
        <f>SUMIFS(AssessedValuation[100% Industrial],AssessedValuation[Dist],$C85,AssessedValuation[Tif_NonTIF],$A$4)</f>
        <v>106898314</v>
      </c>
      <c r="L85" s="8">
        <f>SUMIFS(AssessedValuation[100% Reserved],AssessedValuation[Dist],$C85,AssessedValuation[Tif_NonTIF],$A$4)</f>
        <v>0</v>
      </c>
      <c r="M85" s="8">
        <f>SUMIFS(AssessedValuation[100% Reserved3],AssessedValuation[Dist],$C85,AssessedValuation[Tif_NonTIF],$A$4)</f>
        <v>0</v>
      </c>
      <c r="N85" s="8">
        <f>SUMIFS(AssessedValuation[100% Railroads],AssessedValuation[Dist],$C85,AssessedValuation[Tif_NonTIF],$A$4)</f>
        <v>32327423</v>
      </c>
      <c r="O85" s="8">
        <f>SUMIFS(AssessedValuation[100% Utilities],AssessedValuation[Dist],$C85,AssessedValuation[Tif_NonTIF],$A$4)</f>
        <v>2888142</v>
      </c>
      <c r="P85" s="8">
        <f>SUMIFS(AssessedValuation[100% Other],AssessedValuation[Dist],$C85,AssessedValuation[Tif_NonTIF],$A$4)</f>
        <v>0</v>
      </c>
      <c r="Q85" s="8">
        <f>SUMIFS(AssessedValuation[100% Gross],AssessedValuation[Dist],$C85,AssessedValuation[Tif_NonTIF],$A$4)</f>
        <v>3948085195</v>
      </c>
      <c r="R85" s="8">
        <f>SUMIFS(AssessedValuation[100% Military Exempt],AssessedValuation[Dist],$C85,AssessedValuation[Tif_NonTIF],$A$4)</f>
        <v>3835492</v>
      </c>
      <c r="S85" s="8">
        <f>SUMIFS(AssessedValuation[100% Net],AssessedValuation[Dist],$C85,AssessedValuation[Tif_NonTIF],$A$4)</f>
        <v>3944249703</v>
      </c>
      <c r="T85" s="8">
        <f>SUMIFS(AssessedValuation[100% Gas &amp; Elec Utilities],AssessedValuation[Dist],$C85,AssessedValuation[Tif_NonTIF],$A$4)</f>
        <v>262114542</v>
      </c>
      <c r="U85" s="8">
        <f t="shared" si="1"/>
        <v>4206364245</v>
      </c>
    </row>
    <row r="86" spans="1:21" x14ac:dyDescent="0.25">
      <c r="A86">
        <v>2024</v>
      </c>
      <c r="B86" t="s">
        <v>1033</v>
      </c>
      <c r="C86" t="s">
        <v>1194</v>
      </c>
      <c r="D86" t="s">
        <v>1194</v>
      </c>
      <c r="E86" t="s">
        <v>1738</v>
      </c>
      <c r="F86" t="s">
        <v>1195</v>
      </c>
      <c r="G86" s="8">
        <f>SUMIFS(AssessedValuation[100% Residential],AssessedValuation[Dist],$C86,AssessedValuation[Tif_NonTIF],$A$4)</f>
        <v>462234750</v>
      </c>
      <c r="H86" s="8">
        <f>SUMIFS(AssessedValuation[100% Ag Land],AssessedValuation[Dist],$C86,AssessedValuation[Tif_NonTIF],$A$4)</f>
        <v>117556553</v>
      </c>
      <c r="I86" s="8">
        <f>SUMIFS(AssessedValuation[100% Ag Building],AssessedValuation[Dist],$C86,AssessedValuation[Tif_NonTIF],$A$4)</f>
        <v>11005915</v>
      </c>
      <c r="J86" s="8">
        <f>SUMIFS(AssessedValuation[100% Commercial],AssessedValuation[Dist],$C86,AssessedValuation[Tif_NonTIF],$A$4)</f>
        <v>86042917</v>
      </c>
      <c r="K86" s="8">
        <f>SUMIFS(AssessedValuation[100% Industrial],AssessedValuation[Dist],$C86,AssessedValuation[Tif_NonTIF],$A$4)</f>
        <v>21958948</v>
      </c>
      <c r="L86" s="8">
        <f>SUMIFS(AssessedValuation[100% Reserved],AssessedValuation[Dist],$C86,AssessedValuation[Tif_NonTIF],$A$4)</f>
        <v>0</v>
      </c>
      <c r="M86" s="8">
        <f>SUMIFS(AssessedValuation[100% Reserved3],AssessedValuation[Dist],$C86,AssessedValuation[Tif_NonTIF],$A$4)</f>
        <v>0</v>
      </c>
      <c r="N86" s="8">
        <f>SUMIFS(AssessedValuation[100% Railroads],AssessedValuation[Dist],$C86,AssessedValuation[Tif_NonTIF],$A$4)</f>
        <v>23424126</v>
      </c>
      <c r="O86" s="8">
        <f>SUMIFS(AssessedValuation[100% Utilities],AssessedValuation[Dist],$C86,AssessedValuation[Tif_NonTIF],$A$4)</f>
        <v>6730592</v>
      </c>
      <c r="P86" s="8">
        <f>SUMIFS(AssessedValuation[100% Other],AssessedValuation[Dist],$C86,AssessedValuation[Tif_NonTIF],$A$4)</f>
        <v>0</v>
      </c>
      <c r="Q86" s="8">
        <f>SUMIFS(AssessedValuation[100% Gross],AssessedValuation[Dist],$C86,AssessedValuation[Tif_NonTIF],$A$4)</f>
        <v>728953801</v>
      </c>
      <c r="R86" s="8">
        <f>SUMIFS(AssessedValuation[100% Military Exempt],AssessedValuation[Dist],$C86,AssessedValuation[Tif_NonTIF],$A$4)</f>
        <v>792656</v>
      </c>
      <c r="S86" s="8">
        <f>SUMIFS(AssessedValuation[100% Net],AssessedValuation[Dist],$C86,AssessedValuation[Tif_NonTIF],$A$4)</f>
        <v>728161145</v>
      </c>
      <c r="T86" s="8">
        <f>SUMIFS(AssessedValuation[100% Gas &amp; Elec Utilities],AssessedValuation[Dist],$C86,AssessedValuation[Tif_NonTIF],$A$4)</f>
        <v>166152860</v>
      </c>
      <c r="U86" s="8">
        <f t="shared" si="1"/>
        <v>894314005</v>
      </c>
    </row>
    <row r="87" spans="1:21" x14ac:dyDescent="0.25">
      <c r="A87">
        <v>2024</v>
      </c>
      <c r="B87" t="s">
        <v>1026</v>
      </c>
      <c r="C87" t="s">
        <v>1196</v>
      </c>
      <c r="D87" t="s">
        <v>1196</v>
      </c>
      <c r="E87" t="s">
        <v>328</v>
      </c>
      <c r="F87" t="s">
        <v>1197</v>
      </c>
      <c r="G87" s="8">
        <f>SUMIFS(AssessedValuation[100% Residential],AssessedValuation[Dist],$C87,AssessedValuation[Tif_NonTIF],$A$4)</f>
        <v>1453744070</v>
      </c>
      <c r="H87" s="8">
        <f>SUMIFS(AssessedValuation[100% Ag Land],AssessedValuation[Dist],$C87,AssessedValuation[Tif_NonTIF],$A$4)</f>
        <v>57585230</v>
      </c>
      <c r="I87" s="8">
        <f>SUMIFS(AssessedValuation[100% Ag Building],AssessedValuation[Dist],$C87,AssessedValuation[Tif_NonTIF],$A$4)</f>
        <v>2812780</v>
      </c>
      <c r="J87" s="8">
        <f>SUMIFS(AssessedValuation[100% Commercial],AssessedValuation[Dist],$C87,AssessedValuation[Tif_NonTIF],$A$4)</f>
        <v>549854097</v>
      </c>
      <c r="K87" s="8">
        <f>SUMIFS(AssessedValuation[100% Industrial],AssessedValuation[Dist],$C87,AssessedValuation[Tif_NonTIF],$A$4)</f>
        <v>67280622</v>
      </c>
      <c r="L87" s="8">
        <f>SUMIFS(AssessedValuation[100% Reserved],AssessedValuation[Dist],$C87,AssessedValuation[Tif_NonTIF],$A$4)</f>
        <v>0</v>
      </c>
      <c r="M87" s="8">
        <f>SUMIFS(AssessedValuation[100% Reserved3],AssessedValuation[Dist],$C87,AssessedValuation[Tif_NonTIF],$A$4)</f>
        <v>0</v>
      </c>
      <c r="N87" s="8">
        <f>SUMIFS(AssessedValuation[100% Railroads],AssessedValuation[Dist],$C87,AssessedValuation[Tif_NonTIF],$A$4)</f>
        <v>0</v>
      </c>
      <c r="O87" s="8">
        <f>SUMIFS(AssessedValuation[100% Utilities],AssessedValuation[Dist],$C87,AssessedValuation[Tif_NonTIF],$A$4)</f>
        <v>282417</v>
      </c>
      <c r="P87" s="8">
        <f>SUMIFS(AssessedValuation[100% Other],AssessedValuation[Dist],$C87,AssessedValuation[Tif_NonTIF],$A$4)</f>
        <v>0</v>
      </c>
      <c r="Q87" s="8">
        <f>SUMIFS(AssessedValuation[100% Gross],AssessedValuation[Dist],$C87,AssessedValuation[Tif_NonTIF],$A$4)</f>
        <v>2131559216</v>
      </c>
      <c r="R87" s="8">
        <f>SUMIFS(AssessedValuation[100% Military Exempt],AssessedValuation[Dist],$C87,AssessedValuation[Tif_NonTIF],$A$4)</f>
        <v>729688</v>
      </c>
      <c r="S87" s="8">
        <f>SUMIFS(AssessedValuation[100% Net],AssessedValuation[Dist],$C87,AssessedValuation[Tif_NonTIF],$A$4)</f>
        <v>2130829528</v>
      </c>
      <c r="T87" s="8">
        <f>SUMIFS(AssessedValuation[100% Gas &amp; Elec Utilities],AssessedValuation[Dist],$C87,AssessedValuation[Tif_NonTIF],$A$4)</f>
        <v>70188164</v>
      </c>
      <c r="U87" s="8">
        <f t="shared" si="1"/>
        <v>2201017692</v>
      </c>
    </row>
    <row r="88" spans="1:21" x14ac:dyDescent="0.25">
      <c r="A88">
        <v>2024</v>
      </c>
      <c r="B88" t="s">
        <v>1042</v>
      </c>
      <c r="C88" t="s">
        <v>1198</v>
      </c>
      <c r="D88" t="s">
        <v>1198</v>
      </c>
      <c r="E88" t="s">
        <v>372</v>
      </c>
      <c r="F88" t="s">
        <v>1199</v>
      </c>
      <c r="G88" s="8">
        <f>SUMIFS(AssessedValuation[100% Residential],AssessedValuation[Dist],$C88,AssessedValuation[Tif_NonTIF],$A$4)</f>
        <v>178952960</v>
      </c>
      <c r="H88" s="8">
        <f>SUMIFS(AssessedValuation[100% Ag Land],AssessedValuation[Dist],$C88,AssessedValuation[Tif_NonTIF],$A$4)</f>
        <v>50024610</v>
      </c>
      <c r="I88" s="8">
        <f>SUMIFS(AssessedValuation[100% Ag Building],AssessedValuation[Dist],$C88,AssessedValuation[Tif_NonTIF],$A$4)</f>
        <v>2784250</v>
      </c>
      <c r="J88" s="8">
        <f>SUMIFS(AssessedValuation[100% Commercial],AssessedValuation[Dist],$C88,AssessedValuation[Tif_NonTIF],$A$4)</f>
        <v>8191760</v>
      </c>
      <c r="K88" s="8">
        <f>SUMIFS(AssessedValuation[100% Industrial],AssessedValuation[Dist],$C88,AssessedValuation[Tif_NonTIF],$A$4)</f>
        <v>4901200</v>
      </c>
      <c r="L88" s="8">
        <f>SUMIFS(AssessedValuation[100% Reserved],AssessedValuation[Dist],$C88,AssessedValuation[Tif_NonTIF],$A$4)</f>
        <v>0</v>
      </c>
      <c r="M88" s="8">
        <f>SUMIFS(AssessedValuation[100% Reserved3],AssessedValuation[Dist],$C88,AssessedValuation[Tif_NonTIF],$A$4)</f>
        <v>0</v>
      </c>
      <c r="N88" s="8">
        <f>SUMIFS(AssessedValuation[100% Railroads],AssessedValuation[Dist],$C88,AssessedValuation[Tif_NonTIF],$A$4)</f>
        <v>8881288</v>
      </c>
      <c r="O88" s="8">
        <f>SUMIFS(AssessedValuation[100% Utilities],AssessedValuation[Dist],$C88,AssessedValuation[Tif_NonTIF],$A$4)</f>
        <v>2305994</v>
      </c>
      <c r="P88" s="8">
        <f>SUMIFS(AssessedValuation[100% Other],AssessedValuation[Dist],$C88,AssessedValuation[Tif_NonTIF],$A$4)</f>
        <v>0</v>
      </c>
      <c r="Q88" s="8">
        <f>SUMIFS(AssessedValuation[100% Gross],AssessedValuation[Dist],$C88,AssessedValuation[Tif_NonTIF],$A$4)</f>
        <v>256042062</v>
      </c>
      <c r="R88" s="8">
        <f>SUMIFS(AssessedValuation[100% Military Exempt],AssessedValuation[Dist],$C88,AssessedValuation[Tif_NonTIF],$A$4)</f>
        <v>272244</v>
      </c>
      <c r="S88" s="8">
        <f>SUMIFS(AssessedValuation[100% Net],AssessedValuation[Dist],$C88,AssessedValuation[Tif_NonTIF],$A$4)</f>
        <v>255769818</v>
      </c>
      <c r="T88" s="8">
        <f>SUMIFS(AssessedValuation[100% Gas &amp; Elec Utilities],AssessedValuation[Dist],$C88,AssessedValuation[Tif_NonTIF],$A$4)</f>
        <v>9779706</v>
      </c>
      <c r="U88" s="8">
        <f t="shared" si="1"/>
        <v>265549524</v>
      </c>
    </row>
    <row r="89" spans="1:21" x14ac:dyDescent="0.25">
      <c r="A89">
        <v>2024</v>
      </c>
      <c r="B89" t="s">
        <v>1064</v>
      </c>
      <c r="C89" t="s">
        <v>1200</v>
      </c>
      <c r="D89" t="s">
        <v>1200</v>
      </c>
      <c r="E89" t="s">
        <v>710</v>
      </c>
      <c r="F89" t="s">
        <v>1201</v>
      </c>
      <c r="G89" s="8">
        <f>SUMIFS(AssessedValuation[100% Residential],AssessedValuation[Dist],$C89,AssessedValuation[Tif_NonTIF],$A$4)</f>
        <v>5940094388</v>
      </c>
      <c r="H89" s="8">
        <f>SUMIFS(AssessedValuation[100% Ag Land],AssessedValuation[Dist],$C89,AssessedValuation[Tif_NonTIF],$A$4)</f>
        <v>87584630</v>
      </c>
      <c r="I89" s="8">
        <f>SUMIFS(AssessedValuation[100% Ag Building],AssessedValuation[Dist],$C89,AssessedValuation[Tif_NonTIF],$A$4)</f>
        <v>5511260</v>
      </c>
      <c r="J89" s="8">
        <f>SUMIFS(AssessedValuation[100% Commercial],AssessedValuation[Dist],$C89,AssessedValuation[Tif_NonTIF],$A$4)</f>
        <v>1638132629</v>
      </c>
      <c r="K89" s="8">
        <f>SUMIFS(AssessedValuation[100% Industrial],AssessedValuation[Dist],$C89,AssessedValuation[Tif_NonTIF],$A$4)</f>
        <v>120659538</v>
      </c>
      <c r="L89" s="8">
        <f>SUMIFS(AssessedValuation[100% Reserved],AssessedValuation[Dist],$C89,AssessedValuation[Tif_NonTIF],$A$4)</f>
        <v>0</v>
      </c>
      <c r="M89" s="8">
        <f>SUMIFS(AssessedValuation[100% Reserved3],AssessedValuation[Dist],$C89,AssessedValuation[Tif_NonTIF],$A$4)</f>
        <v>0</v>
      </c>
      <c r="N89" s="8">
        <f>SUMIFS(AssessedValuation[100% Railroads],AssessedValuation[Dist],$C89,AssessedValuation[Tif_NonTIF],$A$4)</f>
        <v>9575454</v>
      </c>
      <c r="O89" s="8">
        <f>SUMIFS(AssessedValuation[100% Utilities],AssessedValuation[Dist],$C89,AssessedValuation[Tif_NonTIF],$A$4)</f>
        <v>1818607</v>
      </c>
      <c r="P89" s="8">
        <f>SUMIFS(AssessedValuation[100% Other],AssessedValuation[Dist],$C89,AssessedValuation[Tif_NonTIF],$A$4)</f>
        <v>0</v>
      </c>
      <c r="Q89" s="8">
        <f>SUMIFS(AssessedValuation[100% Gross],AssessedValuation[Dist],$C89,AssessedValuation[Tif_NonTIF],$A$4)</f>
        <v>7803376506</v>
      </c>
      <c r="R89" s="8">
        <f>SUMIFS(AssessedValuation[100% Military Exempt],AssessedValuation[Dist],$C89,AssessedValuation[Tif_NonTIF],$A$4)</f>
        <v>7176500</v>
      </c>
      <c r="S89" s="8">
        <f>SUMIFS(AssessedValuation[100% Net],AssessedValuation[Dist],$C89,AssessedValuation[Tif_NonTIF],$A$4)</f>
        <v>7796200006</v>
      </c>
      <c r="T89" s="8">
        <f>SUMIFS(AssessedValuation[100% Gas &amp; Elec Utilities],AssessedValuation[Dist],$C89,AssessedValuation[Tif_NonTIF],$A$4)</f>
        <v>576498109</v>
      </c>
      <c r="U89" s="8">
        <f t="shared" si="1"/>
        <v>8372698115</v>
      </c>
    </row>
    <row r="90" spans="1:21" x14ac:dyDescent="0.25">
      <c r="A90">
        <v>2024</v>
      </c>
      <c r="B90" t="s">
        <v>1042</v>
      </c>
      <c r="C90" t="s">
        <v>1202</v>
      </c>
      <c r="D90" t="s">
        <v>1202</v>
      </c>
      <c r="E90" t="s">
        <v>287</v>
      </c>
      <c r="F90" t="s">
        <v>1203</v>
      </c>
      <c r="G90" s="8">
        <f>SUMIFS(AssessedValuation[100% Residential],AssessedValuation[Dist],$C90,AssessedValuation[Tif_NonTIF],$A$4)</f>
        <v>418478747</v>
      </c>
      <c r="H90" s="8">
        <f>SUMIFS(AssessedValuation[100% Ag Land],AssessedValuation[Dist],$C90,AssessedValuation[Tif_NonTIF],$A$4)</f>
        <v>172121490</v>
      </c>
      <c r="I90" s="8">
        <f>SUMIFS(AssessedValuation[100% Ag Building],AssessedValuation[Dist],$C90,AssessedValuation[Tif_NonTIF],$A$4)</f>
        <v>20633450</v>
      </c>
      <c r="J90" s="8">
        <f>SUMIFS(AssessedValuation[100% Commercial],AssessedValuation[Dist],$C90,AssessedValuation[Tif_NonTIF],$A$4)</f>
        <v>33308163</v>
      </c>
      <c r="K90" s="8">
        <f>SUMIFS(AssessedValuation[100% Industrial],AssessedValuation[Dist],$C90,AssessedValuation[Tif_NonTIF],$A$4)</f>
        <v>2281338</v>
      </c>
      <c r="L90" s="8">
        <f>SUMIFS(AssessedValuation[100% Reserved],AssessedValuation[Dist],$C90,AssessedValuation[Tif_NonTIF],$A$4)</f>
        <v>0</v>
      </c>
      <c r="M90" s="8">
        <f>SUMIFS(AssessedValuation[100% Reserved3],AssessedValuation[Dist],$C90,AssessedValuation[Tif_NonTIF],$A$4)</f>
        <v>0</v>
      </c>
      <c r="N90" s="8">
        <f>SUMIFS(AssessedValuation[100% Railroads],AssessedValuation[Dist],$C90,AssessedValuation[Tif_NonTIF],$A$4)</f>
        <v>0</v>
      </c>
      <c r="O90" s="8">
        <f>SUMIFS(AssessedValuation[100% Utilities],AssessedValuation[Dist],$C90,AssessedValuation[Tif_NonTIF],$A$4)</f>
        <v>12783698</v>
      </c>
      <c r="P90" s="8">
        <f>SUMIFS(AssessedValuation[100% Other],AssessedValuation[Dist],$C90,AssessedValuation[Tif_NonTIF],$A$4)</f>
        <v>284890</v>
      </c>
      <c r="Q90" s="8">
        <f>SUMIFS(AssessedValuation[100% Gross],AssessedValuation[Dist],$C90,AssessedValuation[Tif_NonTIF],$A$4)</f>
        <v>659891776</v>
      </c>
      <c r="R90" s="8">
        <f>SUMIFS(AssessedValuation[100% Military Exempt],AssessedValuation[Dist],$C90,AssessedValuation[Tif_NonTIF],$A$4)</f>
        <v>577824</v>
      </c>
      <c r="S90" s="8">
        <f>SUMIFS(AssessedValuation[100% Net],AssessedValuation[Dist],$C90,AssessedValuation[Tif_NonTIF],$A$4)</f>
        <v>659313952</v>
      </c>
      <c r="T90" s="8">
        <f>SUMIFS(AssessedValuation[100% Gas &amp; Elec Utilities],AssessedValuation[Dist],$C90,AssessedValuation[Tif_NonTIF],$A$4)</f>
        <v>69061448</v>
      </c>
      <c r="U90" s="8">
        <f t="shared" si="1"/>
        <v>728375400</v>
      </c>
    </row>
    <row r="91" spans="1:21" x14ac:dyDescent="0.25">
      <c r="A91">
        <v>2024</v>
      </c>
      <c r="B91" t="s">
        <v>1054</v>
      </c>
      <c r="C91" t="s">
        <v>1204</v>
      </c>
      <c r="D91" t="s">
        <v>1204</v>
      </c>
      <c r="E91" t="s">
        <v>1708</v>
      </c>
      <c r="F91" t="s">
        <v>1205</v>
      </c>
      <c r="G91" s="8">
        <f>SUMIFS(AssessedValuation[100% Residential],AssessedValuation[Dist],$C91,AssessedValuation[Tif_NonTIF],$A$4)</f>
        <v>1006977924</v>
      </c>
      <c r="H91" s="8">
        <f>SUMIFS(AssessedValuation[100% Ag Land],AssessedValuation[Dist],$C91,AssessedValuation[Tif_NonTIF],$A$4)</f>
        <v>172070380</v>
      </c>
      <c r="I91" s="8">
        <f>SUMIFS(AssessedValuation[100% Ag Building],AssessedValuation[Dist],$C91,AssessedValuation[Tif_NonTIF],$A$4)</f>
        <v>11016140</v>
      </c>
      <c r="J91" s="8">
        <f>SUMIFS(AssessedValuation[100% Commercial],AssessedValuation[Dist],$C91,AssessedValuation[Tif_NonTIF],$A$4)</f>
        <v>156407925</v>
      </c>
      <c r="K91" s="8">
        <f>SUMIFS(AssessedValuation[100% Industrial],AssessedValuation[Dist],$C91,AssessedValuation[Tif_NonTIF],$A$4)</f>
        <v>17694060</v>
      </c>
      <c r="L91" s="8">
        <f>SUMIFS(AssessedValuation[100% Reserved],AssessedValuation[Dist],$C91,AssessedValuation[Tif_NonTIF],$A$4)</f>
        <v>0</v>
      </c>
      <c r="M91" s="8">
        <f>SUMIFS(AssessedValuation[100% Reserved3],AssessedValuation[Dist],$C91,AssessedValuation[Tif_NonTIF],$A$4)</f>
        <v>0</v>
      </c>
      <c r="N91" s="8">
        <f>SUMIFS(AssessedValuation[100% Railroads],AssessedValuation[Dist],$C91,AssessedValuation[Tif_NonTIF],$A$4)</f>
        <v>0</v>
      </c>
      <c r="O91" s="8">
        <f>SUMIFS(AssessedValuation[100% Utilities],AssessedValuation[Dist],$C91,AssessedValuation[Tif_NonTIF],$A$4)</f>
        <v>6548419</v>
      </c>
      <c r="P91" s="8">
        <f>SUMIFS(AssessedValuation[100% Other],AssessedValuation[Dist],$C91,AssessedValuation[Tif_NonTIF],$A$4)</f>
        <v>0</v>
      </c>
      <c r="Q91" s="8">
        <f>SUMIFS(AssessedValuation[100% Gross],AssessedValuation[Dist],$C91,AssessedValuation[Tif_NonTIF],$A$4)</f>
        <v>1370714848</v>
      </c>
      <c r="R91" s="8">
        <f>SUMIFS(AssessedValuation[100% Military Exempt],AssessedValuation[Dist],$C91,AssessedValuation[Tif_NonTIF],$A$4)</f>
        <v>961188</v>
      </c>
      <c r="S91" s="8">
        <f>SUMIFS(AssessedValuation[100% Net],AssessedValuation[Dist],$C91,AssessedValuation[Tif_NonTIF],$A$4)</f>
        <v>1369753660</v>
      </c>
      <c r="T91" s="8">
        <f>SUMIFS(AssessedValuation[100% Gas &amp; Elec Utilities],AssessedValuation[Dist],$C91,AssessedValuation[Tif_NonTIF],$A$4)</f>
        <v>64713991</v>
      </c>
      <c r="U91" s="8">
        <f t="shared" si="1"/>
        <v>1434467651</v>
      </c>
    </row>
    <row r="92" spans="1:21" x14ac:dyDescent="0.25">
      <c r="A92">
        <v>2024</v>
      </c>
      <c r="B92" t="s">
        <v>1064</v>
      </c>
      <c r="C92" t="s">
        <v>1206</v>
      </c>
      <c r="D92" t="s">
        <v>1206</v>
      </c>
      <c r="E92" t="s">
        <v>271</v>
      </c>
      <c r="F92" t="s">
        <v>1207</v>
      </c>
      <c r="G92" s="8">
        <f>SUMIFS(AssessedValuation[100% Residential],AssessedValuation[Dist],$C92,AssessedValuation[Tif_NonTIF],$A$4)</f>
        <v>78104767</v>
      </c>
      <c r="H92" s="8">
        <f>SUMIFS(AssessedValuation[100% Ag Land],AssessedValuation[Dist],$C92,AssessedValuation[Tif_NonTIF],$A$4)</f>
        <v>67287980</v>
      </c>
      <c r="I92" s="8">
        <f>SUMIFS(AssessedValuation[100% Ag Building],AssessedValuation[Dist],$C92,AssessedValuation[Tif_NonTIF],$A$4)</f>
        <v>4984720</v>
      </c>
      <c r="J92" s="8">
        <f>SUMIFS(AssessedValuation[100% Commercial],AssessedValuation[Dist],$C92,AssessedValuation[Tif_NonTIF],$A$4)</f>
        <v>3402275</v>
      </c>
      <c r="K92" s="8">
        <f>SUMIFS(AssessedValuation[100% Industrial],AssessedValuation[Dist],$C92,AssessedValuation[Tif_NonTIF],$A$4)</f>
        <v>0</v>
      </c>
      <c r="L92" s="8">
        <f>SUMIFS(AssessedValuation[100% Reserved],AssessedValuation[Dist],$C92,AssessedValuation[Tif_NonTIF],$A$4)</f>
        <v>0</v>
      </c>
      <c r="M92" s="8">
        <f>SUMIFS(AssessedValuation[100% Reserved3],AssessedValuation[Dist],$C92,AssessedValuation[Tif_NonTIF],$A$4)</f>
        <v>0</v>
      </c>
      <c r="N92" s="8">
        <f>SUMIFS(AssessedValuation[100% Railroads],AssessedValuation[Dist],$C92,AssessedValuation[Tif_NonTIF],$A$4)</f>
        <v>0</v>
      </c>
      <c r="O92" s="8">
        <f>SUMIFS(AssessedValuation[100% Utilities],AssessedValuation[Dist],$C92,AssessedValuation[Tif_NonTIF],$A$4)</f>
        <v>306839</v>
      </c>
      <c r="P92" s="8">
        <f>SUMIFS(AssessedValuation[100% Other],AssessedValuation[Dist],$C92,AssessedValuation[Tif_NonTIF],$A$4)</f>
        <v>0</v>
      </c>
      <c r="Q92" s="8">
        <f>SUMIFS(AssessedValuation[100% Gross],AssessedValuation[Dist],$C92,AssessedValuation[Tif_NonTIF],$A$4)</f>
        <v>154086581</v>
      </c>
      <c r="R92" s="8">
        <f>SUMIFS(AssessedValuation[100% Military Exempt],AssessedValuation[Dist],$C92,AssessedValuation[Tif_NonTIF],$A$4)</f>
        <v>105564</v>
      </c>
      <c r="S92" s="8">
        <f>SUMIFS(AssessedValuation[100% Net],AssessedValuation[Dist],$C92,AssessedValuation[Tif_NonTIF],$A$4)</f>
        <v>153981017</v>
      </c>
      <c r="T92" s="8">
        <f>SUMIFS(AssessedValuation[100% Gas &amp; Elec Utilities],AssessedValuation[Dist],$C92,AssessedValuation[Tif_NonTIF],$A$4)</f>
        <v>11288825</v>
      </c>
      <c r="U92" s="8">
        <f t="shared" si="1"/>
        <v>165269842</v>
      </c>
    </row>
    <row r="93" spans="1:21" x14ac:dyDescent="0.25">
      <c r="A93">
        <v>2024</v>
      </c>
      <c r="B93" t="s">
        <v>1036</v>
      </c>
      <c r="C93" t="s">
        <v>1208</v>
      </c>
      <c r="D93" t="s">
        <v>1208</v>
      </c>
      <c r="E93" t="s">
        <v>359</v>
      </c>
      <c r="F93" t="s">
        <v>1209</v>
      </c>
      <c r="G93" s="8">
        <f>SUMIFS(AssessedValuation[100% Residential],AssessedValuation[Dist],$C93,AssessedValuation[Tif_NonTIF],$A$4)</f>
        <v>409041683</v>
      </c>
      <c r="H93" s="8">
        <f>SUMIFS(AssessedValuation[100% Ag Land],AssessedValuation[Dist],$C93,AssessedValuation[Tif_NonTIF],$A$4)</f>
        <v>138286768</v>
      </c>
      <c r="I93" s="8">
        <f>SUMIFS(AssessedValuation[100% Ag Building],AssessedValuation[Dist],$C93,AssessedValuation[Tif_NonTIF],$A$4)</f>
        <v>8802730</v>
      </c>
      <c r="J93" s="8">
        <f>SUMIFS(AssessedValuation[100% Commercial],AssessedValuation[Dist],$C93,AssessedValuation[Tif_NonTIF],$A$4)</f>
        <v>86298708</v>
      </c>
      <c r="K93" s="8">
        <f>SUMIFS(AssessedValuation[100% Industrial],AssessedValuation[Dist],$C93,AssessedValuation[Tif_NonTIF],$A$4)</f>
        <v>51681635</v>
      </c>
      <c r="L93" s="8">
        <f>SUMIFS(AssessedValuation[100% Reserved],AssessedValuation[Dist],$C93,AssessedValuation[Tif_NonTIF],$A$4)</f>
        <v>0</v>
      </c>
      <c r="M93" s="8">
        <f>SUMIFS(AssessedValuation[100% Reserved3],AssessedValuation[Dist],$C93,AssessedValuation[Tif_NonTIF],$A$4)</f>
        <v>0</v>
      </c>
      <c r="N93" s="8">
        <f>SUMIFS(AssessedValuation[100% Railroads],AssessedValuation[Dist],$C93,AssessedValuation[Tif_NonTIF],$A$4)</f>
        <v>16779695</v>
      </c>
      <c r="O93" s="8">
        <f>SUMIFS(AssessedValuation[100% Utilities],AssessedValuation[Dist],$C93,AssessedValuation[Tif_NonTIF],$A$4)</f>
        <v>661699</v>
      </c>
      <c r="P93" s="8">
        <f>SUMIFS(AssessedValuation[100% Other],AssessedValuation[Dist],$C93,AssessedValuation[Tif_NonTIF],$A$4)</f>
        <v>0</v>
      </c>
      <c r="Q93" s="8">
        <f>SUMIFS(AssessedValuation[100% Gross],AssessedValuation[Dist],$C93,AssessedValuation[Tif_NonTIF],$A$4)</f>
        <v>711552918</v>
      </c>
      <c r="R93" s="8">
        <f>SUMIFS(AssessedValuation[100% Military Exempt],AssessedValuation[Dist],$C93,AssessedValuation[Tif_NonTIF],$A$4)</f>
        <v>503744</v>
      </c>
      <c r="S93" s="8">
        <f>SUMIFS(AssessedValuation[100% Net],AssessedValuation[Dist],$C93,AssessedValuation[Tif_NonTIF],$A$4)</f>
        <v>711049174</v>
      </c>
      <c r="T93" s="8">
        <f>SUMIFS(AssessedValuation[100% Gas &amp; Elec Utilities],AssessedValuation[Dist],$C93,AssessedValuation[Tif_NonTIF],$A$4)</f>
        <v>21627788</v>
      </c>
      <c r="U93" s="8">
        <f t="shared" si="1"/>
        <v>732676962</v>
      </c>
    </row>
    <row r="94" spans="1:21" x14ac:dyDescent="0.25">
      <c r="A94">
        <v>2024</v>
      </c>
      <c r="B94" t="s">
        <v>1031</v>
      </c>
      <c r="C94" t="s">
        <v>1210</v>
      </c>
      <c r="D94" t="s">
        <v>1210</v>
      </c>
      <c r="E94" t="s">
        <v>64</v>
      </c>
      <c r="F94" t="s">
        <v>1211</v>
      </c>
      <c r="G94" s="8">
        <f>SUMIFS(AssessedValuation[100% Residential],AssessedValuation[Dist],$C94,AssessedValuation[Tif_NonTIF],$A$4)</f>
        <v>330779012</v>
      </c>
      <c r="H94" s="8">
        <f>SUMIFS(AssessedValuation[100% Ag Land],AssessedValuation[Dist],$C94,AssessedValuation[Tif_NonTIF],$A$4)</f>
        <v>46315760</v>
      </c>
      <c r="I94" s="8">
        <f>SUMIFS(AssessedValuation[100% Ag Building],AssessedValuation[Dist],$C94,AssessedValuation[Tif_NonTIF],$A$4)</f>
        <v>2087660</v>
      </c>
      <c r="J94" s="8">
        <f>SUMIFS(AssessedValuation[100% Commercial],AssessedValuation[Dist],$C94,AssessedValuation[Tif_NonTIF],$A$4)</f>
        <v>13340626</v>
      </c>
      <c r="K94" s="8">
        <f>SUMIFS(AssessedValuation[100% Industrial],AssessedValuation[Dist],$C94,AssessedValuation[Tif_NonTIF],$A$4)</f>
        <v>5444921</v>
      </c>
      <c r="L94" s="8">
        <f>SUMIFS(AssessedValuation[100% Reserved],AssessedValuation[Dist],$C94,AssessedValuation[Tif_NonTIF],$A$4)</f>
        <v>0</v>
      </c>
      <c r="M94" s="8">
        <f>SUMIFS(AssessedValuation[100% Reserved3],AssessedValuation[Dist],$C94,AssessedValuation[Tif_NonTIF],$A$4)</f>
        <v>0</v>
      </c>
      <c r="N94" s="8">
        <f>SUMIFS(AssessedValuation[100% Railroads],AssessedValuation[Dist],$C94,AssessedValuation[Tif_NonTIF],$A$4)</f>
        <v>0</v>
      </c>
      <c r="O94" s="8">
        <f>SUMIFS(AssessedValuation[100% Utilities],AssessedValuation[Dist],$C94,AssessedValuation[Tif_NonTIF],$A$4)</f>
        <v>278963</v>
      </c>
      <c r="P94" s="8">
        <f>SUMIFS(AssessedValuation[100% Other],AssessedValuation[Dist],$C94,AssessedValuation[Tif_NonTIF],$A$4)</f>
        <v>0</v>
      </c>
      <c r="Q94" s="8">
        <f>SUMIFS(AssessedValuation[100% Gross],AssessedValuation[Dist],$C94,AssessedValuation[Tif_NonTIF],$A$4)</f>
        <v>398246942</v>
      </c>
      <c r="R94" s="8">
        <f>SUMIFS(AssessedValuation[100% Military Exempt],AssessedValuation[Dist],$C94,AssessedValuation[Tif_NonTIF],$A$4)</f>
        <v>377808</v>
      </c>
      <c r="S94" s="8">
        <f>SUMIFS(AssessedValuation[100% Net],AssessedValuation[Dist],$C94,AssessedValuation[Tif_NonTIF],$A$4)</f>
        <v>397869134</v>
      </c>
      <c r="T94" s="8">
        <f>SUMIFS(AssessedValuation[100% Gas &amp; Elec Utilities],AssessedValuation[Dist],$C94,AssessedValuation[Tif_NonTIF],$A$4)</f>
        <v>60601820</v>
      </c>
      <c r="U94" s="8">
        <f t="shared" si="1"/>
        <v>458470954</v>
      </c>
    </row>
    <row r="95" spans="1:21" x14ac:dyDescent="0.25">
      <c r="A95">
        <v>2024</v>
      </c>
      <c r="B95" t="s">
        <v>1026</v>
      </c>
      <c r="C95" t="s">
        <v>1212</v>
      </c>
      <c r="D95" t="s">
        <v>1212</v>
      </c>
      <c r="E95" t="s">
        <v>811</v>
      </c>
      <c r="F95" t="s">
        <v>1213</v>
      </c>
      <c r="G95" s="8">
        <f>SUMIFS(AssessedValuation[100% Residential],AssessedValuation[Dist],$C95,AssessedValuation[Tif_NonTIF],$A$4)</f>
        <v>10998835212</v>
      </c>
      <c r="H95" s="8">
        <f>SUMIFS(AssessedValuation[100% Ag Land],AssessedValuation[Dist],$C95,AssessedValuation[Tif_NonTIF],$A$4)</f>
        <v>4264070</v>
      </c>
      <c r="I95" s="8">
        <f>SUMIFS(AssessedValuation[100% Ag Building],AssessedValuation[Dist],$C95,AssessedValuation[Tif_NonTIF],$A$4)</f>
        <v>398400</v>
      </c>
      <c r="J95" s="8">
        <f>SUMIFS(AssessedValuation[100% Commercial],AssessedValuation[Dist],$C95,AssessedValuation[Tif_NonTIF],$A$4)</f>
        <v>2852958506</v>
      </c>
      <c r="K95" s="8">
        <f>SUMIFS(AssessedValuation[100% Industrial],AssessedValuation[Dist],$C95,AssessedValuation[Tif_NonTIF],$A$4)</f>
        <v>285973394</v>
      </c>
      <c r="L95" s="8">
        <f>SUMIFS(AssessedValuation[100% Reserved],AssessedValuation[Dist],$C95,AssessedValuation[Tif_NonTIF],$A$4)</f>
        <v>0</v>
      </c>
      <c r="M95" s="8">
        <f>SUMIFS(AssessedValuation[100% Reserved3],AssessedValuation[Dist],$C95,AssessedValuation[Tif_NonTIF],$A$4)</f>
        <v>0</v>
      </c>
      <c r="N95" s="8">
        <f>SUMIFS(AssessedValuation[100% Railroads],AssessedValuation[Dist],$C95,AssessedValuation[Tif_NonTIF],$A$4)</f>
        <v>28312048</v>
      </c>
      <c r="O95" s="8">
        <f>SUMIFS(AssessedValuation[100% Utilities],AssessedValuation[Dist],$C95,AssessedValuation[Tif_NonTIF],$A$4)</f>
        <v>693923</v>
      </c>
      <c r="P95" s="8">
        <f>SUMIFS(AssessedValuation[100% Other],AssessedValuation[Dist],$C95,AssessedValuation[Tif_NonTIF],$A$4)</f>
        <v>0</v>
      </c>
      <c r="Q95" s="8">
        <f>SUMIFS(AssessedValuation[100% Gross],AssessedValuation[Dist],$C95,AssessedValuation[Tif_NonTIF],$A$4)</f>
        <v>14171435553</v>
      </c>
      <c r="R95" s="8">
        <f>SUMIFS(AssessedValuation[100% Military Exempt],AssessedValuation[Dist],$C95,AssessedValuation[Tif_NonTIF],$A$4)</f>
        <v>8847004</v>
      </c>
      <c r="S95" s="8">
        <f>SUMIFS(AssessedValuation[100% Net],AssessedValuation[Dist],$C95,AssessedValuation[Tif_NonTIF],$A$4)</f>
        <v>14162588549</v>
      </c>
      <c r="T95" s="8">
        <f>SUMIFS(AssessedValuation[100% Gas &amp; Elec Utilities],AssessedValuation[Dist],$C95,AssessedValuation[Tif_NonTIF],$A$4)</f>
        <v>579002082</v>
      </c>
      <c r="U95" s="8">
        <f t="shared" si="1"/>
        <v>14741590631</v>
      </c>
    </row>
    <row r="96" spans="1:21" x14ac:dyDescent="0.25">
      <c r="A96">
        <v>2024</v>
      </c>
      <c r="B96" t="s">
        <v>1033</v>
      </c>
      <c r="C96" t="s">
        <v>1214</v>
      </c>
      <c r="D96" t="s">
        <v>1214</v>
      </c>
      <c r="E96" t="s">
        <v>796</v>
      </c>
      <c r="F96" t="s">
        <v>1215</v>
      </c>
      <c r="G96" s="8">
        <f>SUMIFS(AssessedValuation[100% Residential],AssessedValuation[Dist],$C96,AssessedValuation[Tif_NonTIF],$A$4)</f>
        <v>21823623</v>
      </c>
      <c r="H96" s="8">
        <f>SUMIFS(AssessedValuation[100% Ag Land],AssessedValuation[Dist],$C96,AssessedValuation[Tif_NonTIF],$A$4)</f>
        <v>33836198</v>
      </c>
      <c r="I96" s="8">
        <f>SUMIFS(AssessedValuation[100% Ag Building],AssessedValuation[Dist],$C96,AssessedValuation[Tif_NonTIF],$A$4)</f>
        <v>3364056</v>
      </c>
      <c r="J96" s="8">
        <f>SUMIFS(AssessedValuation[100% Commercial],AssessedValuation[Dist],$C96,AssessedValuation[Tif_NonTIF],$A$4)</f>
        <v>3342793</v>
      </c>
      <c r="K96" s="8">
        <f>SUMIFS(AssessedValuation[100% Industrial],AssessedValuation[Dist],$C96,AssessedValuation[Tif_NonTIF],$A$4)</f>
        <v>411215</v>
      </c>
      <c r="L96" s="8">
        <f>SUMIFS(AssessedValuation[100% Reserved],AssessedValuation[Dist],$C96,AssessedValuation[Tif_NonTIF],$A$4)</f>
        <v>0</v>
      </c>
      <c r="M96" s="8">
        <f>SUMIFS(AssessedValuation[100% Reserved3],AssessedValuation[Dist],$C96,AssessedValuation[Tif_NonTIF],$A$4)</f>
        <v>0</v>
      </c>
      <c r="N96" s="8">
        <f>SUMIFS(AssessedValuation[100% Railroads],AssessedValuation[Dist],$C96,AssessedValuation[Tif_NonTIF],$A$4)</f>
        <v>0</v>
      </c>
      <c r="O96" s="8">
        <f>SUMIFS(AssessedValuation[100% Utilities],AssessedValuation[Dist],$C96,AssessedValuation[Tif_NonTIF],$A$4)</f>
        <v>0</v>
      </c>
      <c r="P96" s="8">
        <f>SUMIFS(AssessedValuation[100% Other],AssessedValuation[Dist],$C96,AssessedValuation[Tif_NonTIF],$A$4)</f>
        <v>0</v>
      </c>
      <c r="Q96" s="8">
        <f>SUMIFS(AssessedValuation[100% Gross],AssessedValuation[Dist],$C96,AssessedValuation[Tif_NonTIF],$A$4)</f>
        <v>62777885</v>
      </c>
      <c r="R96" s="8">
        <f>SUMIFS(AssessedValuation[100% Military Exempt],AssessedValuation[Dist],$C96,AssessedValuation[Tif_NonTIF],$A$4)</f>
        <v>48689</v>
      </c>
      <c r="S96" s="8">
        <f>SUMIFS(AssessedValuation[100% Net],AssessedValuation[Dist],$C96,AssessedValuation[Tif_NonTIF],$A$4)</f>
        <v>62729196</v>
      </c>
      <c r="T96" s="8">
        <f>SUMIFS(AssessedValuation[100% Gas &amp; Elec Utilities],AssessedValuation[Dist],$C96,AssessedValuation[Tif_NonTIF],$A$4)</f>
        <v>5459056</v>
      </c>
      <c r="U96" s="8">
        <f t="shared" si="1"/>
        <v>68188252</v>
      </c>
    </row>
    <row r="97" spans="1:21" x14ac:dyDescent="0.25">
      <c r="A97">
        <v>2024</v>
      </c>
      <c r="B97" t="s">
        <v>1031</v>
      </c>
      <c r="C97" t="s">
        <v>1216</v>
      </c>
      <c r="D97" t="s">
        <v>1216</v>
      </c>
      <c r="E97" t="s">
        <v>145</v>
      </c>
      <c r="F97" t="s">
        <v>1217</v>
      </c>
      <c r="G97" s="8">
        <f>SUMIFS(AssessedValuation[100% Residential],AssessedValuation[Dist],$C97,AssessedValuation[Tif_NonTIF],$A$4)</f>
        <v>322772551</v>
      </c>
      <c r="H97" s="8">
        <f>SUMIFS(AssessedValuation[100% Ag Land],AssessedValuation[Dist],$C97,AssessedValuation[Tif_NonTIF],$A$4)</f>
        <v>130123172</v>
      </c>
      <c r="I97" s="8">
        <f>SUMIFS(AssessedValuation[100% Ag Building],AssessedValuation[Dist],$C97,AssessedValuation[Tif_NonTIF],$A$4)</f>
        <v>7417180</v>
      </c>
      <c r="J97" s="8">
        <f>SUMIFS(AssessedValuation[100% Commercial],AssessedValuation[Dist],$C97,AssessedValuation[Tif_NonTIF],$A$4)</f>
        <v>18818635</v>
      </c>
      <c r="K97" s="8">
        <f>SUMIFS(AssessedValuation[100% Industrial],AssessedValuation[Dist],$C97,AssessedValuation[Tif_NonTIF],$A$4)</f>
        <v>9777780</v>
      </c>
      <c r="L97" s="8">
        <f>SUMIFS(AssessedValuation[100% Reserved],AssessedValuation[Dist],$C97,AssessedValuation[Tif_NonTIF],$A$4)</f>
        <v>0</v>
      </c>
      <c r="M97" s="8">
        <f>SUMIFS(AssessedValuation[100% Reserved3],AssessedValuation[Dist],$C97,AssessedValuation[Tif_NonTIF],$A$4)</f>
        <v>0</v>
      </c>
      <c r="N97" s="8">
        <f>SUMIFS(AssessedValuation[100% Railroads],AssessedValuation[Dist],$C97,AssessedValuation[Tif_NonTIF],$A$4)</f>
        <v>1854725</v>
      </c>
      <c r="O97" s="8">
        <f>SUMIFS(AssessedValuation[100% Utilities],AssessedValuation[Dist],$C97,AssessedValuation[Tif_NonTIF],$A$4)</f>
        <v>1995442</v>
      </c>
      <c r="P97" s="8">
        <f>SUMIFS(AssessedValuation[100% Other],AssessedValuation[Dist],$C97,AssessedValuation[Tif_NonTIF],$A$4)</f>
        <v>0</v>
      </c>
      <c r="Q97" s="8">
        <f>SUMIFS(AssessedValuation[100% Gross],AssessedValuation[Dist],$C97,AssessedValuation[Tif_NonTIF],$A$4)</f>
        <v>492759485</v>
      </c>
      <c r="R97" s="8">
        <f>SUMIFS(AssessedValuation[100% Military Exempt],AssessedValuation[Dist],$C97,AssessedValuation[Tif_NonTIF],$A$4)</f>
        <v>362992</v>
      </c>
      <c r="S97" s="8">
        <f>SUMIFS(AssessedValuation[100% Net],AssessedValuation[Dist],$C97,AssessedValuation[Tif_NonTIF],$A$4)</f>
        <v>492396493</v>
      </c>
      <c r="T97" s="8">
        <f>SUMIFS(AssessedValuation[100% Gas &amp; Elec Utilities],AssessedValuation[Dist],$C97,AssessedValuation[Tif_NonTIF],$A$4)</f>
        <v>34993984</v>
      </c>
      <c r="U97" s="8">
        <f t="shared" si="1"/>
        <v>527390477</v>
      </c>
    </row>
    <row r="98" spans="1:21" x14ac:dyDescent="0.25">
      <c r="A98">
        <v>2024</v>
      </c>
      <c r="B98" t="s">
        <v>1054</v>
      </c>
      <c r="C98" t="s">
        <v>1218</v>
      </c>
      <c r="D98" t="s">
        <v>1218</v>
      </c>
      <c r="E98" t="s">
        <v>434</v>
      </c>
      <c r="F98" t="s">
        <v>1219</v>
      </c>
      <c r="G98" s="8">
        <f>SUMIFS(AssessedValuation[100% Residential],AssessedValuation[Dist],$C98,AssessedValuation[Tif_NonTIF],$A$4)</f>
        <v>5326445444</v>
      </c>
      <c r="H98" s="8">
        <f>SUMIFS(AssessedValuation[100% Ag Land],AssessedValuation[Dist],$C98,AssessedValuation[Tif_NonTIF],$A$4)</f>
        <v>113382568</v>
      </c>
      <c r="I98" s="8">
        <f>SUMIFS(AssessedValuation[100% Ag Building],AssessedValuation[Dist],$C98,AssessedValuation[Tif_NonTIF],$A$4)</f>
        <v>9144247</v>
      </c>
      <c r="J98" s="8">
        <f>SUMIFS(AssessedValuation[100% Commercial],AssessedValuation[Dist],$C98,AssessedValuation[Tif_NonTIF],$A$4)</f>
        <v>999130314</v>
      </c>
      <c r="K98" s="8">
        <f>SUMIFS(AssessedValuation[100% Industrial],AssessedValuation[Dist],$C98,AssessedValuation[Tif_NonTIF],$A$4)</f>
        <v>140319147</v>
      </c>
      <c r="L98" s="8">
        <f>SUMIFS(AssessedValuation[100% Reserved],AssessedValuation[Dist],$C98,AssessedValuation[Tif_NonTIF],$A$4)</f>
        <v>0</v>
      </c>
      <c r="M98" s="8">
        <f>SUMIFS(AssessedValuation[100% Reserved3],AssessedValuation[Dist],$C98,AssessedValuation[Tif_NonTIF],$A$4)</f>
        <v>0</v>
      </c>
      <c r="N98" s="8">
        <f>SUMIFS(AssessedValuation[100% Railroads],AssessedValuation[Dist],$C98,AssessedValuation[Tif_NonTIF],$A$4)</f>
        <v>12548975</v>
      </c>
      <c r="O98" s="8">
        <f>SUMIFS(AssessedValuation[100% Utilities],AssessedValuation[Dist],$C98,AssessedValuation[Tif_NonTIF],$A$4)</f>
        <v>28861244</v>
      </c>
      <c r="P98" s="8">
        <f>SUMIFS(AssessedValuation[100% Other],AssessedValuation[Dist],$C98,AssessedValuation[Tif_NonTIF],$A$4)</f>
        <v>530340</v>
      </c>
      <c r="Q98" s="8">
        <f>SUMIFS(AssessedValuation[100% Gross],AssessedValuation[Dist],$C98,AssessedValuation[Tif_NonTIF],$A$4)</f>
        <v>6630362279</v>
      </c>
      <c r="R98" s="8">
        <f>SUMIFS(AssessedValuation[100% Military Exempt],AssessedValuation[Dist],$C98,AssessedValuation[Tif_NonTIF],$A$4)</f>
        <v>5272644</v>
      </c>
      <c r="S98" s="8">
        <f>SUMIFS(AssessedValuation[100% Net],AssessedValuation[Dist],$C98,AssessedValuation[Tif_NonTIF],$A$4)</f>
        <v>6625089635</v>
      </c>
      <c r="T98" s="8">
        <f>SUMIFS(AssessedValuation[100% Gas &amp; Elec Utilities],AssessedValuation[Dist],$C98,AssessedValuation[Tif_NonTIF],$A$4)</f>
        <v>552773078</v>
      </c>
      <c r="U98" s="8">
        <f t="shared" si="1"/>
        <v>7177862713</v>
      </c>
    </row>
    <row r="99" spans="1:21" x14ac:dyDescent="0.25">
      <c r="A99">
        <v>2024</v>
      </c>
      <c r="B99" t="s">
        <v>1031</v>
      </c>
      <c r="C99" t="s">
        <v>1220</v>
      </c>
      <c r="D99" t="s">
        <v>1220</v>
      </c>
      <c r="E99" t="s">
        <v>49</v>
      </c>
      <c r="F99" t="s">
        <v>1221</v>
      </c>
      <c r="G99" s="8">
        <f>SUMIFS(AssessedValuation[100% Residential],AssessedValuation[Dist],$C99,AssessedValuation[Tif_NonTIF],$A$4)</f>
        <v>153831575</v>
      </c>
      <c r="H99" s="8">
        <f>SUMIFS(AssessedValuation[100% Ag Land],AssessedValuation[Dist],$C99,AssessedValuation[Tif_NonTIF],$A$4)</f>
        <v>66230990</v>
      </c>
      <c r="I99" s="8">
        <f>SUMIFS(AssessedValuation[100% Ag Building],AssessedValuation[Dist],$C99,AssessedValuation[Tif_NonTIF],$A$4)</f>
        <v>3083740</v>
      </c>
      <c r="J99" s="8">
        <f>SUMIFS(AssessedValuation[100% Commercial],AssessedValuation[Dist],$C99,AssessedValuation[Tif_NonTIF],$A$4)</f>
        <v>10414099</v>
      </c>
      <c r="K99" s="8">
        <f>SUMIFS(AssessedValuation[100% Industrial],AssessedValuation[Dist],$C99,AssessedValuation[Tif_NonTIF],$A$4)</f>
        <v>4706117</v>
      </c>
      <c r="L99" s="8">
        <f>SUMIFS(AssessedValuation[100% Reserved],AssessedValuation[Dist],$C99,AssessedValuation[Tif_NonTIF],$A$4)</f>
        <v>0</v>
      </c>
      <c r="M99" s="8">
        <f>SUMIFS(AssessedValuation[100% Reserved3],AssessedValuation[Dist],$C99,AssessedValuation[Tif_NonTIF],$A$4)</f>
        <v>0</v>
      </c>
      <c r="N99" s="8">
        <f>SUMIFS(AssessedValuation[100% Railroads],AssessedValuation[Dist],$C99,AssessedValuation[Tif_NonTIF],$A$4)</f>
        <v>2580150</v>
      </c>
      <c r="O99" s="8">
        <f>SUMIFS(AssessedValuation[100% Utilities],AssessedValuation[Dist],$C99,AssessedValuation[Tif_NonTIF],$A$4)</f>
        <v>83250</v>
      </c>
      <c r="P99" s="8">
        <f>SUMIFS(AssessedValuation[100% Other],AssessedValuation[Dist],$C99,AssessedValuation[Tif_NonTIF],$A$4)</f>
        <v>0</v>
      </c>
      <c r="Q99" s="8">
        <f>SUMIFS(AssessedValuation[100% Gross],AssessedValuation[Dist],$C99,AssessedValuation[Tif_NonTIF],$A$4)</f>
        <v>240929921</v>
      </c>
      <c r="R99" s="8">
        <f>SUMIFS(AssessedValuation[100% Military Exempt],AssessedValuation[Dist],$C99,AssessedValuation[Tif_NonTIF],$A$4)</f>
        <v>216684</v>
      </c>
      <c r="S99" s="8">
        <f>SUMIFS(AssessedValuation[100% Net],AssessedValuation[Dist],$C99,AssessedValuation[Tif_NonTIF],$A$4)</f>
        <v>240713237</v>
      </c>
      <c r="T99" s="8">
        <f>SUMIFS(AssessedValuation[100% Gas &amp; Elec Utilities],AssessedValuation[Dist],$C99,AssessedValuation[Tif_NonTIF],$A$4)</f>
        <v>52667176</v>
      </c>
      <c r="U99" s="8">
        <f t="shared" si="1"/>
        <v>293380413</v>
      </c>
    </row>
    <row r="100" spans="1:21" x14ac:dyDescent="0.25">
      <c r="A100">
        <v>2024</v>
      </c>
      <c r="B100" t="s">
        <v>1064</v>
      </c>
      <c r="C100" t="s">
        <v>1222</v>
      </c>
      <c r="D100" t="s">
        <v>1222</v>
      </c>
      <c r="E100" t="s">
        <v>157</v>
      </c>
      <c r="F100" t="s">
        <v>1223</v>
      </c>
      <c r="G100" s="8">
        <f>SUMIFS(AssessedValuation[100% Residential],AssessedValuation[Dist],$C100,AssessedValuation[Tif_NonTIF],$A$4)</f>
        <v>210615293</v>
      </c>
      <c r="H100" s="8">
        <f>SUMIFS(AssessedValuation[100% Ag Land],AssessedValuation[Dist],$C100,AssessedValuation[Tif_NonTIF],$A$4)</f>
        <v>92466630</v>
      </c>
      <c r="I100" s="8">
        <f>SUMIFS(AssessedValuation[100% Ag Building],AssessedValuation[Dist],$C100,AssessedValuation[Tif_NonTIF],$A$4)</f>
        <v>5476690</v>
      </c>
      <c r="J100" s="8">
        <f>SUMIFS(AssessedValuation[100% Commercial],AssessedValuation[Dist],$C100,AssessedValuation[Tif_NonTIF],$A$4)</f>
        <v>41517757</v>
      </c>
      <c r="K100" s="8">
        <f>SUMIFS(AssessedValuation[100% Industrial],AssessedValuation[Dist],$C100,AssessedValuation[Tif_NonTIF],$A$4)</f>
        <v>24430369</v>
      </c>
      <c r="L100" s="8">
        <f>SUMIFS(AssessedValuation[100% Reserved],AssessedValuation[Dist],$C100,AssessedValuation[Tif_NonTIF],$A$4)</f>
        <v>0</v>
      </c>
      <c r="M100" s="8">
        <f>SUMIFS(AssessedValuation[100% Reserved3],AssessedValuation[Dist],$C100,AssessedValuation[Tif_NonTIF],$A$4)</f>
        <v>0</v>
      </c>
      <c r="N100" s="8">
        <f>SUMIFS(AssessedValuation[100% Railroads],AssessedValuation[Dist],$C100,AssessedValuation[Tif_NonTIF],$A$4)</f>
        <v>2360571</v>
      </c>
      <c r="O100" s="8">
        <f>SUMIFS(AssessedValuation[100% Utilities],AssessedValuation[Dist],$C100,AssessedValuation[Tif_NonTIF],$A$4)</f>
        <v>5009073</v>
      </c>
      <c r="P100" s="8">
        <f>SUMIFS(AssessedValuation[100% Other],AssessedValuation[Dist],$C100,AssessedValuation[Tif_NonTIF],$A$4)</f>
        <v>0</v>
      </c>
      <c r="Q100" s="8">
        <f>SUMIFS(AssessedValuation[100% Gross],AssessedValuation[Dist],$C100,AssessedValuation[Tif_NonTIF],$A$4)</f>
        <v>381876383</v>
      </c>
      <c r="R100" s="8">
        <f>SUMIFS(AssessedValuation[100% Military Exempt],AssessedValuation[Dist],$C100,AssessedValuation[Tif_NonTIF],$A$4)</f>
        <v>270392</v>
      </c>
      <c r="S100" s="8">
        <f>SUMIFS(AssessedValuation[100% Net],AssessedValuation[Dist],$C100,AssessedValuation[Tif_NonTIF],$A$4)</f>
        <v>381605991</v>
      </c>
      <c r="T100" s="8">
        <f>SUMIFS(AssessedValuation[100% Gas &amp; Elec Utilities],AssessedValuation[Dist],$C100,AssessedValuation[Tif_NonTIF],$A$4)</f>
        <v>26137460</v>
      </c>
      <c r="U100" s="8">
        <f t="shared" si="1"/>
        <v>407743451</v>
      </c>
    </row>
    <row r="101" spans="1:21" x14ac:dyDescent="0.25">
      <c r="A101">
        <v>2024</v>
      </c>
      <c r="B101" t="s">
        <v>1039</v>
      </c>
      <c r="C101" t="s">
        <v>1224</v>
      </c>
      <c r="D101" t="s">
        <v>1224</v>
      </c>
      <c r="E101" t="s">
        <v>495</v>
      </c>
      <c r="F101" t="s">
        <v>1225</v>
      </c>
      <c r="G101" s="8">
        <f>SUMIFS(AssessedValuation[100% Residential],AssessedValuation[Dist],$C101,AssessedValuation[Tif_NonTIF],$A$4)</f>
        <v>176733011</v>
      </c>
      <c r="H101" s="8">
        <f>SUMIFS(AssessedValuation[100% Ag Land],AssessedValuation[Dist],$C101,AssessedValuation[Tif_NonTIF],$A$4)</f>
        <v>133365978</v>
      </c>
      <c r="I101" s="8">
        <f>SUMIFS(AssessedValuation[100% Ag Building],AssessedValuation[Dist],$C101,AssessedValuation[Tif_NonTIF],$A$4)</f>
        <v>4864152</v>
      </c>
      <c r="J101" s="8">
        <f>SUMIFS(AssessedValuation[100% Commercial],AssessedValuation[Dist],$C101,AssessedValuation[Tif_NonTIF],$A$4)</f>
        <v>34923124</v>
      </c>
      <c r="K101" s="8">
        <f>SUMIFS(AssessedValuation[100% Industrial],AssessedValuation[Dist],$C101,AssessedValuation[Tif_NonTIF],$A$4)</f>
        <v>28957772</v>
      </c>
      <c r="L101" s="8">
        <f>SUMIFS(AssessedValuation[100% Reserved],AssessedValuation[Dist],$C101,AssessedValuation[Tif_NonTIF],$A$4)</f>
        <v>0</v>
      </c>
      <c r="M101" s="8">
        <f>SUMIFS(AssessedValuation[100% Reserved3],AssessedValuation[Dist],$C101,AssessedValuation[Tif_NonTIF],$A$4)</f>
        <v>0</v>
      </c>
      <c r="N101" s="8">
        <f>SUMIFS(AssessedValuation[100% Railroads],AssessedValuation[Dist],$C101,AssessedValuation[Tif_NonTIF],$A$4)</f>
        <v>32832189</v>
      </c>
      <c r="O101" s="8">
        <f>SUMIFS(AssessedValuation[100% Utilities],AssessedValuation[Dist],$C101,AssessedValuation[Tif_NonTIF],$A$4)</f>
        <v>15799873</v>
      </c>
      <c r="P101" s="8">
        <f>SUMIFS(AssessedValuation[100% Other],AssessedValuation[Dist],$C101,AssessedValuation[Tif_NonTIF],$A$4)</f>
        <v>2849</v>
      </c>
      <c r="Q101" s="8">
        <f>SUMIFS(AssessedValuation[100% Gross],AssessedValuation[Dist],$C101,AssessedValuation[Tif_NonTIF],$A$4)</f>
        <v>427478948</v>
      </c>
      <c r="R101" s="8">
        <f>SUMIFS(AssessedValuation[100% Military Exempt],AssessedValuation[Dist],$C101,AssessedValuation[Tif_NonTIF],$A$4)</f>
        <v>340768</v>
      </c>
      <c r="S101" s="8">
        <f>SUMIFS(AssessedValuation[100% Net],AssessedValuation[Dist],$C101,AssessedValuation[Tif_NonTIF],$A$4)</f>
        <v>427138180</v>
      </c>
      <c r="T101" s="8">
        <f>SUMIFS(AssessedValuation[100% Gas &amp; Elec Utilities],AssessedValuation[Dist],$C101,AssessedValuation[Tif_NonTIF],$A$4)</f>
        <v>24243471</v>
      </c>
      <c r="U101" s="8">
        <f t="shared" si="1"/>
        <v>451381651</v>
      </c>
    </row>
    <row r="102" spans="1:21" x14ac:dyDescent="0.25">
      <c r="A102">
        <v>2024</v>
      </c>
      <c r="B102" t="s">
        <v>1026</v>
      </c>
      <c r="C102" t="s">
        <v>1226</v>
      </c>
      <c r="D102" t="s">
        <v>1226</v>
      </c>
      <c r="E102" t="s">
        <v>365</v>
      </c>
      <c r="F102" t="s">
        <v>1227</v>
      </c>
      <c r="G102" s="8">
        <f>SUMIFS(AssessedValuation[100% Residential],AssessedValuation[Dist],$C102,AssessedValuation[Tif_NonTIF],$A$4)</f>
        <v>274520091</v>
      </c>
      <c r="H102" s="8">
        <f>SUMIFS(AssessedValuation[100% Ag Land],AssessedValuation[Dist],$C102,AssessedValuation[Tif_NonTIF],$A$4)</f>
        <v>58325100</v>
      </c>
      <c r="I102" s="8">
        <f>SUMIFS(AssessedValuation[100% Ag Building],AssessedValuation[Dist],$C102,AssessedValuation[Tif_NonTIF],$A$4)</f>
        <v>2121790</v>
      </c>
      <c r="J102" s="8">
        <f>SUMIFS(AssessedValuation[100% Commercial],AssessedValuation[Dist],$C102,AssessedValuation[Tif_NonTIF],$A$4)</f>
        <v>14829656</v>
      </c>
      <c r="K102" s="8">
        <f>SUMIFS(AssessedValuation[100% Industrial],AssessedValuation[Dist],$C102,AssessedValuation[Tif_NonTIF],$A$4)</f>
        <v>1577100</v>
      </c>
      <c r="L102" s="8">
        <f>SUMIFS(AssessedValuation[100% Reserved],AssessedValuation[Dist],$C102,AssessedValuation[Tif_NonTIF],$A$4)</f>
        <v>0</v>
      </c>
      <c r="M102" s="8">
        <f>SUMIFS(AssessedValuation[100% Reserved3],AssessedValuation[Dist],$C102,AssessedValuation[Tif_NonTIF],$A$4)</f>
        <v>0</v>
      </c>
      <c r="N102" s="8">
        <f>SUMIFS(AssessedValuation[100% Railroads],AssessedValuation[Dist],$C102,AssessedValuation[Tif_NonTIF],$A$4)</f>
        <v>2392432</v>
      </c>
      <c r="O102" s="8">
        <f>SUMIFS(AssessedValuation[100% Utilities],AssessedValuation[Dist],$C102,AssessedValuation[Tif_NonTIF],$A$4)</f>
        <v>1397920</v>
      </c>
      <c r="P102" s="8">
        <f>SUMIFS(AssessedValuation[100% Other],AssessedValuation[Dist],$C102,AssessedValuation[Tif_NonTIF],$A$4)</f>
        <v>0</v>
      </c>
      <c r="Q102" s="8">
        <f>SUMIFS(AssessedValuation[100% Gross],AssessedValuation[Dist],$C102,AssessedValuation[Tif_NonTIF],$A$4)</f>
        <v>355164089</v>
      </c>
      <c r="R102" s="8">
        <f>SUMIFS(AssessedValuation[100% Military Exempt],AssessedValuation[Dist],$C102,AssessedValuation[Tif_NonTIF],$A$4)</f>
        <v>214832</v>
      </c>
      <c r="S102" s="8">
        <f>SUMIFS(AssessedValuation[100% Net],AssessedValuation[Dist],$C102,AssessedValuation[Tif_NonTIF],$A$4)</f>
        <v>354949257</v>
      </c>
      <c r="T102" s="8">
        <f>SUMIFS(AssessedValuation[100% Gas &amp; Elec Utilities],AssessedValuation[Dist],$C102,AssessedValuation[Tif_NonTIF],$A$4)</f>
        <v>32861439</v>
      </c>
      <c r="U102" s="8">
        <f t="shared" si="1"/>
        <v>387810696</v>
      </c>
    </row>
    <row r="103" spans="1:21" x14ac:dyDescent="0.25">
      <c r="A103">
        <v>2024</v>
      </c>
      <c r="B103" t="s">
        <v>1031</v>
      </c>
      <c r="C103" t="s">
        <v>1228</v>
      </c>
      <c r="D103" t="s">
        <v>1228</v>
      </c>
      <c r="E103" t="s">
        <v>275</v>
      </c>
      <c r="F103" t="s">
        <v>1229</v>
      </c>
      <c r="G103" s="8">
        <f>SUMIFS(AssessedValuation[100% Residential],AssessedValuation[Dist],$C103,AssessedValuation[Tif_NonTIF],$A$4)</f>
        <v>169726912</v>
      </c>
      <c r="H103" s="8">
        <f>SUMIFS(AssessedValuation[100% Ag Land],AssessedValuation[Dist],$C103,AssessedValuation[Tif_NonTIF],$A$4)</f>
        <v>133818000</v>
      </c>
      <c r="I103" s="8">
        <f>SUMIFS(AssessedValuation[100% Ag Building],AssessedValuation[Dist],$C103,AssessedValuation[Tif_NonTIF],$A$4)</f>
        <v>7252890</v>
      </c>
      <c r="J103" s="8">
        <f>SUMIFS(AssessedValuation[100% Commercial],AssessedValuation[Dist],$C103,AssessedValuation[Tif_NonTIF],$A$4)</f>
        <v>10404358</v>
      </c>
      <c r="K103" s="8">
        <f>SUMIFS(AssessedValuation[100% Industrial],AssessedValuation[Dist],$C103,AssessedValuation[Tif_NonTIF],$A$4)</f>
        <v>4183260</v>
      </c>
      <c r="L103" s="8">
        <f>SUMIFS(AssessedValuation[100% Reserved],AssessedValuation[Dist],$C103,AssessedValuation[Tif_NonTIF],$A$4)</f>
        <v>0</v>
      </c>
      <c r="M103" s="8">
        <f>SUMIFS(AssessedValuation[100% Reserved3],AssessedValuation[Dist],$C103,AssessedValuation[Tif_NonTIF],$A$4)</f>
        <v>0</v>
      </c>
      <c r="N103" s="8">
        <f>SUMIFS(AssessedValuation[100% Railroads],AssessedValuation[Dist],$C103,AssessedValuation[Tif_NonTIF],$A$4)</f>
        <v>2306547</v>
      </c>
      <c r="O103" s="8">
        <f>SUMIFS(AssessedValuation[100% Utilities],AssessedValuation[Dist],$C103,AssessedValuation[Tif_NonTIF],$A$4)</f>
        <v>6312342</v>
      </c>
      <c r="P103" s="8">
        <f>SUMIFS(AssessedValuation[100% Other],AssessedValuation[Dist],$C103,AssessedValuation[Tif_NonTIF],$A$4)</f>
        <v>0</v>
      </c>
      <c r="Q103" s="8">
        <f>SUMIFS(AssessedValuation[100% Gross],AssessedValuation[Dist],$C103,AssessedValuation[Tif_NonTIF],$A$4)</f>
        <v>334004309</v>
      </c>
      <c r="R103" s="8">
        <f>SUMIFS(AssessedValuation[100% Military Exempt],AssessedValuation[Dist],$C103,AssessedValuation[Tif_NonTIF],$A$4)</f>
        <v>257428</v>
      </c>
      <c r="S103" s="8">
        <f>SUMIFS(AssessedValuation[100% Net],AssessedValuation[Dist],$C103,AssessedValuation[Tif_NonTIF],$A$4)</f>
        <v>333746881</v>
      </c>
      <c r="T103" s="8">
        <f>SUMIFS(AssessedValuation[100% Gas &amp; Elec Utilities],AssessedValuation[Dist],$C103,AssessedValuation[Tif_NonTIF],$A$4)</f>
        <v>24236310</v>
      </c>
      <c r="U103" s="8">
        <f t="shared" si="1"/>
        <v>357983191</v>
      </c>
    </row>
    <row r="104" spans="1:21" x14ac:dyDescent="0.25">
      <c r="A104">
        <v>2024</v>
      </c>
      <c r="B104" t="s">
        <v>1031</v>
      </c>
      <c r="C104" t="s">
        <v>1230</v>
      </c>
      <c r="D104" t="s">
        <v>1729</v>
      </c>
      <c r="E104" t="s">
        <v>530</v>
      </c>
      <c r="F104" t="s">
        <v>1231</v>
      </c>
      <c r="G104" s="8">
        <f>SUMIFS(AssessedValuation[100% Residential],AssessedValuation[Dist],$C104,AssessedValuation[Tif_NonTIF],$A$4)</f>
        <v>184839958</v>
      </c>
      <c r="H104" s="8">
        <f>SUMIFS(AssessedValuation[100% Ag Land],AssessedValuation[Dist],$C104,AssessedValuation[Tif_NonTIF],$A$4)</f>
        <v>147944910</v>
      </c>
      <c r="I104" s="8">
        <f>SUMIFS(AssessedValuation[100% Ag Building],AssessedValuation[Dist],$C104,AssessedValuation[Tif_NonTIF],$A$4)</f>
        <v>3913770</v>
      </c>
      <c r="J104" s="8">
        <f>SUMIFS(AssessedValuation[100% Commercial],AssessedValuation[Dist],$C104,AssessedValuation[Tif_NonTIF],$A$4)</f>
        <v>25462002</v>
      </c>
      <c r="K104" s="8">
        <f>SUMIFS(AssessedValuation[100% Industrial],AssessedValuation[Dist],$C104,AssessedValuation[Tif_NonTIF],$A$4)</f>
        <v>40875300</v>
      </c>
      <c r="L104" s="8">
        <f>SUMIFS(AssessedValuation[100% Reserved],AssessedValuation[Dist],$C104,AssessedValuation[Tif_NonTIF],$A$4)</f>
        <v>0</v>
      </c>
      <c r="M104" s="8">
        <f>SUMIFS(AssessedValuation[100% Reserved3],AssessedValuation[Dist],$C104,AssessedValuation[Tif_NonTIF],$A$4)</f>
        <v>0</v>
      </c>
      <c r="N104" s="8">
        <f>SUMIFS(AssessedValuation[100% Railroads],AssessedValuation[Dist],$C104,AssessedValuation[Tif_NonTIF],$A$4)</f>
        <v>26544072</v>
      </c>
      <c r="O104" s="8">
        <f>SUMIFS(AssessedValuation[100% Utilities],AssessedValuation[Dist],$C104,AssessedValuation[Tif_NonTIF],$A$4)</f>
        <v>340927</v>
      </c>
      <c r="P104" s="8">
        <f>SUMIFS(AssessedValuation[100% Other],AssessedValuation[Dist],$C104,AssessedValuation[Tif_NonTIF],$A$4)</f>
        <v>0</v>
      </c>
      <c r="Q104" s="8">
        <f>SUMIFS(AssessedValuation[100% Gross],AssessedValuation[Dist],$C104,AssessedValuation[Tif_NonTIF],$A$4)</f>
        <v>429920939</v>
      </c>
      <c r="R104" s="8">
        <f>SUMIFS(AssessedValuation[100% Military Exempt],AssessedValuation[Dist],$C104,AssessedValuation[Tif_NonTIF],$A$4)</f>
        <v>305580</v>
      </c>
      <c r="S104" s="8">
        <f>SUMIFS(AssessedValuation[100% Net],AssessedValuation[Dist],$C104,AssessedValuation[Tif_NonTIF],$A$4)</f>
        <v>429615359</v>
      </c>
      <c r="T104" s="8">
        <f>SUMIFS(AssessedValuation[100% Gas &amp; Elec Utilities],AssessedValuation[Dist],$C104,AssessedValuation[Tif_NonTIF],$A$4)</f>
        <v>43102549</v>
      </c>
      <c r="U104" s="8">
        <f t="shared" si="1"/>
        <v>472717908</v>
      </c>
    </row>
    <row r="105" spans="1:21" x14ac:dyDescent="0.25">
      <c r="A105">
        <v>2024</v>
      </c>
      <c r="B105" t="s">
        <v>1033</v>
      </c>
      <c r="C105" t="s">
        <v>1232</v>
      </c>
      <c r="D105" t="s">
        <v>1232</v>
      </c>
      <c r="E105" t="s">
        <v>1707</v>
      </c>
      <c r="F105" t="s">
        <v>1233</v>
      </c>
      <c r="G105" s="8">
        <f>SUMIFS(AssessedValuation[100% Residential],AssessedValuation[Dist],$C105,AssessedValuation[Tif_NonTIF],$A$4)</f>
        <v>206262568</v>
      </c>
      <c r="H105" s="8">
        <f>SUMIFS(AssessedValuation[100% Ag Land],AssessedValuation[Dist],$C105,AssessedValuation[Tif_NonTIF],$A$4)</f>
        <v>189789938</v>
      </c>
      <c r="I105" s="8">
        <f>SUMIFS(AssessedValuation[100% Ag Building],AssessedValuation[Dist],$C105,AssessedValuation[Tif_NonTIF],$A$4)</f>
        <v>3811563</v>
      </c>
      <c r="J105" s="8">
        <f>SUMIFS(AssessedValuation[100% Commercial],AssessedValuation[Dist],$C105,AssessedValuation[Tif_NonTIF],$A$4)</f>
        <v>14170713</v>
      </c>
      <c r="K105" s="8">
        <f>SUMIFS(AssessedValuation[100% Industrial],AssessedValuation[Dist],$C105,AssessedValuation[Tif_NonTIF],$A$4)</f>
        <v>1462496</v>
      </c>
      <c r="L105" s="8">
        <f>SUMIFS(AssessedValuation[100% Reserved],AssessedValuation[Dist],$C105,AssessedValuation[Tif_NonTIF],$A$4)</f>
        <v>0</v>
      </c>
      <c r="M105" s="8">
        <f>SUMIFS(AssessedValuation[100% Reserved3],AssessedValuation[Dist],$C105,AssessedValuation[Tif_NonTIF],$A$4)</f>
        <v>0</v>
      </c>
      <c r="N105" s="8">
        <f>SUMIFS(AssessedValuation[100% Railroads],AssessedValuation[Dist],$C105,AssessedValuation[Tif_NonTIF],$A$4)</f>
        <v>12057807</v>
      </c>
      <c r="O105" s="8">
        <f>SUMIFS(AssessedValuation[100% Utilities],AssessedValuation[Dist],$C105,AssessedValuation[Tif_NonTIF],$A$4)</f>
        <v>25808052</v>
      </c>
      <c r="P105" s="8">
        <f>SUMIFS(AssessedValuation[100% Other],AssessedValuation[Dist],$C105,AssessedValuation[Tif_NonTIF],$A$4)</f>
        <v>0</v>
      </c>
      <c r="Q105" s="8">
        <f>SUMIFS(AssessedValuation[100% Gross],AssessedValuation[Dist],$C105,AssessedValuation[Tif_NonTIF],$A$4)</f>
        <v>453363137</v>
      </c>
      <c r="R105" s="8">
        <f>SUMIFS(AssessedValuation[100% Military Exempt],AssessedValuation[Dist],$C105,AssessedValuation[Tif_NonTIF],$A$4)</f>
        <v>335966</v>
      </c>
      <c r="S105" s="8">
        <f>SUMIFS(AssessedValuation[100% Net],AssessedValuation[Dist],$C105,AssessedValuation[Tif_NonTIF],$A$4)</f>
        <v>453027171</v>
      </c>
      <c r="T105" s="8">
        <f>SUMIFS(AssessedValuation[100% Gas &amp; Elec Utilities],AssessedValuation[Dist],$C105,AssessedValuation[Tif_NonTIF],$A$4)</f>
        <v>31948262</v>
      </c>
      <c r="U105" s="8">
        <f t="shared" si="1"/>
        <v>484975433</v>
      </c>
    </row>
    <row r="106" spans="1:21" x14ac:dyDescent="0.25">
      <c r="A106">
        <v>2024</v>
      </c>
      <c r="B106" t="s">
        <v>1039</v>
      </c>
      <c r="C106" t="s">
        <v>1234</v>
      </c>
      <c r="D106" t="s">
        <v>1234</v>
      </c>
      <c r="E106" t="s">
        <v>1235</v>
      </c>
      <c r="F106" t="s">
        <v>1236</v>
      </c>
      <c r="G106" s="8">
        <f>SUMIFS(AssessedValuation[100% Residential],AssessedValuation[Dist],$C106,AssessedValuation[Tif_NonTIF],$A$4)</f>
        <v>394533840</v>
      </c>
      <c r="H106" s="8">
        <f>SUMIFS(AssessedValuation[100% Ag Land],AssessedValuation[Dist],$C106,AssessedValuation[Tif_NonTIF],$A$4)</f>
        <v>232744540</v>
      </c>
      <c r="I106" s="8">
        <f>SUMIFS(AssessedValuation[100% Ag Building],AssessedValuation[Dist],$C106,AssessedValuation[Tif_NonTIF],$A$4)</f>
        <v>12456640</v>
      </c>
      <c r="J106" s="8">
        <f>SUMIFS(AssessedValuation[100% Commercial],AssessedValuation[Dist],$C106,AssessedValuation[Tif_NonTIF],$A$4)</f>
        <v>36911005</v>
      </c>
      <c r="K106" s="8">
        <f>SUMIFS(AssessedValuation[100% Industrial],AssessedValuation[Dist],$C106,AssessedValuation[Tif_NonTIF],$A$4)</f>
        <v>12804912</v>
      </c>
      <c r="L106" s="8">
        <f>SUMIFS(AssessedValuation[100% Reserved],AssessedValuation[Dist],$C106,AssessedValuation[Tif_NonTIF],$A$4)</f>
        <v>0</v>
      </c>
      <c r="M106" s="8">
        <f>SUMIFS(AssessedValuation[100% Reserved3],AssessedValuation[Dist],$C106,AssessedValuation[Tif_NonTIF],$A$4)</f>
        <v>0</v>
      </c>
      <c r="N106" s="8">
        <f>SUMIFS(AssessedValuation[100% Railroads],AssessedValuation[Dist],$C106,AssessedValuation[Tif_NonTIF],$A$4)</f>
        <v>7131831</v>
      </c>
      <c r="O106" s="8">
        <f>SUMIFS(AssessedValuation[100% Utilities],AssessedValuation[Dist],$C106,AssessedValuation[Tif_NonTIF],$A$4)</f>
        <v>534428</v>
      </c>
      <c r="P106" s="8">
        <f>SUMIFS(AssessedValuation[100% Other],AssessedValuation[Dist],$C106,AssessedValuation[Tif_NonTIF],$A$4)</f>
        <v>0</v>
      </c>
      <c r="Q106" s="8">
        <f>SUMIFS(AssessedValuation[100% Gross],AssessedValuation[Dist],$C106,AssessedValuation[Tif_NonTIF],$A$4)</f>
        <v>697117196</v>
      </c>
      <c r="R106" s="8">
        <f>SUMIFS(AssessedValuation[100% Military Exempt],AssessedValuation[Dist],$C106,AssessedValuation[Tif_NonTIF],$A$4)</f>
        <v>547059</v>
      </c>
      <c r="S106" s="8">
        <f>SUMIFS(AssessedValuation[100% Net],AssessedValuation[Dist],$C106,AssessedValuation[Tif_NonTIF],$A$4)</f>
        <v>696570137</v>
      </c>
      <c r="T106" s="8">
        <f>SUMIFS(AssessedValuation[100% Gas &amp; Elec Utilities],AssessedValuation[Dist],$C106,AssessedValuation[Tif_NonTIF],$A$4)</f>
        <v>19459082</v>
      </c>
      <c r="U106" s="8">
        <f t="shared" si="1"/>
        <v>716029219</v>
      </c>
    </row>
    <row r="107" spans="1:21" x14ac:dyDescent="0.25">
      <c r="A107">
        <v>2024</v>
      </c>
      <c r="B107" t="s">
        <v>1033</v>
      </c>
      <c r="C107" t="s">
        <v>1237</v>
      </c>
      <c r="D107" t="s">
        <v>1237</v>
      </c>
      <c r="E107" t="s">
        <v>396</v>
      </c>
      <c r="F107" t="s">
        <v>1238</v>
      </c>
      <c r="G107" s="8">
        <f>SUMIFS(AssessedValuation[100% Residential],AssessedValuation[Dist],$C107,AssessedValuation[Tif_NonTIF],$A$4)</f>
        <v>130871070</v>
      </c>
      <c r="H107" s="8">
        <f>SUMIFS(AssessedValuation[100% Ag Land],AssessedValuation[Dist],$C107,AssessedValuation[Tif_NonTIF],$A$4)</f>
        <v>71177765</v>
      </c>
      <c r="I107" s="8">
        <f>SUMIFS(AssessedValuation[100% Ag Building],AssessedValuation[Dist],$C107,AssessedValuation[Tif_NonTIF],$A$4)</f>
        <v>8228061</v>
      </c>
      <c r="J107" s="8">
        <f>SUMIFS(AssessedValuation[100% Commercial],AssessedValuation[Dist],$C107,AssessedValuation[Tif_NonTIF],$A$4)</f>
        <v>9578697</v>
      </c>
      <c r="K107" s="8">
        <f>SUMIFS(AssessedValuation[100% Industrial],AssessedValuation[Dist],$C107,AssessedValuation[Tif_NonTIF],$A$4)</f>
        <v>3634920</v>
      </c>
      <c r="L107" s="8">
        <f>SUMIFS(AssessedValuation[100% Reserved],AssessedValuation[Dist],$C107,AssessedValuation[Tif_NonTIF],$A$4)</f>
        <v>0</v>
      </c>
      <c r="M107" s="8">
        <f>SUMIFS(AssessedValuation[100% Reserved3],AssessedValuation[Dist],$C107,AssessedValuation[Tif_NonTIF],$A$4)</f>
        <v>0</v>
      </c>
      <c r="N107" s="8">
        <f>SUMIFS(AssessedValuation[100% Railroads],AssessedValuation[Dist],$C107,AssessedValuation[Tif_NonTIF],$A$4)</f>
        <v>13300323</v>
      </c>
      <c r="O107" s="8">
        <f>SUMIFS(AssessedValuation[100% Utilities],AssessedValuation[Dist],$C107,AssessedValuation[Tif_NonTIF],$A$4)</f>
        <v>918464</v>
      </c>
      <c r="P107" s="8">
        <f>SUMIFS(AssessedValuation[100% Other],AssessedValuation[Dist],$C107,AssessedValuation[Tif_NonTIF],$A$4)</f>
        <v>0</v>
      </c>
      <c r="Q107" s="8">
        <f>SUMIFS(AssessedValuation[100% Gross],AssessedValuation[Dist],$C107,AssessedValuation[Tif_NonTIF],$A$4)</f>
        <v>237709300</v>
      </c>
      <c r="R107" s="8">
        <f>SUMIFS(AssessedValuation[100% Military Exempt],AssessedValuation[Dist],$C107,AssessedValuation[Tif_NonTIF],$A$4)</f>
        <v>237056</v>
      </c>
      <c r="S107" s="8">
        <f>SUMIFS(AssessedValuation[100% Net],AssessedValuation[Dist],$C107,AssessedValuation[Tif_NonTIF],$A$4)</f>
        <v>237472244</v>
      </c>
      <c r="T107" s="8">
        <f>SUMIFS(AssessedValuation[100% Gas &amp; Elec Utilities],AssessedValuation[Dist],$C107,AssessedValuation[Tif_NonTIF],$A$4)</f>
        <v>19150239</v>
      </c>
      <c r="U107" s="8">
        <f t="shared" si="1"/>
        <v>256622483</v>
      </c>
    </row>
    <row r="108" spans="1:21" x14ac:dyDescent="0.25">
      <c r="A108">
        <v>2024</v>
      </c>
      <c r="B108" t="s">
        <v>1054</v>
      </c>
      <c r="C108" t="s">
        <v>1239</v>
      </c>
      <c r="D108" t="s">
        <v>1239</v>
      </c>
      <c r="E108" t="s">
        <v>84</v>
      </c>
      <c r="F108" t="s">
        <v>1240</v>
      </c>
      <c r="G108" s="8">
        <f>SUMIFS(AssessedValuation[100% Residential],AssessedValuation[Dist],$C108,AssessedValuation[Tif_NonTIF],$A$4)</f>
        <v>213071389</v>
      </c>
      <c r="H108" s="8">
        <f>SUMIFS(AssessedValuation[100% Ag Land],AssessedValuation[Dist],$C108,AssessedValuation[Tif_NonTIF],$A$4)</f>
        <v>42310000</v>
      </c>
      <c r="I108" s="8">
        <f>SUMIFS(AssessedValuation[100% Ag Building],AssessedValuation[Dist],$C108,AssessedValuation[Tif_NonTIF],$A$4)</f>
        <v>4955000</v>
      </c>
      <c r="J108" s="8">
        <f>SUMIFS(AssessedValuation[100% Commercial],AssessedValuation[Dist],$C108,AssessedValuation[Tif_NonTIF],$A$4)</f>
        <v>16621798</v>
      </c>
      <c r="K108" s="8">
        <f>SUMIFS(AssessedValuation[100% Industrial],AssessedValuation[Dist],$C108,AssessedValuation[Tif_NonTIF],$A$4)</f>
        <v>3118413</v>
      </c>
      <c r="L108" s="8">
        <f>SUMIFS(AssessedValuation[100% Reserved],AssessedValuation[Dist],$C108,AssessedValuation[Tif_NonTIF],$A$4)</f>
        <v>0</v>
      </c>
      <c r="M108" s="8">
        <f>SUMIFS(AssessedValuation[100% Reserved3],AssessedValuation[Dist],$C108,AssessedValuation[Tif_NonTIF],$A$4)</f>
        <v>0</v>
      </c>
      <c r="N108" s="8">
        <f>SUMIFS(AssessedValuation[100% Railroads],AssessedValuation[Dist],$C108,AssessedValuation[Tif_NonTIF],$A$4)</f>
        <v>7306096</v>
      </c>
      <c r="O108" s="8">
        <f>SUMIFS(AssessedValuation[100% Utilities],AssessedValuation[Dist],$C108,AssessedValuation[Tif_NonTIF],$A$4)</f>
        <v>2385317</v>
      </c>
      <c r="P108" s="8">
        <f>SUMIFS(AssessedValuation[100% Other],AssessedValuation[Dist],$C108,AssessedValuation[Tif_NonTIF],$A$4)</f>
        <v>0</v>
      </c>
      <c r="Q108" s="8">
        <f>SUMIFS(AssessedValuation[100% Gross],AssessedValuation[Dist],$C108,AssessedValuation[Tif_NonTIF],$A$4)</f>
        <v>289768013</v>
      </c>
      <c r="R108" s="8">
        <f>SUMIFS(AssessedValuation[100% Military Exempt],AssessedValuation[Dist],$C108,AssessedValuation[Tif_NonTIF],$A$4)</f>
        <v>290764</v>
      </c>
      <c r="S108" s="8">
        <f>SUMIFS(AssessedValuation[100% Net],AssessedValuation[Dist],$C108,AssessedValuation[Tif_NonTIF],$A$4)</f>
        <v>289477249</v>
      </c>
      <c r="T108" s="8">
        <f>SUMIFS(AssessedValuation[100% Gas &amp; Elec Utilities],AssessedValuation[Dist],$C108,AssessedValuation[Tif_NonTIF],$A$4)</f>
        <v>304570655</v>
      </c>
      <c r="U108" s="8">
        <f t="shared" si="1"/>
        <v>594047904</v>
      </c>
    </row>
    <row r="109" spans="1:21" x14ac:dyDescent="0.25">
      <c r="A109">
        <v>2024</v>
      </c>
      <c r="B109" t="s">
        <v>1064</v>
      </c>
      <c r="C109" t="s">
        <v>1241</v>
      </c>
      <c r="D109" t="s">
        <v>1241</v>
      </c>
      <c r="E109" t="s">
        <v>248</v>
      </c>
      <c r="F109" t="s">
        <v>1242</v>
      </c>
      <c r="G109" s="8">
        <f>SUMIFS(AssessedValuation[100% Residential],AssessedValuation[Dist],$C109,AssessedValuation[Tif_NonTIF],$A$4)</f>
        <v>240032141</v>
      </c>
      <c r="H109" s="8">
        <f>SUMIFS(AssessedValuation[100% Ag Land],AssessedValuation[Dist],$C109,AssessedValuation[Tif_NonTIF],$A$4)</f>
        <v>125615920</v>
      </c>
      <c r="I109" s="8">
        <f>SUMIFS(AssessedValuation[100% Ag Building],AssessedValuation[Dist],$C109,AssessedValuation[Tif_NonTIF],$A$4)</f>
        <v>7815950</v>
      </c>
      <c r="J109" s="8">
        <f>SUMIFS(AssessedValuation[100% Commercial],AssessedValuation[Dist],$C109,AssessedValuation[Tif_NonTIF],$A$4)</f>
        <v>21142081</v>
      </c>
      <c r="K109" s="8">
        <f>SUMIFS(AssessedValuation[100% Industrial],AssessedValuation[Dist],$C109,AssessedValuation[Tif_NonTIF],$A$4)</f>
        <v>4296400</v>
      </c>
      <c r="L109" s="8">
        <f>SUMIFS(AssessedValuation[100% Reserved],AssessedValuation[Dist],$C109,AssessedValuation[Tif_NonTIF],$A$4)</f>
        <v>0</v>
      </c>
      <c r="M109" s="8">
        <f>SUMIFS(AssessedValuation[100% Reserved3],AssessedValuation[Dist],$C109,AssessedValuation[Tif_NonTIF],$A$4)</f>
        <v>0</v>
      </c>
      <c r="N109" s="8">
        <f>SUMIFS(AssessedValuation[100% Railroads],AssessedValuation[Dist],$C109,AssessedValuation[Tif_NonTIF],$A$4)</f>
        <v>5756573</v>
      </c>
      <c r="O109" s="8">
        <f>SUMIFS(AssessedValuation[100% Utilities],AssessedValuation[Dist],$C109,AssessedValuation[Tif_NonTIF],$A$4)</f>
        <v>1077248</v>
      </c>
      <c r="P109" s="8">
        <f>SUMIFS(AssessedValuation[100% Other],AssessedValuation[Dist],$C109,AssessedValuation[Tif_NonTIF],$A$4)</f>
        <v>545600</v>
      </c>
      <c r="Q109" s="8">
        <f>SUMIFS(AssessedValuation[100% Gross],AssessedValuation[Dist],$C109,AssessedValuation[Tif_NonTIF],$A$4)</f>
        <v>406281913</v>
      </c>
      <c r="R109" s="8">
        <f>SUMIFS(AssessedValuation[100% Military Exempt],AssessedValuation[Dist],$C109,AssessedValuation[Tif_NonTIF],$A$4)</f>
        <v>361140</v>
      </c>
      <c r="S109" s="8">
        <f>SUMIFS(AssessedValuation[100% Net],AssessedValuation[Dist],$C109,AssessedValuation[Tif_NonTIF],$A$4)</f>
        <v>405920773</v>
      </c>
      <c r="T109" s="8">
        <f>SUMIFS(AssessedValuation[100% Gas &amp; Elec Utilities],AssessedValuation[Dist],$C109,AssessedValuation[Tif_NonTIF],$A$4)</f>
        <v>23040755</v>
      </c>
      <c r="U109" s="8">
        <f t="shared" si="1"/>
        <v>428961528</v>
      </c>
    </row>
    <row r="110" spans="1:21" x14ac:dyDescent="0.25">
      <c r="A110">
        <v>2024</v>
      </c>
      <c r="B110" t="s">
        <v>1042</v>
      </c>
      <c r="C110" t="s">
        <v>1243</v>
      </c>
      <c r="D110" t="s">
        <v>1243</v>
      </c>
      <c r="E110" t="s">
        <v>500</v>
      </c>
      <c r="F110" t="s">
        <v>1244</v>
      </c>
      <c r="G110" s="8">
        <f>SUMIFS(AssessedValuation[100% Residential],AssessedValuation[Dist],$C110,AssessedValuation[Tif_NonTIF],$A$4)</f>
        <v>231548873</v>
      </c>
      <c r="H110" s="8">
        <f>SUMIFS(AssessedValuation[100% Ag Land],AssessedValuation[Dist],$C110,AssessedValuation[Tif_NonTIF],$A$4)</f>
        <v>152893031</v>
      </c>
      <c r="I110" s="8">
        <f>SUMIFS(AssessedValuation[100% Ag Building],AssessedValuation[Dist],$C110,AssessedValuation[Tif_NonTIF],$A$4)</f>
        <v>7048130</v>
      </c>
      <c r="J110" s="8">
        <f>SUMIFS(AssessedValuation[100% Commercial],AssessedValuation[Dist],$C110,AssessedValuation[Tif_NonTIF],$A$4)</f>
        <v>18088769</v>
      </c>
      <c r="K110" s="8">
        <f>SUMIFS(AssessedValuation[100% Industrial],AssessedValuation[Dist],$C110,AssessedValuation[Tif_NonTIF],$A$4)</f>
        <v>179695774</v>
      </c>
      <c r="L110" s="8">
        <f>SUMIFS(AssessedValuation[100% Reserved],AssessedValuation[Dist],$C110,AssessedValuation[Tif_NonTIF],$A$4)</f>
        <v>0</v>
      </c>
      <c r="M110" s="8">
        <f>SUMIFS(AssessedValuation[100% Reserved3],AssessedValuation[Dist],$C110,AssessedValuation[Tif_NonTIF],$A$4)</f>
        <v>0</v>
      </c>
      <c r="N110" s="8">
        <f>SUMIFS(AssessedValuation[100% Railroads],AssessedValuation[Dist],$C110,AssessedValuation[Tif_NonTIF],$A$4)</f>
        <v>22910935</v>
      </c>
      <c r="O110" s="8">
        <f>SUMIFS(AssessedValuation[100% Utilities],AssessedValuation[Dist],$C110,AssessedValuation[Tif_NonTIF],$A$4)</f>
        <v>22832969</v>
      </c>
      <c r="P110" s="8">
        <f>SUMIFS(AssessedValuation[100% Other],AssessedValuation[Dist],$C110,AssessedValuation[Tif_NonTIF],$A$4)</f>
        <v>14865</v>
      </c>
      <c r="Q110" s="8">
        <f>SUMIFS(AssessedValuation[100% Gross],AssessedValuation[Dist],$C110,AssessedValuation[Tif_NonTIF],$A$4)</f>
        <v>635033346</v>
      </c>
      <c r="R110" s="8">
        <f>SUMIFS(AssessedValuation[100% Military Exempt],AssessedValuation[Dist],$C110,AssessedValuation[Tif_NonTIF],$A$4)</f>
        <v>344980</v>
      </c>
      <c r="S110" s="8">
        <f>SUMIFS(AssessedValuation[100% Net],AssessedValuation[Dist],$C110,AssessedValuation[Tif_NonTIF],$A$4)</f>
        <v>634688366</v>
      </c>
      <c r="T110" s="8">
        <f>SUMIFS(AssessedValuation[100% Gas &amp; Elec Utilities],AssessedValuation[Dist],$C110,AssessedValuation[Tif_NonTIF],$A$4)</f>
        <v>312699668</v>
      </c>
      <c r="U110" s="8">
        <f t="shared" si="1"/>
        <v>947388034</v>
      </c>
    </row>
    <row r="111" spans="1:21" x14ac:dyDescent="0.25">
      <c r="A111">
        <v>2024</v>
      </c>
      <c r="B111" t="s">
        <v>1054</v>
      </c>
      <c r="C111" t="s">
        <v>1245</v>
      </c>
      <c r="D111" t="s">
        <v>1245</v>
      </c>
      <c r="E111" t="s">
        <v>293</v>
      </c>
      <c r="F111" t="s">
        <v>1246</v>
      </c>
      <c r="G111" s="8">
        <f>SUMIFS(AssessedValuation[100% Residential],AssessedValuation[Dist],$C111,AssessedValuation[Tif_NonTIF],$A$4)</f>
        <v>153947844</v>
      </c>
      <c r="H111" s="8">
        <f>SUMIFS(AssessedValuation[100% Ag Land],AssessedValuation[Dist],$C111,AssessedValuation[Tif_NonTIF],$A$4)</f>
        <v>81417993</v>
      </c>
      <c r="I111" s="8">
        <f>SUMIFS(AssessedValuation[100% Ag Building],AssessedValuation[Dist],$C111,AssessedValuation[Tif_NonTIF],$A$4)</f>
        <v>8840323</v>
      </c>
      <c r="J111" s="8">
        <f>SUMIFS(AssessedValuation[100% Commercial],AssessedValuation[Dist],$C111,AssessedValuation[Tif_NonTIF],$A$4)</f>
        <v>24663608</v>
      </c>
      <c r="K111" s="8">
        <f>SUMIFS(AssessedValuation[100% Industrial],AssessedValuation[Dist],$C111,AssessedValuation[Tif_NonTIF],$A$4)</f>
        <v>7868768</v>
      </c>
      <c r="L111" s="8">
        <f>SUMIFS(AssessedValuation[100% Reserved],AssessedValuation[Dist],$C111,AssessedValuation[Tif_NonTIF],$A$4)</f>
        <v>0</v>
      </c>
      <c r="M111" s="8">
        <f>SUMIFS(AssessedValuation[100% Reserved3],AssessedValuation[Dist],$C111,AssessedValuation[Tif_NonTIF],$A$4)</f>
        <v>0</v>
      </c>
      <c r="N111" s="8">
        <f>SUMIFS(AssessedValuation[100% Railroads],AssessedValuation[Dist],$C111,AssessedValuation[Tif_NonTIF],$A$4)</f>
        <v>0</v>
      </c>
      <c r="O111" s="8">
        <f>SUMIFS(AssessedValuation[100% Utilities],AssessedValuation[Dist],$C111,AssessedValuation[Tif_NonTIF],$A$4)</f>
        <v>718108</v>
      </c>
      <c r="P111" s="8">
        <f>SUMIFS(AssessedValuation[100% Other],AssessedValuation[Dist],$C111,AssessedValuation[Tif_NonTIF],$A$4)</f>
        <v>0</v>
      </c>
      <c r="Q111" s="8">
        <f>SUMIFS(AssessedValuation[100% Gross],AssessedValuation[Dist],$C111,AssessedValuation[Tif_NonTIF],$A$4)</f>
        <v>277456644</v>
      </c>
      <c r="R111" s="8">
        <f>SUMIFS(AssessedValuation[100% Military Exempt],AssessedValuation[Dist],$C111,AssessedValuation[Tif_NonTIF],$A$4)</f>
        <v>194460</v>
      </c>
      <c r="S111" s="8">
        <f>SUMIFS(AssessedValuation[100% Net],AssessedValuation[Dist],$C111,AssessedValuation[Tif_NonTIF],$A$4)</f>
        <v>277262184</v>
      </c>
      <c r="T111" s="8">
        <f>SUMIFS(AssessedValuation[100% Gas &amp; Elec Utilities],AssessedValuation[Dist],$C111,AssessedValuation[Tif_NonTIF],$A$4)</f>
        <v>13881215</v>
      </c>
      <c r="U111" s="8">
        <f t="shared" si="1"/>
        <v>291143399</v>
      </c>
    </row>
    <row r="112" spans="1:21" x14ac:dyDescent="0.25">
      <c r="A112">
        <v>2024</v>
      </c>
      <c r="B112" t="s">
        <v>1031</v>
      </c>
      <c r="C112" t="s">
        <v>1247</v>
      </c>
      <c r="D112" t="s">
        <v>1247</v>
      </c>
      <c r="E112" t="s">
        <v>452</v>
      </c>
      <c r="F112" t="s">
        <v>1248</v>
      </c>
      <c r="G112" s="8">
        <f>SUMIFS(AssessedValuation[100% Residential],AssessedValuation[Dist],$C112,AssessedValuation[Tif_NonTIF],$A$4)</f>
        <v>149210110</v>
      </c>
      <c r="H112" s="8">
        <f>SUMIFS(AssessedValuation[100% Ag Land],AssessedValuation[Dist],$C112,AssessedValuation[Tif_NonTIF],$A$4)</f>
        <v>117003116</v>
      </c>
      <c r="I112" s="8">
        <f>SUMIFS(AssessedValuation[100% Ag Building],AssessedValuation[Dist],$C112,AssessedValuation[Tif_NonTIF],$A$4)</f>
        <v>6222900</v>
      </c>
      <c r="J112" s="8">
        <f>SUMIFS(AssessedValuation[100% Commercial],AssessedValuation[Dist],$C112,AssessedValuation[Tif_NonTIF],$A$4)</f>
        <v>17082771</v>
      </c>
      <c r="K112" s="8">
        <f>SUMIFS(AssessedValuation[100% Industrial],AssessedValuation[Dist],$C112,AssessedValuation[Tif_NonTIF],$A$4)</f>
        <v>33854046</v>
      </c>
      <c r="L112" s="8">
        <f>SUMIFS(AssessedValuation[100% Reserved],AssessedValuation[Dist],$C112,AssessedValuation[Tif_NonTIF],$A$4)</f>
        <v>0</v>
      </c>
      <c r="M112" s="8">
        <f>SUMIFS(AssessedValuation[100% Reserved3],AssessedValuation[Dist],$C112,AssessedValuation[Tif_NonTIF],$A$4)</f>
        <v>0</v>
      </c>
      <c r="N112" s="8">
        <f>SUMIFS(AssessedValuation[100% Railroads],AssessedValuation[Dist],$C112,AssessedValuation[Tif_NonTIF],$A$4)</f>
        <v>0</v>
      </c>
      <c r="O112" s="8">
        <f>SUMIFS(AssessedValuation[100% Utilities],AssessedValuation[Dist],$C112,AssessedValuation[Tif_NonTIF],$A$4)</f>
        <v>7444390</v>
      </c>
      <c r="P112" s="8">
        <f>SUMIFS(AssessedValuation[100% Other],AssessedValuation[Dist],$C112,AssessedValuation[Tif_NonTIF],$A$4)</f>
        <v>0</v>
      </c>
      <c r="Q112" s="8">
        <f>SUMIFS(AssessedValuation[100% Gross],AssessedValuation[Dist],$C112,AssessedValuation[Tif_NonTIF],$A$4)</f>
        <v>330817333</v>
      </c>
      <c r="R112" s="8">
        <f>SUMIFS(AssessedValuation[100% Military Exempt],AssessedValuation[Dist],$C112,AssessedValuation[Tif_NonTIF],$A$4)</f>
        <v>331508</v>
      </c>
      <c r="S112" s="8">
        <f>SUMIFS(AssessedValuation[100% Net],AssessedValuation[Dist],$C112,AssessedValuation[Tif_NonTIF],$A$4)</f>
        <v>330485825</v>
      </c>
      <c r="T112" s="8">
        <f>SUMIFS(AssessedValuation[100% Gas &amp; Elec Utilities],AssessedValuation[Dist],$C112,AssessedValuation[Tif_NonTIF],$A$4)</f>
        <v>46659581</v>
      </c>
      <c r="U112" s="8">
        <f t="shared" si="1"/>
        <v>377145406</v>
      </c>
    </row>
    <row r="113" spans="1:21" x14ac:dyDescent="0.25">
      <c r="A113">
        <v>2024</v>
      </c>
      <c r="B113" t="s">
        <v>1039</v>
      </c>
      <c r="C113" t="s">
        <v>1249</v>
      </c>
      <c r="D113" t="s">
        <v>1249</v>
      </c>
      <c r="E113" t="s">
        <v>759</v>
      </c>
      <c r="F113" t="s">
        <v>1250</v>
      </c>
      <c r="G113" s="8">
        <f>SUMIFS(AssessedValuation[100% Residential],AssessedValuation[Dist],$C113,AssessedValuation[Tif_NonTIF],$A$4)</f>
        <v>227090085</v>
      </c>
      <c r="H113" s="8">
        <f>SUMIFS(AssessedValuation[100% Ag Land],AssessedValuation[Dist],$C113,AssessedValuation[Tif_NonTIF],$A$4)</f>
        <v>167529790</v>
      </c>
      <c r="I113" s="8">
        <f>SUMIFS(AssessedValuation[100% Ag Building],AssessedValuation[Dist],$C113,AssessedValuation[Tif_NonTIF],$A$4)</f>
        <v>11086490</v>
      </c>
      <c r="J113" s="8">
        <f>SUMIFS(AssessedValuation[100% Commercial],AssessedValuation[Dist],$C113,AssessedValuation[Tif_NonTIF],$A$4)</f>
        <v>51283739</v>
      </c>
      <c r="K113" s="8">
        <f>SUMIFS(AssessedValuation[100% Industrial],AssessedValuation[Dist],$C113,AssessedValuation[Tif_NonTIF],$A$4)</f>
        <v>27935130</v>
      </c>
      <c r="L113" s="8">
        <f>SUMIFS(AssessedValuation[100% Reserved],AssessedValuation[Dist],$C113,AssessedValuation[Tif_NonTIF],$A$4)</f>
        <v>0</v>
      </c>
      <c r="M113" s="8">
        <f>SUMIFS(AssessedValuation[100% Reserved3],AssessedValuation[Dist],$C113,AssessedValuation[Tif_NonTIF],$A$4)</f>
        <v>0</v>
      </c>
      <c r="N113" s="8">
        <f>SUMIFS(AssessedValuation[100% Railroads],AssessedValuation[Dist],$C113,AssessedValuation[Tif_NonTIF],$A$4)</f>
        <v>24762491</v>
      </c>
      <c r="O113" s="8">
        <f>SUMIFS(AssessedValuation[100% Utilities],AssessedValuation[Dist],$C113,AssessedValuation[Tif_NonTIF],$A$4)</f>
        <v>1181726</v>
      </c>
      <c r="P113" s="8">
        <f>SUMIFS(AssessedValuation[100% Other],AssessedValuation[Dist],$C113,AssessedValuation[Tif_NonTIF],$A$4)</f>
        <v>0</v>
      </c>
      <c r="Q113" s="8">
        <f>SUMIFS(AssessedValuation[100% Gross],AssessedValuation[Dist],$C113,AssessedValuation[Tif_NonTIF],$A$4)</f>
        <v>510869451</v>
      </c>
      <c r="R113" s="8">
        <f>SUMIFS(AssessedValuation[100% Military Exempt],AssessedValuation[Dist],$C113,AssessedValuation[Tif_NonTIF],$A$4)</f>
        <v>408851</v>
      </c>
      <c r="S113" s="8">
        <f>SUMIFS(AssessedValuation[100% Net],AssessedValuation[Dist],$C113,AssessedValuation[Tif_NonTIF],$A$4)</f>
        <v>510460600</v>
      </c>
      <c r="T113" s="8">
        <f>SUMIFS(AssessedValuation[100% Gas &amp; Elec Utilities],AssessedValuation[Dist],$C113,AssessedValuation[Tif_NonTIF],$A$4)</f>
        <v>58725182</v>
      </c>
      <c r="U113" s="8">
        <f t="shared" si="1"/>
        <v>569185782</v>
      </c>
    </row>
    <row r="114" spans="1:21" x14ac:dyDescent="0.25">
      <c r="A114">
        <v>2024</v>
      </c>
      <c r="B114" t="s">
        <v>1045</v>
      </c>
      <c r="C114" t="s">
        <v>1251</v>
      </c>
      <c r="D114" t="s">
        <v>1251</v>
      </c>
      <c r="E114" t="s">
        <v>522</v>
      </c>
      <c r="F114" t="s">
        <v>1252</v>
      </c>
      <c r="G114" s="8">
        <f>SUMIFS(AssessedValuation[100% Residential],AssessedValuation[Dist],$C114,AssessedValuation[Tif_NonTIF],$A$4)</f>
        <v>142576718</v>
      </c>
      <c r="H114" s="8">
        <f>SUMIFS(AssessedValuation[100% Ag Land],AssessedValuation[Dist],$C114,AssessedValuation[Tif_NonTIF],$A$4)</f>
        <v>133585401</v>
      </c>
      <c r="I114" s="8">
        <f>SUMIFS(AssessedValuation[100% Ag Building],AssessedValuation[Dist],$C114,AssessedValuation[Tif_NonTIF],$A$4)</f>
        <v>8109980</v>
      </c>
      <c r="J114" s="8">
        <f>SUMIFS(AssessedValuation[100% Commercial],AssessedValuation[Dist],$C114,AssessedValuation[Tif_NonTIF],$A$4)</f>
        <v>10343542</v>
      </c>
      <c r="K114" s="8">
        <f>SUMIFS(AssessedValuation[100% Industrial],AssessedValuation[Dist],$C114,AssessedValuation[Tif_NonTIF],$A$4)</f>
        <v>4140362</v>
      </c>
      <c r="L114" s="8">
        <f>SUMIFS(AssessedValuation[100% Reserved],AssessedValuation[Dist],$C114,AssessedValuation[Tif_NonTIF],$A$4)</f>
        <v>0</v>
      </c>
      <c r="M114" s="8">
        <f>SUMIFS(AssessedValuation[100% Reserved3],AssessedValuation[Dist],$C114,AssessedValuation[Tif_NonTIF],$A$4)</f>
        <v>0</v>
      </c>
      <c r="N114" s="8">
        <f>SUMIFS(AssessedValuation[100% Railroads],AssessedValuation[Dist],$C114,AssessedValuation[Tif_NonTIF],$A$4)</f>
        <v>0</v>
      </c>
      <c r="O114" s="8">
        <f>SUMIFS(AssessedValuation[100% Utilities],AssessedValuation[Dist],$C114,AssessedValuation[Tif_NonTIF],$A$4)</f>
        <v>11133125</v>
      </c>
      <c r="P114" s="8">
        <f>SUMIFS(AssessedValuation[100% Other],AssessedValuation[Dist],$C114,AssessedValuation[Tif_NonTIF],$A$4)</f>
        <v>0</v>
      </c>
      <c r="Q114" s="8">
        <f>SUMIFS(AssessedValuation[100% Gross],AssessedValuation[Dist],$C114,AssessedValuation[Tif_NonTIF],$A$4)</f>
        <v>309889128</v>
      </c>
      <c r="R114" s="8">
        <f>SUMIFS(AssessedValuation[100% Military Exempt],AssessedValuation[Dist],$C114,AssessedValuation[Tif_NonTIF],$A$4)</f>
        <v>220388</v>
      </c>
      <c r="S114" s="8">
        <f>SUMIFS(AssessedValuation[100% Net],AssessedValuation[Dist],$C114,AssessedValuation[Tif_NonTIF],$A$4)</f>
        <v>309668740</v>
      </c>
      <c r="T114" s="8">
        <f>SUMIFS(AssessedValuation[100% Gas &amp; Elec Utilities],AssessedValuation[Dist],$C114,AssessedValuation[Tif_NonTIF],$A$4)</f>
        <v>36948384</v>
      </c>
      <c r="U114" s="8">
        <f t="shared" si="1"/>
        <v>346617124</v>
      </c>
    </row>
    <row r="115" spans="1:21" x14ac:dyDescent="0.25">
      <c r="A115">
        <v>2024</v>
      </c>
      <c r="B115" t="s">
        <v>1033</v>
      </c>
      <c r="C115" t="s">
        <v>1253</v>
      </c>
      <c r="D115" t="s">
        <v>1253</v>
      </c>
      <c r="E115" t="s">
        <v>737</v>
      </c>
      <c r="F115" t="s">
        <v>1254</v>
      </c>
      <c r="G115" s="8">
        <f>SUMIFS(AssessedValuation[100% Residential],AssessedValuation[Dist],$C115,AssessedValuation[Tif_NonTIF],$A$4)</f>
        <v>59292293</v>
      </c>
      <c r="H115" s="8">
        <f>SUMIFS(AssessedValuation[100% Ag Land],AssessedValuation[Dist],$C115,AssessedValuation[Tif_NonTIF],$A$4)</f>
        <v>66904100</v>
      </c>
      <c r="I115" s="8">
        <f>SUMIFS(AssessedValuation[100% Ag Building],AssessedValuation[Dist],$C115,AssessedValuation[Tif_NonTIF],$A$4)</f>
        <v>2715940</v>
      </c>
      <c r="J115" s="8">
        <f>SUMIFS(AssessedValuation[100% Commercial],AssessedValuation[Dist],$C115,AssessedValuation[Tif_NonTIF],$A$4)</f>
        <v>5089887</v>
      </c>
      <c r="K115" s="8">
        <f>SUMIFS(AssessedValuation[100% Industrial],AssessedValuation[Dist],$C115,AssessedValuation[Tif_NonTIF],$A$4)</f>
        <v>0</v>
      </c>
      <c r="L115" s="8">
        <f>SUMIFS(AssessedValuation[100% Reserved],AssessedValuation[Dist],$C115,AssessedValuation[Tif_NonTIF],$A$4)</f>
        <v>0</v>
      </c>
      <c r="M115" s="8">
        <f>SUMIFS(AssessedValuation[100% Reserved3],AssessedValuation[Dist],$C115,AssessedValuation[Tif_NonTIF],$A$4)</f>
        <v>0</v>
      </c>
      <c r="N115" s="8">
        <f>SUMIFS(AssessedValuation[100% Railroads],AssessedValuation[Dist],$C115,AssessedValuation[Tif_NonTIF],$A$4)</f>
        <v>7174179</v>
      </c>
      <c r="O115" s="8">
        <f>SUMIFS(AssessedValuation[100% Utilities],AssessedValuation[Dist],$C115,AssessedValuation[Tif_NonTIF],$A$4)</f>
        <v>0</v>
      </c>
      <c r="P115" s="8">
        <f>SUMIFS(AssessedValuation[100% Other],AssessedValuation[Dist],$C115,AssessedValuation[Tif_NonTIF],$A$4)</f>
        <v>0</v>
      </c>
      <c r="Q115" s="8">
        <f>SUMIFS(AssessedValuation[100% Gross],AssessedValuation[Dist],$C115,AssessedValuation[Tif_NonTIF],$A$4)</f>
        <v>141176399</v>
      </c>
      <c r="R115" s="8">
        <f>SUMIFS(AssessedValuation[100% Military Exempt],AssessedValuation[Dist],$C115,AssessedValuation[Tif_NonTIF],$A$4)</f>
        <v>133344</v>
      </c>
      <c r="S115" s="8">
        <f>SUMIFS(AssessedValuation[100% Net],AssessedValuation[Dist],$C115,AssessedValuation[Tif_NonTIF],$A$4)</f>
        <v>141043055</v>
      </c>
      <c r="T115" s="8">
        <f>SUMIFS(AssessedValuation[100% Gas &amp; Elec Utilities],AssessedValuation[Dist],$C115,AssessedValuation[Tif_NonTIF],$A$4)</f>
        <v>6157697</v>
      </c>
      <c r="U115" s="8">
        <f t="shared" si="1"/>
        <v>147200752</v>
      </c>
    </row>
    <row r="116" spans="1:21" x14ac:dyDescent="0.25">
      <c r="A116">
        <v>2024</v>
      </c>
      <c r="B116" t="s">
        <v>1039</v>
      </c>
      <c r="C116" t="s">
        <v>1255</v>
      </c>
      <c r="D116" t="s">
        <v>1255</v>
      </c>
      <c r="E116" t="s">
        <v>378</v>
      </c>
      <c r="F116" t="s">
        <v>1256</v>
      </c>
      <c r="G116" s="8">
        <f>SUMIFS(AssessedValuation[100% Residential],AssessedValuation[Dist],$C116,AssessedValuation[Tif_NonTIF],$A$4)</f>
        <v>309261993</v>
      </c>
      <c r="H116" s="8">
        <f>SUMIFS(AssessedValuation[100% Ag Land],AssessedValuation[Dist],$C116,AssessedValuation[Tif_NonTIF],$A$4)</f>
        <v>154582600</v>
      </c>
      <c r="I116" s="8">
        <f>SUMIFS(AssessedValuation[100% Ag Building],AssessedValuation[Dist],$C116,AssessedValuation[Tif_NonTIF],$A$4)</f>
        <v>16257500</v>
      </c>
      <c r="J116" s="8">
        <f>SUMIFS(AssessedValuation[100% Commercial],AssessedValuation[Dist],$C116,AssessedValuation[Tif_NonTIF],$A$4)</f>
        <v>45949465</v>
      </c>
      <c r="K116" s="8">
        <f>SUMIFS(AssessedValuation[100% Industrial],AssessedValuation[Dist],$C116,AssessedValuation[Tif_NonTIF],$A$4)</f>
        <v>26719525</v>
      </c>
      <c r="L116" s="8">
        <f>SUMIFS(AssessedValuation[100% Reserved],AssessedValuation[Dist],$C116,AssessedValuation[Tif_NonTIF],$A$4)</f>
        <v>0</v>
      </c>
      <c r="M116" s="8">
        <f>SUMIFS(AssessedValuation[100% Reserved3],AssessedValuation[Dist],$C116,AssessedValuation[Tif_NonTIF],$A$4)</f>
        <v>0</v>
      </c>
      <c r="N116" s="8">
        <f>SUMIFS(AssessedValuation[100% Railroads],AssessedValuation[Dist],$C116,AssessedValuation[Tif_NonTIF],$A$4)</f>
        <v>31530752</v>
      </c>
      <c r="O116" s="8">
        <f>SUMIFS(AssessedValuation[100% Utilities],AssessedValuation[Dist],$C116,AssessedValuation[Tif_NonTIF],$A$4)</f>
        <v>1919475</v>
      </c>
      <c r="P116" s="8">
        <f>SUMIFS(AssessedValuation[100% Other],AssessedValuation[Dist],$C116,AssessedValuation[Tif_NonTIF],$A$4)</f>
        <v>0</v>
      </c>
      <c r="Q116" s="8">
        <f>SUMIFS(AssessedValuation[100% Gross],AssessedValuation[Dist],$C116,AssessedValuation[Tif_NonTIF],$A$4)</f>
        <v>586221310</v>
      </c>
      <c r="R116" s="8">
        <f>SUMIFS(AssessedValuation[100% Military Exempt],AssessedValuation[Dist],$C116,AssessedValuation[Tif_NonTIF],$A$4)</f>
        <v>609308</v>
      </c>
      <c r="S116" s="8">
        <f>SUMIFS(AssessedValuation[100% Net],AssessedValuation[Dist],$C116,AssessedValuation[Tif_NonTIF],$A$4)</f>
        <v>585612002</v>
      </c>
      <c r="T116" s="8">
        <f>SUMIFS(AssessedValuation[100% Gas &amp; Elec Utilities],AssessedValuation[Dist],$C116,AssessedValuation[Tif_NonTIF],$A$4)</f>
        <v>19561207</v>
      </c>
      <c r="U116" s="8">
        <f t="shared" si="1"/>
        <v>605173209</v>
      </c>
    </row>
    <row r="117" spans="1:21" x14ac:dyDescent="0.25">
      <c r="A117">
        <v>2024</v>
      </c>
      <c r="B117" t="s">
        <v>1026</v>
      </c>
      <c r="C117" t="s">
        <v>1257</v>
      </c>
      <c r="D117" t="s">
        <v>1257</v>
      </c>
      <c r="E117" t="s">
        <v>43</v>
      </c>
      <c r="F117" t="s">
        <v>1258</v>
      </c>
      <c r="G117" s="8">
        <f>SUMIFS(AssessedValuation[100% Residential],AssessedValuation[Dist],$C117,AssessedValuation[Tif_NonTIF],$A$4)</f>
        <v>120282352</v>
      </c>
      <c r="H117" s="8">
        <f>SUMIFS(AssessedValuation[100% Ag Land],AssessedValuation[Dist],$C117,AssessedValuation[Tif_NonTIF],$A$4)</f>
        <v>176482232</v>
      </c>
      <c r="I117" s="8">
        <f>SUMIFS(AssessedValuation[100% Ag Building],AssessedValuation[Dist],$C117,AssessedValuation[Tif_NonTIF],$A$4)</f>
        <v>6821199</v>
      </c>
      <c r="J117" s="8">
        <f>SUMIFS(AssessedValuation[100% Commercial],AssessedValuation[Dist],$C117,AssessedValuation[Tif_NonTIF],$A$4)</f>
        <v>10011557</v>
      </c>
      <c r="K117" s="8">
        <f>SUMIFS(AssessedValuation[100% Industrial],AssessedValuation[Dist],$C117,AssessedValuation[Tif_NonTIF],$A$4)</f>
        <v>8636550</v>
      </c>
      <c r="L117" s="8">
        <f>SUMIFS(AssessedValuation[100% Reserved],AssessedValuation[Dist],$C117,AssessedValuation[Tif_NonTIF],$A$4)</f>
        <v>0</v>
      </c>
      <c r="M117" s="8">
        <f>SUMIFS(AssessedValuation[100% Reserved3],AssessedValuation[Dist],$C117,AssessedValuation[Tif_NonTIF],$A$4)</f>
        <v>0</v>
      </c>
      <c r="N117" s="8">
        <f>SUMIFS(AssessedValuation[100% Railroads],AssessedValuation[Dist],$C117,AssessedValuation[Tif_NonTIF],$A$4)</f>
        <v>0</v>
      </c>
      <c r="O117" s="8">
        <f>SUMIFS(AssessedValuation[100% Utilities],AssessedValuation[Dist],$C117,AssessedValuation[Tif_NonTIF],$A$4)</f>
        <v>15883281</v>
      </c>
      <c r="P117" s="8">
        <f>SUMIFS(AssessedValuation[100% Other],AssessedValuation[Dist],$C117,AssessedValuation[Tif_NonTIF],$A$4)</f>
        <v>0</v>
      </c>
      <c r="Q117" s="8">
        <f>SUMIFS(AssessedValuation[100% Gross],AssessedValuation[Dist],$C117,AssessedValuation[Tif_NonTIF],$A$4)</f>
        <v>338117171</v>
      </c>
      <c r="R117" s="8">
        <f>SUMIFS(AssessedValuation[100% Military Exempt],AssessedValuation[Dist],$C117,AssessedValuation[Tif_NonTIF],$A$4)</f>
        <v>292616</v>
      </c>
      <c r="S117" s="8">
        <f>SUMIFS(AssessedValuation[100% Net],AssessedValuation[Dist],$C117,AssessedValuation[Tif_NonTIF],$A$4)</f>
        <v>337824555</v>
      </c>
      <c r="T117" s="8">
        <f>SUMIFS(AssessedValuation[100% Gas &amp; Elec Utilities],AssessedValuation[Dist],$C117,AssessedValuation[Tif_NonTIF],$A$4)</f>
        <v>70042284</v>
      </c>
      <c r="U117" s="8">
        <f t="shared" si="1"/>
        <v>407866839</v>
      </c>
    </row>
    <row r="118" spans="1:21" x14ac:dyDescent="0.25">
      <c r="A118">
        <v>2024</v>
      </c>
      <c r="B118" t="s">
        <v>1042</v>
      </c>
      <c r="C118" t="s">
        <v>1259</v>
      </c>
      <c r="D118" t="s">
        <v>1259</v>
      </c>
      <c r="E118" t="s">
        <v>486</v>
      </c>
      <c r="F118" t="s">
        <v>1260</v>
      </c>
      <c r="G118" s="8">
        <f>SUMIFS(AssessedValuation[100% Residential],AssessedValuation[Dist],$C118,AssessedValuation[Tif_NonTIF],$A$4)</f>
        <v>816602622</v>
      </c>
      <c r="H118" s="8">
        <f>SUMIFS(AssessedValuation[100% Ag Land],AssessedValuation[Dist],$C118,AssessedValuation[Tif_NonTIF],$A$4)</f>
        <v>202949120</v>
      </c>
      <c r="I118" s="8">
        <f>SUMIFS(AssessedValuation[100% Ag Building],AssessedValuation[Dist],$C118,AssessedValuation[Tif_NonTIF],$A$4)</f>
        <v>13342780</v>
      </c>
      <c r="J118" s="8">
        <f>SUMIFS(AssessedValuation[100% Commercial],AssessedValuation[Dist],$C118,AssessedValuation[Tif_NonTIF],$A$4)</f>
        <v>122284842</v>
      </c>
      <c r="K118" s="8">
        <f>SUMIFS(AssessedValuation[100% Industrial],AssessedValuation[Dist],$C118,AssessedValuation[Tif_NonTIF],$A$4)</f>
        <v>17436439</v>
      </c>
      <c r="L118" s="8">
        <f>SUMIFS(AssessedValuation[100% Reserved],AssessedValuation[Dist],$C118,AssessedValuation[Tif_NonTIF],$A$4)</f>
        <v>0</v>
      </c>
      <c r="M118" s="8">
        <f>SUMIFS(AssessedValuation[100% Reserved3],AssessedValuation[Dist],$C118,AssessedValuation[Tif_NonTIF],$A$4)</f>
        <v>0</v>
      </c>
      <c r="N118" s="8">
        <f>SUMIFS(AssessedValuation[100% Railroads],AssessedValuation[Dist],$C118,AssessedValuation[Tif_NonTIF],$A$4)</f>
        <v>25401346</v>
      </c>
      <c r="O118" s="8">
        <f>SUMIFS(AssessedValuation[100% Utilities],AssessedValuation[Dist],$C118,AssessedValuation[Tif_NonTIF],$A$4)</f>
        <v>117126950</v>
      </c>
      <c r="P118" s="8">
        <f>SUMIFS(AssessedValuation[100% Other],AssessedValuation[Dist],$C118,AssessedValuation[Tif_NonTIF],$A$4)</f>
        <v>0</v>
      </c>
      <c r="Q118" s="8">
        <f>SUMIFS(AssessedValuation[100% Gross],AssessedValuation[Dist],$C118,AssessedValuation[Tif_NonTIF],$A$4)</f>
        <v>1315144099</v>
      </c>
      <c r="R118" s="8">
        <f>SUMIFS(AssessedValuation[100% Military Exempt],AssessedValuation[Dist],$C118,AssessedValuation[Tif_NonTIF],$A$4)</f>
        <v>796360</v>
      </c>
      <c r="S118" s="8">
        <f>SUMIFS(AssessedValuation[100% Net],AssessedValuation[Dist],$C118,AssessedValuation[Tif_NonTIF],$A$4)</f>
        <v>1314347739</v>
      </c>
      <c r="T118" s="8">
        <f>SUMIFS(AssessedValuation[100% Gas &amp; Elec Utilities],AssessedValuation[Dist],$C118,AssessedValuation[Tif_NonTIF],$A$4)</f>
        <v>76025592</v>
      </c>
      <c r="U118" s="8">
        <f t="shared" si="1"/>
        <v>1390373331</v>
      </c>
    </row>
    <row r="119" spans="1:21" x14ac:dyDescent="0.25">
      <c r="A119">
        <v>2024</v>
      </c>
      <c r="B119" t="s">
        <v>1031</v>
      </c>
      <c r="C119" t="s">
        <v>1261</v>
      </c>
      <c r="D119" t="s">
        <v>1261</v>
      </c>
      <c r="E119" t="s">
        <v>314</v>
      </c>
      <c r="F119" t="s">
        <v>1262</v>
      </c>
      <c r="G119" s="8">
        <f>SUMIFS(AssessedValuation[100% Residential],AssessedValuation[Dist],$C119,AssessedValuation[Tif_NonTIF],$A$4)</f>
        <v>367923413</v>
      </c>
      <c r="H119" s="8">
        <f>SUMIFS(AssessedValuation[100% Ag Land],AssessedValuation[Dist],$C119,AssessedValuation[Tif_NonTIF],$A$4)</f>
        <v>160190224</v>
      </c>
      <c r="I119" s="8">
        <f>SUMIFS(AssessedValuation[100% Ag Building],AssessedValuation[Dist],$C119,AssessedValuation[Tif_NonTIF],$A$4)</f>
        <v>8981787</v>
      </c>
      <c r="J119" s="8">
        <f>SUMIFS(AssessedValuation[100% Commercial],AssessedValuation[Dist],$C119,AssessedValuation[Tif_NonTIF],$A$4)</f>
        <v>60769995</v>
      </c>
      <c r="K119" s="8">
        <f>SUMIFS(AssessedValuation[100% Industrial],AssessedValuation[Dist],$C119,AssessedValuation[Tif_NonTIF],$A$4)</f>
        <v>60820221</v>
      </c>
      <c r="L119" s="8">
        <f>SUMIFS(AssessedValuation[100% Reserved],AssessedValuation[Dist],$C119,AssessedValuation[Tif_NonTIF],$A$4)</f>
        <v>0</v>
      </c>
      <c r="M119" s="8">
        <f>SUMIFS(AssessedValuation[100% Reserved3],AssessedValuation[Dist],$C119,AssessedValuation[Tif_NonTIF],$A$4)</f>
        <v>0</v>
      </c>
      <c r="N119" s="8">
        <f>SUMIFS(AssessedValuation[100% Railroads],AssessedValuation[Dist],$C119,AssessedValuation[Tif_NonTIF],$A$4)</f>
        <v>2104774</v>
      </c>
      <c r="O119" s="8">
        <f>SUMIFS(AssessedValuation[100% Utilities],AssessedValuation[Dist],$C119,AssessedValuation[Tif_NonTIF],$A$4)</f>
        <v>16413561</v>
      </c>
      <c r="P119" s="8">
        <f>SUMIFS(AssessedValuation[100% Other],AssessedValuation[Dist],$C119,AssessedValuation[Tif_NonTIF],$A$4)</f>
        <v>0</v>
      </c>
      <c r="Q119" s="8">
        <f>SUMIFS(AssessedValuation[100% Gross],AssessedValuation[Dist],$C119,AssessedValuation[Tif_NonTIF],$A$4)</f>
        <v>677203975</v>
      </c>
      <c r="R119" s="8">
        <f>SUMIFS(AssessedValuation[100% Military Exempt],AssessedValuation[Dist],$C119,AssessedValuation[Tif_NonTIF],$A$4)</f>
        <v>616716</v>
      </c>
      <c r="S119" s="8">
        <f>SUMIFS(AssessedValuation[100% Net],AssessedValuation[Dist],$C119,AssessedValuation[Tif_NonTIF],$A$4)</f>
        <v>676587259</v>
      </c>
      <c r="T119" s="8">
        <f>SUMIFS(AssessedValuation[100% Gas &amp; Elec Utilities],AssessedValuation[Dist],$C119,AssessedValuation[Tif_NonTIF],$A$4)</f>
        <v>26580981</v>
      </c>
      <c r="U119" s="8">
        <f t="shared" si="1"/>
        <v>703168240</v>
      </c>
    </row>
    <row r="120" spans="1:21" x14ac:dyDescent="0.25">
      <c r="A120">
        <v>2024</v>
      </c>
      <c r="B120" t="s">
        <v>1039</v>
      </c>
      <c r="C120" t="s">
        <v>1263</v>
      </c>
      <c r="D120" t="s">
        <v>1263</v>
      </c>
      <c r="E120" t="s">
        <v>921</v>
      </c>
      <c r="F120" t="s">
        <v>1264</v>
      </c>
      <c r="G120" s="8">
        <f>SUMIFS(AssessedValuation[100% Residential],AssessedValuation[Dist],$C120,AssessedValuation[Tif_NonTIF],$A$4)</f>
        <v>1208597285</v>
      </c>
      <c r="H120" s="8">
        <f>SUMIFS(AssessedValuation[100% Ag Land],AssessedValuation[Dist],$C120,AssessedValuation[Tif_NonTIF],$A$4)</f>
        <v>105035657</v>
      </c>
      <c r="I120" s="8">
        <f>SUMIFS(AssessedValuation[100% Ag Building],AssessedValuation[Dist],$C120,AssessedValuation[Tif_NonTIF],$A$4)</f>
        <v>2630070</v>
      </c>
      <c r="J120" s="8">
        <f>SUMIFS(AssessedValuation[100% Commercial],AssessedValuation[Dist],$C120,AssessedValuation[Tif_NonTIF],$A$4)</f>
        <v>271899267</v>
      </c>
      <c r="K120" s="8">
        <f>SUMIFS(AssessedValuation[100% Industrial],AssessedValuation[Dist],$C120,AssessedValuation[Tif_NonTIF],$A$4)</f>
        <v>72115234</v>
      </c>
      <c r="L120" s="8">
        <f>SUMIFS(AssessedValuation[100% Reserved],AssessedValuation[Dist],$C120,AssessedValuation[Tif_NonTIF],$A$4)</f>
        <v>0</v>
      </c>
      <c r="M120" s="8">
        <f>SUMIFS(AssessedValuation[100% Reserved3],AssessedValuation[Dist],$C120,AssessedValuation[Tif_NonTIF],$A$4)</f>
        <v>0</v>
      </c>
      <c r="N120" s="8">
        <f>SUMIFS(AssessedValuation[100% Railroads],AssessedValuation[Dist],$C120,AssessedValuation[Tif_NonTIF],$A$4)</f>
        <v>21985530</v>
      </c>
      <c r="O120" s="8">
        <f>SUMIFS(AssessedValuation[100% Utilities],AssessedValuation[Dist],$C120,AssessedValuation[Tif_NonTIF],$A$4)</f>
        <v>14857116</v>
      </c>
      <c r="P120" s="8">
        <f>SUMIFS(AssessedValuation[100% Other],AssessedValuation[Dist],$C120,AssessedValuation[Tif_NonTIF],$A$4)</f>
        <v>33230</v>
      </c>
      <c r="Q120" s="8">
        <f>SUMIFS(AssessedValuation[100% Gross],AssessedValuation[Dist],$C120,AssessedValuation[Tif_NonTIF],$A$4)</f>
        <v>1697153389</v>
      </c>
      <c r="R120" s="8">
        <f>SUMIFS(AssessedValuation[100% Military Exempt],AssessedValuation[Dist],$C120,AssessedValuation[Tif_NonTIF],$A$4)</f>
        <v>1949681</v>
      </c>
      <c r="S120" s="8">
        <f>SUMIFS(AssessedValuation[100% Net],AssessedValuation[Dist],$C120,AssessedValuation[Tif_NonTIF],$A$4)</f>
        <v>1695203708</v>
      </c>
      <c r="T120" s="8">
        <f>SUMIFS(AssessedValuation[100% Gas &amp; Elec Utilities],AssessedValuation[Dist],$C120,AssessedValuation[Tif_NonTIF],$A$4)</f>
        <v>372570127</v>
      </c>
      <c r="U120" s="8">
        <f t="shared" si="1"/>
        <v>2067773835</v>
      </c>
    </row>
    <row r="121" spans="1:21" x14ac:dyDescent="0.25">
      <c r="A121">
        <v>2024</v>
      </c>
      <c r="B121" t="s">
        <v>1042</v>
      </c>
      <c r="C121" t="s">
        <v>1265</v>
      </c>
      <c r="D121" t="s">
        <v>1265</v>
      </c>
      <c r="E121" t="s">
        <v>305</v>
      </c>
      <c r="F121" t="s">
        <v>1266</v>
      </c>
      <c r="G121" s="8">
        <f>SUMIFS(AssessedValuation[100% Residential],AssessedValuation[Dist],$C121,AssessedValuation[Tif_NonTIF],$A$4)</f>
        <v>750703839</v>
      </c>
      <c r="H121" s="8">
        <f>SUMIFS(AssessedValuation[100% Ag Land],AssessedValuation[Dist],$C121,AssessedValuation[Tif_NonTIF],$A$4)</f>
        <v>142575490</v>
      </c>
      <c r="I121" s="8">
        <f>SUMIFS(AssessedValuation[100% Ag Building],AssessedValuation[Dist],$C121,AssessedValuation[Tif_NonTIF],$A$4)</f>
        <v>6566110</v>
      </c>
      <c r="J121" s="8">
        <f>SUMIFS(AssessedValuation[100% Commercial],AssessedValuation[Dist],$C121,AssessedValuation[Tif_NonTIF],$A$4)</f>
        <v>104397583</v>
      </c>
      <c r="K121" s="8">
        <f>SUMIFS(AssessedValuation[100% Industrial],AssessedValuation[Dist],$C121,AssessedValuation[Tif_NonTIF],$A$4)</f>
        <v>51956694</v>
      </c>
      <c r="L121" s="8">
        <f>SUMIFS(AssessedValuation[100% Reserved],AssessedValuation[Dist],$C121,AssessedValuation[Tif_NonTIF],$A$4)</f>
        <v>0</v>
      </c>
      <c r="M121" s="8">
        <f>SUMIFS(AssessedValuation[100% Reserved3],AssessedValuation[Dist],$C121,AssessedValuation[Tif_NonTIF],$A$4)</f>
        <v>0</v>
      </c>
      <c r="N121" s="8">
        <f>SUMIFS(AssessedValuation[100% Railroads],AssessedValuation[Dist],$C121,AssessedValuation[Tif_NonTIF],$A$4)</f>
        <v>27497416</v>
      </c>
      <c r="O121" s="8">
        <f>SUMIFS(AssessedValuation[100% Utilities],AssessedValuation[Dist],$C121,AssessedValuation[Tif_NonTIF],$A$4)</f>
        <v>15053527</v>
      </c>
      <c r="P121" s="8">
        <f>SUMIFS(AssessedValuation[100% Other],AssessedValuation[Dist],$C121,AssessedValuation[Tif_NonTIF],$A$4)</f>
        <v>2500000</v>
      </c>
      <c r="Q121" s="8">
        <f>SUMIFS(AssessedValuation[100% Gross],AssessedValuation[Dist],$C121,AssessedValuation[Tif_NonTIF],$A$4)</f>
        <v>1101250659</v>
      </c>
      <c r="R121" s="8">
        <f>SUMIFS(AssessedValuation[100% Military Exempt],AssessedValuation[Dist],$C121,AssessedValuation[Tif_NonTIF],$A$4)</f>
        <v>1525180</v>
      </c>
      <c r="S121" s="8">
        <f>SUMIFS(AssessedValuation[100% Net],AssessedValuation[Dist],$C121,AssessedValuation[Tif_NonTIF],$A$4)</f>
        <v>1099725479</v>
      </c>
      <c r="T121" s="8">
        <f>SUMIFS(AssessedValuation[100% Gas &amp; Elec Utilities],AssessedValuation[Dist],$C121,AssessedValuation[Tif_NonTIF],$A$4)</f>
        <v>114477999</v>
      </c>
      <c r="U121" s="8">
        <f t="shared" si="1"/>
        <v>1214203478</v>
      </c>
    </row>
    <row r="122" spans="1:21" x14ac:dyDescent="0.25">
      <c r="A122">
        <v>2024</v>
      </c>
      <c r="B122" t="s">
        <v>1033</v>
      </c>
      <c r="C122" t="s">
        <v>1267</v>
      </c>
      <c r="D122" t="s">
        <v>1267</v>
      </c>
      <c r="E122" t="s">
        <v>395</v>
      </c>
      <c r="F122" t="s">
        <v>1268</v>
      </c>
      <c r="G122" s="8">
        <f>SUMIFS(AssessedValuation[100% Residential],AssessedValuation[Dist],$C122,AssessedValuation[Tif_NonTIF],$A$4)</f>
        <v>140571234</v>
      </c>
      <c r="H122" s="8">
        <f>SUMIFS(AssessedValuation[100% Ag Land],AssessedValuation[Dist],$C122,AssessedValuation[Tif_NonTIF],$A$4)</f>
        <v>106435276</v>
      </c>
      <c r="I122" s="8">
        <f>SUMIFS(AssessedValuation[100% Ag Building],AssessedValuation[Dist],$C122,AssessedValuation[Tif_NonTIF],$A$4)</f>
        <v>3052441</v>
      </c>
      <c r="J122" s="8">
        <f>SUMIFS(AssessedValuation[100% Commercial],AssessedValuation[Dist],$C122,AssessedValuation[Tif_NonTIF],$A$4)</f>
        <v>12287721</v>
      </c>
      <c r="K122" s="8">
        <f>SUMIFS(AssessedValuation[100% Industrial],AssessedValuation[Dist],$C122,AssessedValuation[Tif_NonTIF],$A$4)</f>
        <v>385617</v>
      </c>
      <c r="L122" s="8">
        <f>SUMIFS(AssessedValuation[100% Reserved],AssessedValuation[Dist],$C122,AssessedValuation[Tif_NonTIF],$A$4)</f>
        <v>0</v>
      </c>
      <c r="M122" s="8">
        <f>SUMIFS(AssessedValuation[100% Reserved3],AssessedValuation[Dist],$C122,AssessedValuation[Tif_NonTIF],$A$4)</f>
        <v>0</v>
      </c>
      <c r="N122" s="8">
        <f>SUMIFS(AssessedValuation[100% Railroads],AssessedValuation[Dist],$C122,AssessedValuation[Tif_NonTIF],$A$4)</f>
        <v>10782877</v>
      </c>
      <c r="O122" s="8">
        <f>SUMIFS(AssessedValuation[100% Utilities],AssessedValuation[Dist],$C122,AssessedValuation[Tif_NonTIF],$A$4)</f>
        <v>5638262</v>
      </c>
      <c r="P122" s="8">
        <f>SUMIFS(AssessedValuation[100% Other],AssessedValuation[Dist],$C122,AssessedValuation[Tif_NonTIF],$A$4)</f>
        <v>0</v>
      </c>
      <c r="Q122" s="8">
        <f>SUMIFS(AssessedValuation[100% Gross],AssessedValuation[Dist],$C122,AssessedValuation[Tif_NonTIF],$A$4)</f>
        <v>279153428</v>
      </c>
      <c r="R122" s="8">
        <f>SUMIFS(AssessedValuation[100% Military Exempt],AssessedValuation[Dist],$C122,AssessedValuation[Tif_NonTIF],$A$4)</f>
        <v>201868</v>
      </c>
      <c r="S122" s="8">
        <f>SUMIFS(AssessedValuation[100% Net],AssessedValuation[Dist],$C122,AssessedValuation[Tif_NonTIF],$A$4)</f>
        <v>278951560</v>
      </c>
      <c r="T122" s="8">
        <f>SUMIFS(AssessedValuation[100% Gas &amp; Elec Utilities],AssessedValuation[Dist],$C122,AssessedValuation[Tif_NonTIF],$A$4)</f>
        <v>17380984</v>
      </c>
      <c r="U122" s="8">
        <f t="shared" si="1"/>
        <v>296332544</v>
      </c>
    </row>
    <row r="123" spans="1:21" x14ac:dyDescent="0.25">
      <c r="A123">
        <v>2024</v>
      </c>
      <c r="B123" t="s">
        <v>1036</v>
      </c>
      <c r="C123" t="s">
        <v>1269</v>
      </c>
      <c r="D123" t="s">
        <v>1269</v>
      </c>
      <c r="E123" t="s">
        <v>175</v>
      </c>
      <c r="F123" t="s">
        <v>1270</v>
      </c>
      <c r="G123" s="8">
        <f>SUMIFS(AssessedValuation[100% Residential],AssessedValuation[Dist],$C123,AssessedValuation[Tif_NonTIF],$A$4)</f>
        <v>147365310</v>
      </c>
      <c r="H123" s="8">
        <f>SUMIFS(AssessedValuation[100% Ag Land],AssessedValuation[Dist],$C123,AssessedValuation[Tif_NonTIF],$A$4)</f>
        <v>186367592</v>
      </c>
      <c r="I123" s="8">
        <f>SUMIFS(AssessedValuation[100% Ag Building],AssessedValuation[Dist],$C123,AssessedValuation[Tif_NonTIF],$A$4)</f>
        <v>19640930</v>
      </c>
      <c r="J123" s="8">
        <f>SUMIFS(AssessedValuation[100% Commercial],AssessedValuation[Dist],$C123,AssessedValuation[Tif_NonTIF],$A$4)</f>
        <v>19140073</v>
      </c>
      <c r="K123" s="8">
        <f>SUMIFS(AssessedValuation[100% Industrial],AssessedValuation[Dist],$C123,AssessedValuation[Tif_NonTIF],$A$4)</f>
        <v>24504720</v>
      </c>
      <c r="L123" s="8">
        <f>SUMIFS(AssessedValuation[100% Reserved],AssessedValuation[Dist],$C123,AssessedValuation[Tif_NonTIF],$A$4)</f>
        <v>0</v>
      </c>
      <c r="M123" s="8">
        <f>SUMIFS(AssessedValuation[100% Reserved3],AssessedValuation[Dist],$C123,AssessedValuation[Tif_NonTIF],$A$4)</f>
        <v>0</v>
      </c>
      <c r="N123" s="8">
        <f>SUMIFS(AssessedValuation[100% Railroads],AssessedValuation[Dist],$C123,AssessedValuation[Tif_NonTIF],$A$4)</f>
        <v>0</v>
      </c>
      <c r="O123" s="8">
        <f>SUMIFS(AssessedValuation[100% Utilities],AssessedValuation[Dist],$C123,AssessedValuation[Tif_NonTIF],$A$4)</f>
        <v>1600244</v>
      </c>
      <c r="P123" s="8">
        <f>SUMIFS(AssessedValuation[100% Other],AssessedValuation[Dist],$C123,AssessedValuation[Tif_NonTIF],$A$4)</f>
        <v>0</v>
      </c>
      <c r="Q123" s="8">
        <f>SUMIFS(AssessedValuation[100% Gross],AssessedValuation[Dist],$C123,AssessedValuation[Tif_NonTIF],$A$4)</f>
        <v>398618869</v>
      </c>
      <c r="R123" s="8">
        <f>SUMIFS(AssessedValuation[100% Military Exempt],AssessedValuation[Dist],$C123,AssessedValuation[Tif_NonTIF],$A$4)</f>
        <v>231500</v>
      </c>
      <c r="S123" s="8">
        <f>SUMIFS(AssessedValuation[100% Net],AssessedValuation[Dist],$C123,AssessedValuation[Tif_NonTIF],$A$4)</f>
        <v>398387369</v>
      </c>
      <c r="T123" s="8">
        <f>SUMIFS(AssessedValuation[100% Gas &amp; Elec Utilities],AssessedValuation[Dist],$C123,AssessedValuation[Tif_NonTIF],$A$4)</f>
        <v>19526893</v>
      </c>
      <c r="U123" s="8">
        <f t="shared" si="1"/>
        <v>417914262</v>
      </c>
    </row>
    <row r="124" spans="1:21" x14ac:dyDescent="0.25">
      <c r="A124">
        <v>2024</v>
      </c>
      <c r="B124" t="s">
        <v>1031</v>
      </c>
      <c r="C124" t="s">
        <v>1271</v>
      </c>
      <c r="D124" t="s">
        <v>1271</v>
      </c>
      <c r="E124" t="s">
        <v>212</v>
      </c>
      <c r="F124" t="s">
        <v>1272</v>
      </c>
      <c r="G124" s="8">
        <f>SUMIFS(AssessedValuation[100% Residential],AssessedValuation[Dist],$C124,AssessedValuation[Tif_NonTIF],$A$4)</f>
        <v>634588451</v>
      </c>
      <c r="H124" s="8">
        <f>SUMIFS(AssessedValuation[100% Ag Land],AssessedValuation[Dist],$C124,AssessedValuation[Tif_NonTIF],$A$4)</f>
        <v>141171350</v>
      </c>
      <c r="I124" s="8">
        <f>SUMIFS(AssessedValuation[100% Ag Building],AssessedValuation[Dist],$C124,AssessedValuation[Tif_NonTIF],$A$4)</f>
        <v>12651340</v>
      </c>
      <c r="J124" s="8">
        <f>SUMIFS(AssessedValuation[100% Commercial],AssessedValuation[Dist],$C124,AssessedValuation[Tif_NonTIF],$A$4)</f>
        <v>43607252</v>
      </c>
      <c r="K124" s="8">
        <f>SUMIFS(AssessedValuation[100% Industrial],AssessedValuation[Dist],$C124,AssessedValuation[Tif_NonTIF],$A$4)</f>
        <v>25148936</v>
      </c>
      <c r="L124" s="8">
        <f>SUMIFS(AssessedValuation[100% Reserved],AssessedValuation[Dist],$C124,AssessedValuation[Tif_NonTIF],$A$4)</f>
        <v>0</v>
      </c>
      <c r="M124" s="8">
        <f>SUMIFS(AssessedValuation[100% Reserved3],AssessedValuation[Dist],$C124,AssessedValuation[Tif_NonTIF],$A$4)</f>
        <v>0</v>
      </c>
      <c r="N124" s="8">
        <f>SUMIFS(AssessedValuation[100% Railroads],AssessedValuation[Dist],$C124,AssessedValuation[Tif_NonTIF],$A$4)</f>
        <v>7487014</v>
      </c>
      <c r="O124" s="8">
        <f>SUMIFS(AssessedValuation[100% Utilities],AssessedValuation[Dist],$C124,AssessedValuation[Tif_NonTIF],$A$4)</f>
        <v>96311787</v>
      </c>
      <c r="P124" s="8">
        <f>SUMIFS(AssessedValuation[100% Other],AssessedValuation[Dist],$C124,AssessedValuation[Tif_NonTIF],$A$4)</f>
        <v>0</v>
      </c>
      <c r="Q124" s="8">
        <f>SUMIFS(AssessedValuation[100% Gross],AssessedValuation[Dist],$C124,AssessedValuation[Tif_NonTIF],$A$4)</f>
        <v>960966130</v>
      </c>
      <c r="R124" s="8">
        <f>SUMIFS(AssessedValuation[100% Military Exempt],AssessedValuation[Dist],$C124,AssessedValuation[Tif_NonTIF],$A$4)</f>
        <v>571635</v>
      </c>
      <c r="S124" s="8">
        <f>SUMIFS(AssessedValuation[100% Net],AssessedValuation[Dist],$C124,AssessedValuation[Tif_NonTIF],$A$4)</f>
        <v>960394495</v>
      </c>
      <c r="T124" s="8">
        <f>SUMIFS(AssessedValuation[100% Gas &amp; Elec Utilities],AssessedValuation[Dist],$C124,AssessedValuation[Tif_NonTIF],$A$4)</f>
        <v>63291205</v>
      </c>
      <c r="U124" s="8">
        <f t="shared" si="1"/>
        <v>1023685700</v>
      </c>
    </row>
    <row r="125" spans="1:21" x14ac:dyDescent="0.25">
      <c r="A125">
        <v>2024</v>
      </c>
      <c r="B125" t="s">
        <v>1036</v>
      </c>
      <c r="C125" t="s">
        <v>1273</v>
      </c>
      <c r="D125" t="s">
        <v>1273</v>
      </c>
      <c r="E125" t="s">
        <v>690</v>
      </c>
      <c r="F125" t="s">
        <v>1274</v>
      </c>
      <c r="G125" s="8">
        <f>SUMIFS(AssessedValuation[100% Residential],AssessedValuation[Dist],$C125,AssessedValuation[Tif_NonTIF],$A$4)</f>
        <v>120931021</v>
      </c>
      <c r="H125" s="8">
        <f>SUMIFS(AssessedValuation[100% Ag Land],AssessedValuation[Dist],$C125,AssessedValuation[Tif_NonTIF],$A$4)</f>
        <v>181593235</v>
      </c>
      <c r="I125" s="8">
        <f>SUMIFS(AssessedValuation[100% Ag Building],AssessedValuation[Dist],$C125,AssessedValuation[Tif_NonTIF],$A$4)</f>
        <v>16730590</v>
      </c>
      <c r="J125" s="8">
        <f>SUMIFS(AssessedValuation[100% Commercial],AssessedValuation[Dist],$C125,AssessedValuation[Tif_NonTIF],$A$4)</f>
        <v>19200364</v>
      </c>
      <c r="K125" s="8">
        <f>SUMIFS(AssessedValuation[100% Industrial],AssessedValuation[Dist],$C125,AssessedValuation[Tif_NonTIF],$A$4)</f>
        <v>2170373</v>
      </c>
      <c r="L125" s="8">
        <f>SUMIFS(AssessedValuation[100% Reserved],AssessedValuation[Dist],$C125,AssessedValuation[Tif_NonTIF],$A$4)</f>
        <v>0</v>
      </c>
      <c r="M125" s="8">
        <f>SUMIFS(AssessedValuation[100% Reserved3],AssessedValuation[Dist],$C125,AssessedValuation[Tif_NonTIF],$A$4)</f>
        <v>0</v>
      </c>
      <c r="N125" s="8">
        <f>SUMIFS(AssessedValuation[100% Railroads],AssessedValuation[Dist],$C125,AssessedValuation[Tif_NonTIF],$A$4)</f>
        <v>0</v>
      </c>
      <c r="O125" s="8">
        <f>SUMIFS(AssessedValuation[100% Utilities],AssessedValuation[Dist],$C125,AssessedValuation[Tif_NonTIF],$A$4)</f>
        <v>1423083</v>
      </c>
      <c r="P125" s="8">
        <f>SUMIFS(AssessedValuation[100% Other],AssessedValuation[Dist],$C125,AssessedValuation[Tif_NonTIF],$A$4)</f>
        <v>0</v>
      </c>
      <c r="Q125" s="8">
        <f>SUMIFS(AssessedValuation[100% Gross],AssessedValuation[Dist],$C125,AssessedValuation[Tif_NonTIF],$A$4)</f>
        <v>342048666</v>
      </c>
      <c r="R125" s="8">
        <f>SUMIFS(AssessedValuation[100% Military Exempt],AssessedValuation[Dist],$C125,AssessedValuation[Tif_NonTIF],$A$4)</f>
        <v>229648</v>
      </c>
      <c r="S125" s="8">
        <f>SUMIFS(AssessedValuation[100% Net],AssessedValuation[Dist],$C125,AssessedValuation[Tif_NonTIF],$A$4)</f>
        <v>341819018</v>
      </c>
      <c r="T125" s="8">
        <f>SUMIFS(AssessedValuation[100% Gas &amp; Elec Utilities],AssessedValuation[Dist],$C125,AssessedValuation[Tif_NonTIF],$A$4)</f>
        <v>17319465</v>
      </c>
      <c r="U125" s="8">
        <f t="shared" si="1"/>
        <v>359138483</v>
      </c>
    </row>
    <row r="126" spans="1:21" x14ac:dyDescent="0.25">
      <c r="A126">
        <v>2024</v>
      </c>
      <c r="B126" t="s">
        <v>1026</v>
      </c>
      <c r="C126" t="s">
        <v>1275</v>
      </c>
      <c r="D126" t="s">
        <v>1275</v>
      </c>
      <c r="E126" t="s">
        <v>140</v>
      </c>
      <c r="F126" t="s">
        <v>1276</v>
      </c>
      <c r="G126" s="8">
        <f>SUMIFS(AssessedValuation[100% Residential],AssessedValuation[Dist],$C126,AssessedValuation[Tif_NonTIF],$A$4)</f>
        <v>1047319771</v>
      </c>
      <c r="H126" s="8">
        <f>SUMIFS(AssessedValuation[100% Ag Land],AssessedValuation[Dist],$C126,AssessedValuation[Tif_NonTIF],$A$4)</f>
        <v>34528414</v>
      </c>
      <c r="I126" s="8">
        <f>SUMIFS(AssessedValuation[100% Ag Building],AssessedValuation[Dist],$C126,AssessedValuation[Tif_NonTIF],$A$4)</f>
        <v>1759697</v>
      </c>
      <c r="J126" s="8">
        <f>SUMIFS(AssessedValuation[100% Commercial],AssessedValuation[Dist],$C126,AssessedValuation[Tif_NonTIF],$A$4)</f>
        <v>60574100</v>
      </c>
      <c r="K126" s="8">
        <f>SUMIFS(AssessedValuation[100% Industrial],AssessedValuation[Dist],$C126,AssessedValuation[Tif_NonTIF],$A$4)</f>
        <v>14868900</v>
      </c>
      <c r="L126" s="8">
        <f>SUMIFS(AssessedValuation[100% Reserved],AssessedValuation[Dist],$C126,AssessedValuation[Tif_NonTIF],$A$4)</f>
        <v>0</v>
      </c>
      <c r="M126" s="8">
        <f>SUMIFS(AssessedValuation[100% Reserved3],AssessedValuation[Dist],$C126,AssessedValuation[Tif_NonTIF],$A$4)</f>
        <v>0</v>
      </c>
      <c r="N126" s="8">
        <f>SUMIFS(AssessedValuation[100% Railroads],AssessedValuation[Dist],$C126,AssessedValuation[Tif_NonTIF],$A$4)</f>
        <v>8014764</v>
      </c>
      <c r="O126" s="8">
        <f>SUMIFS(AssessedValuation[100% Utilities],AssessedValuation[Dist],$C126,AssessedValuation[Tif_NonTIF],$A$4)</f>
        <v>345059</v>
      </c>
      <c r="P126" s="8">
        <f>SUMIFS(AssessedValuation[100% Other],AssessedValuation[Dist],$C126,AssessedValuation[Tif_NonTIF],$A$4)</f>
        <v>0</v>
      </c>
      <c r="Q126" s="8">
        <f>SUMIFS(AssessedValuation[100% Gross],AssessedValuation[Dist],$C126,AssessedValuation[Tif_NonTIF],$A$4)</f>
        <v>1167410705</v>
      </c>
      <c r="R126" s="8">
        <f>SUMIFS(AssessedValuation[100% Military Exempt],AssessedValuation[Dist],$C126,AssessedValuation[Tif_NonTIF],$A$4)</f>
        <v>501892</v>
      </c>
      <c r="S126" s="8">
        <f>SUMIFS(AssessedValuation[100% Net],AssessedValuation[Dist],$C126,AssessedValuation[Tif_NonTIF],$A$4)</f>
        <v>1166908813</v>
      </c>
      <c r="T126" s="8">
        <f>SUMIFS(AssessedValuation[100% Gas &amp; Elec Utilities],AssessedValuation[Dist],$C126,AssessedValuation[Tif_NonTIF],$A$4)</f>
        <v>14288720</v>
      </c>
      <c r="U126" s="8">
        <f t="shared" si="1"/>
        <v>1181197533</v>
      </c>
    </row>
    <row r="127" spans="1:21" x14ac:dyDescent="0.25">
      <c r="A127">
        <v>2024</v>
      </c>
      <c r="B127" t="s">
        <v>1039</v>
      </c>
      <c r="C127" t="s">
        <v>1277</v>
      </c>
      <c r="D127" t="s">
        <v>1277</v>
      </c>
      <c r="E127" t="s">
        <v>467</v>
      </c>
      <c r="F127" t="s">
        <v>1278</v>
      </c>
      <c r="G127" s="8">
        <f>SUMIFS(AssessedValuation[100% Residential],AssessedValuation[Dist],$C127,AssessedValuation[Tif_NonTIF],$A$4)</f>
        <v>30903545</v>
      </c>
      <c r="H127" s="8">
        <f>SUMIFS(AssessedValuation[100% Ag Land],AssessedValuation[Dist],$C127,AssessedValuation[Tif_NonTIF],$A$4)</f>
        <v>78915681</v>
      </c>
      <c r="I127" s="8">
        <f>SUMIFS(AssessedValuation[100% Ag Building],AssessedValuation[Dist],$C127,AssessedValuation[Tif_NonTIF],$A$4)</f>
        <v>3176240</v>
      </c>
      <c r="J127" s="8">
        <f>SUMIFS(AssessedValuation[100% Commercial],AssessedValuation[Dist],$C127,AssessedValuation[Tif_NonTIF],$A$4)</f>
        <v>16908397</v>
      </c>
      <c r="K127" s="8">
        <f>SUMIFS(AssessedValuation[100% Industrial],AssessedValuation[Dist],$C127,AssessedValuation[Tif_NonTIF],$A$4)</f>
        <v>2957704</v>
      </c>
      <c r="L127" s="8">
        <f>SUMIFS(AssessedValuation[100% Reserved],AssessedValuation[Dist],$C127,AssessedValuation[Tif_NonTIF],$A$4)</f>
        <v>0</v>
      </c>
      <c r="M127" s="8">
        <f>SUMIFS(AssessedValuation[100% Reserved3],AssessedValuation[Dist],$C127,AssessedValuation[Tif_NonTIF],$A$4)</f>
        <v>0</v>
      </c>
      <c r="N127" s="8">
        <f>SUMIFS(AssessedValuation[100% Railroads],AssessedValuation[Dist],$C127,AssessedValuation[Tif_NonTIF],$A$4)</f>
        <v>14032281</v>
      </c>
      <c r="O127" s="8">
        <f>SUMIFS(AssessedValuation[100% Utilities],AssessedValuation[Dist],$C127,AssessedValuation[Tif_NonTIF],$A$4)</f>
        <v>85731</v>
      </c>
      <c r="P127" s="8">
        <f>SUMIFS(AssessedValuation[100% Other],AssessedValuation[Dist],$C127,AssessedValuation[Tif_NonTIF],$A$4)</f>
        <v>3960</v>
      </c>
      <c r="Q127" s="8">
        <f>SUMIFS(AssessedValuation[100% Gross],AssessedValuation[Dist],$C127,AssessedValuation[Tif_NonTIF],$A$4)</f>
        <v>146983539</v>
      </c>
      <c r="R127" s="8">
        <f>SUMIFS(AssessedValuation[100% Military Exempt],AssessedValuation[Dist],$C127,AssessedValuation[Tif_NonTIF],$A$4)</f>
        <v>99442</v>
      </c>
      <c r="S127" s="8">
        <f>SUMIFS(AssessedValuation[100% Net],AssessedValuation[Dist],$C127,AssessedValuation[Tif_NonTIF],$A$4)</f>
        <v>146884097</v>
      </c>
      <c r="T127" s="8">
        <f>SUMIFS(AssessedValuation[100% Gas &amp; Elec Utilities],AssessedValuation[Dist],$C127,AssessedValuation[Tif_NonTIF],$A$4)</f>
        <v>4502329</v>
      </c>
      <c r="U127" s="8">
        <f t="shared" si="1"/>
        <v>151386426</v>
      </c>
    </row>
    <row r="128" spans="1:21" x14ac:dyDescent="0.25">
      <c r="A128">
        <v>2024</v>
      </c>
      <c r="B128" t="s">
        <v>1031</v>
      </c>
      <c r="C128" t="s">
        <v>1279</v>
      </c>
      <c r="D128" t="s">
        <v>1279</v>
      </c>
      <c r="E128" t="s">
        <v>58</v>
      </c>
      <c r="F128" t="s">
        <v>1280</v>
      </c>
      <c r="G128" s="8">
        <f>SUMIFS(AssessedValuation[100% Residential],AssessedValuation[Dist],$C128,AssessedValuation[Tif_NonTIF],$A$4)</f>
        <v>249762998</v>
      </c>
      <c r="H128" s="8">
        <f>SUMIFS(AssessedValuation[100% Ag Land],AssessedValuation[Dist],$C128,AssessedValuation[Tif_NonTIF],$A$4)</f>
        <v>205915908</v>
      </c>
      <c r="I128" s="8">
        <f>SUMIFS(AssessedValuation[100% Ag Building],AssessedValuation[Dist],$C128,AssessedValuation[Tif_NonTIF],$A$4)</f>
        <v>6918470</v>
      </c>
      <c r="J128" s="8">
        <f>SUMIFS(AssessedValuation[100% Commercial],AssessedValuation[Dist],$C128,AssessedValuation[Tif_NonTIF],$A$4)</f>
        <v>30765801</v>
      </c>
      <c r="K128" s="8">
        <f>SUMIFS(AssessedValuation[100% Industrial],AssessedValuation[Dist],$C128,AssessedValuation[Tif_NonTIF],$A$4)</f>
        <v>13955013</v>
      </c>
      <c r="L128" s="8">
        <f>SUMIFS(AssessedValuation[100% Reserved],AssessedValuation[Dist],$C128,AssessedValuation[Tif_NonTIF],$A$4)</f>
        <v>0</v>
      </c>
      <c r="M128" s="8">
        <f>SUMIFS(AssessedValuation[100% Reserved3],AssessedValuation[Dist],$C128,AssessedValuation[Tif_NonTIF],$A$4)</f>
        <v>0</v>
      </c>
      <c r="N128" s="8">
        <f>SUMIFS(AssessedValuation[100% Railroads],AssessedValuation[Dist],$C128,AssessedValuation[Tif_NonTIF],$A$4)</f>
        <v>0</v>
      </c>
      <c r="O128" s="8">
        <f>SUMIFS(AssessedValuation[100% Utilities],AssessedValuation[Dist],$C128,AssessedValuation[Tif_NonTIF],$A$4)</f>
        <v>5715659</v>
      </c>
      <c r="P128" s="8">
        <f>SUMIFS(AssessedValuation[100% Other],AssessedValuation[Dist],$C128,AssessedValuation[Tif_NonTIF],$A$4)</f>
        <v>0</v>
      </c>
      <c r="Q128" s="8">
        <f>SUMIFS(AssessedValuation[100% Gross],AssessedValuation[Dist],$C128,AssessedValuation[Tif_NonTIF],$A$4)</f>
        <v>513033849</v>
      </c>
      <c r="R128" s="8">
        <f>SUMIFS(AssessedValuation[100% Military Exempt],AssessedValuation[Dist],$C128,AssessedValuation[Tif_NonTIF],$A$4)</f>
        <v>420404</v>
      </c>
      <c r="S128" s="8">
        <f>SUMIFS(AssessedValuation[100% Net],AssessedValuation[Dist],$C128,AssessedValuation[Tif_NonTIF],$A$4)</f>
        <v>512613445</v>
      </c>
      <c r="T128" s="8">
        <f>SUMIFS(AssessedValuation[100% Gas &amp; Elec Utilities],AssessedValuation[Dist],$C128,AssessedValuation[Tif_NonTIF],$A$4)</f>
        <v>42747825</v>
      </c>
      <c r="U128" s="8">
        <f t="shared" si="1"/>
        <v>555361270</v>
      </c>
    </row>
    <row r="129" spans="1:21" x14ac:dyDescent="0.25">
      <c r="A129">
        <v>2024</v>
      </c>
      <c r="B129" t="s">
        <v>1033</v>
      </c>
      <c r="C129" t="s">
        <v>1281</v>
      </c>
      <c r="D129" t="s">
        <v>1281</v>
      </c>
      <c r="E129" t="s">
        <v>700</v>
      </c>
      <c r="F129" t="s">
        <v>1282</v>
      </c>
      <c r="G129" s="8">
        <f>SUMIFS(AssessedValuation[100% Residential],AssessedValuation[Dist],$C129,AssessedValuation[Tif_NonTIF],$A$4)</f>
        <v>901596117</v>
      </c>
      <c r="H129" s="8">
        <f>SUMIFS(AssessedValuation[100% Ag Land],AssessedValuation[Dist],$C129,AssessedValuation[Tif_NonTIF],$A$4)</f>
        <v>90161573</v>
      </c>
      <c r="I129" s="8">
        <f>SUMIFS(AssessedValuation[100% Ag Building],AssessedValuation[Dist],$C129,AssessedValuation[Tif_NonTIF],$A$4)</f>
        <v>4959254</v>
      </c>
      <c r="J129" s="8">
        <f>SUMIFS(AssessedValuation[100% Commercial],AssessedValuation[Dist],$C129,AssessedValuation[Tif_NonTIF],$A$4)</f>
        <v>49226177</v>
      </c>
      <c r="K129" s="8">
        <f>SUMIFS(AssessedValuation[100% Industrial],AssessedValuation[Dist],$C129,AssessedValuation[Tif_NonTIF],$A$4)</f>
        <v>7545312</v>
      </c>
      <c r="L129" s="8">
        <f>SUMIFS(AssessedValuation[100% Reserved],AssessedValuation[Dist],$C129,AssessedValuation[Tif_NonTIF],$A$4)</f>
        <v>0</v>
      </c>
      <c r="M129" s="8">
        <f>SUMIFS(AssessedValuation[100% Reserved3],AssessedValuation[Dist],$C129,AssessedValuation[Tif_NonTIF],$A$4)</f>
        <v>0</v>
      </c>
      <c r="N129" s="8">
        <f>SUMIFS(AssessedValuation[100% Railroads],AssessedValuation[Dist],$C129,AssessedValuation[Tif_NonTIF],$A$4)</f>
        <v>30522673</v>
      </c>
      <c r="O129" s="8">
        <f>SUMIFS(AssessedValuation[100% Utilities],AssessedValuation[Dist],$C129,AssessedValuation[Tif_NonTIF],$A$4)</f>
        <v>32613026</v>
      </c>
      <c r="P129" s="8">
        <f>SUMIFS(AssessedValuation[100% Other],AssessedValuation[Dist],$C129,AssessedValuation[Tif_NonTIF],$A$4)</f>
        <v>895400</v>
      </c>
      <c r="Q129" s="8">
        <f>SUMIFS(AssessedValuation[100% Gross],AssessedValuation[Dist],$C129,AssessedValuation[Tif_NonTIF],$A$4)</f>
        <v>1117519532</v>
      </c>
      <c r="R129" s="8">
        <f>SUMIFS(AssessedValuation[100% Military Exempt],AssessedValuation[Dist],$C129,AssessedValuation[Tif_NonTIF],$A$4)</f>
        <v>1153141</v>
      </c>
      <c r="S129" s="8">
        <f>SUMIFS(AssessedValuation[100% Net],AssessedValuation[Dist],$C129,AssessedValuation[Tif_NonTIF],$A$4)</f>
        <v>1116366391</v>
      </c>
      <c r="T129" s="8">
        <f>SUMIFS(AssessedValuation[100% Gas &amp; Elec Utilities],AssessedValuation[Dist],$C129,AssessedValuation[Tif_NonTIF],$A$4)</f>
        <v>27449736</v>
      </c>
      <c r="U129" s="8">
        <f t="shared" si="1"/>
        <v>1143816127</v>
      </c>
    </row>
    <row r="130" spans="1:21" x14ac:dyDescent="0.25">
      <c r="A130">
        <v>2024</v>
      </c>
      <c r="B130" t="s">
        <v>1026</v>
      </c>
      <c r="C130" t="s">
        <v>1283</v>
      </c>
      <c r="D130" t="s">
        <v>1283</v>
      </c>
      <c r="E130" t="s">
        <v>180</v>
      </c>
      <c r="F130" t="s">
        <v>1284</v>
      </c>
      <c r="G130" s="8">
        <f>SUMIFS(AssessedValuation[100% Residential],AssessedValuation[Dist],$C130,AssessedValuation[Tif_NonTIF],$A$4)</f>
        <v>97107130</v>
      </c>
      <c r="H130" s="8">
        <f>SUMIFS(AssessedValuation[100% Ag Land],AssessedValuation[Dist],$C130,AssessedValuation[Tif_NonTIF],$A$4)</f>
        <v>103169290</v>
      </c>
      <c r="I130" s="8">
        <f>SUMIFS(AssessedValuation[100% Ag Building],AssessedValuation[Dist],$C130,AssessedValuation[Tif_NonTIF],$A$4)</f>
        <v>7916570</v>
      </c>
      <c r="J130" s="8">
        <f>SUMIFS(AssessedValuation[100% Commercial],AssessedValuation[Dist],$C130,AssessedValuation[Tif_NonTIF],$A$4)</f>
        <v>13415712</v>
      </c>
      <c r="K130" s="8">
        <f>SUMIFS(AssessedValuation[100% Industrial],AssessedValuation[Dist],$C130,AssessedValuation[Tif_NonTIF],$A$4)</f>
        <v>19449390</v>
      </c>
      <c r="L130" s="8">
        <f>SUMIFS(AssessedValuation[100% Reserved],AssessedValuation[Dist],$C130,AssessedValuation[Tif_NonTIF],$A$4)</f>
        <v>0</v>
      </c>
      <c r="M130" s="8">
        <f>SUMIFS(AssessedValuation[100% Reserved3],AssessedValuation[Dist],$C130,AssessedValuation[Tif_NonTIF],$A$4)</f>
        <v>0</v>
      </c>
      <c r="N130" s="8">
        <f>SUMIFS(AssessedValuation[100% Railroads],AssessedValuation[Dist],$C130,AssessedValuation[Tif_NonTIF],$A$4)</f>
        <v>11558268</v>
      </c>
      <c r="O130" s="8">
        <f>SUMIFS(AssessedValuation[100% Utilities],AssessedValuation[Dist],$C130,AssessedValuation[Tif_NonTIF],$A$4)</f>
        <v>1095966</v>
      </c>
      <c r="P130" s="8">
        <f>SUMIFS(AssessedValuation[100% Other],AssessedValuation[Dist],$C130,AssessedValuation[Tif_NonTIF],$A$4)</f>
        <v>0</v>
      </c>
      <c r="Q130" s="8">
        <f>SUMIFS(AssessedValuation[100% Gross],AssessedValuation[Dist],$C130,AssessedValuation[Tif_NonTIF],$A$4)</f>
        <v>253712326</v>
      </c>
      <c r="R130" s="8">
        <f>SUMIFS(AssessedValuation[100% Military Exempt],AssessedValuation[Dist],$C130,AssessedValuation[Tif_NonTIF],$A$4)</f>
        <v>124084</v>
      </c>
      <c r="S130" s="8">
        <f>SUMIFS(AssessedValuation[100% Net],AssessedValuation[Dist],$C130,AssessedValuation[Tif_NonTIF],$A$4)</f>
        <v>253588242</v>
      </c>
      <c r="T130" s="8">
        <f>SUMIFS(AssessedValuation[100% Gas &amp; Elec Utilities],AssessedValuation[Dist],$C130,AssessedValuation[Tif_NonTIF],$A$4)</f>
        <v>13896181</v>
      </c>
      <c r="U130" s="8">
        <f t="shared" si="1"/>
        <v>267484423</v>
      </c>
    </row>
    <row r="131" spans="1:21" x14ac:dyDescent="0.25">
      <c r="A131">
        <v>2024</v>
      </c>
      <c r="B131" t="s">
        <v>1031</v>
      </c>
      <c r="C131" t="s">
        <v>1285</v>
      </c>
      <c r="D131" t="s">
        <v>1285</v>
      </c>
      <c r="E131" t="s">
        <v>664</v>
      </c>
      <c r="F131" t="s">
        <v>664</v>
      </c>
      <c r="G131" s="8">
        <f>SUMIFS(AssessedValuation[100% Residential],AssessedValuation[Dist],$C131,AssessedValuation[Tif_NonTIF],$A$4)</f>
        <v>99447020</v>
      </c>
      <c r="H131" s="8">
        <f>SUMIFS(AssessedValuation[100% Ag Land],AssessedValuation[Dist],$C131,AssessedValuation[Tif_NonTIF],$A$4)</f>
        <v>94495140</v>
      </c>
      <c r="I131" s="8">
        <f>SUMIFS(AssessedValuation[100% Ag Building],AssessedValuation[Dist],$C131,AssessedValuation[Tif_NonTIF],$A$4)</f>
        <v>2950320</v>
      </c>
      <c r="J131" s="8">
        <f>SUMIFS(AssessedValuation[100% Commercial],AssessedValuation[Dist],$C131,AssessedValuation[Tif_NonTIF],$A$4)</f>
        <v>8531640</v>
      </c>
      <c r="K131" s="8">
        <f>SUMIFS(AssessedValuation[100% Industrial],AssessedValuation[Dist],$C131,AssessedValuation[Tif_NonTIF],$A$4)</f>
        <v>30900343</v>
      </c>
      <c r="L131" s="8">
        <f>SUMIFS(AssessedValuation[100% Reserved],AssessedValuation[Dist],$C131,AssessedValuation[Tif_NonTIF],$A$4)</f>
        <v>0</v>
      </c>
      <c r="M131" s="8">
        <f>SUMIFS(AssessedValuation[100% Reserved3],AssessedValuation[Dist],$C131,AssessedValuation[Tif_NonTIF],$A$4)</f>
        <v>0</v>
      </c>
      <c r="N131" s="8">
        <f>SUMIFS(AssessedValuation[100% Railroads],AssessedValuation[Dist],$C131,AssessedValuation[Tif_NonTIF],$A$4)</f>
        <v>0</v>
      </c>
      <c r="O131" s="8">
        <f>SUMIFS(AssessedValuation[100% Utilities],AssessedValuation[Dist],$C131,AssessedValuation[Tif_NonTIF],$A$4)</f>
        <v>5647558</v>
      </c>
      <c r="P131" s="8">
        <f>SUMIFS(AssessedValuation[100% Other],AssessedValuation[Dist],$C131,AssessedValuation[Tif_NonTIF],$A$4)</f>
        <v>0</v>
      </c>
      <c r="Q131" s="8">
        <f>SUMIFS(AssessedValuation[100% Gross],AssessedValuation[Dist],$C131,AssessedValuation[Tif_NonTIF],$A$4)</f>
        <v>241972021</v>
      </c>
      <c r="R131" s="8">
        <f>SUMIFS(AssessedValuation[100% Military Exempt],AssessedValuation[Dist],$C131,AssessedValuation[Tif_NonTIF],$A$4)</f>
        <v>211128</v>
      </c>
      <c r="S131" s="8">
        <f>SUMIFS(AssessedValuation[100% Net],AssessedValuation[Dist],$C131,AssessedValuation[Tif_NonTIF],$A$4)</f>
        <v>241760893</v>
      </c>
      <c r="T131" s="8">
        <f>SUMIFS(AssessedValuation[100% Gas &amp; Elec Utilities],AssessedValuation[Dist],$C131,AssessedValuation[Tif_NonTIF],$A$4)</f>
        <v>87298472</v>
      </c>
      <c r="U131" s="8">
        <f t="shared" si="1"/>
        <v>329059365</v>
      </c>
    </row>
    <row r="132" spans="1:21" x14ac:dyDescent="0.25">
      <c r="A132">
        <v>2024</v>
      </c>
      <c r="B132" t="s">
        <v>1039</v>
      </c>
      <c r="C132" t="s">
        <v>1286</v>
      </c>
      <c r="D132" t="s">
        <v>1286</v>
      </c>
      <c r="E132" t="s">
        <v>240</v>
      </c>
      <c r="F132" t="s">
        <v>1287</v>
      </c>
      <c r="G132" s="8">
        <f>SUMIFS(AssessedValuation[100% Residential],AssessedValuation[Dist],$C132,AssessedValuation[Tif_NonTIF],$A$4)</f>
        <v>125358592</v>
      </c>
      <c r="H132" s="8">
        <f>SUMIFS(AssessedValuation[100% Ag Land],AssessedValuation[Dist],$C132,AssessedValuation[Tif_NonTIF],$A$4)</f>
        <v>177026950</v>
      </c>
      <c r="I132" s="8">
        <f>SUMIFS(AssessedValuation[100% Ag Building],AssessedValuation[Dist],$C132,AssessedValuation[Tif_NonTIF],$A$4)</f>
        <v>8368940</v>
      </c>
      <c r="J132" s="8">
        <f>SUMIFS(AssessedValuation[100% Commercial],AssessedValuation[Dist],$C132,AssessedValuation[Tif_NonTIF],$A$4)</f>
        <v>17135311</v>
      </c>
      <c r="K132" s="8">
        <f>SUMIFS(AssessedValuation[100% Industrial],AssessedValuation[Dist],$C132,AssessedValuation[Tif_NonTIF],$A$4)</f>
        <v>3343350</v>
      </c>
      <c r="L132" s="8">
        <f>SUMIFS(AssessedValuation[100% Reserved],AssessedValuation[Dist],$C132,AssessedValuation[Tif_NonTIF],$A$4)</f>
        <v>0</v>
      </c>
      <c r="M132" s="8">
        <f>SUMIFS(AssessedValuation[100% Reserved3],AssessedValuation[Dist],$C132,AssessedValuation[Tif_NonTIF],$A$4)</f>
        <v>0</v>
      </c>
      <c r="N132" s="8">
        <f>SUMIFS(AssessedValuation[100% Railroads],AssessedValuation[Dist],$C132,AssessedValuation[Tif_NonTIF],$A$4)</f>
        <v>10707825</v>
      </c>
      <c r="O132" s="8">
        <f>SUMIFS(AssessedValuation[100% Utilities],AssessedValuation[Dist],$C132,AssessedValuation[Tif_NonTIF],$A$4)</f>
        <v>2196967</v>
      </c>
      <c r="P132" s="8">
        <f>SUMIFS(AssessedValuation[100% Other],AssessedValuation[Dist],$C132,AssessedValuation[Tif_NonTIF],$A$4)</f>
        <v>0</v>
      </c>
      <c r="Q132" s="8">
        <f>SUMIFS(AssessedValuation[100% Gross],AssessedValuation[Dist],$C132,AssessedValuation[Tif_NonTIF],$A$4)</f>
        <v>344137935</v>
      </c>
      <c r="R132" s="8">
        <f>SUMIFS(AssessedValuation[100% Military Exempt],AssessedValuation[Dist],$C132,AssessedValuation[Tif_NonTIF],$A$4)</f>
        <v>233352</v>
      </c>
      <c r="S132" s="8">
        <f>SUMIFS(AssessedValuation[100% Net],AssessedValuation[Dist],$C132,AssessedValuation[Tif_NonTIF],$A$4)</f>
        <v>343904583</v>
      </c>
      <c r="T132" s="8">
        <f>SUMIFS(AssessedValuation[100% Gas &amp; Elec Utilities],AssessedValuation[Dist],$C132,AssessedValuation[Tif_NonTIF],$A$4)</f>
        <v>54328684</v>
      </c>
      <c r="U132" s="8">
        <f t="shared" si="1"/>
        <v>398233267</v>
      </c>
    </row>
    <row r="133" spans="1:21" x14ac:dyDescent="0.25">
      <c r="A133">
        <v>2024</v>
      </c>
      <c r="B133" t="s">
        <v>1039</v>
      </c>
      <c r="C133" t="s">
        <v>1288</v>
      </c>
      <c r="D133" t="s">
        <v>1288</v>
      </c>
      <c r="E133" t="s">
        <v>63</v>
      </c>
      <c r="F133" t="s">
        <v>1289</v>
      </c>
      <c r="G133" s="8">
        <f>SUMIFS(AssessedValuation[100% Residential],AssessedValuation[Dist],$C133,AssessedValuation[Tif_NonTIF],$A$4)</f>
        <v>305596841</v>
      </c>
      <c r="H133" s="8">
        <f>SUMIFS(AssessedValuation[100% Ag Land],AssessedValuation[Dist],$C133,AssessedValuation[Tif_NonTIF],$A$4)</f>
        <v>316798629</v>
      </c>
      <c r="I133" s="8">
        <f>SUMIFS(AssessedValuation[100% Ag Building],AssessedValuation[Dist],$C133,AssessedValuation[Tif_NonTIF],$A$4)</f>
        <v>11469149</v>
      </c>
      <c r="J133" s="8">
        <f>SUMIFS(AssessedValuation[100% Commercial],AssessedValuation[Dist],$C133,AssessedValuation[Tif_NonTIF],$A$4)</f>
        <v>50372997</v>
      </c>
      <c r="K133" s="8">
        <f>SUMIFS(AssessedValuation[100% Industrial],AssessedValuation[Dist],$C133,AssessedValuation[Tif_NonTIF],$A$4)</f>
        <v>63942260</v>
      </c>
      <c r="L133" s="8">
        <f>SUMIFS(AssessedValuation[100% Reserved],AssessedValuation[Dist],$C133,AssessedValuation[Tif_NonTIF],$A$4)</f>
        <v>0</v>
      </c>
      <c r="M133" s="8">
        <f>SUMIFS(AssessedValuation[100% Reserved3],AssessedValuation[Dist],$C133,AssessedValuation[Tif_NonTIF],$A$4)</f>
        <v>0</v>
      </c>
      <c r="N133" s="8">
        <f>SUMIFS(AssessedValuation[100% Railroads],AssessedValuation[Dist],$C133,AssessedValuation[Tif_NonTIF],$A$4)</f>
        <v>39932080</v>
      </c>
      <c r="O133" s="8">
        <f>SUMIFS(AssessedValuation[100% Utilities],AssessedValuation[Dist],$C133,AssessedValuation[Tif_NonTIF],$A$4)</f>
        <v>13688003</v>
      </c>
      <c r="P133" s="8">
        <f>SUMIFS(AssessedValuation[100% Other],AssessedValuation[Dist],$C133,AssessedValuation[Tif_NonTIF],$A$4)</f>
        <v>0</v>
      </c>
      <c r="Q133" s="8">
        <f>SUMIFS(AssessedValuation[100% Gross],AssessedValuation[Dist],$C133,AssessedValuation[Tif_NonTIF],$A$4)</f>
        <v>801799959</v>
      </c>
      <c r="R133" s="8">
        <f>SUMIFS(AssessedValuation[100% Military Exempt],AssessedValuation[Dist],$C133,AssessedValuation[Tif_NonTIF],$A$4)</f>
        <v>659480</v>
      </c>
      <c r="S133" s="8">
        <f>SUMIFS(AssessedValuation[100% Net],AssessedValuation[Dist],$C133,AssessedValuation[Tif_NonTIF],$A$4)</f>
        <v>801140479</v>
      </c>
      <c r="T133" s="8">
        <f>SUMIFS(AssessedValuation[100% Gas &amp; Elec Utilities],AssessedValuation[Dist],$C133,AssessedValuation[Tif_NonTIF],$A$4)</f>
        <v>89049218</v>
      </c>
      <c r="U133" s="8">
        <f t="shared" si="1"/>
        <v>890189697</v>
      </c>
    </row>
    <row r="134" spans="1:21" x14ac:dyDescent="0.25">
      <c r="A134">
        <v>2024</v>
      </c>
      <c r="B134" t="s">
        <v>1031</v>
      </c>
      <c r="C134" t="s">
        <v>1290</v>
      </c>
      <c r="D134" t="s">
        <v>1290</v>
      </c>
      <c r="E134" t="s">
        <v>531</v>
      </c>
      <c r="F134" t="s">
        <v>1291</v>
      </c>
      <c r="G134" s="8">
        <f>SUMIFS(AssessedValuation[100% Residential],AssessedValuation[Dist],$C134,AssessedValuation[Tif_NonTIF],$A$4)</f>
        <v>698295102</v>
      </c>
      <c r="H134" s="8">
        <f>SUMIFS(AssessedValuation[100% Ag Land],AssessedValuation[Dist],$C134,AssessedValuation[Tif_NonTIF],$A$4)</f>
        <v>184542710</v>
      </c>
      <c r="I134" s="8">
        <f>SUMIFS(AssessedValuation[100% Ag Building],AssessedValuation[Dist],$C134,AssessedValuation[Tif_NonTIF],$A$4)</f>
        <v>10774610</v>
      </c>
      <c r="J134" s="8">
        <f>SUMIFS(AssessedValuation[100% Commercial],AssessedValuation[Dist],$C134,AssessedValuation[Tif_NonTIF],$A$4)</f>
        <v>116438163</v>
      </c>
      <c r="K134" s="8">
        <f>SUMIFS(AssessedValuation[100% Industrial],AssessedValuation[Dist],$C134,AssessedValuation[Tif_NonTIF],$A$4)</f>
        <v>55509520</v>
      </c>
      <c r="L134" s="8">
        <f>SUMIFS(AssessedValuation[100% Reserved],AssessedValuation[Dist],$C134,AssessedValuation[Tif_NonTIF],$A$4)</f>
        <v>0</v>
      </c>
      <c r="M134" s="8">
        <f>SUMIFS(AssessedValuation[100% Reserved3],AssessedValuation[Dist],$C134,AssessedValuation[Tif_NonTIF],$A$4)</f>
        <v>0</v>
      </c>
      <c r="N134" s="8">
        <f>SUMIFS(AssessedValuation[100% Railroads],AssessedValuation[Dist],$C134,AssessedValuation[Tif_NonTIF],$A$4)</f>
        <v>25912815</v>
      </c>
      <c r="O134" s="8">
        <f>SUMIFS(AssessedValuation[100% Utilities],AssessedValuation[Dist],$C134,AssessedValuation[Tif_NonTIF],$A$4)</f>
        <v>2180460</v>
      </c>
      <c r="P134" s="8">
        <f>SUMIFS(AssessedValuation[100% Other],AssessedValuation[Dist],$C134,AssessedValuation[Tif_NonTIF],$A$4)</f>
        <v>0</v>
      </c>
      <c r="Q134" s="8">
        <f>SUMIFS(AssessedValuation[100% Gross],AssessedValuation[Dist],$C134,AssessedValuation[Tif_NonTIF],$A$4)</f>
        <v>1093653380</v>
      </c>
      <c r="R134" s="8">
        <f>SUMIFS(AssessedValuation[100% Military Exempt],AssessedValuation[Dist],$C134,AssessedValuation[Tif_NonTIF],$A$4)</f>
        <v>881552</v>
      </c>
      <c r="S134" s="8">
        <f>SUMIFS(AssessedValuation[100% Net],AssessedValuation[Dist],$C134,AssessedValuation[Tif_NonTIF],$A$4)</f>
        <v>1092771828</v>
      </c>
      <c r="T134" s="8">
        <f>SUMIFS(AssessedValuation[100% Gas &amp; Elec Utilities],AssessedValuation[Dist],$C134,AssessedValuation[Tif_NonTIF],$A$4)</f>
        <v>74002347</v>
      </c>
      <c r="U134" s="8">
        <f t="shared" si="1"/>
        <v>1166774175</v>
      </c>
    </row>
    <row r="135" spans="1:21" x14ac:dyDescent="0.25">
      <c r="A135">
        <v>2024</v>
      </c>
      <c r="B135" t="s">
        <v>1033</v>
      </c>
      <c r="C135" t="s">
        <v>1292</v>
      </c>
      <c r="D135" t="s">
        <v>1292</v>
      </c>
      <c r="E135" t="s">
        <v>36</v>
      </c>
      <c r="F135" t="s">
        <v>1293</v>
      </c>
      <c r="G135" s="8">
        <f>SUMIFS(AssessedValuation[100% Residential],AssessedValuation[Dist],$C135,AssessedValuation[Tif_NonTIF],$A$4)</f>
        <v>157331323</v>
      </c>
      <c r="H135" s="8">
        <f>SUMIFS(AssessedValuation[100% Ag Land],AssessedValuation[Dist],$C135,AssessedValuation[Tif_NonTIF],$A$4)</f>
        <v>203806390</v>
      </c>
      <c r="I135" s="8">
        <f>SUMIFS(AssessedValuation[100% Ag Building],AssessedValuation[Dist],$C135,AssessedValuation[Tif_NonTIF],$A$4)</f>
        <v>6993330</v>
      </c>
      <c r="J135" s="8">
        <f>SUMIFS(AssessedValuation[100% Commercial],AssessedValuation[Dist],$C135,AssessedValuation[Tif_NonTIF],$A$4)</f>
        <v>19704033</v>
      </c>
      <c r="K135" s="8">
        <f>SUMIFS(AssessedValuation[100% Industrial],AssessedValuation[Dist],$C135,AssessedValuation[Tif_NonTIF],$A$4)</f>
        <v>578170</v>
      </c>
      <c r="L135" s="8">
        <f>SUMIFS(AssessedValuation[100% Reserved],AssessedValuation[Dist],$C135,AssessedValuation[Tif_NonTIF],$A$4)</f>
        <v>0</v>
      </c>
      <c r="M135" s="8">
        <f>SUMIFS(AssessedValuation[100% Reserved3],AssessedValuation[Dist],$C135,AssessedValuation[Tif_NonTIF],$A$4)</f>
        <v>0</v>
      </c>
      <c r="N135" s="8">
        <f>SUMIFS(AssessedValuation[100% Railroads],AssessedValuation[Dist],$C135,AssessedValuation[Tif_NonTIF],$A$4)</f>
        <v>226894</v>
      </c>
      <c r="O135" s="8">
        <f>SUMIFS(AssessedValuation[100% Utilities],AssessedValuation[Dist],$C135,AssessedValuation[Tif_NonTIF],$A$4)</f>
        <v>5580143</v>
      </c>
      <c r="P135" s="8">
        <f>SUMIFS(AssessedValuation[100% Other],AssessedValuation[Dist],$C135,AssessedValuation[Tif_NonTIF],$A$4)</f>
        <v>0</v>
      </c>
      <c r="Q135" s="8">
        <f>SUMIFS(AssessedValuation[100% Gross],AssessedValuation[Dist],$C135,AssessedValuation[Tif_NonTIF],$A$4)</f>
        <v>394220283</v>
      </c>
      <c r="R135" s="8">
        <f>SUMIFS(AssessedValuation[100% Military Exempt],AssessedValuation[Dist],$C135,AssessedValuation[Tif_NonTIF],$A$4)</f>
        <v>319304</v>
      </c>
      <c r="S135" s="8">
        <f>SUMIFS(AssessedValuation[100% Net],AssessedValuation[Dist],$C135,AssessedValuation[Tif_NonTIF],$A$4)</f>
        <v>393900979</v>
      </c>
      <c r="T135" s="8">
        <f>SUMIFS(AssessedValuation[100% Gas &amp; Elec Utilities],AssessedValuation[Dist],$C135,AssessedValuation[Tif_NonTIF],$A$4)</f>
        <v>27984909</v>
      </c>
      <c r="U135" s="8">
        <f t="shared" si="1"/>
        <v>421885888</v>
      </c>
    </row>
    <row r="136" spans="1:21" x14ac:dyDescent="0.25">
      <c r="A136">
        <v>2024</v>
      </c>
      <c r="B136" t="s">
        <v>1031</v>
      </c>
      <c r="C136" t="s">
        <v>1294</v>
      </c>
      <c r="D136" t="s">
        <v>1294</v>
      </c>
      <c r="E136" t="s">
        <v>475</v>
      </c>
      <c r="F136" t="s">
        <v>1295</v>
      </c>
      <c r="G136" s="8">
        <f>SUMIFS(AssessedValuation[100% Residential],AssessedValuation[Dist],$C136,AssessedValuation[Tif_NonTIF],$A$4)</f>
        <v>222587230</v>
      </c>
      <c r="H136" s="8">
        <f>SUMIFS(AssessedValuation[100% Ag Land],AssessedValuation[Dist],$C136,AssessedValuation[Tif_NonTIF],$A$4)</f>
        <v>120656687</v>
      </c>
      <c r="I136" s="8">
        <f>SUMIFS(AssessedValuation[100% Ag Building],AssessedValuation[Dist],$C136,AssessedValuation[Tif_NonTIF],$A$4)</f>
        <v>7811820</v>
      </c>
      <c r="J136" s="8">
        <f>SUMIFS(AssessedValuation[100% Commercial],AssessedValuation[Dist],$C136,AssessedValuation[Tif_NonTIF],$A$4)</f>
        <v>38867170</v>
      </c>
      <c r="K136" s="8">
        <f>SUMIFS(AssessedValuation[100% Industrial],AssessedValuation[Dist],$C136,AssessedValuation[Tif_NonTIF],$A$4)</f>
        <v>11511534</v>
      </c>
      <c r="L136" s="8">
        <f>SUMIFS(AssessedValuation[100% Reserved],AssessedValuation[Dist],$C136,AssessedValuation[Tif_NonTIF],$A$4)</f>
        <v>0</v>
      </c>
      <c r="M136" s="8">
        <f>SUMIFS(AssessedValuation[100% Reserved3],AssessedValuation[Dist],$C136,AssessedValuation[Tif_NonTIF],$A$4)</f>
        <v>0</v>
      </c>
      <c r="N136" s="8">
        <f>SUMIFS(AssessedValuation[100% Railroads],AssessedValuation[Dist],$C136,AssessedValuation[Tif_NonTIF],$A$4)</f>
        <v>0</v>
      </c>
      <c r="O136" s="8">
        <f>SUMIFS(AssessedValuation[100% Utilities],AssessedValuation[Dist],$C136,AssessedValuation[Tif_NonTIF],$A$4)</f>
        <v>6334424</v>
      </c>
      <c r="P136" s="8">
        <f>SUMIFS(AssessedValuation[100% Other],AssessedValuation[Dist],$C136,AssessedValuation[Tif_NonTIF],$A$4)</f>
        <v>0</v>
      </c>
      <c r="Q136" s="8">
        <f>SUMIFS(AssessedValuation[100% Gross],AssessedValuation[Dist],$C136,AssessedValuation[Tif_NonTIF],$A$4)</f>
        <v>407768865</v>
      </c>
      <c r="R136" s="8">
        <f>SUMIFS(AssessedValuation[100% Military Exempt],AssessedValuation[Dist],$C136,AssessedValuation[Tif_NonTIF],$A$4)</f>
        <v>325952</v>
      </c>
      <c r="S136" s="8">
        <f>SUMIFS(AssessedValuation[100% Net],AssessedValuation[Dist],$C136,AssessedValuation[Tif_NonTIF],$A$4)</f>
        <v>407442913</v>
      </c>
      <c r="T136" s="8">
        <f>SUMIFS(AssessedValuation[100% Gas &amp; Elec Utilities],AssessedValuation[Dist],$C136,AssessedValuation[Tif_NonTIF],$A$4)</f>
        <v>16481484</v>
      </c>
      <c r="U136" s="8">
        <f t="shared" ref="U136:U199" si="2">SUM(S136:T136)</f>
        <v>423924397</v>
      </c>
    </row>
    <row r="137" spans="1:21" x14ac:dyDescent="0.25">
      <c r="A137">
        <v>2024</v>
      </c>
      <c r="B137" t="s">
        <v>1026</v>
      </c>
      <c r="C137" t="s">
        <v>1296</v>
      </c>
      <c r="D137" t="s">
        <v>1296</v>
      </c>
      <c r="E137" t="s">
        <v>95</v>
      </c>
      <c r="F137" t="s">
        <v>1297</v>
      </c>
      <c r="G137" s="8">
        <f>SUMIFS(AssessedValuation[100% Residential],AssessedValuation[Dist],$C137,AssessedValuation[Tif_NonTIF],$A$4)</f>
        <v>122230736</v>
      </c>
      <c r="H137" s="8">
        <f>SUMIFS(AssessedValuation[100% Ag Land],AssessedValuation[Dist],$C137,AssessedValuation[Tif_NonTIF],$A$4)</f>
        <v>101733333</v>
      </c>
      <c r="I137" s="8">
        <f>SUMIFS(AssessedValuation[100% Ag Building],AssessedValuation[Dist],$C137,AssessedValuation[Tif_NonTIF],$A$4)</f>
        <v>5216800</v>
      </c>
      <c r="J137" s="8">
        <f>SUMIFS(AssessedValuation[100% Commercial],AssessedValuation[Dist],$C137,AssessedValuation[Tif_NonTIF],$A$4)</f>
        <v>18003547</v>
      </c>
      <c r="K137" s="8">
        <f>SUMIFS(AssessedValuation[100% Industrial],AssessedValuation[Dist],$C137,AssessedValuation[Tif_NonTIF],$A$4)</f>
        <v>219700</v>
      </c>
      <c r="L137" s="8">
        <f>SUMIFS(AssessedValuation[100% Reserved],AssessedValuation[Dist],$C137,AssessedValuation[Tif_NonTIF],$A$4)</f>
        <v>0</v>
      </c>
      <c r="M137" s="8">
        <f>SUMIFS(AssessedValuation[100% Reserved3],AssessedValuation[Dist],$C137,AssessedValuation[Tif_NonTIF],$A$4)</f>
        <v>0</v>
      </c>
      <c r="N137" s="8">
        <f>SUMIFS(AssessedValuation[100% Railroads],AssessedValuation[Dist],$C137,AssessedValuation[Tif_NonTIF],$A$4)</f>
        <v>0</v>
      </c>
      <c r="O137" s="8">
        <f>SUMIFS(AssessedValuation[100% Utilities],AssessedValuation[Dist],$C137,AssessedValuation[Tif_NonTIF],$A$4)</f>
        <v>29061365</v>
      </c>
      <c r="P137" s="8">
        <f>SUMIFS(AssessedValuation[100% Other],AssessedValuation[Dist],$C137,AssessedValuation[Tif_NonTIF],$A$4)</f>
        <v>0</v>
      </c>
      <c r="Q137" s="8">
        <f>SUMIFS(AssessedValuation[100% Gross],AssessedValuation[Dist],$C137,AssessedValuation[Tif_NonTIF],$A$4)</f>
        <v>276465481</v>
      </c>
      <c r="R137" s="8">
        <f>SUMIFS(AssessedValuation[100% Military Exempt],AssessedValuation[Dist],$C137,AssessedValuation[Tif_NonTIF],$A$4)</f>
        <v>198164</v>
      </c>
      <c r="S137" s="8">
        <f>SUMIFS(AssessedValuation[100% Net],AssessedValuation[Dist],$C137,AssessedValuation[Tif_NonTIF],$A$4)</f>
        <v>276267317</v>
      </c>
      <c r="T137" s="8">
        <f>SUMIFS(AssessedValuation[100% Gas &amp; Elec Utilities],AssessedValuation[Dist],$C137,AssessedValuation[Tif_NonTIF],$A$4)</f>
        <v>28059638</v>
      </c>
      <c r="U137" s="8">
        <f t="shared" si="2"/>
        <v>304326955</v>
      </c>
    </row>
    <row r="138" spans="1:21" x14ac:dyDescent="0.25">
      <c r="A138">
        <v>2024</v>
      </c>
      <c r="B138" t="s">
        <v>1033</v>
      </c>
      <c r="C138" t="s">
        <v>1298</v>
      </c>
      <c r="D138" t="s">
        <v>1298</v>
      </c>
      <c r="E138" t="s">
        <v>393</v>
      </c>
      <c r="F138" t="s">
        <v>1299</v>
      </c>
      <c r="G138" s="8">
        <f>SUMIFS(AssessedValuation[100% Residential],AssessedValuation[Dist],$C138,AssessedValuation[Tif_NonTIF],$A$4)</f>
        <v>66666180</v>
      </c>
      <c r="H138" s="8">
        <f>SUMIFS(AssessedValuation[100% Ag Land],AssessedValuation[Dist],$C138,AssessedValuation[Tif_NonTIF],$A$4)</f>
        <v>75784230</v>
      </c>
      <c r="I138" s="8">
        <f>SUMIFS(AssessedValuation[100% Ag Building],AssessedValuation[Dist],$C138,AssessedValuation[Tif_NonTIF],$A$4)</f>
        <v>2103510</v>
      </c>
      <c r="J138" s="8">
        <f>SUMIFS(AssessedValuation[100% Commercial],AssessedValuation[Dist],$C138,AssessedValuation[Tif_NonTIF],$A$4)</f>
        <v>20836534</v>
      </c>
      <c r="K138" s="8">
        <f>SUMIFS(AssessedValuation[100% Industrial],AssessedValuation[Dist],$C138,AssessedValuation[Tif_NonTIF],$A$4)</f>
        <v>9038730</v>
      </c>
      <c r="L138" s="8">
        <f>SUMIFS(AssessedValuation[100% Reserved],AssessedValuation[Dist],$C138,AssessedValuation[Tif_NonTIF],$A$4)</f>
        <v>0</v>
      </c>
      <c r="M138" s="8">
        <f>SUMIFS(AssessedValuation[100% Reserved3],AssessedValuation[Dist],$C138,AssessedValuation[Tif_NonTIF],$A$4)</f>
        <v>0</v>
      </c>
      <c r="N138" s="8">
        <f>SUMIFS(AssessedValuation[100% Railroads],AssessedValuation[Dist],$C138,AssessedValuation[Tif_NonTIF],$A$4)</f>
        <v>11042185</v>
      </c>
      <c r="O138" s="8">
        <f>SUMIFS(AssessedValuation[100% Utilities],AssessedValuation[Dist],$C138,AssessedValuation[Tif_NonTIF],$A$4)</f>
        <v>2207934</v>
      </c>
      <c r="P138" s="8">
        <f>SUMIFS(AssessedValuation[100% Other],AssessedValuation[Dist],$C138,AssessedValuation[Tif_NonTIF],$A$4)</f>
        <v>710</v>
      </c>
      <c r="Q138" s="8">
        <f>SUMIFS(AssessedValuation[100% Gross],AssessedValuation[Dist],$C138,AssessedValuation[Tif_NonTIF],$A$4)</f>
        <v>187680013</v>
      </c>
      <c r="R138" s="8">
        <f>SUMIFS(AssessedValuation[100% Military Exempt],AssessedValuation[Dist],$C138,AssessedValuation[Tif_NonTIF],$A$4)</f>
        <v>127788</v>
      </c>
      <c r="S138" s="8">
        <f>SUMIFS(AssessedValuation[100% Net],AssessedValuation[Dist],$C138,AssessedValuation[Tif_NonTIF],$A$4)</f>
        <v>187552225</v>
      </c>
      <c r="T138" s="8">
        <f>SUMIFS(AssessedValuation[100% Gas &amp; Elec Utilities],AssessedValuation[Dist],$C138,AssessedValuation[Tif_NonTIF],$A$4)</f>
        <v>7550595</v>
      </c>
      <c r="U138" s="8">
        <f t="shared" si="2"/>
        <v>195102820</v>
      </c>
    </row>
    <row r="139" spans="1:21" x14ac:dyDescent="0.25">
      <c r="A139">
        <v>2024</v>
      </c>
      <c r="B139" t="s">
        <v>1031</v>
      </c>
      <c r="C139" t="s">
        <v>1300</v>
      </c>
      <c r="D139" t="s">
        <v>1300</v>
      </c>
      <c r="E139" t="s">
        <v>144</v>
      </c>
      <c r="F139" t="s">
        <v>1301</v>
      </c>
      <c r="G139" s="8">
        <f>SUMIFS(AssessedValuation[100% Residential],AssessedValuation[Dist],$C139,AssessedValuation[Tif_NonTIF],$A$4)</f>
        <v>281057112</v>
      </c>
      <c r="H139" s="8">
        <f>SUMIFS(AssessedValuation[100% Ag Land],AssessedValuation[Dist],$C139,AssessedValuation[Tif_NonTIF],$A$4)</f>
        <v>179657830</v>
      </c>
      <c r="I139" s="8">
        <f>SUMIFS(AssessedValuation[100% Ag Building],AssessedValuation[Dist],$C139,AssessedValuation[Tif_NonTIF],$A$4)</f>
        <v>13655320</v>
      </c>
      <c r="J139" s="8">
        <f>SUMIFS(AssessedValuation[100% Commercial],AssessedValuation[Dist],$C139,AssessedValuation[Tif_NonTIF],$A$4)</f>
        <v>37586539</v>
      </c>
      <c r="K139" s="8">
        <f>SUMIFS(AssessedValuation[100% Industrial],AssessedValuation[Dist],$C139,AssessedValuation[Tif_NonTIF],$A$4)</f>
        <v>74484786</v>
      </c>
      <c r="L139" s="8">
        <f>SUMIFS(AssessedValuation[100% Reserved],AssessedValuation[Dist],$C139,AssessedValuation[Tif_NonTIF],$A$4)</f>
        <v>0</v>
      </c>
      <c r="M139" s="8">
        <f>SUMIFS(AssessedValuation[100% Reserved3],AssessedValuation[Dist],$C139,AssessedValuation[Tif_NonTIF],$A$4)</f>
        <v>0</v>
      </c>
      <c r="N139" s="8">
        <f>SUMIFS(AssessedValuation[100% Railroads],AssessedValuation[Dist],$C139,AssessedValuation[Tif_NonTIF],$A$4)</f>
        <v>17189219</v>
      </c>
      <c r="O139" s="8">
        <f>SUMIFS(AssessedValuation[100% Utilities],AssessedValuation[Dist],$C139,AssessedValuation[Tif_NonTIF],$A$4)</f>
        <v>7155232</v>
      </c>
      <c r="P139" s="8">
        <f>SUMIFS(AssessedValuation[100% Other],AssessedValuation[Dist],$C139,AssessedValuation[Tif_NonTIF],$A$4)</f>
        <v>0</v>
      </c>
      <c r="Q139" s="8">
        <f>SUMIFS(AssessedValuation[100% Gross],AssessedValuation[Dist],$C139,AssessedValuation[Tif_NonTIF],$A$4)</f>
        <v>610786038</v>
      </c>
      <c r="R139" s="8">
        <f>SUMIFS(AssessedValuation[100% Military Exempt],AssessedValuation[Dist],$C139,AssessedValuation[Tif_NonTIF],$A$4)</f>
        <v>535228</v>
      </c>
      <c r="S139" s="8">
        <f>SUMIFS(AssessedValuation[100% Net],AssessedValuation[Dist],$C139,AssessedValuation[Tif_NonTIF],$A$4)</f>
        <v>610250810</v>
      </c>
      <c r="T139" s="8">
        <f>SUMIFS(AssessedValuation[100% Gas &amp; Elec Utilities],AssessedValuation[Dist],$C139,AssessedValuation[Tif_NonTIF],$A$4)</f>
        <v>65404146</v>
      </c>
      <c r="U139" s="8">
        <f t="shared" si="2"/>
        <v>675654956</v>
      </c>
    </row>
    <row r="140" spans="1:21" x14ac:dyDescent="0.25">
      <c r="A140">
        <v>2024</v>
      </c>
      <c r="B140" t="s">
        <v>1033</v>
      </c>
      <c r="C140" t="s">
        <v>1302</v>
      </c>
      <c r="D140" t="s">
        <v>1302</v>
      </c>
      <c r="E140" t="s">
        <v>483</v>
      </c>
      <c r="F140" t="s">
        <v>1303</v>
      </c>
      <c r="G140" s="8">
        <f>SUMIFS(AssessedValuation[100% Residential],AssessedValuation[Dist],$C140,AssessedValuation[Tif_NonTIF],$A$4)</f>
        <v>487564457</v>
      </c>
      <c r="H140" s="8">
        <f>SUMIFS(AssessedValuation[100% Ag Land],AssessedValuation[Dist],$C140,AssessedValuation[Tif_NonTIF],$A$4)</f>
        <v>245859378</v>
      </c>
      <c r="I140" s="8">
        <f>SUMIFS(AssessedValuation[100% Ag Building],AssessedValuation[Dist],$C140,AssessedValuation[Tif_NonTIF],$A$4)</f>
        <v>12935881</v>
      </c>
      <c r="J140" s="8">
        <f>SUMIFS(AssessedValuation[100% Commercial],AssessedValuation[Dist],$C140,AssessedValuation[Tif_NonTIF],$A$4)</f>
        <v>69672384</v>
      </c>
      <c r="K140" s="8">
        <f>SUMIFS(AssessedValuation[100% Industrial],AssessedValuation[Dist],$C140,AssessedValuation[Tif_NonTIF],$A$4)</f>
        <v>18499457</v>
      </c>
      <c r="L140" s="8">
        <f>SUMIFS(AssessedValuation[100% Reserved],AssessedValuation[Dist],$C140,AssessedValuation[Tif_NonTIF],$A$4)</f>
        <v>0</v>
      </c>
      <c r="M140" s="8">
        <f>SUMIFS(AssessedValuation[100% Reserved3],AssessedValuation[Dist],$C140,AssessedValuation[Tif_NonTIF],$A$4)</f>
        <v>0</v>
      </c>
      <c r="N140" s="8">
        <f>SUMIFS(AssessedValuation[100% Railroads],AssessedValuation[Dist],$C140,AssessedValuation[Tif_NonTIF],$A$4)</f>
        <v>23564584</v>
      </c>
      <c r="O140" s="8">
        <f>SUMIFS(AssessedValuation[100% Utilities],AssessedValuation[Dist],$C140,AssessedValuation[Tif_NonTIF],$A$4)</f>
        <v>1322527</v>
      </c>
      <c r="P140" s="8">
        <f>SUMIFS(AssessedValuation[100% Other],AssessedValuation[Dist],$C140,AssessedValuation[Tif_NonTIF],$A$4)</f>
        <v>0</v>
      </c>
      <c r="Q140" s="8">
        <f>SUMIFS(AssessedValuation[100% Gross],AssessedValuation[Dist],$C140,AssessedValuation[Tif_NonTIF],$A$4)</f>
        <v>859418668</v>
      </c>
      <c r="R140" s="8">
        <f>SUMIFS(AssessedValuation[100% Military Exempt],AssessedValuation[Dist],$C140,AssessedValuation[Tif_NonTIF],$A$4)</f>
        <v>787100</v>
      </c>
      <c r="S140" s="8">
        <f>SUMIFS(AssessedValuation[100% Net],AssessedValuation[Dist],$C140,AssessedValuation[Tif_NonTIF],$A$4)</f>
        <v>858631568</v>
      </c>
      <c r="T140" s="8">
        <f>SUMIFS(AssessedValuation[100% Gas &amp; Elec Utilities],AssessedValuation[Dist],$C140,AssessedValuation[Tif_NonTIF],$A$4)</f>
        <v>25302190</v>
      </c>
      <c r="U140" s="8">
        <f t="shared" si="2"/>
        <v>883933758</v>
      </c>
    </row>
    <row r="141" spans="1:21" x14ac:dyDescent="0.25">
      <c r="A141">
        <v>2024</v>
      </c>
      <c r="B141" t="s">
        <v>1039</v>
      </c>
      <c r="C141" t="s">
        <v>1304</v>
      </c>
      <c r="D141" t="s">
        <v>1304</v>
      </c>
      <c r="E141" t="s">
        <v>340</v>
      </c>
      <c r="F141" t="s">
        <v>1305</v>
      </c>
      <c r="G141" s="8">
        <f>SUMIFS(AssessedValuation[100% Residential],AssessedValuation[Dist],$C141,AssessedValuation[Tif_NonTIF],$A$4)</f>
        <v>153802893</v>
      </c>
      <c r="H141" s="8">
        <f>SUMIFS(AssessedValuation[100% Ag Land],AssessedValuation[Dist],$C141,AssessedValuation[Tif_NonTIF],$A$4)</f>
        <v>110779365</v>
      </c>
      <c r="I141" s="8">
        <f>SUMIFS(AssessedValuation[100% Ag Building],AssessedValuation[Dist],$C141,AssessedValuation[Tif_NonTIF],$A$4)</f>
        <v>15689410</v>
      </c>
      <c r="J141" s="8">
        <f>SUMIFS(AssessedValuation[100% Commercial],AssessedValuation[Dist],$C141,AssessedValuation[Tif_NonTIF],$A$4)</f>
        <v>21901569</v>
      </c>
      <c r="K141" s="8">
        <f>SUMIFS(AssessedValuation[100% Industrial],AssessedValuation[Dist],$C141,AssessedValuation[Tif_NonTIF],$A$4)</f>
        <v>73619545</v>
      </c>
      <c r="L141" s="8">
        <f>SUMIFS(AssessedValuation[100% Reserved],AssessedValuation[Dist],$C141,AssessedValuation[Tif_NonTIF],$A$4)</f>
        <v>0</v>
      </c>
      <c r="M141" s="8">
        <f>SUMIFS(AssessedValuation[100% Reserved3],AssessedValuation[Dist],$C141,AssessedValuation[Tif_NonTIF],$A$4)</f>
        <v>0</v>
      </c>
      <c r="N141" s="8">
        <f>SUMIFS(AssessedValuation[100% Railroads],AssessedValuation[Dist],$C141,AssessedValuation[Tif_NonTIF],$A$4)</f>
        <v>0</v>
      </c>
      <c r="O141" s="8">
        <f>SUMIFS(AssessedValuation[100% Utilities],AssessedValuation[Dist],$C141,AssessedValuation[Tif_NonTIF],$A$4)</f>
        <v>3686305</v>
      </c>
      <c r="P141" s="8">
        <f>SUMIFS(AssessedValuation[100% Other],AssessedValuation[Dist],$C141,AssessedValuation[Tif_NonTIF],$A$4)</f>
        <v>0</v>
      </c>
      <c r="Q141" s="8">
        <f>SUMIFS(AssessedValuation[100% Gross],AssessedValuation[Dist],$C141,AssessedValuation[Tif_NonTIF],$A$4)</f>
        <v>379479087</v>
      </c>
      <c r="R141" s="8">
        <f>SUMIFS(AssessedValuation[100% Military Exempt],AssessedValuation[Dist],$C141,AssessedValuation[Tif_NonTIF],$A$4)</f>
        <v>177792</v>
      </c>
      <c r="S141" s="8">
        <f>SUMIFS(AssessedValuation[100% Net],AssessedValuation[Dist],$C141,AssessedValuation[Tif_NonTIF],$A$4)</f>
        <v>379301295</v>
      </c>
      <c r="T141" s="8">
        <f>SUMIFS(AssessedValuation[100% Gas &amp; Elec Utilities],AssessedValuation[Dist],$C141,AssessedValuation[Tif_NonTIF],$A$4)</f>
        <v>11666690</v>
      </c>
      <c r="U141" s="8">
        <f t="shared" si="2"/>
        <v>390967985</v>
      </c>
    </row>
    <row r="142" spans="1:21" x14ac:dyDescent="0.25">
      <c r="A142">
        <v>2024</v>
      </c>
      <c r="B142" t="s">
        <v>1036</v>
      </c>
      <c r="C142" t="s">
        <v>1306</v>
      </c>
      <c r="D142" t="s">
        <v>1306</v>
      </c>
      <c r="E142" t="s">
        <v>399</v>
      </c>
      <c r="F142" t="s">
        <v>1307</v>
      </c>
      <c r="G142" s="8">
        <f>SUMIFS(AssessedValuation[100% Residential],AssessedValuation[Dist],$C142,AssessedValuation[Tif_NonTIF],$A$4)</f>
        <v>187493811</v>
      </c>
      <c r="H142" s="8">
        <f>SUMIFS(AssessedValuation[100% Ag Land],AssessedValuation[Dist],$C142,AssessedValuation[Tif_NonTIF],$A$4)</f>
        <v>236660593</v>
      </c>
      <c r="I142" s="8">
        <f>SUMIFS(AssessedValuation[100% Ag Building],AssessedValuation[Dist],$C142,AssessedValuation[Tif_NonTIF],$A$4)</f>
        <v>14746659</v>
      </c>
      <c r="J142" s="8">
        <f>SUMIFS(AssessedValuation[100% Commercial],AssessedValuation[Dist],$C142,AssessedValuation[Tif_NonTIF],$A$4)</f>
        <v>48230796</v>
      </c>
      <c r="K142" s="8">
        <f>SUMIFS(AssessedValuation[100% Industrial],AssessedValuation[Dist],$C142,AssessedValuation[Tif_NonTIF],$A$4)</f>
        <v>134630937</v>
      </c>
      <c r="L142" s="8">
        <f>SUMIFS(AssessedValuation[100% Reserved],AssessedValuation[Dist],$C142,AssessedValuation[Tif_NonTIF],$A$4)</f>
        <v>0</v>
      </c>
      <c r="M142" s="8">
        <f>SUMIFS(AssessedValuation[100% Reserved3],AssessedValuation[Dist],$C142,AssessedValuation[Tif_NonTIF],$A$4)</f>
        <v>0</v>
      </c>
      <c r="N142" s="8">
        <f>SUMIFS(AssessedValuation[100% Railroads],AssessedValuation[Dist],$C142,AssessedValuation[Tif_NonTIF],$A$4)</f>
        <v>5036650</v>
      </c>
      <c r="O142" s="8">
        <f>SUMIFS(AssessedValuation[100% Utilities],AssessedValuation[Dist],$C142,AssessedValuation[Tif_NonTIF],$A$4)</f>
        <v>6368461</v>
      </c>
      <c r="P142" s="8">
        <f>SUMIFS(AssessedValuation[100% Other],AssessedValuation[Dist],$C142,AssessedValuation[Tif_NonTIF],$A$4)</f>
        <v>0</v>
      </c>
      <c r="Q142" s="8">
        <f>SUMIFS(AssessedValuation[100% Gross],AssessedValuation[Dist],$C142,AssessedValuation[Tif_NonTIF],$A$4)</f>
        <v>633167907</v>
      </c>
      <c r="R142" s="8">
        <f>SUMIFS(AssessedValuation[100% Military Exempt],AssessedValuation[Dist],$C142,AssessedValuation[Tif_NonTIF],$A$4)</f>
        <v>312062</v>
      </c>
      <c r="S142" s="8">
        <f>SUMIFS(AssessedValuation[100% Net],AssessedValuation[Dist],$C142,AssessedValuation[Tif_NonTIF],$A$4)</f>
        <v>632855845</v>
      </c>
      <c r="T142" s="8">
        <f>SUMIFS(AssessedValuation[100% Gas &amp; Elec Utilities],AssessedValuation[Dist],$C142,AssessedValuation[Tif_NonTIF],$A$4)</f>
        <v>67718738</v>
      </c>
      <c r="U142" s="8">
        <f t="shared" si="2"/>
        <v>700574583</v>
      </c>
    </row>
    <row r="143" spans="1:21" x14ac:dyDescent="0.25">
      <c r="A143">
        <v>2024</v>
      </c>
      <c r="B143" t="s">
        <v>1045</v>
      </c>
      <c r="C143" t="s">
        <v>1308</v>
      </c>
      <c r="D143" t="s">
        <v>1308</v>
      </c>
      <c r="E143" t="s">
        <v>589</v>
      </c>
      <c r="F143" t="s">
        <v>1309</v>
      </c>
      <c r="G143" s="8">
        <f>SUMIFS(AssessedValuation[100% Residential],AssessedValuation[Dist],$C143,AssessedValuation[Tif_NonTIF],$A$4)</f>
        <v>312345029</v>
      </c>
      <c r="H143" s="8">
        <f>SUMIFS(AssessedValuation[100% Ag Land],AssessedValuation[Dist],$C143,AssessedValuation[Tif_NonTIF],$A$4)</f>
        <v>75752900</v>
      </c>
      <c r="I143" s="8">
        <f>SUMIFS(AssessedValuation[100% Ag Building],AssessedValuation[Dist],$C143,AssessedValuation[Tif_NonTIF],$A$4)</f>
        <v>6818000</v>
      </c>
      <c r="J143" s="8">
        <f>SUMIFS(AssessedValuation[100% Commercial],AssessedValuation[Dist],$C143,AssessedValuation[Tif_NonTIF],$A$4)</f>
        <v>90063073</v>
      </c>
      <c r="K143" s="8">
        <f>SUMIFS(AssessedValuation[100% Industrial],AssessedValuation[Dist],$C143,AssessedValuation[Tif_NonTIF],$A$4)</f>
        <v>3132500</v>
      </c>
      <c r="L143" s="8">
        <f>SUMIFS(AssessedValuation[100% Reserved],AssessedValuation[Dist],$C143,AssessedValuation[Tif_NonTIF],$A$4)</f>
        <v>0</v>
      </c>
      <c r="M143" s="8">
        <f>SUMIFS(AssessedValuation[100% Reserved3],AssessedValuation[Dist],$C143,AssessedValuation[Tif_NonTIF],$A$4)</f>
        <v>0</v>
      </c>
      <c r="N143" s="8">
        <f>SUMIFS(AssessedValuation[100% Railroads],AssessedValuation[Dist],$C143,AssessedValuation[Tif_NonTIF],$A$4)</f>
        <v>1794184</v>
      </c>
      <c r="O143" s="8">
        <f>SUMIFS(AssessedValuation[100% Utilities],AssessedValuation[Dist],$C143,AssessedValuation[Tif_NonTIF],$A$4)</f>
        <v>7617180</v>
      </c>
      <c r="P143" s="8">
        <f>SUMIFS(AssessedValuation[100% Other],AssessedValuation[Dist],$C143,AssessedValuation[Tif_NonTIF],$A$4)</f>
        <v>0</v>
      </c>
      <c r="Q143" s="8">
        <f>SUMIFS(AssessedValuation[100% Gross],AssessedValuation[Dist],$C143,AssessedValuation[Tif_NonTIF],$A$4)</f>
        <v>497522866</v>
      </c>
      <c r="R143" s="8">
        <f>SUMIFS(AssessedValuation[100% Military Exempt],AssessedValuation[Dist],$C143,AssessedValuation[Tif_NonTIF],$A$4)</f>
        <v>303728</v>
      </c>
      <c r="S143" s="8">
        <f>SUMIFS(AssessedValuation[100% Net],AssessedValuation[Dist],$C143,AssessedValuation[Tif_NonTIF],$A$4)</f>
        <v>497219138</v>
      </c>
      <c r="T143" s="8">
        <f>SUMIFS(AssessedValuation[100% Gas &amp; Elec Utilities],AssessedValuation[Dist],$C143,AssessedValuation[Tif_NonTIF],$A$4)</f>
        <v>54874563</v>
      </c>
      <c r="U143" s="8">
        <f t="shared" si="2"/>
        <v>552093701</v>
      </c>
    </row>
    <row r="144" spans="1:21" x14ac:dyDescent="0.25">
      <c r="A144">
        <v>2024</v>
      </c>
      <c r="B144" t="s">
        <v>1036</v>
      </c>
      <c r="C144" t="s">
        <v>1310</v>
      </c>
      <c r="D144" t="s">
        <v>1310</v>
      </c>
      <c r="E144" t="s">
        <v>739</v>
      </c>
      <c r="F144" t="s">
        <v>1311</v>
      </c>
      <c r="G144" s="8">
        <f>SUMIFS(AssessedValuation[100% Residential],AssessedValuation[Dist],$C144,AssessedValuation[Tif_NonTIF],$A$4)</f>
        <v>253523152</v>
      </c>
      <c r="H144" s="8">
        <f>SUMIFS(AssessedValuation[100% Ag Land],AssessedValuation[Dist],$C144,AssessedValuation[Tif_NonTIF],$A$4)</f>
        <v>89011990</v>
      </c>
      <c r="I144" s="8">
        <f>SUMIFS(AssessedValuation[100% Ag Building],AssessedValuation[Dist],$C144,AssessedValuation[Tif_NonTIF],$A$4)</f>
        <v>6505360</v>
      </c>
      <c r="J144" s="8">
        <f>SUMIFS(AssessedValuation[100% Commercial],AssessedValuation[Dist],$C144,AssessedValuation[Tif_NonTIF],$A$4)</f>
        <v>25377630</v>
      </c>
      <c r="K144" s="8">
        <f>SUMIFS(AssessedValuation[100% Industrial],AssessedValuation[Dist],$C144,AssessedValuation[Tif_NonTIF],$A$4)</f>
        <v>0</v>
      </c>
      <c r="L144" s="8">
        <f>SUMIFS(AssessedValuation[100% Reserved],AssessedValuation[Dist],$C144,AssessedValuation[Tif_NonTIF],$A$4)</f>
        <v>0</v>
      </c>
      <c r="M144" s="8">
        <f>SUMIFS(AssessedValuation[100% Reserved3],AssessedValuation[Dist],$C144,AssessedValuation[Tif_NonTIF],$A$4)</f>
        <v>0</v>
      </c>
      <c r="N144" s="8">
        <f>SUMIFS(AssessedValuation[100% Railroads],AssessedValuation[Dist],$C144,AssessedValuation[Tif_NonTIF],$A$4)</f>
        <v>12984030</v>
      </c>
      <c r="O144" s="8">
        <f>SUMIFS(AssessedValuation[100% Utilities],AssessedValuation[Dist],$C144,AssessedValuation[Tif_NonTIF],$A$4)</f>
        <v>1387315</v>
      </c>
      <c r="P144" s="8">
        <f>SUMIFS(AssessedValuation[100% Other],AssessedValuation[Dist],$C144,AssessedValuation[Tif_NonTIF],$A$4)</f>
        <v>0</v>
      </c>
      <c r="Q144" s="8">
        <f>SUMIFS(AssessedValuation[100% Gross],AssessedValuation[Dist],$C144,AssessedValuation[Tif_NonTIF],$A$4)</f>
        <v>388789477</v>
      </c>
      <c r="R144" s="8">
        <f>SUMIFS(AssessedValuation[100% Military Exempt],AssessedValuation[Dist],$C144,AssessedValuation[Tif_NonTIF],$A$4)</f>
        <v>288912</v>
      </c>
      <c r="S144" s="8">
        <f>SUMIFS(AssessedValuation[100% Net],AssessedValuation[Dist],$C144,AssessedValuation[Tif_NonTIF],$A$4)</f>
        <v>388500565</v>
      </c>
      <c r="T144" s="8">
        <f>SUMIFS(AssessedValuation[100% Gas &amp; Elec Utilities],AssessedValuation[Dist],$C144,AssessedValuation[Tif_NonTIF],$A$4)</f>
        <v>21743021</v>
      </c>
      <c r="U144" s="8">
        <f t="shared" si="2"/>
        <v>410243586</v>
      </c>
    </row>
    <row r="145" spans="1:21" x14ac:dyDescent="0.25">
      <c r="A145">
        <v>2024</v>
      </c>
      <c r="B145" t="s">
        <v>1045</v>
      </c>
      <c r="C145" t="s">
        <v>1312</v>
      </c>
      <c r="D145" t="s">
        <v>1312</v>
      </c>
      <c r="E145" t="s">
        <v>1313</v>
      </c>
      <c r="F145" t="s">
        <v>1313</v>
      </c>
      <c r="G145" s="8">
        <f>SUMIFS(AssessedValuation[100% Residential],AssessedValuation[Dist],$C145,AssessedValuation[Tif_NonTIF],$A$4)</f>
        <v>106418395</v>
      </c>
      <c r="H145" s="8">
        <f>SUMIFS(AssessedValuation[100% Ag Land],AssessedValuation[Dist],$C145,AssessedValuation[Tif_NonTIF],$A$4)</f>
        <v>101425849</v>
      </c>
      <c r="I145" s="8">
        <f>SUMIFS(AssessedValuation[100% Ag Building],AssessedValuation[Dist],$C145,AssessedValuation[Tif_NonTIF],$A$4)</f>
        <v>3955280</v>
      </c>
      <c r="J145" s="8">
        <f>SUMIFS(AssessedValuation[100% Commercial],AssessedValuation[Dist],$C145,AssessedValuation[Tif_NonTIF],$A$4)</f>
        <v>16982975</v>
      </c>
      <c r="K145" s="8">
        <f>SUMIFS(AssessedValuation[100% Industrial],AssessedValuation[Dist],$C145,AssessedValuation[Tif_NonTIF],$A$4)</f>
        <v>13689238</v>
      </c>
      <c r="L145" s="8">
        <f>SUMIFS(AssessedValuation[100% Reserved],AssessedValuation[Dist],$C145,AssessedValuation[Tif_NonTIF],$A$4)</f>
        <v>0</v>
      </c>
      <c r="M145" s="8">
        <f>SUMIFS(AssessedValuation[100% Reserved3],AssessedValuation[Dist],$C145,AssessedValuation[Tif_NonTIF],$A$4)</f>
        <v>0</v>
      </c>
      <c r="N145" s="8">
        <f>SUMIFS(AssessedValuation[100% Railroads],AssessedValuation[Dist],$C145,AssessedValuation[Tif_NonTIF],$A$4)</f>
        <v>3018058</v>
      </c>
      <c r="O145" s="8">
        <f>SUMIFS(AssessedValuation[100% Utilities],AssessedValuation[Dist],$C145,AssessedValuation[Tif_NonTIF],$A$4)</f>
        <v>9445155</v>
      </c>
      <c r="P145" s="8">
        <f>SUMIFS(AssessedValuation[100% Other],AssessedValuation[Dist],$C145,AssessedValuation[Tif_NonTIF],$A$4)</f>
        <v>0</v>
      </c>
      <c r="Q145" s="8">
        <f>SUMIFS(AssessedValuation[100% Gross],AssessedValuation[Dist],$C145,AssessedValuation[Tif_NonTIF],$A$4)</f>
        <v>254934950</v>
      </c>
      <c r="R145" s="8">
        <f>SUMIFS(AssessedValuation[100% Military Exempt],AssessedValuation[Dist],$C145,AssessedValuation[Tif_NonTIF],$A$4)</f>
        <v>183348</v>
      </c>
      <c r="S145" s="8">
        <f>SUMIFS(AssessedValuation[100% Net],AssessedValuation[Dist],$C145,AssessedValuation[Tif_NonTIF],$A$4)</f>
        <v>254751602</v>
      </c>
      <c r="T145" s="8">
        <f>SUMIFS(AssessedValuation[100% Gas &amp; Elec Utilities],AssessedValuation[Dist],$C145,AssessedValuation[Tif_NonTIF],$A$4)</f>
        <v>16364892</v>
      </c>
      <c r="U145" s="8">
        <f t="shared" si="2"/>
        <v>271116494</v>
      </c>
    </row>
    <row r="146" spans="1:21" x14ac:dyDescent="0.25">
      <c r="A146">
        <v>2024</v>
      </c>
      <c r="B146" t="s">
        <v>1054</v>
      </c>
      <c r="C146" t="s">
        <v>1314</v>
      </c>
      <c r="D146" t="s">
        <v>1314</v>
      </c>
      <c r="E146" t="s">
        <v>320</v>
      </c>
      <c r="F146" t="s">
        <v>1315</v>
      </c>
      <c r="G146" s="8">
        <f>SUMIFS(AssessedValuation[100% Residential],AssessedValuation[Dist],$C146,AssessedValuation[Tif_NonTIF],$A$4)</f>
        <v>451633947</v>
      </c>
      <c r="H146" s="8">
        <f>SUMIFS(AssessedValuation[100% Ag Land],AssessedValuation[Dist],$C146,AssessedValuation[Tif_NonTIF],$A$4)</f>
        <v>274965610</v>
      </c>
      <c r="I146" s="8">
        <f>SUMIFS(AssessedValuation[100% Ag Building],AssessedValuation[Dist],$C146,AssessedValuation[Tif_NonTIF],$A$4)</f>
        <v>26796810</v>
      </c>
      <c r="J146" s="8">
        <f>SUMIFS(AssessedValuation[100% Commercial],AssessedValuation[Dist],$C146,AssessedValuation[Tif_NonTIF],$A$4)</f>
        <v>70473573</v>
      </c>
      <c r="K146" s="8">
        <f>SUMIFS(AssessedValuation[100% Industrial],AssessedValuation[Dist],$C146,AssessedValuation[Tif_NonTIF],$A$4)</f>
        <v>30501920</v>
      </c>
      <c r="L146" s="8">
        <f>SUMIFS(AssessedValuation[100% Reserved],AssessedValuation[Dist],$C146,AssessedValuation[Tif_NonTIF],$A$4)</f>
        <v>0</v>
      </c>
      <c r="M146" s="8">
        <f>SUMIFS(AssessedValuation[100% Reserved3],AssessedValuation[Dist],$C146,AssessedValuation[Tif_NonTIF],$A$4)</f>
        <v>0</v>
      </c>
      <c r="N146" s="8">
        <f>SUMIFS(AssessedValuation[100% Railroads],AssessedValuation[Dist],$C146,AssessedValuation[Tif_NonTIF],$A$4)</f>
        <v>0</v>
      </c>
      <c r="O146" s="8">
        <f>SUMIFS(AssessedValuation[100% Utilities],AssessedValuation[Dist],$C146,AssessedValuation[Tif_NonTIF],$A$4)</f>
        <v>10446496</v>
      </c>
      <c r="P146" s="8">
        <f>SUMIFS(AssessedValuation[100% Other],AssessedValuation[Dist],$C146,AssessedValuation[Tif_NonTIF],$A$4)</f>
        <v>0</v>
      </c>
      <c r="Q146" s="8">
        <f>SUMIFS(AssessedValuation[100% Gross],AssessedValuation[Dist],$C146,AssessedValuation[Tif_NonTIF],$A$4)</f>
        <v>864818356</v>
      </c>
      <c r="R146" s="8">
        <f>SUMIFS(AssessedValuation[100% Military Exempt],AssessedValuation[Dist],$C146,AssessedValuation[Tif_NonTIF],$A$4)</f>
        <v>651904</v>
      </c>
      <c r="S146" s="8">
        <f>SUMIFS(AssessedValuation[100% Net],AssessedValuation[Dist],$C146,AssessedValuation[Tif_NonTIF],$A$4)</f>
        <v>864166452</v>
      </c>
      <c r="T146" s="8">
        <f>SUMIFS(AssessedValuation[100% Gas &amp; Elec Utilities],AssessedValuation[Dist],$C146,AssessedValuation[Tif_NonTIF],$A$4)</f>
        <v>32443863</v>
      </c>
      <c r="U146" s="8">
        <f t="shared" si="2"/>
        <v>896610315</v>
      </c>
    </row>
    <row r="147" spans="1:21" x14ac:dyDescent="0.25">
      <c r="A147">
        <v>2024</v>
      </c>
      <c r="B147" t="s">
        <v>1031</v>
      </c>
      <c r="C147" t="s">
        <v>1316</v>
      </c>
      <c r="D147" t="s">
        <v>1316</v>
      </c>
      <c r="E147" t="s">
        <v>453</v>
      </c>
      <c r="F147" t="s">
        <v>1317</v>
      </c>
      <c r="G147" s="8">
        <f>SUMIFS(AssessedValuation[100% Residential],AssessedValuation[Dist],$C147,AssessedValuation[Tif_NonTIF],$A$4)</f>
        <v>125566880</v>
      </c>
      <c r="H147" s="8">
        <f>SUMIFS(AssessedValuation[100% Ag Land],AssessedValuation[Dist],$C147,AssessedValuation[Tif_NonTIF],$A$4)</f>
        <v>179364030</v>
      </c>
      <c r="I147" s="8">
        <f>SUMIFS(AssessedValuation[100% Ag Building],AssessedValuation[Dist],$C147,AssessedValuation[Tif_NonTIF],$A$4)</f>
        <v>13326600</v>
      </c>
      <c r="J147" s="8">
        <f>SUMIFS(AssessedValuation[100% Commercial],AssessedValuation[Dist],$C147,AssessedValuation[Tif_NonTIF],$A$4)</f>
        <v>18746670</v>
      </c>
      <c r="K147" s="8">
        <f>SUMIFS(AssessedValuation[100% Industrial],AssessedValuation[Dist],$C147,AssessedValuation[Tif_NonTIF],$A$4)</f>
        <v>45895710</v>
      </c>
      <c r="L147" s="8">
        <f>SUMIFS(AssessedValuation[100% Reserved],AssessedValuation[Dist],$C147,AssessedValuation[Tif_NonTIF],$A$4)</f>
        <v>0</v>
      </c>
      <c r="M147" s="8">
        <f>SUMIFS(AssessedValuation[100% Reserved3],AssessedValuation[Dist],$C147,AssessedValuation[Tif_NonTIF],$A$4)</f>
        <v>0</v>
      </c>
      <c r="N147" s="8">
        <f>SUMIFS(AssessedValuation[100% Railroads],AssessedValuation[Dist],$C147,AssessedValuation[Tif_NonTIF],$A$4)</f>
        <v>17769065</v>
      </c>
      <c r="O147" s="8">
        <f>SUMIFS(AssessedValuation[100% Utilities],AssessedValuation[Dist],$C147,AssessedValuation[Tif_NonTIF],$A$4)</f>
        <v>16125510</v>
      </c>
      <c r="P147" s="8">
        <f>SUMIFS(AssessedValuation[100% Other],AssessedValuation[Dist],$C147,AssessedValuation[Tif_NonTIF],$A$4)</f>
        <v>0</v>
      </c>
      <c r="Q147" s="8">
        <f>SUMIFS(AssessedValuation[100% Gross],AssessedValuation[Dist],$C147,AssessedValuation[Tif_NonTIF],$A$4)</f>
        <v>416794465</v>
      </c>
      <c r="R147" s="8">
        <f>SUMIFS(AssessedValuation[100% Military Exempt],AssessedValuation[Dist],$C147,AssessedValuation[Tif_NonTIF],$A$4)</f>
        <v>259280</v>
      </c>
      <c r="S147" s="8">
        <f>SUMIFS(AssessedValuation[100% Net],AssessedValuation[Dist],$C147,AssessedValuation[Tif_NonTIF],$A$4)</f>
        <v>416535185</v>
      </c>
      <c r="T147" s="8">
        <f>SUMIFS(AssessedValuation[100% Gas &amp; Elec Utilities],AssessedValuation[Dist],$C147,AssessedValuation[Tif_NonTIF],$A$4)</f>
        <v>22832869</v>
      </c>
      <c r="U147" s="8">
        <f t="shared" si="2"/>
        <v>439368054</v>
      </c>
    </row>
    <row r="148" spans="1:21" x14ac:dyDescent="0.25">
      <c r="A148">
        <v>2024</v>
      </c>
      <c r="B148" t="s">
        <v>1031</v>
      </c>
      <c r="C148" t="s">
        <v>1318</v>
      </c>
      <c r="D148" t="s">
        <v>1318</v>
      </c>
      <c r="E148" t="s">
        <v>111</v>
      </c>
      <c r="F148" t="s">
        <v>1319</v>
      </c>
      <c r="G148" s="8">
        <f>SUMIFS(AssessedValuation[100% Residential],AssessedValuation[Dist],$C148,AssessedValuation[Tif_NonTIF],$A$4)</f>
        <v>249319776</v>
      </c>
      <c r="H148" s="8">
        <f>SUMIFS(AssessedValuation[100% Ag Land],AssessedValuation[Dist],$C148,AssessedValuation[Tif_NonTIF],$A$4)</f>
        <v>56627860</v>
      </c>
      <c r="I148" s="8">
        <f>SUMIFS(AssessedValuation[100% Ag Building],AssessedValuation[Dist],$C148,AssessedValuation[Tif_NonTIF],$A$4)</f>
        <v>3435380</v>
      </c>
      <c r="J148" s="8">
        <f>SUMIFS(AssessedValuation[100% Commercial],AssessedValuation[Dist],$C148,AssessedValuation[Tif_NonTIF],$A$4)</f>
        <v>31962793</v>
      </c>
      <c r="K148" s="8">
        <f>SUMIFS(AssessedValuation[100% Industrial],AssessedValuation[Dist],$C148,AssessedValuation[Tif_NonTIF],$A$4)</f>
        <v>8332755</v>
      </c>
      <c r="L148" s="8">
        <f>SUMIFS(AssessedValuation[100% Reserved],AssessedValuation[Dist],$C148,AssessedValuation[Tif_NonTIF],$A$4)</f>
        <v>0</v>
      </c>
      <c r="M148" s="8">
        <f>SUMIFS(AssessedValuation[100% Reserved3],AssessedValuation[Dist],$C148,AssessedValuation[Tif_NonTIF],$A$4)</f>
        <v>0</v>
      </c>
      <c r="N148" s="8">
        <f>SUMIFS(AssessedValuation[100% Railroads],AssessedValuation[Dist],$C148,AssessedValuation[Tif_NonTIF],$A$4)</f>
        <v>0</v>
      </c>
      <c r="O148" s="8">
        <f>SUMIFS(AssessedValuation[100% Utilities],AssessedValuation[Dist],$C148,AssessedValuation[Tif_NonTIF],$A$4)</f>
        <v>8060726</v>
      </c>
      <c r="P148" s="8">
        <f>SUMIFS(AssessedValuation[100% Other],AssessedValuation[Dist],$C148,AssessedValuation[Tif_NonTIF],$A$4)</f>
        <v>0</v>
      </c>
      <c r="Q148" s="8">
        <f>SUMIFS(AssessedValuation[100% Gross],AssessedValuation[Dist],$C148,AssessedValuation[Tif_NonTIF],$A$4)</f>
        <v>357739290</v>
      </c>
      <c r="R148" s="8">
        <f>SUMIFS(AssessedValuation[100% Military Exempt],AssessedValuation[Dist],$C148,AssessedValuation[Tif_NonTIF],$A$4)</f>
        <v>212980</v>
      </c>
      <c r="S148" s="8">
        <f>SUMIFS(AssessedValuation[100% Net],AssessedValuation[Dist],$C148,AssessedValuation[Tif_NonTIF],$A$4)</f>
        <v>357526310</v>
      </c>
      <c r="T148" s="8">
        <f>SUMIFS(AssessedValuation[100% Gas &amp; Elec Utilities],AssessedValuation[Dist],$C148,AssessedValuation[Tif_NonTIF],$A$4)</f>
        <v>5043984</v>
      </c>
      <c r="U148" s="8">
        <f t="shared" si="2"/>
        <v>362570294</v>
      </c>
    </row>
    <row r="149" spans="1:21" x14ac:dyDescent="0.25">
      <c r="A149">
        <v>2024</v>
      </c>
      <c r="B149" t="s">
        <v>1039</v>
      </c>
      <c r="C149" t="s">
        <v>1320</v>
      </c>
      <c r="D149" t="s">
        <v>1320</v>
      </c>
      <c r="E149" t="s">
        <v>492</v>
      </c>
      <c r="F149" t="s">
        <v>1321</v>
      </c>
      <c r="G149" s="8">
        <f>SUMIFS(AssessedValuation[100% Residential],AssessedValuation[Dist],$C149,AssessedValuation[Tif_NonTIF],$A$4)</f>
        <v>467157155</v>
      </c>
      <c r="H149" s="8">
        <f>SUMIFS(AssessedValuation[100% Ag Land],AssessedValuation[Dist],$C149,AssessedValuation[Tif_NonTIF],$A$4)</f>
        <v>183997120</v>
      </c>
      <c r="I149" s="8">
        <f>SUMIFS(AssessedValuation[100% Ag Building],AssessedValuation[Dist],$C149,AssessedValuation[Tif_NonTIF],$A$4)</f>
        <v>8993380</v>
      </c>
      <c r="J149" s="8">
        <f>SUMIFS(AssessedValuation[100% Commercial],AssessedValuation[Dist],$C149,AssessedValuation[Tif_NonTIF],$A$4)</f>
        <v>90052933</v>
      </c>
      <c r="K149" s="8">
        <f>SUMIFS(AssessedValuation[100% Industrial],AssessedValuation[Dist],$C149,AssessedValuation[Tif_NonTIF],$A$4)</f>
        <v>32606560</v>
      </c>
      <c r="L149" s="8">
        <f>SUMIFS(AssessedValuation[100% Reserved],AssessedValuation[Dist],$C149,AssessedValuation[Tif_NonTIF],$A$4)</f>
        <v>0</v>
      </c>
      <c r="M149" s="8">
        <f>SUMIFS(AssessedValuation[100% Reserved3],AssessedValuation[Dist],$C149,AssessedValuation[Tif_NonTIF],$A$4)</f>
        <v>0</v>
      </c>
      <c r="N149" s="8">
        <f>SUMIFS(AssessedValuation[100% Railroads],AssessedValuation[Dist],$C149,AssessedValuation[Tif_NonTIF],$A$4)</f>
        <v>17485586</v>
      </c>
      <c r="O149" s="8">
        <f>SUMIFS(AssessedValuation[100% Utilities],AssessedValuation[Dist],$C149,AssessedValuation[Tif_NonTIF],$A$4)</f>
        <v>525363</v>
      </c>
      <c r="P149" s="8">
        <f>SUMIFS(AssessedValuation[100% Other],AssessedValuation[Dist],$C149,AssessedValuation[Tif_NonTIF],$A$4)</f>
        <v>146492</v>
      </c>
      <c r="Q149" s="8">
        <f>SUMIFS(AssessedValuation[100% Gross],AssessedValuation[Dist],$C149,AssessedValuation[Tif_NonTIF],$A$4)</f>
        <v>800964589</v>
      </c>
      <c r="R149" s="8">
        <f>SUMIFS(AssessedValuation[100% Military Exempt],AssessedValuation[Dist],$C149,AssessedValuation[Tif_NonTIF],$A$4)</f>
        <v>652958</v>
      </c>
      <c r="S149" s="8">
        <f>SUMIFS(AssessedValuation[100% Net],AssessedValuation[Dist],$C149,AssessedValuation[Tif_NonTIF],$A$4)</f>
        <v>800311631</v>
      </c>
      <c r="T149" s="8">
        <f>SUMIFS(AssessedValuation[100% Gas &amp; Elec Utilities],AssessedValuation[Dist],$C149,AssessedValuation[Tif_NonTIF],$A$4)</f>
        <v>64890201</v>
      </c>
      <c r="U149" s="8">
        <f t="shared" si="2"/>
        <v>865201832</v>
      </c>
    </row>
    <row r="150" spans="1:21" x14ac:dyDescent="0.25">
      <c r="A150">
        <v>2024</v>
      </c>
      <c r="B150" t="s">
        <v>1033</v>
      </c>
      <c r="C150" t="s">
        <v>1322</v>
      </c>
      <c r="D150" t="s">
        <v>1322</v>
      </c>
      <c r="E150" t="s">
        <v>90</v>
      </c>
      <c r="F150" t="s">
        <v>1323</v>
      </c>
      <c r="G150" s="8">
        <f>SUMIFS(AssessedValuation[100% Residential],AssessedValuation[Dist],$C150,AssessedValuation[Tif_NonTIF],$A$4)</f>
        <v>209987974</v>
      </c>
      <c r="H150" s="8">
        <f>SUMIFS(AssessedValuation[100% Ag Land],AssessedValuation[Dist],$C150,AssessedValuation[Tif_NonTIF],$A$4)</f>
        <v>294574265</v>
      </c>
      <c r="I150" s="8">
        <f>SUMIFS(AssessedValuation[100% Ag Building],AssessedValuation[Dist],$C150,AssessedValuation[Tif_NonTIF],$A$4)</f>
        <v>19682602</v>
      </c>
      <c r="J150" s="8">
        <f>SUMIFS(AssessedValuation[100% Commercial],AssessedValuation[Dist],$C150,AssessedValuation[Tif_NonTIF],$A$4)</f>
        <v>30258632</v>
      </c>
      <c r="K150" s="8">
        <f>SUMIFS(AssessedValuation[100% Industrial],AssessedValuation[Dist],$C150,AssessedValuation[Tif_NonTIF],$A$4)</f>
        <v>8553689</v>
      </c>
      <c r="L150" s="8">
        <f>SUMIFS(AssessedValuation[100% Reserved],AssessedValuation[Dist],$C150,AssessedValuation[Tif_NonTIF],$A$4)</f>
        <v>0</v>
      </c>
      <c r="M150" s="8">
        <f>SUMIFS(AssessedValuation[100% Reserved3],AssessedValuation[Dist],$C150,AssessedValuation[Tif_NonTIF],$A$4)</f>
        <v>0</v>
      </c>
      <c r="N150" s="8">
        <f>SUMIFS(AssessedValuation[100% Railroads],AssessedValuation[Dist],$C150,AssessedValuation[Tif_NonTIF],$A$4)</f>
        <v>22419309</v>
      </c>
      <c r="O150" s="8">
        <f>SUMIFS(AssessedValuation[100% Utilities],AssessedValuation[Dist],$C150,AssessedValuation[Tif_NonTIF],$A$4)</f>
        <v>1878118</v>
      </c>
      <c r="P150" s="8">
        <f>SUMIFS(AssessedValuation[100% Other],AssessedValuation[Dist],$C150,AssessedValuation[Tif_NonTIF],$A$4)</f>
        <v>0</v>
      </c>
      <c r="Q150" s="8">
        <f>SUMIFS(AssessedValuation[100% Gross],AssessedValuation[Dist],$C150,AssessedValuation[Tif_NonTIF],$A$4)</f>
        <v>587354589</v>
      </c>
      <c r="R150" s="8">
        <f>SUMIFS(AssessedValuation[100% Military Exempt],AssessedValuation[Dist],$C150,AssessedValuation[Tif_NonTIF],$A$4)</f>
        <v>411144</v>
      </c>
      <c r="S150" s="8">
        <f>SUMIFS(AssessedValuation[100% Net],AssessedValuation[Dist],$C150,AssessedValuation[Tif_NonTIF],$A$4)</f>
        <v>586943445</v>
      </c>
      <c r="T150" s="8">
        <f>SUMIFS(AssessedValuation[100% Gas &amp; Elec Utilities],AssessedValuation[Dist],$C150,AssessedValuation[Tif_NonTIF],$A$4)</f>
        <v>19713358</v>
      </c>
      <c r="U150" s="8">
        <f t="shared" si="2"/>
        <v>606656803</v>
      </c>
    </row>
    <row r="151" spans="1:21" x14ac:dyDescent="0.25">
      <c r="A151">
        <v>2024</v>
      </c>
      <c r="B151" t="s">
        <v>1031</v>
      </c>
      <c r="C151" t="s">
        <v>1324</v>
      </c>
      <c r="D151" t="s">
        <v>1324</v>
      </c>
      <c r="E151" t="s">
        <v>66</v>
      </c>
      <c r="F151" t="s">
        <v>1325</v>
      </c>
      <c r="G151" s="8">
        <f>SUMIFS(AssessedValuation[100% Residential],AssessedValuation[Dist],$C151,AssessedValuation[Tif_NonTIF],$A$4)</f>
        <v>517176024</v>
      </c>
      <c r="H151" s="8">
        <f>SUMIFS(AssessedValuation[100% Ag Land],AssessedValuation[Dist],$C151,AssessedValuation[Tif_NonTIF],$A$4)</f>
        <v>145823240</v>
      </c>
      <c r="I151" s="8">
        <f>SUMIFS(AssessedValuation[100% Ag Building],AssessedValuation[Dist],$C151,AssessedValuation[Tif_NonTIF],$A$4)</f>
        <v>8284420</v>
      </c>
      <c r="J151" s="8">
        <f>SUMIFS(AssessedValuation[100% Commercial],AssessedValuation[Dist],$C151,AssessedValuation[Tif_NonTIF],$A$4)</f>
        <v>73643461</v>
      </c>
      <c r="K151" s="8">
        <f>SUMIFS(AssessedValuation[100% Industrial],AssessedValuation[Dist],$C151,AssessedValuation[Tif_NonTIF],$A$4)</f>
        <v>19950038</v>
      </c>
      <c r="L151" s="8">
        <f>SUMIFS(AssessedValuation[100% Reserved],AssessedValuation[Dist],$C151,AssessedValuation[Tif_NonTIF],$A$4)</f>
        <v>0</v>
      </c>
      <c r="M151" s="8">
        <f>SUMIFS(AssessedValuation[100% Reserved3],AssessedValuation[Dist],$C151,AssessedValuation[Tif_NonTIF],$A$4)</f>
        <v>0</v>
      </c>
      <c r="N151" s="8">
        <f>SUMIFS(AssessedValuation[100% Railroads],AssessedValuation[Dist],$C151,AssessedValuation[Tif_NonTIF],$A$4)</f>
        <v>2321529</v>
      </c>
      <c r="O151" s="8">
        <f>SUMIFS(AssessedValuation[100% Utilities],AssessedValuation[Dist],$C151,AssessedValuation[Tif_NonTIF],$A$4)</f>
        <v>6263724</v>
      </c>
      <c r="P151" s="8">
        <f>SUMIFS(AssessedValuation[100% Other],AssessedValuation[Dist],$C151,AssessedValuation[Tif_NonTIF],$A$4)</f>
        <v>0</v>
      </c>
      <c r="Q151" s="8">
        <f>SUMIFS(AssessedValuation[100% Gross],AssessedValuation[Dist],$C151,AssessedValuation[Tif_NonTIF],$A$4)</f>
        <v>773462436</v>
      </c>
      <c r="R151" s="8">
        <f>SUMIFS(AssessedValuation[100% Military Exempt],AssessedValuation[Dist],$C151,AssessedValuation[Tif_NonTIF],$A$4)</f>
        <v>788952</v>
      </c>
      <c r="S151" s="8">
        <f>SUMIFS(AssessedValuation[100% Net],AssessedValuation[Dist],$C151,AssessedValuation[Tif_NonTIF],$A$4)</f>
        <v>772673484</v>
      </c>
      <c r="T151" s="8">
        <f>SUMIFS(AssessedValuation[100% Gas &amp; Elec Utilities],AssessedValuation[Dist],$C151,AssessedValuation[Tif_NonTIF],$A$4)</f>
        <v>47915767</v>
      </c>
      <c r="U151" s="8">
        <f t="shared" si="2"/>
        <v>820589251</v>
      </c>
    </row>
    <row r="152" spans="1:21" x14ac:dyDescent="0.25">
      <c r="A152">
        <v>2024</v>
      </c>
      <c r="B152" t="s">
        <v>1026</v>
      </c>
      <c r="C152" t="s">
        <v>1326</v>
      </c>
      <c r="D152" t="s">
        <v>1326</v>
      </c>
      <c r="E152" t="s">
        <v>859</v>
      </c>
      <c r="F152" t="s">
        <v>1327</v>
      </c>
      <c r="G152" s="8">
        <f>SUMIFS(AssessedValuation[100% Residential],AssessedValuation[Dist],$C152,AssessedValuation[Tif_NonTIF],$A$4)</f>
        <v>1521401586</v>
      </c>
      <c r="H152" s="8">
        <f>SUMIFS(AssessedValuation[100% Ag Land],AssessedValuation[Dist],$C152,AssessedValuation[Tif_NonTIF],$A$4)</f>
        <v>64665539</v>
      </c>
      <c r="I152" s="8">
        <f>SUMIFS(AssessedValuation[100% Ag Building],AssessedValuation[Dist],$C152,AssessedValuation[Tif_NonTIF],$A$4)</f>
        <v>2541661</v>
      </c>
      <c r="J152" s="8">
        <f>SUMIFS(AssessedValuation[100% Commercial],AssessedValuation[Dist],$C152,AssessedValuation[Tif_NonTIF],$A$4)</f>
        <v>150828534</v>
      </c>
      <c r="K152" s="8">
        <f>SUMIFS(AssessedValuation[100% Industrial],AssessedValuation[Dist],$C152,AssessedValuation[Tif_NonTIF],$A$4)</f>
        <v>18373800</v>
      </c>
      <c r="L152" s="8">
        <f>SUMIFS(AssessedValuation[100% Reserved],AssessedValuation[Dist],$C152,AssessedValuation[Tif_NonTIF],$A$4)</f>
        <v>0</v>
      </c>
      <c r="M152" s="8">
        <f>SUMIFS(AssessedValuation[100% Reserved3],AssessedValuation[Dist],$C152,AssessedValuation[Tif_NonTIF],$A$4)</f>
        <v>0</v>
      </c>
      <c r="N152" s="8">
        <f>SUMIFS(AssessedValuation[100% Railroads],AssessedValuation[Dist],$C152,AssessedValuation[Tif_NonTIF],$A$4)</f>
        <v>0</v>
      </c>
      <c r="O152" s="8">
        <f>SUMIFS(AssessedValuation[100% Utilities],AssessedValuation[Dist],$C152,AssessedValuation[Tif_NonTIF],$A$4)</f>
        <v>4662003</v>
      </c>
      <c r="P152" s="8">
        <f>SUMIFS(AssessedValuation[100% Other],AssessedValuation[Dist],$C152,AssessedValuation[Tif_NonTIF],$A$4)</f>
        <v>0</v>
      </c>
      <c r="Q152" s="8">
        <f>SUMIFS(AssessedValuation[100% Gross],AssessedValuation[Dist],$C152,AssessedValuation[Tif_NonTIF],$A$4)</f>
        <v>1762473123</v>
      </c>
      <c r="R152" s="8">
        <f>SUMIFS(AssessedValuation[100% Military Exempt],AssessedValuation[Dist],$C152,AssessedValuation[Tif_NonTIF],$A$4)</f>
        <v>1587162</v>
      </c>
      <c r="S152" s="8">
        <f>SUMIFS(AssessedValuation[100% Net],AssessedValuation[Dist],$C152,AssessedValuation[Tif_NonTIF],$A$4)</f>
        <v>1760885961</v>
      </c>
      <c r="T152" s="8">
        <f>SUMIFS(AssessedValuation[100% Gas &amp; Elec Utilities],AssessedValuation[Dist],$C152,AssessedValuation[Tif_NonTIF],$A$4)</f>
        <v>22646829</v>
      </c>
      <c r="U152" s="8">
        <f t="shared" si="2"/>
        <v>1783532790</v>
      </c>
    </row>
    <row r="153" spans="1:21" x14ac:dyDescent="0.25">
      <c r="A153">
        <v>2024</v>
      </c>
      <c r="B153" t="s">
        <v>1026</v>
      </c>
      <c r="C153" t="s">
        <v>1328</v>
      </c>
      <c r="D153" t="s">
        <v>1328</v>
      </c>
      <c r="E153" t="s">
        <v>235</v>
      </c>
      <c r="F153" t="s">
        <v>1329</v>
      </c>
      <c r="G153" s="8">
        <f>SUMIFS(AssessedValuation[100% Residential],AssessedValuation[Dist],$C153,AssessedValuation[Tif_NonTIF],$A$4)</f>
        <v>362022312</v>
      </c>
      <c r="H153" s="8">
        <f>SUMIFS(AssessedValuation[100% Ag Land],AssessedValuation[Dist],$C153,AssessedValuation[Tif_NonTIF],$A$4)</f>
        <v>66398930</v>
      </c>
      <c r="I153" s="8">
        <f>SUMIFS(AssessedValuation[100% Ag Building],AssessedValuation[Dist],$C153,AssessedValuation[Tif_NonTIF],$A$4)</f>
        <v>3757490</v>
      </c>
      <c r="J153" s="8">
        <f>SUMIFS(AssessedValuation[100% Commercial],AssessedValuation[Dist],$C153,AssessedValuation[Tif_NonTIF],$A$4)</f>
        <v>11654588</v>
      </c>
      <c r="K153" s="8">
        <f>SUMIFS(AssessedValuation[100% Industrial],AssessedValuation[Dist],$C153,AssessedValuation[Tif_NonTIF],$A$4)</f>
        <v>632300</v>
      </c>
      <c r="L153" s="8">
        <f>SUMIFS(AssessedValuation[100% Reserved],AssessedValuation[Dist],$C153,AssessedValuation[Tif_NonTIF],$A$4)</f>
        <v>0</v>
      </c>
      <c r="M153" s="8">
        <f>SUMIFS(AssessedValuation[100% Reserved3],AssessedValuation[Dist],$C153,AssessedValuation[Tif_NonTIF],$A$4)</f>
        <v>0</v>
      </c>
      <c r="N153" s="8">
        <f>SUMIFS(AssessedValuation[100% Railroads],AssessedValuation[Dist],$C153,AssessedValuation[Tif_NonTIF],$A$4)</f>
        <v>0</v>
      </c>
      <c r="O153" s="8">
        <f>SUMIFS(AssessedValuation[100% Utilities],AssessedValuation[Dist],$C153,AssessedValuation[Tif_NonTIF],$A$4)</f>
        <v>22742433</v>
      </c>
      <c r="P153" s="8">
        <f>SUMIFS(AssessedValuation[100% Other],AssessedValuation[Dist],$C153,AssessedValuation[Tif_NonTIF],$A$4)</f>
        <v>0</v>
      </c>
      <c r="Q153" s="8">
        <f>SUMIFS(AssessedValuation[100% Gross],AssessedValuation[Dist],$C153,AssessedValuation[Tif_NonTIF],$A$4)</f>
        <v>467208053</v>
      </c>
      <c r="R153" s="8">
        <f>SUMIFS(AssessedValuation[100% Military Exempt],AssessedValuation[Dist],$C153,AssessedValuation[Tif_NonTIF],$A$4)</f>
        <v>450036</v>
      </c>
      <c r="S153" s="8">
        <f>SUMIFS(AssessedValuation[100% Net],AssessedValuation[Dist],$C153,AssessedValuation[Tif_NonTIF],$A$4)</f>
        <v>466758017</v>
      </c>
      <c r="T153" s="8">
        <f>SUMIFS(AssessedValuation[100% Gas &amp; Elec Utilities],AssessedValuation[Dist],$C153,AssessedValuation[Tif_NonTIF],$A$4)</f>
        <v>39245354</v>
      </c>
      <c r="U153" s="8">
        <f t="shared" si="2"/>
        <v>506003371</v>
      </c>
    </row>
    <row r="154" spans="1:21" x14ac:dyDescent="0.25">
      <c r="A154">
        <v>2024</v>
      </c>
      <c r="B154" t="s">
        <v>1045</v>
      </c>
      <c r="C154" t="s">
        <v>1330</v>
      </c>
      <c r="D154" t="s">
        <v>1330</v>
      </c>
      <c r="E154" t="s">
        <v>628</v>
      </c>
      <c r="F154" t="s">
        <v>1331</v>
      </c>
      <c r="G154" s="8">
        <f>SUMIFS(AssessedValuation[100% Residential],AssessedValuation[Dist],$C154,AssessedValuation[Tif_NonTIF],$A$4)</f>
        <v>10161738223</v>
      </c>
      <c r="H154" s="8">
        <f>SUMIFS(AssessedValuation[100% Ag Land],AssessedValuation[Dist],$C154,AssessedValuation[Tif_NonTIF],$A$4)</f>
        <v>52021319</v>
      </c>
      <c r="I154" s="8">
        <f>SUMIFS(AssessedValuation[100% Ag Building],AssessedValuation[Dist],$C154,AssessedValuation[Tif_NonTIF],$A$4)</f>
        <v>4299090</v>
      </c>
      <c r="J154" s="8">
        <f>SUMIFS(AssessedValuation[100% Commercial],AssessedValuation[Dist],$C154,AssessedValuation[Tif_NonTIF],$A$4)</f>
        <v>1528491680</v>
      </c>
      <c r="K154" s="8">
        <f>SUMIFS(AssessedValuation[100% Industrial],AssessedValuation[Dist],$C154,AssessedValuation[Tif_NonTIF],$A$4)</f>
        <v>93339680</v>
      </c>
      <c r="L154" s="8">
        <f>SUMIFS(AssessedValuation[100% Reserved],AssessedValuation[Dist],$C154,AssessedValuation[Tif_NonTIF],$A$4)</f>
        <v>0</v>
      </c>
      <c r="M154" s="8">
        <f>SUMIFS(AssessedValuation[100% Reserved3],AssessedValuation[Dist],$C154,AssessedValuation[Tif_NonTIF],$A$4)</f>
        <v>0</v>
      </c>
      <c r="N154" s="8">
        <f>SUMIFS(AssessedValuation[100% Railroads],AssessedValuation[Dist],$C154,AssessedValuation[Tif_NonTIF],$A$4)</f>
        <v>19022110</v>
      </c>
      <c r="O154" s="8">
        <f>SUMIFS(AssessedValuation[100% Utilities],AssessedValuation[Dist],$C154,AssessedValuation[Tif_NonTIF],$A$4)</f>
        <v>30214438</v>
      </c>
      <c r="P154" s="8">
        <f>SUMIFS(AssessedValuation[100% Other],AssessedValuation[Dist],$C154,AssessedValuation[Tif_NonTIF],$A$4)</f>
        <v>0</v>
      </c>
      <c r="Q154" s="8">
        <f>SUMIFS(AssessedValuation[100% Gross],AssessedValuation[Dist],$C154,AssessedValuation[Tif_NonTIF],$A$4)</f>
        <v>11889126540</v>
      </c>
      <c r="R154" s="8">
        <f>SUMIFS(AssessedValuation[100% Military Exempt],AssessedValuation[Dist],$C154,AssessedValuation[Tif_NonTIF],$A$4)</f>
        <v>3766652</v>
      </c>
      <c r="S154" s="8">
        <f>SUMIFS(AssessedValuation[100% Net],AssessedValuation[Dist],$C154,AssessedValuation[Tif_NonTIF],$A$4)</f>
        <v>11885359888</v>
      </c>
      <c r="T154" s="8">
        <f>SUMIFS(AssessedValuation[100% Gas &amp; Elec Utilities],AssessedValuation[Dist],$C154,AssessedValuation[Tif_NonTIF],$A$4)</f>
        <v>314960058</v>
      </c>
      <c r="U154" s="8">
        <f t="shared" si="2"/>
        <v>12200319946</v>
      </c>
    </row>
    <row r="155" spans="1:21" x14ac:dyDescent="0.25">
      <c r="A155">
        <v>2024</v>
      </c>
      <c r="B155" t="s">
        <v>1031</v>
      </c>
      <c r="C155" t="s">
        <v>1332</v>
      </c>
      <c r="D155" t="s">
        <v>1332</v>
      </c>
      <c r="E155" t="s">
        <v>390</v>
      </c>
      <c r="F155" t="s">
        <v>1333</v>
      </c>
      <c r="G155" s="8">
        <f>SUMIFS(AssessedValuation[100% Residential],AssessedValuation[Dist],$C155,AssessedValuation[Tif_NonTIF],$A$4)</f>
        <v>279484364</v>
      </c>
      <c r="H155" s="8">
        <f>SUMIFS(AssessedValuation[100% Ag Land],AssessedValuation[Dist],$C155,AssessedValuation[Tif_NonTIF],$A$4)</f>
        <v>108313020</v>
      </c>
      <c r="I155" s="8">
        <f>SUMIFS(AssessedValuation[100% Ag Building],AssessedValuation[Dist],$C155,AssessedValuation[Tif_NonTIF],$A$4)</f>
        <v>10861950</v>
      </c>
      <c r="J155" s="8">
        <f>SUMIFS(AssessedValuation[100% Commercial],AssessedValuation[Dist],$C155,AssessedValuation[Tif_NonTIF],$A$4)</f>
        <v>45312674</v>
      </c>
      <c r="K155" s="8">
        <f>SUMIFS(AssessedValuation[100% Industrial],AssessedValuation[Dist],$C155,AssessedValuation[Tif_NonTIF],$A$4)</f>
        <v>102329721</v>
      </c>
      <c r="L155" s="8">
        <f>SUMIFS(AssessedValuation[100% Reserved],AssessedValuation[Dist],$C155,AssessedValuation[Tif_NonTIF],$A$4)</f>
        <v>0</v>
      </c>
      <c r="M155" s="8">
        <f>SUMIFS(AssessedValuation[100% Reserved3],AssessedValuation[Dist],$C155,AssessedValuation[Tif_NonTIF],$A$4)</f>
        <v>0</v>
      </c>
      <c r="N155" s="8">
        <f>SUMIFS(AssessedValuation[100% Railroads],AssessedValuation[Dist],$C155,AssessedValuation[Tif_NonTIF],$A$4)</f>
        <v>24754328</v>
      </c>
      <c r="O155" s="8">
        <f>SUMIFS(AssessedValuation[100% Utilities],AssessedValuation[Dist],$C155,AssessedValuation[Tif_NonTIF],$A$4)</f>
        <v>1462982</v>
      </c>
      <c r="P155" s="8">
        <f>SUMIFS(AssessedValuation[100% Other],AssessedValuation[Dist],$C155,AssessedValuation[Tif_NonTIF],$A$4)</f>
        <v>0</v>
      </c>
      <c r="Q155" s="8">
        <f>SUMIFS(AssessedValuation[100% Gross],AssessedValuation[Dist],$C155,AssessedValuation[Tif_NonTIF],$A$4)</f>
        <v>572519039</v>
      </c>
      <c r="R155" s="8">
        <f>SUMIFS(AssessedValuation[100% Military Exempt],AssessedValuation[Dist],$C155,AssessedValuation[Tif_NonTIF],$A$4)</f>
        <v>529672</v>
      </c>
      <c r="S155" s="8">
        <f>SUMIFS(AssessedValuation[100% Net],AssessedValuation[Dist],$C155,AssessedValuation[Tif_NonTIF],$A$4)</f>
        <v>571989367</v>
      </c>
      <c r="T155" s="8">
        <f>SUMIFS(AssessedValuation[100% Gas &amp; Elec Utilities],AssessedValuation[Dist],$C155,AssessedValuation[Tif_NonTIF],$A$4)</f>
        <v>94344026</v>
      </c>
      <c r="U155" s="8">
        <f t="shared" si="2"/>
        <v>666333393</v>
      </c>
    </row>
    <row r="156" spans="1:21" x14ac:dyDescent="0.25">
      <c r="A156">
        <v>2024</v>
      </c>
      <c r="B156" t="s">
        <v>1045</v>
      </c>
      <c r="C156" t="s">
        <v>1334</v>
      </c>
      <c r="D156" t="s">
        <v>1334</v>
      </c>
      <c r="E156" t="s">
        <v>520</v>
      </c>
      <c r="F156" t="s">
        <v>1335</v>
      </c>
      <c r="G156" s="8">
        <f>SUMIFS(AssessedValuation[100% Residential],AssessedValuation[Dist],$C156,AssessedValuation[Tif_NonTIF],$A$4)</f>
        <v>187227501</v>
      </c>
      <c r="H156" s="8">
        <f>SUMIFS(AssessedValuation[100% Ag Land],AssessedValuation[Dist],$C156,AssessedValuation[Tif_NonTIF],$A$4)</f>
        <v>63973242</v>
      </c>
      <c r="I156" s="8">
        <f>SUMIFS(AssessedValuation[100% Ag Building],AssessedValuation[Dist],$C156,AssessedValuation[Tif_NonTIF],$A$4)</f>
        <v>2064350</v>
      </c>
      <c r="J156" s="8">
        <f>SUMIFS(AssessedValuation[100% Commercial],AssessedValuation[Dist],$C156,AssessedValuation[Tif_NonTIF],$A$4)</f>
        <v>20996601</v>
      </c>
      <c r="K156" s="8">
        <f>SUMIFS(AssessedValuation[100% Industrial],AssessedValuation[Dist],$C156,AssessedValuation[Tif_NonTIF],$A$4)</f>
        <v>6810469</v>
      </c>
      <c r="L156" s="8">
        <f>SUMIFS(AssessedValuation[100% Reserved],AssessedValuation[Dist],$C156,AssessedValuation[Tif_NonTIF],$A$4)</f>
        <v>0</v>
      </c>
      <c r="M156" s="8">
        <f>SUMIFS(AssessedValuation[100% Reserved3],AssessedValuation[Dist],$C156,AssessedValuation[Tif_NonTIF],$A$4)</f>
        <v>0</v>
      </c>
      <c r="N156" s="8">
        <f>SUMIFS(AssessedValuation[100% Railroads],AssessedValuation[Dist],$C156,AssessedValuation[Tif_NonTIF],$A$4)</f>
        <v>2774757</v>
      </c>
      <c r="O156" s="8">
        <f>SUMIFS(AssessedValuation[100% Utilities],AssessedValuation[Dist],$C156,AssessedValuation[Tif_NonTIF],$A$4)</f>
        <v>0</v>
      </c>
      <c r="P156" s="8">
        <f>SUMIFS(AssessedValuation[100% Other],AssessedValuation[Dist],$C156,AssessedValuation[Tif_NonTIF],$A$4)</f>
        <v>0</v>
      </c>
      <c r="Q156" s="8">
        <f>SUMIFS(AssessedValuation[100% Gross],AssessedValuation[Dist],$C156,AssessedValuation[Tif_NonTIF],$A$4)</f>
        <v>283846920</v>
      </c>
      <c r="R156" s="8">
        <f>SUMIFS(AssessedValuation[100% Military Exempt],AssessedValuation[Dist],$C156,AssessedValuation[Tif_NonTIF],$A$4)</f>
        <v>290764</v>
      </c>
      <c r="S156" s="8">
        <f>SUMIFS(AssessedValuation[100% Net],AssessedValuation[Dist],$C156,AssessedValuation[Tif_NonTIF],$A$4)</f>
        <v>283556156</v>
      </c>
      <c r="T156" s="8">
        <f>SUMIFS(AssessedValuation[100% Gas &amp; Elec Utilities],AssessedValuation[Dist],$C156,AssessedValuation[Tif_NonTIF],$A$4)</f>
        <v>32332972</v>
      </c>
      <c r="U156" s="8">
        <f t="shared" si="2"/>
        <v>315889128</v>
      </c>
    </row>
    <row r="157" spans="1:21" x14ac:dyDescent="0.25">
      <c r="A157">
        <v>2024</v>
      </c>
      <c r="B157" t="s">
        <v>1031</v>
      </c>
      <c r="C157" t="s">
        <v>1336</v>
      </c>
      <c r="D157" t="s">
        <v>1336</v>
      </c>
      <c r="E157" t="s">
        <v>55</v>
      </c>
      <c r="F157" t="s">
        <v>1337</v>
      </c>
      <c r="G157" s="8">
        <f>SUMIFS(AssessedValuation[100% Residential],AssessedValuation[Dist],$C157,AssessedValuation[Tif_NonTIF],$A$4)</f>
        <v>213247961</v>
      </c>
      <c r="H157" s="8">
        <f>SUMIFS(AssessedValuation[100% Ag Land],AssessedValuation[Dist],$C157,AssessedValuation[Tif_NonTIF],$A$4)</f>
        <v>23805930</v>
      </c>
      <c r="I157" s="8">
        <f>SUMIFS(AssessedValuation[100% Ag Building],AssessedValuation[Dist],$C157,AssessedValuation[Tif_NonTIF],$A$4)</f>
        <v>2134410</v>
      </c>
      <c r="J157" s="8">
        <f>SUMIFS(AssessedValuation[100% Commercial],AssessedValuation[Dist],$C157,AssessedValuation[Tif_NonTIF],$A$4)</f>
        <v>7549722</v>
      </c>
      <c r="K157" s="8">
        <f>SUMIFS(AssessedValuation[100% Industrial],AssessedValuation[Dist],$C157,AssessedValuation[Tif_NonTIF],$A$4)</f>
        <v>7121580</v>
      </c>
      <c r="L157" s="8">
        <f>SUMIFS(AssessedValuation[100% Reserved],AssessedValuation[Dist],$C157,AssessedValuation[Tif_NonTIF],$A$4)</f>
        <v>0</v>
      </c>
      <c r="M157" s="8">
        <f>SUMIFS(AssessedValuation[100% Reserved3],AssessedValuation[Dist],$C157,AssessedValuation[Tif_NonTIF],$A$4)</f>
        <v>0</v>
      </c>
      <c r="N157" s="8">
        <f>SUMIFS(AssessedValuation[100% Railroads],AssessedValuation[Dist],$C157,AssessedValuation[Tif_NonTIF],$A$4)</f>
        <v>3831101</v>
      </c>
      <c r="O157" s="8">
        <f>SUMIFS(AssessedValuation[100% Utilities],AssessedValuation[Dist],$C157,AssessedValuation[Tif_NonTIF],$A$4)</f>
        <v>315711</v>
      </c>
      <c r="P157" s="8">
        <f>SUMIFS(AssessedValuation[100% Other],AssessedValuation[Dist],$C157,AssessedValuation[Tif_NonTIF],$A$4)</f>
        <v>0</v>
      </c>
      <c r="Q157" s="8">
        <f>SUMIFS(AssessedValuation[100% Gross],AssessedValuation[Dist],$C157,AssessedValuation[Tif_NonTIF],$A$4)</f>
        <v>258006415</v>
      </c>
      <c r="R157" s="8">
        <f>SUMIFS(AssessedValuation[100% Military Exempt],AssessedValuation[Dist],$C157,AssessedValuation[Tif_NonTIF],$A$4)</f>
        <v>288912</v>
      </c>
      <c r="S157" s="8">
        <f>SUMIFS(AssessedValuation[100% Net],AssessedValuation[Dist],$C157,AssessedValuation[Tif_NonTIF],$A$4)</f>
        <v>257717503</v>
      </c>
      <c r="T157" s="8">
        <f>SUMIFS(AssessedValuation[100% Gas &amp; Elec Utilities],AssessedValuation[Dist],$C157,AssessedValuation[Tif_NonTIF],$A$4)</f>
        <v>28946513</v>
      </c>
      <c r="U157" s="8">
        <f t="shared" si="2"/>
        <v>286664016</v>
      </c>
    </row>
    <row r="158" spans="1:21" x14ac:dyDescent="0.25">
      <c r="A158">
        <v>2024</v>
      </c>
      <c r="B158" t="s">
        <v>1031</v>
      </c>
      <c r="C158" t="s">
        <v>1338</v>
      </c>
      <c r="D158" t="s">
        <v>1338</v>
      </c>
      <c r="E158" t="s">
        <v>166</v>
      </c>
      <c r="F158" t="s">
        <v>1339</v>
      </c>
      <c r="G158" s="8">
        <f>SUMIFS(AssessedValuation[100% Residential],AssessedValuation[Dist],$C158,AssessedValuation[Tif_NonTIF],$A$4)</f>
        <v>333583890</v>
      </c>
      <c r="H158" s="8">
        <f>SUMIFS(AssessedValuation[100% Ag Land],AssessedValuation[Dist],$C158,AssessedValuation[Tif_NonTIF],$A$4)</f>
        <v>122533640</v>
      </c>
      <c r="I158" s="8">
        <f>SUMIFS(AssessedValuation[100% Ag Building],AssessedValuation[Dist],$C158,AssessedValuation[Tif_NonTIF],$A$4)</f>
        <v>8824040</v>
      </c>
      <c r="J158" s="8">
        <f>SUMIFS(AssessedValuation[100% Commercial],AssessedValuation[Dist],$C158,AssessedValuation[Tif_NonTIF],$A$4)</f>
        <v>20207933</v>
      </c>
      <c r="K158" s="8">
        <f>SUMIFS(AssessedValuation[100% Industrial],AssessedValuation[Dist],$C158,AssessedValuation[Tif_NonTIF],$A$4)</f>
        <v>6474480</v>
      </c>
      <c r="L158" s="8">
        <f>SUMIFS(AssessedValuation[100% Reserved],AssessedValuation[Dist],$C158,AssessedValuation[Tif_NonTIF],$A$4)</f>
        <v>0</v>
      </c>
      <c r="M158" s="8">
        <f>SUMIFS(AssessedValuation[100% Reserved3],AssessedValuation[Dist],$C158,AssessedValuation[Tif_NonTIF],$A$4)</f>
        <v>0</v>
      </c>
      <c r="N158" s="8">
        <f>SUMIFS(AssessedValuation[100% Railroads],AssessedValuation[Dist],$C158,AssessedValuation[Tif_NonTIF],$A$4)</f>
        <v>2883188</v>
      </c>
      <c r="O158" s="8">
        <f>SUMIFS(AssessedValuation[100% Utilities],AssessedValuation[Dist],$C158,AssessedValuation[Tif_NonTIF],$A$4)</f>
        <v>3234232</v>
      </c>
      <c r="P158" s="8">
        <f>SUMIFS(AssessedValuation[100% Other],AssessedValuation[Dist],$C158,AssessedValuation[Tif_NonTIF],$A$4)</f>
        <v>0</v>
      </c>
      <c r="Q158" s="8">
        <f>SUMIFS(AssessedValuation[100% Gross],AssessedValuation[Dist],$C158,AssessedValuation[Tif_NonTIF],$A$4)</f>
        <v>497741403</v>
      </c>
      <c r="R158" s="8">
        <f>SUMIFS(AssessedValuation[100% Military Exempt],AssessedValuation[Dist],$C158,AssessedValuation[Tif_NonTIF],$A$4)</f>
        <v>370400</v>
      </c>
      <c r="S158" s="8">
        <f>SUMIFS(AssessedValuation[100% Net],AssessedValuation[Dist],$C158,AssessedValuation[Tif_NonTIF],$A$4)</f>
        <v>497371003</v>
      </c>
      <c r="T158" s="8">
        <f>SUMIFS(AssessedValuation[100% Gas &amp; Elec Utilities],AssessedValuation[Dist],$C158,AssessedValuation[Tif_NonTIF],$A$4)</f>
        <v>39963348</v>
      </c>
      <c r="U158" s="8">
        <f t="shared" si="2"/>
        <v>537334351</v>
      </c>
    </row>
    <row r="159" spans="1:21" x14ac:dyDescent="0.25">
      <c r="A159">
        <v>2024</v>
      </c>
      <c r="B159" t="s">
        <v>1026</v>
      </c>
      <c r="C159" t="s">
        <v>1340</v>
      </c>
      <c r="D159" t="s">
        <v>1340</v>
      </c>
      <c r="E159" t="s">
        <v>812</v>
      </c>
      <c r="F159" t="s">
        <v>1341</v>
      </c>
      <c r="G159" s="8">
        <f>SUMIFS(AssessedValuation[100% Residential],AssessedValuation[Dist],$C159,AssessedValuation[Tif_NonTIF],$A$4)</f>
        <v>3674354446</v>
      </c>
      <c r="H159" s="8">
        <f>SUMIFS(AssessedValuation[100% Ag Land],AssessedValuation[Dist],$C159,AssessedValuation[Tif_NonTIF],$A$4)</f>
        <v>4508300</v>
      </c>
      <c r="I159" s="8">
        <f>SUMIFS(AssessedValuation[100% Ag Building],AssessedValuation[Dist],$C159,AssessedValuation[Tif_NonTIF],$A$4)</f>
        <v>5336100</v>
      </c>
      <c r="J159" s="8">
        <f>SUMIFS(AssessedValuation[100% Commercial],AssessedValuation[Dist],$C159,AssessedValuation[Tif_NonTIF],$A$4)</f>
        <v>774301986</v>
      </c>
      <c r="K159" s="8">
        <f>SUMIFS(AssessedValuation[100% Industrial],AssessedValuation[Dist],$C159,AssessedValuation[Tif_NonTIF],$A$4)</f>
        <v>8508228</v>
      </c>
      <c r="L159" s="8">
        <f>SUMIFS(AssessedValuation[100% Reserved],AssessedValuation[Dist],$C159,AssessedValuation[Tif_NonTIF],$A$4)</f>
        <v>0</v>
      </c>
      <c r="M159" s="8">
        <f>SUMIFS(AssessedValuation[100% Reserved3],AssessedValuation[Dist],$C159,AssessedValuation[Tif_NonTIF],$A$4)</f>
        <v>0</v>
      </c>
      <c r="N159" s="8">
        <f>SUMIFS(AssessedValuation[100% Railroads],AssessedValuation[Dist],$C159,AssessedValuation[Tif_NonTIF],$A$4)</f>
        <v>0</v>
      </c>
      <c r="O159" s="8">
        <f>SUMIFS(AssessedValuation[100% Utilities],AssessedValuation[Dist],$C159,AssessedValuation[Tif_NonTIF],$A$4)</f>
        <v>1613747</v>
      </c>
      <c r="P159" s="8">
        <f>SUMIFS(AssessedValuation[100% Other],AssessedValuation[Dist],$C159,AssessedValuation[Tif_NonTIF],$A$4)</f>
        <v>0</v>
      </c>
      <c r="Q159" s="8">
        <f>SUMIFS(AssessedValuation[100% Gross],AssessedValuation[Dist],$C159,AssessedValuation[Tif_NonTIF],$A$4)</f>
        <v>4468622807</v>
      </c>
      <c r="R159" s="8">
        <f>SUMIFS(AssessedValuation[100% Military Exempt],AssessedValuation[Dist],$C159,AssessedValuation[Tif_NonTIF],$A$4)</f>
        <v>1833480</v>
      </c>
      <c r="S159" s="8">
        <f>SUMIFS(AssessedValuation[100% Net],AssessedValuation[Dist],$C159,AssessedValuation[Tif_NonTIF],$A$4)</f>
        <v>4466789327</v>
      </c>
      <c r="T159" s="8">
        <f>SUMIFS(AssessedValuation[100% Gas &amp; Elec Utilities],AssessedValuation[Dist],$C159,AssessedValuation[Tif_NonTIF],$A$4)</f>
        <v>143719364</v>
      </c>
      <c r="U159" s="8">
        <f t="shared" si="2"/>
        <v>4610508691</v>
      </c>
    </row>
    <row r="160" spans="1:21" x14ac:dyDescent="0.25">
      <c r="A160">
        <v>2024</v>
      </c>
      <c r="B160" t="s">
        <v>1042</v>
      </c>
      <c r="C160" t="s">
        <v>1342</v>
      </c>
      <c r="D160" t="s">
        <v>1342</v>
      </c>
      <c r="E160" t="s">
        <v>598</v>
      </c>
      <c r="F160" t="s">
        <v>1343</v>
      </c>
      <c r="G160" s="8">
        <f>SUMIFS(AssessedValuation[100% Residential],AssessedValuation[Dist],$C160,AssessedValuation[Tif_NonTIF],$A$4)</f>
        <v>413842535</v>
      </c>
      <c r="H160" s="8">
        <f>SUMIFS(AssessedValuation[100% Ag Land],AssessedValuation[Dist],$C160,AssessedValuation[Tif_NonTIF],$A$4)</f>
        <v>13348050</v>
      </c>
      <c r="I160" s="8">
        <f>SUMIFS(AssessedValuation[100% Ag Building],AssessedValuation[Dist],$C160,AssessedValuation[Tif_NonTIF],$A$4)</f>
        <v>508940</v>
      </c>
      <c r="J160" s="8">
        <f>SUMIFS(AssessedValuation[100% Commercial],AssessedValuation[Dist],$C160,AssessedValuation[Tif_NonTIF],$A$4)</f>
        <v>95940958</v>
      </c>
      <c r="K160" s="8">
        <f>SUMIFS(AssessedValuation[100% Industrial],AssessedValuation[Dist],$C160,AssessedValuation[Tif_NonTIF],$A$4)</f>
        <v>34245647</v>
      </c>
      <c r="L160" s="8">
        <f>SUMIFS(AssessedValuation[100% Reserved],AssessedValuation[Dist],$C160,AssessedValuation[Tif_NonTIF],$A$4)</f>
        <v>0</v>
      </c>
      <c r="M160" s="8">
        <f>SUMIFS(AssessedValuation[100% Reserved3],AssessedValuation[Dist],$C160,AssessedValuation[Tif_NonTIF],$A$4)</f>
        <v>0</v>
      </c>
      <c r="N160" s="8">
        <f>SUMIFS(AssessedValuation[100% Railroads],AssessedValuation[Dist],$C160,AssessedValuation[Tif_NonTIF],$A$4)</f>
        <v>10550189</v>
      </c>
      <c r="O160" s="8">
        <f>SUMIFS(AssessedValuation[100% Utilities],AssessedValuation[Dist],$C160,AssessedValuation[Tif_NonTIF],$A$4)</f>
        <v>1664230</v>
      </c>
      <c r="P160" s="8">
        <f>SUMIFS(AssessedValuation[100% Other],AssessedValuation[Dist],$C160,AssessedValuation[Tif_NonTIF],$A$4)</f>
        <v>0</v>
      </c>
      <c r="Q160" s="8">
        <f>SUMIFS(AssessedValuation[100% Gross],AssessedValuation[Dist],$C160,AssessedValuation[Tif_NonTIF],$A$4)</f>
        <v>570100549</v>
      </c>
      <c r="R160" s="8">
        <f>SUMIFS(AssessedValuation[100% Military Exempt],AssessedValuation[Dist],$C160,AssessedValuation[Tif_NonTIF],$A$4)</f>
        <v>926000</v>
      </c>
      <c r="S160" s="8">
        <f>SUMIFS(AssessedValuation[100% Net],AssessedValuation[Dist],$C160,AssessedValuation[Tif_NonTIF],$A$4)</f>
        <v>569174549</v>
      </c>
      <c r="T160" s="8">
        <f>SUMIFS(AssessedValuation[100% Gas &amp; Elec Utilities],AssessedValuation[Dist],$C160,AssessedValuation[Tif_NonTIF],$A$4)</f>
        <v>227807198</v>
      </c>
      <c r="U160" s="8">
        <f t="shared" si="2"/>
        <v>796981747</v>
      </c>
    </row>
    <row r="161" spans="1:21" x14ac:dyDescent="0.25">
      <c r="A161">
        <v>2024</v>
      </c>
      <c r="B161" t="s">
        <v>1042</v>
      </c>
      <c r="C161" t="s">
        <v>1344</v>
      </c>
      <c r="D161" t="s">
        <v>1344</v>
      </c>
      <c r="E161" t="s">
        <v>549</v>
      </c>
      <c r="F161" t="s">
        <v>1345</v>
      </c>
      <c r="G161" s="8">
        <f>SUMIFS(AssessedValuation[100% Residential],AssessedValuation[Dist],$C161,AssessedValuation[Tif_NonTIF],$A$4)</f>
        <v>96830651</v>
      </c>
      <c r="H161" s="8">
        <f>SUMIFS(AssessedValuation[100% Ag Land],AssessedValuation[Dist],$C161,AssessedValuation[Tif_NonTIF],$A$4)</f>
        <v>99137019</v>
      </c>
      <c r="I161" s="8">
        <f>SUMIFS(AssessedValuation[100% Ag Building],AssessedValuation[Dist],$C161,AssessedValuation[Tif_NonTIF],$A$4)</f>
        <v>13179650</v>
      </c>
      <c r="J161" s="8">
        <f>SUMIFS(AssessedValuation[100% Commercial],AssessedValuation[Dist],$C161,AssessedValuation[Tif_NonTIF],$A$4)</f>
        <v>9144185</v>
      </c>
      <c r="K161" s="8">
        <f>SUMIFS(AssessedValuation[100% Industrial],AssessedValuation[Dist],$C161,AssessedValuation[Tif_NonTIF],$A$4)</f>
        <v>2922020</v>
      </c>
      <c r="L161" s="8">
        <f>SUMIFS(AssessedValuation[100% Reserved],AssessedValuation[Dist],$C161,AssessedValuation[Tif_NonTIF],$A$4)</f>
        <v>0</v>
      </c>
      <c r="M161" s="8">
        <f>SUMIFS(AssessedValuation[100% Reserved3],AssessedValuation[Dist],$C161,AssessedValuation[Tif_NonTIF],$A$4)</f>
        <v>0</v>
      </c>
      <c r="N161" s="8">
        <f>SUMIFS(AssessedValuation[100% Railroads],AssessedValuation[Dist],$C161,AssessedValuation[Tif_NonTIF],$A$4)</f>
        <v>78742</v>
      </c>
      <c r="O161" s="8">
        <f>SUMIFS(AssessedValuation[100% Utilities],AssessedValuation[Dist],$C161,AssessedValuation[Tif_NonTIF],$A$4)</f>
        <v>39425614</v>
      </c>
      <c r="P161" s="8">
        <f>SUMIFS(AssessedValuation[100% Other],AssessedValuation[Dist],$C161,AssessedValuation[Tif_NonTIF],$A$4)</f>
        <v>0</v>
      </c>
      <c r="Q161" s="8">
        <f>SUMIFS(AssessedValuation[100% Gross],AssessedValuation[Dist],$C161,AssessedValuation[Tif_NonTIF],$A$4)</f>
        <v>260717881</v>
      </c>
      <c r="R161" s="8">
        <f>SUMIFS(AssessedValuation[100% Military Exempt],AssessedValuation[Dist],$C161,AssessedValuation[Tif_NonTIF],$A$4)</f>
        <v>144456</v>
      </c>
      <c r="S161" s="8">
        <f>SUMIFS(AssessedValuation[100% Net],AssessedValuation[Dist],$C161,AssessedValuation[Tif_NonTIF],$A$4)</f>
        <v>260573425</v>
      </c>
      <c r="T161" s="8">
        <f>SUMIFS(AssessedValuation[100% Gas &amp; Elec Utilities],AssessedValuation[Dist],$C161,AssessedValuation[Tif_NonTIF],$A$4)</f>
        <v>25849148</v>
      </c>
      <c r="U161" s="8">
        <f t="shared" si="2"/>
        <v>286422573</v>
      </c>
    </row>
    <row r="162" spans="1:21" x14ac:dyDescent="0.25">
      <c r="A162">
        <v>2024</v>
      </c>
      <c r="B162" t="s">
        <v>1036</v>
      </c>
      <c r="C162" t="s">
        <v>1346</v>
      </c>
      <c r="D162" t="s">
        <v>1346</v>
      </c>
      <c r="E162" t="s">
        <v>351</v>
      </c>
      <c r="F162" t="s">
        <v>1347</v>
      </c>
      <c r="G162" s="8">
        <f>SUMIFS(AssessedValuation[100% Residential],AssessedValuation[Dist],$C162,AssessedValuation[Tif_NonTIF],$A$4)</f>
        <v>140026270</v>
      </c>
      <c r="H162" s="8">
        <f>SUMIFS(AssessedValuation[100% Ag Land],AssessedValuation[Dist],$C162,AssessedValuation[Tif_NonTIF],$A$4)</f>
        <v>138167960</v>
      </c>
      <c r="I162" s="8">
        <f>SUMIFS(AssessedValuation[100% Ag Building],AssessedValuation[Dist],$C162,AssessedValuation[Tif_NonTIF],$A$4)</f>
        <v>7759570</v>
      </c>
      <c r="J162" s="8">
        <f>SUMIFS(AssessedValuation[100% Commercial],AssessedValuation[Dist],$C162,AssessedValuation[Tif_NonTIF],$A$4)</f>
        <v>19121199</v>
      </c>
      <c r="K162" s="8">
        <f>SUMIFS(AssessedValuation[100% Industrial],AssessedValuation[Dist],$C162,AssessedValuation[Tif_NonTIF],$A$4)</f>
        <v>2780</v>
      </c>
      <c r="L162" s="8">
        <f>SUMIFS(AssessedValuation[100% Reserved],AssessedValuation[Dist],$C162,AssessedValuation[Tif_NonTIF],$A$4)</f>
        <v>0</v>
      </c>
      <c r="M162" s="8">
        <f>SUMIFS(AssessedValuation[100% Reserved3],AssessedValuation[Dist],$C162,AssessedValuation[Tif_NonTIF],$A$4)</f>
        <v>0</v>
      </c>
      <c r="N162" s="8">
        <f>SUMIFS(AssessedValuation[100% Railroads],AssessedValuation[Dist],$C162,AssessedValuation[Tif_NonTIF],$A$4)</f>
        <v>0</v>
      </c>
      <c r="O162" s="8">
        <f>SUMIFS(AssessedValuation[100% Utilities],AssessedValuation[Dist],$C162,AssessedValuation[Tif_NonTIF],$A$4)</f>
        <v>1928008</v>
      </c>
      <c r="P162" s="8">
        <f>SUMIFS(AssessedValuation[100% Other],AssessedValuation[Dist],$C162,AssessedValuation[Tif_NonTIF],$A$4)</f>
        <v>0</v>
      </c>
      <c r="Q162" s="8">
        <f>SUMIFS(AssessedValuation[100% Gross],AssessedValuation[Dist],$C162,AssessedValuation[Tif_NonTIF],$A$4)</f>
        <v>307005787</v>
      </c>
      <c r="R162" s="8">
        <f>SUMIFS(AssessedValuation[100% Military Exempt],AssessedValuation[Dist],$C162,AssessedValuation[Tif_NonTIF],$A$4)</f>
        <v>188904</v>
      </c>
      <c r="S162" s="8">
        <f>SUMIFS(AssessedValuation[100% Net],AssessedValuation[Dist],$C162,AssessedValuation[Tif_NonTIF],$A$4)</f>
        <v>306816883</v>
      </c>
      <c r="T162" s="8">
        <f>SUMIFS(AssessedValuation[100% Gas &amp; Elec Utilities],AssessedValuation[Dist],$C162,AssessedValuation[Tif_NonTIF],$A$4)</f>
        <v>9965654</v>
      </c>
      <c r="U162" s="8">
        <f t="shared" si="2"/>
        <v>316782537</v>
      </c>
    </row>
    <row r="163" spans="1:21" x14ac:dyDescent="0.25">
      <c r="A163">
        <v>2024</v>
      </c>
      <c r="B163" t="s">
        <v>1026</v>
      </c>
      <c r="C163" t="s">
        <v>1348</v>
      </c>
      <c r="D163" t="s">
        <v>1348</v>
      </c>
      <c r="E163" t="s">
        <v>744</v>
      </c>
      <c r="F163" t="s">
        <v>1349</v>
      </c>
      <c r="G163" s="8">
        <f>SUMIFS(AssessedValuation[100% Residential],AssessedValuation[Dist],$C163,AssessedValuation[Tif_NonTIF],$A$4)</f>
        <v>642810577</v>
      </c>
      <c r="H163" s="8">
        <f>SUMIFS(AssessedValuation[100% Ag Land],AssessedValuation[Dist],$C163,AssessedValuation[Tif_NonTIF],$A$4)</f>
        <v>67199272</v>
      </c>
      <c r="I163" s="8">
        <f>SUMIFS(AssessedValuation[100% Ag Building],AssessedValuation[Dist],$C163,AssessedValuation[Tif_NonTIF],$A$4)</f>
        <v>2662120</v>
      </c>
      <c r="J163" s="8">
        <f>SUMIFS(AssessedValuation[100% Commercial],AssessedValuation[Dist],$C163,AssessedValuation[Tif_NonTIF],$A$4)</f>
        <v>62216963</v>
      </c>
      <c r="K163" s="8">
        <f>SUMIFS(AssessedValuation[100% Industrial],AssessedValuation[Dist],$C163,AssessedValuation[Tif_NonTIF],$A$4)</f>
        <v>24068773</v>
      </c>
      <c r="L163" s="8">
        <f>SUMIFS(AssessedValuation[100% Reserved],AssessedValuation[Dist],$C163,AssessedValuation[Tif_NonTIF],$A$4)</f>
        <v>0</v>
      </c>
      <c r="M163" s="8">
        <f>SUMIFS(AssessedValuation[100% Reserved3],AssessedValuation[Dist],$C163,AssessedValuation[Tif_NonTIF],$A$4)</f>
        <v>0</v>
      </c>
      <c r="N163" s="8">
        <f>SUMIFS(AssessedValuation[100% Railroads],AssessedValuation[Dist],$C163,AssessedValuation[Tif_NonTIF],$A$4)</f>
        <v>17352005</v>
      </c>
      <c r="O163" s="8">
        <f>SUMIFS(AssessedValuation[100% Utilities],AssessedValuation[Dist],$C163,AssessedValuation[Tif_NonTIF],$A$4)</f>
        <v>9972078</v>
      </c>
      <c r="P163" s="8">
        <f>SUMIFS(AssessedValuation[100% Other],AssessedValuation[Dist],$C163,AssessedValuation[Tif_NonTIF],$A$4)</f>
        <v>81079</v>
      </c>
      <c r="Q163" s="8">
        <f>SUMIFS(AssessedValuation[100% Gross],AssessedValuation[Dist],$C163,AssessedValuation[Tif_NonTIF],$A$4)</f>
        <v>826362867</v>
      </c>
      <c r="R163" s="8">
        <f>SUMIFS(AssessedValuation[100% Military Exempt],AssessedValuation[Dist],$C163,AssessedValuation[Tif_NonTIF],$A$4)</f>
        <v>883628</v>
      </c>
      <c r="S163" s="8">
        <f>SUMIFS(AssessedValuation[100% Net],AssessedValuation[Dist],$C163,AssessedValuation[Tif_NonTIF],$A$4)</f>
        <v>825479239</v>
      </c>
      <c r="T163" s="8">
        <f>SUMIFS(AssessedValuation[100% Gas &amp; Elec Utilities],AssessedValuation[Dist],$C163,AssessedValuation[Tif_NonTIF],$A$4)</f>
        <v>33680435</v>
      </c>
      <c r="U163" s="8">
        <f t="shared" si="2"/>
        <v>859159674</v>
      </c>
    </row>
    <row r="164" spans="1:21" x14ac:dyDescent="0.25">
      <c r="A164">
        <v>2024</v>
      </c>
      <c r="B164" t="s">
        <v>1031</v>
      </c>
      <c r="C164" t="s">
        <v>1350</v>
      </c>
      <c r="D164" t="s">
        <v>1350</v>
      </c>
      <c r="E164" t="s">
        <v>868</v>
      </c>
      <c r="F164" t="s">
        <v>1351</v>
      </c>
      <c r="G164" s="8">
        <f>SUMIFS(AssessedValuation[100% Residential],AssessedValuation[Dist],$C164,AssessedValuation[Tif_NonTIF],$A$4)</f>
        <v>180005279</v>
      </c>
      <c r="H164" s="8">
        <f>SUMIFS(AssessedValuation[100% Ag Land],AssessedValuation[Dist],$C164,AssessedValuation[Tif_NonTIF],$A$4)</f>
        <v>128003144</v>
      </c>
      <c r="I164" s="8">
        <f>SUMIFS(AssessedValuation[100% Ag Building],AssessedValuation[Dist],$C164,AssessedValuation[Tif_NonTIF],$A$4)</f>
        <v>5865872</v>
      </c>
      <c r="J164" s="8">
        <f>SUMIFS(AssessedValuation[100% Commercial],AssessedValuation[Dist],$C164,AssessedValuation[Tif_NonTIF],$A$4)</f>
        <v>26822096</v>
      </c>
      <c r="K164" s="8">
        <f>SUMIFS(AssessedValuation[100% Industrial],AssessedValuation[Dist],$C164,AssessedValuation[Tif_NonTIF],$A$4)</f>
        <v>21742743</v>
      </c>
      <c r="L164" s="8">
        <f>SUMIFS(AssessedValuation[100% Reserved],AssessedValuation[Dist],$C164,AssessedValuation[Tif_NonTIF],$A$4)</f>
        <v>0</v>
      </c>
      <c r="M164" s="8">
        <f>SUMIFS(AssessedValuation[100% Reserved3],AssessedValuation[Dist],$C164,AssessedValuation[Tif_NonTIF],$A$4)</f>
        <v>0</v>
      </c>
      <c r="N164" s="8">
        <f>SUMIFS(AssessedValuation[100% Railroads],AssessedValuation[Dist],$C164,AssessedValuation[Tif_NonTIF],$A$4)</f>
        <v>24018520</v>
      </c>
      <c r="O164" s="8">
        <f>SUMIFS(AssessedValuation[100% Utilities],AssessedValuation[Dist],$C164,AssessedValuation[Tif_NonTIF],$A$4)</f>
        <v>43193173</v>
      </c>
      <c r="P164" s="8">
        <f>SUMIFS(AssessedValuation[100% Other],AssessedValuation[Dist],$C164,AssessedValuation[Tif_NonTIF],$A$4)</f>
        <v>0</v>
      </c>
      <c r="Q164" s="8">
        <f>SUMIFS(AssessedValuation[100% Gross],AssessedValuation[Dist],$C164,AssessedValuation[Tif_NonTIF],$A$4)</f>
        <v>429650827</v>
      </c>
      <c r="R164" s="8">
        <f>SUMIFS(AssessedValuation[100% Military Exempt],AssessedValuation[Dist],$C164,AssessedValuation[Tif_NonTIF],$A$4)</f>
        <v>292616</v>
      </c>
      <c r="S164" s="8">
        <f>SUMIFS(AssessedValuation[100% Net],AssessedValuation[Dist],$C164,AssessedValuation[Tif_NonTIF],$A$4)</f>
        <v>429358211</v>
      </c>
      <c r="T164" s="8">
        <f>SUMIFS(AssessedValuation[100% Gas &amp; Elec Utilities],AssessedValuation[Dist],$C164,AssessedValuation[Tif_NonTIF],$A$4)</f>
        <v>54141437</v>
      </c>
      <c r="U164" s="8">
        <f t="shared" si="2"/>
        <v>483499648</v>
      </c>
    </row>
    <row r="165" spans="1:21" x14ac:dyDescent="0.25">
      <c r="A165">
        <v>2024</v>
      </c>
      <c r="B165" t="s">
        <v>1033</v>
      </c>
      <c r="C165" t="s">
        <v>1352</v>
      </c>
      <c r="D165" t="s">
        <v>1352</v>
      </c>
      <c r="E165" t="s">
        <v>288</v>
      </c>
      <c r="F165" t="s">
        <v>1353</v>
      </c>
      <c r="G165" s="8">
        <f>SUMIFS(AssessedValuation[100% Residential],AssessedValuation[Dist],$C165,AssessedValuation[Tif_NonTIF],$A$4)</f>
        <v>77972178</v>
      </c>
      <c r="H165" s="8">
        <f>SUMIFS(AssessedValuation[100% Ag Land],AssessedValuation[Dist],$C165,AssessedValuation[Tif_NonTIF],$A$4)</f>
        <v>32296763</v>
      </c>
      <c r="I165" s="8">
        <f>SUMIFS(AssessedValuation[100% Ag Building],AssessedValuation[Dist],$C165,AssessedValuation[Tif_NonTIF],$A$4)</f>
        <v>2061947</v>
      </c>
      <c r="J165" s="8">
        <f>SUMIFS(AssessedValuation[100% Commercial],AssessedValuation[Dist],$C165,AssessedValuation[Tif_NonTIF],$A$4)</f>
        <v>13889197</v>
      </c>
      <c r="K165" s="8">
        <f>SUMIFS(AssessedValuation[100% Industrial],AssessedValuation[Dist],$C165,AssessedValuation[Tif_NonTIF],$A$4)</f>
        <v>2920706</v>
      </c>
      <c r="L165" s="8">
        <f>SUMIFS(AssessedValuation[100% Reserved],AssessedValuation[Dist],$C165,AssessedValuation[Tif_NonTIF],$A$4)</f>
        <v>0</v>
      </c>
      <c r="M165" s="8">
        <f>SUMIFS(AssessedValuation[100% Reserved3],AssessedValuation[Dist],$C165,AssessedValuation[Tif_NonTIF],$A$4)</f>
        <v>0</v>
      </c>
      <c r="N165" s="8">
        <f>SUMIFS(AssessedValuation[100% Railroads],AssessedValuation[Dist],$C165,AssessedValuation[Tif_NonTIF],$A$4)</f>
        <v>0</v>
      </c>
      <c r="O165" s="8">
        <f>SUMIFS(AssessedValuation[100% Utilities],AssessedValuation[Dist],$C165,AssessedValuation[Tif_NonTIF],$A$4)</f>
        <v>1446657</v>
      </c>
      <c r="P165" s="8">
        <f>SUMIFS(AssessedValuation[100% Other],AssessedValuation[Dist],$C165,AssessedValuation[Tif_NonTIF],$A$4)</f>
        <v>0</v>
      </c>
      <c r="Q165" s="8">
        <f>SUMIFS(AssessedValuation[100% Gross],AssessedValuation[Dist],$C165,AssessedValuation[Tif_NonTIF],$A$4)</f>
        <v>130587448</v>
      </c>
      <c r="R165" s="8">
        <f>SUMIFS(AssessedValuation[100% Military Exempt],AssessedValuation[Dist],$C165,AssessedValuation[Tif_NonTIF],$A$4)</f>
        <v>174088</v>
      </c>
      <c r="S165" s="8">
        <f>SUMIFS(AssessedValuation[100% Net],AssessedValuation[Dist],$C165,AssessedValuation[Tif_NonTIF],$A$4)</f>
        <v>130413360</v>
      </c>
      <c r="T165" s="8">
        <f>SUMIFS(AssessedValuation[100% Gas &amp; Elec Utilities],AssessedValuation[Dist],$C165,AssessedValuation[Tif_NonTIF],$A$4)</f>
        <v>2970990</v>
      </c>
      <c r="U165" s="8">
        <f t="shared" si="2"/>
        <v>133384350</v>
      </c>
    </row>
    <row r="166" spans="1:21" x14ac:dyDescent="0.25">
      <c r="A166">
        <v>2024</v>
      </c>
      <c r="B166" t="s">
        <v>1039</v>
      </c>
      <c r="C166" t="s">
        <v>1354</v>
      </c>
      <c r="D166" t="s">
        <v>1354</v>
      </c>
      <c r="E166" t="s">
        <v>277</v>
      </c>
      <c r="F166" t="s">
        <v>1355</v>
      </c>
      <c r="G166" s="8">
        <f>SUMIFS(AssessedValuation[100% Residential],AssessedValuation[Dist],$C166,AssessedValuation[Tif_NonTIF],$A$4)</f>
        <v>70172970</v>
      </c>
      <c r="H166" s="8">
        <f>SUMIFS(AssessedValuation[100% Ag Land],AssessedValuation[Dist],$C166,AssessedValuation[Tif_NonTIF],$A$4)</f>
        <v>124714797</v>
      </c>
      <c r="I166" s="8">
        <f>SUMIFS(AssessedValuation[100% Ag Building],AssessedValuation[Dist],$C166,AssessedValuation[Tif_NonTIF],$A$4)</f>
        <v>4705762</v>
      </c>
      <c r="J166" s="8">
        <f>SUMIFS(AssessedValuation[100% Commercial],AssessedValuation[Dist],$C166,AssessedValuation[Tif_NonTIF],$A$4)</f>
        <v>20925236</v>
      </c>
      <c r="K166" s="8">
        <f>SUMIFS(AssessedValuation[100% Industrial],AssessedValuation[Dist],$C166,AssessedValuation[Tif_NonTIF],$A$4)</f>
        <v>4435448</v>
      </c>
      <c r="L166" s="8">
        <f>SUMIFS(AssessedValuation[100% Reserved],AssessedValuation[Dist],$C166,AssessedValuation[Tif_NonTIF],$A$4)</f>
        <v>0</v>
      </c>
      <c r="M166" s="8">
        <f>SUMIFS(AssessedValuation[100% Reserved3],AssessedValuation[Dist],$C166,AssessedValuation[Tif_NonTIF],$A$4)</f>
        <v>0</v>
      </c>
      <c r="N166" s="8">
        <f>SUMIFS(AssessedValuation[100% Railroads],AssessedValuation[Dist],$C166,AssessedValuation[Tif_NonTIF],$A$4)</f>
        <v>20951778</v>
      </c>
      <c r="O166" s="8">
        <f>SUMIFS(AssessedValuation[100% Utilities],AssessedValuation[Dist],$C166,AssessedValuation[Tif_NonTIF],$A$4)</f>
        <v>802445</v>
      </c>
      <c r="P166" s="8">
        <f>SUMIFS(AssessedValuation[100% Other],AssessedValuation[Dist],$C166,AssessedValuation[Tif_NonTIF],$A$4)</f>
        <v>0</v>
      </c>
      <c r="Q166" s="8">
        <f>SUMIFS(AssessedValuation[100% Gross],AssessedValuation[Dist],$C166,AssessedValuation[Tif_NonTIF],$A$4)</f>
        <v>246708436</v>
      </c>
      <c r="R166" s="8">
        <f>SUMIFS(AssessedValuation[100% Military Exempt],AssessedValuation[Dist],$C166,AssessedValuation[Tif_NonTIF],$A$4)</f>
        <v>218159</v>
      </c>
      <c r="S166" s="8">
        <f>SUMIFS(AssessedValuation[100% Net],AssessedValuation[Dist],$C166,AssessedValuation[Tif_NonTIF],$A$4)</f>
        <v>246490277</v>
      </c>
      <c r="T166" s="8">
        <f>SUMIFS(AssessedValuation[100% Gas &amp; Elec Utilities],AssessedValuation[Dist],$C166,AssessedValuation[Tif_NonTIF],$A$4)</f>
        <v>9560478</v>
      </c>
      <c r="U166" s="8">
        <f t="shared" si="2"/>
        <v>256050755</v>
      </c>
    </row>
    <row r="167" spans="1:21" x14ac:dyDescent="0.25">
      <c r="A167">
        <v>2024</v>
      </c>
      <c r="B167" t="s">
        <v>1036</v>
      </c>
      <c r="C167" t="s">
        <v>1356</v>
      </c>
      <c r="D167" t="s">
        <v>1356</v>
      </c>
      <c r="E167" t="s">
        <v>906</v>
      </c>
      <c r="F167" t="s">
        <v>1357</v>
      </c>
      <c r="G167" s="8">
        <f>SUMIFS(AssessedValuation[100% Residential],AssessedValuation[Dist],$C167,AssessedValuation[Tif_NonTIF],$A$4)</f>
        <v>281026479</v>
      </c>
      <c r="H167" s="8">
        <f>SUMIFS(AssessedValuation[100% Ag Land],AssessedValuation[Dist],$C167,AssessedValuation[Tif_NonTIF],$A$4)</f>
        <v>99571930</v>
      </c>
      <c r="I167" s="8">
        <f>SUMIFS(AssessedValuation[100% Ag Building],AssessedValuation[Dist],$C167,AssessedValuation[Tif_NonTIF],$A$4)</f>
        <v>4992520</v>
      </c>
      <c r="J167" s="8">
        <f>SUMIFS(AssessedValuation[100% Commercial],AssessedValuation[Dist],$C167,AssessedValuation[Tif_NonTIF],$A$4)</f>
        <v>24962541</v>
      </c>
      <c r="K167" s="8">
        <f>SUMIFS(AssessedValuation[100% Industrial],AssessedValuation[Dist],$C167,AssessedValuation[Tif_NonTIF],$A$4)</f>
        <v>1182520</v>
      </c>
      <c r="L167" s="8">
        <f>SUMIFS(AssessedValuation[100% Reserved],AssessedValuation[Dist],$C167,AssessedValuation[Tif_NonTIF],$A$4)</f>
        <v>0</v>
      </c>
      <c r="M167" s="8">
        <f>SUMIFS(AssessedValuation[100% Reserved3],AssessedValuation[Dist],$C167,AssessedValuation[Tif_NonTIF],$A$4)</f>
        <v>0</v>
      </c>
      <c r="N167" s="8">
        <f>SUMIFS(AssessedValuation[100% Railroads],AssessedValuation[Dist],$C167,AssessedValuation[Tif_NonTIF],$A$4)</f>
        <v>0</v>
      </c>
      <c r="O167" s="8">
        <f>SUMIFS(AssessedValuation[100% Utilities],AssessedValuation[Dist],$C167,AssessedValuation[Tif_NonTIF],$A$4)</f>
        <v>2727487</v>
      </c>
      <c r="P167" s="8">
        <f>SUMIFS(AssessedValuation[100% Other],AssessedValuation[Dist],$C167,AssessedValuation[Tif_NonTIF],$A$4)</f>
        <v>0</v>
      </c>
      <c r="Q167" s="8">
        <f>SUMIFS(AssessedValuation[100% Gross],AssessedValuation[Dist],$C167,AssessedValuation[Tif_NonTIF],$A$4)</f>
        <v>414463477</v>
      </c>
      <c r="R167" s="8">
        <f>SUMIFS(AssessedValuation[100% Military Exempt],AssessedValuation[Dist],$C167,AssessedValuation[Tif_NonTIF],$A$4)</f>
        <v>316692</v>
      </c>
      <c r="S167" s="8">
        <f>SUMIFS(AssessedValuation[100% Net],AssessedValuation[Dist],$C167,AssessedValuation[Tif_NonTIF],$A$4)</f>
        <v>414146785</v>
      </c>
      <c r="T167" s="8">
        <f>SUMIFS(AssessedValuation[100% Gas &amp; Elec Utilities],AssessedValuation[Dist],$C167,AssessedValuation[Tif_NonTIF],$A$4)</f>
        <v>22996539</v>
      </c>
      <c r="U167" s="8">
        <f t="shared" si="2"/>
        <v>437143324</v>
      </c>
    </row>
    <row r="168" spans="1:21" x14ac:dyDescent="0.25">
      <c r="A168">
        <v>2024</v>
      </c>
      <c r="B168" t="s">
        <v>1036</v>
      </c>
      <c r="C168" t="s">
        <v>1358</v>
      </c>
      <c r="D168" t="s">
        <v>1358</v>
      </c>
      <c r="E168" t="s">
        <v>741</v>
      </c>
      <c r="F168" t="s">
        <v>1359</v>
      </c>
      <c r="G168" s="8">
        <f>SUMIFS(AssessedValuation[100% Residential],AssessedValuation[Dist],$C168,AssessedValuation[Tif_NonTIF],$A$4)</f>
        <v>914111567</v>
      </c>
      <c r="H168" s="8">
        <f>SUMIFS(AssessedValuation[100% Ag Land],AssessedValuation[Dist],$C168,AssessedValuation[Tif_NonTIF],$A$4)</f>
        <v>241122826</v>
      </c>
      <c r="I168" s="8">
        <f>SUMIFS(AssessedValuation[100% Ag Building],AssessedValuation[Dist],$C168,AssessedValuation[Tif_NonTIF],$A$4)</f>
        <v>26356200</v>
      </c>
      <c r="J168" s="8">
        <f>SUMIFS(AssessedValuation[100% Commercial],AssessedValuation[Dist],$C168,AssessedValuation[Tif_NonTIF],$A$4)</f>
        <v>159771244</v>
      </c>
      <c r="K168" s="8">
        <f>SUMIFS(AssessedValuation[100% Industrial],AssessedValuation[Dist],$C168,AssessedValuation[Tif_NonTIF],$A$4)</f>
        <v>65437235</v>
      </c>
      <c r="L168" s="8">
        <f>SUMIFS(AssessedValuation[100% Reserved],AssessedValuation[Dist],$C168,AssessedValuation[Tif_NonTIF],$A$4)</f>
        <v>0</v>
      </c>
      <c r="M168" s="8">
        <f>SUMIFS(AssessedValuation[100% Reserved3],AssessedValuation[Dist],$C168,AssessedValuation[Tif_NonTIF],$A$4)</f>
        <v>0</v>
      </c>
      <c r="N168" s="8">
        <f>SUMIFS(AssessedValuation[100% Railroads],AssessedValuation[Dist],$C168,AssessedValuation[Tif_NonTIF],$A$4)</f>
        <v>33036808</v>
      </c>
      <c r="O168" s="8">
        <f>SUMIFS(AssessedValuation[100% Utilities],AssessedValuation[Dist],$C168,AssessedValuation[Tif_NonTIF],$A$4)</f>
        <v>3784191</v>
      </c>
      <c r="P168" s="8">
        <f>SUMIFS(AssessedValuation[100% Other],AssessedValuation[Dist],$C168,AssessedValuation[Tif_NonTIF],$A$4)</f>
        <v>0</v>
      </c>
      <c r="Q168" s="8">
        <f>SUMIFS(AssessedValuation[100% Gross],AssessedValuation[Dist],$C168,AssessedValuation[Tif_NonTIF],$A$4)</f>
        <v>1443620071</v>
      </c>
      <c r="R168" s="8">
        <f>SUMIFS(AssessedValuation[100% Military Exempt],AssessedValuation[Dist],$C168,AssessedValuation[Tif_NonTIF],$A$4)</f>
        <v>948224</v>
      </c>
      <c r="S168" s="8">
        <f>SUMIFS(AssessedValuation[100% Net],AssessedValuation[Dist],$C168,AssessedValuation[Tif_NonTIF],$A$4)</f>
        <v>1442671847</v>
      </c>
      <c r="T168" s="8">
        <f>SUMIFS(AssessedValuation[100% Gas &amp; Elec Utilities],AssessedValuation[Dist],$C168,AssessedValuation[Tif_NonTIF],$A$4)</f>
        <v>58944348</v>
      </c>
      <c r="U168" s="8">
        <f t="shared" si="2"/>
        <v>1501616195</v>
      </c>
    </row>
    <row r="169" spans="1:21" x14ac:dyDescent="0.25">
      <c r="A169">
        <v>2024</v>
      </c>
      <c r="B169" t="s">
        <v>1033</v>
      </c>
      <c r="C169" t="s">
        <v>1360</v>
      </c>
      <c r="D169" t="s">
        <v>1360</v>
      </c>
      <c r="E169" t="s">
        <v>82</v>
      </c>
      <c r="F169" t="s">
        <v>1361</v>
      </c>
      <c r="G169" s="8">
        <f>SUMIFS(AssessedValuation[100% Residential],AssessedValuation[Dist],$C169,AssessedValuation[Tif_NonTIF],$A$4)</f>
        <v>98144484</v>
      </c>
      <c r="H169" s="8">
        <f>SUMIFS(AssessedValuation[100% Ag Land],AssessedValuation[Dist],$C169,AssessedValuation[Tif_NonTIF],$A$4)</f>
        <v>100230283</v>
      </c>
      <c r="I169" s="8">
        <f>SUMIFS(AssessedValuation[100% Ag Building],AssessedValuation[Dist],$C169,AssessedValuation[Tif_NonTIF],$A$4)</f>
        <v>7336750</v>
      </c>
      <c r="J169" s="8">
        <f>SUMIFS(AssessedValuation[100% Commercial],AssessedValuation[Dist],$C169,AssessedValuation[Tif_NonTIF],$A$4)</f>
        <v>8776840</v>
      </c>
      <c r="K169" s="8">
        <f>SUMIFS(AssessedValuation[100% Industrial],AssessedValuation[Dist],$C169,AssessedValuation[Tif_NonTIF],$A$4)</f>
        <v>25548354</v>
      </c>
      <c r="L169" s="8">
        <f>SUMIFS(AssessedValuation[100% Reserved],AssessedValuation[Dist],$C169,AssessedValuation[Tif_NonTIF],$A$4)</f>
        <v>0</v>
      </c>
      <c r="M169" s="8">
        <f>SUMIFS(AssessedValuation[100% Reserved3],AssessedValuation[Dist],$C169,AssessedValuation[Tif_NonTIF],$A$4)</f>
        <v>0</v>
      </c>
      <c r="N169" s="8">
        <f>SUMIFS(AssessedValuation[100% Railroads],AssessedValuation[Dist],$C169,AssessedValuation[Tif_NonTIF],$A$4)</f>
        <v>0</v>
      </c>
      <c r="O169" s="8">
        <f>SUMIFS(AssessedValuation[100% Utilities],AssessedValuation[Dist],$C169,AssessedValuation[Tif_NonTIF],$A$4)</f>
        <v>704314</v>
      </c>
      <c r="P169" s="8">
        <f>SUMIFS(AssessedValuation[100% Other],AssessedValuation[Dist],$C169,AssessedValuation[Tif_NonTIF],$A$4)</f>
        <v>0</v>
      </c>
      <c r="Q169" s="8">
        <f>SUMIFS(AssessedValuation[100% Gross],AssessedValuation[Dist],$C169,AssessedValuation[Tif_NonTIF],$A$4)</f>
        <v>240741025</v>
      </c>
      <c r="R169" s="8">
        <f>SUMIFS(AssessedValuation[100% Military Exempt],AssessedValuation[Dist],$C169,AssessedValuation[Tif_NonTIF],$A$4)</f>
        <v>201896</v>
      </c>
      <c r="S169" s="8">
        <f>SUMIFS(AssessedValuation[100% Net],AssessedValuation[Dist],$C169,AssessedValuation[Tif_NonTIF],$A$4)</f>
        <v>240539129</v>
      </c>
      <c r="T169" s="8">
        <f>SUMIFS(AssessedValuation[100% Gas &amp; Elec Utilities],AssessedValuation[Dist],$C169,AssessedValuation[Tif_NonTIF],$A$4)</f>
        <v>7876221</v>
      </c>
      <c r="U169" s="8">
        <f t="shared" si="2"/>
        <v>248415350</v>
      </c>
    </row>
    <row r="170" spans="1:21" x14ac:dyDescent="0.25">
      <c r="A170">
        <v>2024</v>
      </c>
      <c r="B170" t="s">
        <v>1033</v>
      </c>
      <c r="C170" t="s">
        <v>1362</v>
      </c>
      <c r="D170" t="s">
        <v>1362</v>
      </c>
      <c r="E170" t="s">
        <v>752</v>
      </c>
      <c r="F170" t="s">
        <v>1363</v>
      </c>
      <c r="G170" s="8">
        <f>SUMIFS(AssessedValuation[100% Residential],AssessedValuation[Dist],$C170,AssessedValuation[Tif_NonTIF],$A$4)</f>
        <v>1418017329</v>
      </c>
      <c r="H170" s="8">
        <f>SUMIFS(AssessedValuation[100% Ag Land],AssessedValuation[Dist],$C170,AssessedValuation[Tif_NonTIF],$A$4)</f>
        <v>28571005</v>
      </c>
      <c r="I170" s="8">
        <f>SUMIFS(AssessedValuation[100% Ag Building],AssessedValuation[Dist],$C170,AssessedValuation[Tif_NonTIF],$A$4)</f>
        <v>8547494</v>
      </c>
      <c r="J170" s="8">
        <f>SUMIFS(AssessedValuation[100% Commercial],AssessedValuation[Dist],$C170,AssessedValuation[Tif_NonTIF],$A$4)</f>
        <v>586812735</v>
      </c>
      <c r="K170" s="8">
        <f>SUMIFS(AssessedValuation[100% Industrial],AssessedValuation[Dist],$C170,AssessedValuation[Tif_NonTIF],$A$4)</f>
        <v>107766912</v>
      </c>
      <c r="L170" s="8">
        <f>SUMIFS(AssessedValuation[100% Reserved],AssessedValuation[Dist],$C170,AssessedValuation[Tif_NonTIF],$A$4)</f>
        <v>0</v>
      </c>
      <c r="M170" s="8">
        <f>SUMIFS(AssessedValuation[100% Reserved3],AssessedValuation[Dist],$C170,AssessedValuation[Tif_NonTIF],$A$4)</f>
        <v>0</v>
      </c>
      <c r="N170" s="8">
        <f>SUMIFS(AssessedValuation[100% Railroads],AssessedValuation[Dist],$C170,AssessedValuation[Tif_NonTIF],$A$4)</f>
        <v>8551410</v>
      </c>
      <c r="O170" s="8">
        <f>SUMIFS(AssessedValuation[100% Utilities],AssessedValuation[Dist],$C170,AssessedValuation[Tif_NonTIF],$A$4)</f>
        <v>22457361</v>
      </c>
      <c r="P170" s="8">
        <f>SUMIFS(AssessedValuation[100% Other],AssessedValuation[Dist],$C170,AssessedValuation[Tif_NonTIF],$A$4)</f>
        <v>0</v>
      </c>
      <c r="Q170" s="8">
        <f>SUMIFS(AssessedValuation[100% Gross],AssessedValuation[Dist],$C170,AssessedValuation[Tif_NonTIF],$A$4)</f>
        <v>2180724246</v>
      </c>
      <c r="R170" s="8">
        <f>SUMIFS(AssessedValuation[100% Military Exempt],AssessedValuation[Dist],$C170,AssessedValuation[Tif_NonTIF],$A$4)</f>
        <v>1420484</v>
      </c>
      <c r="S170" s="8">
        <f>SUMIFS(AssessedValuation[100% Net],AssessedValuation[Dist],$C170,AssessedValuation[Tif_NonTIF],$A$4)</f>
        <v>2179303762</v>
      </c>
      <c r="T170" s="8">
        <f>SUMIFS(AssessedValuation[100% Gas &amp; Elec Utilities],AssessedValuation[Dist],$C170,AssessedValuation[Tif_NonTIF],$A$4)</f>
        <v>2353131012</v>
      </c>
      <c r="U170" s="8">
        <f t="shared" si="2"/>
        <v>4532434774</v>
      </c>
    </row>
    <row r="171" spans="1:21" x14ac:dyDescent="0.25">
      <c r="A171">
        <v>2024</v>
      </c>
      <c r="B171" t="s">
        <v>1045</v>
      </c>
      <c r="C171" t="s">
        <v>1364</v>
      </c>
      <c r="D171" t="s">
        <v>1364</v>
      </c>
      <c r="E171" t="s">
        <v>602</v>
      </c>
      <c r="F171" t="s">
        <v>1365</v>
      </c>
      <c r="G171" s="8">
        <f>SUMIFS(AssessedValuation[100% Residential],AssessedValuation[Dist],$C171,AssessedValuation[Tif_NonTIF],$A$4)</f>
        <v>3476118473</v>
      </c>
      <c r="H171" s="8">
        <f>SUMIFS(AssessedValuation[100% Ag Land],AssessedValuation[Dist],$C171,AssessedValuation[Tif_NonTIF],$A$4)</f>
        <v>46774922</v>
      </c>
      <c r="I171" s="8">
        <f>SUMIFS(AssessedValuation[100% Ag Building],AssessedValuation[Dist],$C171,AssessedValuation[Tif_NonTIF],$A$4)</f>
        <v>1799285</v>
      </c>
      <c r="J171" s="8">
        <f>SUMIFS(AssessedValuation[100% Commercial],AssessedValuation[Dist],$C171,AssessedValuation[Tif_NonTIF],$A$4)</f>
        <v>614943007</v>
      </c>
      <c r="K171" s="8">
        <f>SUMIFS(AssessedValuation[100% Industrial],AssessedValuation[Dist],$C171,AssessedValuation[Tif_NonTIF],$A$4)</f>
        <v>75193213</v>
      </c>
      <c r="L171" s="8">
        <f>SUMIFS(AssessedValuation[100% Reserved],AssessedValuation[Dist],$C171,AssessedValuation[Tif_NonTIF],$A$4)</f>
        <v>0</v>
      </c>
      <c r="M171" s="8">
        <f>SUMIFS(AssessedValuation[100% Reserved3],AssessedValuation[Dist],$C171,AssessedValuation[Tif_NonTIF],$A$4)</f>
        <v>0</v>
      </c>
      <c r="N171" s="8">
        <f>SUMIFS(AssessedValuation[100% Railroads],AssessedValuation[Dist],$C171,AssessedValuation[Tif_NonTIF],$A$4)</f>
        <v>314529</v>
      </c>
      <c r="O171" s="8">
        <f>SUMIFS(AssessedValuation[100% Utilities],AssessedValuation[Dist],$C171,AssessedValuation[Tif_NonTIF],$A$4)</f>
        <v>0</v>
      </c>
      <c r="P171" s="8">
        <f>SUMIFS(AssessedValuation[100% Other],AssessedValuation[Dist],$C171,AssessedValuation[Tif_NonTIF],$A$4)</f>
        <v>0</v>
      </c>
      <c r="Q171" s="8">
        <f>SUMIFS(AssessedValuation[100% Gross],AssessedValuation[Dist],$C171,AssessedValuation[Tif_NonTIF],$A$4)</f>
        <v>4215143429</v>
      </c>
      <c r="R171" s="8">
        <f>SUMIFS(AssessedValuation[100% Military Exempt],AssessedValuation[Dist],$C171,AssessedValuation[Tif_NonTIF],$A$4)</f>
        <v>2837264</v>
      </c>
      <c r="S171" s="8">
        <f>SUMIFS(AssessedValuation[100% Net],AssessedValuation[Dist],$C171,AssessedValuation[Tif_NonTIF],$A$4)</f>
        <v>4212306165</v>
      </c>
      <c r="T171" s="8">
        <f>SUMIFS(AssessedValuation[100% Gas &amp; Elec Utilities],AssessedValuation[Dist],$C171,AssessedValuation[Tif_NonTIF],$A$4)</f>
        <v>79563055</v>
      </c>
      <c r="U171" s="8">
        <f t="shared" si="2"/>
        <v>4291869220</v>
      </c>
    </row>
    <row r="172" spans="1:21" x14ac:dyDescent="0.25">
      <c r="A172">
        <v>2024</v>
      </c>
      <c r="B172" t="s">
        <v>1045</v>
      </c>
      <c r="C172" t="s">
        <v>1366</v>
      </c>
      <c r="D172" t="s">
        <v>1366</v>
      </c>
      <c r="E172" t="s">
        <v>211</v>
      </c>
      <c r="F172" t="s">
        <v>1367</v>
      </c>
      <c r="G172" s="8">
        <f>SUMIFS(AssessedValuation[100% Residential],AssessedValuation[Dist],$C172,AssessedValuation[Tif_NonTIF],$A$4)</f>
        <v>266883251</v>
      </c>
      <c r="H172" s="8">
        <f>SUMIFS(AssessedValuation[100% Ag Land],AssessedValuation[Dist],$C172,AssessedValuation[Tif_NonTIF],$A$4)</f>
        <v>39734631</v>
      </c>
      <c r="I172" s="8">
        <f>SUMIFS(AssessedValuation[100% Ag Building],AssessedValuation[Dist],$C172,AssessedValuation[Tif_NonTIF],$A$4)</f>
        <v>1408540</v>
      </c>
      <c r="J172" s="8">
        <f>SUMIFS(AssessedValuation[100% Commercial],AssessedValuation[Dist],$C172,AssessedValuation[Tif_NonTIF],$A$4)</f>
        <v>16443389</v>
      </c>
      <c r="K172" s="8">
        <f>SUMIFS(AssessedValuation[100% Industrial],AssessedValuation[Dist],$C172,AssessedValuation[Tif_NonTIF],$A$4)</f>
        <v>2598511</v>
      </c>
      <c r="L172" s="8">
        <f>SUMIFS(AssessedValuation[100% Reserved],AssessedValuation[Dist],$C172,AssessedValuation[Tif_NonTIF],$A$4)</f>
        <v>0</v>
      </c>
      <c r="M172" s="8">
        <f>SUMIFS(AssessedValuation[100% Reserved3],AssessedValuation[Dist],$C172,AssessedValuation[Tif_NonTIF],$A$4)</f>
        <v>0</v>
      </c>
      <c r="N172" s="8">
        <f>SUMIFS(AssessedValuation[100% Railroads],AssessedValuation[Dist],$C172,AssessedValuation[Tif_NonTIF],$A$4)</f>
        <v>5205730</v>
      </c>
      <c r="O172" s="8">
        <f>SUMIFS(AssessedValuation[100% Utilities],AssessedValuation[Dist],$C172,AssessedValuation[Tif_NonTIF],$A$4)</f>
        <v>1269127</v>
      </c>
      <c r="P172" s="8">
        <f>SUMIFS(AssessedValuation[100% Other],AssessedValuation[Dist],$C172,AssessedValuation[Tif_NonTIF],$A$4)</f>
        <v>0</v>
      </c>
      <c r="Q172" s="8">
        <f>SUMIFS(AssessedValuation[100% Gross],AssessedValuation[Dist],$C172,AssessedValuation[Tif_NonTIF],$A$4)</f>
        <v>333543179</v>
      </c>
      <c r="R172" s="8">
        <f>SUMIFS(AssessedValuation[100% Military Exempt],AssessedValuation[Dist],$C172,AssessedValuation[Tif_NonTIF],$A$4)</f>
        <v>237056</v>
      </c>
      <c r="S172" s="8">
        <f>SUMIFS(AssessedValuation[100% Net],AssessedValuation[Dist],$C172,AssessedValuation[Tif_NonTIF],$A$4)</f>
        <v>333306123</v>
      </c>
      <c r="T172" s="8">
        <f>SUMIFS(AssessedValuation[100% Gas &amp; Elec Utilities],AssessedValuation[Dist],$C172,AssessedValuation[Tif_NonTIF],$A$4)</f>
        <v>20899328</v>
      </c>
      <c r="U172" s="8">
        <f t="shared" si="2"/>
        <v>354205451</v>
      </c>
    </row>
    <row r="173" spans="1:21" x14ac:dyDescent="0.25">
      <c r="A173">
        <v>2024</v>
      </c>
      <c r="B173" t="s">
        <v>1033</v>
      </c>
      <c r="C173" t="s">
        <v>1368</v>
      </c>
      <c r="D173" t="s">
        <v>1368</v>
      </c>
      <c r="E173" t="s">
        <v>512</v>
      </c>
      <c r="F173" t="s">
        <v>1369</v>
      </c>
      <c r="G173" s="8">
        <f>SUMIFS(AssessedValuation[100% Residential],AssessedValuation[Dist],$C173,AssessedValuation[Tif_NonTIF],$A$4)</f>
        <v>196463300</v>
      </c>
      <c r="H173" s="8">
        <f>SUMIFS(AssessedValuation[100% Ag Land],AssessedValuation[Dist],$C173,AssessedValuation[Tif_NonTIF],$A$4)</f>
        <v>98688718</v>
      </c>
      <c r="I173" s="8">
        <f>SUMIFS(AssessedValuation[100% Ag Building],AssessedValuation[Dist],$C173,AssessedValuation[Tif_NonTIF],$A$4)</f>
        <v>4635197</v>
      </c>
      <c r="J173" s="8">
        <f>SUMIFS(AssessedValuation[100% Commercial],AssessedValuation[Dist],$C173,AssessedValuation[Tif_NonTIF],$A$4)</f>
        <v>13192746</v>
      </c>
      <c r="K173" s="8">
        <f>SUMIFS(AssessedValuation[100% Industrial],AssessedValuation[Dist],$C173,AssessedValuation[Tif_NonTIF],$A$4)</f>
        <v>1047371</v>
      </c>
      <c r="L173" s="8">
        <f>SUMIFS(AssessedValuation[100% Reserved],AssessedValuation[Dist],$C173,AssessedValuation[Tif_NonTIF],$A$4)</f>
        <v>0</v>
      </c>
      <c r="M173" s="8">
        <f>SUMIFS(AssessedValuation[100% Reserved3],AssessedValuation[Dist],$C173,AssessedValuation[Tif_NonTIF],$A$4)</f>
        <v>0</v>
      </c>
      <c r="N173" s="8">
        <f>SUMIFS(AssessedValuation[100% Railroads],AssessedValuation[Dist],$C173,AssessedValuation[Tif_NonTIF],$A$4)</f>
        <v>11802452</v>
      </c>
      <c r="O173" s="8">
        <f>SUMIFS(AssessedValuation[100% Utilities],AssessedValuation[Dist],$C173,AssessedValuation[Tif_NonTIF],$A$4)</f>
        <v>715385</v>
      </c>
      <c r="P173" s="8">
        <f>SUMIFS(AssessedValuation[100% Other],AssessedValuation[Dist],$C173,AssessedValuation[Tif_NonTIF],$A$4)</f>
        <v>0</v>
      </c>
      <c r="Q173" s="8">
        <f>SUMIFS(AssessedValuation[100% Gross],AssessedValuation[Dist],$C173,AssessedValuation[Tif_NonTIF],$A$4)</f>
        <v>326545169</v>
      </c>
      <c r="R173" s="8">
        <f>SUMIFS(AssessedValuation[100% Military Exempt],AssessedValuation[Dist],$C173,AssessedValuation[Tif_NonTIF],$A$4)</f>
        <v>267614</v>
      </c>
      <c r="S173" s="8">
        <f>SUMIFS(AssessedValuation[100% Net],AssessedValuation[Dist],$C173,AssessedValuation[Tif_NonTIF],$A$4)</f>
        <v>326277555</v>
      </c>
      <c r="T173" s="8">
        <f>SUMIFS(AssessedValuation[100% Gas &amp; Elec Utilities],AssessedValuation[Dist],$C173,AssessedValuation[Tif_NonTIF],$A$4)</f>
        <v>12773477</v>
      </c>
      <c r="U173" s="8">
        <f t="shared" si="2"/>
        <v>339051032</v>
      </c>
    </row>
    <row r="174" spans="1:21" x14ac:dyDescent="0.25">
      <c r="A174">
        <v>2024</v>
      </c>
      <c r="B174" t="s">
        <v>1045</v>
      </c>
      <c r="C174" t="s">
        <v>1370</v>
      </c>
      <c r="D174" t="s">
        <v>1370</v>
      </c>
      <c r="E174" t="s">
        <v>585</v>
      </c>
      <c r="F174" t="s">
        <v>1371</v>
      </c>
      <c r="G174" s="8">
        <f>SUMIFS(AssessedValuation[100% Residential],AssessedValuation[Dist],$C174,AssessedValuation[Tif_NonTIF],$A$4)</f>
        <v>163200118</v>
      </c>
      <c r="H174" s="8">
        <f>SUMIFS(AssessedValuation[100% Ag Land],AssessedValuation[Dist],$C174,AssessedValuation[Tif_NonTIF],$A$4)</f>
        <v>75384829</v>
      </c>
      <c r="I174" s="8">
        <f>SUMIFS(AssessedValuation[100% Ag Building],AssessedValuation[Dist],$C174,AssessedValuation[Tif_NonTIF],$A$4)</f>
        <v>4676550</v>
      </c>
      <c r="J174" s="8">
        <f>SUMIFS(AssessedValuation[100% Commercial],AssessedValuation[Dist],$C174,AssessedValuation[Tif_NonTIF],$A$4)</f>
        <v>8220498</v>
      </c>
      <c r="K174" s="8">
        <f>SUMIFS(AssessedValuation[100% Industrial],AssessedValuation[Dist],$C174,AssessedValuation[Tif_NonTIF],$A$4)</f>
        <v>7579000</v>
      </c>
      <c r="L174" s="8">
        <f>SUMIFS(AssessedValuation[100% Reserved],AssessedValuation[Dist],$C174,AssessedValuation[Tif_NonTIF],$A$4)</f>
        <v>0</v>
      </c>
      <c r="M174" s="8">
        <f>SUMIFS(AssessedValuation[100% Reserved3],AssessedValuation[Dist],$C174,AssessedValuation[Tif_NonTIF],$A$4)</f>
        <v>0</v>
      </c>
      <c r="N174" s="8">
        <f>SUMIFS(AssessedValuation[100% Railroads],AssessedValuation[Dist],$C174,AssessedValuation[Tif_NonTIF],$A$4)</f>
        <v>165095</v>
      </c>
      <c r="O174" s="8">
        <f>SUMIFS(AssessedValuation[100% Utilities],AssessedValuation[Dist],$C174,AssessedValuation[Tif_NonTIF],$A$4)</f>
        <v>13682247</v>
      </c>
      <c r="P174" s="8">
        <f>SUMIFS(AssessedValuation[100% Other],AssessedValuation[Dist],$C174,AssessedValuation[Tif_NonTIF],$A$4)</f>
        <v>0</v>
      </c>
      <c r="Q174" s="8">
        <f>SUMIFS(AssessedValuation[100% Gross],AssessedValuation[Dist],$C174,AssessedValuation[Tif_NonTIF],$A$4)</f>
        <v>272908337</v>
      </c>
      <c r="R174" s="8">
        <f>SUMIFS(AssessedValuation[100% Military Exempt],AssessedValuation[Dist],$C174,AssessedValuation[Tif_NonTIF],$A$4)</f>
        <v>181496</v>
      </c>
      <c r="S174" s="8">
        <f>SUMIFS(AssessedValuation[100% Net],AssessedValuation[Dist],$C174,AssessedValuation[Tif_NonTIF],$A$4)</f>
        <v>272726841</v>
      </c>
      <c r="T174" s="8">
        <f>SUMIFS(AssessedValuation[100% Gas &amp; Elec Utilities],AssessedValuation[Dist],$C174,AssessedValuation[Tif_NonTIF],$A$4)</f>
        <v>12115355</v>
      </c>
      <c r="U174" s="8">
        <f t="shared" si="2"/>
        <v>284842196</v>
      </c>
    </row>
    <row r="175" spans="1:21" x14ac:dyDescent="0.25">
      <c r="A175">
        <v>2024</v>
      </c>
      <c r="B175" t="s">
        <v>1064</v>
      </c>
      <c r="C175" t="s">
        <v>1372</v>
      </c>
      <c r="D175" t="s">
        <v>1372</v>
      </c>
      <c r="E175" t="s">
        <v>649</v>
      </c>
      <c r="F175" t="s">
        <v>1373</v>
      </c>
      <c r="G175" s="8">
        <f>SUMIFS(AssessedValuation[100% Residential],AssessedValuation[Dist],$C175,AssessedValuation[Tif_NonTIF],$A$4)</f>
        <v>253599747</v>
      </c>
      <c r="H175" s="8">
        <f>SUMIFS(AssessedValuation[100% Ag Land],AssessedValuation[Dist],$C175,AssessedValuation[Tif_NonTIF],$A$4)</f>
        <v>77504429</v>
      </c>
      <c r="I175" s="8">
        <f>SUMIFS(AssessedValuation[100% Ag Building],AssessedValuation[Dist],$C175,AssessedValuation[Tif_NonTIF],$A$4)</f>
        <v>3776643</v>
      </c>
      <c r="J175" s="8">
        <f>SUMIFS(AssessedValuation[100% Commercial],AssessedValuation[Dist],$C175,AssessedValuation[Tif_NonTIF],$A$4)</f>
        <v>25604580</v>
      </c>
      <c r="K175" s="8">
        <f>SUMIFS(AssessedValuation[100% Industrial],AssessedValuation[Dist],$C175,AssessedValuation[Tif_NonTIF],$A$4)</f>
        <v>36378984</v>
      </c>
      <c r="L175" s="8">
        <f>SUMIFS(AssessedValuation[100% Reserved],AssessedValuation[Dist],$C175,AssessedValuation[Tif_NonTIF],$A$4)</f>
        <v>0</v>
      </c>
      <c r="M175" s="8">
        <f>SUMIFS(AssessedValuation[100% Reserved3],AssessedValuation[Dist],$C175,AssessedValuation[Tif_NonTIF],$A$4)</f>
        <v>0</v>
      </c>
      <c r="N175" s="8">
        <f>SUMIFS(AssessedValuation[100% Railroads],AssessedValuation[Dist],$C175,AssessedValuation[Tif_NonTIF],$A$4)</f>
        <v>3492754</v>
      </c>
      <c r="O175" s="8">
        <f>SUMIFS(AssessedValuation[100% Utilities],AssessedValuation[Dist],$C175,AssessedValuation[Tif_NonTIF],$A$4)</f>
        <v>2607932</v>
      </c>
      <c r="P175" s="8">
        <f>SUMIFS(AssessedValuation[100% Other],AssessedValuation[Dist],$C175,AssessedValuation[Tif_NonTIF],$A$4)</f>
        <v>0</v>
      </c>
      <c r="Q175" s="8">
        <f>SUMIFS(AssessedValuation[100% Gross],AssessedValuation[Dist],$C175,AssessedValuation[Tif_NonTIF],$A$4)</f>
        <v>402965069</v>
      </c>
      <c r="R175" s="8">
        <f>SUMIFS(AssessedValuation[100% Military Exempt],AssessedValuation[Dist],$C175,AssessedValuation[Tif_NonTIF],$A$4)</f>
        <v>303728</v>
      </c>
      <c r="S175" s="8">
        <f>SUMIFS(AssessedValuation[100% Net],AssessedValuation[Dist],$C175,AssessedValuation[Tif_NonTIF],$A$4)</f>
        <v>402661341</v>
      </c>
      <c r="T175" s="8">
        <f>SUMIFS(AssessedValuation[100% Gas &amp; Elec Utilities],AssessedValuation[Dist],$C175,AssessedValuation[Tif_NonTIF],$A$4)</f>
        <v>141031523</v>
      </c>
      <c r="U175" s="8">
        <f t="shared" si="2"/>
        <v>543692864</v>
      </c>
    </row>
    <row r="176" spans="1:21" x14ac:dyDescent="0.25">
      <c r="A176">
        <v>2024</v>
      </c>
      <c r="B176" t="s">
        <v>1026</v>
      </c>
      <c r="C176" t="s">
        <v>1375</v>
      </c>
      <c r="D176" t="s">
        <v>1375</v>
      </c>
      <c r="E176" t="s">
        <v>537</v>
      </c>
      <c r="F176" t="s">
        <v>1376</v>
      </c>
      <c r="G176" s="8">
        <f>SUMIFS(AssessedValuation[100% Residential],AssessedValuation[Dist],$C176,AssessedValuation[Tif_NonTIF],$A$4)</f>
        <v>174109700</v>
      </c>
      <c r="H176" s="8">
        <f>SUMIFS(AssessedValuation[100% Ag Land],AssessedValuation[Dist],$C176,AssessedValuation[Tif_NonTIF],$A$4)</f>
        <v>120992040</v>
      </c>
      <c r="I176" s="8">
        <f>SUMIFS(AssessedValuation[100% Ag Building],AssessedValuation[Dist],$C176,AssessedValuation[Tif_NonTIF],$A$4)</f>
        <v>6153930</v>
      </c>
      <c r="J176" s="8">
        <f>SUMIFS(AssessedValuation[100% Commercial],AssessedValuation[Dist],$C176,AssessedValuation[Tif_NonTIF],$A$4)</f>
        <v>18502822</v>
      </c>
      <c r="K176" s="8">
        <f>SUMIFS(AssessedValuation[100% Industrial],AssessedValuation[Dist],$C176,AssessedValuation[Tif_NonTIF],$A$4)</f>
        <v>4081540</v>
      </c>
      <c r="L176" s="8">
        <f>SUMIFS(AssessedValuation[100% Reserved],AssessedValuation[Dist],$C176,AssessedValuation[Tif_NonTIF],$A$4)</f>
        <v>0</v>
      </c>
      <c r="M176" s="8">
        <f>SUMIFS(AssessedValuation[100% Reserved3],AssessedValuation[Dist],$C176,AssessedValuation[Tif_NonTIF],$A$4)</f>
        <v>0</v>
      </c>
      <c r="N176" s="8">
        <f>SUMIFS(AssessedValuation[100% Railroads],AssessedValuation[Dist],$C176,AssessedValuation[Tif_NonTIF],$A$4)</f>
        <v>8968289</v>
      </c>
      <c r="O176" s="8">
        <f>SUMIFS(AssessedValuation[100% Utilities],AssessedValuation[Dist],$C176,AssessedValuation[Tif_NonTIF],$A$4)</f>
        <v>22801680</v>
      </c>
      <c r="P176" s="8">
        <f>SUMIFS(AssessedValuation[100% Other],AssessedValuation[Dist],$C176,AssessedValuation[Tif_NonTIF],$A$4)</f>
        <v>0</v>
      </c>
      <c r="Q176" s="8">
        <f>SUMIFS(AssessedValuation[100% Gross],AssessedValuation[Dist],$C176,AssessedValuation[Tif_NonTIF],$A$4)</f>
        <v>355610001</v>
      </c>
      <c r="R176" s="8">
        <f>SUMIFS(AssessedValuation[100% Military Exempt],AssessedValuation[Dist],$C176,AssessedValuation[Tif_NonTIF],$A$4)</f>
        <v>161124</v>
      </c>
      <c r="S176" s="8">
        <f>SUMIFS(AssessedValuation[100% Net],AssessedValuation[Dist],$C176,AssessedValuation[Tif_NonTIF],$A$4)</f>
        <v>355448877</v>
      </c>
      <c r="T176" s="8">
        <f>SUMIFS(AssessedValuation[100% Gas &amp; Elec Utilities],AssessedValuation[Dist],$C176,AssessedValuation[Tif_NonTIF],$A$4)</f>
        <v>31814486</v>
      </c>
      <c r="U176" s="8">
        <f t="shared" si="2"/>
        <v>387263363</v>
      </c>
    </row>
    <row r="177" spans="1:21" x14ac:dyDescent="0.25">
      <c r="A177">
        <v>2024</v>
      </c>
      <c r="B177" t="s">
        <v>1026</v>
      </c>
      <c r="C177" t="s">
        <v>1377</v>
      </c>
      <c r="D177" t="s">
        <v>1377</v>
      </c>
      <c r="E177" t="s">
        <v>59</v>
      </c>
      <c r="F177" t="s">
        <v>1378</v>
      </c>
      <c r="G177" s="8">
        <f>SUMIFS(AssessedValuation[100% Residential],AssessedValuation[Dist],$C177,AssessedValuation[Tif_NonTIF],$A$4)</f>
        <v>250334278</v>
      </c>
      <c r="H177" s="8">
        <f>SUMIFS(AssessedValuation[100% Ag Land],AssessedValuation[Dist],$C177,AssessedValuation[Tif_NonTIF],$A$4)</f>
        <v>27521001</v>
      </c>
      <c r="I177" s="8">
        <f>SUMIFS(AssessedValuation[100% Ag Building],AssessedValuation[Dist],$C177,AssessedValuation[Tif_NonTIF],$A$4)</f>
        <v>1258650</v>
      </c>
      <c r="J177" s="8">
        <f>SUMIFS(AssessedValuation[100% Commercial],AssessedValuation[Dist],$C177,AssessedValuation[Tif_NonTIF],$A$4)</f>
        <v>12274462</v>
      </c>
      <c r="K177" s="8">
        <f>SUMIFS(AssessedValuation[100% Industrial],AssessedValuation[Dist],$C177,AssessedValuation[Tif_NonTIF],$A$4)</f>
        <v>420201</v>
      </c>
      <c r="L177" s="8">
        <f>SUMIFS(AssessedValuation[100% Reserved],AssessedValuation[Dist],$C177,AssessedValuation[Tif_NonTIF],$A$4)</f>
        <v>0</v>
      </c>
      <c r="M177" s="8">
        <f>SUMIFS(AssessedValuation[100% Reserved3],AssessedValuation[Dist],$C177,AssessedValuation[Tif_NonTIF],$A$4)</f>
        <v>0</v>
      </c>
      <c r="N177" s="8">
        <f>SUMIFS(AssessedValuation[100% Railroads],AssessedValuation[Dist],$C177,AssessedValuation[Tif_NonTIF],$A$4)</f>
        <v>0</v>
      </c>
      <c r="O177" s="8">
        <f>SUMIFS(AssessedValuation[100% Utilities],AssessedValuation[Dist],$C177,AssessedValuation[Tif_NonTIF],$A$4)</f>
        <v>226015</v>
      </c>
      <c r="P177" s="8">
        <f>SUMIFS(AssessedValuation[100% Other],AssessedValuation[Dist],$C177,AssessedValuation[Tif_NonTIF],$A$4)</f>
        <v>617</v>
      </c>
      <c r="Q177" s="8">
        <f>SUMIFS(AssessedValuation[100% Gross],AssessedValuation[Dist],$C177,AssessedValuation[Tif_NonTIF],$A$4)</f>
        <v>292035224</v>
      </c>
      <c r="R177" s="8">
        <f>SUMIFS(AssessedValuation[100% Military Exempt],AssessedValuation[Dist],$C177,AssessedValuation[Tif_NonTIF],$A$4)</f>
        <v>296320</v>
      </c>
      <c r="S177" s="8">
        <f>SUMIFS(AssessedValuation[100% Net],AssessedValuation[Dist],$C177,AssessedValuation[Tif_NonTIF],$A$4)</f>
        <v>291738904</v>
      </c>
      <c r="T177" s="8">
        <f>SUMIFS(AssessedValuation[100% Gas &amp; Elec Utilities],AssessedValuation[Dist],$C177,AssessedValuation[Tif_NonTIF],$A$4)</f>
        <v>29111177</v>
      </c>
      <c r="U177" s="8">
        <f t="shared" si="2"/>
        <v>320850081</v>
      </c>
    </row>
    <row r="178" spans="1:21" x14ac:dyDescent="0.25">
      <c r="A178">
        <v>2024</v>
      </c>
      <c r="B178" t="s">
        <v>1039</v>
      </c>
      <c r="C178" t="s">
        <v>1379</v>
      </c>
      <c r="D178" t="s">
        <v>1379</v>
      </c>
      <c r="E178" t="s">
        <v>283</v>
      </c>
      <c r="F178" t="s">
        <v>1380</v>
      </c>
      <c r="G178" s="8">
        <f>SUMIFS(AssessedValuation[100% Residential],AssessedValuation[Dist],$C178,AssessedValuation[Tif_NonTIF],$A$4)</f>
        <v>283963712</v>
      </c>
      <c r="H178" s="8">
        <f>SUMIFS(AssessedValuation[100% Ag Land],AssessedValuation[Dist],$C178,AssessedValuation[Tif_NonTIF],$A$4)</f>
        <v>187245472</v>
      </c>
      <c r="I178" s="8">
        <f>SUMIFS(AssessedValuation[100% Ag Building],AssessedValuation[Dist],$C178,AssessedValuation[Tif_NonTIF],$A$4)</f>
        <v>5971364</v>
      </c>
      <c r="J178" s="8">
        <f>SUMIFS(AssessedValuation[100% Commercial],AssessedValuation[Dist],$C178,AssessedValuation[Tif_NonTIF],$A$4)</f>
        <v>31661684</v>
      </c>
      <c r="K178" s="8">
        <f>SUMIFS(AssessedValuation[100% Industrial],AssessedValuation[Dist],$C178,AssessedValuation[Tif_NonTIF],$A$4)</f>
        <v>43186011</v>
      </c>
      <c r="L178" s="8">
        <f>SUMIFS(AssessedValuation[100% Reserved],AssessedValuation[Dist],$C178,AssessedValuation[Tif_NonTIF],$A$4)</f>
        <v>0</v>
      </c>
      <c r="M178" s="8">
        <f>SUMIFS(AssessedValuation[100% Reserved3],AssessedValuation[Dist],$C178,AssessedValuation[Tif_NonTIF],$A$4)</f>
        <v>0</v>
      </c>
      <c r="N178" s="8">
        <f>SUMIFS(AssessedValuation[100% Railroads],AssessedValuation[Dist],$C178,AssessedValuation[Tif_NonTIF],$A$4)</f>
        <v>23123119</v>
      </c>
      <c r="O178" s="8">
        <f>SUMIFS(AssessedValuation[100% Utilities],AssessedValuation[Dist],$C178,AssessedValuation[Tif_NonTIF],$A$4)</f>
        <v>287896</v>
      </c>
      <c r="P178" s="8">
        <f>SUMIFS(AssessedValuation[100% Other],AssessedValuation[Dist],$C178,AssessedValuation[Tif_NonTIF],$A$4)</f>
        <v>11540</v>
      </c>
      <c r="Q178" s="8">
        <f>SUMIFS(AssessedValuation[100% Gross],AssessedValuation[Dist],$C178,AssessedValuation[Tif_NonTIF],$A$4)</f>
        <v>575450798</v>
      </c>
      <c r="R178" s="8">
        <f>SUMIFS(AssessedValuation[100% Military Exempt],AssessedValuation[Dist],$C178,AssessedValuation[Tif_NonTIF],$A$4)</f>
        <v>330678</v>
      </c>
      <c r="S178" s="8">
        <f>SUMIFS(AssessedValuation[100% Net],AssessedValuation[Dist],$C178,AssessedValuation[Tif_NonTIF],$A$4)</f>
        <v>575120120</v>
      </c>
      <c r="T178" s="8">
        <f>SUMIFS(AssessedValuation[100% Gas &amp; Elec Utilities],AssessedValuation[Dist],$C178,AssessedValuation[Tif_NonTIF],$A$4)</f>
        <v>63627245</v>
      </c>
      <c r="U178" s="8">
        <f t="shared" si="2"/>
        <v>638747365</v>
      </c>
    </row>
    <row r="179" spans="1:21" x14ac:dyDescent="0.25">
      <c r="A179">
        <v>2024</v>
      </c>
      <c r="B179" t="s">
        <v>1036</v>
      </c>
      <c r="C179" t="s">
        <v>1381</v>
      </c>
      <c r="D179" t="s">
        <v>1381</v>
      </c>
      <c r="E179" t="s">
        <v>1721</v>
      </c>
      <c r="F179" t="s">
        <v>1382</v>
      </c>
      <c r="G179" s="8">
        <f>SUMIFS(AssessedValuation[100% Residential],AssessedValuation[Dist],$C179,AssessedValuation[Tif_NonTIF],$A$4)</f>
        <v>198195419</v>
      </c>
      <c r="H179" s="8">
        <f>SUMIFS(AssessedValuation[100% Ag Land],AssessedValuation[Dist],$C179,AssessedValuation[Tif_NonTIF],$A$4)</f>
        <v>312557828</v>
      </c>
      <c r="I179" s="8">
        <f>SUMIFS(AssessedValuation[100% Ag Building],AssessedValuation[Dist],$C179,AssessedValuation[Tif_NonTIF],$A$4)</f>
        <v>13199701</v>
      </c>
      <c r="J179" s="8">
        <f>SUMIFS(AssessedValuation[100% Commercial],AssessedValuation[Dist],$C179,AssessedValuation[Tif_NonTIF],$A$4)</f>
        <v>32192914</v>
      </c>
      <c r="K179" s="8">
        <f>SUMIFS(AssessedValuation[100% Industrial],AssessedValuation[Dist],$C179,AssessedValuation[Tif_NonTIF],$A$4)</f>
        <v>1931370</v>
      </c>
      <c r="L179" s="8">
        <f>SUMIFS(AssessedValuation[100% Reserved],AssessedValuation[Dist],$C179,AssessedValuation[Tif_NonTIF],$A$4)</f>
        <v>0</v>
      </c>
      <c r="M179" s="8">
        <f>SUMIFS(AssessedValuation[100% Reserved3],AssessedValuation[Dist],$C179,AssessedValuation[Tif_NonTIF],$A$4)</f>
        <v>0</v>
      </c>
      <c r="N179" s="8">
        <f>SUMIFS(AssessedValuation[100% Railroads],AssessedValuation[Dist],$C179,AssessedValuation[Tif_NonTIF],$A$4)</f>
        <v>0</v>
      </c>
      <c r="O179" s="8">
        <f>SUMIFS(AssessedValuation[100% Utilities],AssessedValuation[Dist],$C179,AssessedValuation[Tif_NonTIF],$A$4)</f>
        <v>1742915</v>
      </c>
      <c r="P179" s="8">
        <f>SUMIFS(AssessedValuation[100% Other],AssessedValuation[Dist],$C179,AssessedValuation[Tif_NonTIF],$A$4)</f>
        <v>0</v>
      </c>
      <c r="Q179" s="8">
        <f>SUMIFS(AssessedValuation[100% Gross],AssessedValuation[Dist],$C179,AssessedValuation[Tif_NonTIF],$A$4)</f>
        <v>559820147</v>
      </c>
      <c r="R179" s="8">
        <f>SUMIFS(AssessedValuation[100% Military Exempt],AssessedValuation[Dist],$C179,AssessedValuation[Tif_NonTIF],$A$4)</f>
        <v>392624</v>
      </c>
      <c r="S179" s="8">
        <f>SUMIFS(AssessedValuation[100% Net],AssessedValuation[Dist],$C179,AssessedValuation[Tif_NonTIF],$A$4)</f>
        <v>559427523</v>
      </c>
      <c r="T179" s="8">
        <f>SUMIFS(AssessedValuation[100% Gas &amp; Elec Utilities],AssessedValuation[Dist],$C179,AssessedValuation[Tif_NonTIF],$A$4)</f>
        <v>25281162</v>
      </c>
      <c r="U179" s="8">
        <f t="shared" si="2"/>
        <v>584708685</v>
      </c>
    </row>
    <row r="180" spans="1:21" x14ac:dyDescent="0.25">
      <c r="A180">
        <v>2024</v>
      </c>
      <c r="B180" t="s">
        <v>1064</v>
      </c>
      <c r="C180" t="s">
        <v>1383</v>
      </c>
      <c r="D180" t="s">
        <v>1383</v>
      </c>
      <c r="E180" t="s">
        <v>376</v>
      </c>
      <c r="F180" t="s">
        <v>1384</v>
      </c>
      <c r="G180" s="8">
        <f>SUMIFS(AssessedValuation[100% Residential],AssessedValuation[Dist],$C180,AssessedValuation[Tif_NonTIF],$A$4)</f>
        <v>444161701</v>
      </c>
      <c r="H180" s="8">
        <f>SUMIFS(AssessedValuation[100% Ag Land],AssessedValuation[Dist],$C180,AssessedValuation[Tif_NonTIF],$A$4)</f>
        <v>110588650</v>
      </c>
      <c r="I180" s="8">
        <f>SUMIFS(AssessedValuation[100% Ag Building],AssessedValuation[Dist],$C180,AssessedValuation[Tif_NonTIF],$A$4)</f>
        <v>5694200</v>
      </c>
      <c r="J180" s="8">
        <f>SUMIFS(AssessedValuation[100% Commercial],AssessedValuation[Dist],$C180,AssessedValuation[Tif_NonTIF],$A$4)</f>
        <v>86691612</v>
      </c>
      <c r="K180" s="8">
        <f>SUMIFS(AssessedValuation[100% Industrial],AssessedValuation[Dist],$C180,AssessedValuation[Tif_NonTIF],$A$4)</f>
        <v>14501100</v>
      </c>
      <c r="L180" s="8">
        <f>SUMIFS(AssessedValuation[100% Reserved],AssessedValuation[Dist],$C180,AssessedValuation[Tif_NonTIF],$A$4)</f>
        <v>0</v>
      </c>
      <c r="M180" s="8">
        <f>SUMIFS(AssessedValuation[100% Reserved3],AssessedValuation[Dist],$C180,AssessedValuation[Tif_NonTIF],$A$4)</f>
        <v>0</v>
      </c>
      <c r="N180" s="8">
        <f>SUMIFS(AssessedValuation[100% Railroads],AssessedValuation[Dist],$C180,AssessedValuation[Tif_NonTIF],$A$4)</f>
        <v>0</v>
      </c>
      <c r="O180" s="8">
        <f>SUMIFS(AssessedValuation[100% Utilities],AssessedValuation[Dist],$C180,AssessedValuation[Tif_NonTIF],$A$4)</f>
        <v>2392275</v>
      </c>
      <c r="P180" s="8">
        <f>SUMIFS(AssessedValuation[100% Other],AssessedValuation[Dist],$C180,AssessedValuation[Tif_NonTIF],$A$4)</f>
        <v>0</v>
      </c>
      <c r="Q180" s="8">
        <f>SUMIFS(AssessedValuation[100% Gross],AssessedValuation[Dist],$C180,AssessedValuation[Tif_NonTIF],$A$4)</f>
        <v>664029538</v>
      </c>
      <c r="R180" s="8">
        <f>SUMIFS(AssessedValuation[100% Military Exempt],AssessedValuation[Dist],$C180,AssessedValuation[Tif_NonTIF],$A$4)</f>
        <v>674128</v>
      </c>
      <c r="S180" s="8">
        <f>SUMIFS(AssessedValuation[100% Net],AssessedValuation[Dist],$C180,AssessedValuation[Tif_NonTIF],$A$4)</f>
        <v>663355410</v>
      </c>
      <c r="T180" s="8">
        <f>SUMIFS(AssessedValuation[100% Gas &amp; Elec Utilities],AssessedValuation[Dist],$C180,AssessedValuation[Tif_NonTIF],$A$4)</f>
        <v>50154906</v>
      </c>
      <c r="U180" s="8">
        <f t="shared" si="2"/>
        <v>713510316</v>
      </c>
    </row>
    <row r="181" spans="1:21" x14ac:dyDescent="0.25">
      <c r="A181">
        <v>2024</v>
      </c>
      <c r="B181" t="s">
        <v>1054</v>
      </c>
      <c r="C181" t="s">
        <v>1385</v>
      </c>
      <c r="D181" t="s">
        <v>1385</v>
      </c>
      <c r="E181" t="s">
        <v>297</v>
      </c>
      <c r="F181" t="s">
        <v>1386</v>
      </c>
      <c r="G181" s="8">
        <f>SUMIFS(AssessedValuation[100% Residential],AssessedValuation[Dist],$C181,AssessedValuation[Tif_NonTIF],$A$4)</f>
        <v>483011011</v>
      </c>
      <c r="H181" s="8">
        <f>SUMIFS(AssessedValuation[100% Ag Land],AssessedValuation[Dist],$C181,AssessedValuation[Tif_NonTIF],$A$4)</f>
        <v>111878100</v>
      </c>
      <c r="I181" s="8">
        <f>SUMIFS(AssessedValuation[100% Ag Building],AssessedValuation[Dist],$C181,AssessedValuation[Tif_NonTIF],$A$4)</f>
        <v>15678400</v>
      </c>
      <c r="J181" s="8">
        <f>SUMIFS(AssessedValuation[100% Commercial],AssessedValuation[Dist],$C181,AssessedValuation[Tif_NonTIF],$A$4)</f>
        <v>26361404</v>
      </c>
      <c r="K181" s="8">
        <f>SUMIFS(AssessedValuation[100% Industrial],AssessedValuation[Dist],$C181,AssessedValuation[Tif_NonTIF],$A$4)</f>
        <v>9753297</v>
      </c>
      <c r="L181" s="8">
        <f>SUMIFS(AssessedValuation[100% Reserved],AssessedValuation[Dist],$C181,AssessedValuation[Tif_NonTIF],$A$4)</f>
        <v>0</v>
      </c>
      <c r="M181" s="8">
        <f>SUMIFS(AssessedValuation[100% Reserved3],AssessedValuation[Dist],$C181,AssessedValuation[Tif_NonTIF],$A$4)</f>
        <v>0</v>
      </c>
      <c r="N181" s="8">
        <f>SUMIFS(AssessedValuation[100% Railroads],AssessedValuation[Dist],$C181,AssessedValuation[Tif_NonTIF],$A$4)</f>
        <v>2104353</v>
      </c>
      <c r="O181" s="8">
        <f>SUMIFS(AssessedValuation[100% Utilities],AssessedValuation[Dist],$C181,AssessedValuation[Tif_NonTIF],$A$4)</f>
        <v>19073108</v>
      </c>
      <c r="P181" s="8">
        <f>SUMIFS(AssessedValuation[100% Other],AssessedValuation[Dist],$C181,AssessedValuation[Tif_NonTIF],$A$4)</f>
        <v>0</v>
      </c>
      <c r="Q181" s="8">
        <f>SUMIFS(AssessedValuation[100% Gross],AssessedValuation[Dist],$C181,AssessedValuation[Tif_NonTIF],$A$4)</f>
        <v>667859673</v>
      </c>
      <c r="R181" s="8">
        <f>SUMIFS(AssessedValuation[100% Military Exempt],AssessedValuation[Dist],$C181,AssessedValuation[Tif_NonTIF],$A$4)</f>
        <v>370400</v>
      </c>
      <c r="S181" s="8">
        <f>SUMIFS(AssessedValuation[100% Net],AssessedValuation[Dist],$C181,AssessedValuation[Tif_NonTIF],$A$4)</f>
        <v>667489273</v>
      </c>
      <c r="T181" s="8">
        <f>SUMIFS(AssessedValuation[100% Gas &amp; Elec Utilities],AssessedValuation[Dist],$C181,AssessedValuation[Tif_NonTIF],$A$4)</f>
        <v>39933647</v>
      </c>
      <c r="U181" s="8">
        <f t="shared" si="2"/>
        <v>707422920</v>
      </c>
    </row>
    <row r="182" spans="1:21" x14ac:dyDescent="0.25">
      <c r="A182">
        <v>2024</v>
      </c>
      <c r="B182" t="s">
        <v>1036</v>
      </c>
      <c r="C182" t="s">
        <v>1387</v>
      </c>
      <c r="D182" t="s">
        <v>1387</v>
      </c>
      <c r="E182" t="s">
        <v>215</v>
      </c>
      <c r="F182" t="s">
        <v>1388</v>
      </c>
      <c r="G182" s="8">
        <f>SUMIFS(AssessedValuation[100% Residential],AssessedValuation[Dist],$C182,AssessedValuation[Tif_NonTIF],$A$4)</f>
        <v>140879636</v>
      </c>
      <c r="H182" s="8">
        <f>SUMIFS(AssessedValuation[100% Ag Land],AssessedValuation[Dist],$C182,AssessedValuation[Tif_NonTIF],$A$4)</f>
        <v>238517100</v>
      </c>
      <c r="I182" s="8">
        <f>SUMIFS(AssessedValuation[100% Ag Building],AssessedValuation[Dist],$C182,AssessedValuation[Tif_NonTIF],$A$4)</f>
        <v>15809270</v>
      </c>
      <c r="J182" s="8">
        <f>SUMIFS(AssessedValuation[100% Commercial],AssessedValuation[Dist],$C182,AssessedValuation[Tif_NonTIF],$A$4)</f>
        <v>20527189</v>
      </c>
      <c r="K182" s="8">
        <f>SUMIFS(AssessedValuation[100% Industrial],AssessedValuation[Dist],$C182,AssessedValuation[Tif_NonTIF],$A$4)</f>
        <v>43378410</v>
      </c>
      <c r="L182" s="8">
        <f>SUMIFS(AssessedValuation[100% Reserved],AssessedValuation[Dist],$C182,AssessedValuation[Tif_NonTIF],$A$4)</f>
        <v>0</v>
      </c>
      <c r="M182" s="8">
        <f>SUMIFS(AssessedValuation[100% Reserved3],AssessedValuation[Dist],$C182,AssessedValuation[Tif_NonTIF],$A$4)</f>
        <v>0</v>
      </c>
      <c r="N182" s="8">
        <f>SUMIFS(AssessedValuation[100% Railroads],AssessedValuation[Dist],$C182,AssessedValuation[Tif_NonTIF],$A$4)</f>
        <v>4281096</v>
      </c>
      <c r="O182" s="8">
        <f>SUMIFS(AssessedValuation[100% Utilities],AssessedValuation[Dist],$C182,AssessedValuation[Tif_NonTIF],$A$4)</f>
        <v>9040660</v>
      </c>
      <c r="P182" s="8">
        <f>SUMIFS(AssessedValuation[100% Other],AssessedValuation[Dist],$C182,AssessedValuation[Tif_NonTIF],$A$4)</f>
        <v>0</v>
      </c>
      <c r="Q182" s="8">
        <f>SUMIFS(AssessedValuation[100% Gross],AssessedValuation[Dist],$C182,AssessedValuation[Tif_NonTIF],$A$4)</f>
        <v>472433361</v>
      </c>
      <c r="R182" s="8">
        <f>SUMIFS(AssessedValuation[100% Military Exempt],AssessedValuation[Dist],$C182,AssessedValuation[Tif_NonTIF],$A$4)</f>
        <v>261132</v>
      </c>
      <c r="S182" s="8">
        <f>SUMIFS(AssessedValuation[100% Net],AssessedValuation[Dist],$C182,AssessedValuation[Tif_NonTIF],$A$4)</f>
        <v>472172229</v>
      </c>
      <c r="T182" s="8">
        <f>SUMIFS(AssessedValuation[100% Gas &amp; Elec Utilities],AssessedValuation[Dist],$C182,AssessedValuation[Tif_NonTIF],$A$4)</f>
        <v>31112412</v>
      </c>
      <c r="U182" s="8">
        <f t="shared" si="2"/>
        <v>503284641</v>
      </c>
    </row>
    <row r="183" spans="1:21" x14ac:dyDescent="0.25">
      <c r="A183">
        <v>2024</v>
      </c>
      <c r="B183" t="s">
        <v>1045</v>
      </c>
      <c r="C183" t="s">
        <v>1389</v>
      </c>
      <c r="D183" t="s">
        <v>1389</v>
      </c>
      <c r="E183" t="s">
        <v>685</v>
      </c>
      <c r="F183" t="s">
        <v>1390</v>
      </c>
      <c r="G183" s="8">
        <f>SUMIFS(AssessedValuation[100% Residential],AssessedValuation[Dist],$C183,AssessedValuation[Tif_NonTIF],$A$4)</f>
        <v>722082135</v>
      </c>
      <c r="H183" s="8">
        <f>SUMIFS(AssessedValuation[100% Ag Land],AssessedValuation[Dist],$C183,AssessedValuation[Tif_NonTIF],$A$4)</f>
        <v>119849</v>
      </c>
      <c r="I183" s="8">
        <f>SUMIFS(AssessedValuation[100% Ag Building],AssessedValuation[Dist],$C183,AssessedValuation[Tif_NonTIF],$A$4)</f>
        <v>0</v>
      </c>
      <c r="J183" s="8">
        <f>SUMIFS(AssessedValuation[100% Commercial],AssessedValuation[Dist],$C183,AssessedValuation[Tif_NonTIF],$A$4)</f>
        <v>134393631</v>
      </c>
      <c r="K183" s="8">
        <f>SUMIFS(AssessedValuation[100% Industrial],AssessedValuation[Dist],$C183,AssessedValuation[Tif_NonTIF],$A$4)</f>
        <v>6946358</v>
      </c>
      <c r="L183" s="8">
        <f>SUMIFS(AssessedValuation[100% Reserved],AssessedValuation[Dist],$C183,AssessedValuation[Tif_NonTIF],$A$4)</f>
        <v>0</v>
      </c>
      <c r="M183" s="8">
        <f>SUMIFS(AssessedValuation[100% Reserved3],AssessedValuation[Dist],$C183,AssessedValuation[Tif_NonTIF],$A$4)</f>
        <v>0</v>
      </c>
      <c r="N183" s="8">
        <f>SUMIFS(AssessedValuation[100% Railroads],AssessedValuation[Dist],$C183,AssessedValuation[Tif_NonTIF],$A$4)</f>
        <v>0</v>
      </c>
      <c r="O183" s="8">
        <f>SUMIFS(AssessedValuation[100% Utilities],AssessedValuation[Dist],$C183,AssessedValuation[Tif_NonTIF],$A$4)</f>
        <v>0</v>
      </c>
      <c r="P183" s="8">
        <f>SUMIFS(AssessedValuation[100% Other],AssessedValuation[Dist],$C183,AssessedValuation[Tif_NonTIF],$A$4)</f>
        <v>0</v>
      </c>
      <c r="Q183" s="8">
        <f>SUMIFS(AssessedValuation[100% Gross],AssessedValuation[Dist],$C183,AssessedValuation[Tif_NonTIF],$A$4)</f>
        <v>863541973</v>
      </c>
      <c r="R183" s="8">
        <f>SUMIFS(AssessedValuation[100% Military Exempt],AssessedValuation[Dist],$C183,AssessedValuation[Tif_NonTIF],$A$4)</f>
        <v>900072</v>
      </c>
      <c r="S183" s="8">
        <f>SUMIFS(AssessedValuation[100% Net],AssessedValuation[Dist],$C183,AssessedValuation[Tif_NonTIF],$A$4)</f>
        <v>862641901</v>
      </c>
      <c r="T183" s="8">
        <f>SUMIFS(AssessedValuation[100% Gas &amp; Elec Utilities],AssessedValuation[Dist],$C183,AssessedValuation[Tif_NonTIF],$A$4)</f>
        <v>66138824</v>
      </c>
      <c r="U183" s="8">
        <f t="shared" si="2"/>
        <v>928780725</v>
      </c>
    </row>
    <row r="184" spans="1:21" x14ac:dyDescent="0.25">
      <c r="A184">
        <v>2024</v>
      </c>
      <c r="B184" t="s">
        <v>1031</v>
      </c>
      <c r="C184" t="s">
        <v>1391</v>
      </c>
      <c r="D184" t="s">
        <v>1391</v>
      </c>
      <c r="E184" t="s">
        <v>697</v>
      </c>
      <c r="F184" t="s">
        <v>1392</v>
      </c>
      <c r="G184" s="8">
        <f>SUMIFS(AssessedValuation[100% Residential],AssessedValuation[Dist],$C184,AssessedValuation[Tif_NonTIF],$A$4)</f>
        <v>1214598954</v>
      </c>
      <c r="H184" s="8">
        <f>SUMIFS(AssessedValuation[100% Ag Land],AssessedValuation[Dist],$C184,AssessedValuation[Tif_NonTIF],$A$4)</f>
        <v>113516440</v>
      </c>
      <c r="I184" s="8">
        <f>SUMIFS(AssessedValuation[100% Ag Building],AssessedValuation[Dist],$C184,AssessedValuation[Tif_NonTIF],$A$4)</f>
        <v>4156000</v>
      </c>
      <c r="J184" s="8">
        <f>SUMIFS(AssessedValuation[100% Commercial],AssessedValuation[Dist],$C184,AssessedValuation[Tif_NonTIF],$A$4)</f>
        <v>251602205</v>
      </c>
      <c r="K184" s="8">
        <f>SUMIFS(AssessedValuation[100% Industrial],AssessedValuation[Dist],$C184,AssessedValuation[Tif_NonTIF],$A$4)</f>
        <v>97833629</v>
      </c>
      <c r="L184" s="8">
        <f>SUMIFS(AssessedValuation[100% Reserved],AssessedValuation[Dist],$C184,AssessedValuation[Tif_NonTIF],$A$4)</f>
        <v>0</v>
      </c>
      <c r="M184" s="8">
        <f>SUMIFS(AssessedValuation[100% Reserved3],AssessedValuation[Dist],$C184,AssessedValuation[Tif_NonTIF],$A$4)</f>
        <v>0</v>
      </c>
      <c r="N184" s="8">
        <f>SUMIFS(AssessedValuation[100% Railroads],AssessedValuation[Dist],$C184,AssessedValuation[Tif_NonTIF],$A$4)</f>
        <v>11919062</v>
      </c>
      <c r="O184" s="8">
        <f>SUMIFS(AssessedValuation[100% Utilities],AssessedValuation[Dist],$C184,AssessedValuation[Tif_NonTIF],$A$4)</f>
        <v>442665</v>
      </c>
      <c r="P184" s="8">
        <f>SUMIFS(AssessedValuation[100% Other],AssessedValuation[Dist],$C184,AssessedValuation[Tif_NonTIF],$A$4)</f>
        <v>0</v>
      </c>
      <c r="Q184" s="8">
        <f>SUMIFS(AssessedValuation[100% Gross],AssessedValuation[Dist],$C184,AssessedValuation[Tif_NonTIF],$A$4)</f>
        <v>1694068955</v>
      </c>
      <c r="R184" s="8">
        <f>SUMIFS(AssessedValuation[100% Military Exempt],AssessedValuation[Dist],$C184,AssessedValuation[Tif_NonTIF],$A$4)</f>
        <v>1963120</v>
      </c>
      <c r="S184" s="8">
        <f>SUMIFS(AssessedValuation[100% Net],AssessedValuation[Dist],$C184,AssessedValuation[Tif_NonTIF],$A$4)</f>
        <v>1692105835</v>
      </c>
      <c r="T184" s="8">
        <f>SUMIFS(AssessedValuation[100% Gas &amp; Elec Utilities],AssessedValuation[Dist],$C184,AssessedValuation[Tif_NonTIF],$A$4)</f>
        <v>549379101</v>
      </c>
      <c r="U184" s="8">
        <f t="shared" si="2"/>
        <v>2241484936</v>
      </c>
    </row>
    <row r="185" spans="1:21" x14ac:dyDescent="0.25">
      <c r="A185">
        <v>2024</v>
      </c>
      <c r="B185" t="s">
        <v>1026</v>
      </c>
      <c r="C185" t="s">
        <v>1393</v>
      </c>
      <c r="D185" t="s">
        <v>1393</v>
      </c>
      <c r="E185" t="s">
        <v>715</v>
      </c>
      <c r="F185" t="s">
        <v>1394</v>
      </c>
      <c r="G185" s="8">
        <f>SUMIFS(AssessedValuation[100% Residential],AssessedValuation[Dist],$C185,AssessedValuation[Tif_NonTIF],$A$4)</f>
        <v>299131340</v>
      </c>
      <c r="H185" s="8">
        <f>SUMIFS(AssessedValuation[100% Ag Land],AssessedValuation[Dist],$C185,AssessedValuation[Tif_NonTIF],$A$4)</f>
        <v>32460100</v>
      </c>
      <c r="I185" s="8">
        <f>SUMIFS(AssessedValuation[100% Ag Building],AssessedValuation[Dist],$C185,AssessedValuation[Tif_NonTIF],$A$4)</f>
        <v>1614400</v>
      </c>
      <c r="J185" s="8">
        <f>SUMIFS(AssessedValuation[100% Commercial],AssessedValuation[Dist],$C185,AssessedValuation[Tif_NonTIF],$A$4)</f>
        <v>11464560</v>
      </c>
      <c r="K185" s="8">
        <f>SUMIFS(AssessedValuation[100% Industrial],AssessedValuation[Dist],$C185,AssessedValuation[Tif_NonTIF],$A$4)</f>
        <v>0</v>
      </c>
      <c r="L185" s="8">
        <f>SUMIFS(AssessedValuation[100% Reserved],AssessedValuation[Dist],$C185,AssessedValuation[Tif_NonTIF],$A$4)</f>
        <v>0</v>
      </c>
      <c r="M185" s="8">
        <f>SUMIFS(AssessedValuation[100% Reserved3],AssessedValuation[Dist],$C185,AssessedValuation[Tif_NonTIF],$A$4)</f>
        <v>0</v>
      </c>
      <c r="N185" s="8">
        <f>SUMIFS(AssessedValuation[100% Railroads],AssessedValuation[Dist],$C185,AssessedValuation[Tif_NonTIF],$A$4)</f>
        <v>0</v>
      </c>
      <c r="O185" s="8">
        <f>SUMIFS(AssessedValuation[100% Utilities],AssessedValuation[Dist],$C185,AssessedValuation[Tif_NonTIF],$A$4)</f>
        <v>761397</v>
      </c>
      <c r="P185" s="8">
        <f>SUMIFS(AssessedValuation[100% Other],AssessedValuation[Dist],$C185,AssessedValuation[Tif_NonTIF],$A$4)</f>
        <v>0</v>
      </c>
      <c r="Q185" s="8">
        <f>SUMIFS(AssessedValuation[100% Gross],AssessedValuation[Dist],$C185,AssessedValuation[Tif_NonTIF],$A$4)</f>
        <v>345431797</v>
      </c>
      <c r="R185" s="8">
        <f>SUMIFS(AssessedValuation[100% Military Exempt],AssessedValuation[Dist],$C185,AssessedValuation[Tif_NonTIF],$A$4)</f>
        <v>242452</v>
      </c>
      <c r="S185" s="8">
        <f>SUMIFS(AssessedValuation[100% Net],AssessedValuation[Dist],$C185,AssessedValuation[Tif_NonTIF],$A$4)</f>
        <v>345189345</v>
      </c>
      <c r="T185" s="8">
        <f>SUMIFS(AssessedValuation[100% Gas &amp; Elec Utilities],AssessedValuation[Dist],$C185,AssessedValuation[Tif_NonTIF],$A$4)</f>
        <v>8499012</v>
      </c>
      <c r="U185" s="8">
        <f t="shared" si="2"/>
        <v>353688357</v>
      </c>
    </row>
    <row r="186" spans="1:21" x14ac:dyDescent="0.25">
      <c r="A186">
        <v>2024</v>
      </c>
      <c r="B186" t="s">
        <v>1031</v>
      </c>
      <c r="C186" t="s">
        <v>1395</v>
      </c>
      <c r="D186" t="s">
        <v>1395</v>
      </c>
      <c r="E186" t="s">
        <v>161</v>
      </c>
      <c r="F186" t="s">
        <v>1396</v>
      </c>
      <c r="G186" s="8">
        <f>SUMIFS(AssessedValuation[100% Residential],AssessedValuation[Dist],$C186,AssessedValuation[Tif_NonTIF],$A$4)</f>
        <v>1507217234</v>
      </c>
      <c r="H186" s="8">
        <f>SUMIFS(AssessedValuation[100% Ag Land],AssessedValuation[Dist],$C186,AssessedValuation[Tif_NonTIF],$A$4)</f>
        <v>54972720</v>
      </c>
      <c r="I186" s="8">
        <f>SUMIFS(AssessedValuation[100% Ag Building],AssessedValuation[Dist],$C186,AssessedValuation[Tif_NonTIF],$A$4)</f>
        <v>7135290</v>
      </c>
      <c r="J186" s="8">
        <f>SUMIFS(AssessedValuation[100% Commercial],AssessedValuation[Dist],$C186,AssessedValuation[Tif_NonTIF],$A$4)</f>
        <v>453236457</v>
      </c>
      <c r="K186" s="8">
        <f>SUMIFS(AssessedValuation[100% Industrial],AssessedValuation[Dist],$C186,AssessedValuation[Tif_NonTIF],$A$4)</f>
        <v>115741796</v>
      </c>
      <c r="L186" s="8">
        <f>SUMIFS(AssessedValuation[100% Reserved],AssessedValuation[Dist],$C186,AssessedValuation[Tif_NonTIF],$A$4)</f>
        <v>0</v>
      </c>
      <c r="M186" s="8">
        <f>SUMIFS(AssessedValuation[100% Reserved3],AssessedValuation[Dist],$C186,AssessedValuation[Tif_NonTIF],$A$4)</f>
        <v>0</v>
      </c>
      <c r="N186" s="8">
        <f>SUMIFS(AssessedValuation[100% Railroads],AssessedValuation[Dist],$C186,AssessedValuation[Tif_NonTIF],$A$4)</f>
        <v>43387334</v>
      </c>
      <c r="O186" s="8">
        <f>SUMIFS(AssessedValuation[100% Utilities],AssessedValuation[Dist],$C186,AssessedValuation[Tif_NonTIF],$A$4)</f>
        <v>1245239</v>
      </c>
      <c r="P186" s="8">
        <f>SUMIFS(AssessedValuation[100% Other],AssessedValuation[Dist],$C186,AssessedValuation[Tif_NonTIF],$A$4)</f>
        <v>0</v>
      </c>
      <c r="Q186" s="8">
        <f>SUMIFS(AssessedValuation[100% Gross],AssessedValuation[Dist],$C186,AssessedValuation[Tif_NonTIF],$A$4)</f>
        <v>2182936070</v>
      </c>
      <c r="R186" s="8">
        <f>SUMIFS(AssessedValuation[100% Military Exempt],AssessedValuation[Dist],$C186,AssessedValuation[Tif_NonTIF],$A$4)</f>
        <v>2426120</v>
      </c>
      <c r="S186" s="8">
        <f>SUMIFS(AssessedValuation[100% Net],AssessedValuation[Dist],$C186,AssessedValuation[Tif_NonTIF],$A$4)</f>
        <v>2180509950</v>
      </c>
      <c r="T186" s="8">
        <f>SUMIFS(AssessedValuation[100% Gas &amp; Elec Utilities],AssessedValuation[Dist],$C186,AssessedValuation[Tif_NonTIF],$A$4)</f>
        <v>222164524</v>
      </c>
      <c r="U186" s="8">
        <f t="shared" si="2"/>
        <v>2402674474</v>
      </c>
    </row>
    <row r="187" spans="1:21" x14ac:dyDescent="0.25">
      <c r="A187">
        <v>2024</v>
      </c>
      <c r="B187" t="s">
        <v>1042</v>
      </c>
      <c r="C187" t="s">
        <v>1397</v>
      </c>
      <c r="D187" t="s">
        <v>1397</v>
      </c>
      <c r="E187" t="s">
        <v>300</v>
      </c>
      <c r="F187" t="s">
        <v>1398</v>
      </c>
      <c r="G187" s="8">
        <f>SUMIFS(AssessedValuation[100% Residential],AssessedValuation[Dist],$C187,AssessedValuation[Tif_NonTIF],$A$4)</f>
        <v>311970879</v>
      </c>
      <c r="H187" s="8">
        <f>SUMIFS(AssessedValuation[100% Ag Land],AssessedValuation[Dist],$C187,AssessedValuation[Tif_NonTIF],$A$4)</f>
        <v>174992789</v>
      </c>
      <c r="I187" s="8">
        <f>SUMIFS(AssessedValuation[100% Ag Building],AssessedValuation[Dist],$C187,AssessedValuation[Tif_NonTIF],$A$4)</f>
        <v>9908170</v>
      </c>
      <c r="J187" s="8">
        <f>SUMIFS(AssessedValuation[100% Commercial],AssessedValuation[Dist],$C187,AssessedValuation[Tif_NonTIF],$A$4)</f>
        <v>24574270</v>
      </c>
      <c r="K187" s="8">
        <f>SUMIFS(AssessedValuation[100% Industrial],AssessedValuation[Dist],$C187,AssessedValuation[Tif_NonTIF],$A$4)</f>
        <v>14135111</v>
      </c>
      <c r="L187" s="8">
        <f>SUMIFS(AssessedValuation[100% Reserved],AssessedValuation[Dist],$C187,AssessedValuation[Tif_NonTIF],$A$4)</f>
        <v>0</v>
      </c>
      <c r="M187" s="8">
        <f>SUMIFS(AssessedValuation[100% Reserved3],AssessedValuation[Dist],$C187,AssessedValuation[Tif_NonTIF],$A$4)</f>
        <v>0</v>
      </c>
      <c r="N187" s="8">
        <f>SUMIFS(AssessedValuation[100% Railroads],AssessedValuation[Dist],$C187,AssessedValuation[Tif_NonTIF],$A$4)</f>
        <v>0</v>
      </c>
      <c r="O187" s="8">
        <f>SUMIFS(AssessedValuation[100% Utilities],AssessedValuation[Dist],$C187,AssessedValuation[Tif_NonTIF],$A$4)</f>
        <v>4819554</v>
      </c>
      <c r="P187" s="8">
        <f>SUMIFS(AssessedValuation[100% Other],AssessedValuation[Dist],$C187,AssessedValuation[Tif_NonTIF],$A$4)</f>
        <v>0</v>
      </c>
      <c r="Q187" s="8">
        <f>SUMIFS(AssessedValuation[100% Gross],AssessedValuation[Dist],$C187,AssessedValuation[Tif_NonTIF],$A$4)</f>
        <v>540400773</v>
      </c>
      <c r="R187" s="8">
        <f>SUMIFS(AssessedValuation[100% Military Exempt],AssessedValuation[Dist],$C187,AssessedValuation[Tif_NonTIF],$A$4)</f>
        <v>370400</v>
      </c>
      <c r="S187" s="8">
        <f>SUMIFS(AssessedValuation[100% Net],AssessedValuation[Dist],$C187,AssessedValuation[Tif_NonTIF],$A$4)</f>
        <v>540030373</v>
      </c>
      <c r="T187" s="8">
        <f>SUMIFS(AssessedValuation[100% Gas &amp; Elec Utilities],AssessedValuation[Dist],$C187,AssessedValuation[Tif_NonTIF],$A$4)</f>
        <v>42195839</v>
      </c>
      <c r="U187" s="8">
        <f t="shared" si="2"/>
        <v>582226212</v>
      </c>
    </row>
    <row r="188" spans="1:21" x14ac:dyDescent="0.25">
      <c r="A188">
        <v>2024</v>
      </c>
      <c r="B188" t="s">
        <v>1026</v>
      </c>
      <c r="C188" t="s">
        <v>1399</v>
      </c>
      <c r="D188" t="s">
        <v>1399</v>
      </c>
      <c r="E188" t="s">
        <v>720</v>
      </c>
      <c r="F188" t="s">
        <v>1400</v>
      </c>
      <c r="G188" s="8">
        <f>SUMIFS(AssessedValuation[100% Residential],AssessedValuation[Dist],$C188,AssessedValuation[Tif_NonTIF],$A$4)</f>
        <v>82761310</v>
      </c>
      <c r="H188" s="8">
        <f>SUMIFS(AssessedValuation[100% Ag Land],AssessedValuation[Dist],$C188,AssessedValuation[Tif_NonTIF],$A$4)</f>
        <v>31883880</v>
      </c>
      <c r="I188" s="8">
        <f>SUMIFS(AssessedValuation[100% Ag Building],AssessedValuation[Dist],$C188,AssessedValuation[Tif_NonTIF],$A$4)</f>
        <v>874490</v>
      </c>
      <c r="J188" s="8">
        <f>SUMIFS(AssessedValuation[100% Commercial],AssessedValuation[Dist],$C188,AssessedValuation[Tif_NonTIF],$A$4)</f>
        <v>2484190</v>
      </c>
      <c r="K188" s="8">
        <f>SUMIFS(AssessedValuation[100% Industrial],AssessedValuation[Dist],$C188,AssessedValuation[Tif_NonTIF],$A$4)</f>
        <v>0</v>
      </c>
      <c r="L188" s="8">
        <f>SUMIFS(AssessedValuation[100% Reserved],AssessedValuation[Dist],$C188,AssessedValuation[Tif_NonTIF],$A$4)</f>
        <v>0</v>
      </c>
      <c r="M188" s="8">
        <f>SUMIFS(AssessedValuation[100% Reserved3],AssessedValuation[Dist],$C188,AssessedValuation[Tif_NonTIF],$A$4)</f>
        <v>0</v>
      </c>
      <c r="N188" s="8">
        <f>SUMIFS(AssessedValuation[100% Railroads],AssessedValuation[Dist],$C188,AssessedValuation[Tif_NonTIF],$A$4)</f>
        <v>12537565</v>
      </c>
      <c r="O188" s="8">
        <f>SUMIFS(AssessedValuation[100% Utilities],AssessedValuation[Dist],$C188,AssessedValuation[Tif_NonTIF],$A$4)</f>
        <v>1547556</v>
      </c>
      <c r="P188" s="8">
        <f>SUMIFS(AssessedValuation[100% Other],AssessedValuation[Dist],$C188,AssessedValuation[Tif_NonTIF],$A$4)</f>
        <v>1020</v>
      </c>
      <c r="Q188" s="8">
        <f>SUMIFS(AssessedValuation[100% Gross],AssessedValuation[Dist],$C188,AssessedValuation[Tif_NonTIF],$A$4)</f>
        <v>132090011</v>
      </c>
      <c r="R188" s="8">
        <f>SUMIFS(AssessedValuation[100% Military Exempt],AssessedValuation[Dist],$C188,AssessedValuation[Tif_NonTIF],$A$4)</f>
        <v>196312</v>
      </c>
      <c r="S188" s="8">
        <f>SUMIFS(AssessedValuation[100% Net],AssessedValuation[Dist],$C188,AssessedValuation[Tif_NonTIF],$A$4)</f>
        <v>131893699</v>
      </c>
      <c r="T188" s="8">
        <f>SUMIFS(AssessedValuation[100% Gas &amp; Elec Utilities],AssessedValuation[Dist],$C188,AssessedValuation[Tif_NonTIF],$A$4)</f>
        <v>9710022</v>
      </c>
      <c r="U188" s="8">
        <f t="shared" si="2"/>
        <v>141603721</v>
      </c>
    </row>
    <row r="189" spans="1:21" x14ac:dyDescent="0.25">
      <c r="A189">
        <v>2024</v>
      </c>
      <c r="B189" t="s">
        <v>1054</v>
      </c>
      <c r="C189" t="s">
        <v>1401</v>
      </c>
      <c r="D189" t="s">
        <v>1401</v>
      </c>
      <c r="E189" t="s">
        <v>88</v>
      </c>
      <c r="F189" t="s">
        <v>1402</v>
      </c>
      <c r="G189" s="8">
        <f>SUMIFS(AssessedValuation[100% Residential],AssessedValuation[Dist],$C189,AssessedValuation[Tif_NonTIF],$A$4)</f>
        <v>279298559</v>
      </c>
      <c r="H189" s="8">
        <f>SUMIFS(AssessedValuation[100% Ag Land],AssessedValuation[Dist],$C189,AssessedValuation[Tif_NonTIF],$A$4)</f>
        <v>110658032</v>
      </c>
      <c r="I189" s="8">
        <f>SUMIFS(AssessedValuation[100% Ag Building],AssessedValuation[Dist],$C189,AssessedValuation[Tif_NonTIF],$A$4)</f>
        <v>7910727</v>
      </c>
      <c r="J189" s="8">
        <f>SUMIFS(AssessedValuation[100% Commercial],AssessedValuation[Dist],$C189,AssessedValuation[Tif_NonTIF],$A$4)</f>
        <v>37399946</v>
      </c>
      <c r="K189" s="8">
        <f>SUMIFS(AssessedValuation[100% Industrial],AssessedValuation[Dist],$C189,AssessedValuation[Tif_NonTIF],$A$4)</f>
        <v>5600067</v>
      </c>
      <c r="L189" s="8">
        <f>SUMIFS(AssessedValuation[100% Reserved],AssessedValuation[Dist],$C189,AssessedValuation[Tif_NonTIF],$A$4)</f>
        <v>0</v>
      </c>
      <c r="M189" s="8">
        <f>SUMIFS(AssessedValuation[100% Reserved3],AssessedValuation[Dist],$C189,AssessedValuation[Tif_NonTIF],$A$4)</f>
        <v>0</v>
      </c>
      <c r="N189" s="8">
        <f>SUMIFS(AssessedValuation[100% Railroads],AssessedValuation[Dist],$C189,AssessedValuation[Tif_NonTIF],$A$4)</f>
        <v>8526590</v>
      </c>
      <c r="O189" s="8">
        <f>SUMIFS(AssessedValuation[100% Utilities],AssessedValuation[Dist],$C189,AssessedValuation[Tif_NonTIF],$A$4)</f>
        <v>241890</v>
      </c>
      <c r="P189" s="8">
        <f>SUMIFS(AssessedValuation[100% Other],AssessedValuation[Dist],$C189,AssessedValuation[Tif_NonTIF],$A$4)</f>
        <v>0</v>
      </c>
      <c r="Q189" s="8">
        <f>SUMIFS(AssessedValuation[100% Gross],AssessedValuation[Dist],$C189,AssessedValuation[Tif_NonTIF],$A$4)</f>
        <v>449635811</v>
      </c>
      <c r="R189" s="8">
        <f>SUMIFS(AssessedValuation[100% Military Exempt],AssessedValuation[Dist],$C189,AssessedValuation[Tif_NonTIF],$A$4)</f>
        <v>390772</v>
      </c>
      <c r="S189" s="8">
        <f>SUMIFS(AssessedValuation[100% Net],AssessedValuation[Dist],$C189,AssessedValuation[Tif_NonTIF],$A$4)</f>
        <v>449245039</v>
      </c>
      <c r="T189" s="8">
        <f>SUMIFS(AssessedValuation[100% Gas &amp; Elec Utilities],AssessedValuation[Dist],$C189,AssessedValuation[Tif_NonTIF],$A$4)</f>
        <v>24329482</v>
      </c>
      <c r="U189" s="8">
        <f t="shared" si="2"/>
        <v>473574521</v>
      </c>
    </row>
    <row r="190" spans="1:21" x14ac:dyDescent="0.25">
      <c r="A190">
        <v>2024</v>
      </c>
      <c r="B190" t="s">
        <v>1045</v>
      </c>
      <c r="C190" t="s">
        <v>1403</v>
      </c>
      <c r="D190" t="s">
        <v>1403</v>
      </c>
      <c r="E190" t="s">
        <v>210</v>
      </c>
      <c r="F190" t="s">
        <v>1404</v>
      </c>
      <c r="G190" s="8">
        <f>SUMIFS(AssessedValuation[100% Residential],AssessedValuation[Dist],$C190,AssessedValuation[Tif_NonTIF],$A$4)</f>
        <v>160749593</v>
      </c>
      <c r="H190" s="8">
        <f>SUMIFS(AssessedValuation[100% Ag Land],AssessedValuation[Dist],$C190,AssessedValuation[Tif_NonTIF],$A$4)</f>
        <v>165616390</v>
      </c>
      <c r="I190" s="8">
        <f>SUMIFS(AssessedValuation[100% Ag Building],AssessedValuation[Dist],$C190,AssessedValuation[Tif_NonTIF],$A$4)</f>
        <v>7960850</v>
      </c>
      <c r="J190" s="8">
        <f>SUMIFS(AssessedValuation[100% Commercial],AssessedValuation[Dist],$C190,AssessedValuation[Tif_NonTIF],$A$4)</f>
        <v>14998728</v>
      </c>
      <c r="K190" s="8">
        <f>SUMIFS(AssessedValuation[100% Industrial],AssessedValuation[Dist],$C190,AssessedValuation[Tif_NonTIF],$A$4)</f>
        <v>0</v>
      </c>
      <c r="L190" s="8">
        <f>SUMIFS(AssessedValuation[100% Reserved],AssessedValuation[Dist],$C190,AssessedValuation[Tif_NonTIF],$A$4)</f>
        <v>0</v>
      </c>
      <c r="M190" s="8">
        <f>SUMIFS(AssessedValuation[100% Reserved3],AssessedValuation[Dist],$C190,AssessedValuation[Tif_NonTIF],$A$4)</f>
        <v>0</v>
      </c>
      <c r="N190" s="8">
        <f>SUMIFS(AssessedValuation[100% Railroads],AssessedValuation[Dist],$C190,AssessedValuation[Tif_NonTIF],$A$4)</f>
        <v>0</v>
      </c>
      <c r="O190" s="8">
        <f>SUMIFS(AssessedValuation[100% Utilities],AssessedValuation[Dist],$C190,AssessedValuation[Tif_NonTIF],$A$4)</f>
        <v>35196744</v>
      </c>
      <c r="P190" s="8">
        <f>SUMIFS(AssessedValuation[100% Other],AssessedValuation[Dist],$C190,AssessedValuation[Tif_NonTIF],$A$4)</f>
        <v>0</v>
      </c>
      <c r="Q190" s="8">
        <f>SUMIFS(AssessedValuation[100% Gross],AssessedValuation[Dist],$C190,AssessedValuation[Tif_NonTIF],$A$4)</f>
        <v>384522305</v>
      </c>
      <c r="R190" s="8">
        <f>SUMIFS(AssessedValuation[100% Military Exempt],AssessedValuation[Dist],$C190,AssessedValuation[Tif_NonTIF],$A$4)</f>
        <v>379846</v>
      </c>
      <c r="S190" s="8">
        <f>SUMIFS(AssessedValuation[100% Net],AssessedValuation[Dist],$C190,AssessedValuation[Tif_NonTIF],$A$4)</f>
        <v>384142459</v>
      </c>
      <c r="T190" s="8">
        <f>SUMIFS(AssessedValuation[100% Gas &amp; Elec Utilities],AssessedValuation[Dist],$C190,AssessedValuation[Tif_NonTIF],$A$4)</f>
        <v>46211801</v>
      </c>
      <c r="U190" s="8">
        <f t="shared" si="2"/>
        <v>430354260</v>
      </c>
    </row>
    <row r="191" spans="1:21" x14ac:dyDescent="0.25">
      <c r="A191">
        <v>2024</v>
      </c>
      <c r="B191" t="s">
        <v>1045</v>
      </c>
      <c r="C191" t="s">
        <v>1405</v>
      </c>
      <c r="D191" t="s">
        <v>1405</v>
      </c>
      <c r="E191" t="s">
        <v>556</v>
      </c>
      <c r="F191" t="s">
        <v>1406</v>
      </c>
      <c r="G191" s="8">
        <f>SUMIFS(AssessedValuation[100% Residential],AssessedValuation[Dist],$C191,AssessedValuation[Tif_NonTIF],$A$4)</f>
        <v>616030491</v>
      </c>
      <c r="H191" s="8">
        <f>SUMIFS(AssessedValuation[100% Ag Land],AssessedValuation[Dist],$C191,AssessedValuation[Tif_NonTIF],$A$4)</f>
        <v>142926810</v>
      </c>
      <c r="I191" s="8">
        <f>SUMIFS(AssessedValuation[100% Ag Building],AssessedValuation[Dist],$C191,AssessedValuation[Tif_NonTIF],$A$4)</f>
        <v>26384570</v>
      </c>
      <c r="J191" s="8">
        <f>SUMIFS(AssessedValuation[100% Commercial],AssessedValuation[Dist],$C191,AssessedValuation[Tif_NonTIF],$A$4)</f>
        <v>61389113</v>
      </c>
      <c r="K191" s="8">
        <f>SUMIFS(AssessedValuation[100% Industrial],AssessedValuation[Dist],$C191,AssessedValuation[Tif_NonTIF],$A$4)</f>
        <v>12480908</v>
      </c>
      <c r="L191" s="8">
        <f>SUMIFS(AssessedValuation[100% Reserved],AssessedValuation[Dist],$C191,AssessedValuation[Tif_NonTIF],$A$4)</f>
        <v>0</v>
      </c>
      <c r="M191" s="8">
        <f>SUMIFS(AssessedValuation[100% Reserved3],AssessedValuation[Dist],$C191,AssessedValuation[Tif_NonTIF],$A$4)</f>
        <v>0</v>
      </c>
      <c r="N191" s="8">
        <f>SUMIFS(AssessedValuation[100% Railroads],AssessedValuation[Dist],$C191,AssessedValuation[Tif_NonTIF],$A$4)</f>
        <v>598999</v>
      </c>
      <c r="O191" s="8">
        <f>SUMIFS(AssessedValuation[100% Utilities],AssessedValuation[Dist],$C191,AssessedValuation[Tif_NonTIF],$A$4)</f>
        <v>7683360</v>
      </c>
      <c r="P191" s="8">
        <f>SUMIFS(AssessedValuation[100% Other],AssessedValuation[Dist],$C191,AssessedValuation[Tif_NonTIF],$A$4)</f>
        <v>0</v>
      </c>
      <c r="Q191" s="8">
        <f>SUMIFS(AssessedValuation[100% Gross],AssessedValuation[Dist],$C191,AssessedValuation[Tif_NonTIF],$A$4)</f>
        <v>867494251</v>
      </c>
      <c r="R191" s="8">
        <f>SUMIFS(AssessedValuation[100% Military Exempt],AssessedValuation[Dist],$C191,AssessedValuation[Tif_NonTIF],$A$4)</f>
        <v>383364</v>
      </c>
      <c r="S191" s="8">
        <f>SUMIFS(AssessedValuation[100% Net],AssessedValuation[Dist],$C191,AssessedValuation[Tif_NonTIF],$A$4)</f>
        <v>867110887</v>
      </c>
      <c r="T191" s="8">
        <f>SUMIFS(AssessedValuation[100% Gas &amp; Elec Utilities],AssessedValuation[Dist],$C191,AssessedValuation[Tif_NonTIF],$A$4)</f>
        <v>81109852</v>
      </c>
      <c r="U191" s="8">
        <f t="shared" si="2"/>
        <v>948220739</v>
      </c>
    </row>
    <row r="192" spans="1:21" x14ac:dyDescent="0.25">
      <c r="A192">
        <v>2024</v>
      </c>
      <c r="B192" t="s">
        <v>1033</v>
      </c>
      <c r="C192" t="s">
        <v>1407</v>
      </c>
      <c r="D192" t="s">
        <v>1407</v>
      </c>
      <c r="E192" t="s">
        <v>454</v>
      </c>
      <c r="F192" t="s">
        <v>1408</v>
      </c>
      <c r="G192" s="8">
        <f>SUMIFS(AssessedValuation[100% Residential],AssessedValuation[Dist],$C192,AssessedValuation[Tif_NonTIF],$A$4)</f>
        <v>343447859</v>
      </c>
      <c r="H192" s="8">
        <f>SUMIFS(AssessedValuation[100% Ag Land],AssessedValuation[Dist],$C192,AssessedValuation[Tif_NonTIF],$A$4)</f>
        <v>88871798</v>
      </c>
      <c r="I192" s="8">
        <f>SUMIFS(AssessedValuation[100% Ag Building],AssessedValuation[Dist],$C192,AssessedValuation[Tif_NonTIF],$A$4)</f>
        <v>2156374</v>
      </c>
      <c r="J192" s="8">
        <f>SUMIFS(AssessedValuation[100% Commercial],AssessedValuation[Dist],$C192,AssessedValuation[Tif_NonTIF],$A$4)</f>
        <v>37861557</v>
      </c>
      <c r="K192" s="8">
        <f>SUMIFS(AssessedValuation[100% Industrial],AssessedValuation[Dist],$C192,AssessedValuation[Tif_NonTIF],$A$4)</f>
        <v>2739898</v>
      </c>
      <c r="L192" s="8">
        <f>SUMIFS(AssessedValuation[100% Reserved],AssessedValuation[Dist],$C192,AssessedValuation[Tif_NonTIF],$A$4)</f>
        <v>0</v>
      </c>
      <c r="M192" s="8">
        <f>SUMIFS(AssessedValuation[100% Reserved3],AssessedValuation[Dist],$C192,AssessedValuation[Tif_NonTIF],$A$4)</f>
        <v>0</v>
      </c>
      <c r="N192" s="8">
        <f>SUMIFS(AssessedValuation[100% Railroads],AssessedValuation[Dist],$C192,AssessedValuation[Tif_NonTIF],$A$4)</f>
        <v>37857619</v>
      </c>
      <c r="O192" s="8">
        <f>SUMIFS(AssessedValuation[100% Utilities],AssessedValuation[Dist],$C192,AssessedValuation[Tif_NonTIF],$A$4)</f>
        <v>310351</v>
      </c>
      <c r="P192" s="8">
        <f>SUMIFS(AssessedValuation[100% Other],AssessedValuation[Dist],$C192,AssessedValuation[Tif_NonTIF],$A$4)</f>
        <v>528666</v>
      </c>
      <c r="Q192" s="8">
        <f>SUMIFS(AssessedValuation[100% Gross],AssessedValuation[Dist],$C192,AssessedValuation[Tif_NonTIF],$A$4)</f>
        <v>513774122</v>
      </c>
      <c r="R192" s="8">
        <f>SUMIFS(AssessedValuation[100% Military Exempt],AssessedValuation[Dist],$C192,AssessedValuation[Tif_NonTIF],$A$4)</f>
        <v>463000</v>
      </c>
      <c r="S192" s="8">
        <f>SUMIFS(AssessedValuation[100% Net],AssessedValuation[Dist],$C192,AssessedValuation[Tif_NonTIF],$A$4)</f>
        <v>513311122</v>
      </c>
      <c r="T192" s="8">
        <f>SUMIFS(AssessedValuation[100% Gas &amp; Elec Utilities],AssessedValuation[Dist],$C192,AssessedValuation[Tif_NonTIF],$A$4)</f>
        <v>18494208</v>
      </c>
      <c r="U192" s="8">
        <f t="shared" si="2"/>
        <v>531805330</v>
      </c>
    </row>
    <row r="193" spans="1:21" x14ac:dyDescent="0.25">
      <c r="A193">
        <v>2024</v>
      </c>
      <c r="B193" t="s">
        <v>1036</v>
      </c>
      <c r="C193" t="s">
        <v>1409</v>
      </c>
      <c r="D193" t="s">
        <v>1409</v>
      </c>
      <c r="E193" t="s">
        <v>731</v>
      </c>
      <c r="F193" t="s">
        <v>1410</v>
      </c>
      <c r="G193" s="8">
        <f>SUMIFS(AssessedValuation[100% Residential],AssessedValuation[Dist],$C193,AssessedValuation[Tif_NonTIF],$A$4)</f>
        <v>682168372</v>
      </c>
      <c r="H193" s="8">
        <f>SUMIFS(AssessedValuation[100% Ag Land],AssessedValuation[Dist],$C193,AssessedValuation[Tif_NonTIF],$A$4)</f>
        <v>220020280</v>
      </c>
      <c r="I193" s="8">
        <f>SUMIFS(AssessedValuation[100% Ag Building],AssessedValuation[Dist],$C193,AssessedValuation[Tif_NonTIF],$A$4)</f>
        <v>20560370</v>
      </c>
      <c r="J193" s="8">
        <f>SUMIFS(AssessedValuation[100% Commercial],AssessedValuation[Dist],$C193,AssessedValuation[Tif_NonTIF],$A$4)</f>
        <v>86643441</v>
      </c>
      <c r="K193" s="8">
        <f>SUMIFS(AssessedValuation[100% Industrial],AssessedValuation[Dist],$C193,AssessedValuation[Tif_NonTIF],$A$4)</f>
        <v>37114361</v>
      </c>
      <c r="L193" s="8">
        <f>SUMIFS(AssessedValuation[100% Reserved],AssessedValuation[Dist],$C193,AssessedValuation[Tif_NonTIF],$A$4)</f>
        <v>0</v>
      </c>
      <c r="M193" s="8">
        <f>SUMIFS(AssessedValuation[100% Reserved3],AssessedValuation[Dist],$C193,AssessedValuation[Tif_NonTIF],$A$4)</f>
        <v>0</v>
      </c>
      <c r="N193" s="8">
        <f>SUMIFS(AssessedValuation[100% Railroads],AssessedValuation[Dist],$C193,AssessedValuation[Tif_NonTIF],$A$4)</f>
        <v>29455075</v>
      </c>
      <c r="O193" s="8">
        <f>SUMIFS(AssessedValuation[100% Utilities],AssessedValuation[Dist],$C193,AssessedValuation[Tif_NonTIF],$A$4)</f>
        <v>41453405</v>
      </c>
      <c r="P193" s="8">
        <f>SUMIFS(AssessedValuation[100% Other],AssessedValuation[Dist],$C193,AssessedValuation[Tif_NonTIF],$A$4)</f>
        <v>0</v>
      </c>
      <c r="Q193" s="8">
        <f>SUMIFS(AssessedValuation[100% Gross],AssessedValuation[Dist],$C193,AssessedValuation[Tif_NonTIF],$A$4)</f>
        <v>1117415304</v>
      </c>
      <c r="R193" s="8">
        <f>SUMIFS(AssessedValuation[100% Military Exempt],AssessedValuation[Dist],$C193,AssessedValuation[Tif_NonTIF],$A$4)</f>
        <v>663016</v>
      </c>
      <c r="S193" s="8">
        <f>SUMIFS(AssessedValuation[100% Net],AssessedValuation[Dist],$C193,AssessedValuation[Tif_NonTIF],$A$4)</f>
        <v>1116752288</v>
      </c>
      <c r="T193" s="8">
        <f>SUMIFS(AssessedValuation[100% Gas &amp; Elec Utilities],AssessedValuation[Dist],$C193,AssessedValuation[Tif_NonTIF],$A$4)</f>
        <v>15973619</v>
      </c>
      <c r="U193" s="8">
        <f t="shared" si="2"/>
        <v>1132725907</v>
      </c>
    </row>
    <row r="194" spans="1:21" x14ac:dyDescent="0.25">
      <c r="A194">
        <v>2024</v>
      </c>
      <c r="B194" t="s">
        <v>1031</v>
      </c>
      <c r="C194" t="s">
        <v>1411</v>
      </c>
      <c r="D194" t="s">
        <v>1411</v>
      </c>
      <c r="E194" t="s">
        <v>914</v>
      </c>
      <c r="F194" t="s">
        <v>1412</v>
      </c>
      <c r="G194" s="8">
        <f>SUMIFS(AssessedValuation[100% Residential],AssessedValuation[Dist],$C194,AssessedValuation[Tif_NonTIF],$A$4)</f>
        <v>414437917</v>
      </c>
      <c r="H194" s="8">
        <f>SUMIFS(AssessedValuation[100% Ag Land],AssessedValuation[Dist],$C194,AssessedValuation[Tif_NonTIF],$A$4)</f>
        <v>121726720</v>
      </c>
      <c r="I194" s="8">
        <f>SUMIFS(AssessedValuation[100% Ag Building],AssessedValuation[Dist],$C194,AssessedValuation[Tif_NonTIF],$A$4)</f>
        <v>7651220</v>
      </c>
      <c r="J194" s="8">
        <f>SUMIFS(AssessedValuation[100% Commercial],AssessedValuation[Dist],$C194,AssessedValuation[Tif_NonTIF],$A$4)</f>
        <v>18672911</v>
      </c>
      <c r="K194" s="8">
        <f>SUMIFS(AssessedValuation[100% Industrial],AssessedValuation[Dist],$C194,AssessedValuation[Tif_NonTIF],$A$4)</f>
        <v>67197259</v>
      </c>
      <c r="L194" s="8">
        <f>SUMIFS(AssessedValuation[100% Reserved],AssessedValuation[Dist],$C194,AssessedValuation[Tif_NonTIF],$A$4)</f>
        <v>0</v>
      </c>
      <c r="M194" s="8">
        <f>SUMIFS(AssessedValuation[100% Reserved3],AssessedValuation[Dist],$C194,AssessedValuation[Tif_NonTIF],$A$4)</f>
        <v>0</v>
      </c>
      <c r="N194" s="8">
        <f>SUMIFS(AssessedValuation[100% Railroads],AssessedValuation[Dist],$C194,AssessedValuation[Tif_NonTIF],$A$4)</f>
        <v>0</v>
      </c>
      <c r="O194" s="8">
        <f>SUMIFS(AssessedValuation[100% Utilities],AssessedValuation[Dist],$C194,AssessedValuation[Tif_NonTIF],$A$4)</f>
        <v>5786344</v>
      </c>
      <c r="P194" s="8">
        <f>SUMIFS(AssessedValuation[100% Other],AssessedValuation[Dist],$C194,AssessedValuation[Tif_NonTIF],$A$4)</f>
        <v>0</v>
      </c>
      <c r="Q194" s="8">
        <f>SUMIFS(AssessedValuation[100% Gross],AssessedValuation[Dist],$C194,AssessedValuation[Tif_NonTIF],$A$4)</f>
        <v>635472371</v>
      </c>
      <c r="R194" s="8">
        <f>SUMIFS(AssessedValuation[100% Military Exempt],AssessedValuation[Dist],$C194,AssessedValuation[Tif_NonTIF],$A$4)</f>
        <v>301876</v>
      </c>
      <c r="S194" s="8">
        <f>SUMIFS(AssessedValuation[100% Net],AssessedValuation[Dist],$C194,AssessedValuation[Tif_NonTIF],$A$4)</f>
        <v>635170495</v>
      </c>
      <c r="T194" s="8">
        <f>SUMIFS(AssessedValuation[100% Gas &amp; Elec Utilities],AssessedValuation[Dist],$C194,AssessedValuation[Tif_NonTIF],$A$4)</f>
        <v>62481009</v>
      </c>
      <c r="U194" s="8">
        <f t="shared" si="2"/>
        <v>697651504</v>
      </c>
    </row>
    <row r="195" spans="1:21" x14ac:dyDescent="0.25">
      <c r="A195">
        <v>2024</v>
      </c>
      <c r="B195" t="s">
        <v>1045</v>
      </c>
      <c r="C195" t="s">
        <v>1413</v>
      </c>
      <c r="D195" t="s">
        <v>1413</v>
      </c>
      <c r="E195" t="s">
        <v>330</v>
      </c>
      <c r="F195" t="s">
        <v>1414</v>
      </c>
      <c r="G195" s="8">
        <f>SUMIFS(AssessedValuation[100% Residential],AssessedValuation[Dist],$C195,AssessedValuation[Tif_NonTIF],$A$4)</f>
        <v>380382564</v>
      </c>
      <c r="H195" s="8">
        <f>SUMIFS(AssessedValuation[100% Ag Land],AssessedValuation[Dist],$C195,AssessedValuation[Tif_NonTIF],$A$4)</f>
        <v>138867650</v>
      </c>
      <c r="I195" s="8">
        <f>SUMIFS(AssessedValuation[100% Ag Building],AssessedValuation[Dist],$C195,AssessedValuation[Tif_NonTIF],$A$4)</f>
        <v>8904690</v>
      </c>
      <c r="J195" s="8">
        <f>SUMIFS(AssessedValuation[100% Commercial],AssessedValuation[Dist],$C195,AssessedValuation[Tif_NonTIF],$A$4)</f>
        <v>51344467</v>
      </c>
      <c r="K195" s="8">
        <f>SUMIFS(AssessedValuation[100% Industrial],AssessedValuation[Dist],$C195,AssessedValuation[Tif_NonTIF],$A$4)</f>
        <v>14557346</v>
      </c>
      <c r="L195" s="8">
        <f>SUMIFS(AssessedValuation[100% Reserved],AssessedValuation[Dist],$C195,AssessedValuation[Tif_NonTIF],$A$4)</f>
        <v>0</v>
      </c>
      <c r="M195" s="8">
        <f>SUMIFS(AssessedValuation[100% Reserved3],AssessedValuation[Dist],$C195,AssessedValuation[Tif_NonTIF],$A$4)</f>
        <v>0</v>
      </c>
      <c r="N195" s="8">
        <f>SUMIFS(AssessedValuation[100% Railroads],AssessedValuation[Dist],$C195,AssessedValuation[Tif_NonTIF],$A$4)</f>
        <v>0</v>
      </c>
      <c r="O195" s="8">
        <f>SUMIFS(AssessedValuation[100% Utilities],AssessedValuation[Dist],$C195,AssessedValuation[Tif_NonTIF],$A$4)</f>
        <v>19683361</v>
      </c>
      <c r="P195" s="8">
        <f>SUMIFS(AssessedValuation[100% Other],AssessedValuation[Dist],$C195,AssessedValuation[Tif_NonTIF],$A$4)</f>
        <v>0</v>
      </c>
      <c r="Q195" s="8">
        <f>SUMIFS(AssessedValuation[100% Gross],AssessedValuation[Dist],$C195,AssessedValuation[Tif_NonTIF],$A$4)</f>
        <v>613740078</v>
      </c>
      <c r="R195" s="8">
        <f>SUMIFS(AssessedValuation[100% Military Exempt],AssessedValuation[Dist],$C195,AssessedValuation[Tif_NonTIF],$A$4)</f>
        <v>531524</v>
      </c>
      <c r="S195" s="8">
        <f>SUMIFS(AssessedValuation[100% Net],AssessedValuation[Dist],$C195,AssessedValuation[Tif_NonTIF],$A$4)</f>
        <v>613208554</v>
      </c>
      <c r="T195" s="8">
        <f>SUMIFS(AssessedValuation[100% Gas &amp; Elec Utilities],AssessedValuation[Dist],$C195,AssessedValuation[Tif_NonTIF],$A$4)</f>
        <v>50628836</v>
      </c>
      <c r="U195" s="8">
        <f t="shared" si="2"/>
        <v>663837390</v>
      </c>
    </row>
    <row r="196" spans="1:21" x14ac:dyDescent="0.25">
      <c r="A196">
        <v>2024</v>
      </c>
      <c r="B196" t="s">
        <v>1042</v>
      </c>
      <c r="C196" t="s">
        <v>1415</v>
      </c>
      <c r="D196" t="s">
        <v>1415</v>
      </c>
      <c r="E196" t="s">
        <v>41</v>
      </c>
      <c r="F196" t="s">
        <v>1416</v>
      </c>
      <c r="G196" s="8">
        <f>SUMIFS(AssessedValuation[100% Residential],AssessedValuation[Dist],$C196,AssessedValuation[Tif_NonTIF],$A$4)</f>
        <v>167309764</v>
      </c>
      <c r="H196" s="8">
        <f>SUMIFS(AssessedValuation[100% Ag Land],AssessedValuation[Dist],$C196,AssessedValuation[Tif_NonTIF],$A$4)</f>
        <v>44486884</v>
      </c>
      <c r="I196" s="8">
        <f>SUMIFS(AssessedValuation[100% Ag Building],AssessedValuation[Dist],$C196,AssessedValuation[Tif_NonTIF],$A$4)</f>
        <v>1949054</v>
      </c>
      <c r="J196" s="8">
        <f>SUMIFS(AssessedValuation[100% Commercial],AssessedValuation[Dist],$C196,AssessedValuation[Tif_NonTIF],$A$4)</f>
        <v>17450813</v>
      </c>
      <c r="K196" s="8">
        <f>SUMIFS(AssessedValuation[100% Industrial],AssessedValuation[Dist],$C196,AssessedValuation[Tif_NonTIF],$A$4)</f>
        <v>1315770</v>
      </c>
      <c r="L196" s="8">
        <f>SUMIFS(AssessedValuation[100% Reserved],AssessedValuation[Dist],$C196,AssessedValuation[Tif_NonTIF],$A$4)</f>
        <v>0</v>
      </c>
      <c r="M196" s="8">
        <f>SUMIFS(AssessedValuation[100% Reserved3],AssessedValuation[Dist],$C196,AssessedValuation[Tif_NonTIF],$A$4)</f>
        <v>0</v>
      </c>
      <c r="N196" s="8">
        <f>SUMIFS(AssessedValuation[100% Railroads],AssessedValuation[Dist],$C196,AssessedValuation[Tif_NonTIF],$A$4)</f>
        <v>4754950</v>
      </c>
      <c r="O196" s="8">
        <f>SUMIFS(AssessedValuation[100% Utilities],AssessedValuation[Dist],$C196,AssessedValuation[Tif_NonTIF],$A$4)</f>
        <v>1103464</v>
      </c>
      <c r="P196" s="8">
        <f>SUMIFS(AssessedValuation[100% Other],AssessedValuation[Dist],$C196,AssessedValuation[Tif_NonTIF],$A$4)</f>
        <v>8540</v>
      </c>
      <c r="Q196" s="8">
        <f>SUMIFS(AssessedValuation[100% Gross],AssessedValuation[Dist],$C196,AssessedValuation[Tif_NonTIF],$A$4)</f>
        <v>238379239</v>
      </c>
      <c r="R196" s="8">
        <f>SUMIFS(AssessedValuation[100% Military Exempt],AssessedValuation[Dist],$C196,AssessedValuation[Tif_NonTIF],$A$4)</f>
        <v>183348</v>
      </c>
      <c r="S196" s="8">
        <f>SUMIFS(AssessedValuation[100% Net],AssessedValuation[Dist],$C196,AssessedValuation[Tif_NonTIF],$A$4)</f>
        <v>238195891</v>
      </c>
      <c r="T196" s="8">
        <f>SUMIFS(AssessedValuation[100% Gas &amp; Elec Utilities],AssessedValuation[Dist],$C196,AssessedValuation[Tif_NonTIF],$A$4)</f>
        <v>9938501</v>
      </c>
      <c r="U196" s="8">
        <f t="shared" si="2"/>
        <v>248134392</v>
      </c>
    </row>
    <row r="197" spans="1:21" x14ac:dyDescent="0.25">
      <c r="A197">
        <v>2024</v>
      </c>
      <c r="B197" t="s">
        <v>1033</v>
      </c>
      <c r="C197" t="s">
        <v>1417</v>
      </c>
      <c r="D197" t="s">
        <v>1417</v>
      </c>
      <c r="E197" t="s">
        <v>352</v>
      </c>
      <c r="F197" t="s">
        <v>1418</v>
      </c>
      <c r="G197" s="8">
        <f>SUMIFS(AssessedValuation[100% Residential],AssessedValuation[Dist],$C197,AssessedValuation[Tif_NonTIF],$A$4)</f>
        <v>67138857</v>
      </c>
      <c r="H197" s="8">
        <f>SUMIFS(AssessedValuation[100% Ag Land],AssessedValuation[Dist],$C197,AssessedValuation[Tif_NonTIF],$A$4)</f>
        <v>69929015</v>
      </c>
      <c r="I197" s="8">
        <f>SUMIFS(AssessedValuation[100% Ag Building],AssessedValuation[Dist],$C197,AssessedValuation[Tif_NonTIF],$A$4)</f>
        <v>6981670</v>
      </c>
      <c r="J197" s="8">
        <f>SUMIFS(AssessedValuation[100% Commercial],AssessedValuation[Dist],$C197,AssessedValuation[Tif_NonTIF],$A$4)</f>
        <v>6572975</v>
      </c>
      <c r="K197" s="8">
        <f>SUMIFS(AssessedValuation[100% Industrial],AssessedValuation[Dist],$C197,AssessedValuation[Tif_NonTIF],$A$4)</f>
        <v>193730</v>
      </c>
      <c r="L197" s="8">
        <f>SUMIFS(AssessedValuation[100% Reserved],AssessedValuation[Dist],$C197,AssessedValuation[Tif_NonTIF],$A$4)</f>
        <v>0</v>
      </c>
      <c r="M197" s="8">
        <f>SUMIFS(AssessedValuation[100% Reserved3],AssessedValuation[Dist],$C197,AssessedValuation[Tif_NonTIF],$A$4)</f>
        <v>0</v>
      </c>
      <c r="N197" s="8">
        <f>SUMIFS(AssessedValuation[100% Railroads],AssessedValuation[Dist],$C197,AssessedValuation[Tif_NonTIF],$A$4)</f>
        <v>0</v>
      </c>
      <c r="O197" s="8">
        <f>SUMIFS(AssessedValuation[100% Utilities],AssessedValuation[Dist],$C197,AssessedValuation[Tif_NonTIF],$A$4)</f>
        <v>0</v>
      </c>
      <c r="P197" s="8">
        <f>SUMIFS(AssessedValuation[100% Other],AssessedValuation[Dist],$C197,AssessedValuation[Tif_NonTIF],$A$4)</f>
        <v>0</v>
      </c>
      <c r="Q197" s="8">
        <f>SUMIFS(AssessedValuation[100% Gross],AssessedValuation[Dist],$C197,AssessedValuation[Tif_NonTIF],$A$4)</f>
        <v>150816247</v>
      </c>
      <c r="R197" s="8">
        <f>SUMIFS(AssessedValuation[100% Military Exempt],AssessedValuation[Dist],$C197,AssessedValuation[Tif_NonTIF],$A$4)</f>
        <v>118528</v>
      </c>
      <c r="S197" s="8">
        <f>SUMIFS(AssessedValuation[100% Net],AssessedValuation[Dist],$C197,AssessedValuation[Tif_NonTIF],$A$4)</f>
        <v>150697719</v>
      </c>
      <c r="T197" s="8">
        <f>SUMIFS(AssessedValuation[100% Gas &amp; Elec Utilities],AssessedValuation[Dist],$C197,AssessedValuation[Tif_NonTIF],$A$4)</f>
        <v>13283575</v>
      </c>
      <c r="U197" s="8">
        <f t="shared" si="2"/>
        <v>163981294</v>
      </c>
    </row>
    <row r="198" spans="1:21" x14ac:dyDescent="0.25">
      <c r="A198">
        <v>2024</v>
      </c>
      <c r="B198" t="s">
        <v>1042</v>
      </c>
      <c r="C198" t="s">
        <v>1419</v>
      </c>
      <c r="D198" t="s">
        <v>1419</v>
      </c>
      <c r="E198" t="s">
        <v>334</v>
      </c>
      <c r="F198" t="s">
        <v>1420</v>
      </c>
      <c r="G198" s="8">
        <f>SUMIFS(AssessedValuation[100% Residential],AssessedValuation[Dist],$C198,AssessedValuation[Tif_NonTIF],$A$4)</f>
        <v>55280996</v>
      </c>
      <c r="H198" s="8">
        <f>SUMIFS(AssessedValuation[100% Ag Land],AssessedValuation[Dist],$C198,AssessedValuation[Tif_NonTIF],$A$4)</f>
        <v>39564040</v>
      </c>
      <c r="I198" s="8">
        <f>SUMIFS(AssessedValuation[100% Ag Building],AssessedValuation[Dist],$C198,AssessedValuation[Tif_NonTIF],$A$4)</f>
        <v>1027720</v>
      </c>
      <c r="J198" s="8">
        <f>SUMIFS(AssessedValuation[100% Commercial],AssessedValuation[Dist],$C198,AssessedValuation[Tif_NonTIF],$A$4)</f>
        <v>5363336</v>
      </c>
      <c r="K198" s="8">
        <f>SUMIFS(AssessedValuation[100% Industrial],AssessedValuation[Dist],$C198,AssessedValuation[Tif_NonTIF],$A$4)</f>
        <v>472102</v>
      </c>
      <c r="L198" s="8">
        <f>SUMIFS(AssessedValuation[100% Reserved],AssessedValuation[Dist],$C198,AssessedValuation[Tif_NonTIF],$A$4)</f>
        <v>0</v>
      </c>
      <c r="M198" s="8">
        <f>SUMIFS(AssessedValuation[100% Reserved3],AssessedValuation[Dist],$C198,AssessedValuation[Tif_NonTIF],$A$4)</f>
        <v>0</v>
      </c>
      <c r="N198" s="8">
        <f>SUMIFS(AssessedValuation[100% Railroads],AssessedValuation[Dist],$C198,AssessedValuation[Tif_NonTIF],$A$4)</f>
        <v>0</v>
      </c>
      <c r="O198" s="8">
        <f>SUMIFS(AssessedValuation[100% Utilities],AssessedValuation[Dist],$C198,AssessedValuation[Tif_NonTIF],$A$4)</f>
        <v>3043906</v>
      </c>
      <c r="P198" s="8">
        <f>SUMIFS(AssessedValuation[100% Other],AssessedValuation[Dist],$C198,AssessedValuation[Tif_NonTIF],$A$4)</f>
        <v>0</v>
      </c>
      <c r="Q198" s="8">
        <f>SUMIFS(AssessedValuation[100% Gross],AssessedValuation[Dist],$C198,AssessedValuation[Tif_NonTIF],$A$4)</f>
        <v>104752100</v>
      </c>
      <c r="R198" s="8">
        <f>SUMIFS(AssessedValuation[100% Military Exempt],AssessedValuation[Dist],$C198,AssessedValuation[Tif_NonTIF],$A$4)</f>
        <v>79636</v>
      </c>
      <c r="S198" s="8">
        <f>SUMIFS(AssessedValuation[100% Net],AssessedValuation[Dist],$C198,AssessedValuation[Tif_NonTIF],$A$4)</f>
        <v>104672464</v>
      </c>
      <c r="T198" s="8">
        <f>SUMIFS(AssessedValuation[100% Gas &amp; Elec Utilities],AssessedValuation[Dist],$C198,AssessedValuation[Tif_NonTIF],$A$4)</f>
        <v>7359836</v>
      </c>
      <c r="U198" s="8">
        <f t="shared" si="2"/>
        <v>112032300</v>
      </c>
    </row>
    <row r="199" spans="1:21" x14ac:dyDescent="0.25">
      <c r="A199">
        <v>2024</v>
      </c>
      <c r="B199" t="s">
        <v>1042</v>
      </c>
      <c r="C199" t="s">
        <v>1421</v>
      </c>
      <c r="D199" t="s">
        <v>1421</v>
      </c>
      <c r="E199" t="s">
        <v>103</v>
      </c>
      <c r="F199" t="s">
        <v>1422</v>
      </c>
      <c r="G199" s="8">
        <f>SUMIFS(AssessedValuation[100% Residential],AssessedValuation[Dist],$C199,AssessedValuation[Tif_NonTIF],$A$4)</f>
        <v>76314895</v>
      </c>
      <c r="H199" s="8">
        <f>SUMIFS(AssessedValuation[100% Ag Land],AssessedValuation[Dist],$C199,AssessedValuation[Tif_NonTIF],$A$4)</f>
        <v>45355382</v>
      </c>
      <c r="I199" s="8">
        <f>SUMIFS(AssessedValuation[100% Ag Building],AssessedValuation[Dist],$C199,AssessedValuation[Tif_NonTIF],$A$4)</f>
        <v>2583650</v>
      </c>
      <c r="J199" s="8">
        <f>SUMIFS(AssessedValuation[100% Commercial],AssessedValuation[Dist],$C199,AssessedValuation[Tif_NonTIF],$A$4)</f>
        <v>1762528</v>
      </c>
      <c r="K199" s="8">
        <f>SUMIFS(AssessedValuation[100% Industrial],AssessedValuation[Dist],$C199,AssessedValuation[Tif_NonTIF],$A$4)</f>
        <v>0</v>
      </c>
      <c r="L199" s="8">
        <f>SUMIFS(AssessedValuation[100% Reserved],AssessedValuation[Dist],$C199,AssessedValuation[Tif_NonTIF],$A$4)</f>
        <v>0</v>
      </c>
      <c r="M199" s="8">
        <f>SUMIFS(AssessedValuation[100% Reserved3],AssessedValuation[Dist],$C199,AssessedValuation[Tif_NonTIF],$A$4)</f>
        <v>0</v>
      </c>
      <c r="N199" s="8">
        <f>SUMIFS(AssessedValuation[100% Railroads],AssessedValuation[Dist],$C199,AssessedValuation[Tif_NonTIF],$A$4)</f>
        <v>208898</v>
      </c>
      <c r="O199" s="8">
        <f>SUMIFS(AssessedValuation[100% Utilities],AssessedValuation[Dist],$C199,AssessedValuation[Tif_NonTIF],$A$4)</f>
        <v>3403242</v>
      </c>
      <c r="P199" s="8">
        <f>SUMIFS(AssessedValuation[100% Other],AssessedValuation[Dist],$C199,AssessedValuation[Tif_NonTIF],$A$4)</f>
        <v>11675</v>
      </c>
      <c r="Q199" s="8">
        <f>SUMIFS(AssessedValuation[100% Gross],AssessedValuation[Dist],$C199,AssessedValuation[Tif_NonTIF],$A$4)</f>
        <v>129640270</v>
      </c>
      <c r="R199" s="8">
        <f>SUMIFS(AssessedValuation[100% Military Exempt],AssessedValuation[Dist],$C199,AssessedValuation[Tif_NonTIF],$A$4)</f>
        <v>137048</v>
      </c>
      <c r="S199" s="8">
        <f>SUMIFS(AssessedValuation[100% Net],AssessedValuation[Dist],$C199,AssessedValuation[Tif_NonTIF],$A$4)</f>
        <v>129503222</v>
      </c>
      <c r="T199" s="8">
        <f>SUMIFS(AssessedValuation[100% Gas &amp; Elec Utilities],AssessedValuation[Dist],$C199,AssessedValuation[Tif_NonTIF],$A$4)</f>
        <v>51930366</v>
      </c>
      <c r="U199" s="8">
        <f t="shared" si="2"/>
        <v>181433588</v>
      </c>
    </row>
    <row r="200" spans="1:21" x14ac:dyDescent="0.25">
      <c r="A200">
        <v>2024</v>
      </c>
      <c r="B200" t="s">
        <v>1033</v>
      </c>
      <c r="C200" t="s">
        <v>1423</v>
      </c>
      <c r="D200" t="s">
        <v>1423</v>
      </c>
      <c r="E200" t="s">
        <v>502</v>
      </c>
      <c r="F200" t="s">
        <v>1424</v>
      </c>
      <c r="G200" s="8">
        <f>SUMIFS(AssessedValuation[100% Residential],AssessedValuation[Dist],$C200,AssessedValuation[Tif_NonTIF],$A$4)</f>
        <v>370185665</v>
      </c>
      <c r="H200" s="8">
        <f>SUMIFS(AssessedValuation[100% Ag Land],AssessedValuation[Dist],$C200,AssessedValuation[Tif_NonTIF],$A$4)</f>
        <v>150042879</v>
      </c>
      <c r="I200" s="8">
        <f>SUMIFS(AssessedValuation[100% Ag Building],AssessedValuation[Dist],$C200,AssessedValuation[Tif_NonTIF],$A$4)</f>
        <v>10197597</v>
      </c>
      <c r="J200" s="8">
        <f>SUMIFS(AssessedValuation[100% Commercial],AssessedValuation[Dist],$C200,AssessedValuation[Tif_NonTIF],$A$4)</f>
        <v>28370185</v>
      </c>
      <c r="K200" s="8">
        <f>SUMIFS(AssessedValuation[100% Industrial],AssessedValuation[Dist],$C200,AssessedValuation[Tif_NonTIF],$A$4)</f>
        <v>2066572</v>
      </c>
      <c r="L200" s="8">
        <f>SUMIFS(AssessedValuation[100% Reserved],AssessedValuation[Dist],$C200,AssessedValuation[Tif_NonTIF],$A$4)</f>
        <v>0</v>
      </c>
      <c r="M200" s="8">
        <f>SUMIFS(AssessedValuation[100% Reserved3],AssessedValuation[Dist],$C200,AssessedValuation[Tif_NonTIF],$A$4)</f>
        <v>0</v>
      </c>
      <c r="N200" s="8">
        <f>SUMIFS(AssessedValuation[100% Railroads],AssessedValuation[Dist],$C200,AssessedValuation[Tif_NonTIF],$A$4)</f>
        <v>0</v>
      </c>
      <c r="O200" s="8">
        <f>SUMIFS(AssessedValuation[100% Utilities],AssessedValuation[Dist],$C200,AssessedValuation[Tif_NonTIF],$A$4)</f>
        <v>1428447</v>
      </c>
      <c r="P200" s="8">
        <f>SUMIFS(AssessedValuation[100% Other],AssessedValuation[Dist],$C200,AssessedValuation[Tif_NonTIF],$A$4)</f>
        <v>0</v>
      </c>
      <c r="Q200" s="8">
        <f>SUMIFS(AssessedValuation[100% Gross],AssessedValuation[Dist],$C200,AssessedValuation[Tif_NonTIF],$A$4)</f>
        <v>562291345</v>
      </c>
      <c r="R200" s="8">
        <f>SUMIFS(AssessedValuation[100% Military Exempt],AssessedValuation[Dist],$C200,AssessedValuation[Tif_NonTIF],$A$4)</f>
        <v>357359</v>
      </c>
      <c r="S200" s="8">
        <f>SUMIFS(AssessedValuation[100% Net],AssessedValuation[Dist],$C200,AssessedValuation[Tif_NonTIF],$A$4)</f>
        <v>561933986</v>
      </c>
      <c r="T200" s="8">
        <f>SUMIFS(AssessedValuation[100% Gas &amp; Elec Utilities],AssessedValuation[Dist],$C200,AssessedValuation[Tif_NonTIF],$A$4)</f>
        <v>36069133</v>
      </c>
      <c r="U200" s="8">
        <f t="shared" ref="U200:U263" si="3">SUM(S200:T200)</f>
        <v>598003119</v>
      </c>
    </row>
    <row r="201" spans="1:21" x14ac:dyDescent="0.25">
      <c r="A201">
        <v>2024</v>
      </c>
      <c r="B201" t="s">
        <v>1042</v>
      </c>
      <c r="C201" t="s">
        <v>1425</v>
      </c>
      <c r="D201" t="s">
        <v>1425</v>
      </c>
      <c r="E201" t="s">
        <v>457</v>
      </c>
      <c r="F201" t="s">
        <v>1426</v>
      </c>
      <c r="G201" s="8">
        <f>SUMIFS(AssessedValuation[100% Residential],AssessedValuation[Dist],$C201,AssessedValuation[Tif_NonTIF],$A$4)</f>
        <v>611379053</v>
      </c>
      <c r="H201" s="8">
        <f>SUMIFS(AssessedValuation[100% Ag Land],AssessedValuation[Dist],$C201,AssessedValuation[Tif_NonTIF],$A$4)</f>
        <v>121673180</v>
      </c>
      <c r="I201" s="8">
        <f>SUMIFS(AssessedValuation[100% Ag Building],AssessedValuation[Dist],$C201,AssessedValuation[Tif_NonTIF],$A$4)</f>
        <v>7006529</v>
      </c>
      <c r="J201" s="8">
        <f>SUMIFS(AssessedValuation[100% Commercial],AssessedValuation[Dist],$C201,AssessedValuation[Tif_NonTIF],$A$4)</f>
        <v>150994525</v>
      </c>
      <c r="K201" s="8">
        <f>SUMIFS(AssessedValuation[100% Industrial],AssessedValuation[Dist],$C201,AssessedValuation[Tif_NonTIF],$A$4)</f>
        <v>42041217</v>
      </c>
      <c r="L201" s="8">
        <f>SUMIFS(AssessedValuation[100% Reserved],AssessedValuation[Dist],$C201,AssessedValuation[Tif_NonTIF],$A$4)</f>
        <v>0</v>
      </c>
      <c r="M201" s="8">
        <f>SUMIFS(AssessedValuation[100% Reserved3],AssessedValuation[Dist],$C201,AssessedValuation[Tif_NonTIF],$A$4)</f>
        <v>0</v>
      </c>
      <c r="N201" s="8">
        <f>SUMIFS(AssessedValuation[100% Railroads],AssessedValuation[Dist],$C201,AssessedValuation[Tif_NonTIF],$A$4)</f>
        <v>15443548</v>
      </c>
      <c r="O201" s="8">
        <f>SUMIFS(AssessedValuation[100% Utilities],AssessedValuation[Dist],$C201,AssessedValuation[Tif_NonTIF],$A$4)</f>
        <v>8495799</v>
      </c>
      <c r="P201" s="8">
        <f>SUMIFS(AssessedValuation[100% Other],AssessedValuation[Dist],$C201,AssessedValuation[Tif_NonTIF],$A$4)</f>
        <v>0</v>
      </c>
      <c r="Q201" s="8">
        <f>SUMIFS(AssessedValuation[100% Gross],AssessedValuation[Dist],$C201,AssessedValuation[Tif_NonTIF],$A$4)</f>
        <v>957033851</v>
      </c>
      <c r="R201" s="8">
        <f>SUMIFS(AssessedValuation[100% Military Exempt],AssessedValuation[Dist],$C201,AssessedValuation[Tif_NonTIF],$A$4)</f>
        <v>844512</v>
      </c>
      <c r="S201" s="8">
        <f>SUMIFS(AssessedValuation[100% Net],AssessedValuation[Dist],$C201,AssessedValuation[Tif_NonTIF],$A$4)</f>
        <v>956189339</v>
      </c>
      <c r="T201" s="8">
        <f>SUMIFS(AssessedValuation[100% Gas &amp; Elec Utilities],AssessedValuation[Dist],$C201,AssessedValuation[Tif_NonTIF],$A$4)</f>
        <v>27590360</v>
      </c>
      <c r="U201" s="8">
        <f t="shared" si="3"/>
        <v>983779699</v>
      </c>
    </row>
    <row r="202" spans="1:21" x14ac:dyDescent="0.25">
      <c r="A202">
        <v>2024</v>
      </c>
      <c r="B202" t="s">
        <v>1045</v>
      </c>
      <c r="C202" t="s">
        <v>1427</v>
      </c>
      <c r="D202" t="s">
        <v>1427</v>
      </c>
      <c r="E202" t="s">
        <v>590</v>
      </c>
      <c r="F202" t="s">
        <v>1428</v>
      </c>
      <c r="G202" s="8">
        <f>SUMIFS(AssessedValuation[100% Residential],AssessedValuation[Dist],$C202,AssessedValuation[Tif_NonTIF],$A$4)</f>
        <v>487212817</v>
      </c>
      <c r="H202" s="8">
        <f>SUMIFS(AssessedValuation[100% Ag Land],AssessedValuation[Dist],$C202,AssessedValuation[Tif_NonTIF],$A$4)</f>
        <v>59256008</v>
      </c>
      <c r="I202" s="8">
        <f>SUMIFS(AssessedValuation[100% Ag Building],AssessedValuation[Dist],$C202,AssessedValuation[Tif_NonTIF],$A$4)</f>
        <v>2377763</v>
      </c>
      <c r="J202" s="8">
        <f>SUMIFS(AssessedValuation[100% Commercial],AssessedValuation[Dist],$C202,AssessedValuation[Tif_NonTIF],$A$4)</f>
        <v>34311700</v>
      </c>
      <c r="K202" s="8">
        <f>SUMIFS(AssessedValuation[100% Industrial],AssessedValuation[Dist],$C202,AssessedValuation[Tif_NonTIF],$A$4)</f>
        <v>1047616</v>
      </c>
      <c r="L202" s="8">
        <f>SUMIFS(AssessedValuation[100% Reserved],AssessedValuation[Dist],$C202,AssessedValuation[Tif_NonTIF],$A$4)</f>
        <v>0</v>
      </c>
      <c r="M202" s="8">
        <f>SUMIFS(AssessedValuation[100% Reserved3],AssessedValuation[Dist],$C202,AssessedValuation[Tif_NonTIF],$A$4)</f>
        <v>0</v>
      </c>
      <c r="N202" s="8">
        <f>SUMIFS(AssessedValuation[100% Railroads],AssessedValuation[Dist],$C202,AssessedValuation[Tif_NonTIF],$A$4)</f>
        <v>10656286</v>
      </c>
      <c r="O202" s="8">
        <f>SUMIFS(AssessedValuation[100% Utilities],AssessedValuation[Dist],$C202,AssessedValuation[Tif_NonTIF],$A$4)</f>
        <v>3601060</v>
      </c>
      <c r="P202" s="8">
        <f>SUMIFS(AssessedValuation[100% Other],AssessedValuation[Dist],$C202,AssessedValuation[Tif_NonTIF],$A$4)</f>
        <v>0</v>
      </c>
      <c r="Q202" s="8">
        <f>SUMIFS(AssessedValuation[100% Gross],AssessedValuation[Dist],$C202,AssessedValuation[Tif_NonTIF],$A$4)</f>
        <v>598463250</v>
      </c>
      <c r="R202" s="8">
        <f>SUMIFS(AssessedValuation[100% Military Exempt],AssessedValuation[Dist],$C202,AssessedValuation[Tif_NonTIF],$A$4)</f>
        <v>344472</v>
      </c>
      <c r="S202" s="8">
        <f>SUMIFS(AssessedValuation[100% Net],AssessedValuation[Dist],$C202,AssessedValuation[Tif_NonTIF],$A$4)</f>
        <v>598118778</v>
      </c>
      <c r="T202" s="8">
        <f>SUMIFS(AssessedValuation[100% Gas &amp; Elec Utilities],AssessedValuation[Dist],$C202,AssessedValuation[Tif_NonTIF],$A$4)</f>
        <v>38524796</v>
      </c>
      <c r="U202" s="8">
        <f t="shared" si="3"/>
        <v>636643574</v>
      </c>
    </row>
    <row r="203" spans="1:21" x14ac:dyDescent="0.25">
      <c r="A203">
        <v>2024</v>
      </c>
      <c r="B203" t="s">
        <v>1033</v>
      </c>
      <c r="C203" t="s">
        <v>1429</v>
      </c>
      <c r="D203" t="s">
        <v>1429</v>
      </c>
      <c r="E203" t="s">
        <v>255</v>
      </c>
      <c r="F203" t="s">
        <v>1430</v>
      </c>
      <c r="G203" s="8">
        <f>SUMIFS(AssessedValuation[100% Residential],AssessedValuation[Dist],$C203,AssessedValuation[Tif_NonTIF],$A$4)</f>
        <v>65527977</v>
      </c>
      <c r="H203" s="8">
        <f>SUMIFS(AssessedValuation[100% Ag Land],AssessedValuation[Dist],$C203,AssessedValuation[Tif_NonTIF],$A$4)</f>
        <v>38347913</v>
      </c>
      <c r="I203" s="8">
        <f>SUMIFS(AssessedValuation[100% Ag Building],AssessedValuation[Dist],$C203,AssessedValuation[Tif_NonTIF],$A$4)</f>
        <v>6241780</v>
      </c>
      <c r="J203" s="8">
        <f>SUMIFS(AssessedValuation[100% Commercial],AssessedValuation[Dist],$C203,AssessedValuation[Tif_NonTIF],$A$4)</f>
        <v>2021400</v>
      </c>
      <c r="K203" s="8">
        <f>SUMIFS(AssessedValuation[100% Industrial],AssessedValuation[Dist],$C203,AssessedValuation[Tif_NonTIF],$A$4)</f>
        <v>317000</v>
      </c>
      <c r="L203" s="8">
        <f>SUMIFS(AssessedValuation[100% Reserved],AssessedValuation[Dist],$C203,AssessedValuation[Tif_NonTIF],$A$4)</f>
        <v>0</v>
      </c>
      <c r="M203" s="8">
        <f>SUMIFS(AssessedValuation[100% Reserved3],AssessedValuation[Dist],$C203,AssessedValuation[Tif_NonTIF],$A$4)</f>
        <v>0</v>
      </c>
      <c r="N203" s="8">
        <f>SUMIFS(AssessedValuation[100% Railroads],AssessedValuation[Dist],$C203,AssessedValuation[Tif_NonTIF],$A$4)</f>
        <v>8103365</v>
      </c>
      <c r="O203" s="8">
        <f>SUMIFS(AssessedValuation[100% Utilities],AssessedValuation[Dist],$C203,AssessedValuation[Tif_NonTIF],$A$4)</f>
        <v>534180</v>
      </c>
      <c r="P203" s="8">
        <f>SUMIFS(AssessedValuation[100% Other],AssessedValuation[Dist],$C203,AssessedValuation[Tif_NonTIF],$A$4)</f>
        <v>0</v>
      </c>
      <c r="Q203" s="8">
        <f>SUMIFS(AssessedValuation[100% Gross],AssessedValuation[Dist],$C203,AssessedValuation[Tif_NonTIF],$A$4)</f>
        <v>121093615</v>
      </c>
      <c r="R203" s="8">
        <f>SUMIFS(AssessedValuation[100% Military Exempt],AssessedValuation[Dist],$C203,AssessedValuation[Tif_NonTIF],$A$4)</f>
        <v>103712</v>
      </c>
      <c r="S203" s="8">
        <f>SUMIFS(AssessedValuation[100% Net],AssessedValuation[Dist],$C203,AssessedValuation[Tif_NonTIF],$A$4)</f>
        <v>120989903</v>
      </c>
      <c r="T203" s="8">
        <f>SUMIFS(AssessedValuation[100% Gas &amp; Elec Utilities],AssessedValuation[Dist],$C203,AssessedValuation[Tif_NonTIF],$A$4)</f>
        <v>7507881</v>
      </c>
      <c r="U203" s="8">
        <f t="shared" si="3"/>
        <v>128497784</v>
      </c>
    </row>
    <row r="204" spans="1:21" x14ac:dyDescent="0.25">
      <c r="A204">
        <v>2024</v>
      </c>
      <c r="B204" t="s">
        <v>1064</v>
      </c>
      <c r="C204" t="s">
        <v>1431</v>
      </c>
      <c r="D204" t="s">
        <v>1431</v>
      </c>
      <c r="E204" t="s">
        <v>708</v>
      </c>
      <c r="F204" t="s">
        <v>1432</v>
      </c>
      <c r="G204" s="8">
        <f>SUMIFS(AssessedValuation[100% Residential],AssessedValuation[Dist],$C204,AssessedValuation[Tif_NonTIF],$A$4)</f>
        <v>1708896879</v>
      </c>
      <c r="H204" s="8">
        <f>SUMIFS(AssessedValuation[100% Ag Land],AssessedValuation[Dist],$C204,AssessedValuation[Tif_NonTIF],$A$4)</f>
        <v>90923292</v>
      </c>
      <c r="I204" s="8">
        <f>SUMIFS(AssessedValuation[100% Ag Building],AssessedValuation[Dist],$C204,AssessedValuation[Tif_NonTIF],$A$4)</f>
        <v>7684694</v>
      </c>
      <c r="J204" s="8">
        <f>SUMIFS(AssessedValuation[100% Commercial],AssessedValuation[Dist],$C204,AssessedValuation[Tif_NonTIF],$A$4)</f>
        <v>331070272</v>
      </c>
      <c r="K204" s="8">
        <f>SUMIFS(AssessedValuation[100% Industrial],AssessedValuation[Dist],$C204,AssessedValuation[Tif_NonTIF],$A$4)</f>
        <v>244047265</v>
      </c>
      <c r="L204" s="8">
        <f>SUMIFS(AssessedValuation[100% Reserved],AssessedValuation[Dist],$C204,AssessedValuation[Tif_NonTIF],$A$4)</f>
        <v>0</v>
      </c>
      <c r="M204" s="8">
        <f>SUMIFS(AssessedValuation[100% Reserved3],AssessedValuation[Dist],$C204,AssessedValuation[Tif_NonTIF],$A$4)</f>
        <v>0</v>
      </c>
      <c r="N204" s="8">
        <f>SUMIFS(AssessedValuation[100% Railroads],AssessedValuation[Dist],$C204,AssessedValuation[Tif_NonTIF],$A$4)</f>
        <v>5458479</v>
      </c>
      <c r="O204" s="8">
        <f>SUMIFS(AssessedValuation[100% Utilities],AssessedValuation[Dist],$C204,AssessedValuation[Tif_NonTIF],$A$4)</f>
        <v>13508436</v>
      </c>
      <c r="P204" s="8">
        <f>SUMIFS(AssessedValuation[100% Other],AssessedValuation[Dist],$C204,AssessedValuation[Tif_NonTIF],$A$4)</f>
        <v>0</v>
      </c>
      <c r="Q204" s="8">
        <f>SUMIFS(AssessedValuation[100% Gross],AssessedValuation[Dist],$C204,AssessedValuation[Tif_NonTIF],$A$4)</f>
        <v>2401589317</v>
      </c>
      <c r="R204" s="8">
        <f>SUMIFS(AssessedValuation[100% Military Exempt],AssessedValuation[Dist],$C204,AssessedValuation[Tif_NonTIF],$A$4)</f>
        <v>1647046</v>
      </c>
      <c r="S204" s="8">
        <f>SUMIFS(AssessedValuation[100% Net],AssessedValuation[Dist],$C204,AssessedValuation[Tif_NonTIF],$A$4)</f>
        <v>2399942271</v>
      </c>
      <c r="T204" s="8">
        <f>SUMIFS(AssessedValuation[100% Gas &amp; Elec Utilities],AssessedValuation[Dist],$C204,AssessedValuation[Tif_NonTIF],$A$4)</f>
        <v>50519412</v>
      </c>
      <c r="U204" s="8">
        <f t="shared" si="3"/>
        <v>2450461683</v>
      </c>
    </row>
    <row r="205" spans="1:21" x14ac:dyDescent="0.25">
      <c r="A205">
        <v>2024</v>
      </c>
      <c r="B205" t="s">
        <v>1031</v>
      </c>
      <c r="C205" t="s">
        <v>1433</v>
      </c>
      <c r="D205" t="s">
        <v>1433</v>
      </c>
      <c r="E205" t="s">
        <v>142</v>
      </c>
      <c r="F205" t="s">
        <v>1434</v>
      </c>
      <c r="G205" s="8">
        <f>SUMIFS(AssessedValuation[100% Residential],AssessedValuation[Dist],$C205,AssessedValuation[Tif_NonTIF],$A$4)</f>
        <v>235708090</v>
      </c>
      <c r="H205" s="8">
        <f>SUMIFS(AssessedValuation[100% Ag Land],AssessedValuation[Dist],$C205,AssessedValuation[Tif_NonTIF],$A$4)</f>
        <v>141655370</v>
      </c>
      <c r="I205" s="8">
        <f>SUMIFS(AssessedValuation[100% Ag Building],AssessedValuation[Dist],$C205,AssessedValuation[Tif_NonTIF],$A$4)</f>
        <v>7068910</v>
      </c>
      <c r="J205" s="8">
        <f>SUMIFS(AssessedValuation[100% Commercial],AssessedValuation[Dist],$C205,AssessedValuation[Tif_NonTIF],$A$4)</f>
        <v>17533230</v>
      </c>
      <c r="K205" s="8">
        <f>SUMIFS(AssessedValuation[100% Industrial],AssessedValuation[Dist],$C205,AssessedValuation[Tif_NonTIF],$A$4)</f>
        <v>2057580</v>
      </c>
      <c r="L205" s="8">
        <f>SUMIFS(AssessedValuation[100% Reserved],AssessedValuation[Dist],$C205,AssessedValuation[Tif_NonTIF],$A$4)</f>
        <v>0</v>
      </c>
      <c r="M205" s="8">
        <f>SUMIFS(AssessedValuation[100% Reserved3],AssessedValuation[Dist],$C205,AssessedValuation[Tif_NonTIF],$A$4)</f>
        <v>0</v>
      </c>
      <c r="N205" s="8">
        <f>SUMIFS(AssessedValuation[100% Railroads],AssessedValuation[Dist],$C205,AssessedValuation[Tif_NonTIF],$A$4)</f>
        <v>6810962</v>
      </c>
      <c r="O205" s="8">
        <f>SUMIFS(AssessedValuation[100% Utilities],AssessedValuation[Dist],$C205,AssessedValuation[Tif_NonTIF],$A$4)</f>
        <v>440843</v>
      </c>
      <c r="P205" s="8">
        <f>SUMIFS(AssessedValuation[100% Other],AssessedValuation[Dist],$C205,AssessedValuation[Tif_NonTIF],$A$4)</f>
        <v>0</v>
      </c>
      <c r="Q205" s="8">
        <f>SUMIFS(AssessedValuation[100% Gross],AssessedValuation[Dist],$C205,AssessedValuation[Tif_NonTIF],$A$4)</f>
        <v>411274985</v>
      </c>
      <c r="R205" s="8">
        <f>SUMIFS(AssessedValuation[100% Military Exempt],AssessedValuation[Dist],$C205,AssessedValuation[Tif_NonTIF],$A$4)</f>
        <v>377808</v>
      </c>
      <c r="S205" s="8">
        <f>SUMIFS(AssessedValuation[100% Net],AssessedValuation[Dist],$C205,AssessedValuation[Tif_NonTIF],$A$4)</f>
        <v>410897177</v>
      </c>
      <c r="T205" s="8">
        <f>SUMIFS(AssessedValuation[100% Gas &amp; Elec Utilities],AssessedValuation[Dist],$C205,AssessedValuation[Tif_NonTIF],$A$4)</f>
        <v>17294175</v>
      </c>
      <c r="U205" s="8">
        <f t="shared" si="3"/>
        <v>428191352</v>
      </c>
    </row>
    <row r="206" spans="1:21" x14ac:dyDescent="0.25">
      <c r="A206">
        <v>2024</v>
      </c>
      <c r="B206" t="s">
        <v>1026</v>
      </c>
      <c r="C206" t="s">
        <v>1435</v>
      </c>
      <c r="D206" t="s">
        <v>1435</v>
      </c>
      <c r="E206" t="s">
        <v>890</v>
      </c>
      <c r="F206" t="s">
        <v>1436</v>
      </c>
      <c r="G206" s="8">
        <f>SUMIFS(AssessedValuation[100% Residential],AssessedValuation[Dist],$C206,AssessedValuation[Tif_NonTIF],$A$4)</f>
        <v>567410536</v>
      </c>
      <c r="H206" s="8">
        <f>SUMIFS(AssessedValuation[100% Ag Land],AssessedValuation[Dist],$C206,AssessedValuation[Tif_NonTIF],$A$4)</f>
        <v>98588900</v>
      </c>
      <c r="I206" s="8">
        <f>SUMIFS(AssessedValuation[100% Ag Building],AssessedValuation[Dist],$C206,AssessedValuation[Tif_NonTIF],$A$4)</f>
        <v>4927900</v>
      </c>
      <c r="J206" s="8">
        <f>SUMIFS(AssessedValuation[100% Commercial],AssessedValuation[Dist],$C206,AssessedValuation[Tif_NonTIF],$A$4)</f>
        <v>72381771</v>
      </c>
      <c r="K206" s="8">
        <f>SUMIFS(AssessedValuation[100% Industrial],AssessedValuation[Dist],$C206,AssessedValuation[Tif_NonTIF],$A$4)</f>
        <v>48603440</v>
      </c>
      <c r="L206" s="8">
        <f>SUMIFS(AssessedValuation[100% Reserved],AssessedValuation[Dist],$C206,AssessedValuation[Tif_NonTIF],$A$4)</f>
        <v>0</v>
      </c>
      <c r="M206" s="8">
        <f>SUMIFS(AssessedValuation[100% Reserved3],AssessedValuation[Dist],$C206,AssessedValuation[Tif_NonTIF],$A$4)</f>
        <v>0</v>
      </c>
      <c r="N206" s="8">
        <f>SUMIFS(AssessedValuation[100% Railroads],AssessedValuation[Dist],$C206,AssessedValuation[Tif_NonTIF],$A$4)</f>
        <v>35087142</v>
      </c>
      <c r="O206" s="8">
        <f>SUMIFS(AssessedValuation[100% Utilities],AssessedValuation[Dist],$C206,AssessedValuation[Tif_NonTIF],$A$4)</f>
        <v>2334252</v>
      </c>
      <c r="P206" s="8">
        <f>SUMIFS(AssessedValuation[100% Other],AssessedValuation[Dist],$C206,AssessedValuation[Tif_NonTIF],$A$4)</f>
        <v>0</v>
      </c>
      <c r="Q206" s="8">
        <f>SUMIFS(AssessedValuation[100% Gross],AssessedValuation[Dist],$C206,AssessedValuation[Tif_NonTIF],$A$4)</f>
        <v>829333941</v>
      </c>
      <c r="R206" s="8">
        <f>SUMIFS(AssessedValuation[100% Military Exempt],AssessedValuation[Dist],$C206,AssessedValuation[Tif_NonTIF],$A$4)</f>
        <v>548192</v>
      </c>
      <c r="S206" s="8">
        <f>SUMIFS(AssessedValuation[100% Net],AssessedValuation[Dist],$C206,AssessedValuation[Tif_NonTIF],$A$4)</f>
        <v>828785749</v>
      </c>
      <c r="T206" s="8">
        <f>SUMIFS(AssessedValuation[100% Gas &amp; Elec Utilities],AssessedValuation[Dist],$C206,AssessedValuation[Tif_NonTIF],$A$4)</f>
        <v>73210321</v>
      </c>
      <c r="U206" s="8">
        <f t="shared" si="3"/>
        <v>901996070</v>
      </c>
    </row>
    <row r="207" spans="1:21" x14ac:dyDescent="0.25">
      <c r="A207">
        <v>2024</v>
      </c>
      <c r="B207" t="s">
        <v>1054</v>
      </c>
      <c r="C207" t="s">
        <v>1437</v>
      </c>
      <c r="D207" t="s">
        <v>1437</v>
      </c>
      <c r="E207" t="s">
        <v>218</v>
      </c>
      <c r="F207" t="s">
        <v>1438</v>
      </c>
      <c r="G207" s="8">
        <f>SUMIFS(AssessedValuation[100% Residential],AssessedValuation[Dist],$C207,AssessedValuation[Tif_NonTIF],$A$4)</f>
        <v>381142324</v>
      </c>
      <c r="H207" s="8">
        <f>SUMIFS(AssessedValuation[100% Ag Land],AssessedValuation[Dist],$C207,AssessedValuation[Tif_NonTIF],$A$4)</f>
        <v>211764060</v>
      </c>
      <c r="I207" s="8">
        <f>SUMIFS(AssessedValuation[100% Ag Building],AssessedValuation[Dist],$C207,AssessedValuation[Tif_NonTIF],$A$4)</f>
        <v>16647450</v>
      </c>
      <c r="J207" s="8">
        <f>SUMIFS(AssessedValuation[100% Commercial],AssessedValuation[Dist],$C207,AssessedValuation[Tif_NonTIF],$A$4)</f>
        <v>55704550</v>
      </c>
      <c r="K207" s="8">
        <f>SUMIFS(AssessedValuation[100% Industrial],AssessedValuation[Dist],$C207,AssessedValuation[Tif_NonTIF],$A$4)</f>
        <v>51513400</v>
      </c>
      <c r="L207" s="8">
        <f>SUMIFS(AssessedValuation[100% Reserved],AssessedValuation[Dist],$C207,AssessedValuation[Tif_NonTIF],$A$4)</f>
        <v>0</v>
      </c>
      <c r="M207" s="8">
        <f>SUMIFS(AssessedValuation[100% Reserved3],AssessedValuation[Dist],$C207,AssessedValuation[Tif_NonTIF],$A$4)</f>
        <v>0</v>
      </c>
      <c r="N207" s="8">
        <f>SUMIFS(AssessedValuation[100% Railroads],AssessedValuation[Dist],$C207,AssessedValuation[Tif_NonTIF],$A$4)</f>
        <v>4375783</v>
      </c>
      <c r="O207" s="8">
        <f>SUMIFS(AssessedValuation[100% Utilities],AssessedValuation[Dist],$C207,AssessedValuation[Tif_NonTIF],$A$4)</f>
        <v>38045536</v>
      </c>
      <c r="P207" s="8">
        <f>SUMIFS(AssessedValuation[100% Other],AssessedValuation[Dist],$C207,AssessedValuation[Tif_NonTIF],$A$4)</f>
        <v>0</v>
      </c>
      <c r="Q207" s="8">
        <f>SUMIFS(AssessedValuation[100% Gross],AssessedValuation[Dist],$C207,AssessedValuation[Tif_NonTIF],$A$4)</f>
        <v>759193103</v>
      </c>
      <c r="R207" s="8">
        <f>SUMIFS(AssessedValuation[100% Military Exempt],AssessedValuation[Dist],$C207,AssessedValuation[Tif_NonTIF],$A$4)</f>
        <v>594492</v>
      </c>
      <c r="S207" s="8">
        <f>SUMIFS(AssessedValuation[100% Net],AssessedValuation[Dist],$C207,AssessedValuation[Tif_NonTIF],$A$4)</f>
        <v>758598611</v>
      </c>
      <c r="T207" s="8">
        <f>SUMIFS(AssessedValuation[100% Gas &amp; Elec Utilities],AssessedValuation[Dist],$C207,AssessedValuation[Tif_NonTIF],$A$4)</f>
        <v>18452343</v>
      </c>
      <c r="U207" s="8">
        <f t="shared" si="3"/>
        <v>777050954</v>
      </c>
    </row>
    <row r="208" spans="1:21" x14ac:dyDescent="0.25">
      <c r="A208">
        <v>2024</v>
      </c>
      <c r="B208" t="s">
        <v>1042</v>
      </c>
      <c r="C208" t="s">
        <v>1439</v>
      </c>
      <c r="D208" t="s">
        <v>1439</v>
      </c>
      <c r="E208" t="s">
        <v>333</v>
      </c>
      <c r="F208" t="s">
        <v>1440</v>
      </c>
      <c r="G208" s="8">
        <f>SUMIFS(AssessedValuation[100% Residential],AssessedValuation[Dist],$C208,AssessedValuation[Tif_NonTIF],$A$4)</f>
        <v>163252195</v>
      </c>
      <c r="H208" s="8">
        <f>SUMIFS(AssessedValuation[100% Ag Land],AssessedValuation[Dist],$C208,AssessedValuation[Tif_NonTIF],$A$4)</f>
        <v>38290700</v>
      </c>
      <c r="I208" s="8">
        <f>SUMIFS(AssessedValuation[100% Ag Building],AssessedValuation[Dist],$C208,AssessedValuation[Tif_NonTIF],$A$4)</f>
        <v>1515460</v>
      </c>
      <c r="J208" s="8">
        <f>SUMIFS(AssessedValuation[100% Commercial],AssessedValuation[Dist],$C208,AssessedValuation[Tif_NonTIF],$A$4)</f>
        <v>9547000</v>
      </c>
      <c r="K208" s="8">
        <f>SUMIFS(AssessedValuation[100% Industrial],AssessedValuation[Dist],$C208,AssessedValuation[Tif_NonTIF],$A$4)</f>
        <v>290030</v>
      </c>
      <c r="L208" s="8">
        <f>SUMIFS(AssessedValuation[100% Reserved],AssessedValuation[Dist],$C208,AssessedValuation[Tif_NonTIF],$A$4)</f>
        <v>0</v>
      </c>
      <c r="M208" s="8">
        <f>SUMIFS(AssessedValuation[100% Reserved3],AssessedValuation[Dist],$C208,AssessedValuation[Tif_NonTIF],$A$4)</f>
        <v>0</v>
      </c>
      <c r="N208" s="8">
        <f>SUMIFS(AssessedValuation[100% Railroads],AssessedValuation[Dist],$C208,AssessedValuation[Tif_NonTIF],$A$4)</f>
        <v>6763608</v>
      </c>
      <c r="O208" s="8">
        <f>SUMIFS(AssessedValuation[100% Utilities],AssessedValuation[Dist],$C208,AssessedValuation[Tif_NonTIF],$A$4)</f>
        <v>2451427</v>
      </c>
      <c r="P208" s="8">
        <f>SUMIFS(AssessedValuation[100% Other],AssessedValuation[Dist],$C208,AssessedValuation[Tif_NonTIF],$A$4)</f>
        <v>0</v>
      </c>
      <c r="Q208" s="8">
        <f>SUMIFS(AssessedValuation[100% Gross],AssessedValuation[Dist],$C208,AssessedValuation[Tif_NonTIF],$A$4)</f>
        <v>222110420</v>
      </c>
      <c r="R208" s="8">
        <f>SUMIFS(AssessedValuation[100% Military Exempt],AssessedValuation[Dist],$C208,AssessedValuation[Tif_NonTIF],$A$4)</f>
        <v>335212</v>
      </c>
      <c r="S208" s="8">
        <f>SUMIFS(AssessedValuation[100% Net],AssessedValuation[Dist],$C208,AssessedValuation[Tif_NonTIF],$A$4)</f>
        <v>221775208</v>
      </c>
      <c r="T208" s="8">
        <f>SUMIFS(AssessedValuation[100% Gas &amp; Elec Utilities],AssessedValuation[Dist],$C208,AssessedValuation[Tif_NonTIF],$A$4)</f>
        <v>3537702</v>
      </c>
      <c r="U208" s="8">
        <f t="shared" si="3"/>
        <v>225312910</v>
      </c>
    </row>
    <row r="209" spans="1:21" x14ac:dyDescent="0.25">
      <c r="A209">
        <v>2024</v>
      </c>
      <c r="B209" t="s">
        <v>1039</v>
      </c>
      <c r="C209" t="s">
        <v>1441</v>
      </c>
      <c r="D209" t="s">
        <v>1441</v>
      </c>
      <c r="E209" t="s">
        <v>223</v>
      </c>
      <c r="F209" t="s">
        <v>1442</v>
      </c>
      <c r="G209" s="8">
        <f>SUMIFS(AssessedValuation[100% Residential],AssessedValuation[Dist],$C209,AssessedValuation[Tif_NonTIF],$A$4)</f>
        <v>95354850</v>
      </c>
      <c r="H209" s="8">
        <f>SUMIFS(AssessedValuation[100% Ag Land],AssessedValuation[Dist],$C209,AssessedValuation[Tif_NonTIF],$A$4)</f>
        <v>157839860</v>
      </c>
      <c r="I209" s="8">
        <f>SUMIFS(AssessedValuation[100% Ag Building],AssessedValuation[Dist],$C209,AssessedValuation[Tif_NonTIF],$A$4)</f>
        <v>11423272</v>
      </c>
      <c r="J209" s="8">
        <f>SUMIFS(AssessedValuation[100% Commercial],AssessedValuation[Dist],$C209,AssessedValuation[Tif_NonTIF],$A$4)</f>
        <v>10628797</v>
      </c>
      <c r="K209" s="8">
        <f>SUMIFS(AssessedValuation[100% Industrial],AssessedValuation[Dist],$C209,AssessedValuation[Tif_NonTIF],$A$4)</f>
        <v>65115292</v>
      </c>
      <c r="L209" s="8">
        <f>SUMIFS(AssessedValuation[100% Reserved],AssessedValuation[Dist],$C209,AssessedValuation[Tif_NonTIF],$A$4)</f>
        <v>0</v>
      </c>
      <c r="M209" s="8">
        <f>SUMIFS(AssessedValuation[100% Reserved3],AssessedValuation[Dist],$C209,AssessedValuation[Tif_NonTIF],$A$4)</f>
        <v>0</v>
      </c>
      <c r="N209" s="8">
        <f>SUMIFS(AssessedValuation[100% Railroads],AssessedValuation[Dist],$C209,AssessedValuation[Tif_NonTIF],$A$4)</f>
        <v>4258630</v>
      </c>
      <c r="O209" s="8">
        <f>SUMIFS(AssessedValuation[100% Utilities],AssessedValuation[Dist],$C209,AssessedValuation[Tif_NonTIF],$A$4)</f>
        <v>50480492</v>
      </c>
      <c r="P209" s="8">
        <f>SUMIFS(AssessedValuation[100% Other],AssessedValuation[Dist],$C209,AssessedValuation[Tif_NonTIF],$A$4)</f>
        <v>0</v>
      </c>
      <c r="Q209" s="8">
        <f>SUMIFS(AssessedValuation[100% Gross],AssessedValuation[Dist],$C209,AssessedValuation[Tif_NonTIF],$A$4)</f>
        <v>395101193</v>
      </c>
      <c r="R209" s="8">
        <f>SUMIFS(AssessedValuation[100% Military Exempt],AssessedValuation[Dist],$C209,AssessedValuation[Tif_NonTIF],$A$4)</f>
        <v>198164</v>
      </c>
      <c r="S209" s="8">
        <f>SUMIFS(AssessedValuation[100% Net],AssessedValuation[Dist],$C209,AssessedValuation[Tif_NonTIF],$A$4)</f>
        <v>394903029</v>
      </c>
      <c r="T209" s="8">
        <f>SUMIFS(AssessedValuation[100% Gas &amp; Elec Utilities],AssessedValuation[Dist],$C209,AssessedValuation[Tif_NonTIF],$A$4)</f>
        <v>14732790</v>
      </c>
      <c r="U209" s="8">
        <f t="shared" si="3"/>
        <v>409635819</v>
      </c>
    </row>
    <row r="210" spans="1:21" x14ac:dyDescent="0.25">
      <c r="A210">
        <v>2024</v>
      </c>
      <c r="B210" t="s">
        <v>1026</v>
      </c>
      <c r="C210" t="s">
        <v>1443</v>
      </c>
      <c r="D210" t="s">
        <v>1443</v>
      </c>
      <c r="E210" t="s">
        <v>538</v>
      </c>
      <c r="F210" t="s">
        <v>1444</v>
      </c>
      <c r="G210" s="8">
        <f>SUMIFS(AssessedValuation[100% Residential],AssessedValuation[Dist],$C210,AssessedValuation[Tif_NonTIF],$A$4)</f>
        <v>1137995647</v>
      </c>
      <c r="H210" s="8">
        <f>SUMIFS(AssessedValuation[100% Ag Land],AssessedValuation[Dist],$C210,AssessedValuation[Tif_NonTIF],$A$4)</f>
        <v>153849390</v>
      </c>
      <c r="I210" s="8">
        <f>SUMIFS(AssessedValuation[100% Ag Building],AssessedValuation[Dist],$C210,AssessedValuation[Tif_NonTIF],$A$4)</f>
        <v>3875780</v>
      </c>
      <c r="J210" s="8">
        <f>SUMIFS(AssessedValuation[100% Commercial],AssessedValuation[Dist],$C210,AssessedValuation[Tif_NonTIF],$A$4)</f>
        <v>137527118</v>
      </c>
      <c r="K210" s="8">
        <f>SUMIFS(AssessedValuation[100% Industrial],AssessedValuation[Dist],$C210,AssessedValuation[Tif_NonTIF],$A$4)</f>
        <v>33183672</v>
      </c>
      <c r="L210" s="8">
        <f>SUMIFS(AssessedValuation[100% Reserved],AssessedValuation[Dist],$C210,AssessedValuation[Tif_NonTIF],$A$4)</f>
        <v>0</v>
      </c>
      <c r="M210" s="8">
        <f>SUMIFS(AssessedValuation[100% Reserved3],AssessedValuation[Dist],$C210,AssessedValuation[Tif_NonTIF],$A$4)</f>
        <v>0</v>
      </c>
      <c r="N210" s="8">
        <f>SUMIFS(AssessedValuation[100% Railroads],AssessedValuation[Dist],$C210,AssessedValuation[Tif_NonTIF],$A$4)</f>
        <v>4374150</v>
      </c>
      <c r="O210" s="8">
        <f>SUMIFS(AssessedValuation[100% Utilities],AssessedValuation[Dist],$C210,AssessedValuation[Tif_NonTIF],$A$4)</f>
        <v>46844363</v>
      </c>
      <c r="P210" s="8">
        <f>SUMIFS(AssessedValuation[100% Other],AssessedValuation[Dist],$C210,AssessedValuation[Tif_NonTIF],$A$4)</f>
        <v>0</v>
      </c>
      <c r="Q210" s="8">
        <f>SUMIFS(AssessedValuation[100% Gross],AssessedValuation[Dist],$C210,AssessedValuation[Tif_NonTIF],$A$4)</f>
        <v>1517650120</v>
      </c>
      <c r="R210" s="8">
        <f>SUMIFS(AssessedValuation[100% Military Exempt],AssessedValuation[Dist],$C210,AssessedValuation[Tif_NonTIF],$A$4)</f>
        <v>1440856</v>
      </c>
      <c r="S210" s="8">
        <f>SUMIFS(AssessedValuation[100% Net],AssessedValuation[Dist],$C210,AssessedValuation[Tif_NonTIF],$A$4)</f>
        <v>1516209264</v>
      </c>
      <c r="T210" s="8">
        <f>SUMIFS(AssessedValuation[100% Gas &amp; Elec Utilities],AssessedValuation[Dist],$C210,AssessedValuation[Tif_NonTIF],$A$4)</f>
        <v>113957759</v>
      </c>
      <c r="U210" s="8">
        <f t="shared" si="3"/>
        <v>1630167023</v>
      </c>
    </row>
    <row r="211" spans="1:21" x14ac:dyDescent="0.25">
      <c r="A211">
        <v>2024</v>
      </c>
      <c r="B211" t="s">
        <v>1033</v>
      </c>
      <c r="C211" t="s">
        <v>1445</v>
      </c>
      <c r="D211" t="s">
        <v>1445</v>
      </c>
      <c r="E211" t="s">
        <v>98</v>
      </c>
      <c r="F211" t="s">
        <v>1446</v>
      </c>
      <c r="G211" s="8">
        <f>SUMIFS(AssessedValuation[100% Residential],AssessedValuation[Dist],$C211,AssessedValuation[Tif_NonTIF],$A$4)</f>
        <v>191636923</v>
      </c>
      <c r="H211" s="8">
        <f>SUMIFS(AssessedValuation[100% Ag Land],AssessedValuation[Dist],$C211,AssessedValuation[Tif_NonTIF],$A$4)</f>
        <v>172414017</v>
      </c>
      <c r="I211" s="8">
        <f>SUMIFS(AssessedValuation[100% Ag Building],AssessedValuation[Dist],$C211,AssessedValuation[Tif_NonTIF],$A$4)</f>
        <v>2806640</v>
      </c>
      <c r="J211" s="8">
        <f>SUMIFS(AssessedValuation[100% Commercial],AssessedValuation[Dist],$C211,AssessedValuation[Tif_NonTIF],$A$4)</f>
        <v>26019965</v>
      </c>
      <c r="K211" s="8">
        <f>SUMIFS(AssessedValuation[100% Industrial],AssessedValuation[Dist],$C211,AssessedValuation[Tif_NonTIF],$A$4)</f>
        <v>32223382</v>
      </c>
      <c r="L211" s="8">
        <f>SUMIFS(AssessedValuation[100% Reserved],AssessedValuation[Dist],$C211,AssessedValuation[Tif_NonTIF],$A$4)</f>
        <v>0</v>
      </c>
      <c r="M211" s="8">
        <f>SUMIFS(AssessedValuation[100% Reserved3],AssessedValuation[Dist],$C211,AssessedValuation[Tif_NonTIF],$A$4)</f>
        <v>0</v>
      </c>
      <c r="N211" s="8">
        <f>SUMIFS(AssessedValuation[100% Railroads],AssessedValuation[Dist],$C211,AssessedValuation[Tif_NonTIF],$A$4)</f>
        <v>0</v>
      </c>
      <c r="O211" s="8">
        <f>SUMIFS(AssessedValuation[100% Utilities],AssessedValuation[Dist],$C211,AssessedValuation[Tif_NonTIF],$A$4)</f>
        <v>3266418</v>
      </c>
      <c r="P211" s="8">
        <f>SUMIFS(AssessedValuation[100% Other],AssessedValuation[Dist],$C211,AssessedValuation[Tif_NonTIF],$A$4)</f>
        <v>0</v>
      </c>
      <c r="Q211" s="8">
        <f>SUMIFS(AssessedValuation[100% Gross],AssessedValuation[Dist],$C211,AssessedValuation[Tif_NonTIF],$A$4)</f>
        <v>428367345</v>
      </c>
      <c r="R211" s="8">
        <f>SUMIFS(AssessedValuation[100% Military Exempt],AssessedValuation[Dist],$C211,AssessedValuation[Tif_NonTIF],$A$4)</f>
        <v>388658</v>
      </c>
      <c r="S211" s="8">
        <f>SUMIFS(AssessedValuation[100% Net],AssessedValuation[Dist],$C211,AssessedValuation[Tif_NonTIF],$A$4)</f>
        <v>427978687</v>
      </c>
      <c r="T211" s="8">
        <f>SUMIFS(AssessedValuation[100% Gas &amp; Elec Utilities],AssessedValuation[Dist],$C211,AssessedValuation[Tif_NonTIF],$A$4)</f>
        <v>16630496</v>
      </c>
      <c r="U211" s="8">
        <f t="shared" si="3"/>
        <v>444609183</v>
      </c>
    </row>
    <row r="212" spans="1:21" x14ac:dyDescent="0.25">
      <c r="A212">
        <v>2024</v>
      </c>
      <c r="B212" t="s">
        <v>1031</v>
      </c>
      <c r="C212" t="s">
        <v>1447</v>
      </c>
      <c r="D212" t="s">
        <v>1447</v>
      </c>
      <c r="E212" t="s">
        <v>176</v>
      </c>
      <c r="F212" t="s">
        <v>1448</v>
      </c>
      <c r="G212" s="8">
        <f>SUMIFS(AssessedValuation[100% Residential],AssessedValuation[Dist],$C212,AssessedValuation[Tif_NonTIF],$A$4)</f>
        <v>197531906</v>
      </c>
      <c r="H212" s="8">
        <f>SUMIFS(AssessedValuation[100% Ag Land],AssessedValuation[Dist],$C212,AssessedValuation[Tif_NonTIF],$A$4)</f>
        <v>174722400</v>
      </c>
      <c r="I212" s="8">
        <f>SUMIFS(AssessedValuation[100% Ag Building],AssessedValuation[Dist],$C212,AssessedValuation[Tif_NonTIF],$A$4)</f>
        <v>9049460</v>
      </c>
      <c r="J212" s="8">
        <f>SUMIFS(AssessedValuation[100% Commercial],AssessedValuation[Dist],$C212,AssessedValuation[Tif_NonTIF],$A$4)</f>
        <v>21893984</v>
      </c>
      <c r="K212" s="8">
        <f>SUMIFS(AssessedValuation[100% Industrial],AssessedValuation[Dist],$C212,AssessedValuation[Tif_NonTIF],$A$4)</f>
        <v>5892880</v>
      </c>
      <c r="L212" s="8">
        <f>SUMIFS(AssessedValuation[100% Reserved],AssessedValuation[Dist],$C212,AssessedValuation[Tif_NonTIF],$A$4)</f>
        <v>0</v>
      </c>
      <c r="M212" s="8">
        <f>SUMIFS(AssessedValuation[100% Reserved3],AssessedValuation[Dist],$C212,AssessedValuation[Tif_NonTIF],$A$4)</f>
        <v>0</v>
      </c>
      <c r="N212" s="8">
        <f>SUMIFS(AssessedValuation[100% Railroads],AssessedValuation[Dist],$C212,AssessedValuation[Tif_NonTIF],$A$4)</f>
        <v>2531153</v>
      </c>
      <c r="O212" s="8">
        <f>SUMIFS(AssessedValuation[100% Utilities],AssessedValuation[Dist],$C212,AssessedValuation[Tif_NonTIF],$A$4)</f>
        <v>510169</v>
      </c>
      <c r="P212" s="8">
        <f>SUMIFS(AssessedValuation[100% Other],AssessedValuation[Dist],$C212,AssessedValuation[Tif_NonTIF],$A$4)</f>
        <v>0</v>
      </c>
      <c r="Q212" s="8">
        <f>SUMIFS(AssessedValuation[100% Gross],AssessedValuation[Dist],$C212,AssessedValuation[Tif_NonTIF],$A$4)</f>
        <v>412131952</v>
      </c>
      <c r="R212" s="8">
        <f>SUMIFS(AssessedValuation[100% Military Exempt],AssessedValuation[Dist],$C212,AssessedValuation[Tif_NonTIF],$A$4)</f>
        <v>383364</v>
      </c>
      <c r="S212" s="8">
        <f>SUMIFS(AssessedValuation[100% Net],AssessedValuation[Dist],$C212,AssessedValuation[Tif_NonTIF],$A$4)</f>
        <v>411748588</v>
      </c>
      <c r="T212" s="8">
        <f>SUMIFS(AssessedValuation[100% Gas &amp; Elec Utilities],AssessedValuation[Dist],$C212,AssessedValuation[Tif_NonTIF],$A$4)</f>
        <v>15661929</v>
      </c>
      <c r="U212" s="8">
        <f t="shared" si="3"/>
        <v>427410517</v>
      </c>
    </row>
    <row r="213" spans="1:21" x14ac:dyDescent="0.25">
      <c r="A213">
        <v>2024</v>
      </c>
      <c r="B213" t="s">
        <v>1045</v>
      </c>
      <c r="C213" t="s">
        <v>1449</v>
      </c>
      <c r="D213" t="s">
        <v>1449</v>
      </c>
      <c r="E213" t="s">
        <v>158</v>
      </c>
      <c r="F213" t="s">
        <v>1450</v>
      </c>
      <c r="G213" s="8">
        <f>SUMIFS(AssessedValuation[100% Residential],AssessedValuation[Dist],$C213,AssessedValuation[Tif_NonTIF],$A$4)</f>
        <v>263474921</v>
      </c>
      <c r="H213" s="8">
        <f>SUMIFS(AssessedValuation[100% Ag Land],AssessedValuation[Dist],$C213,AssessedValuation[Tif_NonTIF],$A$4)</f>
        <v>196725418</v>
      </c>
      <c r="I213" s="8">
        <f>SUMIFS(AssessedValuation[100% Ag Building],AssessedValuation[Dist],$C213,AssessedValuation[Tif_NonTIF],$A$4)</f>
        <v>6011906</v>
      </c>
      <c r="J213" s="8">
        <f>SUMIFS(AssessedValuation[100% Commercial],AssessedValuation[Dist],$C213,AssessedValuation[Tif_NonTIF],$A$4)</f>
        <v>23469012</v>
      </c>
      <c r="K213" s="8">
        <f>SUMIFS(AssessedValuation[100% Industrial],AssessedValuation[Dist],$C213,AssessedValuation[Tif_NonTIF],$A$4)</f>
        <v>10047622</v>
      </c>
      <c r="L213" s="8">
        <f>SUMIFS(AssessedValuation[100% Reserved],AssessedValuation[Dist],$C213,AssessedValuation[Tif_NonTIF],$A$4)</f>
        <v>0</v>
      </c>
      <c r="M213" s="8">
        <f>SUMIFS(AssessedValuation[100% Reserved3],AssessedValuation[Dist],$C213,AssessedValuation[Tif_NonTIF],$A$4)</f>
        <v>0</v>
      </c>
      <c r="N213" s="8">
        <f>SUMIFS(AssessedValuation[100% Railroads],AssessedValuation[Dist],$C213,AssessedValuation[Tif_NonTIF],$A$4)</f>
        <v>29816984</v>
      </c>
      <c r="O213" s="8">
        <f>SUMIFS(AssessedValuation[100% Utilities],AssessedValuation[Dist],$C213,AssessedValuation[Tif_NonTIF],$A$4)</f>
        <v>3618893</v>
      </c>
      <c r="P213" s="8">
        <f>SUMIFS(AssessedValuation[100% Other],AssessedValuation[Dist],$C213,AssessedValuation[Tif_NonTIF],$A$4)</f>
        <v>0</v>
      </c>
      <c r="Q213" s="8">
        <f>SUMIFS(AssessedValuation[100% Gross],AssessedValuation[Dist],$C213,AssessedValuation[Tif_NonTIF],$A$4)</f>
        <v>533164756</v>
      </c>
      <c r="R213" s="8">
        <f>SUMIFS(AssessedValuation[100% Military Exempt],AssessedValuation[Dist],$C213,AssessedValuation[Tif_NonTIF],$A$4)</f>
        <v>531524</v>
      </c>
      <c r="S213" s="8">
        <f>SUMIFS(AssessedValuation[100% Net],AssessedValuation[Dist],$C213,AssessedValuation[Tif_NonTIF],$A$4)</f>
        <v>532633232</v>
      </c>
      <c r="T213" s="8">
        <f>SUMIFS(AssessedValuation[100% Gas &amp; Elec Utilities],AssessedValuation[Dist],$C213,AssessedValuation[Tif_NonTIF],$A$4)</f>
        <v>31447180</v>
      </c>
      <c r="U213" s="8">
        <f t="shared" si="3"/>
        <v>564080412</v>
      </c>
    </row>
    <row r="214" spans="1:21" x14ac:dyDescent="0.25">
      <c r="A214">
        <v>2024</v>
      </c>
      <c r="B214" t="s">
        <v>1054</v>
      </c>
      <c r="C214" t="s">
        <v>1451</v>
      </c>
      <c r="D214" t="s">
        <v>1451</v>
      </c>
      <c r="E214" t="s">
        <v>1452</v>
      </c>
      <c r="F214" t="s">
        <v>1453</v>
      </c>
      <c r="G214" s="8">
        <f>SUMIFS(AssessedValuation[100% Residential],AssessedValuation[Dist],$C214,AssessedValuation[Tif_NonTIF],$A$4)</f>
        <v>426373629</v>
      </c>
      <c r="H214" s="8">
        <f>SUMIFS(AssessedValuation[100% Ag Land],AssessedValuation[Dist],$C214,AssessedValuation[Tif_NonTIF],$A$4)</f>
        <v>222658884</v>
      </c>
      <c r="I214" s="8">
        <f>SUMIFS(AssessedValuation[100% Ag Building],AssessedValuation[Dist],$C214,AssessedValuation[Tif_NonTIF],$A$4)</f>
        <v>22230062</v>
      </c>
      <c r="J214" s="8">
        <f>SUMIFS(AssessedValuation[100% Commercial],AssessedValuation[Dist],$C214,AssessedValuation[Tif_NonTIF],$A$4)</f>
        <v>48389900</v>
      </c>
      <c r="K214" s="8">
        <f>SUMIFS(AssessedValuation[100% Industrial],AssessedValuation[Dist],$C214,AssessedValuation[Tif_NonTIF],$A$4)</f>
        <v>10166950</v>
      </c>
      <c r="L214" s="8">
        <f>SUMIFS(AssessedValuation[100% Reserved],AssessedValuation[Dist],$C214,AssessedValuation[Tif_NonTIF],$A$4)</f>
        <v>0</v>
      </c>
      <c r="M214" s="8">
        <f>SUMIFS(AssessedValuation[100% Reserved3],AssessedValuation[Dist],$C214,AssessedValuation[Tif_NonTIF],$A$4)</f>
        <v>0</v>
      </c>
      <c r="N214" s="8">
        <f>SUMIFS(AssessedValuation[100% Railroads],AssessedValuation[Dist],$C214,AssessedValuation[Tif_NonTIF],$A$4)</f>
        <v>0</v>
      </c>
      <c r="O214" s="8">
        <f>SUMIFS(AssessedValuation[100% Utilities],AssessedValuation[Dist],$C214,AssessedValuation[Tif_NonTIF],$A$4)</f>
        <v>4177915</v>
      </c>
      <c r="P214" s="8">
        <f>SUMIFS(AssessedValuation[100% Other],AssessedValuation[Dist],$C214,AssessedValuation[Tif_NonTIF],$A$4)</f>
        <v>0</v>
      </c>
      <c r="Q214" s="8">
        <f>SUMIFS(AssessedValuation[100% Gross],AssessedValuation[Dist],$C214,AssessedValuation[Tif_NonTIF],$A$4)</f>
        <v>733997340</v>
      </c>
      <c r="R214" s="8">
        <f>SUMIFS(AssessedValuation[100% Military Exempt],AssessedValuation[Dist],$C214,AssessedValuation[Tif_NonTIF],$A$4)</f>
        <v>722280</v>
      </c>
      <c r="S214" s="8">
        <f>SUMIFS(AssessedValuation[100% Net],AssessedValuation[Dist],$C214,AssessedValuation[Tif_NonTIF],$A$4)</f>
        <v>733275060</v>
      </c>
      <c r="T214" s="8">
        <f>SUMIFS(AssessedValuation[100% Gas &amp; Elec Utilities],AssessedValuation[Dist],$C214,AssessedValuation[Tif_NonTIF],$A$4)</f>
        <v>50934347</v>
      </c>
      <c r="U214" s="8">
        <f t="shared" si="3"/>
        <v>784209407</v>
      </c>
    </row>
    <row r="215" spans="1:21" x14ac:dyDescent="0.25">
      <c r="A215">
        <v>2024</v>
      </c>
      <c r="B215" t="s">
        <v>1031</v>
      </c>
      <c r="C215" t="s">
        <v>1454</v>
      </c>
      <c r="D215" t="s">
        <v>1454</v>
      </c>
      <c r="E215" t="s">
        <v>597</v>
      </c>
      <c r="F215" t="s">
        <v>1455</v>
      </c>
      <c r="G215" s="8">
        <f>SUMIFS(AssessedValuation[100% Residential],AssessedValuation[Dist],$C215,AssessedValuation[Tif_NonTIF],$A$4)</f>
        <v>110116065</v>
      </c>
      <c r="H215" s="8">
        <f>SUMIFS(AssessedValuation[100% Ag Land],AssessedValuation[Dist],$C215,AssessedValuation[Tif_NonTIF],$A$4)</f>
        <v>258740543</v>
      </c>
      <c r="I215" s="8">
        <f>SUMIFS(AssessedValuation[100% Ag Building],AssessedValuation[Dist],$C215,AssessedValuation[Tif_NonTIF],$A$4)</f>
        <v>16435001</v>
      </c>
      <c r="J215" s="8">
        <f>SUMIFS(AssessedValuation[100% Commercial],AssessedValuation[Dist],$C215,AssessedValuation[Tif_NonTIF],$A$4)</f>
        <v>33613096</v>
      </c>
      <c r="K215" s="8">
        <f>SUMIFS(AssessedValuation[100% Industrial],AssessedValuation[Dist],$C215,AssessedValuation[Tif_NonTIF],$A$4)</f>
        <v>29426662</v>
      </c>
      <c r="L215" s="8">
        <f>SUMIFS(AssessedValuation[100% Reserved],AssessedValuation[Dist],$C215,AssessedValuation[Tif_NonTIF],$A$4)</f>
        <v>0</v>
      </c>
      <c r="M215" s="8">
        <f>SUMIFS(AssessedValuation[100% Reserved3],AssessedValuation[Dist],$C215,AssessedValuation[Tif_NonTIF],$A$4)</f>
        <v>0</v>
      </c>
      <c r="N215" s="8">
        <f>SUMIFS(AssessedValuation[100% Railroads],AssessedValuation[Dist],$C215,AssessedValuation[Tif_NonTIF],$A$4)</f>
        <v>17421159</v>
      </c>
      <c r="O215" s="8">
        <f>SUMIFS(AssessedValuation[100% Utilities],AssessedValuation[Dist],$C215,AssessedValuation[Tif_NonTIF],$A$4)</f>
        <v>10126696</v>
      </c>
      <c r="P215" s="8">
        <f>SUMIFS(AssessedValuation[100% Other],AssessedValuation[Dist],$C215,AssessedValuation[Tif_NonTIF],$A$4)</f>
        <v>0</v>
      </c>
      <c r="Q215" s="8">
        <f>SUMIFS(AssessedValuation[100% Gross],AssessedValuation[Dist],$C215,AssessedValuation[Tif_NonTIF],$A$4)</f>
        <v>475879222</v>
      </c>
      <c r="R215" s="8">
        <f>SUMIFS(AssessedValuation[100% Military Exempt],AssessedValuation[Dist],$C215,AssessedValuation[Tif_NonTIF],$A$4)</f>
        <v>290764</v>
      </c>
      <c r="S215" s="8">
        <f>SUMIFS(AssessedValuation[100% Net],AssessedValuation[Dist],$C215,AssessedValuation[Tif_NonTIF],$A$4)</f>
        <v>475588458</v>
      </c>
      <c r="T215" s="8">
        <f>SUMIFS(AssessedValuation[100% Gas &amp; Elec Utilities],AssessedValuation[Dist],$C215,AssessedValuation[Tif_NonTIF],$A$4)</f>
        <v>75388759</v>
      </c>
      <c r="U215" s="8">
        <f t="shared" si="3"/>
        <v>550977217</v>
      </c>
    </row>
    <row r="216" spans="1:21" x14ac:dyDescent="0.25">
      <c r="A216">
        <v>2024</v>
      </c>
      <c r="B216" t="s">
        <v>1039</v>
      </c>
      <c r="C216" t="s">
        <v>1456</v>
      </c>
      <c r="D216" t="s">
        <v>1456</v>
      </c>
      <c r="E216" t="s">
        <v>596</v>
      </c>
      <c r="F216" t="s">
        <v>1457</v>
      </c>
      <c r="G216" s="8">
        <f>SUMIFS(AssessedValuation[100% Residential],AssessedValuation[Dist],$C216,AssessedValuation[Tif_NonTIF],$A$4)</f>
        <v>82131461</v>
      </c>
      <c r="H216" s="8">
        <f>SUMIFS(AssessedValuation[100% Ag Land],AssessedValuation[Dist],$C216,AssessedValuation[Tif_NonTIF],$A$4)</f>
        <v>185786126</v>
      </c>
      <c r="I216" s="8">
        <f>SUMIFS(AssessedValuation[100% Ag Building],AssessedValuation[Dist],$C216,AssessedValuation[Tif_NonTIF],$A$4)</f>
        <v>13167373</v>
      </c>
      <c r="J216" s="8">
        <f>SUMIFS(AssessedValuation[100% Commercial],AssessedValuation[Dist],$C216,AssessedValuation[Tif_NonTIF],$A$4)</f>
        <v>23610720</v>
      </c>
      <c r="K216" s="8">
        <f>SUMIFS(AssessedValuation[100% Industrial],AssessedValuation[Dist],$C216,AssessedValuation[Tif_NonTIF],$A$4)</f>
        <v>27638918</v>
      </c>
      <c r="L216" s="8">
        <f>SUMIFS(AssessedValuation[100% Reserved],AssessedValuation[Dist],$C216,AssessedValuation[Tif_NonTIF],$A$4)</f>
        <v>0</v>
      </c>
      <c r="M216" s="8">
        <f>SUMIFS(AssessedValuation[100% Reserved3],AssessedValuation[Dist],$C216,AssessedValuation[Tif_NonTIF],$A$4)</f>
        <v>0</v>
      </c>
      <c r="N216" s="8">
        <f>SUMIFS(AssessedValuation[100% Railroads],AssessedValuation[Dist],$C216,AssessedValuation[Tif_NonTIF],$A$4)</f>
        <v>18439110</v>
      </c>
      <c r="O216" s="8">
        <f>SUMIFS(AssessedValuation[100% Utilities],AssessedValuation[Dist],$C216,AssessedValuation[Tif_NonTIF],$A$4)</f>
        <v>6499049</v>
      </c>
      <c r="P216" s="8">
        <f>SUMIFS(AssessedValuation[100% Other],AssessedValuation[Dist],$C216,AssessedValuation[Tif_NonTIF],$A$4)</f>
        <v>0</v>
      </c>
      <c r="Q216" s="8">
        <f>SUMIFS(AssessedValuation[100% Gross],AssessedValuation[Dist],$C216,AssessedValuation[Tif_NonTIF],$A$4)</f>
        <v>357272757</v>
      </c>
      <c r="R216" s="8">
        <f>SUMIFS(AssessedValuation[100% Military Exempt],AssessedValuation[Dist],$C216,AssessedValuation[Tif_NonTIF],$A$4)</f>
        <v>198164</v>
      </c>
      <c r="S216" s="8">
        <f>SUMIFS(AssessedValuation[100% Net],AssessedValuation[Dist],$C216,AssessedValuation[Tif_NonTIF],$A$4)</f>
        <v>357074593</v>
      </c>
      <c r="T216" s="8">
        <f>SUMIFS(AssessedValuation[100% Gas &amp; Elec Utilities],AssessedValuation[Dist],$C216,AssessedValuation[Tif_NonTIF],$A$4)</f>
        <v>113864943</v>
      </c>
      <c r="U216" s="8">
        <f t="shared" si="3"/>
        <v>470939536</v>
      </c>
    </row>
    <row r="217" spans="1:21" x14ac:dyDescent="0.25">
      <c r="A217">
        <v>2024</v>
      </c>
      <c r="B217" t="s">
        <v>1045</v>
      </c>
      <c r="C217" t="s">
        <v>1458</v>
      </c>
      <c r="D217" t="s">
        <v>1458</v>
      </c>
      <c r="E217" t="s">
        <v>48</v>
      </c>
      <c r="F217" t="s">
        <v>1459</v>
      </c>
      <c r="G217" s="8">
        <f>SUMIFS(AssessedValuation[100% Residential],AssessedValuation[Dist],$C217,AssessedValuation[Tif_NonTIF],$A$4)</f>
        <v>239218415</v>
      </c>
      <c r="H217" s="8">
        <f>SUMIFS(AssessedValuation[100% Ag Land],AssessedValuation[Dist],$C217,AssessedValuation[Tif_NonTIF],$A$4)</f>
        <v>130906500</v>
      </c>
      <c r="I217" s="8">
        <f>SUMIFS(AssessedValuation[100% Ag Building],AssessedValuation[Dist],$C217,AssessedValuation[Tif_NonTIF],$A$4)</f>
        <v>6388560</v>
      </c>
      <c r="J217" s="8">
        <f>SUMIFS(AssessedValuation[100% Commercial],AssessedValuation[Dist],$C217,AssessedValuation[Tif_NonTIF],$A$4)</f>
        <v>9290025</v>
      </c>
      <c r="K217" s="8">
        <f>SUMIFS(AssessedValuation[100% Industrial],AssessedValuation[Dist],$C217,AssessedValuation[Tif_NonTIF],$A$4)</f>
        <v>397100</v>
      </c>
      <c r="L217" s="8">
        <f>SUMIFS(AssessedValuation[100% Reserved],AssessedValuation[Dist],$C217,AssessedValuation[Tif_NonTIF],$A$4)</f>
        <v>0</v>
      </c>
      <c r="M217" s="8">
        <f>SUMIFS(AssessedValuation[100% Reserved3],AssessedValuation[Dist],$C217,AssessedValuation[Tif_NonTIF],$A$4)</f>
        <v>0</v>
      </c>
      <c r="N217" s="8">
        <f>SUMIFS(AssessedValuation[100% Railroads],AssessedValuation[Dist],$C217,AssessedValuation[Tif_NonTIF],$A$4)</f>
        <v>1782334</v>
      </c>
      <c r="O217" s="8">
        <f>SUMIFS(AssessedValuation[100% Utilities],AssessedValuation[Dist],$C217,AssessedValuation[Tif_NonTIF],$A$4)</f>
        <v>245854</v>
      </c>
      <c r="P217" s="8">
        <f>SUMIFS(AssessedValuation[100% Other],AssessedValuation[Dist],$C217,AssessedValuation[Tif_NonTIF],$A$4)</f>
        <v>0</v>
      </c>
      <c r="Q217" s="8">
        <f>SUMIFS(AssessedValuation[100% Gross],AssessedValuation[Dist],$C217,AssessedValuation[Tif_NonTIF],$A$4)</f>
        <v>388228788</v>
      </c>
      <c r="R217" s="8">
        <f>SUMIFS(AssessedValuation[100% Military Exempt],AssessedValuation[Dist],$C217,AssessedValuation[Tif_NonTIF],$A$4)</f>
        <v>314354</v>
      </c>
      <c r="S217" s="8">
        <f>SUMIFS(AssessedValuation[100% Net],AssessedValuation[Dist],$C217,AssessedValuation[Tif_NonTIF],$A$4)</f>
        <v>387914434</v>
      </c>
      <c r="T217" s="8">
        <f>SUMIFS(AssessedValuation[100% Gas &amp; Elec Utilities],AssessedValuation[Dist],$C217,AssessedValuation[Tif_NonTIF],$A$4)</f>
        <v>36439708</v>
      </c>
      <c r="U217" s="8">
        <f t="shared" si="3"/>
        <v>424354142</v>
      </c>
    </row>
    <row r="218" spans="1:21" x14ac:dyDescent="0.25">
      <c r="A218">
        <v>2024</v>
      </c>
      <c r="B218" t="s">
        <v>1042</v>
      </c>
      <c r="C218" t="s">
        <v>1460</v>
      </c>
      <c r="D218" t="s">
        <v>1460</v>
      </c>
      <c r="E218" t="s">
        <v>716</v>
      </c>
      <c r="F218" t="s">
        <v>1461</v>
      </c>
      <c r="G218" s="8">
        <f>SUMIFS(AssessedValuation[100% Residential],AssessedValuation[Dist],$C218,AssessedValuation[Tif_NonTIF],$A$4)</f>
        <v>137743854</v>
      </c>
      <c r="H218" s="8">
        <f>SUMIFS(AssessedValuation[100% Ag Land],AssessedValuation[Dist],$C218,AssessedValuation[Tif_NonTIF],$A$4)</f>
        <v>132094330</v>
      </c>
      <c r="I218" s="8">
        <f>SUMIFS(AssessedValuation[100% Ag Building],AssessedValuation[Dist],$C218,AssessedValuation[Tif_NonTIF],$A$4)</f>
        <v>7451450</v>
      </c>
      <c r="J218" s="8">
        <f>SUMIFS(AssessedValuation[100% Commercial],AssessedValuation[Dist],$C218,AssessedValuation[Tif_NonTIF],$A$4)</f>
        <v>7408833</v>
      </c>
      <c r="K218" s="8">
        <f>SUMIFS(AssessedValuation[100% Industrial],AssessedValuation[Dist],$C218,AssessedValuation[Tif_NonTIF],$A$4)</f>
        <v>9484400</v>
      </c>
      <c r="L218" s="8">
        <f>SUMIFS(AssessedValuation[100% Reserved],AssessedValuation[Dist],$C218,AssessedValuation[Tif_NonTIF],$A$4)</f>
        <v>0</v>
      </c>
      <c r="M218" s="8">
        <f>SUMIFS(AssessedValuation[100% Reserved3],AssessedValuation[Dist],$C218,AssessedValuation[Tif_NonTIF],$A$4)</f>
        <v>0</v>
      </c>
      <c r="N218" s="8">
        <f>SUMIFS(AssessedValuation[100% Railroads],AssessedValuation[Dist],$C218,AssessedValuation[Tif_NonTIF],$A$4)</f>
        <v>17189221</v>
      </c>
      <c r="O218" s="8">
        <f>SUMIFS(AssessedValuation[100% Utilities],AssessedValuation[Dist],$C218,AssessedValuation[Tif_NonTIF],$A$4)</f>
        <v>43828875</v>
      </c>
      <c r="P218" s="8">
        <f>SUMIFS(AssessedValuation[100% Other],AssessedValuation[Dist],$C218,AssessedValuation[Tif_NonTIF],$A$4)</f>
        <v>0</v>
      </c>
      <c r="Q218" s="8">
        <f>SUMIFS(AssessedValuation[100% Gross],AssessedValuation[Dist],$C218,AssessedValuation[Tif_NonTIF],$A$4)</f>
        <v>355200963</v>
      </c>
      <c r="R218" s="8">
        <f>SUMIFS(AssessedValuation[100% Military Exempt],AssessedValuation[Dist],$C218,AssessedValuation[Tif_NonTIF],$A$4)</f>
        <v>173012</v>
      </c>
      <c r="S218" s="8">
        <f>SUMIFS(AssessedValuation[100% Net],AssessedValuation[Dist],$C218,AssessedValuation[Tif_NonTIF],$A$4)</f>
        <v>355027951</v>
      </c>
      <c r="T218" s="8">
        <f>SUMIFS(AssessedValuation[100% Gas &amp; Elec Utilities],AssessedValuation[Dist],$C218,AssessedValuation[Tif_NonTIF],$A$4)</f>
        <v>72355843</v>
      </c>
      <c r="U218" s="8">
        <f t="shared" si="3"/>
        <v>427383794</v>
      </c>
    </row>
    <row r="219" spans="1:21" x14ac:dyDescent="0.25">
      <c r="A219">
        <v>2024</v>
      </c>
      <c r="B219" t="s">
        <v>1026</v>
      </c>
      <c r="C219" t="s">
        <v>1462</v>
      </c>
      <c r="D219" t="s">
        <v>1462</v>
      </c>
      <c r="E219" t="s">
        <v>196</v>
      </c>
      <c r="F219" t="s">
        <v>1463</v>
      </c>
      <c r="G219" s="8">
        <f>SUMIFS(AssessedValuation[100% Residential],AssessedValuation[Dist],$C219,AssessedValuation[Tif_NonTIF],$A$4)</f>
        <v>921257464</v>
      </c>
      <c r="H219" s="8">
        <f>SUMIFS(AssessedValuation[100% Ag Land],AssessedValuation[Dist],$C219,AssessedValuation[Tif_NonTIF],$A$4)</f>
        <v>59373526</v>
      </c>
      <c r="I219" s="8">
        <f>SUMIFS(AssessedValuation[100% Ag Building],AssessedValuation[Dist],$C219,AssessedValuation[Tif_NonTIF],$A$4)</f>
        <v>3704380</v>
      </c>
      <c r="J219" s="8">
        <f>SUMIFS(AssessedValuation[100% Commercial],AssessedValuation[Dist],$C219,AssessedValuation[Tif_NonTIF],$A$4)</f>
        <v>51504119</v>
      </c>
      <c r="K219" s="8">
        <f>SUMIFS(AssessedValuation[100% Industrial],AssessedValuation[Dist],$C219,AssessedValuation[Tif_NonTIF],$A$4)</f>
        <v>1250414</v>
      </c>
      <c r="L219" s="8">
        <f>SUMIFS(AssessedValuation[100% Reserved],AssessedValuation[Dist],$C219,AssessedValuation[Tif_NonTIF],$A$4)</f>
        <v>0</v>
      </c>
      <c r="M219" s="8">
        <f>SUMIFS(AssessedValuation[100% Reserved3],AssessedValuation[Dist],$C219,AssessedValuation[Tif_NonTIF],$A$4)</f>
        <v>0</v>
      </c>
      <c r="N219" s="8">
        <f>SUMIFS(AssessedValuation[100% Railroads],AssessedValuation[Dist],$C219,AssessedValuation[Tif_NonTIF],$A$4)</f>
        <v>10488774</v>
      </c>
      <c r="O219" s="8">
        <f>SUMIFS(AssessedValuation[100% Utilities],AssessedValuation[Dist],$C219,AssessedValuation[Tif_NonTIF],$A$4)</f>
        <v>2668671</v>
      </c>
      <c r="P219" s="8">
        <f>SUMIFS(AssessedValuation[100% Other],AssessedValuation[Dist],$C219,AssessedValuation[Tif_NonTIF],$A$4)</f>
        <v>0</v>
      </c>
      <c r="Q219" s="8">
        <f>SUMIFS(AssessedValuation[100% Gross],AssessedValuation[Dist],$C219,AssessedValuation[Tif_NonTIF],$A$4)</f>
        <v>1050247348</v>
      </c>
      <c r="R219" s="8">
        <f>SUMIFS(AssessedValuation[100% Military Exempt],AssessedValuation[Dist],$C219,AssessedValuation[Tif_NonTIF],$A$4)</f>
        <v>490780</v>
      </c>
      <c r="S219" s="8">
        <f>SUMIFS(AssessedValuation[100% Net],AssessedValuation[Dist],$C219,AssessedValuation[Tif_NonTIF],$A$4)</f>
        <v>1049756568</v>
      </c>
      <c r="T219" s="8">
        <f>SUMIFS(AssessedValuation[100% Gas &amp; Elec Utilities],AssessedValuation[Dist],$C219,AssessedValuation[Tif_NonTIF],$A$4)</f>
        <v>34286879</v>
      </c>
      <c r="U219" s="8">
        <f t="shared" si="3"/>
        <v>1084043447</v>
      </c>
    </row>
    <row r="220" spans="1:21" x14ac:dyDescent="0.25">
      <c r="A220">
        <v>2024</v>
      </c>
      <c r="B220" t="s">
        <v>1064</v>
      </c>
      <c r="C220" t="s">
        <v>1464</v>
      </c>
      <c r="D220" t="s">
        <v>1464</v>
      </c>
      <c r="E220" t="s">
        <v>858</v>
      </c>
      <c r="F220" t="s">
        <v>1465</v>
      </c>
      <c r="G220" s="8">
        <f>SUMIFS(AssessedValuation[100% Residential],AssessedValuation[Dist],$C220,AssessedValuation[Tif_NonTIF],$A$4)</f>
        <v>1432330366</v>
      </c>
      <c r="H220" s="8">
        <f>SUMIFS(AssessedValuation[100% Ag Land],AssessedValuation[Dist],$C220,AssessedValuation[Tif_NonTIF],$A$4)</f>
        <v>162051030</v>
      </c>
      <c r="I220" s="8">
        <f>SUMIFS(AssessedValuation[100% Ag Building],AssessedValuation[Dist],$C220,AssessedValuation[Tif_NonTIF],$A$4)</f>
        <v>14632110</v>
      </c>
      <c r="J220" s="8">
        <f>SUMIFS(AssessedValuation[100% Commercial],AssessedValuation[Dist],$C220,AssessedValuation[Tif_NonTIF],$A$4)</f>
        <v>270989015</v>
      </c>
      <c r="K220" s="8">
        <f>SUMIFS(AssessedValuation[100% Industrial],AssessedValuation[Dist],$C220,AssessedValuation[Tif_NonTIF],$A$4)</f>
        <v>116157452</v>
      </c>
      <c r="L220" s="8">
        <f>SUMIFS(AssessedValuation[100% Reserved],AssessedValuation[Dist],$C220,AssessedValuation[Tif_NonTIF],$A$4)</f>
        <v>0</v>
      </c>
      <c r="M220" s="8">
        <f>SUMIFS(AssessedValuation[100% Reserved3],AssessedValuation[Dist],$C220,AssessedValuation[Tif_NonTIF],$A$4)</f>
        <v>0</v>
      </c>
      <c r="N220" s="8">
        <f>SUMIFS(AssessedValuation[100% Railroads],AssessedValuation[Dist],$C220,AssessedValuation[Tif_NonTIF],$A$4)</f>
        <v>2606909</v>
      </c>
      <c r="O220" s="8">
        <f>SUMIFS(AssessedValuation[100% Utilities],AssessedValuation[Dist],$C220,AssessedValuation[Tif_NonTIF],$A$4)</f>
        <v>27660037</v>
      </c>
      <c r="P220" s="8">
        <f>SUMIFS(AssessedValuation[100% Other],AssessedValuation[Dist],$C220,AssessedValuation[Tif_NonTIF],$A$4)</f>
        <v>0</v>
      </c>
      <c r="Q220" s="8">
        <f>SUMIFS(AssessedValuation[100% Gross],AssessedValuation[Dist],$C220,AssessedValuation[Tif_NonTIF],$A$4)</f>
        <v>2026426919</v>
      </c>
      <c r="R220" s="8">
        <f>SUMIFS(AssessedValuation[100% Military Exempt],AssessedValuation[Dist],$C220,AssessedValuation[Tif_NonTIF],$A$4)</f>
        <v>1396408</v>
      </c>
      <c r="S220" s="8">
        <f>SUMIFS(AssessedValuation[100% Net],AssessedValuation[Dist],$C220,AssessedValuation[Tif_NonTIF],$A$4)</f>
        <v>2025030511</v>
      </c>
      <c r="T220" s="8">
        <f>SUMIFS(AssessedValuation[100% Gas &amp; Elec Utilities],AssessedValuation[Dist],$C220,AssessedValuation[Tif_NonTIF],$A$4)</f>
        <v>138774685</v>
      </c>
      <c r="U220" s="8">
        <f t="shared" si="3"/>
        <v>2163805196</v>
      </c>
    </row>
    <row r="221" spans="1:21" x14ac:dyDescent="0.25">
      <c r="A221">
        <v>2024</v>
      </c>
      <c r="B221" t="s">
        <v>1031</v>
      </c>
      <c r="C221" t="s">
        <v>1466</v>
      </c>
      <c r="D221" t="s">
        <v>1466</v>
      </c>
      <c r="E221" t="s">
        <v>946</v>
      </c>
      <c r="F221" t="s">
        <v>1467</v>
      </c>
      <c r="G221" s="8">
        <f>SUMIFS(AssessedValuation[100% Residential],AssessedValuation[Dist],$C221,AssessedValuation[Tif_NonTIF],$A$4)</f>
        <v>172770623</v>
      </c>
      <c r="H221" s="8">
        <f>SUMIFS(AssessedValuation[100% Ag Land],AssessedValuation[Dist],$C221,AssessedValuation[Tif_NonTIF],$A$4)</f>
        <v>166025580</v>
      </c>
      <c r="I221" s="8">
        <f>SUMIFS(AssessedValuation[100% Ag Building],AssessedValuation[Dist],$C221,AssessedValuation[Tif_NonTIF],$A$4)</f>
        <v>3141240</v>
      </c>
      <c r="J221" s="8">
        <f>SUMIFS(AssessedValuation[100% Commercial],AssessedValuation[Dist],$C221,AssessedValuation[Tif_NonTIF],$A$4)</f>
        <v>25265437</v>
      </c>
      <c r="K221" s="8">
        <f>SUMIFS(AssessedValuation[100% Industrial],AssessedValuation[Dist],$C221,AssessedValuation[Tif_NonTIF],$A$4)</f>
        <v>2388920</v>
      </c>
      <c r="L221" s="8">
        <f>SUMIFS(AssessedValuation[100% Reserved],AssessedValuation[Dist],$C221,AssessedValuation[Tif_NonTIF],$A$4)</f>
        <v>0</v>
      </c>
      <c r="M221" s="8">
        <f>SUMIFS(AssessedValuation[100% Reserved3],AssessedValuation[Dist],$C221,AssessedValuation[Tif_NonTIF],$A$4)</f>
        <v>0</v>
      </c>
      <c r="N221" s="8">
        <f>SUMIFS(AssessedValuation[100% Railroads],AssessedValuation[Dist],$C221,AssessedValuation[Tif_NonTIF],$A$4)</f>
        <v>0</v>
      </c>
      <c r="O221" s="8">
        <f>SUMIFS(AssessedValuation[100% Utilities],AssessedValuation[Dist],$C221,AssessedValuation[Tif_NonTIF],$A$4)</f>
        <v>793252</v>
      </c>
      <c r="P221" s="8">
        <f>SUMIFS(AssessedValuation[100% Other],AssessedValuation[Dist],$C221,AssessedValuation[Tif_NonTIF],$A$4)</f>
        <v>0</v>
      </c>
      <c r="Q221" s="8">
        <f>SUMIFS(AssessedValuation[100% Gross],AssessedValuation[Dist],$C221,AssessedValuation[Tif_NonTIF],$A$4)</f>
        <v>370385052</v>
      </c>
      <c r="R221" s="8">
        <f>SUMIFS(AssessedValuation[100% Military Exempt],AssessedValuation[Dist],$C221,AssessedValuation[Tif_NonTIF],$A$4)</f>
        <v>283356</v>
      </c>
      <c r="S221" s="8">
        <f>SUMIFS(AssessedValuation[100% Net],AssessedValuation[Dist],$C221,AssessedValuation[Tif_NonTIF],$A$4)</f>
        <v>370101696</v>
      </c>
      <c r="T221" s="8">
        <f>SUMIFS(AssessedValuation[100% Gas &amp; Elec Utilities],AssessedValuation[Dist],$C221,AssessedValuation[Tif_NonTIF],$A$4)</f>
        <v>27997135</v>
      </c>
      <c r="U221" s="8">
        <f t="shared" si="3"/>
        <v>398098831</v>
      </c>
    </row>
    <row r="222" spans="1:21" x14ac:dyDescent="0.25">
      <c r="A222">
        <v>2024</v>
      </c>
      <c r="B222" t="s">
        <v>1039</v>
      </c>
      <c r="C222" t="s">
        <v>1468</v>
      </c>
      <c r="D222" t="s">
        <v>1468</v>
      </c>
      <c r="E222" t="s">
        <v>382</v>
      </c>
      <c r="F222" t="s">
        <v>1469</v>
      </c>
      <c r="G222" s="8">
        <f>SUMIFS(AssessedValuation[100% Residential],AssessedValuation[Dist],$C222,AssessedValuation[Tif_NonTIF],$A$4)</f>
        <v>125082318</v>
      </c>
      <c r="H222" s="8">
        <f>SUMIFS(AssessedValuation[100% Ag Land],AssessedValuation[Dist],$C222,AssessedValuation[Tif_NonTIF],$A$4)</f>
        <v>283157261</v>
      </c>
      <c r="I222" s="8">
        <f>SUMIFS(AssessedValuation[100% Ag Building],AssessedValuation[Dist],$C222,AssessedValuation[Tif_NonTIF],$A$4)</f>
        <v>20656430</v>
      </c>
      <c r="J222" s="8">
        <f>SUMIFS(AssessedValuation[100% Commercial],AssessedValuation[Dist],$C222,AssessedValuation[Tif_NonTIF],$A$4)</f>
        <v>14634885</v>
      </c>
      <c r="K222" s="8">
        <f>SUMIFS(AssessedValuation[100% Industrial],AssessedValuation[Dist],$C222,AssessedValuation[Tif_NonTIF],$A$4)</f>
        <v>10322252</v>
      </c>
      <c r="L222" s="8">
        <f>SUMIFS(AssessedValuation[100% Reserved],AssessedValuation[Dist],$C222,AssessedValuation[Tif_NonTIF],$A$4)</f>
        <v>0</v>
      </c>
      <c r="M222" s="8">
        <f>SUMIFS(AssessedValuation[100% Reserved3],AssessedValuation[Dist],$C222,AssessedValuation[Tif_NonTIF],$A$4)</f>
        <v>0</v>
      </c>
      <c r="N222" s="8">
        <f>SUMIFS(AssessedValuation[100% Railroads],AssessedValuation[Dist],$C222,AssessedValuation[Tif_NonTIF],$A$4)</f>
        <v>15707391</v>
      </c>
      <c r="O222" s="8">
        <f>SUMIFS(AssessedValuation[100% Utilities],AssessedValuation[Dist],$C222,AssessedValuation[Tif_NonTIF],$A$4)</f>
        <v>104183</v>
      </c>
      <c r="P222" s="8">
        <f>SUMIFS(AssessedValuation[100% Other],AssessedValuation[Dist],$C222,AssessedValuation[Tif_NonTIF],$A$4)</f>
        <v>0</v>
      </c>
      <c r="Q222" s="8">
        <f>SUMIFS(AssessedValuation[100% Gross],AssessedValuation[Dist],$C222,AssessedValuation[Tif_NonTIF],$A$4)</f>
        <v>469664720</v>
      </c>
      <c r="R222" s="8">
        <f>SUMIFS(AssessedValuation[100% Military Exempt],AssessedValuation[Dist],$C222,AssessedValuation[Tif_NonTIF],$A$4)</f>
        <v>277163</v>
      </c>
      <c r="S222" s="8">
        <f>SUMIFS(AssessedValuation[100% Net],AssessedValuation[Dist],$C222,AssessedValuation[Tif_NonTIF],$A$4)</f>
        <v>469387557</v>
      </c>
      <c r="T222" s="8">
        <f>SUMIFS(AssessedValuation[100% Gas &amp; Elec Utilities],AssessedValuation[Dist],$C222,AssessedValuation[Tif_NonTIF],$A$4)</f>
        <v>67864450</v>
      </c>
      <c r="U222" s="8">
        <f t="shared" si="3"/>
        <v>537252007</v>
      </c>
    </row>
    <row r="223" spans="1:21" x14ac:dyDescent="0.25">
      <c r="A223">
        <v>2024</v>
      </c>
      <c r="B223" t="s">
        <v>1064</v>
      </c>
      <c r="C223" t="s">
        <v>1470</v>
      </c>
      <c r="D223" t="s">
        <v>1470</v>
      </c>
      <c r="E223" t="s">
        <v>403</v>
      </c>
      <c r="F223" t="s">
        <v>1471</v>
      </c>
      <c r="G223" s="8">
        <f>SUMIFS(AssessedValuation[100% Residential],AssessedValuation[Dist],$C223,AssessedValuation[Tif_NonTIF],$A$4)</f>
        <v>227561844</v>
      </c>
      <c r="H223" s="8">
        <f>SUMIFS(AssessedValuation[100% Ag Land],AssessedValuation[Dist],$C223,AssessedValuation[Tif_NonTIF],$A$4)</f>
        <v>140028599</v>
      </c>
      <c r="I223" s="8">
        <f>SUMIFS(AssessedValuation[100% Ag Building],AssessedValuation[Dist],$C223,AssessedValuation[Tif_NonTIF],$A$4)</f>
        <v>10455910</v>
      </c>
      <c r="J223" s="8">
        <f>SUMIFS(AssessedValuation[100% Commercial],AssessedValuation[Dist],$C223,AssessedValuation[Tif_NonTIF],$A$4)</f>
        <v>6065756</v>
      </c>
      <c r="K223" s="8">
        <f>SUMIFS(AssessedValuation[100% Industrial],AssessedValuation[Dist],$C223,AssessedValuation[Tif_NonTIF],$A$4)</f>
        <v>128210</v>
      </c>
      <c r="L223" s="8">
        <f>SUMIFS(AssessedValuation[100% Reserved],AssessedValuation[Dist],$C223,AssessedValuation[Tif_NonTIF],$A$4)</f>
        <v>0</v>
      </c>
      <c r="M223" s="8">
        <f>SUMIFS(AssessedValuation[100% Reserved3],AssessedValuation[Dist],$C223,AssessedValuation[Tif_NonTIF],$A$4)</f>
        <v>0</v>
      </c>
      <c r="N223" s="8">
        <f>SUMIFS(AssessedValuation[100% Railroads],AssessedValuation[Dist],$C223,AssessedValuation[Tif_NonTIF],$A$4)</f>
        <v>534318</v>
      </c>
      <c r="O223" s="8">
        <f>SUMIFS(AssessedValuation[100% Utilities],AssessedValuation[Dist],$C223,AssessedValuation[Tif_NonTIF],$A$4)</f>
        <v>0</v>
      </c>
      <c r="P223" s="8">
        <f>SUMIFS(AssessedValuation[100% Other],AssessedValuation[Dist],$C223,AssessedValuation[Tif_NonTIF],$A$4)</f>
        <v>0</v>
      </c>
      <c r="Q223" s="8">
        <f>SUMIFS(AssessedValuation[100% Gross],AssessedValuation[Dist],$C223,AssessedValuation[Tif_NonTIF],$A$4)</f>
        <v>384774637</v>
      </c>
      <c r="R223" s="8">
        <f>SUMIFS(AssessedValuation[100% Military Exempt],AssessedValuation[Dist],$C223,AssessedValuation[Tif_NonTIF],$A$4)</f>
        <v>242612</v>
      </c>
      <c r="S223" s="8">
        <f>SUMIFS(AssessedValuation[100% Net],AssessedValuation[Dist],$C223,AssessedValuation[Tif_NonTIF],$A$4)</f>
        <v>384532025</v>
      </c>
      <c r="T223" s="8">
        <f>SUMIFS(AssessedValuation[100% Gas &amp; Elec Utilities],AssessedValuation[Dist],$C223,AssessedValuation[Tif_NonTIF],$A$4)</f>
        <v>17314551</v>
      </c>
      <c r="U223" s="8">
        <f t="shared" si="3"/>
        <v>401846576</v>
      </c>
    </row>
    <row r="224" spans="1:21" x14ac:dyDescent="0.25">
      <c r="A224">
        <v>2024</v>
      </c>
      <c r="B224" t="s">
        <v>1031</v>
      </c>
      <c r="C224" t="s">
        <v>1472</v>
      </c>
      <c r="D224" t="s">
        <v>1472</v>
      </c>
      <c r="E224" t="s">
        <v>908</v>
      </c>
      <c r="F224" t="s">
        <v>1473</v>
      </c>
      <c r="G224" s="8">
        <f>SUMIFS(AssessedValuation[100% Residential],AssessedValuation[Dist],$C224,AssessedValuation[Tif_NonTIF],$A$4)</f>
        <v>159976560</v>
      </c>
      <c r="H224" s="8">
        <f>SUMIFS(AssessedValuation[100% Ag Land],AssessedValuation[Dist],$C224,AssessedValuation[Tif_NonTIF],$A$4)</f>
        <v>113584195</v>
      </c>
      <c r="I224" s="8">
        <f>SUMIFS(AssessedValuation[100% Ag Building],AssessedValuation[Dist],$C224,AssessedValuation[Tif_NonTIF],$A$4)</f>
        <v>4887301</v>
      </c>
      <c r="J224" s="8">
        <f>SUMIFS(AssessedValuation[100% Commercial],AssessedValuation[Dist],$C224,AssessedValuation[Tif_NonTIF],$A$4)</f>
        <v>67885315</v>
      </c>
      <c r="K224" s="8">
        <f>SUMIFS(AssessedValuation[100% Industrial],AssessedValuation[Dist],$C224,AssessedValuation[Tif_NonTIF],$A$4)</f>
        <v>16153589</v>
      </c>
      <c r="L224" s="8">
        <f>SUMIFS(AssessedValuation[100% Reserved],AssessedValuation[Dist],$C224,AssessedValuation[Tif_NonTIF],$A$4)</f>
        <v>0</v>
      </c>
      <c r="M224" s="8">
        <f>SUMIFS(AssessedValuation[100% Reserved3],AssessedValuation[Dist],$C224,AssessedValuation[Tif_NonTIF],$A$4)</f>
        <v>0</v>
      </c>
      <c r="N224" s="8">
        <f>SUMIFS(AssessedValuation[100% Railroads],AssessedValuation[Dist],$C224,AssessedValuation[Tif_NonTIF],$A$4)</f>
        <v>14483271</v>
      </c>
      <c r="O224" s="8">
        <f>SUMIFS(AssessedValuation[100% Utilities],AssessedValuation[Dist],$C224,AssessedValuation[Tif_NonTIF],$A$4)</f>
        <v>1583244</v>
      </c>
      <c r="P224" s="8">
        <f>SUMIFS(AssessedValuation[100% Other],AssessedValuation[Dist],$C224,AssessedValuation[Tif_NonTIF],$A$4)</f>
        <v>0</v>
      </c>
      <c r="Q224" s="8">
        <f>SUMIFS(AssessedValuation[100% Gross],AssessedValuation[Dist],$C224,AssessedValuation[Tif_NonTIF],$A$4)</f>
        <v>378553475</v>
      </c>
      <c r="R224" s="8">
        <f>SUMIFS(AssessedValuation[100% Military Exempt],AssessedValuation[Dist],$C224,AssessedValuation[Tif_NonTIF],$A$4)</f>
        <v>361140</v>
      </c>
      <c r="S224" s="8">
        <f>SUMIFS(AssessedValuation[100% Net],AssessedValuation[Dist],$C224,AssessedValuation[Tif_NonTIF],$A$4)</f>
        <v>378192335</v>
      </c>
      <c r="T224" s="8">
        <f>SUMIFS(AssessedValuation[100% Gas &amp; Elec Utilities],AssessedValuation[Dist],$C224,AssessedValuation[Tif_NonTIF],$A$4)</f>
        <v>60848792</v>
      </c>
      <c r="U224" s="8">
        <f t="shared" si="3"/>
        <v>439041127</v>
      </c>
    </row>
    <row r="225" spans="1:21" x14ac:dyDescent="0.25">
      <c r="A225">
        <v>2024</v>
      </c>
      <c r="B225" t="s">
        <v>1026</v>
      </c>
      <c r="C225" t="s">
        <v>1474</v>
      </c>
      <c r="D225" t="s">
        <v>1474</v>
      </c>
      <c r="E225" t="s">
        <v>920</v>
      </c>
      <c r="F225" t="s">
        <v>1475</v>
      </c>
      <c r="G225" s="8">
        <f>SUMIFS(AssessedValuation[100% Residential],AssessedValuation[Dist],$C225,AssessedValuation[Tif_NonTIF],$A$4)</f>
        <v>1476721583</v>
      </c>
      <c r="H225" s="8">
        <f>SUMIFS(AssessedValuation[100% Ag Land],AssessedValuation[Dist],$C225,AssessedValuation[Tif_NonTIF],$A$4)</f>
        <v>16470493</v>
      </c>
      <c r="I225" s="8">
        <f>SUMIFS(AssessedValuation[100% Ag Building],AssessedValuation[Dist],$C225,AssessedValuation[Tif_NonTIF],$A$4)</f>
        <v>993747</v>
      </c>
      <c r="J225" s="8">
        <f>SUMIFS(AssessedValuation[100% Commercial],AssessedValuation[Dist],$C225,AssessedValuation[Tif_NonTIF],$A$4)</f>
        <v>93055425</v>
      </c>
      <c r="K225" s="8">
        <f>SUMIFS(AssessedValuation[100% Industrial],AssessedValuation[Dist],$C225,AssessedValuation[Tif_NonTIF],$A$4)</f>
        <v>7156835</v>
      </c>
      <c r="L225" s="8">
        <f>SUMIFS(AssessedValuation[100% Reserved],AssessedValuation[Dist],$C225,AssessedValuation[Tif_NonTIF],$A$4)</f>
        <v>0</v>
      </c>
      <c r="M225" s="8">
        <f>SUMIFS(AssessedValuation[100% Reserved3],AssessedValuation[Dist],$C225,AssessedValuation[Tif_NonTIF],$A$4)</f>
        <v>0</v>
      </c>
      <c r="N225" s="8">
        <f>SUMIFS(AssessedValuation[100% Railroads],AssessedValuation[Dist],$C225,AssessedValuation[Tif_NonTIF],$A$4)</f>
        <v>0</v>
      </c>
      <c r="O225" s="8">
        <f>SUMIFS(AssessedValuation[100% Utilities],AssessedValuation[Dist],$C225,AssessedValuation[Tif_NonTIF],$A$4)</f>
        <v>1236173</v>
      </c>
      <c r="P225" s="8">
        <f>SUMIFS(AssessedValuation[100% Other],AssessedValuation[Dist],$C225,AssessedValuation[Tif_NonTIF],$A$4)</f>
        <v>0</v>
      </c>
      <c r="Q225" s="8">
        <f>SUMIFS(AssessedValuation[100% Gross],AssessedValuation[Dist],$C225,AssessedValuation[Tif_NonTIF],$A$4)</f>
        <v>1595634256</v>
      </c>
      <c r="R225" s="8">
        <f>SUMIFS(AssessedValuation[100% Military Exempt],AssessedValuation[Dist],$C225,AssessedValuation[Tif_NonTIF],$A$4)</f>
        <v>991150</v>
      </c>
      <c r="S225" s="8">
        <f>SUMIFS(AssessedValuation[100% Net],AssessedValuation[Dist],$C225,AssessedValuation[Tif_NonTIF],$A$4)</f>
        <v>1594643106</v>
      </c>
      <c r="T225" s="8">
        <f>SUMIFS(AssessedValuation[100% Gas &amp; Elec Utilities],AssessedValuation[Dist],$C225,AssessedValuation[Tif_NonTIF],$A$4)</f>
        <v>67512256</v>
      </c>
      <c r="U225" s="8">
        <f t="shared" si="3"/>
        <v>1662155362</v>
      </c>
    </row>
    <row r="226" spans="1:21" x14ac:dyDescent="0.25">
      <c r="A226">
        <v>2024</v>
      </c>
      <c r="B226" t="s">
        <v>1036</v>
      </c>
      <c r="C226" t="s">
        <v>1476</v>
      </c>
      <c r="D226" t="s">
        <v>1476</v>
      </c>
      <c r="E226" t="s">
        <v>251</v>
      </c>
      <c r="F226" t="s">
        <v>1477</v>
      </c>
      <c r="G226" s="8">
        <f>SUMIFS(AssessedValuation[100% Residential],AssessedValuation[Dist],$C226,AssessedValuation[Tif_NonTIF],$A$4)</f>
        <v>270625086</v>
      </c>
      <c r="H226" s="8">
        <f>SUMIFS(AssessedValuation[100% Ag Land],AssessedValuation[Dist],$C226,AssessedValuation[Tif_NonTIF],$A$4)</f>
        <v>333107665</v>
      </c>
      <c r="I226" s="8">
        <f>SUMIFS(AssessedValuation[100% Ag Building],AssessedValuation[Dist],$C226,AssessedValuation[Tif_NonTIF],$A$4)</f>
        <v>21211317</v>
      </c>
      <c r="J226" s="8">
        <f>SUMIFS(AssessedValuation[100% Commercial],AssessedValuation[Dist],$C226,AssessedValuation[Tif_NonTIF],$A$4)</f>
        <v>52933273</v>
      </c>
      <c r="K226" s="8">
        <f>SUMIFS(AssessedValuation[100% Industrial],AssessedValuation[Dist],$C226,AssessedValuation[Tif_NonTIF],$A$4)</f>
        <v>48558056</v>
      </c>
      <c r="L226" s="8">
        <f>SUMIFS(AssessedValuation[100% Reserved],AssessedValuation[Dist],$C226,AssessedValuation[Tif_NonTIF],$A$4)</f>
        <v>0</v>
      </c>
      <c r="M226" s="8">
        <f>SUMIFS(AssessedValuation[100% Reserved3],AssessedValuation[Dist],$C226,AssessedValuation[Tif_NonTIF],$A$4)</f>
        <v>0</v>
      </c>
      <c r="N226" s="8">
        <f>SUMIFS(AssessedValuation[100% Railroads],AssessedValuation[Dist],$C226,AssessedValuation[Tif_NonTIF],$A$4)</f>
        <v>5052442</v>
      </c>
      <c r="O226" s="8">
        <f>SUMIFS(AssessedValuation[100% Utilities],AssessedValuation[Dist],$C226,AssessedValuation[Tif_NonTIF],$A$4)</f>
        <v>1535342</v>
      </c>
      <c r="P226" s="8">
        <f>SUMIFS(AssessedValuation[100% Other],AssessedValuation[Dist],$C226,AssessedValuation[Tif_NonTIF],$A$4)</f>
        <v>0</v>
      </c>
      <c r="Q226" s="8">
        <f>SUMIFS(AssessedValuation[100% Gross],AssessedValuation[Dist],$C226,AssessedValuation[Tif_NonTIF],$A$4)</f>
        <v>733023181</v>
      </c>
      <c r="R226" s="8">
        <f>SUMIFS(AssessedValuation[100% Military Exempt],AssessedValuation[Dist],$C226,AssessedValuation[Tif_NonTIF],$A$4)</f>
        <v>577824</v>
      </c>
      <c r="S226" s="8">
        <f>SUMIFS(AssessedValuation[100% Net],AssessedValuation[Dist],$C226,AssessedValuation[Tif_NonTIF],$A$4)</f>
        <v>732445357</v>
      </c>
      <c r="T226" s="8">
        <f>SUMIFS(AssessedValuation[100% Gas &amp; Elec Utilities],AssessedValuation[Dist],$C226,AssessedValuation[Tif_NonTIF],$A$4)</f>
        <v>49494802</v>
      </c>
      <c r="U226" s="8">
        <f t="shared" si="3"/>
        <v>781940159</v>
      </c>
    </row>
    <row r="227" spans="1:21" x14ac:dyDescent="0.25">
      <c r="A227">
        <v>2024</v>
      </c>
      <c r="B227" t="s">
        <v>1054</v>
      </c>
      <c r="C227" t="s">
        <v>1478</v>
      </c>
      <c r="D227" t="s">
        <v>1478</v>
      </c>
      <c r="E227" t="s">
        <v>70</v>
      </c>
      <c r="F227" t="s">
        <v>1479</v>
      </c>
      <c r="G227" s="8">
        <f>SUMIFS(AssessedValuation[100% Residential],AssessedValuation[Dist],$C227,AssessedValuation[Tif_NonTIF],$A$4)</f>
        <v>329716537</v>
      </c>
      <c r="H227" s="8">
        <f>SUMIFS(AssessedValuation[100% Ag Land],AssessedValuation[Dist],$C227,AssessedValuation[Tif_NonTIF],$A$4)</f>
        <v>118239230</v>
      </c>
      <c r="I227" s="8">
        <f>SUMIFS(AssessedValuation[100% Ag Building],AssessedValuation[Dist],$C227,AssessedValuation[Tif_NonTIF],$A$4)</f>
        <v>6654390</v>
      </c>
      <c r="J227" s="8">
        <f>SUMIFS(AssessedValuation[100% Commercial],AssessedValuation[Dist],$C227,AssessedValuation[Tif_NonTIF],$A$4)</f>
        <v>45919592</v>
      </c>
      <c r="K227" s="8">
        <f>SUMIFS(AssessedValuation[100% Industrial],AssessedValuation[Dist],$C227,AssessedValuation[Tif_NonTIF],$A$4)</f>
        <v>12247529</v>
      </c>
      <c r="L227" s="8">
        <f>SUMIFS(AssessedValuation[100% Reserved],AssessedValuation[Dist],$C227,AssessedValuation[Tif_NonTIF],$A$4)</f>
        <v>0</v>
      </c>
      <c r="M227" s="8">
        <f>SUMIFS(AssessedValuation[100% Reserved3],AssessedValuation[Dist],$C227,AssessedValuation[Tif_NonTIF],$A$4)</f>
        <v>0</v>
      </c>
      <c r="N227" s="8">
        <f>SUMIFS(AssessedValuation[100% Railroads],AssessedValuation[Dist],$C227,AssessedValuation[Tif_NonTIF],$A$4)</f>
        <v>1830438</v>
      </c>
      <c r="O227" s="8">
        <f>SUMIFS(AssessedValuation[100% Utilities],AssessedValuation[Dist],$C227,AssessedValuation[Tif_NonTIF],$A$4)</f>
        <v>13303205</v>
      </c>
      <c r="P227" s="8">
        <f>SUMIFS(AssessedValuation[100% Other],AssessedValuation[Dist],$C227,AssessedValuation[Tif_NonTIF],$A$4)</f>
        <v>0</v>
      </c>
      <c r="Q227" s="8">
        <f>SUMIFS(AssessedValuation[100% Gross],AssessedValuation[Dist],$C227,AssessedValuation[Tif_NonTIF],$A$4)</f>
        <v>527910921</v>
      </c>
      <c r="R227" s="8">
        <f>SUMIFS(AssessedValuation[100% Military Exempt],AssessedValuation[Dist],$C227,AssessedValuation[Tif_NonTIF],$A$4)</f>
        <v>853772</v>
      </c>
      <c r="S227" s="8">
        <f>SUMIFS(AssessedValuation[100% Net],AssessedValuation[Dist],$C227,AssessedValuation[Tif_NonTIF],$A$4)</f>
        <v>527057149</v>
      </c>
      <c r="T227" s="8">
        <f>SUMIFS(AssessedValuation[100% Gas &amp; Elec Utilities],AssessedValuation[Dist],$C227,AssessedValuation[Tif_NonTIF],$A$4)</f>
        <v>103550884</v>
      </c>
      <c r="U227" s="8">
        <f t="shared" si="3"/>
        <v>630608033</v>
      </c>
    </row>
    <row r="228" spans="1:21" x14ac:dyDescent="0.25">
      <c r="A228">
        <v>2024</v>
      </c>
      <c r="B228" t="s">
        <v>1026</v>
      </c>
      <c r="C228" t="s">
        <v>1480</v>
      </c>
      <c r="D228" t="s">
        <v>1480</v>
      </c>
      <c r="E228" t="s">
        <v>201</v>
      </c>
      <c r="F228" t="s">
        <v>1481</v>
      </c>
      <c r="G228" s="8">
        <f>SUMIFS(AssessedValuation[100% Residential],AssessedValuation[Dist],$C228,AssessedValuation[Tif_NonTIF],$A$4)</f>
        <v>253786019</v>
      </c>
      <c r="H228" s="8">
        <f>SUMIFS(AssessedValuation[100% Ag Land],AssessedValuation[Dist],$C228,AssessedValuation[Tif_NonTIF],$A$4)</f>
        <v>118347398</v>
      </c>
      <c r="I228" s="8">
        <f>SUMIFS(AssessedValuation[100% Ag Building],AssessedValuation[Dist],$C228,AssessedValuation[Tif_NonTIF],$A$4)</f>
        <v>7056477</v>
      </c>
      <c r="J228" s="8">
        <f>SUMIFS(AssessedValuation[100% Commercial],AssessedValuation[Dist],$C228,AssessedValuation[Tif_NonTIF],$A$4)</f>
        <v>14787307</v>
      </c>
      <c r="K228" s="8">
        <f>SUMIFS(AssessedValuation[100% Industrial],AssessedValuation[Dist],$C228,AssessedValuation[Tif_NonTIF],$A$4)</f>
        <v>34910540</v>
      </c>
      <c r="L228" s="8">
        <f>SUMIFS(AssessedValuation[100% Reserved],AssessedValuation[Dist],$C228,AssessedValuation[Tif_NonTIF],$A$4)</f>
        <v>0</v>
      </c>
      <c r="M228" s="8">
        <f>SUMIFS(AssessedValuation[100% Reserved3],AssessedValuation[Dist],$C228,AssessedValuation[Tif_NonTIF],$A$4)</f>
        <v>0</v>
      </c>
      <c r="N228" s="8">
        <f>SUMIFS(AssessedValuation[100% Railroads],AssessedValuation[Dist],$C228,AssessedValuation[Tif_NonTIF],$A$4)</f>
        <v>13233380</v>
      </c>
      <c r="O228" s="8">
        <f>SUMIFS(AssessedValuation[100% Utilities],AssessedValuation[Dist],$C228,AssessedValuation[Tif_NonTIF],$A$4)</f>
        <v>67515136</v>
      </c>
      <c r="P228" s="8">
        <f>SUMIFS(AssessedValuation[100% Other],AssessedValuation[Dist],$C228,AssessedValuation[Tif_NonTIF],$A$4)</f>
        <v>16151</v>
      </c>
      <c r="Q228" s="8">
        <f>SUMIFS(AssessedValuation[100% Gross],AssessedValuation[Dist],$C228,AssessedValuation[Tif_NonTIF],$A$4)</f>
        <v>509652408</v>
      </c>
      <c r="R228" s="8">
        <f>SUMIFS(AssessedValuation[100% Military Exempt],AssessedValuation[Dist],$C228,AssessedValuation[Tif_NonTIF],$A$4)</f>
        <v>327804</v>
      </c>
      <c r="S228" s="8">
        <f>SUMIFS(AssessedValuation[100% Net],AssessedValuation[Dist],$C228,AssessedValuation[Tif_NonTIF],$A$4)</f>
        <v>509324604</v>
      </c>
      <c r="T228" s="8">
        <f>SUMIFS(AssessedValuation[100% Gas &amp; Elec Utilities],AssessedValuation[Dist],$C228,AssessedValuation[Tif_NonTIF],$A$4)</f>
        <v>13932317</v>
      </c>
      <c r="U228" s="8">
        <f t="shared" si="3"/>
        <v>523256921</v>
      </c>
    </row>
    <row r="229" spans="1:21" x14ac:dyDescent="0.25">
      <c r="A229">
        <v>2024</v>
      </c>
      <c r="B229" t="s">
        <v>1039</v>
      </c>
      <c r="C229" t="s">
        <v>1482</v>
      </c>
      <c r="D229" t="s">
        <v>1482</v>
      </c>
      <c r="E229" t="s">
        <v>259</v>
      </c>
      <c r="F229" t="s">
        <v>1483</v>
      </c>
      <c r="G229" s="8">
        <f>SUMIFS(AssessedValuation[100% Residential],AssessedValuation[Dist],$C229,AssessedValuation[Tif_NonTIF],$A$4)</f>
        <v>2408832806</v>
      </c>
      <c r="H229" s="8">
        <f>SUMIFS(AssessedValuation[100% Ag Land],AssessedValuation[Dist],$C229,AssessedValuation[Tif_NonTIF],$A$4)</f>
        <v>91080780</v>
      </c>
      <c r="I229" s="8">
        <f>SUMIFS(AssessedValuation[100% Ag Building],AssessedValuation[Dist],$C229,AssessedValuation[Tif_NonTIF],$A$4)</f>
        <v>2985240</v>
      </c>
      <c r="J229" s="8">
        <f>SUMIFS(AssessedValuation[100% Commercial],AssessedValuation[Dist],$C229,AssessedValuation[Tif_NonTIF],$A$4)</f>
        <v>199409722</v>
      </c>
      <c r="K229" s="8">
        <f>SUMIFS(AssessedValuation[100% Industrial],AssessedValuation[Dist],$C229,AssessedValuation[Tif_NonTIF],$A$4)</f>
        <v>75265486</v>
      </c>
      <c r="L229" s="8">
        <f>SUMIFS(AssessedValuation[100% Reserved],AssessedValuation[Dist],$C229,AssessedValuation[Tif_NonTIF],$A$4)</f>
        <v>0</v>
      </c>
      <c r="M229" s="8">
        <f>SUMIFS(AssessedValuation[100% Reserved3],AssessedValuation[Dist],$C229,AssessedValuation[Tif_NonTIF],$A$4)</f>
        <v>0</v>
      </c>
      <c r="N229" s="8">
        <f>SUMIFS(AssessedValuation[100% Railroads],AssessedValuation[Dist],$C229,AssessedValuation[Tif_NonTIF],$A$4)</f>
        <v>0</v>
      </c>
      <c r="O229" s="8">
        <f>SUMIFS(AssessedValuation[100% Utilities],AssessedValuation[Dist],$C229,AssessedValuation[Tif_NonTIF],$A$4)</f>
        <v>9315038</v>
      </c>
      <c r="P229" s="8">
        <f>SUMIFS(AssessedValuation[100% Other],AssessedValuation[Dist],$C229,AssessedValuation[Tif_NonTIF],$A$4)</f>
        <v>0</v>
      </c>
      <c r="Q229" s="8">
        <f>SUMIFS(AssessedValuation[100% Gross],AssessedValuation[Dist],$C229,AssessedValuation[Tif_NonTIF],$A$4)</f>
        <v>2786889072</v>
      </c>
      <c r="R229" s="8">
        <f>SUMIFS(AssessedValuation[100% Military Exempt],AssessedValuation[Dist],$C229,AssessedValuation[Tif_NonTIF],$A$4)</f>
        <v>621907</v>
      </c>
      <c r="S229" s="8">
        <f>SUMIFS(AssessedValuation[100% Net],AssessedValuation[Dist],$C229,AssessedValuation[Tif_NonTIF],$A$4)</f>
        <v>2786267165</v>
      </c>
      <c r="T229" s="8">
        <f>SUMIFS(AssessedValuation[100% Gas &amp; Elec Utilities],AssessedValuation[Dist],$C229,AssessedValuation[Tif_NonTIF],$A$4)</f>
        <v>40568201</v>
      </c>
      <c r="U229" s="8">
        <f t="shared" si="3"/>
        <v>2826835366</v>
      </c>
    </row>
    <row r="230" spans="1:21" x14ac:dyDescent="0.25">
      <c r="A230">
        <v>2024</v>
      </c>
      <c r="B230" t="s">
        <v>1045</v>
      </c>
      <c r="C230" t="s">
        <v>1484</v>
      </c>
      <c r="D230" t="s">
        <v>1484</v>
      </c>
      <c r="E230" t="s">
        <v>633</v>
      </c>
      <c r="F230" t="s">
        <v>1485</v>
      </c>
      <c r="G230" s="8">
        <f>SUMIFS(AssessedValuation[100% Residential],AssessedValuation[Dist],$C230,AssessedValuation[Tif_NonTIF],$A$4)</f>
        <v>72952670</v>
      </c>
      <c r="H230" s="8">
        <f>SUMIFS(AssessedValuation[100% Ag Land],AssessedValuation[Dist],$C230,AssessedValuation[Tif_NonTIF],$A$4)</f>
        <v>65122100</v>
      </c>
      <c r="I230" s="8">
        <f>SUMIFS(AssessedValuation[100% Ag Building],AssessedValuation[Dist],$C230,AssessedValuation[Tif_NonTIF],$A$4)</f>
        <v>3341560</v>
      </c>
      <c r="J230" s="8">
        <f>SUMIFS(AssessedValuation[100% Commercial],AssessedValuation[Dist],$C230,AssessedValuation[Tif_NonTIF],$A$4)</f>
        <v>5456600</v>
      </c>
      <c r="K230" s="8">
        <f>SUMIFS(AssessedValuation[100% Industrial],AssessedValuation[Dist],$C230,AssessedValuation[Tif_NonTIF],$A$4)</f>
        <v>0</v>
      </c>
      <c r="L230" s="8">
        <f>SUMIFS(AssessedValuation[100% Reserved],AssessedValuation[Dist],$C230,AssessedValuation[Tif_NonTIF],$A$4)</f>
        <v>0</v>
      </c>
      <c r="M230" s="8">
        <f>SUMIFS(AssessedValuation[100% Reserved3],AssessedValuation[Dist],$C230,AssessedValuation[Tif_NonTIF],$A$4)</f>
        <v>0</v>
      </c>
      <c r="N230" s="8">
        <f>SUMIFS(AssessedValuation[100% Railroads],AssessedValuation[Dist],$C230,AssessedValuation[Tif_NonTIF],$A$4)</f>
        <v>0</v>
      </c>
      <c r="O230" s="8">
        <f>SUMIFS(AssessedValuation[100% Utilities],AssessedValuation[Dist],$C230,AssessedValuation[Tif_NonTIF],$A$4)</f>
        <v>8449474</v>
      </c>
      <c r="P230" s="8">
        <f>SUMIFS(AssessedValuation[100% Other],AssessedValuation[Dist],$C230,AssessedValuation[Tif_NonTIF],$A$4)</f>
        <v>0</v>
      </c>
      <c r="Q230" s="8">
        <f>SUMIFS(AssessedValuation[100% Gross],AssessedValuation[Dist],$C230,AssessedValuation[Tif_NonTIF],$A$4)</f>
        <v>155322404</v>
      </c>
      <c r="R230" s="8">
        <f>SUMIFS(AssessedValuation[100% Military Exempt],AssessedValuation[Dist],$C230,AssessedValuation[Tif_NonTIF],$A$4)</f>
        <v>140752</v>
      </c>
      <c r="S230" s="8">
        <f>SUMIFS(AssessedValuation[100% Net],AssessedValuation[Dist],$C230,AssessedValuation[Tif_NonTIF],$A$4)</f>
        <v>155181652</v>
      </c>
      <c r="T230" s="8">
        <f>SUMIFS(AssessedValuation[100% Gas &amp; Elec Utilities],AssessedValuation[Dist],$C230,AssessedValuation[Tif_NonTIF],$A$4)</f>
        <v>19351516</v>
      </c>
      <c r="U230" s="8">
        <f t="shared" si="3"/>
        <v>174533168</v>
      </c>
    </row>
    <row r="231" spans="1:21" x14ac:dyDescent="0.25">
      <c r="A231">
        <v>2024</v>
      </c>
      <c r="B231" t="s">
        <v>1033</v>
      </c>
      <c r="C231" t="s">
        <v>1023</v>
      </c>
      <c r="D231" t="s">
        <v>1023</v>
      </c>
      <c r="E231" t="s">
        <v>79</v>
      </c>
      <c r="F231" t="s">
        <v>1486</v>
      </c>
      <c r="G231" s="8">
        <f>SUMIFS(AssessedValuation[100% Residential],AssessedValuation[Dist],$C231,AssessedValuation[Tif_NonTIF],$A$4)</f>
        <v>59407990</v>
      </c>
      <c r="H231" s="8">
        <f>SUMIFS(AssessedValuation[100% Ag Land],AssessedValuation[Dist],$C231,AssessedValuation[Tif_NonTIF],$A$4)</f>
        <v>105837970</v>
      </c>
      <c r="I231" s="8">
        <f>SUMIFS(AssessedValuation[100% Ag Building],AssessedValuation[Dist],$C231,AssessedValuation[Tif_NonTIF],$A$4)</f>
        <v>3699050</v>
      </c>
      <c r="J231" s="8">
        <f>SUMIFS(AssessedValuation[100% Commercial],AssessedValuation[Dist],$C231,AssessedValuation[Tif_NonTIF],$A$4)</f>
        <v>3516170</v>
      </c>
      <c r="K231" s="8">
        <f>SUMIFS(AssessedValuation[100% Industrial],AssessedValuation[Dist],$C231,AssessedValuation[Tif_NonTIF],$A$4)</f>
        <v>54801263</v>
      </c>
      <c r="L231" s="8">
        <f>SUMIFS(AssessedValuation[100% Reserved],AssessedValuation[Dist],$C231,AssessedValuation[Tif_NonTIF],$A$4)</f>
        <v>0</v>
      </c>
      <c r="M231" s="8">
        <f>SUMIFS(AssessedValuation[100% Reserved3],AssessedValuation[Dist],$C231,AssessedValuation[Tif_NonTIF],$A$4)</f>
        <v>0</v>
      </c>
      <c r="N231" s="8">
        <f>SUMIFS(AssessedValuation[100% Railroads],AssessedValuation[Dist],$C231,AssessedValuation[Tif_NonTIF],$A$4)</f>
        <v>0</v>
      </c>
      <c r="O231" s="8">
        <f>SUMIFS(AssessedValuation[100% Utilities],AssessedValuation[Dist],$C231,AssessedValuation[Tif_NonTIF],$A$4)</f>
        <v>11832965</v>
      </c>
      <c r="P231" s="8">
        <f>SUMIFS(AssessedValuation[100% Other],AssessedValuation[Dist],$C231,AssessedValuation[Tif_NonTIF],$A$4)</f>
        <v>0</v>
      </c>
      <c r="Q231" s="8">
        <f>SUMIFS(AssessedValuation[100% Gross],AssessedValuation[Dist],$C231,AssessedValuation[Tif_NonTIF],$A$4)</f>
        <v>239095408</v>
      </c>
      <c r="R231" s="8">
        <f>SUMIFS(AssessedValuation[100% Military Exempt],AssessedValuation[Dist],$C231,AssessedValuation[Tif_NonTIF],$A$4)</f>
        <v>107416</v>
      </c>
      <c r="S231" s="8">
        <f>SUMIFS(AssessedValuation[100% Net],AssessedValuation[Dist],$C231,AssessedValuation[Tif_NonTIF],$A$4)</f>
        <v>238987992</v>
      </c>
      <c r="T231" s="8">
        <f>SUMIFS(AssessedValuation[100% Gas &amp; Elec Utilities],AssessedValuation[Dist],$C231,AssessedValuation[Tif_NonTIF],$A$4)</f>
        <v>29263278</v>
      </c>
      <c r="U231" s="8">
        <f t="shared" si="3"/>
        <v>268251270</v>
      </c>
    </row>
    <row r="232" spans="1:21" x14ac:dyDescent="0.25">
      <c r="A232">
        <v>2024</v>
      </c>
      <c r="B232" t="s">
        <v>1031</v>
      </c>
      <c r="C232" t="s">
        <v>1487</v>
      </c>
      <c r="D232" t="s">
        <v>1487</v>
      </c>
      <c r="E232" t="s">
        <v>574</v>
      </c>
      <c r="F232" t="s">
        <v>1488</v>
      </c>
      <c r="G232" s="8">
        <f>SUMIFS(AssessedValuation[100% Residential],AssessedValuation[Dist],$C232,AssessedValuation[Tif_NonTIF],$A$4)</f>
        <v>350032080</v>
      </c>
      <c r="H232" s="8">
        <f>SUMIFS(AssessedValuation[100% Ag Land],AssessedValuation[Dist],$C232,AssessedValuation[Tif_NonTIF],$A$4)</f>
        <v>180703120</v>
      </c>
      <c r="I232" s="8">
        <f>SUMIFS(AssessedValuation[100% Ag Building],AssessedValuation[Dist],$C232,AssessedValuation[Tif_NonTIF],$A$4)</f>
        <v>14142550</v>
      </c>
      <c r="J232" s="8">
        <f>SUMIFS(AssessedValuation[100% Commercial],AssessedValuation[Dist],$C232,AssessedValuation[Tif_NonTIF],$A$4)</f>
        <v>26225915</v>
      </c>
      <c r="K232" s="8">
        <f>SUMIFS(AssessedValuation[100% Industrial],AssessedValuation[Dist],$C232,AssessedValuation[Tif_NonTIF],$A$4)</f>
        <v>4715566</v>
      </c>
      <c r="L232" s="8">
        <f>SUMIFS(AssessedValuation[100% Reserved],AssessedValuation[Dist],$C232,AssessedValuation[Tif_NonTIF],$A$4)</f>
        <v>0</v>
      </c>
      <c r="M232" s="8">
        <f>SUMIFS(AssessedValuation[100% Reserved3],AssessedValuation[Dist],$C232,AssessedValuation[Tif_NonTIF],$A$4)</f>
        <v>0</v>
      </c>
      <c r="N232" s="8">
        <f>SUMIFS(AssessedValuation[100% Railroads],AssessedValuation[Dist],$C232,AssessedValuation[Tif_NonTIF],$A$4)</f>
        <v>4482879</v>
      </c>
      <c r="O232" s="8">
        <f>SUMIFS(AssessedValuation[100% Utilities],AssessedValuation[Dist],$C232,AssessedValuation[Tif_NonTIF],$A$4)</f>
        <v>11816392</v>
      </c>
      <c r="P232" s="8">
        <f>SUMIFS(AssessedValuation[100% Other],AssessedValuation[Dist],$C232,AssessedValuation[Tif_NonTIF],$A$4)</f>
        <v>0</v>
      </c>
      <c r="Q232" s="8">
        <f>SUMIFS(AssessedValuation[100% Gross],AssessedValuation[Dist],$C232,AssessedValuation[Tif_NonTIF],$A$4)</f>
        <v>592118502</v>
      </c>
      <c r="R232" s="8">
        <f>SUMIFS(AssessedValuation[100% Military Exempt],AssessedValuation[Dist],$C232,AssessedValuation[Tif_NonTIF],$A$4)</f>
        <v>514856</v>
      </c>
      <c r="S232" s="8">
        <f>SUMIFS(AssessedValuation[100% Net],AssessedValuation[Dist],$C232,AssessedValuation[Tif_NonTIF],$A$4)</f>
        <v>591603646</v>
      </c>
      <c r="T232" s="8">
        <f>SUMIFS(AssessedValuation[100% Gas &amp; Elec Utilities],AssessedValuation[Dist],$C232,AssessedValuation[Tif_NonTIF],$A$4)</f>
        <v>15705663</v>
      </c>
      <c r="U232" s="8">
        <f t="shared" si="3"/>
        <v>607309309</v>
      </c>
    </row>
    <row r="233" spans="1:21" x14ac:dyDescent="0.25">
      <c r="A233">
        <v>2024</v>
      </c>
      <c r="B233" t="s">
        <v>1042</v>
      </c>
      <c r="C233" t="s">
        <v>1489</v>
      </c>
      <c r="D233" t="s">
        <v>1489</v>
      </c>
      <c r="E233" t="s">
        <v>658</v>
      </c>
      <c r="F233" t="s">
        <v>1490</v>
      </c>
      <c r="G233" s="8">
        <f>SUMIFS(AssessedValuation[100% Residential],AssessedValuation[Dist],$C233,AssessedValuation[Tif_NonTIF],$A$4)</f>
        <v>751024167</v>
      </c>
      <c r="H233" s="8">
        <f>SUMIFS(AssessedValuation[100% Ag Land],AssessedValuation[Dist],$C233,AssessedValuation[Tif_NonTIF],$A$4)</f>
        <v>115906710</v>
      </c>
      <c r="I233" s="8">
        <f>SUMIFS(AssessedValuation[100% Ag Building],AssessedValuation[Dist],$C233,AssessedValuation[Tif_NonTIF],$A$4)</f>
        <v>7666810</v>
      </c>
      <c r="J233" s="8">
        <f>SUMIFS(AssessedValuation[100% Commercial],AssessedValuation[Dist],$C233,AssessedValuation[Tif_NonTIF],$A$4)</f>
        <v>104581708</v>
      </c>
      <c r="K233" s="8">
        <f>SUMIFS(AssessedValuation[100% Industrial],AssessedValuation[Dist],$C233,AssessedValuation[Tif_NonTIF],$A$4)</f>
        <v>39318070</v>
      </c>
      <c r="L233" s="8">
        <f>SUMIFS(AssessedValuation[100% Reserved],AssessedValuation[Dist],$C233,AssessedValuation[Tif_NonTIF],$A$4)</f>
        <v>0</v>
      </c>
      <c r="M233" s="8">
        <f>SUMIFS(AssessedValuation[100% Reserved3],AssessedValuation[Dist],$C233,AssessedValuation[Tif_NonTIF],$A$4)</f>
        <v>0</v>
      </c>
      <c r="N233" s="8">
        <f>SUMIFS(AssessedValuation[100% Railroads],AssessedValuation[Dist],$C233,AssessedValuation[Tif_NonTIF],$A$4)</f>
        <v>14740980</v>
      </c>
      <c r="O233" s="8">
        <f>SUMIFS(AssessedValuation[100% Utilities],AssessedValuation[Dist],$C233,AssessedValuation[Tif_NonTIF],$A$4)</f>
        <v>33535578</v>
      </c>
      <c r="P233" s="8">
        <f>SUMIFS(AssessedValuation[100% Other],AssessedValuation[Dist],$C233,AssessedValuation[Tif_NonTIF],$A$4)</f>
        <v>0</v>
      </c>
      <c r="Q233" s="8">
        <f>SUMIFS(AssessedValuation[100% Gross],AssessedValuation[Dist],$C233,AssessedValuation[Tif_NonTIF],$A$4)</f>
        <v>1066774023</v>
      </c>
      <c r="R233" s="8">
        <f>SUMIFS(AssessedValuation[100% Military Exempt],AssessedValuation[Dist],$C233,AssessedValuation[Tif_NonTIF],$A$4)</f>
        <v>947298</v>
      </c>
      <c r="S233" s="8">
        <f>SUMIFS(AssessedValuation[100% Net],AssessedValuation[Dist],$C233,AssessedValuation[Tif_NonTIF],$A$4)</f>
        <v>1065826725</v>
      </c>
      <c r="T233" s="8">
        <f>SUMIFS(AssessedValuation[100% Gas &amp; Elec Utilities],AssessedValuation[Dist],$C233,AssessedValuation[Tif_NonTIF],$A$4)</f>
        <v>102545786</v>
      </c>
      <c r="U233" s="8">
        <f t="shared" si="3"/>
        <v>1168372511</v>
      </c>
    </row>
    <row r="234" spans="1:21" x14ac:dyDescent="0.25">
      <c r="A234">
        <v>2024</v>
      </c>
      <c r="B234" t="s">
        <v>1042</v>
      </c>
      <c r="C234" t="s">
        <v>1491</v>
      </c>
      <c r="D234" t="s">
        <v>1491</v>
      </c>
      <c r="E234" t="s">
        <v>948</v>
      </c>
      <c r="F234" t="s">
        <v>1492</v>
      </c>
      <c r="G234" s="8">
        <f>SUMIFS(AssessedValuation[100% Residential],AssessedValuation[Dist],$C234,AssessedValuation[Tif_NonTIF],$A$4)</f>
        <v>1031876740</v>
      </c>
      <c r="H234" s="8">
        <f>SUMIFS(AssessedValuation[100% Ag Land],AssessedValuation[Dist],$C234,AssessedValuation[Tif_NonTIF],$A$4)</f>
        <v>44706190</v>
      </c>
      <c r="I234" s="8">
        <f>SUMIFS(AssessedValuation[100% Ag Building],AssessedValuation[Dist],$C234,AssessedValuation[Tif_NonTIF],$A$4)</f>
        <v>2337113</v>
      </c>
      <c r="J234" s="8">
        <f>SUMIFS(AssessedValuation[100% Commercial],AssessedValuation[Dist],$C234,AssessedValuation[Tif_NonTIF],$A$4)</f>
        <v>271786308</v>
      </c>
      <c r="K234" s="8">
        <f>SUMIFS(AssessedValuation[100% Industrial],AssessedValuation[Dist],$C234,AssessedValuation[Tif_NonTIF],$A$4)</f>
        <v>36716260</v>
      </c>
      <c r="L234" s="8">
        <f>SUMIFS(AssessedValuation[100% Reserved],AssessedValuation[Dist],$C234,AssessedValuation[Tif_NonTIF],$A$4)</f>
        <v>0</v>
      </c>
      <c r="M234" s="8">
        <f>SUMIFS(AssessedValuation[100% Reserved3],AssessedValuation[Dist],$C234,AssessedValuation[Tif_NonTIF],$A$4)</f>
        <v>0</v>
      </c>
      <c r="N234" s="8">
        <f>SUMIFS(AssessedValuation[100% Railroads],AssessedValuation[Dist],$C234,AssessedValuation[Tif_NonTIF],$A$4)</f>
        <v>11960950</v>
      </c>
      <c r="O234" s="8">
        <f>SUMIFS(AssessedValuation[100% Utilities],AssessedValuation[Dist],$C234,AssessedValuation[Tif_NonTIF],$A$4)</f>
        <v>8752541</v>
      </c>
      <c r="P234" s="8">
        <f>SUMIFS(AssessedValuation[100% Other],AssessedValuation[Dist],$C234,AssessedValuation[Tif_NonTIF],$A$4)</f>
        <v>0</v>
      </c>
      <c r="Q234" s="8">
        <f>SUMIFS(AssessedValuation[100% Gross],AssessedValuation[Dist],$C234,AssessedValuation[Tif_NonTIF],$A$4)</f>
        <v>1408136102</v>
      </c>
      <c r="R234" s="8">
        <f>SUMIFS(AssessedValuation[100% Military Exempt],AssessedValuation[Dist],$C234,AssessedValuation[Tif_NonTIF],$A$4)</f>
        <v>1902268</v>
      </c>
      <c r="S234" s="8">
        <f>SUMIFS(AssessedValuation[100% Net],AssessedValuation[Dist],$C234,AssessedValuation[Tif_NonTIF],$A$4)</f>
        <v>1406233834</v>
      </c>
      <c r="T234" s="8">
        <f>SUMIFS(AssessedValuation[100% Gas &amp; Elec Utilities],AssessedValuation[Dist],$C234,AssessedValuation[Tif_NonTIF],$A$4)</f>
        <v>185424665</v>
      </c>
      <c r="U234" s="8">
        <f t="shared" si="3"/>
        <v>1591658499</v>
      </c>
    </row>
    <row r="235" spans="1:21" x14ac:dyDescent="0.25">
      <c r="A235">
        <v>2024</v>
      </c>
      <c r="B235" t="s">
        <v>1026</v>
      </c>
      <c r="C235" t="s">
        <v>1493</v>
      </c>
      <c r="D235" t="s">
        <v>1493</v>
      </c>
      <c r="E235" t="s">
        <v>364</v>
      </c>
      <c r="F235" t="s">
        <v>1494</v>
      </c>
      <c r="G235" s="8">
        <f>SUMIFS(AssessedValuation[100% Residential],AssessedValuation[Dist],$C235,AssessedValuation[Tif_NonTIF],$A$4)</f>
        <v>611427099</v>
      </c>
      <c r="H235" s="8">
        <f>SUMIFS(AssessedValuation[100% Ag Land],AssessedValuation[Dist],$C235,AssessedValuation[Tif_NonTIF],$A$4)</f>
        <v>138929530</v>
      </c>
      <c r="I235" s="8">
        <f>SUMIFS(AssessedValuation[100% Ag Building],AssessedValuation[Dist],$C235,AssessedValuation[Tif_NonTIF],$A$4)</f>
        <v>4995817</v>
      </c>
      <c r="J235" s="8">
        <f>SUMIFS(AssessedValuation[100% Commercial],AssessedValuation[Dist],$C235,AssessedValuation[Tif_NonTIF],$A$4)</f>
        <v>29890319</v>
      </c>
      <c r="K235" s="8">
        <f>SUMIFS(AssessedValuation[100% Industrial],AssessedValuation[Dist],$C235,AssessedValuation[Tif_NonTIF],$A$4)</f>
        <v>1092350</v>
      </c>
      <c r="L235" s="8">
        <f>SUMIFS(AssessedValuation[100% Reserved],AssessedValuation[Dist],$C235,AssessedValuation[Tif_NonTIF],$A$4)</f>
        <v>0</v>
      </c>
      <c r="M235" s="8">
        <f>SUMIFS(AssessedValuation[100% Reserved3],AssessedValuation[Dist],$C235,AssessedValuation[Tif_NonTIF],$A$4)</f>
        <v>0</v>
      </c>
      <c r="N235" s="8">
        <f>SUMIFS(AssessedValuation[100% Railroads],AssessedValuation[Dist],$C235,AssessedValuation[Tif_NonTIF],$A$4)</f>
        <v>0</v>
      </c>
      <c r="O235" s="8">
        <f>SUMIFS(AssessedValuation[100% Utilities],AssessedValuation[Dist],$C235,AssessedValuation[Tif_NonTIF],$A$4)</f>
        <v>24249093</v>
      </c>
      <c r="P235" s="8">
        <f>SUMIFS(AssessedValuation[100% Other],AssessedValuation[Dist],$C235,AssessedValuation[Tif_NonTIF],$A$4)</f>
        <v>0</v>
      </c>
      <c r="Q235" s="8">
        <f>SUMIFS(AssessedValuation[100% Gross],AssessedValuation[Dist],$C235,AssessedValuation[Tif_NonTIF],$A$4)</f>
        <v>810584208</v>
      </c>
      <c r="R235" s="8">
        <f>SUMIFS(AssessedValuation[100% Military Exempt],AssessedValuation[Dist],$C235,AssessedValuation[Tif_NonTIF],$A$4)</f>
        <v>442628</v>
      </c>
      <c r="S235" s="8">
        <f>SUMIFS(AssessedValuation[100% Net],AssessedValuation[Dist],$C235,AssessedValuation[Tif_NonTIF],$A$4)</f>
        <v>810141580</v>
      </c>
      <c r="T235" s="8">
        <f>SUMIFS(AssessedValuation[100% Gas &amp; Elec Utilities],AssessedValuation[Dist],$C235,AssessedValuation[Tif_NonTIF],$A$4)</f>
        <v>31939426</v>
      </c>
      <c r="U235" s="8">
        <f t="shared" si="3"/>
        <v>842081006</v>
      </c>
    </row>
    <row r="236" spans="1:21" x14ac:dyDescent="0.25">
      <c r="A236">
        <v>2024</v>
      </c>
      <c r="B236" t="s">
        <v>1039</v>
      </c>
      <c r="C236" t="s">
        <v>1495</v>
      </c>
      <c r="D236" t="s">
        <v>1495</v>
      </c>
      <c r="E236" t="s">
        <v>441</v>
      </c>
      <c r="F236" t="s">
        <v>1496</v>
      </c>
      <c r="G236" s="8">
        <f>SUMIFS(AssessedValuation[100% Residential],AssessedValuation[Dist],$C236,AssessedValuation[Tif_NonTIF],$A$4)</f>
        <v>39027900</v>
      </c>
      <c r="H236" s="8">
        <f>SUMIFS(AssessedValuation[100% Ag Land],AssessedValuation[Dist],$C236,AssessedValuation[Tif_NonTIF],$A$4)</f>
        <v>105930500</v>
      </c>
      <c r="I236" s="8">
        <f>SUMIFS(AssessedValuation[100% Ag Building],AssessedValuation[Dist],$C236,AssessedValuation[Tif_NonTIF],$A$4)</f>
        <v>4797500</v>
      </c>
      <c r="J236" s="8">
        <f>SUMIFS(AssessedValuation[100% Commercial],AssessedValuation[Dist],$C236,AssessedValuation[Tif_NonTIF],$A$4)</f>
        <v>7162300</v>
      </c>
      <c r="K236" s="8">
        <f>SUMIFS(AssessedValuation[100% Industrial],AssessedValuation[Dist],$C236,AssessedValuation[Tif_NonTIF],$A$4)</f>
        <v>12497335</v>
      </c>
      <c r="L236" s="8">
        <f>SUMIFS(AssessedValuation[100% Reserved],AssessedValuation[Dist],$C236,AssessedValuation[Tif_NonTIF],$A$4)</f>
        <v>0</v>
      </c>
      <c r="M236" s="8">
        <f>SUMIFS(AssessedValuation[100% Reserved3],AssessedValuation[Dist],$C236,AssessedValuation[Tif_NonTIF],$A$4)</f>
        <v>0</v>
      </c>
      <c r="N236" s="8">
        <f>SUMIFS(AssessedValuation[100% Railroads],AssessedValuation[Dist],$C236,AssessedValuation[Tif_NonTIF],$A$4)</f>
        <v>6532934</v>
      </c>
      <c r="O236" s="8">
        <f>SUMIFS(AssessedValuation[100% Utilities],AssessedValuation[Dist],$C236,AssessedValuation[Tif_NonTIF],$A$4)</f>
        <v>37139</v>
      </c>
      <c r="P236" s="8">
        <f>SUMIFS(AssessedValuation[100% Other],AssessedValuation[Dist],$C236,AssessedValuation[Tif_NonTIF],$A$4)</f>
        <v>0</v>
      </c>
      <c r="Q236" s="8">
        <f>SUMIFS(AssessedValuation[100% Gross],AssessedValuation[Dist],$C236,AssessedValuation[Tif_NonTIF],$A$4)</f>
        <v>175985608</v>
      </c>
      <c r="R236" s="8">
        <f>SUMIFS(AssessedValuation[100% Military Exempt],AssessedValuation[Dist],$C236,AssessedValuation[Tif_NonTIF],$A$4)</f>
        <v>116026</v>
      </c>
      <c r="S236" s="8">
        <f>SUMIFS(AssessedValuation[100% Net],AssessedValuation[Dist],$C236,AssessedValuation[Tif_NonTIF],$A$4)</f>
        <v>175869582</v>
      </c>
      <c r="T236" s="8">
        <f>SUMIFS(AssessedValuation[100% Gas &amp; Elec Utilities],AssessedValuation[Dist],$C236,AssessedValuation[Tif_NonTIF],$A$4)</f>
        <v>9842624</v>
      </c>
      <c r="U236" s="8">
        <f t="shared" si="3"/>
        <v>185712206</v>
      </c>
    </row>
    <row r="237" spans="1:21" x14ac:dyDescent="0.25">
      <c r="A237">
        <v>2024</v>
      </c>
      <c r="B237" t="s">
        <v>1026</v>
      </c>
      <c r="C237" t="s">
        <v>1497</v>
      </c>
      <c r="D237" t="s">
        <v>1730</v>
      </c>
      <c r="E237" t="s">
        <v>625</v>
      </c>
      <c r="F237" t="s">
        <v>625</v>
      </c>
      <c r="G237" s="8">
        <f>SUMIFS(AssessedValuation[100% Residential],AssessedValuation[Dist],$C237,AssessedValuation[Tif_NonTIF],$A$4)</f>
        <v>384857053</v>
      </c>
      <c r="H237" s="8">
        <f>SUMIFS(AssessedValuation[100% Ag Land],AssessedValuation[Dist],$C237,AssessedValuation[Tif_NonTIF],$A$4)</f>
        <v>133740313</v>
      </c>
      <c r="I237" s="8">
        <f>SUMIFS(AssessedValuation[100% Ag Building],AssessedValuation[Dist],$C237,AssessedValuation[Tif_NonTIF],$A$4)</f>
        <v>4324300</v>
      </c>
      <c r="J237" s="8">
        <f>SUMIFS(AssessedValuation[100% Commercial],AssessedValuation[Dist],$C237,AssessedValuation[Tif_NonTIF],$A$4)</f>
        <v>29619003</v>
      </c>
      <c r="K237" s="8">
        <f>SUMIFS(AssessedValuation[100% Industrial],AssessedValuation[Dist],$C237,AssessedValuation[Tif_NonTIF],$A$4)</f>
        <v>2773703</v>
      </c>
      <c r="L237" s="8">
        <f>SUMIFS(AssessedValuation[100% Reserved],AssessedValuation[Dist],$C237,AssessedValuation[Tif_NonTIF],$A$4)</f>
        <v>0</v>
      </c>
      <c r="M237" s="8">
        <f>SUMIFS(AssessedValuation[100% Reserved3],AssessedValuation[Dist],$C237,AssessedValuation[Tif_NonTIF],$A$4)</f>
        <v>0</v>
      </c>
      <c r="N237" s="8">
        <f>SUMIFS(AssessedValuation[100% Railroads],AssessedValuation[Dist],$C237,AssessedValuation[Tif_NonTIF],$A$4)</f>
        <v>1444430</v>
      </c>
      <c r="O237" s="8">
        <f>SUMIFS(AssessedValuation[100% Utilities],AssessedValuation[Dist],$C237,AssessedValuation[Tif_NonTIF],$A$4)</f>
        <v>6157063</v>
      </c>
      <c r="P237" s="8">
        <f>SUMIFS(AssessedValuation[100% Other],AssessedValuation[Dist],$C237,AssessedValuation[Tif_NonTIF],$A$4)</f>
        <v>0</v>
      </c>
      <c r="Q237" s="8">
        <f>SUMIFS(AssessedValuation[100% Gross],AssessedValuation[Dist],$C237,AssessedValuation[Tif_NonTIF],$A$4)</f>
        <v>562915865</v>
      </c>
      <c r="R237" s="8">
        <f>SUMIFS(AssessedValuation[100% Military Exempt],AssessedValuation[Dist],$C237,AssessedValuation[Tif_NonTIF],$A$4)</f>
        <v>446332</v>
      </c>
      <c r="S237" s="8">
        <f>SUMIFS(AssessedValuation[100% Net],AssessedValuation[Dist],$C237,AssessedValuation[Tif_NonTIF],$A$4)</f>
        <v>562469533</v>
      </c>
      <c r="T237" s="8">
        <f>SUMIFS(AssessedValuation[100% Gas &amp; Elec Utilities],AssessedValuation[Dist],$C237,AssessedValuation[Tif_NonTIF],$A$4)</f>
        <v>37034012</v>
      </c>
      <c r="U237" s="8">
        <f t="shared" si="3"/>
        <v>599503545</v>
      </c>
    </row>
    <row r="238" spans="1:21" x14ac:dyDescent="0.25">
      <c r="A238">
        <v>2024</v>
      </c>
      <c r="B238" t="s">
        <v>1042</v>
      </c>
      <c r="C238" t="s">
        <v>1498</v>
      </c>
      <c r="D238" t="s">
        <v>1498</v>
      </c>
      <c r="E238" t="s">
        <v>536</v>
      </c>
      <c r="F238" t="s">
        <v>1499</v>
      </c>
      <c r="G238" s="8">
        <f>SUMIFS(AssessedValuation[100% Residential],AssessedValuation[Dist],$C238,AssessedValuation[Tif_NonTIF],$A$4)</f>
        <v>151046107</v>
      </c>
      <c r="H238" s="8">
        <f>SUMIFS(AssessedValuation[100% Ag Land],AssessedValuation[Dist],$C238,AssessedValuation[Tif_NonTIF],$A$4)</f>
        <v>185336249</v>
      </c>
      <c r="I238" s="8">
        <f>SUMIFS(AssessedValuation[100% Ag Building],AssessedValuation[Dist],$C238,AssessedValuation[Tif_NonTIF],$A$4)</f>
        <v>12722691</v>
      </c>
      <c r="J238" s="8">
        <f>SUMIFS(AssessedValuation[100% Commercial],AssessedValuation[Dist],$C238,AssessedValuation[Tif_NonTIF],$A$4)</f>
        <v>11977229</v>
      </c>
      <c r="K238" s="8">
        <f>SUMIFS(AssessedValuation[100% Industrial],AssessedValuation[Dist],$C238,AssessedValuation[Tif_NonTIF],$A$4)</f>
        <v>18007700</v>
      </c>
      <c r="L238" s="8">
        <f>SUMIFS(AssessedValuation[100% Reserved],AssessedValuation[Dist],$C238,AssessedValuation[Tif_NonTIF],$A$4)</f>
        <v>0</v>
      </c>
      <c r="M238" s="8">
        <f>SUMIFS(AssessedValuation[100% Reserved3],AssessedValuation[Dist],$C238,AssessedValuation[Tif_NonTIF],$A$4)</f>
        <v>0</v>
      </c>
      <c r="N238" s="8">
        <f>SUMIFS(AssessedValuation[100% Railroads],AssessedValuation[Dist],$C238,AssessedValuation[Tif_NonTIF],$A$4)</f>
        <v>6417440</v>
      </c>
      <c r="O238" s="8">
        <f>SUMIFS(AssessedValuation[100% Utilities],AssessedValuation[Dist],$C238,AssessedValuation[Tif_NonTIF],$A$4)</f>
        <v>36477895</v>
      </c>
      <c r="P238" s="8">
        <f>SUMIFS(AssessedValuation[100% Other],AssessedValuation[Dist],$C238,AssessedValuation[Tif_NonTIF],$A$4)</f>
        <v>54320</v>
      </c>
      <c r="Q238" s="8">
        <f>SUMIFS(AssessedValuation[100% Gross],AssessedValuation[Dist],$C238,AssessedValuation[Tif_NonTIF],$A$4)</f>
        <v>422039631</v>
      </c>
      <c r="R238" s="8">
        <f>SUMIFS(AssessedValuation[100% Military Exempt],AssessedValuation[Dist],$C238,AssessedValuation[Tif_NonTIF],$A$4)</f>
        <v>276270</v>
      </c>
      <c r="S238" s="8">
        <f>SUMIFS(AssessedValuation[100% Net],AssessedValuation[Dist],$C238,AssessedValuation[Tif_NonTIF],$A$4)</f>
        <v>421763361</v>
      </c>
      <c r="T238" s="8">
        <f>SUMIFS(AssessedValuation[100% Gas &amp; Elec Utilities],AssessedValuation[Dist],$C238,AssessedValuation[Tif_NonTIF],$A$4)</f>
        <v>36500048</v>
      </c>
      <c r="U238" s="8">
        <f t="shared" si="3"/>
        <v>458263409</v>
      </c>
    </row>
    <row r="239" spans="1:21" x14ac:dyDescent="0.25">
      <c r="A239">
        <v>2024</v>
      </c>
      <c r="B239" t="s">
        <v>1026</v>
      </c>
      <c r="C239" t="s">
        <v>1500</v>
      </c>
      <c r="D239" t="s">
        <v>1500</v>
      </c>
      <c r="E239" t="s">
        <v>626</v>
      </c>
      <c r="F239" t="s">
        <v>1501</v>
      </c>
      <c r="G239" s="8">
        <f>SUMIFS(AssessedValuation[100% Residential],AssessedValuation[Dist],$C239,AssessedValuation[Tif_NonTIF],$A$4)</f>
        <v>1308926373</v>
      </c>
      <c r="H239" s="8">
        <f>SUMIFS(AssessedValuation[100% Ag Land],AssessedValuation[Dist],$C239,AssessedValuation[Tif_NonTIF],$A$4)</f>
        <v>120225068</v>
      </c>
      <c r="I239" s="8">
        <f>SUMIFS(AssessedValuation[100% Ag Building],AssessedValuation[Dist],$C239,AssessedValuation[Tif_NonTIF],$A$4)</f>
        <v>8445430</v>
      </c>
      <c r="J239" s="8">
        <f>SUMIFS(AssessedValuation[100% Commercial],AssessedValuation[Dist],$C239,AssessedValuation[Tif_NonTIF],$A$4)</f>
        <v>189510862</v>
      </c>
      <c r="K239" s="8">
        <f>SUMIFS(AssessedValuation[100% Industrial],AssessedValuation[Dist],$C239,AssessedValuation[Tif_NonTIF],$A$4)</f>
        <v>53862806</v>
      </c>
      <c r="L239" s="8">
        <f>SUMIFS(AssessedValuation[100% Reserved],AssessedValuation[Dist],$C239,AssessedValuation[Tif_NonTIF],$A$4)</f>
        <v>0</v>
      </c>
      <c r="M239" s="8">
        <f>SUMIFS(AssessedValuation[100% Reserved3],AssessedValuation[Dist],$C239,AssessedValuation[Tif_NonTIF],$A$4)</f>
        <v>0</v>
      </c>
      <c r="N239" s="8">
        <f>SUMIFS(AssessedValuation[100% Railroads],AssessedValuation[Dist],$C239,AssessedValuation[Tif_NonTIF],$A$4)</f>
        <v>1285734</v>
      </c>
      <c r="O239" s="8">
        <f>SUMIFS(AssessedValuation[100% Utilities],AssessedValuation[Dist],$C239,AssessedValuation[Tif_NonTIF],$A$4)</f>
        <v>20473734</v>
      </c>
      <c r="P239" s="8">
        <f>SUMIFS(AssessedValuation[100% Other],AssessedValuation[Dist],$C239,AssessedValuation[Tif_NonTIF],$A$4)</f>
        <v>7269</v>
      </c>
      <c r="Q239" s="8">
        <f>SUMIFS(AssessedValuation[100% Gross],AssessedValuation[Dist],$C239,AssessedValuation[Tif_NonTIF],$A$4)</f>
        <v>1702737276</v>
      </c>
      <c r="R239" s="8">
        <f>SUMIFS(AssessedValuation[100% Military Exempt],AssessedValuation[Dist],$C239,AssessedValuation[Tif_NonTIF],$A$4)</f>
        <v>677832</v>
      </c>
      <c r="S239" s="8">
        <f>SUMIFS(AssessedValuation[100% Net],AssessedValuation[Dist],$C239,AssessedValuation[Tif_NonTIF],$A$4)</f>
        <v>1702059444</v>
      </c>
      <c r="T239" s="8">
        <f>SUMIFS(AssessedValuation[100% Gas &amp; Elec Utilities],AssessedValuation[Dist],$C239,AssessedValuation[Tif_NonTIF],$A$4)</f>
        <v>415440233</v>
      </c>
      <c r="U239" s="8">
        <f t="shared" si="3"/>
        <v>2117499677</v>
      </c>
    </row>
    <row r="240" spans="1:21" x14ac:dyDescent="0.25">
      <c r="A240">
        <v>2024</v>
      </c>
      <c r="B240" t="s">
        <v>1026</v>
      </c>
      <c r="C240" t="s">
        <v>1502</v>
      </c>
      <c r="D240" t="s">
        <v>1502</v>
      </c>
      <c r="E240" t="s">
        <v>202</v>
      </c>
      <c r="F240" t="s">
        <v>1503</v>
      </c>
      <c r="G240" s="8">
        <f>SUMIFS(AssessedValuation[100% Residential],AssessedValuation[Dist],$C240,AssessedValuation[Tif_NonTIF],$A$4)</f>
        <v>421746253</v>
      </c>
      <c r="H240" s="8">
        <f>SUMIFS(AssessedValuation[100% Ag Land],AssessedValuation[Dist],$C240,AssessedValuation[Tif_NonTIF],$A$4)</f>
        <v>122211414</v>
      </c>
      <c r="I240" s="8">
        <f>SUMIFS(AssessedValuation[100% Ag Building],AssessedValuation[Dist],$C240,AssessedValuation[Tif_NonTIF],$A$4)</f>
        <v>5621240</v>
      </c>
      <c r="J240" s="8">
        <f>SUMIFS(AssessedValuation[100% Commercial],AssessedValuation[Dist],$C240,AssessedValuation[Tif_NonTIF],$A$4)</f>
        <v>60462704</v>
      </c>
      <c r="K240" s="8">
        <f>SUMIFS(AssessedValuation[100% Industrial],AssessedValuation[Dist],$C240,AssessedValuation[Tif_NonTIF],$A$4)</f>
        <v>21982786</v>
      </c>
      <c r="L240" s="8">
        <f>SUMIFS(AssessedValuation[100% Reserved],AssessedValuation[Dist],$C240,AssessedValuation[Tif_NonTIF],$A$4)</f>
        <v>0</v>
      </c>
      <c r="M240" s="8">
        <f>SUMIFS(AssessedValuation[100% Reserved3],AssessedValuation[Dist],$C240,AssessedValuation[Tif_NonTIF],$A$4)</f>
        <v>0</v>
      </c>
      <c r="N240" s="8">
        <f>SUMIFS(AssessedValuation[100% Railroads],AssessedValuation[Dist],$C240,AssessedValuation[Tif_NonTIF],$A$4)</f>
        <v>0</v>
      </c>
      <c r="O240" s="8">
        <f>SUMIFS(AssessedValuation[100% Utilities],AssessedValuation[Dist],$C240,AssessedValuation[Tif_NonTIF],$A$4)</f>
        <v>3139533</v>
      </c>
      <c r="P240" s="8">
        <f>SUMIFS(AssessedValuation[100% Other],AssessedValuation[Dist],$C240,AssessedValuation[Tif_NonTIF],$A$4)</f>
        <v>0</v>
      </c>
      <c r="Q240" s="8">
        <f>SUMIFS(AssessedValuation[100% Gross],AssessedValuation[Dist],$C240,AssessedValuation[Tif_NonTIF],$A$4)</f>
        <v>635163930</v>
      </c>
      <c r="R240" s="8">
        <f>SUMIFS(AssessedValuation[100% Military Exempt],AssessedValuation[Dist],$C240,AssessedValuation[Tif_NonTIF],$A$4)</f>
        <v>567251</v>
      </c>
      <c r="S240" s="8">
        <f>SUMIFS(AssessedValuation[100% Net],AssessedValuation[Dist],$C240,AssessedValuation[Tif_NonTIF],$A$4)</f>
        <v>634596679</v>
      </c>
      <c r="T240" s="8">
        <f>SUMIFS(AssessedValuation[100% Gas &amp; Elec Utilities],AssessedValuation[Dist],$C240,AssessedValuation[Tif_NonTIF],$A$4)</f>
        <v>82736867</v>
      </c>
      <c r="U240" s="8">
        <f t="shared" si="3"/>
        <v>717333546</v>
      </c>
    </row>
    <row r="241" spans="1:21" x14ac:dyDescent="0.25">
      <c r="A241">
        <v>2024</v>
      </c>
      <c r="B241" t="s">
        <v>1064</v>
      </c>
      <c r="C241" t="s">
        <v>1504</v>
      </c>
      <c r="D241" t="s">
        <v>1504</v>
      </c>
      <c r="E241" t="s">
        <v>885</v>
      </c>
      <c r="F241" t="s">
        <v>1505</v>
      </c>
      <c r="G241" s="8">
        <f>SUMIFS(AssessedValuation[100% Residential],AssessedValuation[Dist],$C241,AssessedValuation[Tif_NonTIF],$A$4)</f>
        <v>3304233740</v>
      </c>
      <c r="H241" s="8">
        <f>SUMIFS(AssessedValuation[100% Ag Land],AssessedValuation[Dist],$C241,AssessedValuation[Tif_NonTIF],$A$4)</f>
        <v>20055760</v>
      </c>
      <c r="I241" s="8">
        <f>SUMIFS(AssessedValuation[100% Ag Building],AssessedValuation[Dist],$C241,AssessedValuation[Tif_NonTIF],$A$4)</f>
        <v>1939980</v>
      </c>
      <c r="J241" s="8">
        <f>SUMIFS(AssessedValuation[100% Commercial],AssessedValuation[Dist],$C241,AssessedValuation[Tif_NonTIF],$A$4)</f>
        <v>201515896</v>
      </c>
      <c r="K241" s="8">
        <f>SUMIFS(AssessedValuation[100% Industrial],AssessedValuation[Dist],$C241,AssessedValuation[Tif_NonTIF],$A$4)</f>
        <v>74771173</v>
      </c>
      <c r="L241" s="8">
        <f>SUMIFS(AssessedValuation[100% Reserved],AssessedValuation[Dist],$C241,AssessedValuation[Tif_NonTIF],$A$4)</f>
        <v>0</v>
      </c>
      <c r="M241" s="8">
        <f>SUMIFS(AssessedValuation[100% Reserved3],AssessedValuation[Dist],$C241,AssessedValuation[Tif_NonTIF],$A$4)</f>
        <v>0</v>
      </c>
      <c r="N241" s="8">
        <f>SUMIFS(AssessedValuation[100% Railroads],AssessedValuation[Dist],$C241,AssessedValuation[Tif_NonTIF],$A$4)</f>
        <v>3608053</v>
      </c>
      <c r="O241" s="8">
        <f>SUMIFS(AssessedValuation[100% Utilities],AssessedValuation[Dist],$C241,AssessedValuation[Tif_NonTIF],$A$4)</f>
        <v>11595041</v>
      </c>
      <c r="P241" s="8">
        <f>SUMIFS(AssessedValuation[100% Other],AssessedValuation[Dist],$C241,AssessedValuation[Tif_NonTIF],$A$4)</f>
        <v>0</v>
      </c>
      <c r="Q241" s="8">
        <f>SUMIFS(AssessedValuation[100% Gross],AssessedValuation[Dist],$C241,AssessedValuation[Tif_NonTIF],$A$4)</f>
        <v>3617719643</v>
      </c>
      <c r="R241" s="8">
        <f>SUMIFS(AssessedValuation[100% Military Exempt],AssessedValuation[Dist],$C241,AssessedValuation[Tif_NonTIF],$A$4)</f>
        <v>2040904</v>
      </c>
      <c r="S241" s="8">
        <f>SUMIFS(AssessedValuation[100% Net],AssessedValuation[Dist],$C241,AssessedValuation[Tif_NonTIF],$A$4)</f>
        <v>3615678739</v>
      </c>
      <c r="T241" s="8">
        <f>SUMIFS(AssessedValuation[100% Gas &amp; Elec Utilities],AssessedValuation[Dist],$C241,AssessedValuation[Tif_NonTIF],$A$4)</f>
        <v>154074882</v>
      </c>
      <c r="U241" s="8">
        <f t="shared" si="3"/>
        <v>3769753621</v>
      </c>
    </row>
    <row r="242" spans="1:21" x14ac:dyDescent="0.25">
      <c r="A242">
        <v>2024</v>
      </c>
      <c r="B242" t="s">
        <v>1026</v>
      </c>
      <c r="C242" t="s">
        <v>1506</v>
      </c>
      <c r="D242" t="s">
        <v>1506</v>
      </c>
      <c r="E242" t="s">
        <v>661</v>
      </c>
      <c r="F242" t="s">
        <v>1507</v>
      </c>
      <c r="G242" s="8">
        <f>SUMIFS(AssessedValuation[100% Residential],AssessedValuation[Dist],$C242,AssessedValuation[Tif_NonTIF],$A$4)</f>
        <v>229257105</v>
      </c>
      <c r="H242" s="8">
        <f>SUMIFS(AssessedValuation[100% Ag Land],AssessedValuation[Dist],$C242,AssessedValuation[Tif_NonTIF],$A$4)</f>
        <v>59362871</v>
      </c>
      <c r="I242" s="8">
        <f>SUMIFS(AssessedValuation[100% Ag Building],AssessedValuation[Dist],$C242,AssessedValuation[Tif_NonTIF],$A$4)</f>
        <v>2203000</v>
      </c>
      <c r="J242" s="8">
        <f>SUMIFS(AssessedValuation[100% Commercial],AssessedValuation[Dist],$C242,AssessedValuation[Tif_NonTIF],$A$4)</f>
        <v>6313573</v>
      </c>
      <c r="K242" s="8">
        <f>SUMIFS(AssessedValuation[100% Industrial],AssessedValuation[Dist],$C242,AssessedValuation[Tif_NonTIF],$A$4)</f>
        <v>2129100</v>
      </c>
      <c r="L242" s="8">
        <f>SUMIFS(AssessedValuation[100% Reserved],AssessedValuation[Dist],$C242,AssessedValuation[Tif_NonTIF],$A$4)</f>
        <v>0</v>
      </c>
      <c r="M242" s="8">
        <f>SUMIFS(AssessedValuation[100% Reserved3],AssessedValuation[Dist],$C242,AssessedValuation[Tif_NonTIF],$A$4)</f>
        <v>0</v>
      </c>
      <c r="N242" s="8">
        <f>SUMIFS(AssessedValuation[100% Railroads],AssessedValuation[Dist],$C242,AssessedValuation[Tif_NonTIF],$A$4)</f>
        <v>27994573</v>
      </c>
      <c r="O242" s="8">
        <f>SUMIFS(AssessedValuation[100% Utilities],AssessedValuation[Dist],$C242,AssessedValuation[Tif_NonTIF],$A$4)</f>
        <v>5376</v>
      </c>
      <c r="P242" s="8">
        <f>SUMIFS(AssessedValuation[100% Other],AssessedValuation[Dist],$C242,AssessedValuation[Tif_NonTIF],$A$4)</f>
        <v>0</v>
      </c>
      <c r="Q242" s="8">
        <f>SUMIFS(AssessedValuation[100% Gross],AssessedValuation[Dist],$C242,AssessedValuation[Tif_NonTIF],$A$4)</f>
        <v>327265598</v>
      </c>
      <c r="R242" s="8">
        <f>SUMIFS(AssessedValuation[100% Military Exempt],AssessedValuation[Dist],$C242,AssessedValuation[Tif_NonTIF],$A$4)</f>
        <v>242612</v>
      </c>
      <c r="S242" s="8">
        <f>SUMIFS(AssessedValuation[100% Net],AssessedValuation[Dist],$C242,AssessedValuation[Tif_NonTIF],$A$4)</f>
        <v>327022986</v>
      </c>
      <c r="T242" s="8">
        <f>SUMIFS(AssessedValuation[100% Gas &amp; Elec Utilities],AssessedValuation[Dist],$C242,AssessedValuation[Tif_NonTIF],$A$4)</f>
        <v>13951916</v>
      </c>
      <c r="U242" s="8">
        <f t="shared" si="3"/>
        <v>340974902</v>
      </c>
    </row>
    <row r="243" spans="1:21" x14ac:dyDescent="0.25">
      <c r="A243">
        <v>2024</v>
      </c>
      <c r="B243" t="s">
        <v>1039</v>
      </c>
      <c r="C243" t="s">
        <v>1508</v>
      </c>
      <c r="D243" t="s">
        <v>1508</v>
      </c>
      <c r="E243" t="s">
        <v>1509</v>
      </c>
      <c r="F243" t="s">
        <v>1510</v>
      </c>
      <c r="G243" s="8">
        <f>SUMIFS(AssessedValuation[100% Residential],AssessedValuation[Dist],$C243,AssessedValuation[Tif_NonTIF],$A$4)</f>
        <v>223941077</v>
      </c>
      <c r="H243" s="8">
        <f>SUMIFS(AssessedValuation[100% Ag Land],AssessedValuation[Dist],$C243,AssessedValuation[Tif_NonTIF],$A$4)</f>
        <v>368334929</v>
      </c>
      <c r="I243" s="8">
        <f>SUMIFS(AssessedValuation[100% Ag Building],AssessedValuation[Dist],$C243,AssessedValuation[Tif_NonTIF],$A$4)</f>
        <v>13094999</v>
      </c>
      <c r="J243" s="8">
        <f>SUMIFS(AssessedValuation[100% Commercial],AssessedValuation[Dist],$C243,AssessedValuation[Tif_NonTIF],$A$4)</f>
        <v>63092235</v>
      </c>
      <c r="K243" s="8">
        <f>SUMIFS(AssessedValuation[100% Industrial],AssessedValuation[Dist],$C243,AssessedValuation[Tif_NonTIF],$A$4)</f>
        <v>136527853</v>
      </c>
      <c r="L243" s="8">
        <f>SUMIFS(AssessedValuation[100% Reserved],AssessedValuation[Dist],$C243,AssessedValuation[Tif_NonTIF],$A$4)</f>
        <v>0</v>
      </c>
      <c r="M243" s="8">
        <f>SUMIFS(AssessedValuation[100% Reserved3],AssessedValuation[Dist],$C243,AssessedValuation[Tif_NonTIF],$A$4)</f>
        <v>0</v>
      </c>
      <c r="N243" s="8">
        <f>SUMIFS(AssessedValuation[100% Railroads],AssessedValuation[Dist],$C243,AssessedValuation[Tif_NonTIF],$A$4)</f>
        <v>33116570</v>
      </c>
      <c r="O243" s="8">
        <f>SUMIFS(AssessedValuation[100% Utilities],AssessedValuation[Dist],$C243,AssessedValuation[Tif_NonTIF],$A$4)</f>
        <v>6999463</v>
      </c>
      <c r="P243" s="8">
        <f>SUMIFS(AssessedValuation[100% Other],AssessedValuation[Dist],$C243,AssessedValuation[Tif_NonTIF],$A$4)</f>
        <v>0</v>
      </c>
      <c r="Q243" s="8">
        <f>SUMIFS(AssessedValuation[100% Gross],AssessedValuation[Dist],$C243,AssessedValuation[Tif_NonTIF],$A$4)</f>
        <v>845107126</v>
      </c>
      <c r="R243" s="8">
        <f>SUMIFS(AssessedValuation[100% Military Exempt],AssessedValuation[Dist],$C243,AssessedValuation[Tif_NonTIF],$A$4)</f>
        <v>541781</v>
      </c>
      <c r="S243" s="8">
        <f>SUMIFS(AssessedValuation[100% Net],AssessedValuation[Dist],$C243,AssessedValuation[Tif_NonTIF],$A$4)</f>
        <v>844565345</v>
      </c>
      <c r="T243" s="8">
        <f>SUMIFS(AssessedValuation[100% Gas &amp; Elec Utilities],AssessedValuation[Dist],$C243,AssessedValuation[Tif_NonTIF],$A$4)</f>
        <v>34909863</v>
      </c>
      <c r="U243" s="8">
        <f t="shared" si="3"/>
        <v>879475208</v>
      </c>
    </row>
    <row r="244" spans="1:21" x14ac:dyDescent="0.25">
      <c r="A244">
        <v>2024</v>
      </c>
      <c r="B244" t="s">
        <v>1054</v>
      </c>
      <c r="C244" t="s">
        <v>1511</v>
      </c>
      <c r="D244" t="s">
        <v>1511</v>
      </c>
      <c r="E244" t="s">
        <v>87</v>
      </c>
      <c r="F244" t="s">
        <v>1512</v>
      </c>
      <c r="G244" s="8">
        <f>SUMIFS(AssessedValuation[100% Residential],AssessedValuation[Dist],$C244,AssessedValuation[Tif_NonTIF],$A$4)</f>
        <v>122783172</v>
      </c>
      <c r="H244" s="8">
        <f>SUMIFS(AssessedValuation[100% Ag Land],AssessedValuation[Dist],$C244,AssessedValuation[Tif_NonTIF],$A$4)</f>
        <v>99284698</v>
      </c>
      <c r="I244" s="8">
        <f>SUMIFS(AssessedValuation[100% Ag Building],AssessedValuation[Dist],$C244,AssessedValuation[Tif_NonTIF],$A$4)</f>
        <v>7011391</v>
      </c>
      <c r="J244" s="8">
        <f>SUMIFS(AssessedValuation[100% Commercial],AssessedValuation[Dist],$C244,AssessedValuation[Tif_NonTIF],$A$4)</f>
        <v>20047143</v>
      </c>
      <c r="K244" s="8">
        <f>SUMIFS(AssessedValuation[100% Industrial],AssessedValuation[Dist],$C244,AssessedValuation[Tif_NonTIF],$A$4)</f>
        <v>11671758</v>
      </c>
      <c r="L244" s="8">
        <f>SUMIFS(AssessedValuation[100% Reserved],AssessedValuation[Dist],$C244,AssessedValuation[Tif_NonTIF],$A$4)</f>
        <v>0</v>
      </c>
      <c r="M244" s="8">
        <f>SUMIFS(AssessedValuation[100% Reserved3],AssessedValuation[Dist],$C244,AssessedValuation[Tif_NonTIF],$A$4)</f>
        <v>0</v>
      </c>
      <c r="N244" s="8">
        <f>SUMIFS(AssessedValuation[100% Railroads],AssessedValuation[Dist],$C244,AssessedValuation[Tif_NonTIF],$A$4)</f>
        <v>3771159</v>
      </c>
      <c r="O244" s="8">
        <f>SUMIFS(AssessedValuation[100% Utilities],AssessedValuation[Dist],$C244,AssessedValuation[Tif_NonTIF],$A$4)</f>
        <v>2302764</v>
      </c>
      <c r="P244" s="8">
        <f>SUMIFS(AssessedValuation[100% Other],AssessedValuation[Dist],$C244,AssessedValuation[Tif_NonTIF],$A$4)</f>
        <v>0</v>
      </c>
      <c r="Q244" s="8">
        <f>SUMIFS(AssessedValuation[100% Gross],AssessedValuation[Dist],$C244,AssessedValuation[Tif_NonTIF],$A$4)</f>
        <v>266872085</v>
      </c>
      <c r="R244" s="8">
        <f>SUMIFS(AssessedValuation[100% Military Exempt],AssessedValuation[Dist],$C244,AssessedValuation[Tif_NonTIF],$A$4)</f>
        <v>187052</v>
      </c>
      <c r="S244" s="8">
        <f>SUMIFS(AssessedValuation[100% Net],AssessedValuation[Dist],$C244,AssessedValuation[Tif_NonTIF],$A$4)</f>
        <v>266685033</v>
      </c>
      <c r="T244" s="8">
        <f>SUMIFS(AssessedValuation[100% Gas &amp; Elec Utilities],AssessedValuation[Dist],$C244,AssessedValuation[Tif_NonTIF],$A$4)</f>
        <v>16527137</v>
      </c>
      <c r="U244" s="8">
        <f t="shared" si="3"/>
        <v>283212170</v>
      </c>
    </row>
    <row r="245" spans="1:21" x14ac:dyDescent="0.25">
      <c r="A245">
        <v>2024</v>
      </c>
      <c r="B245" t="s">
        <v>1033</v>
      </c>
      <c r="C245" t="s">
        <v>1514</v>
      </c>
      <c r="D245" t="s">
        <v>1514</v>
      </c>
      <c r="E245" t="s">
        <v>724</v>
      </c>
      <c r="F245" t="s">
        <v>1515</v>
      </c>
      <c r="G245" s="8">
        <f>SUMIFS(AssessedValuation[100% Residential],AssessedValuation[Dist],$C245,AssessedValuation[Tif_NonTIF],$A$4)</f>
        <v>277168615</v>
      </c>
      <c r="H245" s="8">
        <f>SUMIFS(AssessedValuation[100% Ag Land],AssessedValuation[Dist],$C245,AssessedValuation[Tif_NonTIF],$A$4)</f>
        <v>140182710</v>
      </c>
      <c r="I245" s="8">
        <f>SUMIFS(AssessedValuation[100% Ag Building],AssessedValuation[Dist],$C245,AssessedValuation[Tif_NonTIF],$A$4)</f>
        <v>8880020</v>
      </c>
      <c r="J245" s="8">
        <f>SUMIFS(AssessedValuation[100% Commercial],AssessedValuation[Dist],$C245,AssessedValuation[Tif_NonTIF],$A$4)</f>
        <v>62795486</v>
      </c>
      <c r="K245" s="8">
        <f>SUMIFS(AssessedValuation[100% Industrial],AssessedValuation[Dist],$C245,AssessedValuation[Tif_NonTIF],$A$4)</f>
        <v>17791480</v>
      </c>
      <c r="L245" s="8">
        <f>SUMIFS(AssessedValuation[100% Reserved],AssessedValuation[Dist],$C245,AssessedValuation[Tif_NonTIF],$A$4)</f>
        <v>0</v>
      </c>
      <c r="M245" s="8">
        <f>SUMIFS(AssessedValuation[100% Reserved3],AssessedValuation[Dist],$C245,AssessedValuation[Tif_NonTIF],$A$4)</f>
        <v>0</v>
      </c>
      <c r="N245" s="8">
        <f>SUMIFS(AssessedValuation[100% Railroads],AssessedValuation[Dist],$C245,AssessedValuation[Tif_NonTIF],$A$4)</f>
        <v>25973985</v>
      </c>
      <c r="O245" s="8">
        <f>SUMIFS(AssessedValuation[100% Utilities],AssessedValuation[Dist],$C245,AssessedValuation[Tif_NonTIF],$A$4)</f>
        <v>9651961</v>
      </c>
      <c r="P245" s="8">
        <f>SUMIFS(AssessedValuation[100% Other],AssessedValuation[Dist],$C245,AssessedValuation[Tif_NonTIF],$A$4)</f>
        <v>0</v>
      </c>
      <c r="Q245" s="8">
        <f>SUMIFS(AssessedValuation[100% Gross],AssessedValuation[Dist],$C245,AssessedValuation[Tif_NonTIF],$A$4)</f>
        <v>542444257</v>
      </c>
      <c r="R245" s="8">
        <f>SUMIFS(AssessedValuation[100% Military Exempt],AssessedValuation[Dist],$C245,AssessedValuation[Tif_NonTIF],$A$4)</f>
        <v>479668</v>
      </c>
      <c r="S245" s="8">
        <f>SUMIFS(AssessedValuation[100% Net],AssessedValuation[Dist],$C245,AssessedValuation[Tif_NonTIF],$A$4)</f>
        <v>541964589</v>
      </c>
      <c r="T245" s="8">
        <f>SUMIFS(AssessedValuation[100% Gas &amp; Elec Utilities],AssessedValuation[Dist],$C245,AssessedValuation[Tif_NonTIF],$A$4)</f>
        <v>32943247</v>
      </c>
      <c r="U245" s="8">
        <f t="shared" si="3"/>
        <v>574907836</v>
      </c>
    </row>
    <row r="246" spans="1:21" x14ac:dyDescent="0.25">
      <c r="A246">
        <v>2024</v>
      </c>
      <c r="B246" t="s">
        <v>1036</v>
      </c>
      <c r="C246" t="s">
        <v>1516</v>
      </c>
      <c r="D246" t="s">
        <v>1516</v>
      </c>
      <c r="E246" t="s">
        <v>763</v>
      </c>
      <c r="F246" t="s">
        <v>1517</v>
      </c>
      <c r="G246" s="8">
        <f>SUMIFS(AssessedValuation[100% Residential],AssessedValuation[Dist],$C246,AssessedValuation[Tif_NonTIF],$A$4)</f>
        <v>188169602</v>
      </c>
      <c r="H246" s="8">
        <f>SUMIFS(AssessedValuation[100% Ag Land],AssessedValuation[Dist],$C246,AssessedValuation[Tif_NonTIF],$A$4)</f>
        <v>187712590</v>
      </c>
      <c r="I246" s="8">
        <f>SUMIFS(AssessedValuation[100% Ag Building],AssessedValuation[Dist],$C246,AssessedValuation[Tif_NonTIF],$A$4)</f>
        <v>15579430</v>
      </c>
      <c r="J246" s="8">
        <f>SUMIFS(AssessedValuation[100% Commercial],AssessedValuation[Dist],$C246,AssessedValuation[Tif_NonTIF],$A$4)</f>
        <v>30727080</v>
      </c>
      <c r="K246" s="8">
        <f>SUMIFS(AssessedValuation[100% Industrial],AssessedValuation[Dist],$C246,AssessedValuation[Tif_NonTIF],$A$4)</f>
        <v>1149680</v>
      </c>
      <c r="L246" s="8">
        <f>SUMIFS(AssessedValuation[100% Reserved],AssessedValuation[Dist],$C246,AssessedValuation[Tif_NonTIF],$A$4)</f>
        <v>0</v>
      </c>
      <c r="M246" s="8">
        <f>SUMIFS(AssessedValuation[100% Reserved3],AssessedValuation[Dist],$C246,AssessedValuation[Tif_NonTIF],$A$4)</f>
        <v>0</v>
      </c>
      <c r="N246" s="8">
        <f>SUMIFS(AssessedValuation[100% Railroads],AssessedValuation[Dist],$C246,AssessedValuation[Tif_NonTIF],$A$4)</f>
        <v>2279091</v>
      </c>
      <c r="O246" s="8">
        <f>SUMIFS(AssessedValuation[100% Utilities],AssessedValuation[Dist],$C246,AssessedValuation[Tif_NonTIF],$A$4)</f>
        <v>6776813</v>
      </c>
      <c r="P246" s="8">
        <f>SUMIFS(AssessedValuation[100% Other],AssessedValuation[Dist],$C246,AssessedValuation[Tif_NonTIF],$A$4)</f>
        <v>0</v>
      </c>
      <c r="Q246" s="8">
        <f>SUMIFS(AssessedValuation[100% Gross],AssessedValuation[Dist],$C246,AssessedValuation[Tif_NonTIF],$A$4)</f>
        <v>432394286</v>
      </c>
      <c r="R246" s="8">
        <f>SUMIFS(AssessedValuation[100% Military Exempt],AssessedValuation[Dist],$C246,AssessedValuation[Tif_NonTIF],$A$4)</f>
        <v>224092</v>
      </c>
      <c r="S246" s="8">
        <f>SUMIFS(AssessedValuation[100% Net],AssessedValuation[Dist],$C246,AssessedValuation[Tif_NonTIF],$A$4)</f>
        <v>432170194</v>
      </c>
      <c r="T246" s="8">
        <f>SUMIFS(AssessedValuation[100% Gas &amp; Elec Utilities],AssessedValuation[Dist],$C246,AssessedValuation[Tif_NonTIF],$A$4)</f>
        <v>26185915</v>
      </c>
      <c r="U246" s="8">
        <f t="shared" si="3"/>
        <v>458356109</v>
      </c>
    </row>
    <row r="247" spans="1:21" x14ac:dyDescent="0.25">
      <c r="A247">
        <v>2024</v>
      </c>
      <c r="B247" t="s">
        <v>1054</v>
      </c>
      <c r="C247" t="s">
        <v>1518</v>
      </c>
      <c r="D247" t="s">
        <v>1518</v>
      </c>
      <c r="E247" t="s">
        <v>491</v>
      </c>
      <c r="F247" t="s">
        <v>1519</v>
      </c>
      <c r="G247" s="8">
        <f>SUMIFS(AssessedValuation[100% Residential],AssessedValuation[Dist],$C247,AssessedValuation[Tif_NonTIF],$A$4)</f>
        <v>112712055</v>
      </c>
      <c r="H247" s="8">
        <f>SUMIFS(AssessedValuation[100% Ag Land],AssessedValuation[Dist],$C247,AssessedValuation[Tif_NonTIF],$A$4)</f>
        <v>165845020</v>
      </c>
      <c r="I247" s="8">
        <f>SUMIFS(AssessedValuation[100% Ag Building],AssessedValuation[Dist],$C247,AssessedValuation[Tif_NonTIF],$A$4)</f>
        <v>20335900</v>
      </c>
      <c r="J247" s="8">
        <f>SUMIFS(AssessedValuation[100% Commercial],AssessedValuation[Dist],$C247,AssessedValuation[Tif_NonTIF],$A$4)</f>
        <v>10646962</v>
      </c>
      <c r="K247" s="8">
        <f>SUMIFS(AssessedValuation[100% Industrial],AssessedValuation[Dist],$C247,AssessedValuation[Tif_NonTIF],$A$4)</f>
        <v>64621484</v>
      </c>
      <c r="L247" s="8">
        <f>SUMIFS(AssessedValuation[100% Reserved],AssessedValuation[Dist],$C247,AssessedValuation[Tif_NonTIF],$A$4)</f>
        <v>0</v>
      </c>
      <c r="M247" s="8">
        <f>SUMIFS(AssessedValuation[100% Reserved3],AssessedValuation[Dist],$C247,AssessedValuation[Tif_NonTIF],$A$4)</f>
        <v>0</v>
      </c>
      <c r="N247" s="8">
        <f>SUMIFS(AssessedValuation[100% Railroads],AssessedValuation[Dist],$C247,AssessedValuation[Tif_NonTIF],$A$4)</f>
        <v>0</v>
      </c>
      <c r="O247" s="8">
        <f>SUMIFS(AssessedValuation[100% Utilities],AssessedValuation[Dist],$C247,AssessedValuation[Tif_NonTIF],$A$4)</f>
        <v>14331302</v>
      </c>
      <c r="P247" s="8">
        <f>SUMIFS(AssessedValuation[100% Other],AssessedValuation[Dist],$C247,AssessedValuation[Tif_NonTIF],$A$4)</f>
        <v>0</v>
      </c>
      <c r="Q247" s="8">
        <f>SUMIFS(AssessedValuation[100% Gross],AssessedValuation[Dist],$C247,AssessedValuation[Tif_NonTIF],$A$4)</f>
        <v>388492723</v>
      </c>
      <c r="R247" s="8">
        <f>SUMIFS(AssessedValuation[100% Military Exempt],AssessedValuation[Dist],$C247,AssessedValuation[Tif_NonTIF],$A$4)</f>
        <v>190756</v>
      </c>
      <c r="S247" s="8">
        <f>SUMIFS(AssessedValuation[100% Net],AssessedValuation[Dist],$C247,AssessedValuation[Tif_NonTIF],$A$4)</f>
        <v>388301967</v>
      </c>
      <c r="T247" s="8">
        <f>SUMIFS(AssessedValuation[100% Gas &amp; Elec Utilities],AssessedValuation[Dist],$C247,AssessedValuation[Tif_NonTIF],$A$4)</f>
        <v>13938420</v>
      </c>
      <c r="U247" s="8">
        <f t="shared" si="3"/>
        <v>402240387</v>
      </c>
    </row>
    <row r="248" spans="1:21" x14ac:dyDescent="0.25">
      <c r="A248">
        <v>2024</v>
      </c>
      <c r="B248" t="s">
        <v>1036</v>
      </c>
      <c r="C248" t="s">
        <v>1520</v>
      </c>
      <c r="D248" t="s">
        <v>1520</v>
      </c>
      <c r="E248" t="s">
        <v>316</v>
      </c>
      <c r="F248" t="s">
        <v>1521</v>
      </c>
      <c r="G248" s="8">
        <f>SUMIFS(AssessedValuation[100% Residential],AssessedValuation[Dist],$C248,AssessedValuation[Tif_NonTIF],$A$4)</f>
        <v>105397527</v>
      </c>
      <c r="H248" s="8">
        <f>SUMIFS(AssessedValuation[100% Ag Land],AssessedValuation[Dist],$C248,AssessedValuation[Tif_NonTIF],$A$4)</f>
        <v>191907273</v>
      </c>
      <c r="I248" s="8">
        <f>SUMIFS(AssessedValuation[100% Ag Building],AssessedValuation[Dist],$C248,AssessedValuation[Tif_NonTIF],$A$4)</f>
        <v>10039270</v>
      </c>
      <c r="J248" s="8">
        <f>SUMIFS(AssessedValuation[100% Commercial],AssessedValuation[Dist],$C248,AssessedValuation[Tif_NonTIF],$A$4)</f>
        <v>13463042</v>
      </c>
      <c r="K248" s="8">
        <f>SUMIFS(AssessedValuation[100% Industrial],AssessedValuation[Dist],$C248,AssessedValuation[Tif_NonTIF],$A$4)</f>
        <v>1064020</v>
      </c>
      <c r="L248" s="8">
        <f>SUMIFS(AssessedValuation[100% Reserved],AssessedValuation[Dist],$C248,AssessedValuation[Tif_NonTIF],$A$4)</f>
        <v>0</v>
      </c>
      <c r="M248" s="8">
        <f>SUMIFS(AssessedValuation[100% Reserved3],AssessedValuation[Dist],$C248,AssessedValuation[Tif_NonTIF],$A$4)</f>
        <v>0</v>
      </c>
      <c r="N248" s="8">
        <f>SUMIFS(AssessedValuation[100% Railroads],AssessedValuation[Dist],$C248,AssessedValuation[Tif_NonTIF],$A$4)</f>
        <v>0</v>
      </c>
      <c r="O248" s="8">
        <f>SUMIFS(AssessedValuation[100% Utilities],AssessedValuation[Dist],$C248,AssessedValuation[Tif_NonTIF],$A$4)</f>
        <v>374850</v>
      </c>
      <c r="P248" s="8">
        <f>SUMIFS(AssessedValuation[100% Other],AssessedValuation[Dist],$C248,AssessedValuation[Tif_NonTIF],$A$4)</f>
        <v>0</v>
      </c>
      <c r="Q248" s="8">
        <f>SUMIFS(AssessedValuation[100% Gross],AssessedValuation[Dist],$C248,AssessedValuation[Tif_NonTIF],$A$4)</f>
        <v>322245982</v>
      </c>
      <c r="R248" s="8">
        <f>SUMIFS(AssessedValuation[100% Military Exempt],AssessedValuation[Dist],$C248,AssessedValuation[Tif_NonTIF],$A$4)</f>
        <v>283356</v>
      </c>
      <c r="S248" s="8">
        <f>SUMIFS(AssessedValuation[100% Net],AssessedValuation[Dist],$C248,AssessedValuation[Tif_NonTIF],$A$4)</f>
        <v>321962626</v>
      </c>
      <c r="T248" s="8">
        <f>SUMIFS(AssessedValuation[100% Gas &amp; Elec Utilities],AssessedValuation[Dist],$C248,AssessedValuation[Tif_NonTIF],$A$4)</f>
        <v>30189572</v>
      </c>
      <c r="U248" s="8">
        <f t="shared" si="3"/>
        <v>352152198</v>
      </c>
    </row>
    <row r="249" spans="1:21" x14ac:dyDescent="0.25">
      <c r="A249">
        <v>2024</v>
      </c>
      <c r="B249" t="s">
        <v>1033</v>
      </c>
      <c r="C249" t="s">
        <v>1522</v>
      </c>
      <c r="D249" t="s">
        <v>1732</v>
      </c>
      <c r="E249" t="s">
        <v>779</v>
      </c>
      <c r="F249" t="s">
        <v>1523</v>
      </c>
      <c r="G249" s="8">
        <f>SUMIFS(AssessedValuation[100% Residential],AssessedValuation[Dist],$C249,AssessedValuation[Tif_NonTIF],$A$4)</f>
        <v>241282203</v>
      </c>
      <c r="H249" s="8">
        <f>SUMIFS(AssessedValuation[100% Ag Land],AssessedValuation[Dist],$C249,AssessedValuation[Tif_NonTIF],$A$4)</f>
        <v>203288950</v>
      </c>
      <c r="I249" s="8">
        <f>SUMIFS(AssessedValuation[100% Ag Building],AssessedValuation[Dist],$C249,AssessedValuation[Tif_NonTIF],$A$4)</f>
        <v>6069800</v>
      </c>
      <c r="J249" s="8">
        <f>SUMIFS(AssessedValuation[100% Commercial],AssessedValuation[Dist],$C249,AssessedValuation[Tif_NonTIF],$A$4)</f>
        <v>14946725</v>
      </c>
      <c r="K249" s="8">
        <f>SUMIFS(AssessedValuation[100% Industrial],AssessedValuation[Dist],$C249,AssessedValuation[Tif_NonTIF],$A$4)</f>
        <v>12449597</v>
      </c>
      <c r="L249" s="8">
        <f>SUMIFS(AssessedValuation[100% Reserved],AssessedValuation[Dist],$C249,AssessedValuation[Tif_NonTIF],$A$4)</f>
        <v>0</v>
      </c>
      <c r="M249" s="8">
        <f>SUMIFS(AssessedValuation[100% Reserved3],AssessedValuation[Dist],$C249,AssessedValuation[Tif_NonTIF],$A$4)</f>
        <v>0</v>
      </c>
      <c r="N249" s="8">
        <f>SUMIFS(AssessedValuation[100% Railroads],AssessedValuation[Dist],$C249,AssessedValuation[Tif_NonTIF],$A$4)</f>
        <v>4787762</v>
      </c>
      <c r="O249" s="8">
        <f>SUMIFS(AssessedValuation[100% Utilities],AssessedValuation[Dist],$C249,AssessedValuation[Tif_NonTIF],$A$4)</f>
        <v>47089797</v>
      </c>
      <c r="P249" s="8">
        <f>SUMIFS(AssessedValuation[100% Other],AssessedValuation[Dist],$C249,AssessedValuation[Tif_NonTIF],$A$4)</f>
        <v>0</v>
      </c>
      <c r="Q249" s="8">
        <f>SUMIFS(AssessedValuation[100% Gross],AssessedValuation[Dist],$C249,AssessedValuation[Tif_NonTIF],$A$4)</f>
        <v>529914834</v>
      </c>
      <c r="R249" s="8">
        <f>SUMIFS(AssessedValuation[100% Military Exempt],AssessedValuation[Dist],$C249,AssessedValuation[Tif_NonTIF],$A$4)</f>
        <v>333360</v>
      </c>
      <c r="S249" s="8">
        <f>SUMIFS(AssessedValuation[100% Net],AssessedValuation[Dist],$C249,AssessedValuation[Tif_NonTIF],$A$4)</f>
        <v>529581474</v>
      </c>
      <c r="T249" s="8">
        <f>SUMIFS(AssessedValuation[100% Gas &amp; Elec Utilities],AssessedValuation[Dist],$C249,AssessedValuation[Tif_NonTIF],$A$4)</f>
        <v>46148521</v>
      </c>
      <c r="U249" s="8">
        <f t="shared" si="3"/>
        <v>575729995</v>
      </c>
    </row>
    <row r="250" spans="1:21" x14ac:dyDescent="0.25">
      <c r="A250">
        <v>2024</v>
      </c>
      <c r="B250" t="s">
        <v>1036</v>
      </c>
      <c r="C250" t="s">
        <v>1524</v>
      </c>
      <c r="D250" t="s">
        <v>1524</v>
      </c>
      <c r="E250" t="s">
        <v>655</v>
      </c>
      <c r="F250" t="s">
        <v>1525</v>
      </c>
      <c r="G250" s="8">
        <f>SUMIFS(AssessedValuation[100% Residential],AssessedValuation[Dist],$C250,AssessedValuation[Tif_NonTIF],$A$4)</f>
        <v>318756253</v>
      </c>
      <c r="H250" s="8">
        <f>SUMIFS(AssessedValuation[100% Ag Land],AssessedValuation[Dist],$C250,AssessedValuation[Tif_NonTIF],$A$4)</f>
        <v>90693530</v>
      </c>
      <c r="I250" s="8">
        <f>SUMIFS(AssessedValuation[100% Ag Building],AssessedValuation[Dist],$C250,AssessedValuation[Tif_NonTIF],$A$4)</f>
        <v>13140730</v>
      </c>
      <c r="J250" s="8">
        <f>SUMIFS(AssessedValuation[100% Commercial],AssessedValuation[Dist],$C250,AssessedValuation[Tif_NonTIF],$A$4)</f>
        <v>40269935</v>
      </c>
      <c r="K250" s="8">
        <f>SUMIFS(AssessedValuation[100% Industrial],AssessedValuation[Dist],$C250,AssessedValuation[Tif_NonTIF],$A$4)</f>
        <v>18054132</v>
      </c>
      <c r="L250" s="8">
        <f>SUMIFS(AssessedValuation[100% Reserved],AssessedValuation[Dist],$C250,AssessedValuation[Tif_NonTIF],$A$4)</f>
        <v>0</v>
      </c>
      <c r="M250" s="8">
        <f>SUMIFS(AssessedValuation[100% Reserved3],AssessedValuation[Dist],$C250,AssessedValuation[Tif_NonTIF],$A$4)</f>
        <v>0</v>
      </c>
      <c r="N250" s="8">
        <f>SUMIFS(AssessedValuation[100% Railroads],AssessedValuation[Dist],$C250,AssessedValuation[Tif_NonTIF],$A$4)</f>
        <v>1534237</v>
      </c>
      <c r="O250" s="8">
        <f>SUMIFS(AssessedValuation[100% Utilities],AssessedValuation[Dist],$C250,AssessedValuation[Tif_NonTIF],$A$4)</f>
        <v>34603196</v>
      </c>
      <c r="P250" s="8">
        <f>SUMIFS(AssessedValuation[100% Other],AssessedValuation[Dist],$C250,AssessedValuation[Tif_NonTIF],$A$4)</f>
        <v>0</v>
      </c>
      <c r="Q250" s="8">
        <f>SUMIFS(AssessedValuation[100% Gross],AssessedValuation[Dist],$C250,AssessedValuation[Tif_NonTIF],$A$4)</f>
        <v>517052013</v>
      </c>
      <c r="R250" s="8">
        <f>SUMIFS(AssessedValuation[100% Military Exempt],AssessedValuation[Dist],$C250,AssessedValuation[Tif_NonTIF],$A$4)</f>
        <v>264836</v>
      </c>
      <c r="S250" s="8">
        <f>SUMIFS(AssessedValuation[100% Net],AssessedValuation[Dist],$C250,AssessedValuation[Tif_NonTIF],$A$4)</f>
        <v>516787177</v>
      </c>
      <c r="T250" s="8">
        <f>SUMIFS(AssessedValuation[100% Gas &amp; Elec Utilities],AssessedValuation[Dist],$C250,AssessedValuation[Tif_NonTIF],$A$4)</f>
        <v>19778151</v>
      </c>
      <c r="U250" s="8">
        <f t="shared" si="3"/>
        <v>536565328</v>
      </c>
    </row>
    <row r="251" spans="1:21" x14ac:dyDescent="0.25">
      <c r="A251">
        <v>2024</v>
      </c>
      <c r="B251" t="s">
        <v>1026</v>
      </c>
      <c r="C251" t="s">
        <v>1526</v>
      </c>
      <c r="D251" t="s">
        <v>1526</v>
      </c>
      <c r="E251" t="s">
        <v>204</v>
      </c>
      <c r="F251" t="s">
        <v>1527</v>
      </c>
      <c r="G251" s="8">
        <f>SUMIFS(AssessedValuation[100% Residential],AssessedValuation[Dist],$C251,AssessedValuation[Tif_NonTIF],$A$4)</f>
        <v>394093858</v>
      </c>
      <c r="H251" s="8">
        <f>SUMIFS(AssessedValuation[100% Ag Land],AssessedValuation[Dist],$C251,AssessedValuation[Tif_NonTIF],$A$4)</f>
        <v>79735722</v>
      </c>
      <c r="I251" s="8">
        <f>SUMIFS(AssessedValuation[100% Ag Building],AssessedValuation[Dist],$C251,AssessedValuation[Tif_NonTIF],$A$4)</f>
        <v>3137978</v>
      </c>
      <c r="J251" s="8">
        <f>SUMIFS(AssessedValuation[100% Commercial],AssessedValuation[Dist],$C251,AssessedValuation[Tif_NonTIF],$A$4)</f>
        <v>44070700</v>
      </c>
      <c r="K251" s="8">
        <f>SUMIFS(AssessedValuation[100% Industrial],AssessedValuation[Dist],$C251,AssessedValuation[Tif_NonTIF],$A$4)</f>
        <v>56346709</v>
      </c>
      <c r="L251" s="8">
        <f>SUMIFS(AssessedValuation[100% Reserved],AssessedValuation[Dist],$C251,AssessedValuation[Tif_NonTIF],$A$4)</f>
        <v>0</v>
      </c>
      <c r="M251" s="8">
        <f>SUMIFS(AssessedValuation[100% Reserved3],AssessedValuation[Dist],$C251,AssessedValuation[Tif_NonTIF],$A$4)</f>
        <v>0</v>
      </c>
      <c r="N251" s="8">
        <f>SUMIFS(AssessedValuation[100% Railroads],AssessedValuation[Dist],$C251,AssessedValuation[Tif_NonTIF],$A$4)</f>
        <v>6623133</v>
      </c>
      <c r="O251" s="8">
        <f>SUMIFS(AssessedValuation[100% Utilities],AssessedValuation[Dist],$C251,AssessedValuation[Tif_NonTIF],$A$4)</f>
        <v>10463358</v>
      </c>
      <c r="P251" s="8">
        <f>SUMIFS(AssessedValuation[100% Other],AssessedValuation[Dist],$C251,AssessedValuation[Tif_NonTIF],$A$4)</f>
        <v>0</v>
      </c>
      <c r="Q251" s="8">
        <f>SUMIFS(AssessedValuation[100% Gross],AssessedValuation[Dist],$C251,AssessedValuation[Tif_NonTIF],$A$4)</f>
        <v>594471458</v>
      </c>
      <c r="R251" s="8">
        <f>SUMIFS(AssessedValuation[100% Military Exempt],AssessedValuation[Dist],$C251,AssessedValuation[Tif_NonTIF],$A$4)</f>
        <v>448184</v>
      </c>
      <c r="S251" s="8">
        <f>SUMIFS(AssessedValuation[100% Net],AssessedValuation[Dist],$C251,AssessedValuation[Tif_NonTIF],$A$4)</f>
        <v>594023274</v>
      </c>
      <c r="T251" s="8">
        <f>SUMIFS(AssessedValuation[100% Gas &amp; Elec Utilities],AssessedValuation[Dist],$C251,AssessedValuation[Tif_NonTIF],$A$4)</f>
        <v>26106980</v>
      </c>
      <c r="U251" s="8">
        <f t="shared" si="3"/>
        <v>620130254</v>
      </c>
    </row>
    <row r="252" spans="1:21" x14ac:dyDescent="0.25">
      <c r="A252">
        <v>2024</v>
      </c>
      <c r="B252" t="s">
        <v>1031</v>
      </c>
      <c r="C252" t="s">
        <v>1528</v>
      </c>
      <c r="D252" t="s">
        <v>1528</v>
      </c>
      <c r="E252" t="s">
        <v>313</v>
      </c>
      <c r="F252" t="s">
        <v>1529</v>
      </c>
      <c r="G252" s="8">
        <f>SUMIFS(AssessedValuation[100% Residential],AssessedValuation[Dist],$C252,AssessedValuation[Tif_NonTIF],$A$4)</f>
        <v>148594937</v>
      </c>
      <c r="H252" s="8">
        <f>SUMIFS(AssessedValuation[100% Ag Land],AssessedValuation[Dist],$C252,AssessedValuation[Tif_NonTIF],$A$4)</f>
        <v>153548900</v>
      </c>
      <c r="I252" s="8">
        <f>SUMIFS(AssessedValuation[100% Ag Building],AssessedValuation[Dist],$C252,AssessedValuation[Tif_NonTIF],$A$4)</f>
        <v>8666810</v>
      </c>
      <c r="J252" s="8">
        <f>SUMIFS(AssessedValuation[100% Commercial],AssessedValuation[Dist],$C252,AssessedValuation[Tif_NonTIF],$A$4)</f>
        <v>13389787</v>
      </c>
      <c r="K252" s="8">
        <f>SUMIFS(AssessedValuation[100% Industrial],AssessedValuation[Dist],$C252,AssessedValuation[Tif_NonTIF],$A$4)</f>
        <v>1220800</v>
      </c>
      <c r="L252" s="8">
        <f>SUMIFS(AssessedValuation[100% Reserved],AssessedValuation[Dist],$C252,AssessedValuation[Tif_NonTIF],$A$4)</f>
        <v>0</v>
      </c>
      <c r="M252" s="8">
        <f>SUMIFS(AssessedValuation[100% Reserved3],AssessedValuation[Dist],$C252,AssessedValuation[Tif_NonTIF],$A$4)</f>
        <v>0</v>
      </c>
      <c r="N252" s="8">
        <f>SUMIFS(AssessedValuation[100% Railroads],AssessedValuation[Dist],$C252,AssessedValuation[Tif_NonTIF],$A$4)</f>
        <v>6585179</v>
      </c>
      <c r="O252" s="8">
        <f>SUMIFS(AssessedValuation[100% Utilities],AssessedValuation[Dist],$C252,AssessedValuation[Tif_NonTIF],$A$4)</f>
        <v>1817065</v>
      </c>
      <c r="P252" s="8">
        <f>SUMIFS(AssessedValuation[100% Other],AssessedValuation[Dist],$C252,AssessedValuation[Tif_NonTIF],$A$4)</f>
        <v>0</v>
      </c>
      <c r="Q252" s="8">
        <f>SUMIFS(AssessedValuation[100% Gross],AssessedValuation[Dist],$C252,AssessedValuation[Tif_NonTIF],$A$4)</f>
        <v>333823478</v>
      </c>
      <c r="R252" s="8">
        <f>SUMIFS(AssessedValuation[100% Military Exempt],AssessedValuation[Dist],$C252,AssessedValuation[Tif_NonTIF],$A$4)</f>
        <v>281504</v>
      </c>
      <c r="S252" s="8">
        <f>SUMIFS(AssessedValuation[100% Net],AssessedValuation[Dist],$C252,AssessedValuation[Tif_NonTIF],$A$4)</f>
        <v>333541974</v>
      </c>
      <c r="T252" s="8">
        <f>SUMIFS(AssessedValuation[100% Gas &amp; Elec Utilities],AssessedValuation[Dist],$C252,AssessedValuation[Tif_NonTIF],$A$4)</f>
        <v>20650967</v>
      </c>
      <c r="U252" s="8">
        <f t="shared" si="3"/>
        <v>354192941</v>
      </c>
    </row>
    <row r="253" spans="1:21" x14ac:dyDescent="0.25">
      <c r="A253">
        <v>2024</v>
      </c>
      <c r="B253" t="s">
        <v>1039</v>
      </c>
      <c r="C253" t="s">
        <v>1530</v>
      </c>
      <c r="D253" t="s">
        <v>1530</v>
      </c>
      <c r="E253" t="s">
        <v>261</v>
      </c>
      <c r="F253" t="s">
        <v>1531</v>
      </c>
      <c r="G253" s="8">
        <f>SUMIFS(AssessedValuation[100% Residential],AssessedValuation[Dist],$C253,AssessedValuation[Tif_NonTIF],$A$4)</f>
        <v>88776541</v>
      </c>
      <c r="H253" s="8">
        <f>SUMIFS(AssessedValuation[100% Ag Land],AssessedValuation[Dist],$C253,AssessedValuation[Tif_NonTIF],$A$4)</f>
        <v>67986850</v>
      </c>
      <c r="I253" s="8">
        <f>SUMIFS(AssessedValuation[100% Ag Building],AssessedValuation[Dist],$C253,AssessedValuation[Tif_NonTIF],$A$4)</f>
        <v>5310660</v>
      </c>
      <c r="J253" s="8">
        <f>SUMIFS(AssessedValuation[100% Commercial],AssessedValuation[Dist],$C253,AssessedValuation[Tif_NonTIF],$A$4)</f>
        <v>11366909</v>
      </c>
      <c r="K253" s="8">
        <f>SUMIFS(AssessedValuation[100% Industrial],AssessedValuation[Dist],$C253,AssessedValuation[Tif_NonTIF],$A$4)</f>
        <v>6939690</v>
      </c>
      <c r="L253" s="8">
        <f>SUMIFS(AssessedValuation[100% Reserved],AssessedValuation[Dist],$C253,AssessedValuation[Tif_NonTIF],$A$4)</f>
        <v>0</v>
      </c>
      <c r="M253" s="8">
        <f>SUMIFS(AssessedValuation[100% Reserved3],AssessedValuation[Dist],$C253,AssessedValuation[Tif_NonTIF],$A$4)</f>
        <v>0</v>
      </c>
      <c r="N253" s="8">
        <f>SUMIFS(AssessedValuation[100% Railroads],AssessedValuation[Dist],$C253,AssessedValuation[Tif_NonTIF],$A$4)</f>
        <v>3231219</v>
      </c>
      <c r="O253" s="8">
        <f>SUMIFS(AssessedValuation[100% Utilities],AssessedValuation[Dist],$C253,AssessedValuation[Tif_NonTIF],$A$4)</f>
        <v>534368</v>
      </c>
      <c r="P253" s="8">
        <f>SUMIFS(AssessedValuation[100% Other],AssessedValuation[Dist],$C253,AssessedValuation[Tif_NonTIF],$A$4)</f>
        <v>0</v>
      </c>
      <c r="Q253" s="8">
        <f>SUMIFS(AssessedValuation[100% Gross],AssessedValuation[Dist],$C253,AssessedValuation[Tif_NonTIF],$A$4)</f>
        <v>184146237</v>
      </c>
      <c r="R253" s="8">
        <f>SUMIFS(AssessedValuation[100% Military Exempt],AssessedValuation[Dist],$C253,AssessedValuation[Tif_NonTIF],$A$4)</f>
        <v>168532</v>
      </c>
      <c r="S253" s="8">
        <f>SUMIFS(AssessedValuation[100% Net],AssessedValuation[Dist],$C253,AssessedValuation[Tif_NonTIF],$A$4)</f>
        <v>183977705</v>
      </c>
      <c r="T253" s="8">
        <f>SUMIFS(AssessedValuation[100% Gas &amp; Elec Utilities],AssessedValuation[Dist],$C253,AssessedValuation[Tif_NonTIF],$A$4)</f>
        <v>13225777</v>
      </c>
      <c r="U253" s="8">
        <f t="shared" si="3"/>
        <v>197203482</v>
      </c>
    </row>
    <row r="254" spans="1:21" x14ac:dyDescent="0.25">
      <c r="A254">
        <v>2024</v>
      </c>
      <c r="B254" t="s">
        <v>1026</v>
      </c>
      <c r="C254" t="s">
        <v>1532</v>
      </c>
      <c r="D254" t="s">
        <v>1532</v>
      </c>
      <c r="E254" t="s">
        <v>813</v>
      </c>
      <c r="F254" t="s">
        <v>1533</v>
      </c>
      <c r="G254" s="8">
        <f>SUMIFS(AssessedValuation[100% Residential],AssessedValuation[Dist],$C254,AssessedValuation[Tif_NonTIF],$A$4)</f>
        <v>567223943</v>
      </c>
      <c r="H254" s="8">
        <f>SUMIFS(AssessedValuation[100% Ag Land],AssessedValuation[Dist],$C254,AssessedValuation[Tif_NonTIF],$A$4)</f>
        <v>3279574</v>
      </c>
      <c r="I254" s="8">
        <f>SUMIFS(AssessedValuation[100% Ag Building],AssessedValuation[Dist],$C254,AssessedValuation[Tif_NonTIF],$A$4)</f>
        <v>222280</v>
      </c>
      <c r="J254" s="8">
        <f>SUMIFS(AssessedValuation[100% Commercial],AssessedValuation[Dist],$C254,AssessedValuation[Tif_NonTIF],$A$4)</f>
        <v>694660206</v>
      </c>
      <c r="K254" s="8">
        <f>SUMIFS(AssessedValuation[100% Industrial],AssessedValuation[Dist],$C254,AssessedValuation[Tif_NonTIF],$A$4)</f>
        <v>337718985</v>
      </c>
      <c r="L254" s="8">
        <f>SUMIFS(AssessedValuation[100% Reserved],AssessedValuation[Dist],$C254,AssessedValuation[Tif_NonTIF],$A$4)</f>
        <v>0</v>
      </c>
      <c r="M254" s="8">
        <f>SUMIFS(AssessedValuation[100% Reserved3],AssessedValuation[Dist],$C254,AssessedValuation[Tif_NonTIF],$A$4)</f>
        <v>0</v>
      </c>
      <c r="N254" s="8">
        <f>SUMIFS(AssessedValuation[100% Railroads],AssessedValuation[Dist],$C254,AssessedValuation[Tif_NonTIF],$A$4)</f>
        <v>10926880</v>
      </c>
      <c r="O254" s="8">
        <f>SUMIFS(AssessedValuation[100% Utilities],AssessedValuation[Dist],$C254,AssessedValuation[Tif_NonTIF],$A$4)</f>
        <v>795691</v>
      </c>
      <c r="P254" s="8">
        <f>SUMIFS(AssessedValuation[100% Other],AssessedValuation[Dist],$C254,AssessedValuation[Tif_NonTIF],$A$4)</f>
        <v>0</v>
      </c>
      <c r="Q254" s="8">
        <f>SUMIFS(AssessedValuation[100% Gross],AssessedValuation[Dist],$C254,AssessedValuation[Tif_NonTIF],$A$4)</f>
        <v>1614827559</v>
      </c>
      <c r="R254" s="8">
        <f>SUMIFS(AssessedValuation[100% Military Exempt],AssessedValuation[Dist],$C254,AssessedValuation[Tif_NonTIF],$A$4)</f>
        <v>579676</v>
      </c>
      <c r="S254" s="8">
        <f>SUMIFS(AssessedValuation[100% Net],AssessedValuation[Dist],$C254,AssessedValuation[Tif_NonTIF],$A$4)</f>
        <v>1614247883</v>
      </c>
      <c r="T254" s="8">
        <f>SUMIFS(AssessedValuation[100% Gas &amp; Elec Utilities],AssessedValuation[Dist],$C254,AssessedValuation[Tif_NonTIF],$A$4)</f>
        <v>63825120</v>
      </c>
      <c r="U254" s="8">
        <f t="shared" si="3"/>
        <v>1678073003</v>
      </c>
    </row>
    <row r="255" spans="1:21" x14ac:dyDescent="0.25">
      <c r="A255">
        <v>2024</v>
      </c>
      <c r="B255" t="s">
        <v>1039</v>
      </c>
      <c r="C255" t="s">
        <v>1534</v>
      </c>
      <c r="D255" t="s">
        <v>1534</v>
      </c>
      <c r="E255" t="s">
        <v>75</v>
      </c>
      <c r="F255" t="s">
        <v>1535</v>
      </c>
      <c r="G255" s="8">
        <f>SUMIFS(AssessedValuation[100% Residential],AssessedValuation[Dist],$C255,AssessedValuation[Tif_NonTIF],$A$4)</f>
        <v>93947509</v>
      </c>
      <c r="H255" s="8">
        <f>SUMIFS(AssessedValuation[100% Ag Land],AssessedValuation[Dist],$C255,AssessedValuation[Tif_NonTIF],$A$4)</f>
        <v>164366133</v>
      </c>
      <c r="I255" s="8">
        <f>SUMIFS(AssessedValuation[100% Ag Building],AssessedValuation[Dist],$C255,AssessedValuation[Tif_NonTIF],$A$4)</f>
        <v>7419660</v>
      </c>
      <c r="J255" s="8">
        <f>SUMIFS(AssessedValuation[100% Commercial],AssessedValuation[Dist],$C255,AssessedValuation[Tif_NonTIF],$A$4)</f>
        <v>23846331</v>
      </c>
      <c r="K255" s="8">
        <f>SUMIFS(AssessedValuation[100% Industrial],AssessedValuation[Dist],$C255,AssessedValuation[Tif_NonTIF],$A$4)</f>
        <v>46296885</v>
      </c>
      <c r="L255" s="8">
        <f>SUMIFS(AssessedValuation[100% Reserved],AssessedValuation[Dist],$C255,AssessedValuation[Tif_NonTIF],$A$4)</f>
        <v>0</v>
      </c>
      <c r="M255" s="8">
        <f>SUMIFS(AssessedValuation[100% Reserved3],AssessedValuation[Dist],$C255,AssessedValuation[Tif_NonTIF],$A$4)</f>
        <v>0</v>
      </c>
      <c r="N255" s="8">
        <f>SUMIFS(AssessedValuation[100% Railroads],AssessedValuation[Dist],$C255,AssessedValuation[Tif_NonTIF],$A$4)</f>
        <v>0</v>
      </c>
      <c r="O255" s="8">
        <f>SUMIFS(AssessedValuation[100% Utilities],AssessedValuation[Dist],$C255,AssessedValuation[Tif_NonTIF],$A$4)</f>
        <v>850940</v>
      </c>
      <c r="P255" s="8">
        <f>SUMIFS(AssessedValuation[100% Other],AssessedValuation[Dist],$C255,AssessedValuation[Tif_NonTIF],$A$4)</f>
        <v>0</v>
      </c>
      <c r="Q255" s="8">
        <f>SUMIFS(AssessedValuation[100% Gross],AssessedValuation[Dist],$C255,AssessedValuation[Tif_NonTIF],$A$4)</f>
        <v>336727458</v>
      </c>
      <c r="R255" s="8">
        <f>SUMIFS(AssessedValuation[100% Military Exempt],AssessedValuation[Dist],$C255,AssessedValuation[Tif_NonTIF],$A$4)</f>
        <v>205805</v>
      </c>
      <c r="S255" s="8">
        <f>SUMIFS(AssessedValuation[100% Net],AssessedValuation[Dist],$C255,AssessedValuation[Tif_NonTIF],$A$4)</f>
        <v>336521653</v>
      </c>
      <c r="T255" s="8">
        <f>SUMIFS(AssessedValuation[100% Gas &amp; Elec Utilities],AssessedValuation[Dist],$C255,AssessedValuation[Tif_NonTIF],$A$4)</f>
        <v>12457812</v>
      </c>
      <c r="U255" s="8">
        <f t="shared" si="3"/>
        <v>348979465</v>
      </c>
    </row>
    <row r="256" spans="1:21" x14ac:dyDescent="0.25">
      <c r="A256">
        <v>2024</v>
      </c>
      <c r="B256" t="s">
        <v>1036</v>
      </c>
      <c r="C256" t="s">
        <v>1536</v>
      </c>
      <c r="D256" t="s">
        <v>1536</v>
      </c>
      <c r="E256" t="s">
        <v>272</v>
      </c>
      <c r="F256" t="s">
        <v>1537</v>
      </c>
      <c r="G256" s="8">
        <f>SUMIFS(AssessedValuation[100% Residential],AssessedValuation[Dist],$C256,AssessedValuation[Tif_NonTIF],$A$4)</f>
        <v>81643769</v>
      </c>
      <c r="H256" s="8">
        <f>SUMIFS(AssessedValuation[100% Ag Land],AssessedValuation[Dist],$C256,AssessedValuation[Tif_NonTIF],$A$4)</f>
        <v>119146644</v>
      </c>
      <c r="I256" s="8">
        <f>SUMIFS(AssessedValuation[100% Ag Building],AssessedValuation[Dist],$C256,AssessedValuation[Tif_NonTIF],$A$4)</f>
        <v>9886159</v>
      </c>
      <c r="J256" s="8">
        <f>SUMIFS(AssessedValuation[100% Commercial],AssessedValuation[Dist],$C256,AssessedValuation[Tif_NonTIF],$A$4)</f>
        <v>10764391</v>
      </c>
      <c r="K256" s="8">
        <f>SUMIFS(AssessedValuation[100% Industrial],AssessedValuation[Dist],$C256,AssessedValuation[Tif_NonTIF],$A$4)</f>
        <v>49292980</v>
      </c>
      <c r="L256" s="8">
        <f>SUMIFS(AssessedValuation[100% Reserved],AssessedValuation[Dist],$C256,AssessedValuation[Tif_NonTIF],$A$4)</f>
        <v>0</v>
      </c>
      <c r="M256" s="8">
        <f>SUMIFS(AssessedValuation[100% Reserved3],AssessedValuation[Dist],$C256,AssessedValuation[Tif_NonTIF],$A$4)</f>
        <v>0</v>
      </c>
      <c r="N256" s="8">
        <f>SUMIFS(AssessedValuation[100% Railroads],AssessedValuation[Dist],$C256,AssessedValuation[Tif_NonTIF],$A$4)</f>
        <v>0</v>
      </c>
      <c r="O256" s="8">
        <f>SUMIFS(AssessedValuation[100% Utilities],AssessedValuation[Dist],$C256,AssessedValuation[Tif_NonTIF],$A$4)</f>
        <v>371546</v>
      </c>
      <c r="P256" s="8">
        <f>SUMIFS(AssessedValuation[100% Other],AssessedValuation[Dist],$C256,AssessedValuation[Tif_NonTIF],$A$4)</f>
        <v>0</v>
      </c>
      <c r="Q256" s="8">
        <f>SUMIFS(AssessedValuation[100% Gross],AssessedValuation[Dist],$C256,AssessedValuation[Tif_NonTIF],$A$4)</f>
        <v>271105489</v>
      </c>
      <c r="R256" s="8">
        <f>SUMIFS(AssessedValuation[100% Military Exempt],AssessedValuation[Dist],$C256,AssessedValuation[Tif_NonTIF],$A$4)</f>
        <v>142604</v>
      </c>
      <c r="S256" s="8">
        <f>SUMIFS(AssessedValuation[100% Net],AssessedValuation[Dist],$C256,AssessedValuation[Tif_NonTIF],$A$4)</f>
        <v>270962885</v>
      </c>
      <c r="T256" s="8">
        <f>SUMIFS(AssessedValuation[100% Gas &amp; Elec Utilities],AssessedValuation[Dist],$C256,AssessedValuation[Tif_NonTIF],$A$4)</f>
        <v>8220800</v>
      </c>
      <c r="U256" s="8">
        <f t="shared" si="3"/>
        <v>279183685</v>
      </c>
    </row>
    <row r="257" spans="1:21" x14ac:dyDescent="0.25">
      <c r="A257">
        <v>2024</v>
      </c>
      <c r="B257" t="s">
        <v>1036</v>
      </c>
      <c r="C257" t="s">
        <v>1538</v>
      </c>
      <c r="D257" t="s">
        <v>1538</v>
      </c>
      <c r="E257" t="s">
        <v>905</v>
      </c>
      <c r="F257" t="s">
        <v>1539</v>
      </c>
      <c r="G257" s="8">
        <f>SUMIFS(AssessedValuation[100% Residential],AssessedValuation[Dist],$C257,AssessedValuation[Tif_NonTIF],$A$4)</f>
        <v>498875570</v>
      </c>
      <c r="H257" s="8">
        <f>SUMIFS(AssessedValuation[100% Ag Land],AssessedValuation[Dist],$C257,AssessedValuation[Tif_NonTIF],$A$4)</f>
        <v>45197698</v>
      </c>
      <c r="I257" s="8">
        <f>SUMIFS(AssessedValuation[100% Ag Building],AssessedValuation[Dist],$C257,AssessedValuation[Tif_NonTIF],$A$4)</f>
        <v>3810677</v>
      </c>
      <c r="J257" s="8">
        <f>SUMIFS(AssessedValuation[100% Commercial],AssessedValuation[Dist],$C257,AssessedValuation[Tif_NonTIF],$A$4)</f>
        <v>175631875</v>
      </c>
      <c r="K257" s="8">
        <f>SUMIFS(AssessedValuation[100% Industrial],AssessedValuation[Dist],$C257,AssessedValuation[Tif_NonTIF],$A$4)</f>
        <v>285612156</v>
      </c>
      <c r="L257" s="8">
        <f>SUMIFS(AssessedValuation[100% Reserved],AssessedValuation[Dist],$C257,AssessedValuation[Tif_NonTIF],$A$4)</f>
        <v>0</v>
      </c>
      <c r="M257" s="8">
        <f>SUMIFS(AssessedValuation[100% Reserved3],AssessedValuation[Dist],$C257,AssessedValuation[Tif_NonTIF],$A$4)</f>
        <v>0</v>
      </c>
      <c r="N257" s="8">
        <f>SUMIFS(AssessedValuation[100% Railroads],AssessedValuation[Dist],$C257,AssessedValuation[Tif_NonTIF],$A$4)</f>
        <v>6764873</v>
      </c>
      <c r="O257" s="8">
        <f>SUMIFS(AssessedValuation[100% Utilities],AssessedValuation[Dist],$C257,AssessedValuation[Tif_NonTIF],$A$4)</f>
        <v>4892373</v>
      </c>
      <c r="P257" s="8">
        <f>SUMIFS(AssessedValuation[100% Other],AssessedValuation[Dist],$C257,AssessedValuation[Tif_NonTIF],$A$4)</f>
        <v>0</v>
      </c>
      <c r="Q257" s="8">
        <f>SUMIFS(AssessedValuation[100% Gross],AssessedValuation[Dist],$C257,AssessedValuation[Tif_NonTIF],$A$4)</f>
        <v>1020785222</v>
      </c>
      <c r="R257" s="8">
        <f>SUMIFS(AssessedValuation[100% Military Exempt],AssessedValuation[Dist],$C257,AssessedValuation[Tif_NonTIF],$A$4)</f>
        <v>479668</v>
      </c>
      <c r="S257" s="8">
        <f>SUMIFS(AssessedValuation[100% Net],AssessedValuation[Dist],$C257,AssessedValuation[Tif_NonTIF],$A$4)</f>
        <v>1020305554</v>
      </c>
      <c r="T257" s="8">
        <f>SUMIFS(AssessedValuation[100% Gas &amp; Elec Utilities],AssessedValuation[Dist],$C257,AssessedValuation[Tif_NonTIF],$A$4)</f>
        <v>218927146</v>
      </c>
      <c r="U257" s="8">
        <f t="shared" si="3"/>
        <v>1239232700</v>
      </c>
    </row>
    <row r="258" spans="1:21" x14ac:dyDescent="0.25">
      <c r="A258">
        <v>2024</v>
      </c>
      <c r="B258" t="s">
        <v>1042</v>
      </c>
      <c r="C258" t="s">
        <v>1540</v>
      </c>
      <c r="D258" t="s">
        <v>1540</v>
      </c>
      <c r="E258" t="s">
        <v>104</v>
      </c>
      <c r="F258" t="s">
        <v>1541</v>
      </c>
      <c r="G258" s="8">
        <f>SUMIFS(AssessedValuation[100% Residential],AssessedValuation[Dist],$C258,AssessedValuation[Tif_NonTIF],$A$4)</f>
        <v>92914730</v>
      </c>
      <c r="H258" s="8">
        <f>SUMIFS(AssessedValuation[100% Ag Land],AssessedValuation[Dist],$C258,AssessedValuation[Tif_NonTIF],$A$4)</f>
        <v>76247130</v>
      </c>
      <c r="I258" s="8">
        <f>SUMIFS(AssessedValuation[100% Ag Building],AssessedValuation[Dist],$C258,AssessedValuation[Tif_NonTIF],$A$4)</f>
        <v>5387060</v>
      </c>
      <c r="J258" s="8">
        <f>SUMIFS(AssessedValuation[100% Commercial],AssessedValuation[Dist],$C258,AssessedValuation[Tif_NonTIF],$A$4)</f>
        <v>4254330</v>
      </c>
      <c r="K258" s="8">
        <f>SUMIFS(AssessedValuation[100% Industrial],AssessedValuation[Dist],$C258,AssessedValuation[Tif_NonTIF],$A$4)</f>
        <v>0</v>
      </c>
      <c r="L258" s="8">
        <f>SUMIFS(AssessedValuation[100% Reserved],AssessedValuation[Dist],$C258,AssessedValuation[Tif_NonTIF],$A$4)</f>
        <v>0</v>
      </c>
      <c r="M258" s="8">
        <f>SUMIFS(AssessedValuation[100% Reserved3],AssessedValuation[Dist],$C258,AssessedValuation[Tif_NonTIF],$A$4)</f>
        <v>0</v>
      </c>
      <c r="N258" s="8">
        <f>SUMIFS(AssessedValuation[100% Railroads],AssessedValuation[Dist],$C258,AssessedValuation[Tif_NonTIF],$A$4)</f>
        <v>4797613</v>
      </c>
      <c r="O258" s="8">
        <f>SUMIFS(AssessedValuation[100% Utilities],AssessedValuation[Dist],$C258,AssessedValuation[Tif_NonTIF],$A$4)</f>
        <v>3679097</v>
      </c>
      <c r="P258" s="8">
        <f>SUMIFS(AssessedValuation[100% Other],AssessedValuation[Dist],$C258,AssessedValuation[Tif_NonTIF],$A$4)</f>
        <v>3048</v>
      </c>
      <c r="Q258" s="8">
        <f>SUMIFS(AssessedValuation[100% Gross],AssessedValuation[Dist],$C258,AssessedValuation[Tif_NonTIF],$A$4)</f>
        <v>187283008</v>
      </c>
      <c r="R258" s="8">
        <f>SUMIFS(AssessedValuation[100% Military Exempt],AssessedValuation[Dist],$C258,AssessedValuation[Tif_NonTIF],$A$4)</f>
        <v>153716</v>
      </c>
      <c r="S258" s="8">
        <f>SUMIFS(AssessedValuation[100% Net],AssessedValuation[Dist],$C258,AssessedValuation[Tif_NonTIF],$A$4)</f>
        <v>187129292</v>
      </c>
      <c r="T258" s="8">
        <f>SUMIFS(AssessedValuation[100% Gas &amp; Elec Utilities],AssessedValuation[Dist],$C258,AssessedValuation[Tif_NonTIF],$A$4)</f>
        <v>16104662</v>
      </c>
      <c r="U258" s="8">
        <f t="shared" si="3"/>
        <v>203233954</v>
      </c>
    </row>
    <row r="259" spans="1:21" x14ac:dyDescent="0.25">
      <c r="A259">
        <v>2024</v>
      </c>
      <c r="B259" t="s">
        <v>1036</v>
      </c>
      <c r="C259" t="s">
        <v>1542</v>
      </c>
      <c r="D259" t="s">
        <v>1542</v>
      </c>
      <c r="E259" t="s">
        <v>728</v>
      </c>
      <c r="F259" t="s">
        <v>1543</v>
      </c>
      <c r="G259" s="8">
        <f>SUMIFS(AssessedValuation[100% Residential],AssessedValuation[Dist],$C259,AssessedValuation[Tif_NonTIF],$A$4)</f>
        <v>347404844</v>
      </c>
      <c r="H259" s="8">
        <f>SUMIFS(AssessedValuation[100% Ag Land],AssessedValuation[Dist],$C259,AssessedValuation[Tif_NonTIF],$A$4)</f>
        <v>183264281</v>
      </c>
      <c r="I259" s="8">
        <f>SUMIFS(AssessedValuation[100% Ag Building],AssessedValuation[Dist],$C259,AssessedValuation[Tif_NonTIF],$A$4)</f>
        <v>12871795</v>
      </c>
      <c r="J259" s="8">
        <f>SUMIFS(AssessedValuation[100% Commercial],AssessedValuation[Dist],$C259,AssessedValuation[Tif_NonTIF],$A$4)</f>
        <v>51823654</v>
      </c>
      <c r="K259" s="8">
        <f>SUMIFS(AssessedValuation[100% Industrial],AssessedValuation[Dist],$C259,AssessedValuation[Tif_NonTIF],$A$4)</f>
        <v>18098546</v>
      </c>
      <c r="L259" s="8">
        <f>SUMIFS(AssessedValuation[100% Reserved],AssessedValuation[Dist],$C259,AssessedValuation[Tif_NonTIF],$A$4)</f>
        <v>0</v>
      </c>
      <c r="M259" s="8">
        <f>SUMIFS(AssessedValuation[100% Reserved3],AssessedValuation[Dist],$C259,AssessedValuation[Tif_NonTIF],$A$4)</f>
        <v>0</v>
      </c>
      <c r="N259" s="8">
        <f>SUMIFS(AssessedValuation[100% Railroads],AssessedValuation[Dist],$C259,AssessedValuation[Tif_NonTIF],$A$4)</f>
        <v>23316404</v>
      </c>
      <c r="O259" s="8">
        <f>SUMIFS(AssessedValuation[100% Utilities],AssessedValuation[Dist],$C259,AssessedValuation[Tif_NonTIF],$A$4)</f>
        <v>1180988</v>
      </c>
      <c r="P259" s="8">
        <f>SUMIFS(AssessedValuation[100% Other],AssessedValuation[Dist],$C259,AssessedValuation[Tif_NonTIF],$A$4)</f>
        <v>0</v>
      </c>
      <c r="Q259" s="8">
        <f>SUMIFS(AssessedValuation[100% Gross],AssessedValuation[Dist],$C259,AssessedValuation[Tif_NonTIF],$A$4)</f>
        <v>637960512</v>
      </c>
      <c r="R259" s="8">
        <f>SUMIFS(AssessedValuation[100% Military Exempt],AssessedValuation[Dist],$C259,AssessedValuation[Tif_NonTIF],$A$4)</f>
        <v>475964</v>
      </c>
      <c r="S259" s="8">
        <f>SUMIFS(AssessedValuation[100% Net],AssessedValuation[Dist],$C259,AssessedValuation[Tif_NonTIF],$A$4)</f>
        <v>637484548</v>
      </c>
      <c r="T259" s="8">
        <f>SUMIFS(AssessedValuation[100% Gas &amp; Elec Utilities],AssessedValuation[Dist],$C259,AssessedValuation[Tif_NonTIF],$A$4)</f>
        <v>20278092</v>
      </c>
      <c r="U259" s="8">
        <f t="shared" si="3"/>
        <v>657762640</v>
      </c>
    </row>
    <row r="260" spans="1:21" x14ac:dyDescent="0.25">
      <c r="A260">
        <v>2024</v>
      </c>
      <c r="B260" t="s">
        <v>1033</v>
      </c>
      <c r="C260" t="s">
        <v>1544</v>
      </c>
      <c r="D260" t="s">
        <v>1544</v>
      </c>
      <c r="E260" t="s">
        <v>440</v>
      </c>
      <c r="F260" t="s">
        <v>1545</v>
      </c>
      <c r="G260" s="8">
        <f>SUMIFS(AssessedValuation[100% Residential],AssessedValuation[Dist],$C260,AssessedValuation[Tif_NonTIF],$A$4)</f>
        <v>321490146</v>
      </c>
      <c r="H260" s="8">
        <f>SUMIFS(AssessedValuation[100% Ag Land],AssessedValuation[Dist],$C260,AssessedValuation[Tif_NonTIF],$A$4)</f>
        <v>173973996</v>
      </c>
      <c r="I260" s="8">
        <f>SUMIFS(AssessedValuation[100% Ag Building],AssessedValuation[Dist],$C260,AssessedValuation[Tif_NonTIF],$A$4)</f>
        <v>5746486</v>
      </c>
      <c r="J260" s="8">
        <f>SUMIFS(AssessedValuation[100% Commercial],AssessedValuation[Dist],$C260,AssessedValuation[Tif_NonTIF],$A$4)</f>
        <v>60176574</v>
      </c>
      <c r="K260" s="8">
        <f>SUMIFS(AssessedValuation[100% Industrial],AssessedValuation[Dist],$C260,AssessedValuation[Tif_NonTIF],$A$4)</f>
        <v>27308360</v>
      </c>
      <c r="L260" s="8">
        <f>SUMIFS(AssessedValuation[100% Reserved],AssessedValuation[Dist],$C260,AssessedValuation[Tif_NonTIF],$A$4)</f>
        <v>0</v>
      </c>
      <c r="M260" s="8">
        <f>SUMIFS(AssessedValuation[100% Reserved3],AssessedValuation[Dist],$C260,AssessedValuation[Tif_NonTIF],$A$4)</f>
        <v>0</v>
      </c>
      <c r="N260" s="8">
        <f>SUMIFS(AssessedValuation[100% Railroads],AssessedValuation[Dist],$C260,AssessedValuation[Tif_NonTIF],$A$4)</f>
        <v>5337416</v>
      </c>
      <c r="O260" s="8">
        <f>SUMIFS(AssessedValuation[100% Utilities],AssessedValuation[Dist],$C260,AssessedValuation[Tif_NonTIF],$A$4)</f>
        <v>7409268</v>
      </c>
      <c r="P260" s="8">
        <f>SUMIFS(AssessedValuation[100% Other],AssessedValuation[Dist],$C260,AssessedValuation[Tif_NonTIF],$A$4)</f>
        <v>0</v>
      </c>
      <c r="Q260" s="8">
        <f>SUMIFS(AssessedValuation[100% Gross],AssessedValuation[Dist],$C260,AssessedValuation[Tif_NonTIF],$A$4)</f>
        <v>601442246</v>
      </c>
      <c r="R260" s="8">
        <f>SUMIFS(AssessedValuation[100% Military Exempt],AssessedValuation[Dist],$C260,AssessedValuation[Tif_NonTIF],$A$4)</f>
        <v>566712</v>
      </c>
      <c r="S260" s="8">
        <f>SUMIFS(AssessedValuation[100% Net],AssessedValuation[Dist],$C260,AssessedValuation[Tif_NonTIF],$A$4)</f>
        <v>600875534</v>
      </c>
      <c r="T260" s="8">
        <f>SUMIFS(AssessedValuation[100% Gas &amp; Elec Utilities],AssessedValuation[Dist],$C260,AssessedValuation[Tif_NonTIF],$A$4)</f>
        <v>24594724</v>
      </c>
      <c r="U260" s="8">
        <f t="shared" si="3"/>
        <v>625470258</v>
      </c>
    </row>
    <row r="261" spans="1:21" x14ac:dyDescent="0.25">
      <c r="A261">
        <v>2024</v>
      </c>
      <c r="B261" t="s">
        <v>1036</v>
      </c>
      <c r="C261" t="s">
        <v>1546</v>
      </c>
      <c r="D261" t="s">
        <v>1546</v>
      </c>
      <c r="E261" t="s">
        <v>733</v>
      </c>
      <c r="F261" t="s">
        <v>1547</v>
      </c>
      <c r="G261" s="8">
        <f>SUMIFS(AssessedValuation[100% Residential],AssessedValuation[Dist],$C261,AssessedValuation[Tif_NonTIF],$A$4)</f>
        <v>175888561</v>
      </c>
      <c r="H261" s="8">
        <f>SUMIFS(AssessedValuation[100% Ag Land],AssessedValuation[Dist],$C261,AssessedValuation[Tif_NonTIF],$A$4)</f>
        <v>201246150</v>
      </c>
      <c r="I261" s="8">
        <f>SUMIFS(AssessedValuation[100% Ag Building],AssessedValuation[Dist],$C261,AssessedValuation[Tif_NonTIF],$A$4)</f>
        <v>13277400</v>
      </c>
      <c r="J261" s="8">
        <f>SUMIFS(AssessedValuation[100% Commercial],AssessedValuation[Dist],$C261,AssessedValuation[Tif_NonTIF],$A$4)</f>
        <v>33456463</v>
      </c>
      <c r="K261" s="8">
        <f>SUMIFS(AssessedValuation[100% Industrial],AssessedValuation[Dist],$C261,AssessedValuation[Tif_NonTIF],$A$4)</f>
        <v>13772786</v>
      </c>
      <c r="L261" s="8">
        <f>SUMIFS(AssessedValuation[100% Reserved],AssessedValuation[Dist],$C261,AssessedValuation[Tif_NonTIF],$A$4)</f>
        <v>0</v>
      </c>
      <c r="M261" s="8">
        <f>SUMIFS(AssessedValuation[100% Reserved3],AssessedValuation[Dist],$C261,AssessedValuation[Tif_NonTIF],$A$4)</f>
        <v>0</v>
      </c>
      <c r="N261" s="8">
        <f>SUMIFS(AssessedValuation[100% Railroads],AssessedValuation[Dist],$C261,AssessedValuation[Tif_NonTIF],$A$4)</f>
        <v>16995939</v>
      </c>
      <c r="O261" s="8">
        <f>SUMIFS(AssessedValuation[100% Utilities],AssessedValuation[Dist],$C261,AssessedValuation[Tif_NonTIF],$A$4)</f>
        <v>2521292</v>
      </c>
      <c r="P261" s="8">
        <f>SUMIFS(AssessedValuation[100% Other],AssessedValuation[Dist],$C261,AssessedValuation[Tif_NonTIF],$A$4)</f>
        <v>0</v>
      </c>
      <c r="Q261" s="8">
        <f>SUMIFS(AssessedValuation[100% Gross],AssessedValuation[Dist],$C261,AssessedValuation[Tif_NonTIF],$A$4)</f>
        <v>457158591</v>
      </c>
      <c r="R261" s="8">
        <f>SUMIFS(AssessedValuation[100% Military Exempt],AssessedValuation[Dist],$C261,AssessedValuation[Tif_NonTIF],$A$4)</f>
        <v>370400</v>
      </c>
      <c r="S261" s="8">
        <f>SUMIFS(AssessedValuation[100% Net],AssessedValuation[Dist],$C261,AssessedValuation[Tif_NonTIF],$A$4)</f>
        <v>456788191</v>
      </c>
      <c r="T261" s="8">
        <f>SUMIFS(AssessedValuation[100% Gas &amp; Elec Utilities],AssessedValuation[Dist],$C261,AssessedValuation[Tif_NonTIF],$A$4)</f>
        <v>22157922</v>
      </c>
      <c r="U261" s="8">
        <f t="shared" si="3"/>
        <v>478946113</v>
      </c>
    </row>
    <row r="262" spans="1:21" x14ac:dyDescent="0.25">
      <c r="A262">
        <v>2024</v>
      </c>
      <c r="B262" t="s">
        <v>1033</v>
      </c>
      <c r="C262" t="s">
        <v>1548</v>
      </c>
      <c r="D262" t="s">
        <v>1548</v>
      </c>
      <c r="E262" t="s">
        <v>429</v>
      </c>
      <c r="F262" t="s">
        <v>1549</v>
      </c>
      <c r="G262" s="8">
        <f>SUMIFS(AssessedValuation[100% Residential],AssessedValuation[Dist],$C262,AssessedValuation[Tif_NonTIF],$A$4)</f>
        <v>120333870</v>
      </c>
      <c r="H262" s="8">
        <f>SUMIFS(AssessedValuation[100% Ag Land],AssessedValuation[Dist],$C262,AssessedValuation[Tif_NonTIF],$A$4)</f>
        <v>115894940</v>
      </c>
      <c r="I262" s="8">
        <f>SUMIFS(AssessedValuation[100% Ag Building],AssessedValuation[Dist],$C262,AssessedValuation[Tif_NonTIF],$A$4)</f>
        <v>3190840</v>
      </c>
      <c r="J262" s="8">
        <f>SUMIFS(AssessedValuation[100% Commercial],AssessedValuation[Dist],$C262,AssessedValuation[Tif_NonTIF],$A$4)</f>
        <v>8796510</v>
      </c>
      <c r="K262" s="8">
        <f>SUMIFS(AssessedValuation[100% Industrial],AssessedValuation[Dist],$C262,AssessedValuation[Tif_NonTIF],$A$4)</f>
        <v>125980</v>
      </c>
      <c r="L262" s="8">
        <f>SUMIFS(AssessedValuation[100% Reserved],AssessedValuation[Dist],$C262,AssessedValuation[Tif_NonTIF],$A$4)</f>
        <v>0</v>
      </c>
      <c r="M262" s="8">
        <f>SUMIFS(AssessedValuation[100% Reserved3],AssessedValuation[Dist],$C262,AssessedValuation[Tif_NonTIF],$A$4)</f>
        <v>0</v>
      </c>
      <c r="N262" s="8">
        <f>SUMIFS(AssessedValuation[100% Railroads],AssessedValuation[Dist],$C262,AssessedValuation[Tif_NonTIF],$A$4)</f>
        <v>6590737</v>
      </c>
      <c r="O262" s="8">
        <f>SUMIFS(AssessedValuation[100% Utilities],AssessedValuation[Dist],$C262,AssessedValuation[Tif_NonTIF],$A$4)</f>
        <v>356337</v>
      </c>
      <c r="P262" s="8">
        <f>SUMIFS(AssessedValuation[100% Other],AssessedValuation[Dist],$C262,AssessedValuation[Tif_NonTIF],$A$4)</f>
        <v>0</v>
      </c>
      <c r="Q262" s="8">
        <f>SUMIFS(AssessedValuation[100% Gross],AssessedValuation[Dist],$C262,AssessedValuation[Tif_NonTIF],$A$4)</f>
        <v>255289214</v>
      </c>
      <c r="R262" s="8">
        <f>SUMIFS(AssessedValuation[100% Military Exempt],AssessedValuation[Dist],$C262,AssessedValuation[Tif_NonTIF],$A$4)</f>
        <v>240760</v>
      </c>
      <c r="S262" s="8">
        <f>SUMIFS(AssessedValuation[100% Net],AssessedValuation[Dist],$C262,AssessedValuation[Tif_NonTIF],$A$4)</f>
        <v>255048454</v>
      </c>
      <c r="T262" s="8">
        <f>SUMIFS(AssessedValuation[100% Gas &amp; Elec Utilities],AssessedValuation[Dist],$C262,AssessedValuation[Tif_NonTIF],$A$4)</f>
        <v>14445144</v>
      </c>
      <c r="U262" s="8">
        <f t="shared" si="3"/>
        <v>269493598</v>
      </c>
    </row>
    <row r="263" spans="1:21" x14ac:dyDescent="0.25">
      <c r="A263">
        <v>2024</v>
      </c>
      <c r="B263" t="s">
        <v>1042</v>
      </c>
      <c r="C263" t="s">
        <v>1550</v>
      </c>
      <c r="D263" t="s">
        <v>1550</v>
      </c>
      <c r="E263" t="s">
        <v>591</v>
      </c>
      <c r="F263" t="s">
        <v>1551</v>
      </c>
      <c r="G263" s="8">
        <f>SUMIFS(AssessedValuation[100% Residential],AssessedValuation[Dist],$C263,AssessedValuation[Tif_NonTIF],$A$4)</f>
        <v>153189301</v>
      </c>
      <c r="H263" s="8">
        <f>SUMIFS(AssessedValuation[100% Ag Land],AssessedValuation[Dist],$C263,AssessedValuation[Tif_NonTIF],$A$4)</f>
        <v>100291622</v>
      </c>
      <c r="I263" s="8">
        <f>SUMIFS(AssessedValuation[100% Ag Building],AssessedValuation[Dist],$C263,AssessedValuation[Tif_NonTIF],$A$4)</f>
        <v>7925430</v>
      </c>
      <c r="J263" s="8">
        <f>SUMIFS(AssessedValuation[100% Commercial],AssessedValuation[Dist],$C263,AssessedValuation[Tif_NonTIF],$A$4)</f>
        <v>21977329</v>
      </c>
      <c r="K263" s="8">
        <f>SUMIFS(AssessedValuation[100% Industrial],AssessedValuation[Dist],$C263,AssessedValuation[Tif_NonTIF],$A$4)</f>
        <v>4090880</v>
      </c>
      <c r="L263" s="8">
        <f>SUMIFS(AssessedValuation[100% Reserved],AssessedValuation[Dist],$C263,AssessedValuation[Tif_NonTIF],$A$4)</f>
        <v>0</v>
      </c>
      <c r="M263" s="8">
        <f>SUMIFS(AssessedValuation[100% Reserved3],AssessedValuation[Dist],$C263,AssessedValuation[Tif_NonTIF],$A$4)</f>
        <v>0</v>
      </c>
      <c r="N263" s="8">
        <f>SUMIFS(AssessedValuation[100% Railroads],AssessedValuation[Dist],$C263,AssessedValuation[Tif_NonTIF],$A$4)</f>
        <v>0</v>
      </c>
      <c r="O263" s="8">
        <f>SUMIFS(AssessedValuation[100% Utilities],AssessedValuation[Dist],$C263,AssessedValuation[Tif_NonTIF],$A$4)</f>
        <v>8008364</v>
      </c>
      <c r="P263" s="8">
        <f>SUMIFS(AssessedValuation[100% Other],AssessedValuation[Dist],$C263,AssessedValuation[Tif_NonTIF],$A$4)</f>
        <v>21250</v>
      </c>
      <c r="Q263" s="8">
        <f>SUMIFS(AssessedValuation[100% Gross],AssessedValuation[Dist],$C263,AssessedValuation[Tif_NonTIF],$A$4)</f>
        <v>295504176</v>
      </c>
      <c r="R263" s="8">
        <f>SUMIFS(AssessedValuation[100% Military Exempt],AssessedValuation[Dist],$C263,AssessedValuation[Tif_NonTIF],$A$4)</f>
        <v>303728</v>
      </c>
      <c r="S263" s="8">
        <f>SUMIFS(AssessedValuation[100% Net],AssessedValuation[Dist],$C263,AssessedValuation[Tif_NonTIF],$A$4)</f>
        <v>295200448</v>
      </c>
      <c r="T263" s="8">
        <f>SUMIFS(AssessedValuation[100% Gas &amp; Elec Utilities],AssessedValuation[Dist],$C263,AssessedValuation[Tif_NonTIF],$A$4)</f>
        <v>27683460</v>
      </c>
      <c r="U263" s="8">
        <f t="shared" si="3"/>
        <v>322883908</v>
      </c>
    </row>
    <row r="264" spans="1:21" x14ac:dyDescent="0.25">
      <c r="A264">
        <v>2024</v>
      </c>
      <c r="B264" t="s">
        <v>1036</v>
      </c>
      <c r="C264" t="s">
        <v>1552</v>
      </c>
      <c r="D264" t="s">
        <v>1552</v>
      </c>
      <c r="E264" t="s">
        <v>807</v>
      </c>
      <c r="F264" t="s">
        <v>1553</v>
      </c>
      <c r="G264" s="8">
        <f>SUMIFS(AssessedValuation[100% Residential],AssessedValuation[Dist],$C264,AssessedValuation[Tif_NonTIF],$A$4)</f>
        <v>664603226</v>
      </c>
      <c r="H264" s="8">
        <f>SUMIFS(AssessedValuation[100% Ag Land],AssessedValuation[Dist],$C264,AssessedValuation[Tif_NonTIF],$A$4)</f>
        <v>93995443</v>
      </c>
      <c r="I264" s="8">
        <f>SUMIFS(AssessedValuation[100% Ag Building],AssessedValuation[Dist],$C264,AssessedValuation[Tif_NonTIF],$A$4)</f>
        <v>13977864</v>
      </c>
      <c r="J264" s="8">
        <f>SUMIFS(AssessedValuation[100% Commercial],AssessedValuation[Dist],$C264,AssessedValuation[Tif_NonTIF],$A$4)</f>
        <v>102349855</v>
      </c>
      <c r="K264" s="8">
        <f>SUMIFS(AssessedValuation[100% Industrial],AssessedValuation[Dist],$C264,AssessedValuation[Tif_NonTIF],$A$4)</f>
        <v>28594836</v>
      </c>
      <c r="L264" s="8">
        <f>SUMIFS(AssessedValuation[100% Reserved],AssessedValuation[Dist],$C264,AssessedValuation[Tif_NonTIF],$A$4)</f>
        <v>0</v>
      </c>
      <c r="M264" s="8">
        <f>SUMIFS(AssessedValuation[100% Reserved3],AssessedValuation[Dist],$C264,AssessedValuation[Tif_NonTIF],$A$4)</f>
        <v>0</v>
      </c>
      <c r="N264" s="8">
        <f>SUMIFS(AssessedValuation[100% Railroads],AssessedValuation[Dist],$C264,AssessedValuation[Tif_NonTIF],$A$4)</f>
        <v>11193448</v>
      </c>
      <c r="O264" s="8">
        <f>SUMIFS(AssessedValuation[100% Utilities],AssessedValuation[Dist],$C264,AssessedValuation[Tif_NonTIF],$A$4)</f>
        <v>21864521</v>
      </c>
      <c r="P264" s="8">
        <f>SUMIFS(AssessedValuation[100% Other],AssessedValuation[Dist],$C264,AssessedValuation[Tif_NonTIF],$A$4)</f>
        <v>0</v>
      </c>
      <c r="Q264" s="8">
        <f>SUMIFS(AssessedValuation[100% Gross],AssessedValuation[Dist],$C264,AssessedValuation[Tif_NonTIF],$A$4)</f>
        <v>936579193</v>
      </c>
      <c r="R264" s="8">
        <f>SUMIFS(AssessedValuation[100% Military Exempt],AssessedValuation[Dist],$C264,AssessedValuation[Tif_NonTIF],$A$4)</f>
        <v>331508</v>
      </c>
      <c r="S264" s="8">
        <f>SUMIFS(AssessedValuation[100% Net],AssessedValuation[Dist],$C264,AssessedValuation[Tif_NonTIF],$A$4)</f>
        <v>936247685</v>
      </c>
      <c r="T264" s="8">
        <f>SUMIFS(AssessedValuation[100% Gas &amp; Elec Utilities],AssessedValuation[Dist],$C264,AssessedValuation[Tif_NonTIF],$A$4)</f>
        <v>23453539</v>
      </c>
      <c r="U264" s="8">
        <f t="shared" ref="U264:U327" si="4">SUM(S264:T264)</f>
        <v>959701224</v>
      </c>
    </row>
    <row r="265" spans="1:21" x14ac:dyDescent="0.25">
      <c r="A265">
        <v>2024</v>
      </c>
      <c r="B265" t="s">
        <v>1039</v>
      </c>
      <c r="C265" t="s">
        <v>1554</v>
      </c>
      <c r="D265" t="s">
        <v>1733</v>
      </c>
      <c r="E265" t="s">
        <v>216</v>
      </c>
      <c r="F265" t="s">
        <v>1555</v>
      </c>
      <c r="G265" s="8">
        <f>SUMIFS(AssessedValuation[100% Residential],AssessedValuation[Dist],$C265,AssessedValuation[Tif_NonTIF],$A$4)</f>
        <v>128856860</v>
      </c>
      <c r="H265" s="8">
        <f>SUMIFS(AssessedValuation[100% Ag Land],AssessedValuation[Dist],$C265,AssessedValuation[Tif_NonTIF],$A$4)</f>
        <v>198516180</v>
      </c>
      <c r="I265" s="8">
        <f>SUMIFS(AssessedValuation[100% Ag Building],AssessedValuation[Dist],$C265,AssessedValuation[Tif_NonTIF],$A$4)</f>
        <v>16754690</v>
      </c>
      <c r="J265" s="8">
        <f>SUMIFS(AssessedValuation[100% Commercial],AssessedValuation[Dist],$C265,AssessedValuation[Tif_NonTIF],$A$4)</f>
        <v>16839340</v>
      </c>
      <c r="K265" s="8">
        <f>SUMIFS(AssessedValuation[100% Industrial],AssessedValuation[Dist],$C265,AssessedValuation[Tif_NonTIF],$A$4)</f>
        <v>20211050</v>
      </c>
      <c r="L265" s="8">
        <f>SUMIFS(AssessedValuation[100% Reserved],AssessedValuation[Dist],$C265,AssessedValuation[Tif_NonTIF],$A$4)</f>
        <v>0</v>
      </c>
      <c r="M265" s="8">
        <f>SUMIFS(AssessedValuation[100% Reserved3],AssessedValuation[Dist],$C265,AssessedValuation[Tif_NonTIF],$A$4)</f>
        <v>0</v>
      </c>
      <c r="N265" s="8">
        <f>SUMIFS(AssessedValuation[100% Railroads],AssessedValuation[Dist],$C265,AssessedValuation[Tif_NonTIF],$A$4)</f>
        <v>0</v>
      </c>
      <c r="O265" s="8">
        <f>SUMIFS(AssessedValuation[100% Utilities],AssessedValuation[Dist],$C265,AssessedValuation[Tif_NonTIF],$A$4)</f>
        <v>1267432</v>
      </c>
      <c r="P265" s="8">
        <f>SUMIFS(AssessedValuation[100% Other],AssessedValuation[Dist],$C265,AssessedValuation[Tif_NonTIF],$A$4)</f>
        <v>0</v>
      </c>
      <c r="Q265" s="8">
        <f>SUMIFS(AssessedValuation[100% Gross],AssessedValuation[Dist],$C265,AssessedValuation[Tif_NonTIF],$A$4)</f>
        <v>382445552</v>
      </c>
      <c r="R265" s="8">
        <f>SUMIFS(AssessedValuation[100% Military Exempt],AssessedValuation[Dist],$C265,AssessedValuation[Tif_NonTIF],$A$4)</f>
        <v>313838</v>
      </c>
      <c r="S265" s="8">
        <f>SUMIFS(AssessedValuation[100% Net],AssessedValuation[Dist],$C265,AssessedValuation[Tif_NonTIF],$A$4)</f>
        <v>382131714</v>
      </c>
      <c r="T265" s="8">
        <f>SUMIFS(AssessedValuation[100% Gas &amp; Elec Utilities],AssessedValuation[Dist],$C265,AssessedValuation[Tif_NonTIF],$A$4)</f>
        <v>22725118</v>
      </c>
      <c r="U265" s="8">
        <f t="shared" si="4"/>
        <v>404856832</v>
      </c>
    </row>
    <row r="266" spans="1:21" x14ac:dyDescent="0.25">
      <c r="A266">
        <v>2024</v>
      </c>
      <c r="B266" t="s">
        <v>1036</v>
      </c>
      <c r="C266" t="s">
        <v>1556</v>
      </c>
      <c r="D266" t="s">
        <v>1556</v>
      </c>
      <c r="E266" t="s">
        <v>825</v>
      </c>
      <c r="F266" t="s">
        <v>1557</v>
      </c>
      <c r="G266" s="8">
        <f>SUMIFS(AssessedValuation[100% Residential],AssessedValuation[Dist],$C266,AssessedValuation[Tif_NonTIF],$A$4)</f>
        <v>4125318508</v>
      </c>
      <c r="H266" s="8">
        <f>SUMIFS(AssessedValuation[100% Ag Land],AssessedValuation[Dist],$C266,AssessedValuation[Tif_NonTIF],$A$4)</f>
        <v>9961072</v>
      </c>
      <c r="I266" s="8">
        <f>SUMIFS(AssessedValuation[100% Ag Building],AssessedValuation[Dist],$C266,AssessedValuation[Tif_NonTIF],$A$4)</f>
        <v>632710</v>
      </c>
      <c r="J266" s="8">
        <f>SUMIFS(AssessedValuation[100% Commercial],AssessedValuation[Dist],$C266,AssessedValuation[Tif_NonTIF],$A$4)</f>
        <v>924728743</v>
      </c>
      <c r="K266" s="8">
        <f>SUMIFS(AssessedValuation[100% Industrial],AssessedValuation[Dist],$C266,AssessedValuation[Tif_NonTIF],$A$4)</f>
        <v>82290250</v>
      </c>
      <c r="L266" s="8">
        <f>SUMIFS(AssessedValuation[100% Reserved],AssessedValuation[Dist],$C266,AssessedValuation[Tif_NonTIF],$A$4)</f>
        <v>0</v>
      </c>
      <c r="M266" s="8">
        <f>SUMIFS(AssessedValuation[100% Reserved3],AssessedValuation[Dist],$C266,AssessedValuation[Tif_NonTIF],$A$4)</f>
        <v>0</v>
      </c>
      <c r="N266" s="8">
        <f>SUMIFS(AssessedValuation[100% Railroads],AssessedValuation[Dist],$C266,AssessedValuation[Tif_NonTIF],$A$4)</f>
        <v>23555286</v>
      </c>
      <c r="O266" s="8">
        <f>SUMIFS(AssessedValuation[100% Utilities],AssessedValuation[Dist],$C266,AssessedValuation[Tif_NonTIF],$A$4)</f>
        <v>10405388</v>
      </c>
      <c r="P266" s="8">
        <f>SUMIFS(AssessedValuation[100% Other],AssessedValuation[Dist],$C266,AssessedValuation[Tif_NonTIF],$A$4)</f>
        <v>4860000</v>
      </c>
      <c r="Q266" s="8">
        <f>SUMIFS(AssessedValuation[100% Gross],AssessedValuation[Dist],$C266,AssessedValuation[Tif_NonTIF],$A$4)</f>
        <v>5181751957</v>
      </c>
      <c r="R266" s="8">
        <f>SUMIFS(AssessedValuation[100% Military Exempt],AssessedValuation[Dist],$C266,AssessedValuation[Tif_NonTIF],$A$4)</f>
        <v>4544267</v>
      </c>
      <c r="S266" s="8">
        <f>SUMIFS(AssessedValuation[100% Net],AssessedValuation[Dist],$C266,AssessedValuation[Tif_NonTIF],$A$4)</f>
        <v>5177207690</v>
      </c>
      <c r="T266" s="8">
        <f>SUMIFS(AssessedValuation[100% Gas &amp; Elec Utilities],AssessedValuation[Dist],$C266,AssessedValuation[Tif_NonTIF],$A$4)</f>
        <v>318566421</v>
      </c>
      <c r="U266" s="8">
        <f t="shared" si="4"/>
        <v>5495774111</v>
      </c>
    </row>
    <row r="267" spans="1:21" x14ac:dyDescent="0.25">
      <c r="A267">
        <v>2024</v>
      </c>
      <c r="B267" t="s">
        <v>1045</v>
      </c>
      <c r="C267" t="s">
        <v>1558</v>
      </c>
      <c r="D267" t="s">
        <v>1558</v>
      </c>
      <c r="E267" t="s">
        <v>586</v>
      </c>
      <c r="F267" t="s">
        <v>1559</v>
      </c>
      <c r="G267" s="8">
        <f>SUMIFS(AssessedValuation[100% Residential],AssessedValuation[Dist],$C267,AssessedValuation[Tif_NonTIF],$A$4)</f>
        <v>908347763</v>
      </c>
      <c r="H267" s="8">
        <f>SUMIFS(AssessedValuation[100% Ag Land],AssessedValuation[Dist],$C267,AssessedValuation[Tif_NonTIF],$A$4)</f>
        <v>42377200</v>
      </c>
      <c r="I267" s="8">
        <f>SUMIFS(AssessedValuation[100% Ag Building],AssessedValuation[Dist],$C267,AssessedValuation[Tif_NonTIF],$A$4)</f>
        <v>2749700</v>
      </c>
      <c r="J267" s="8">
        <f>SUMIFS(AssessedValuation[100% Commercial],AssessedValuation[Dist],$C267,AssessedValuation[Tif_NonTIF],$A$4)</f>
        <v>37875804</v>
      </c>
      <c r="K267" s="8">
        <f>SUMIFS(AssessedValuation[100% Industrial],AssessedValuation[Dist],$C267,AssessedValuation[Tif_NonTIF],$A$4)</f>
        <v>790642</v>
      </c>
      <c r="L267" s="8">
        <f>SUMIFS(AssessedValuation[100% Reserved],AssessedValuation[Dist],$C267,AssessedValuation[Tif_NonTIF],$A$4)</f>
        <v>0</v>
      </c>
      <c r="M267" s="8">
        <f>SUMIFS(AssessedValuation[100% Reserved3],AssessedValuation[Dist],$C267,AssessedValuation[Tif_NonTIF],$A$4)</f>
        <v>0</v>
      </c>
      <c r="N267" s="8">
        <f>SUMIFS(AssessedValuation[100% Railroads],AssessedValuation[Dist],$C267,AssessedValuation[Tif_NonTIF],$A$4)</f>
        <v>0</v>
      </c>
      <c r="O267" s="8">
        <f>SUMIFS(AssessedValuation[100% Utilities],AssessedValuation[Dist],$C267,AssessedValuation[Tif_NonTIF],$A$4)</f>
        <v>2411213</v>
      </c>
      <c r="P267" s="8">
        <f>SUMIFS(AssessedValuation[100% Other],AssessedValuation[Dist],$C267,AssessedValuation[Tif_NonTIF],$A$4)</f>
        <v>0</v>
      </c>
      <c r="Q267" s="8">
        <f>SUMIFS(AssessedValuation[100% Gross],AssessedValuation[Dist],$C267,AssessedValuation[Tif_NonTIF],$A$4)</f>
        <v>994552322</v>
      </c>
      <c r="R267" s="8">
        <f>SUMIFS(AssessedValuation[100% Military Exempt],AssessedValuation[Dist],$C267,AssessedValuation[Tif_NonTIF],$A$4)</f>
        <v>502329</v>
      </c>
      <c r="S267" s="8">
        <f>SUMIFS(AssessedValuation[100% Net],AssessedValuation[Dist],$C267,AssessedValuation[Tif_NonTIF],$A$4)</f>
        <v>994049993</v>
      </c>
      <c r="T267" s="8">
        <f>SUMIFS(AssessedValuation[100% Gas &amp; Elec Utilities],AssessedValuation[Dist],$C267,AssessedValuation[Tif_NonTIF],$A$4)</f>
        <v>63199296</v>
      </c>
      <c r="U267" s="8">
        <f t="shared" si="4"/>
        <v>1057249289</v>
      </c>
    </row>
    <row r="268" spans="1:21" x14ac:dyDescent="0.25">
      <c r="A268">
        <v>2024</v>
      </c>
      <c r="B268" t="s">
        <v>1039</v>
      </c>
      <c r="C268" t="s">
        <v>1560</v>
      </c>
      <c r="D268" t="s">
        <v>1560</v>
      </c>
      <c r="E268" t="s">
        <v>179</v>
      </c>
      <c r="F268" t="s">
        <v>1561</v>
      </c>
      <c r="G268" s="8">
        <f>SUMIFS(AssessedValuation[100% Residential],AssessedValuation[Dist],$C268,AssessedValuation[Tif_NonTIF],$A$4)</f>
        <v>289386518</v>
      </c>
      <c r="H268" s="8">
        <f>SUMIFS(AssessedValuation[100% Ag Land],AssessedValuation[Dist],$C268,AssessedValuation[Tif_NonTIF],$A$4)</f>
        <v>359770450</v>
      </c>
      <c r="I268" s="8">
        <f>SUMIFS(AssessedValuation[100% Ag Building],AssessedValuation[Dist],$C268,AssessedValuation[Tif_NonTIF],$A$4)</f>
        <v>15825080</v>
      </c>
      <c r="J268" s="8">
        <f>SUMIFS(AssessedValuation[100% Commercial],AssessedValuation[Dist],$C268,AssessedValuation[Tif_NonTIF],$A$4)</f>
        <v>39302177</v>
      </c>
      <c r="K268" s="8">
        <f>SUMIFS(AssessedValuation[100% Industrial],AssessedValuation[Dist],$C268,AssessedValuation[Tif_NonTIF],$A$4)</f>
        <v>3464420</v>
      </c>
      <c r="L268" s="8">
        <f>SUMIFS(AssessedValuation[100% Reserved],AssessedValuation[Dist],$C268,AssessedValuation[Tif_NonTIF],$A$4)</f>
        <v>0</v>
      </c>
      <c r="M268" s="8">
        <f>SUMIFS(AssessedValuation[100% Reserved3],AssessedValuation[Dist],$C268,AssessedValuation[Tif_NonTIF],$A$4)</f>
        <v>0</v>
      </c>
      <c r="N268" s="8">
        <f>SUMIFS(AssessedValuation[100% Railroads],AssessedValuation[Dist],$C268,AssessedValuation[Tif_NonTIF],$A$4)</f>
        <v>4930125</v>
      </c>
      <c r="O268" s="8">
        <f>SUMIFS(AssessedValuation[100% Utilities],AssessedValuation[Dist],$C268,AssessedValuation[Tif_NonTIF],$A$4)</f>
        <v>49289457</v>
      </c>
      <c r="P268" s="8">
        <f>SUMIFS(AssessedValuation[100% Other],AssessedValuation[Dist],$C268,AssessedValuation[Tif_NonTIF],$A$4)</f>
        <v>0</v>
      </c>
      <c r="Q268" s="8">
        <f>SUMIFS(AssessedValuation[100% Gross],AssessedValuation[Dist],$C268,AssessedValuation[Tif_NonTIF],$A$4)</f>
        <v>761968227</v>
      </c>
      <c r="R268" s="8">
        <f>SUMIFS(AssessedValuation[100% Military Exempt],AssessedValuation[Dist],$C268,AssessedValuation[Tif_NonTIF],$A$4)</f>
        <v>523547</v>
      </c>
      <c r="S268" s="8">
        <f>SUMIFS(AssessedValuation[100% Net],AssessedValuation[Dist],$C268,AssessedValuation[Tif_NonTIF],$A$4)</f>
        <v>761444680</v>
      </c>
      <c r="T268" s="8">
        <f>SUMIFS(AssessedValuation[100% Gas &amp; Elec Utilities],AssessedValuation[Dist],$C268,AssessedValuation[Tif_NonTIF],$A$4)</f>
        <v>36001843</v>
      </c>
      <c r="U268" s="8">
        <f t="shared" si="4"/>
        <v>797446523</v>
      </c>
    </row>
    <row r="269" spans="1:21" x14ac:dyDescent="0.25">
      <c r="A269">
        <v>2024</v>
      </c>
      <c r="B269" t="s">
        <v>1039</v>
      </c>
      <c r="C269" t="s">
        <v>1562</v>
      </c>
      <c r="D269" t="s">
        <v>1562</v>
      </c>
      <c r="E269" t="s">
        <v>138</v>
      </c>
      <c r="F269" t="s">
        <v>1563</v>
      </c>
      <c r="G269" s="8">
        <f>SUMIFS(AssessedValuation[100% Residential],AssessedValuation[Dist],$C269,AssessedValuation[Tif_NonTIF],$A$4)</f>
        <v>210713843</v>
      </c>
      <c r="H269" s="8">
        <f>SUMIFS(AssessedValuation[100% Ag Land],AssessedValuation[Dist],$C269,AssessedValuation[Tif_NonTIF],$A$4)</f>
        <v>180632573</v>
      </c>
      <c r="I269" s="8">
        <f>SUMIFS(AssessedValuation[100% Ag Building],AssessedValuation[Dist],$C269,AssessedValuation[Tif_NonTIF],$A$4)</f>
        <v>5132461</v>
      </c>
      <c r="J269" s="8">
        <f>SUMIFS(AssessedValuation[100% Commercial],AssessedValuation[Dist],$C269,AssessedValuation[Tif_NonTIF],$A$4)</f>
        <v>31839777</v>
      </c>
      <c r="K269" s="8">
        <f>SUMIFS(AssessedValuation[100% Industrial],AssessedValuation[Dist],$C269,AssessedValuation[Tif_NonTIF],$A$4)</f>
        <v>30589090</v>
      </c>
      <c r="L269" s="8">
        <f>SUMIFS(AssessedValuation[100% Reserved],AssessedValuation[Dist],$C269,AssessedValuation[Tif_NonTIF],$A$4)</f>
        <v>0</v>
      </c>
      <c r="M269" s="8">
        <f>SUMIFS(AssessedValuation[100% Reserved3],AssessedValuation[Dist],$C269,AssessedValuation[Tif_NonTIF],$A$4)</f>
        <v>0</v>
      </c>
      <c r="N269" s="8">
        <f>SUMIFS(AssessedValuation[100% Railroads],AssessedValuation[Dist],$C269,AssessedValuation[Tif_NonTIF],$A$4)</f>
        <v>16068185</v>
      </c>
      <c r="O269" s="8">
        <f>SUMIFS(AssessedValuation[100% Utilities],AssessedValuation[Dist],$C269,AssessedValuation[Tif_NonTIF],$A$4)</f>
        <v>1329859</v>
      </c>
      <c r="P269" s="8">
        <f>SUMIFS(AssessedValuation[100% Other],AssessedValuation[Dist],$C269,AssessedValuation[Tif_NonTIF],$A$4)</f>
        <v>7370</v>
      </c>
      <c r="Q269" s="8">
        <f>SUMIFS(AssessedValuation[100% Gross],AssessedValuation[Dist],$C269,AssessedValuation[Tif_NonTIF],$A$4)</f>
        <v>476313158</v>
      </c>
      <c r="R269" s="8">
        <f>SUMIFS(AssessedValuation[100% Military Exempt],AssessedValuation[Dist],$C269,AssessedValuation[Tif_NonTIF],$A$4)</f>
        <v>331508</v>
      </c>
      <c r="S269" s="8">
        <f>SUMIFS(AssessedValuation[100% Net],AssessedValuation[Dist],$C269,AssessedValuation[Tif_NonTIF],$A$4)</f>
        <v>475981650</v>
      </c>
      <c r="T269" s="8">
        <f>SUMIFS(AssessedValuation[100% Gas &amp; Elec Utilities],AssessedValuation[Dist],$C269,AssessedValuation[Tif_NonTIF],$A$4)</f>
        <v>33138728</v>
      </c>
      <c r="U269" s="8">
        <f t="shared" si="4"/>
        <v>509120378</v>
      </c>
    </row>
    <row r="270" spans="1:21" x14ac:dyDescent="0.25">
      <c r="A270">
        <v>2024</v>
      </c>
      <c r="B270" t="s">
        <v>1036</v>
      </c>
      <c r="C270" t="s">
        <v>1564</v>
      </c>
      <c r="D270" t="s">
        <v>1734</v>
      </c>
      <c r="E270" t="s">
        <v>260</v>
      </c>
      <c r="F270" t="s">
        <v>1565</v>
      </c>
      <c r="G270" s="8">
        <f>SUMIFS(AssessedValuation[100% Residential],AssessedValuation[Dist],$C270,AssessedValuation[Tif_NonTIF],$A$4)</f>
        <v>174482235</v>
      </c>
      <c r="H270" s="8">
        <f>SUMIFS(AssessedValuation[100% Ag Land],AssessedValuation[Dist],$C270,AssessedValuation[Tif_NonTIF],$A$4)</f>
        <v>301319353</v>
      </c>
      <c r="I270" s="8">
        <f>SUMIFS(AssessedValuation[100% Ag Building],AssessedValuation[Dist],$C270,AssessedValuation[Tif_NonTIF],$A$4)</f>
        <v>19709642</v>
      </c>
      <c r="J270" s="8">
        <f>SUMIFS(AssessedValuation[100% Commercial],AssessedValuation[Dist],$C270,AssessedValuation[Tif_NonTIF],$A$4)</f>
        <v>32211237</v>
      </c>
      <c r="K270" s="8">
        <f>SUMIFS(AssessedValuation[100% Industrial],AssessedValuation[Dist],$C270,AssessedValuation[Tif_NonTIF],$A$4)</f>
        <v>242196453</v>
      </c>
      <c r="L270" s="8">
        <f>SUMIFS(AssessedValuation[100% Reserved],AssessedValuation[Dist],$C270,AssessedValuation[Tif_NonTIF],$A$4)</f>
        <v>0</v>
      </c>
      <c r="M270" s="8">
        <f>SUMIFS(AssessedValuation[100% Reserved3],AssessedValuation[Dist],$C270,AssessedValuation[Tif_NonTIF],$A$4)</f>
        <v>0</v>
      </c>
      <c r="N270" s="8">
        <f>SUMIFS(AssessedValuation[100% Railroads],AssessedValuation[Dist],$C270,AssessedValuation[Tif_NonTIF],$A$4)</f>
        <v>0</v>
      </c>
      <c r="O270" s="8">
        <f>SUMIFS(AssessedValuation[100% Utilities],AssessedValuation[Dist],$C270,AssessedValuation[Tif_NonTIF],$A$4)</f>
        <v>56590004</v>
      </c>
      <c r="P270" s="8">
        <f>SUMIFS(AssessedValuation[100% Other],AssessedValuation[Dist],$C270,AssessedValuation[Tif_NonTIF],$A$4)</f>
        <v>0</v>
      </c>
      <c r="Q270" s="8">
        <f>SUMIFS(AssessedValuation[100% Gross],AssessedValuation[Dist],$C270,AssessedValuation[Tif_NonTIF],$A$4)</f>
        <v>826508924</v>
      </c>
      <c r="R270" s="8">
        <f>SUMIFS(AssessedValuation[100% Military Exempt],AssessedValuation[Dist],$C270,AssessedValuation[Tif_NonTIF],$A$4)</f>
        <v>388920</v>
      </c>
      <c r="S270" s="8">
        <f>SUMIFS(AssessedValuation[100% Net],AssessedValuation[Dist],$C270,AssessedValuation[Tif_NonTIF],$A$4)</f>
        <v>826120004</v>
      </c>
      <c r="T270" s="8">
        <f>SUMIFS(AssessedValuation[100% Gas &amp; Elec Utilities],AssessedValuation[Dist],$C270,AssessedValuation[Tif_NonTIF],$A$4)</f>
        <v>23932545</v>
      </c>
      <c r="U270" s="8">
        <f t="shared" si="4"/>
        <v>850052549</v>
      </c>
    </row>
    <row r="271" spans="1:21" x14ac:dyDescent="0.25">
      <c r="A271">
        <v>2024</v>
      </c>
      <c r="B271" t="s">
        <v>1033</v>
      </c>
      <c r="C271" t="s">
        <v>1566</v>
      </c>
      <c r="D271" t="s">
        <v>1566</v>
      </c>
      <c r="E271" t="s">
        <v>822</v>
      </c>
      <c r="F271" t="s">
        <v>1567</v>
      </c>
      <c r="G271" s="8">
        <f>SUMIFS(AssessedValuation[100% Residential],AssessedValuation[Dist],$C271,AssessedValuation[Tif_NonTIF],$A$4)</f>
        <v>62829700</v>
      </c>
      <c r="H271" s="8">
        <f>SUMIFS(AssessedValuation[100% Ag Land],AssessedValuation[Dist],$C271,AssessedValuation[Tif_NonTIF],$A$4)</f>
        <v>87902610</v>
      </c>
      <c r="I271" s="8">
        <f>SUMIFS(AssessedValuation[100% Ag Building],AssessedValuation[Dist],$C271,AssessedValuation[Tif_NonTIF],$A$4)</f>
        <v>3999010</v>
      </c>
      <c r="J271" s="8">
        <f>SUMIFS(AssessedValuation[100% Commercial],AssessedValuation[Dist],$C271,AssessedValuation[Tif_NonTIF],$A$4)</f>
        <v>3613640</v>
      </c>
      <c r="K271" s="8">
        <f>SUMIFS(AssessedValuation[100% Industrial],AssessedValuation[Dist],$C271,AssessedValuation[Tif_NonTIF],$A$4)</f>
        <v>1210080</v>
      </c>
      <c r="L271" s="8">
        <f>SUMIFS(AssessedValuation[100% Reserved],AssessedValuation[Dist],$C271,AssessedValuation[Tif_NonTIF],$A$4)</f>
        <v>0</v>
      </c>
      <c r="M271" s="8">
        <f>SUMIFS(AssessedValuation[100% Reserved3],AssessedValuation[Dist],$C271,AssessedValuation[Tif_NonTIF],$A$4)</f>
        <v>0</v>
      </c>
      <c r="N271" s="8">
        <f>SUMIFS(AssessedValuation[100% Railroads],AssessedValuation[Dist],$C271,AssessedValuation[Tif_NonTIF],$A$4)</f>
        <v>0</v>
      </c>
      <c r="O271" s="8">
        <f>SUMIFS(AssessedValuation[100% Utilities],AssessedValuation[Dist],$C271,AssessedValuation[Tif_NonTIF],$A$4)</f>
        <v>3261262</v>
      </c>
      <c r="P271" s="8">
        <f>SUMIFS(AssessedValuation[100% Other],AssessedValuation[Dist],$C271,AssessedValuation[Tif_NonTIF],$A$4)</f>
        <v>0</v>
      </c>
      <c r="Q271" s="8">
        <f>SUMIFS(AssessedValuation[100% Gross],AssessedValuation[Dist],$C271,AssessedValuation[Tif_NonTIF],$A$4)</f>
        <v>162816302</v>
      </c>
      <c r="R271" s="8">
        <f>SUMIFS(AssessedValuation[100% Military Exempt],AssessedValuation[Dist],$C271,AssessedValuation[Tif_NonTIF],$A$4)</f>
        <v>120380</v>
      </c>
      <c r="S271" s="8">
        <f>SUMIFS(AssessedValuation[100% Net],AssessedValuation[Dist],$C271,AssessedValuation[Tif_NonTIF],$A$4)</f>
        <v>162695922</v>
      </c>
      <c r="T271" s="8">
        <f>SUMIFS(AssessedValuation[100% Gas &amp; Elec Utilities],AssessedValuation[Dist],$C271,AssessedValuation[Tif_NonTIF],$A$4)</f>
        <v>24287836</v>
      </c>
      <c r="U271" s="8">
        <f t="shared" si="4"/>
        <v>186983758</v>
      </c>
    </row>
    <row r="272" spans="1:21" x14ac:dyDescent="0.25">
      <c r="A272">
        <v>2024</v>
      </c>
      <c r="B272" t="s">
        <v>1031</v>
      </c>
      <c r="C272" t="s">
        <v>1568</v>
      </c>
      <c r="D272" t="s">
        <v>1568</v>
      </c>
      <c r="E272" t="s">
        <v>835</v>
      </c>
      <c r="F272" t="s">
        <v>1569</v>
      </c>
      <c r="G272" s="8">
        <f>SUMIFS(AssessedValuation[100% Residential],AssessedValuation[Dist],$C272,AssessedValuation[Tif_NonTIF],$A$4)</f>
        <v>329602660</v>
      </c>
      <c r="H272" s="8">
        <f>SUMIFS(AssessedValuation[100% Ag Land],AssessedValuation[Dist],$C272,AssessedValuation[Tif_NonTIF],$A$4)</f>
        <v>165923120</v>
      </c>
      <c r="I272" s="8">
        <f>SUMIFS(AssessedValuation[100% Ag Building],AssessedValuation[Dist],$C272,AssessedValuation[Tif_NonTIF],$A$4)</f>
        <v>5719120</v>
      </c>
      <c r="J272" s="8">
        <f>SUMIFS(AssessedValuation[100% Commercial],AssessedValuation[Dist],$C272,AssessedValuation[Tif_NonTIF],$A$4)</f>
        <v>53328217</v>
      </c>
      <c r="K272" s="8">
        <f>SUMIFS(AssessedValuation[100% Industrial],AssessedValuation[Dist],$C272,AssessedValuation[Tif_NonTIF],$A$4)</f>
        <v>13461334</v>
      </c>
      <c r="L272" s="8">
        <f>SUMIFS(AssessedValuation[100% Reserved],AssessedValuation[Dist],$C272,AssessedValuation[Tif_NonTIF],$A$4)</f>
        <v>0</v>
      </c>
      <c r="M272" s="8">
        <f>SUMIFS(AssessedValuation[100% Reserved3],AssessedValuation[Dist],$C272,AssessedValuation[Tif_NonTIF],$A$4)</f>
        <v>0</v>
      </c>
      <c r="N272" s="8">
        <f>SUMIFS(AssessedValuation[100% Railroads],AssessedValuation[Dist],$C272,AssessedValuation[Tif_NonTIF],$A$4)</f>
        <v>24868962</v>
      </c>
      <c r="O272" s="8">
        <f>SUMIFS(AssessedValuation[100% Utilities],AssessedValuation[Dist],$C272,AssessedValuation[Tif_NonTIF],$A$4)</f>
        <v>13588332</v>
      </c>
      <c r="P272" s="8">
        <f>SUMIFS(AssessedValuation[100% Other],AssessedValuation[Dist],$C272,AssessedValuation[Tif_NonTIF],$A$4)</f>
        <v>0</v>
      </c>
      <c r="Q272" s="8">
        <f>SUMIFS(AssessedValuation[100% Gross],AssessedValuation[Dist],$C272,AssessedValuation[Tif_NonTIF],$A$4)</f>
        <v>606491745</v>
      </c>
      <c r="R272" s="8">
        <f>SUMIFS(AssessedValuation[100% Military Exempt],AssessedValuation[Dist],$C272,AssessedValuation[Tif_NonTIF],$A$4)</f>
        <v>598196</v>
      </c>
      <c r="S272" s="8">
        <f>SUMIFS(AssessedValuation[100% Net],AssessedValuation[Dist],$C272,AssessedValuation[Tif_NonTIF],$A$4)</f>
        <v>605893549</v>
      </c>
      <c r="T272" s="8">
        <f>SUMIFS(AssessedValuation[100% Gas &amp; Elec Utilities],AssessedValuation[Dist],$C272,AssessedValuation[Tif_NonTIF],$A$4)</f>
        <v>82198961</v>
      </c>
      <c r="U272" s="8">
        <f t="shared" si="4"/>
        <v>688092510</v>
      </c>
    </row>
    <row r="273" spans="1:21" x14ac:dyDescent="0.25">
      <c r="A273">
        <v>2024</v>
      </c>
      <c r="B273" t="s">
        <v>1054</v>
      </c>
      <c r="C273" t="s">
        <v>1570</v>
      </c>
      <c r="D273" t="s">
        <v>1570</v>
      </c>
      <c r="E273" t="s">
        <v>903</v>
      </c>
      <c r="F273" t="s">
        <v>1571</v>
      </c>
      <c r="G273" s="8">
        <f>SUMIFS(AssessedValuation[100% Residential],AssessedValuation[Dist],$C273,AssessedValuation[Tif_NonTIF],$A$4)</f>
        <v>268067637</v>
      </c>
      <c r="H273" s="8">
        <f>SUMIFS(AssessedValuation[100% Ag Land],AssessedValuation[Dist],$C273,AssessedValuation[Tif_NonTIF],$A$4)</f>
        <v>116880280</v>
      </c>
      <c r="I273" s="8">
        <f>SUMIFS(AssessedValuation[100% Ag Building],AssessedValuation[Dist],$C273,AssessedValuation[Tif_NonTIF],$A$4)</f>
        <v>10683870</v>
      </c>
      <c r="J273" s="8">
        <f>SUMIFS(AssessedValuation[100% Commercial],AssessedValuation[Dist],$C273,AssessedValuation[Tif_NonTIF],$A$4)</f>
        <v>25970853</v>
      </c>
      <c r="K273" s="8">
        <f>SUMIFS(AssessedValuation[100% Industrial],AssessedValuation[Dist],$C273,AssessedValuation[Tif_NonTIF],$A$4)</f>
        <v>1138020</v>
      </c>
      <c r="L273" s="8">
        <f>SUMIFS(AssessedValuation[100% Reserved],AssessedValuation[Dist],$C273,AssessedValuation[Tif_NonTIF],$A$4)</f>
        <v>0</v>
      </c>
      <c r="M273" s="8">
        <f>SUMIFS(AssessedValuation[100% Reserved3],AssessedValuation[Dist],$C273,AssessedValuation[Tif_NonTIF],$A$4)</f>
        <v>0</v>
      </c>
      <c r="N273" s="8">
        <f>SUMIFS(AssessedValuation[100% Railroads],AssessedValuation[Dist],$C273,AssessedValuation[Tif_NonTIF],$A$4)</f>
        <v>3728978</v>
      </c>
      <c r="O273" s="8">
        <f>SUMIFS(AssessedValuation[100% Utilities],AssessedValuation[Dist],$C273,AssessedValuation[Tif_NonTIF],$A$4)</f>
        <v>1277968</v>
      </c>
      <c r="P273" s="8">
        <f>SUMIFS(AssessedValuation[100% Other],AssessedValuation[Dist],$C273,AssessedValuation[Tif_NonTIF],$A$4)</f>
        <v>0</v>
      </c>
      <c r="Q273" s="8">
        <f>SUMIFS(AssessedValuation[100% Gross],AssessedValuation[Dist],$C273,AssessedValuation[Tif_NonTIF],$A$4)</f>
        <v>427747606</v>
      </c>
      <c r="R273" s="8">
        <f>SUMIFS(AssessedValuation[100% Military Exempt],AssessedValuation[Dist],$C273,AssessedValuation[Tif_NonTIF],$A$4)</f>
        <v>338916</v>
      </c>
      <c r="S273" s="8">
        <f>SUMIFS(AssessedValuation[100% Net],AssessedValuation[Dist],$C273,AssessedValuation[Tif_NonTIF],$A$4)</f>
        <v>427408690</v>
      </c>
      <c r="T273" s="8">
        <f>SUMIFS(AssessedValuation[100% Gas &amp; Elec Utilities],AssessedValuation[Dist],$C273,AssessedValuation[Tif_NonTIF],$A$4)</f>
        <v>20376803</v>
      </c>
      <c r="U273" s="8">
        <f t="shared" si="4"/>
        <v>447785493</v>
      </c>
    </row>
    <row r="274" spans="1:21" x14ac:dyDescent="0.25">
      <c r="A274">
        <v>2024</v>
      </c>
      <c r="B274" t="s">
        <v>1026</v>
      </c>
      <c r="C274" t="s">
        <v>1572</v>
      </c>
      <c r="D274" t="s">
        <v>1572</v>
      </c>
      <c r="E274" t="s">
        <v>542</v>
      </c>
      <c r="F274" t="s">
        <v>1573</v>
      </c>
      <c r="G274" s="8">
        <f>SUMIFS(AssessedValuation[100% Residential],AssessedValuation[Dist],$C274,AssessedValuation[Tif_NonTIF],$A$4)</f>
        <v>3260633390</v>
      </c>
      <c r="H274" s="8">
        <f>SUMIFS(AssessedValuation[100% Ag Land],AssessedValuation[Dist],$C274,AssessedValuation[Tif_NonTIF],$A$4)</f>
        <v>46977138</v>
      </c>
      <c r="I274" s="8">
        <f>SUMIFS(AssessedValuation[100% Ag Building],AssessedValuation[Dist],$C274,AssessedValuation[Tif_NonTIF],$A$4)</f>
        <v>2470350</v>
      </c>
      <c r="J274" s="8">
        <f>SUMIFS(AssessedValuation[100% Commercial],AssessedValuation[Dist],$C274,AssessedValuation[Tif_NonTIF],$A$4)</f>
        <v>462825257</v>
      </c>
      <c r="K274" s="8">
        <f>SUMIFS(AssessedValuation[100% Industrial],AssessedValuation[Dist],$C274,AssessedValuation[Tif_NonTIF],$A$4)</f>
        <v>15560877</v>
      </c>
      <c r="L274" s="8">
        <f>SUMIFS(AssessedValuation[100% Reserved],AssessedValuation[Dist],$C274,AssessedValuation[Tif_NonTIF],$A$4)</f>
        <v>0</v>
      </c>
      <c r="M274" s="8">
        <f>SUMIFS(AssessedValuation[100% Reserved3],AssessedValuation[Dist],$C274,AssessedValuation[Tif_NonTIF],$A$4)</f>
        <v>0</v>
      </c>
      <c r="N274" s="8">
        <f>SUMIFS(AssessedValuation[100% Railroads],AssessedValuation[Dist],$C274,AssessedValuation[Tif_NonTIF],$A$4)</f>
        <v>16065512</v>
      </c>
      <c r="O274" s="8">
        <f>SUMIFS(AssessedValuation[100% Utilities],AssessedValuation[Dist],$C274,AssessedValuation[Tif_NonTIF],$A$4)</f>
        <v>116294295</v>
      </c>
      <c r="P274" s="8">
        <f>SUMIFS(AssessedValuation[100% Other],AssessedValuation[Dist],$C274,AssessedValuation[Tif_NonTIF],$A$4)</f>
        <v>0</v>
      </c>
      <c r="Q274" s="8">
        <f>SUMIFS(AssessedValuation[100% Gross],AssessedValuation[Dist],$C274,AssessedValuation[Tif_NonTIF],$A$4)</f>
        <v>3920826819</v>
      </c>
      <c r="R274" s="8">
        <f>SUMIFS(AssessedValuation[100% Military Exempt],AssessedValuation[Dist],$C274,AssessedValuation[Tif_NonTIF],$A$4)</f>
        <v>2477976</v>
      </c>
      <c r="S274" s="8">
        <f>SUMIFS(AssessedValuation[100% Net],AssessedValuation[Dist],$C274,AssessedValuation[Tif_NonTIF],$A$4)</f>
        <v>3918348843</v>
      </c>
      <c r="T274" s="8">
        <f>SUMIFS(AssessedValuation[100% Gas &amp; Elec Utilities],AssessedValuation[Dist],$C274,AssessedValuation[Tif_NonTIF],$A$4)</f>
        <v>809583118</v>
      </c>
      <c r="U274" s="8">
        <f t="shared" si="4"/>
        <v>4727931961</v>
      </c>
    </row>
    <row r="275" spans="1:21" x14ac:dyDescent="0.25">
      <c r="A275">
        <v>2024</v>
      </c>
      <c r="B275" t="s">
        <v>1026</v>
      </c>
      <c r="C275" t="s">
        <v>1574</v>
      </c>
      <c r="D275" t="s">
        <v>1574</v>
      </c>
      <c r="E275" t="s">
        <v>847</v>
      </c>
      <c r="F275" t="s">
        <v>1575</v>
      </c>
      <c r="G275" s="8">
        <f>SUMIFS(AssessedValuation[100% Residential],AssessedValuation[Dist],$C275,AssessedValuation[Tif_NonTIF],$A$4)</f>
        <v>197257922</v>
      </c>
      <c r="H275" s="8">
        <f>SUMIFS(AssessedValuation[100% Ag Land],AssessedValuation[Dist],$C275,AssessedValuation[Tif_NonTIF],$A$4)</f>
        <v>60923158</v>
      </c>
      <c r="I275" s="8">
        <f>SUMIFS(AssessedValuation[100% Ag Building],AssessedValuation[Dist],$C275,AssessedValuation[Tif_NonTIF],$A$4)</f>
        <v>1686995</v>
      </c>
      <c r="J275" s="8">
        <f>SUMIFS(AssessedValuation[100% Commercial],AssessedValuation[Dist],$C275,AssessedValuation[Tif_NonTIF],$A$4)</f>
        <v>4576200</v>
      </c>
      <c r="K275" s="8">
        <f>SUMIFS(AssessedValuation[100% Industrial],AssessedValuation[Dist],$C275,AssessedValuation[Tif_NonTIF],$A$4)</f>
        <v>1143600</v>
      </c>
      <c r="L275" s="8">
        <f>SUMIFS(AssessedValuation[100% Reserved],AssessedValuation[Dist],$C275,AssessedValuation[Tif_NonTIF],$A$4)</f>
        <v>0</v>
      </c>
      <c r="M275" s="8">
        <f>SUMIFS(AssessedValuation[100% Reserved3],AssessedValuation[Dist],$C275,AssessedValuation[Tif_NonTIF],$A$4)</f>
        <v>0</v>
      </c>
      <c r="N275" s="8">
        <f>SUMIFS(AssessedValuation[100% Railroads],AssessedValuation[Dist],$C275,AssessedValuation[Tif_NonTIF],$A$4)</f>
        <v>0</v>
      </c>
      <c r="O275" s="8">
        <f>SUMIFS(AssessedValuation[100% Utilities],AssessedValuation[Dist],$C275,AssessedValuation[Tif_NonTIF],$A$4)</f>
        <v>3974924</v>
      </c>
      <c r="P275" s="8">
        <f>SUMIFS(AssessedValuation[100% Other],AssessedValuation[Dist],$C275,AssessedValuation[Tif_NonTIF],$A$4)</f>
        <v>0</v>
      </c>
      <c r="Q275" s="8">
        <f>SUMIFS(AssessedValuation[100% Gross],AssessedValuation[Dist],$C275,AssessedValuation[Tif_NonTIF],$A$4)</f>
        <v>269562799</v>
      </c>
      <c r="R275" s="8">
        <f>SUMIFS(AssessedValuation[100% Military Exempt],AssessedValuation[Dist],$C275,AssessedValuation[Tif_NonTIF],$A$4)</f>
        <v>287060</v>
      </c>
      <c r="S275" s="8">
        <f>SUMIFS(AssessedValuation[100% Net],AssessedValuation[Dist],$C275,AssessedValuation[Tif_NonTIF],$A$4)</f>
        <v>269275739</v>
      </c>
      <c r="T275" s="8">
        <f>SUMIFS(AssessedValuation[100% Gas &amp; Elec Utilities],AssessedValuation[Dist],$C275,AssessedValuation[Tif_NonTIF],$A$4)</f>
        <v>15244409</v>
      </c>
      <c r="U275" s="8">
        <f t="shared" si="4"/>
        <v>284520148</v>
      </c>
    </row>
    <row r="276" spans="1:21" x14ac:dyDescent="0.25">
      <c r="A276">
        <v>2024</v>
      </c>
      <c r="B276" t="s">
        <v>1039</v>
      </c>
      <c r="C276" t="s">
        <v>1576</v>
      </c>
      <c r="D276" t="s">
        <v>1576</v>
      </c>
      <c r="E276" t="s">
        <v>1739</v>
      </c>
      <c r="F276" t="s">
        <v>1751</v>
      </c>
      <c r="G276" s="8">
        <f>SUMIFS(AssessedValuation[100% Residential],AssessedValuation[Dist],$C276,AssessedValuation[Tif_NonTIF],$A$4)</f>
        <v>140639970</v>
      </c>
      <c r="H276" s="8">
        <f>SUMIFS(AssessedValuation[100% Ag Land],AssessedValuation[Dist],$C276,AssessedValuation[Tif_NonTIF],$A$4)</f>
        <v>163598306</v>
      </c>
      <c r="I276" s="8">
        <f>SUMIFS(AssessedValuation[100% Ag Building],AssessedValuation[Dist],$C276,AssessedValuation[Tif_NonTIF],$A$4)</f>
        <v>8513564</v>
      </c>
      <c r="J276" s="8">
        <f>SUMIFS(AssessedValuation[100% Commercial],AssessedValuation[Dist],$C276,AssessedValuation[Tif_NonTIF],$A$4)</f>
        <v>16096536</v>
      </c>
      <c r="K276" s="8">
        <f>SUMIFS(AssessedValuation[100% Industrial],AssessedValuation[Dist],$C276,AssessedValuation[Tif_NonTIF],$A$4)</f>
        <v>42275477</v>
      </c>
      <c r="L276" s="8">
        <f>SUMIFS(AssessedValuation[100% Reserved],AssessedValuation[Dist],$C276,AssessedValuation[Tif_NonTIF],$A$4)</f>
        <v>0</v>
      </c>
      <c r="M276" s="8">
        <f>SUMIFS(AssessedValuation[100% Reserved3],AssessedValuation[Dist],$C276,AssessedValuation[Tif_NonTIF],$A$4)</f>
        <v>0</v>
      </c>
      <c r="N276" s="8">
        <f>SUMIFS(AssessedValuation[100% Railroads],AssessedValuation[Dist],$C276,AssessedValuation[Tif_NonTIF],$A$4)</f>
        <v>0</v>
      </c>
      <c r="O276" s="8">
        <f>SUMIFS(AssessedValuation[100% Utilities],AssessedValuation[Dist],$C276,AssessedValuation[Tif_NonTIF],$A$4)</f>
        <v>71715723</v>
      </c>
      <c r="P276" s="8">
        <f>SUMIFS(AssessedValuation[100% Other],AssessedValuation[Dist],$C276,AssessedValuation[Tif_NonTIF],$A$4)</f>
        <v>45023</v>
      </c>
      <c r="Q276" s="8">
        <f>SUMIFS(AssessedValuation[100% Gross],AssessedValuation[Dist],$C276,AssessedValuation[Tif_NonTIF],$A$4)</f>
        <v>442884599</v>
      </c>
      <c r="R276" s="8">
        <f>SUMIFS(AssessedValuation[100% Military Exempt],AssessedValuation[Dist],$C276,AssessedValuation[Tif_NonTIF],$A$4)</f>
        <v>295452</v>
      </c>
      <c r="S276" s="8">
        <f>SUMIFS(AssessedValuation[100% Net],AssessedValuation[Dist],$C276,AssessedValuation[Tif_NonTIF],$A$4)</f>
        <v>442589147</v>
      </c>
      <c r="T276" s="8">
        <f>SUMIFS(AssessedValuation[100% Gas &amp; Elec Utilities],AssessedValuation[Dist],$C276,AssessedValuation[Tif_NonTIF],$A$4)</f>
        <v>38437674</v>
      </c>
      <c r="U276" s="8">
        <f t="shared" si="4"/>
        <v>481026821</v>
      </c>
    </row>
    <row r="277" spans="1:21" x14ac:dyDescent="0.25">
      <c r="A277">
        <v>2024</v>
      </c>
      <c r="B277" t="s">
        <v>1039</v>
      </c>
      <c r="C277" t="s">
        <v>1513</v>
      </c>
      <c r="D277" t="s">
        <v>1731</v>
      </c>
      <c r="E277" t="s">
        <v>1740</v>
      </c>
      <c r="F277" t="s">
        <v>1752</v>
      </c>
      <c r="G277" s="8">
        <f>SUMIFS(AssessedValuation[100% Residential],AssessedValuation[Dist],$C277,AssessedValuation[Tif_NonTIF],$A$4)</f>
        <v>166520945</v>
      </c>
      <c r="H277" s="8">
        <f>SUMIFS(AssessedValuation[100% Ag Land],AssessedValuation[Dist],$C277,AssessedValuation[Tif_NonTIF],$A$4)</f>
        <v>241581830</v>
      </c>
      <c r="I277" s="8">
        <f>SUMIFS(AssessedValuation[100% Ag Building],AssessedValuation[Dist],$C277,AssessedValuation[Tif_NonTIF],$A$4)</f>
        <v>12093990</v>
      </c>
      <c r="J277" s="8">
        <f>SUMIFS(AssessedValuation[100% Commercial],AssessedValuation[Dist],$C277,AssessedValuation[Tif_NonTIF],$A$4)</f>
        <v>44598890</v>
      </c>
      <c r="K277" s="8">
        <f>SUMIFS(AssessedValuation[100% Industrial],AssessedValuation[Dist],$C277,AssessedValuation[Tif_NonTIF],$A$4)</f>
        <v>42707182</v>
      </c>
      <c r="L277" s="8">
        <f>SUMIFS(AssessedValuation[100% Reserved],AssessedValuation[Dist],$C277,AssessedValuation[Tif_NonTIF],$A$4)</f>
        <v>0</v>
      </c>
      <c r="M277" s="8">
        <f>SUMIFS(AssessedValuation[100% Reserved3],AssessedValuation[Dist],$C277,AssessedValuation[Tif_NonTIF],$A$4)</f>
        <v>0</v>
      </c>
      <c r="N277" s="8">
        <f>SUMIFS(AssessedValuation[100% Railroads],AssessedValuation[Dist],$C277,AssessedValuation[Tif_NonTIF],$A$4)</f>
        <v>39628238</v>
      </c>
      <c r="O277" s="8">
        <f>SUMIFS(AssessedValuation[100% Utilities],AssessedValuation[Dist],$C277,AssessedValuation[Tif_NonTIF],$A$4)</f>
        <v>56881372</v>
      </c>
      <c r="P277" s="8">
        <f>SUMIFS(AssessedValuation[100% Other],AssessedValuation[Dist],$C277,AssessedValuation[Tif_NonTIF],$A$4)</f>
        <v>47210</v>
      </c>
      <c r="Q277" s="8">
        <f>SUMIFS(AssessedValuation[100% Gross],AssessedValuation[Dist],$C277,AssessedValuation[Tif_NonTIF],$A$4)</f>
        <v>604059657</v>
      </c>
      <c r="R277" s="8">
        <f>SUMIFS(AssessedValuation[100% Military Exempt],AssessedValuation[Dist],$C277,AssessedValuation[Tif_NonTIF],$A$4)</f>
        <v>305580</v>
      </c>
      <c r="S277" s="8">
        <f>SUMIFS(AssessedValuation[100% Net],AssessedValuation[Dist],$C277,AssessedValuation[Tif_NonTIF],$A$4)</f>
        <v>603754077</v>
      </c>
      <c r="T277" s="8">
        <f>SUMIFS(AssessedValuation[100% Gas &amp; Elec Utilities],AssessedValuation[Dist],$C277,AssessedValuation[Tif_NonTIF],$A$4)</f>
        <v>30698047</v>
      </c>
      <c r="U277" s="8">
        <f t="shared" si="4"/>
        <v>634452124</v>
      </c>
    </row>
    <row r="278" spans="1:21" x14ac:dyDescent="0.25">
      <c r="A278">
        <v>2024</v>
      </c>
      <c r="B278" t="s">
        <v>1039</v>
      </c>
      <c r="C278" t="s">
        <v>1577</v>
      </c>
      <c r="D278" t="s">
        <v>1577</v>
      </c>
      <c r="E278" t="s">
        <v>256</v>
      </c>
      <c r="F278" t="s">
        <v>1578</v>
      </c>
      <c r="G278" s="8">
        <f>SUMIFS(AssessedValuation[100% Residential],AssessedValuation[Dist],$C278,AssessedValuation[Tif_NonTIF],$A$4)</f>
        <v>767161182</v>
      </c>
      <c r="H278" s="8">
        <f>SUMIFS(AssessedValuation[100% Ag Land],AssessedValuation[Dist],$C278,AssessedValuation[Tif_NonTIF],$A$4)</f>
        <v>114973960</v>
      </c>
      <c r="I278" s="8">
        <f>SUMIFS(AssessedValuation[100% Ag Building],AssessedValuation[Dist],$C278,AssessedValuation[Tif_NonTIF],$A$4)</f>
        <v>4484990</v>
      </c>
      <c r="J278" s="8">
        <f>SUMIFS(AssessedValuation[100% Commercial],AssessedValuation[Dist],$C278,AssessedValuation[Tif_NonTIF],$A$4)</f>
        <v>227527669</v>
      </c>
      <c r="K278" s="8">
        <f>SUMIFS(AssessedValuation[100% Industrial],AssessedValuation[Dist],$C278,AssessedValuation[Tif_NonTIF],$A$4)</f>
        <v>38189740</v>
      </c>
      <c r="L278" s="8">
        <f>SUMIFS(AssessedValuation[100% Reserved],AssessedValuation[Dist],$C278,AssessedValuation[Tif_NonTIF],$A$4)</f>
        <v>0</v>
      </c>
      <c r="M278" s="8">
        <f>SUMIFS(AssessedValuation[100% Reserved3],AssessedValuation[Dist],$C278,AssessedValuation[Tif_NonTIF],$A$4)</f>
        <v>0</v>
      </c>
      <c r="N278" s="8">
        <f>SUMIFS(AssessedValuation[100% Railroads],AssessedValuation[Dist],$C278,AssessedValuation[Tif_NonTIF],$A$4)</f>
        <v>3515250</v>
      </c>
      <c r="O278" s="8">
        <f>SUMIFS(AssessedValuation[100% Utilities],AssessedValuation[Dist],$C278,AssessedValuation[Tif_NonTIF],$A$4)</f>
        <v>1140108</v>
      </c>
      <c r="P278" s="8">
        <f>SUMIFS(AssessedValuation[100% Other],AssessedValuation[Dist],$C278,AssessedValuation[Tif_NonTIF],$A$4)</f>
        <v>0</v>
      </c>
      <c r="Q278" s="8">
        <f>SUMIFS(AssessedValuation[100% Gross],AssessedValuation[Dist],$C278,AssessedValuation[Tif_NonTIF],$A$4)</f>
        <v>1156992899</v>
      </c>
      <c r="R278" s="8">
        <f>SUMIFS(AssessedValuation[100% Military Exempt],AssessedValuation[Dist],$C278,AssessedValuation[Tif_NonTIF],$A$4)</f>
        <v>1101014</v>
      </c>
      <c r="S278" s="8">
        <f>SUMIFS(AssessedValuation[100% Net],AssessedValuation[Dist],$C278,AssessedValuation[Tif_NonTIF],$A$4)</f>
        <v>1155891885</v>
      </c>
      <c r="T278" s="8">
        <f>SUMIFS(AssessedValuation[100% Gas &amp; Elec Utilities],AssessedValuation[Dist],$C278,AssessedValuation[Tif_NonTIF],$A$4)</f>
        <v>67673240</v>
      </c>
      <c r="U278" s="8">
        <f t="shared" si="4"/>
        <v>1223565125</v>
      </c>
    </row>
    <row r="279" spans="1:21" x14ac:dyDescent="0.25">
      <c r="A279">
        <v>2024</v>
      </c>
      <c r="B279" t="s">
        <v>1039</v>
      </c>
      <c r="C279" t="s">
        <v>1579</v>
      </c>
      <c r="D279" t="s">
        <v>1579</v>
      </c>
      <c r="E279" t="s">
        <v>374</v>
      </c>
      <c r="F279" t="s">
        <v>1580</v>
      </c>
      <c r="G279" s="8">
        <f>SUMIFS(AssessedValuation[100% Residential],AssessedValuation[Dist],$C279,AssessedValuation[Tif_NonTIF],$A$4)</f>
        <v>2087557790</v>
      </c>
      <c r="H279" s="8">
        <f>SUMIFS(AssessedValuation[100% Ag Land],AssessedValuation[Dist],$C279,AssessedValuation[Tif_NonTIF],$A$4)</f>
        <v>55880900</v>
      </c>
      <c r="I279" s="8">
        <f>SUMIFS(AssessedValuation[100% Ag Building],AssessedValuation[Dist],$C279,AssessedValuation[Tif_NonTIF],$A$4)</f>
        <v>1851300</v>
      </c>
      <c r="J279" s="8">
        <f>SUMIFS(AssessedValuation[100% Commercial],AssessedValuation[Dist],$C279,AssessedValuation[Tif_NonTIF],$A$4)</f>
        <v>172142102</v>
      </c>
      <c r="K279" s="8">
        <f>SUMIFS(AssessedValuation[100% Industrial],AssessedValuation[Dist],$C279,AssessedValuation[Tif_NonTIF],$A$4)</f>
        <v>46543875</v>
      </c>
      <c r="L279" s="8">
        <f>SUMIFS(AssessedValuation[100% Reserved],AssessedValuation[Dist],$C279,AssessedValuation[Tif_NonTIF],$A$4)</f>
        <v>0</v>
      </c>
      <c r="M279" s="8">
        <f>SUMIFS(AssessedValuation[100% Reserved3],AssessedValuation[Dist],$C279,AssessedValuation[Tif_NonTIF],$A$4)</f>
        <v>0</v>
      </c>
      <c r="N279" s="8">
        <f>SUMIFS(AssessedValuation[100% Railroads],AssessedValuation[Dist],$C279,AssessedValuation[Tif_NonTIF],$A$4)</f>
        <v>1700882</v>
      </c>
      <c r="O279" s="8">
        <f>SUMIFS(AssessedValuation[100% Utilities],AssessedValuation[Dist],$C279,AssessedValuation[Tif_NonTIF],$A$4)</f>
        <v>927232</v>
      </c>
      <c r="P279" s="8">
        <f>SUMIFS(AssessedValuation[100% Other],AssessedValuation[Dist],$C279,AssessedValuation[Tif_NonTIF],$A$4)</f>
        <v>0</v>
      </c>
      <c r="Q279" s="8">
        <f>SUMIFS(AssessedValuation[100% Gross],AssessedValuation[Dist],$C279,AssessedValuation[Tif_NonTIF],$A$4)</f>
        <v>2366604081</v>
      </c>
      <c r="R279" s="8">
        <f>SUMIFS(AssessedValuation[100% Military Exempt],AssessedValuation[Dist],$C279,AssessedValuation[Tif_NonTIF],$A$4)</f>
        <v>675385</v>
      </c>
      <c r="S279" s="8">
        <f>SUMIFS(AssessedValuation[100% Net],AssessedValuation[Dist],$C279,AssessedValuation[Tif_NonTIF],$A$4)</f>
        <v>2365928696</v>
      </c>
      <c r="T279" s="8">
        <f>SUMIFS(AssessedValuation[100% Gas &amp; Elec Utilities],AssessedValuation[Dist],$C279,AssessedValuation[Tif_NonTIF],$A$4)</f>
        <v>64517606</v>
      </c>
      <c r="U279" s="8">
        <f t="shared" si="4"/>
        <v>2430446302</v>
      </c>
    </row>
    <row r="280" spans="1:21" x14ac:dyDescent="0.25">
      <c r="A280">
        <v>2024</v>
      </c>
      <c r="B280" t="s">
        <v>1045</v>
      </c>
      <c r="C280" t="s">
        <v>1581</v>
      </c>
      <c r="D280" t="s">
        <v>1581</v>
      </c>
      <c r="E280" t="s">
        <v>619</v>
      </c>
      <c r="F280" t="s">
        <v>1582</v>
      </c>
      <c r="G280" s="8">
        <f>SUMIFS(AssessedValuation[100% Residential],AssessedValuation[Dist],$C280,AssessedValuation[Tif_NonTIF],$A$4)</f>
        <v>208348995</v>
      </c>
      <c r="H280" s="8">
        <f>SUMIFS(AssessedValuation[100% Ag Land],AssessedValuation[Dist],$C280,AssessedValuation[Tif_NonTIF],$A$4)</f>
        <v>52841401</v>
      </c>
      <c r="I280" s="8">
        <f>SUMIFS(AssessedValuation[100% Ag Building],AssessedValuation[Dist],$C280,AssessedValuation[Tif_NonTIF],$A$4)</f>
        <v>2353100</v>
      </c>
      <c r="J280" s="8">
        <f>SUMIFS(AssessedValuation[100% Commercial],AssessedValuation[Dist],$C280,AssessedValuation[Tif_NonTIF],$A$4)</f>
        <v>8773805</v>
      </c>
      <c r="K280" s="8">
        <f>SUMIFS(AssessedValuation[100% Industrial],AssessedValuation[Dist],$C280,AssessedValuation[Tif_NonTIF],$A$4)</f>
        <v>328200</v>
      </c>
      <c r="L280" s="8">
        <f>SUMIFS(AssessedValuation[100% Reserved],AssessedValuation[Dist],$C280,AssessedValuation[Tif_NonTIF],$A$4)</f>
        <v>0</v>
      </c>
      <c r="M280" s="8">
        <f>SUMIFS(AssessedValuation[100% Reserved3],AssessedValuation[Dist],$C280,AssessedValuation[Tif_NonTIF],$A$4)</f>
        <v>0</v>
      </c>
      <c r="N280" s="8">
        <f>SUMIFS(AssessedValuation[100% Railroads],AssessedValuation[Dist],$C280,AssessedValuation[Tif_NonTIF],$A$4)</f>
        <v>0</v>
      </c>
      <c r="O280" s="8">
        <f>SUMIFS(AssessedValuation[100% Utilities],AssessedValuation[Dist],$C280,AssessedValuation[Tif_NonTIF],$A$4)</f>
        <v>0</v>
      </c>
      <c r="P280" s="8">
        <f>SUMIFS(AssessedValuation[100% Other],AssessedValuation[Dist],$C280,AssessedValuation[Tif_NonTIF],$A$4)</f>
        <v>0</v>
      </c>
      <c r="Q280" s="8">
        <f>SUMIFS(AssessedValuation[100% Gross],AssessedValuation[Dist],$C280,AssessedValuation[Tif_NonTIF],$A$4)</f>
        <v>272645501</v>
      </c>
      <c r="R280" s="8">
        <f>SUMIFS(AssessedValuation[100% Military Exempt],AssessedValuation[Dist],$C280,AssessedValuation[Tif_NonTIF],$A$4)</f>
        <v>216684</v>
      </c>
      <c r="S280" s="8">
        <f>SUMIFS(AssessedValuation[100% Net],AssessedValuation[Dist],$C280,AssessedValuation[Tif_NonTIF],$A$4)</f>
        <v>272428817</v>
      </c>
      <c r="T280" s="8">
        <f>SUMIFS(AssessedValuation[100% Gas &amp; Elec Utilities],AssessedValuation[Dist],$C280,AssessedValuation[Tif_NonTIF],$A$4)</f>
        <v>23194388</v>
      </c>
      <c r="U280" s="8">
        <f t="shared" si="4"/>
        <v>295623205</v>
      </c>
    </row>
    <row r="281" spans="1:21" x14ac:dyDescent="0.25">
      <c r="A281">
        <v>2024</v>
      </c>
      <c r="B281" t="s">
        <v>1031</v>
      </c>
      <c r="C281" t="s">
        <v>1583</v>
      </c>
      <c r="D281" t="s">
        <v>1583</v>
      </c>
      <c r="E281" t="s">
        <v>787</v>
      </c>
      <c r="F281" t="s">
        <v>1584</v>
      </c>
      <c r="G281" s="8">
        <f>SUMIFS(AssessedValuation[100% Residential],AssessedValuation[Dist],$C281,AssessedValuation[Tif_NonTIF],$A$4)</f>
        <v>203166499</v>
      </c>
      <c r="H281" s="8">
        <f>SUMIFS(AssessedValuation[100% Ag Land],AssessedValuation[Dist],$C281,AssessedValuation[Tif_NonTIF],$A$4)</f>
        <v>192055335</v>
      </c>
      <c r="I281" s="8">
        <f>SUMIFS(AssessedValuation[100% Ag Building],AssessedValuation[Dist],$C281,AssessedValuation[Tif_NonTIF],$A$4)</f>
        <v>10901178</v>
      </c>
      <c r="J281" s="8">
        <f>SUMIFS(AssessedValuation[100% Commercial],AssessedValuation[Dist],$C281,AssessedValuation[Tif_NonTIF],$A$4)</f>
        <v>18274575</v>
      </c>
      <c r="K281" s="8">
        <f>SUMIFS(AssessedValuation[100% Industrial],AssessedValuation[Dist],$C281,AssessedValuation[Tif_NonTIF],$A$4)</f>
        <v>46822880</v>
      </c>
      <c r="L281" s="8">
        <f>SUMIFS(AssessedValuation[100% Reserved],AssessedValuation[Dist],$C281,AssessedValuation[Tif_NonTIF],$A$4)</f>
        <v>0</v>
      </c>
      <c r="M281" s="8">
        <f>SUMIFS(AssessedValuation[100% Reserved3],AssessedValuation[Dist],$C281,AssessedValuation[Tif_NonTIF],$A$4)</f>
        <v>0</v>
      </c>
      <c r="N281" s="8">
        <f>SUMIFS(AssessedValuation[100% Railroads],AssessedValuation[Dist],$C281,AssessedValuation[Tif_NonTIF],$A$4)</f>
        <v>9231666</v>
      </c>
      <c r="O281" s="8">
        <f>SUMIFS(AssessedValuation[100% Utilities],AssessedValuation[Dist],$C281,AssessedValuation[Tif_NonTIF],$A$4)</f>
        <v>16192339</v>
      </c>
      <c r="P281" s="8">
        <f>SUMIFS(AssessedValuation[100% Other],AssessedValuation[Dist],$C281,AssessedValuation[Tif_NonTIF],$A$4)</f>
        <v>0</v>
      </c>
      <c r="Q281" s="8">
        <f>SUMIFS(AssessedValuation[100% Gross],AssessedValuation[Dist],$C281,AssessedValuation[Tif_NonTIF],$A$4)</f>
        <v>496644472</v>
      </c>
      <c r="R281" s="8">
        <f>SUMIFS(AssessedValuation[100% Military Exempt],AssessedValuation[Dist],$C281,AssessedValuation[Tif_NonTIF],$A$4)</f>
        <v>331508</v>
      </c>
      <c r="S281" s="8">
        <f>SUMIFS(AssessedValuation[100% Net],AssessedValuation[Dist],$C281,AssessedValuation[Tif_NonTIF],$A$4)</f>
        <v>496312964</v>
      </c>
      <c r="T281" s="8">
        <f>SUMIFS(AssessedValuation[100% Gas &amp; Elec Utilities],AssessedValuation[Dist],$C281,AssessedValuation[Tif_NonTIF],$A$4)</f>
        <v>55811911</v>
      </c>
      <c r="U281" s="8">
        <f t="shared" si="4"/>
        <v>552124875</v>
      </c>
    </row>
    <row r="282" spans="1:21" x14ac:dyDescent="0.25">
      <c r="A282">
        <v>2024</v>
      </c>
      <c r="B282" t="s">
        <v>1033</v>
      </c>
      <c r="C282" t="s">
        <v>1585</v>
      </c>
      <c r="D282" t="s">
        <v>1585</v>
      </c>
      <c r="E282" t="s">
        <v>726</v>
      </c>
      <c r="F282" t="s">
        <v>1586</v>
      </c>
      <c r="G282" s="8">
        <f>SUMIFS(AssessedValuation[100% Residential],AssessedValuation[Dist],$C282,AssessedValuation[Tif_NonTIF],$A$4)</f>
        <v>53962450</v>
      </c>
      <c r="H282" s="8">
        <f>SUMIFS(AssessedValuation[100% Ag Land],AssessedValuation[Dist],$C282,AssessedValuation[Tif_NonTIF],$A$4)</f>
        <v>49393160</v>
      </c>
      <c r="I282" s="8">
        <f>SUMIFS(AssessedValuation[100% Ag Building],AssessedValuation[Dist],$C282,AssessedValuation[Tif_NonTIF],$A$4)</f>
        <v>1749620</v>
      </c>
      <c r="J282" s="8">
        <f>SUMIFS(AssessedValuation[100% Commercial],AssessedValuation[Dist],$C282,AssessedValuation[Tif_NonTIF],$A$4)</f>
        <v>3320390</v>
      </c>
      <c r="K282" s="8">
        <f>SUMIFS(AssessedValuation[100% Industrial],AssessedValuation[Dist],$C282,AssessedValuation[Tif_NonTIF],$A$4)</f>
        <v>0</v>
      </c>
      <c r="L282" s="8">
        <f>SUMIFS(AssessedValuation[100% Reserved],AssessedValuation[Dist],$C282,AssessedValuation[Tif_NonTIF],$A$4)</f>
        <v>0</v>
      </c>
      <c r="M282" s="8">
        <f>SUMIFS(AssessedValuation[100% Reserved3],AssessedValuation[Dist],$C282,AssessedValuation[Tif_NonTIF],$A$4)</f>
        <v>0</v>
      </c>
      <c r="N282" s="8">
        <f>SUMIFS(AssessedValuation[100% Railroads],AssessedValuation[Dist],$C282,AssessedValuation[Tif_NonTIF],$A$4)</f>
        <v>6741999</v>
      </c>
      <c r="O282" s="8">
        <f>SUMIFS(AssessedValuation[100% Utilities],AssessedValuation[Dist],$C282,AssessedValuation[Tif_NonTIF],$A$4)</f>
        <v>0</v>
      </c>
      <c r="P282" s="8">
        <f>SUMIFS(AssessedValuation[100% Other],AssessedValuation[Dist],$C282,AssessedValuation[Tif_NonTIF],$A$4)</f>
        <v>0</v>
      </c>
      <c r="Q282" s="8">
        <f>SUMIFS(AssessedValuation[100% Gross],AssessedValuation[Dist],$C282,AssessedValuation[Tif_NonTIF],$A$4)</f>
        <v>115167619</v>
      </c>
      <c r="R282" s="8">
        <f>SUMIFS(AssessedValuation[100% Military Exempt],AssessedValuation[Dist],$C282,AssessedValuation[Tif_NonTIF],$A$4)</f>
        <v>107416</v>
      </c>
      <c r="S282" s="8">
        <f>SUMIFS(AssessedValuation[100% Net],AssessedValuation[Dist],$C282,AssessedValuation[Tif_NonTIF],$A$4)</f>
        <v>115060203</v>
      </c>
      <c r="T282" s="8">
        <f>SUMIFS(AssessedValuation[100% Gas &amp; Elec Utilities],AssessedValuation[Dist],$C282,AssessedValuation[Tif_NonTIF],$A$4)</f>
        <v>3119767</v>
      </c>
      <c r="U282" s="8">
        <f t="shared" si="4"/>
        <v>118179970</v>
      </c>
    </row>
    <row r="283" spans="1:21" x14ac:dyDescent="0.25">
      <c r="A283">
        <v>2024</v>
      </c>
      <c r="B283" t="s">
        <v>1054</v>
      </c>
      <c r="C283" t="s">
        <v>1587</v>
      </c>
      <c r="D283" t="s">
        <v>1587</v>
      </c>
      <c r="E283" t="s">
        <v>171</v>
      </c>
      <c r="F283" t="s">
        <v>1588</v>
      </c>
      <c r="G283" s="8">
        <f>SUMIFS(AssessedValuation[100% Residential],AssessedValuation[Dist],$C283,AssessedValuation[Tif_NonTIF],$A$4)</f>
        <v>182769307</v>
      </c>
      <c r="H283" s="8">
        <f>SUMIFS(AssessedValuation[100% Ag Land],AssessedValuation[Dist],$C283,AssessedValuation[Tif_NonTIF],$A$4)</f>
        <v>169837805</v>
      </c>
      <c r="I283" s="8">
        <f>SUMIFS(AssessedValuation[100% Ag Building],AssessedValuation[Dist],$C283,AssessedValuation[Tif_NonTIF],$A$4)</f>
        <v>12634039</v>
      </c>
      <c r="J283" s="8">
        <f>SUMIFS(AssessedValuation[100% Commercial],AssessedValuation[Dist],$C283,AssessedValuation[Tif_NonTIF],$A$4)</f>
        <v>25107294</v>
      </c>
      <c r="K283" s="8">
        <f>SUMIFS(AssessedValuation[100% Industrial],AssessedValuation[Dist],$C283,AssessedValuation[Tif_NonTIF],$A$4)</f>
        <v>4129067</v>
      </c>
      <c r="L283" s="8">
        <f>SUMIFS(AssessedValuation[100% Reserved],AssessedValuation[Dist],$C283,AssessedValuation[Tif_NonTIF],$A$4)</f>
        <v>0</v>
      </c>
      <c r="M283" s="8">
        <f>SUMIFS(AssessedValuation[100% Reserved3],AssessedValuation[Dist],$C283,AssessedValuation[Tif_NonTIF],$A$4)</f>
        <v>0</v>
      </c>
      <c r="N283" s="8">
        <f>SUMIFS(AssessedValuation[100% Railroads],AssessedValuation[Dist],$C283,AssessedValuation[Tif_NonTIF],$A$4)</f>
        <v>0</v>
      </c>
      <c r="O283" s="8">
        <f>SUMIFS(AssessedValuation[100% Utilities],AssessedValuation[Dist],$C283,AssessedValuation[Tif_NonTIF],$A$4)</f>
        <v>12853455</v>
      </c>
      <c r="P283" s="8">
        <f>SUMIFS(AssessedValuation[100% Other],AssessedValuation[Dist],$C283,AssessedValuation[Tif_NonTIF],$A$4)</f>
        <v>0</v>
      </c>
      <c r="Q283" s="8">
        <f>SUMIFS(AssessedValuation[100% Gross],AssessedValuation[Dist],$C283,AssessedValuation[Tif_NonTIF],$A$4)</f>
        <v>407330967</v>
      </c>
      <c r="R283" s="8">
        <f>SUMIFS(AssessedValuation[100% Military Exempt],AssessedValuation[Dist],$C283,AssessedValuation[Tif_NonTIF],$A$4)</f>
        <v>353732</v>
      </c>
      <c r="S283" s="8">
        <f>SUMIFS(AssessedValuation[100% Net],AssessedValuation[Dist],$C283,AssessedValuation[Tif_NonTIF],$A$4)</f>
        <v>406977235</v>
      </c>
      <c r="T283" s="8">
        <f>SUMIFS(AssessedValuation[100% Gas &amp; Elec Utilities],AssessedValuation[Dist],$C283,AssessedValuation[Tif_NonTIF],$A$4)</f>
        <v>33950697</v>
      </c>
      <c r="U283" s="8">
        <f t="shared" si="4"/>
        <v>440927932</v>
      </c>
    </row>
    <row r="284" spans="1:21" x14ac:dyDescent="0.25">
      <c r="A284">
        <v>2024</v>
      </c>
      <c r="B284" t="s">
        <v>1039</v>
      </c>
      <c r="C284" t="s">
        <v>1589</v>
      </c>
      <c r="D284" t="s">
        <v>1589</v>
      </c>
      <c r="E284" t="s">
        <v>74</v>
      </c>
      <c r="F284" t="s">
        <v>1590</v>
      </c>
      <c r="G284" s="8">
        <f>SUMIFS(AssessedValuation[100% Residential],AssessedValuation[Dist],$C284,AssessedValuation[Tif_NonTIF],$A$4)</f>
        <v>567109015</v>
      </c>
      <c r="H284" s="8">
        <f>SUMIFS(AssessedValuation[100% Ag Land],AssessedValuation[Dist],$C284,AssessedValuation[Tif_NonTIF],$A$4)</f>
        <v>66512080</v>
      </c>
      <c r="I284" s="8">
        <f>SUMIFS(AssessedValuation[100% Ag Building],AssessedValuation[Dist],$C284,AssessedValuation[Tif_NonTIF],$A$4)</f>
        <v>4080380</v>
      </c>
      <c r="J284" s="8">
        <f>SUMIFS(AssessedValuation[100% Commercial],AssessedValuation[Dist],$C284,AssessedValuation[Tif_NonTIF],$A$4)</f>
        <v>117706175</v>
      </c>
      <c r="K284" s="8">
        <f>SUMIFS(AssessedValuation[100% Industrial],AssessedValuation[Dist],$C284,AssessedValuation[Tif_NonTIF],$A$4)</f>
        <v>23188196</v>
      </c>
      <c r="L284" s="8">
        <f>SUMIFS(AssessedValuation[100% Reserved],AssessedValuation[Dist],$C284,AssessedValuation[Tif_NonTIF],$A$4)</f>
        <v>0</v>
      </c>
      <c r="M284" s="8">
        <f>SUMIFS(AssessedValuation[100% Reserved3],AssessedValuation[Dist],$C284,AssessedValuation[Tif_NonTIF],$A$4)</f>
        <v>0</v>
      </c>
      <c r="N284" s="8">
        <f>SUMIFS(AssessedValuation[100% Railroads],AssessedValuation[Dist],$C284,AssessedValuation[Tif_NonTIF],$A$4)</f>
        <v>2251631</v>
      </c>
      <c r="O284" s="8">
        <f>SUMIFS(AssessedValuation[100% Utilities],AssessedValuation[Dist],$C284,AssessedValuation[Tif_NonTIF],$A$4)</f>
        <v>27691181</v>
      </c>
      <c r="P284" s="8">
        <f>SUMIFS(AssessedValuation[100% Other],AssessedValuation[Dist],$C284,AssessedValuation[Tif_NonTIF],$A$4)</f>
        <v>0</v>
      </c>
      <c r="Q284" s="8">
        <f>SUMIFS(AssessedValuation[100% Gross],AssessedValuation[Dist],$C284,AssessedValuation[Tif_NonTIF],$A$4)</f>
        <v>808538658</v>
      </c>
      <c r="R284" s="8">
        <f>SUMIFS(AssessedValuation[100% Military Exempt],AssessedValuation[Dist],$C284,AssessedValuation[Tif_NonTIF],$A$4)</f>
        <v>427812</v>
      </c>
      <c r="S284" s="8">
        <f>SUMIFS(AssessedValuation[100% Net],AssessedValuation[Dist],$C284,AssessedValuation[Tif_NonTIF],$A$4)</f>
        <v>808110846</v>
      </c>
      <c r="T284" s="8">
        <f>SUMIFS(AssessedValuation[100% Gas &amp; Elec Utilities],AssessedValuation[Dist],$C284,AssessedValuation[Tif_NonTIF],$A$4)</f>
        <v>40347329</v>
      </c>
      <c r="U284" s="8">
        <f t="shared" si="4"/>
        <v>848458175</v>
      </c>
    </row>
    <row r="285" spans="1:21" x14ac:dyDescent="0.25">
      <c r="A285">
        <v>2024</v>
      </c>
      <c r="B285" t="s">
        <v>1039</v>
      </c>
      <c r="C285" t="s">
        <v>1591</v>
      </c>
      <c r="D285" t="s">
        <v>1591</v>
      </c>
      <c r="E285" t="s">
        <v>139</v>
      </c>
      <c r="F285" t="s">
        <v>1592</v>
      </c>
      <c r="G285" s="8">
        <f>SUMIFS(AssessedValuation[100% Residential],AssessedValuation[Dist],$C285,AssessedValuation[Tif_NonTIF],$A$4)</f>
        <v>65066719</v>
      </c>
      <c r="H285" s="8">
        <f>SUMIFS(AssessedValuation[100% Ag Land],AssessedValuation[Dist],$C285,AssessedValuation[Tif_NonTIF],$A$4)</f>
        <v>57862604</v>
      </c>
      <c r="I285" s="8">
        <f>SUMIFS(AssessedValuation[100% Ag Building],AssessedValuation[Dist],$C285,AssessedValuation[Tif_NonTIF],$A$4)</f>
        <v>2025807</v>
      </c>
      <c r="J285" s="8">
        <f>SUMIFS(AssessedValuation[100% Commercial],AssessedValuation[Dist],$C285,AssessedValuation[Tif_NonTIF],$A$4)</f>
        <v>4855065</v>
      </c>
      <c r="K285" s="8">
        <f>SUMIFS(AssessedValuation[100% Industrial],AssessedValuation[Dist],$C285,AssessedValuation[Tif_NonTIF],$A$4)</f>
        <v>31740</v>
      </c>
      <c r="L285" s="8">
        <f>SUMIFS(AssessedValuation[100% Reserved],AssessedValuation[Dist],$C285,AssessedValuation[Tif_NonTIF],$A$4)</f>
        <v>0</v>
      </c>
      <c r="M285" s="8">
        <f>SUMIFS(AssessedValuation[100% Reserved3],AssessedValuation[Dist],$C285,AssessedValuation[Tif_NonTIF],$A$4)</f>
        <v>0</v>
      </c>
      <c r="N285" s="8">
        <f>SUMIFS(AssessedValuation[100% Railroads],AssessedValuation[Dist],$C285,AssessedValuation[Tif_NonTIF],$A$4)</f>
        <v>927754</v>
      </c>
      <c r="O285" s="8">
        <f>SUMIFS(AssessedValuation[100% Utilities],AssessedValuation[Dist],$C285,AssessedValuation[Tif_NonTIF],$A$4)</f>
        <v>210213</v>
      </c>
      <c r="P285" s="8">
        <f>SUMIFS(AssessedValuation[100% Other],AssessedValuation[Dist],$C285,AssessedValuation[Tif_NonTIF],$A$4)</f>
        <v>17273</v>
      </c>
      <c r="Q285" s="8">
        <f>SUMIFS(AssessedValuation[100% Gross],AssessedValuation[Dist],$C285,AssessedValuation[Tif_NonTIF],$A$4)</f>
        <v>130997175</v>
      </c>
      <c r="R285" s="8">
        <f>SUMIFS(AssessedValuation[100% Military Exempt],AssessedValuation[Dist],$C285,AssessedValuation[Tif_NonTIF],$A$4)</f>
        <v>101860</v>
      </c>
      <c r="S285" s="8">
        <f>SUMIFS(AssessedValuation[100% Net],AssessedValuation[Dist],$C285,AssessedValuation[Tif_NonTIF],$A$4)</f>
        <v>130895315</v>
      </c>
      <c r="T285" s="8">
        <f>SUMIFS(AssessedValuation[100% Gas &amp; Elec Utilities],AssessedValuation[Dist],$C285,AssessedValuation[Tif_NonTIF],$A$4)</f>
        <v>4552410</v>
      </c>
      <c r="U285" s="8">
        <f t="shared" si="4"/>
        <v>135447725</v>
      </c>
    </row>
    <row r="286" spans="1:21" x14ac:dyDescent="0.25">
      <c r="A286">
        <v>2024</v>
      </c>
      <c r="B286" t="s">
        <v>1031</v>
      </c>
      <c r="C286" t="s">
        <v>1593</v>
      </c>
      <c r="D286" t="s">
        <v>1593</v>
      </c>
      <c r="E286" t="s">
        <v>141</v>
      </c>
      <c r="F286" t="s">
        <v>1594</v>
      </c>
      <c r="G286" s="8">
        <f>SUMIFS(AssessedValuation[100% Residential],AssessedValuation[Dist],$C286,AssessedValuation[Tif_NonTIF],$A$4)</f>
        <v>259080006</v>
      </c>
      <c r="H286" s="8">
        <f>SUMIFS(AssessedValuation[100% Ag Land],AssessedValuation[Dist],$C286,AssessedValuation[Tif_NonTIF],$A$4)</f>
        <v>195472051</v>
      </c>
      <c r="I286" s="8">
        <f>SUMIFS(AssessedValuation[100% Ag Building],AssessedValuation[Dist],$C286,AssessedValuation[Tif_NonTIF],$A$4)</f>
        <v>12890444</v>
      </c>
      <c r="J286" s="8">
        <f>SUMIFS(AssessedValuation[100% Commercial],AssessedValuation[Dist],$C286,AssessedValuation[Tif_NonTIF],$A$4)</f>
        <v>23694897</v>
      </c>
      <c r="K286" s="8">
        <f>SUMIFS(AssessedValuation[100% Industrial],AssessedValuation[Dist],$C286,AssessedValuation[Tif_NonTIF],$A$4)</f>
        <v>20861079</v>
      </c>
      <c r="L286" s="8">
        <f>SUMIFS(AssessedValuation[100% Reserved],AssessedValuation[Dist],$C286,AssessedValuation[Tif_NonTIF],$A$4)</f>
        <v>0</v>
      </c>
      <c r="M286" s="8">
        <f>SUMIFS(AssessedValuation[100% Reserved3],AssessedValuation[Dist],$C286,AssessedValuation[Tif_NonTIF],$A$4)</f>
        <v>0</v>
      </c>
      <c r="N286" s="8">
        <f>SUMIFS(AssessedValuation[100% Railroads],AssessedValuation[Dist],$C286,AssessedValuation[Tif_NonTIF],$A$4)</f>
        <v>0</v>
      </c>
      <c r="O286" s="8">
        <f>SUMIFS(AssessedValuation[100% Utilities],AssessedValuation[Dist],$C286,AssessedValuation[Tif_NonTIF],$A$4)</f>
        <v>23051722</v>
      </c>
      <c r="P286" s="8">
        <f>SUMIFS(AssessedValuation[100% Other],AssessedValuation[Dist],$C286,AssessedValuation[Tif_NonTIF],$A$4)</f>
        <v>0</v>
      </c>
      <c r="Q286" s="8">
        <f>SUMIFS(AssessedValuation[100% Gross],AssessedValuation[Dist],$C286,AssessedValuation[Tif_NonTIF],$A$4)</f>
        <v>535050199</v>
      </c>
      <c r="R286" s="8">
        <f>SUMIFS(AssessedValuation[100% Military Exempt],AssessedValuation[Dist],$C286,AssessedValuation[Tif_NonTIF],$A$4)</f>
        <v>437072</v>
      </c>
      <c r="S286" s="8">
        <f>SUMIFS(AssessedValuation[100% Net],AssessedValuation[Dist],$C286,AssessedValuation[Tif_NonTIF],$A$4)</f>
        <v>534613127</v>
      </c>
      <c r="T286" s="8">
        <f>SUMIFS(AssessedValuation[100% Gas &amp; Elec Utilities],AssessedValuation[Dist],$C286,AssessedValuation[Tif_NonTIF],$A$4)</f>
        <v>31008462</v>
      </c>
      <c r="U286" s="8">
        <f t="shared" si="4"/>
        <v>565621589</v>
      </c>
    </row>
    <row r="287" spans="1:21" x14ac:dyDescent="0.25">
      <c r="A287">
        <v>2024</v>
      </c>
      <c r="B287" t="s">
        <v>1045</v>
      </c>
      <c r="C287" t="s">
        <v>1595</v>
      </c>
      <c r="D287" t="s">
        <v>1595</v>
      </c>
      <c r="E287" t="s">
        <v>209</v>
      </c>
      <c r="F287" t="s">
        <v>1596</v>
      </c>
      <c r="G287" s="8">
        <f>SUMIFS(AssessedValuation[100% Residential],AssessedValuation[Dist],$C287,AssessedValuation[Tif_NonTIF],$A$4)</f>
        <v>348522800</v>
      </c>
      <c r="H287" s="8">
        <f>SUMIFS(AssessedValuation[100% Ag Land],AssessedValuation[Dist],$C287,AssessedValuation[Tif_NonTIF],$A$4)</f>
        <v>115178944</v>
      </c>
      <c r="I287" s="8">
        <f>SUMIFS(AssessedValuation[100% Ag Building],AssessedValuation[Dist],$C287,AssessedValuation[Tif_NonTIF],$A$4)</f>
        <v>5299818</v>
      </c>
      <c r="J287" s="8">
        <f>SUMIFS(AssessedValuation[100% Commercial],AssessedValuation[Dist],$C287,AssessedValuation[Tif_NonTIF],$A$4)</f>
        <v>35562686</v>
      </c>
      <c r="K287" s="8">
        <f>SUMIFS(AssessedValuation[100% Industrial],AssessedValuation[Dist],$C287,AssessedValuation[Tif_NonTIF],$A$4)</f>
        <v>10532030</v>
      </c>
      <c r="L287" s="8">
        <f>SUMIFS(AssessedValuation[100% Reserved],AssessedValuation[Dist],$C287,AssessedValuation[Tif_NonTIF],$A$4)</f>
        <v>0</v>
      </c>
      <c r="M287" s="8">
        <f>SUMIFS(AssessedValuation[100% Reserved3],AssessedValuation[Dist],$C287,AssessedValuation[Tif_NonTIF],$A$4)</f>
        <v>0</v>
      </c>
      <c r="N287" s="8">
        <f>SUMIFS(AssessedValuation[100% Railroads],AssessedValuation[Dist],$C287,AssessedValuation[Tif_NonTIF],$A$4)</f>
        <v>0</v>
      </c>
      <c r="O287" s="8">
        <f>SUMIFS(AssessedValuation[100% Utilities],AssessedValuation[Dist],$C287,AssessedValuation[Tif_NonTIF],$A$4)</f>
        <v>3616183</v>
      </c>
      <c r="P287" s="8">
        <f>SUMIFS(AssessedValuation[100% Other],AssessedValuation[Dist],$C287,AssessedValuation[Tif_NonTIF],$A$4)</f>
        <v>0</v>
      </c>
      <c r="Q287" s="8">
        <f>SUMIFS(AssessedValuation[100% Gross],AssessedValuation[Dist],$C287,AssessedValuation[Tif_NonTIF],$A$4)</f>
        <v>518712461</v>
      </c>
      <c r="R287" s="8">
        <f>SUMIFS(AssessedValuation[100% Military Exempt],AssessedValuation[Dist],$C287,AssessedValuation[Tif_NonTIF],$A$4)</f>
        <v>527820</v>
      </c>
      <c r="S287" s="8">
        <f>SUMIFS(AssessedValuation[100% Net],AssessedValuation[Dist],$C287,AssessedValuation[Tif_NonTIF],$A$4)</f>
        <v>518184641</v>
      </c>
      <c r="T287" s="8">
        <f>SUMIFS(AssessedValuation[100% Gas &amp; Elec Utilities],AssessedValuation[Dist],$C287,AssessedValuation[Tif_NonTIF],$A$4)</f>
        <v>17115994</v>
      </c>
      <c r="U287" s="8">
        <f t="shared" si="4"/>
        <v>535300635</v>
      </c>
    </row>
    <row r="288" spans="1:21" x14ac:dyDescent="0.25">
      <c r="A288">
        <v>2024</v>
      </c>
      <c r="B288" t="s">
        <v>1033</v>
      </c>
      <c r="C288" t="s">
        <v>1597</v>
      </c>
      <c r="D288" t="s">
        <v>1597</v>
      </c>
      <c r="E288" t="s">
        <v>723</v>
      </c>
      <c r="F288" t="s">
        <v>1598</v>
      </c>
      <c r="G288" s="8">
        <f>SUMIFS(AssessedValuation[100% Residential],AssessedValuation[Dist],$C288,AssessedValuation[Tif_NonTIF],$A$4)</f>
        <v>332321546</v>
      </c>
      <c r="H288" s="8">
        <f>SUMIFS(AssessedValuation[100% Ag Land],AssessedValuation[Dist],$C288,AssessedValuation[Tif_NonTIF],$A$4)</f>
        <v>77424038</v>
      </c>
      <c r="I288" s="8">
        <f>SUMIFS(AssessedValuation[100% Ag Building],AssessedValuation[Dist],$C288,AssessedValuation[Tif_NonTIF],$A$4)</f>
        <v>2291761</v>
      </c>
      <c r="J288" s="8">
        <f>SUMIFS(AssessedValuation[100% Commercial],AssessedValuation[Dist],$C288,AssessedValuation[Tif_NonTIF],$A$4)</f>
        <v>9220929</v>
      </c>
      <c r="K288" s="8">
        <f>SUMIFS(AssessedValuation[100% Industrial],AssessedValuation[Dist],$C288,AssessedValuation[Tif_NonTIF],$A$4)</f>
        <v>484500</v>
      </c>
      <c r="L288" s="8">
        <f>SUMIFS(AssessedValuation[100% Reserved],AssessedValuation[Dist],$C288,AssessedValuation[Tif_NonTIF],$A$4)</f>
        <v>0</v>
      </c>
      <c r="M288" s="8">
        <f>SUMIFS(AssessedValuation[100% Reserved3],AssessedValuation[Dist],$C288,AssessedValuation[Tif_NonTIF],$A$4)</f>
        <v>0</v>
      </c>
      <c r="N288" s="8">
        <f>SUMIFS(AssessedValuation[100% Railroads],AssessedValuation[Dist],$C288,AssessedValuation[Tif_NonTIF],$A$4)</f>
        <v>0</v>
      </c>
      <c r="O288" s="8">
        <f>SUMIFS(AssessedValuation[100% Utilities],AssessedValuation[Dist],$C288,AssessedValuation[Tif_NonTIF],$A$4)</f>
        <v>5098149</v>
      </c>
      <c r="P288" s="8">
        <f>SUMIFS(AssessedValuation[100% Other],AssessedValuation[Dist],$C288,AssessedValuation[Tif_NonTIF],$A$4)</f>
        <v>0</v>
      </c>
      <c r="Q288" s="8">
        <f>SUMIFS(AssessedValuation[100% Gross],AssessedValuation[Dist],$C288,AssessedValuation[Tif_NonTIF],$A$4)</f>
        <v>426840923</v>
      </c>
      <c r="R288" s="8">
        <f>SUMIFS(AssessedValuation[100% Military Exempt],AssessedValuation[Dist],$C288,AssessedValuation[Tif_NonTIF],$A$4)</f>
        <v>259280</v>
      </c>
      <c r="S288" s="8">
        <f>SUMIFS(AssessedValuation[100% Net],AssessedValuation[Dist],$C288,AssessedValuation[Tif_NonTIF],$A$4)</f>
        <v>426581643</v>
      </c>
      <c r="T288" s="8">
        <f>SUMIFS(AssessedValuation[100% Gas &amp; Elec Utilities],AssessedValuation[Dist],$C288,AssessedValuation[Tif_NonTIF],$A$4)</f>
        <v>23195462</v>
      </c>
      <c r="U288" s="8">
        <f t="shared" si="4"/>
        <v>449777105</v>
      </c>
    </row>
    <row r="289" spans="1:21" x14ac:dyDescent="0.25">
      <c r="A289">
        <v>2024</v>
      </c>
      <c r="B289" t="s">
        <v>1033</v>
      </c>
      <c r="C289" t="s">
        <v>1599</v>
      </c>
      <c r="D289" t="s">
        <v>1599</v>
      </c>
      <c r="E289" t="s">
        <v>456</v>
      </c>
      <c r="F289" t="s">
        <v>1600</v>
      </c>
      <c r="G289" s="8">
        <f>SUMIFS(AssessedValuation[100% Residential],AssessedValuation[Dist],$C289,AssessedValuation[Tif_NonTIF],$A$4)</f>
        <v>225674982</v>
      </c>
      <c r="H289" s="8">
        <f>SUMIFS(AssessedValuation[100% Ag Land],AssessedValuation[Dist],$C289,AssessedValuation[Tif_NonTIF],$A$4)</f>
        <v>135856556</v>
      </c>
      <c r="I289" s="8">
        <f>SUMIFS(AssessedValuation[100% Ag Building],AssessedValuation[Dist],$C289,AssessedValuation[Tif_NonTIF],$A$4)</f>
        <v>4158989</v>
      </c>
      <c r="J289" s="8">
        <f>SUMIFS(AssessedValuation[100% Commercial],AssessedValuation[Dist],$C289,AssessedValuation[Tif_NonTIF],$A$4)</f>
        <v>10746275</v>
      </c>
      <c r="K289" s="8">
        <f>SUMIFS(AssessedValuation[100% Industrial],AssessedValuation[Dist],$C289,AssessedValuation[Tif_NonTIF],$A$4)</f>
        <v>1847400</v>
      </c>
      <c r="L289" s="8">
        <f>SUMIFS(AssessedValuation[100% Reserved],AssessedValuation[Dist],$C289,AssessedValuation[Tif_NonTIF],$A$4)</f>
        <v>0</v>
      </c>
      <c r="M289" s="8">
        <f>SUMIFS(AssessedValuation[100% Reserved3],AssessedValuation[Dist],$C289,AssessedValuation[Tif_NonTIF],$A$4)</f>
        <v>0</v>
      </c>
      <c r="N289" s="8">
        <f>SUMIFS(AssessedValuation[100% Railroads],AssessedValuation[Dist],$C289,AssessedValuation[Tif_NonTIF],$A$4)</f>
        <v>15180303</v>
      </c>
      <c r="O289" s="8">
        <f>SUMIFS(AssessedValuation[100% Utilities],AssessedValuation[Dist],$C289,AssessedValuation[Tif_NonTIF],$A$4)</f>
        <v>1962226</v>
      </c>
      <c r="P289" s="8">
        <f>SUMIFS(AssessedValuation[100% Other],AssessedValuation[Dist],$C289,AssessedValuation[Tif_NonTIF],$A$4)</f>
        <v>259</v>
      </c>
      <c r="Q289" s="8">
        <f>SUMIFS(AssessedValuation[100% Gross],AssessedValuation[Dist],$C289,AssessedValuation[Tif_NonTIF],$A$4)</f>
        <v>395426990</v>
      </c>
      <c r="R289" s="8">
        <f>SUMIFS(AssessedValuation[100% Military Exempt],AssessedValuation[Dist],$C289,AssessedValuation[Tif_NonTIF],$A$4)</f>
        <v>296320</v>
      </c>
      <c r="S289" s="8">
        <f>SUMIFS(AssessedValuation[100% Net],AssessedValuation[Dist],$C289,AssessedValuation[Tif_NonTIF],$A$4)</f>
        <v>395130670</v>
      </c>
      <c r="T289" s="8">
        <f>SUMIFS(AssessedValuation[100% Gas &amp; Elec Utilities],AssessedValuation[Dist],$C289,AssessedValuation[Tif_NonTIF],$A$4)</f>
        <v>13346766</v>
      </c>
      <c r="U289" s="8">
        <f t="shared" si="4"/>
        <v>408477436</v>
      </c>
    </row>
    <row r="290" spans="1:21" x14ac:dyDescent="0.25">
      <c r="A290">
        <v>2024</v>
      </c>
      <c r="B290" t="s">
        <v>1042</v>
      </c>
      <c r="C290" t="s">
        <v>1601</v>
      </c>
      <c r="D290" t="s">
        <v>1601</v>
      </c>
      <c r="E290" t="s">
        <v>555</v>
      </c>
      <c r="F290" t="s">
        <v>1602</v>
      </c>
      <c r="G290" s="8">
        <f>SUMIFS(AssessedValuation[100% Residential],AssessedValuation[Dist],$C290,AssessedValuation[Tif_NonTIF],$A$4)</f>
        <v>64319213</v>
      </c>
      <c r="H290" s="8">
        <f>SUMIFS(AssessedValuation[100% Ag Land],AssessedValuation[Dist],$C290,AssessedValuation[Tif_NonTIF],$A$4)</f>
        <v>94102938</v>
      </c>
      <c r="I290" s="8">
        <f>SUMIFS(AssessedValuation[100% Ag Building],AssessedValuation[Dist],$C290,AssessedValuation[Tif_NonTIF],$A$4)</f>
        <v>6008710</v>
      </c>
      <c r="J290" s="8">
        <f>SUMIFS(AssessedValuation[100% Commercial],AssessedValuation[Dist],$C290,AssessedValuation[Tif_NonTIF],$A$4)</f>
        <v>5747055</v>
      </c>
      <c r="K290" s="8">
        <f>SUMIFS(AssessedValuation[100% Industrial],AssessedValuation[Dist],$C290,AssessedValuation[Tif_NonTIF],$A$4)</f>
        <v>6974458</v>
      </c>
      <c r="L290" s="8">
        <f>SUMIFS(AssessedValuation[100% Reserved],AssessedValuation[Dist],$C290,AssessedValuation[Tif_NonTIF],$A$4)</f>
        <v>0</v>
      </c>
      <c r="M290" s="8">
        <f>SUMIFS(AssessedValuation[100% Reserved3],AssessedValuation[Dist],$C290,AssessedValuation[Tif_NonTIF],$A$4)</f>
        <v>0</v>
      </c>
      <c r="N290" s="8">
        <f>SUMIFS(AssessedValuation[100% Railroads],AssessedValuation[Dist],$C290,AssessedValuation[Tif_NonTIF],$A$4)</f>
        <v>0</v>
      </c>
      <c r="O290" s="8">
        <f>SUMIFS(AssessedValuation[100% Utilities],AssessedValuation[Dist],$C290,AssessedValuation[Tif_NonTIF],$A$4)</f>
        <v>876583</v>
      </c>
      <c r="P290" s="8">
        <f>SUMIFS(AssessedValuation[100% Other],AssessedValuation[Dist],$C290,AssessedValuation[Tif_NonTIF],$A$4)</f>
        <v>0</v>
      </c>
      <c r="Q290" s="8">
        <f>SUMIFS(AssessedValuation[100% Gross],AssessedValuation[Dist],$C290,AssessedValuation[Tif_NonTIF],$A$4)</f>
        <v>178028957</v>
      </c>
      <c r="R290" s="8">
        <f>SUMIFS(AssessedValuation[100% Military Exempt],AssessedValuation[Dist],$C290,AssessedValuation[Tif_NonTIF],$A$4)</f>
        <v>161124</v>
      </c>
      <c r="S290" s="8">
        <f>SUMIFS(AssessedValuation[100% Net],AssessedValuation[Dist],$C290,AssessedValuation[Tif_NonTIF],$A$4)</f>
        <v>177867833</v>
      </c>
      <c r="T290" s="8">
        <f>SUMIFS(AssessedValuation[100% Gas &amp; Elec Utilities],AssessedValuation[Dist],$C290,AssessedValuation[Tif_NonTIF],$A$4)</f>
        <v>15574154</v>
      </c>
      <c r="U290" s="8">
        <f t="shared" si="4"/>
        <v>193441987</v>
      </c>
    </row>
    <row r="291" spans="1:21" x14ac:dyDescent="0.25">
      <c r="A291">
        <v>2024</v>
      </c>
      <c r="B291" t="s">
        <v>1031</v>
      </c>
      <c r="C291" t="s">
        <v>1603</v>
      </c>
      <c r="D291" t="s">
        <v>1603</v>
      </c>
      <c r="E291" t="s">
        <v>207</v>
      </c>
      <c r="F291" t="s">
        <v>1604</v>
      </c>
      <c r="G291" s="8">
        <f>SUMIFS(AssessedValuation[100% Residential],AssessedValuation[Dist],$C291,AssessedValuation[Tif_NonTIF],$A$4)</f>
        <v>134608649</v>
      </c>
      <c r="H291" s="8">
        <f>SUMIFS(AssessedValuation[100% Ag Land],AssessedValuation[Dist],$C291,AssessedValuation[Tif_NonTIF],$A$4)</f>
        <v>76387950</v>
      </c>
      <c r="I291" s="8">
        <f>SUMIFS(AssessedValuation[100% Ag Building],AssessedValuation[Dist],$C291,AssessedValuation[Tif_NonTIF],$A$4)</f>
        <v>4458530</v>
      </c>
      <c r="J291" s="8">
        <f>SUMIFS(AssessedValuation[100% Commercial],AssessedValuation[Dist],$C291,AssessedValuation[Tif_NonTIF],$A$4)</f>
        <v>10105101</v>
      </c>
      <c r="K291" s="8">
        <f>SUMIFS(AssessedValuation[100% Industrial],AssessedValuation[Dist],$C291,AssessedValuation[Tif_NonTIF],$A$4)</f>
        <v>0</v>
      </c>
      <c r="L291" s="8">
        <f>SUMIFS(AssessedValuation[100% Reserved],AssessedValuation[Dist],$C291,AssessedValuation[Tif_NonTIF],$A$4)</f>
        <v>0</v>
      </c>
      <c r="M291" s="8">
        <f>SUMIFS(AssessedValuation[100% Reserved3],AssessedValuation[Dist],$C291,AssessedValuation[Tif_NonTIF],$A$4)</f>
        <v>0</v>
      </c>
      <c r="N291" s="8">
        <f>SUMIFS(AssessedValuation[100% Railroads],AssessedValuation[Dist],$C291,AssessedValuation[Tif_NonTIF],$A$4)</f>
        <v>0</v>
      </c>
      <c r="O291" s="8">
        <f>SUMIFS(AssessedValuation[100% Utilities],AssessedValuation[Dist],$C291,AssessedValuation[Tif_NonTIF],$A$4)</f>
        <v>339133</v>
      </c>
      <c r="P291" s="8">
        <f>SUMIFS(AssessedValuation[100% Other],AssessedValuation[Dist],$C291,AssessedValuation[Tif_NonTIF],$A$4)</f>
        <v>0</v>
      </c>
      <c r="Q291" s="8">
        <f>SUMIFS(AssessedValuation[100% Gross],AssessedValuation[Dist],$C291,AssessedValuation[Tif_NonTIF],$A$4)</f>
        <v>225899363</v>
      </c>
      <c r="R291" s="8">
        <f>SUMIFS(AssessedValuation[100% Military Exempt],AssessedValuation[Dist],$C291,AssessedValuation[Tif_NonTIF],$A$4)</f>
        <v>238908</v>
      </c>
      <c r="S291" s="8">
        <f>SUMIFS(AssessedValuation[100% Net],AssessedValuation[Dist],$C291,AssessedValuation[Tif_NonTIF],$A$4)</f>
        <v>225660455</v>
      </c>
      <c r="T291" s="8">
        <f>SUMIFS(AssessedValuation[100% Gas &amp; Elec Utilities],AssessedValuation[Dist],$C291,AssessedValuation[Tif_NonTIF],$A$4)</f>
        <v>11449804</v>
      </c>
      <c r="U291" s="8">
        <f t="shared" si="4"/>
        <v>237110259</v>
      </c>
    </row>
    <row r="292" spans="1:21" x14ac:dyDescent="0.25">
      <c r="A292">
        <v>2024</v>
      </c>
      <c r="B292" t="s">
        <v>1054</v>
      </c>
      <c r="C292" t="s">
        <v>1605</v>
      </c>
      <c r="D292" t="s">
        <v>1605</v>
      </c>
      <c r="E292" t="s">
        <v>219</v>
      </c>
      <c r="F292" t="s">
        <v>1606</v>
      </c>
      <c r="G292" s="8">
        <f>SUMIFS(AssessedValuation[100% Residential],AssessedValuation[Dist],$C292,AssessedValuation[Tif_NonTIF],$A$4)</f>
        <v>166095618</v>
      </c>
      <c r="H292" s="8">
        <f>SUMIFS(AssessedValuation[100% Ag Land],AssessedValuation[Dist],$C292,AssessedValuation[Tif_NonTIF],$A$4)</f>
        <v>130395340</v>
      </c>
      <c r="I292" s="8">
        <f>SUMIFS(AssessedValuation[100% Ag Building],AssessedValuation[Dist],$C292,AssessedValuation[Tif_NonTIF],$A$4)</f>
        <v>11680530</v>
      </c>
      <c r="J292" s="8">
        <f>SUMIFS(AssessedValuation[100% Commercial],AssessedValuation[Dist],$C292,AssessedValuation[Tif_NonTIF],$A$4)</f>
        <v>21702620</v>
      </c>
      <c r="K292" s="8">
        <f>SUMIFS(AssessedValuation[100% Industrial],AssessedValuation[Dist],$C292,AssessedValuation[Tif_NonTIF],$A$4)</f>
        <v>3400750</v>
      </c>
      <c r="L292" s="8">
        <f>SUMIFS(AssessedValuation[100% Reserved],AssessedValuation[Dist],$C292,AssessedValuation[Tif_NonTIF],$A$4)</f>
        <v>0</v>
      </c>
      <c r="M292" s="8">
        <f>SUMIFS(AssessedValuation[100% Reserved3],AssessedValuation[Dist],$C292,AssessedValuation[Tif_NonTIF],$A$4)</f>
        <v>0</v>
      </c>
      <c r="N292" s="8">
        <f>SUMIFS(AssessedValuation[100% Railroads],AssessedValuation[Dist],$C292,AssessedValuation[Tif_NonTIF],$A$4)</f>
        <v>4772304</v>
      </c>
      <c r="O292" s="8">
        <f>SUMIFS(AssessedValuation[100% Utilities],AssessedValuation[Dist],$C292,AssessedValuation[Tif_NonTIF],$A$4)</f>
        <v>838436</v>
      </c>
      <c r="P292" s="8">
        <f>SUMIFS(AssessedValuation[100% Other],AssessedValuation[Dist],$C292,AssessedValuation[Tif_NonTIF],$A$4)</f>
        <v>0</v>
      </c>
      <c r="Q292" s="8">
        <f>SUMIFS(AssessedValuation[100% Gross],AssessedValuation[Dist],$C292,AssessedValuation[Tif_NonTIF],$A$4)</f>
        <v>338885598</v>
      </c>
      <c r="R292" s="8">
        <f>SUMIFS(AssessedValuation[100% Military Exempt],AssessedValuation[Dist],$C292,AssessedValuation[Tif_NonTIF],$A$4)</f>
        <v>270392</v>
      </c>
      <c r="S292" s="8">
        <f>SUMIFS(AssessedValuation[100% Net],AssessedValuation[Dist],$C292,AssessedValuation[Tif_NonTIF],$A$4)</f>
        <v>338615206</v>
      </c>
      <c r="T292" s="8">
        <f>SUMIFS(AssessedValuation[100% Gas &amp; Elec Utilities],AssessedValuation[Dist],$C292,AssessedValuation[Tif_NonTIF],$A$4)</f>
        <v>15250816</v>
      </c>
      <c r="U292" s="8">
        <f t="shared" si="4"/>
        <v>353866022</v>
      </c>
    </row>
    <row r="293" spans="1:21" x14ac:dyDescent="0.25">
      <c r="A293">
        <v>2024</v>
      </c>
      <c r="B293" t="s">
        <v>1026</v>
      </c>
      <c r="C293" t="s">
        <v>1607</v>
      </c>
      <c r="D293" t="s">
        <v>1607</v>
      </c>
      <c r="E293" t="s">
        <v>717</v>
      </c>
      <c r="F293" t="s">
        <v>1608</v>
      </c>
      <c r="G293" s="8">
        <f>SUMIFS(AssessedValuation[100% Residential],AssessedValuation[Dist],$C293,AssessedValuation[Tif_NonTIF],$A$4)</f>
        <v>96441130</v>
      </c>
      <c r="H293" s="8">
        <f>SUMIFS(AssessedValuation[100% Ag Land],AssessedValuation[Dist],$C293,AssessedValuation[Tif_NonTIF],$A$4)</f>
        <v>66128656</v>
      </c>
      <c r="I293" s="8">
        <f>SUMIFS(AssessedValuation[100% Ag Building],AssessedValuation[Dist],$C293,AssessedValuation[Tif_NonTIF],$A$4)</f>
        <v>1915370</v>
      </c>
      <c r="J293" s="8">
        <f>SUMIFS(AssessedValuation[100% Commercial],AssessedValuation[Dist],$C293,AssessedValuation[Tif_NonTIF],$A$4)</f>
        <v>8175980</v>
      </c>
      <c r="K293" s="8">
        <f>SUMIFS(AssessedValuation[100% Industrial],AssessedValuation[Dist],$C293,AssessedValuation[Tif_NonTIF],$A$4)</f>
        <v>559130</v>
      </c>
      <c r="L293" s="8">
        <f>SUMIFS(AssessedValuation[100% Reserved],AssessedValuation[Dist],$C293,AssessedValuation[Tif_NonTIF],$A$4)</f>
        <v>0</v>
      </c>
      <c r="M293" s="8">
        <f>SUMIFS(AssessedValuation[100% Reserved3],AssessedValuation[Dist],$C293,AssessedValuation[Tif_NonTIF],$A$4)</f>
        <v>0</v>
      </c>
      <c r="N293" s="8">
        <f>SUMIFS(AssessedValuation[100% Railroads],AssessedValuation[Dist],$C293,AssessedValuation[Tif_NonTIF],$A$4)</f>
        <v>12241483</v>
      </c>
      <c r="O293" s="8">
        <f>SUMIFS(AssessedValuation[100% Utilities],AssessedValuation[Dist],$C293,AssessedValuation[Tif_NonTIF],$A$4)</f>
        <v>2596513</v>
      </c>
      <c r="P293" s="8">
        <f>SUMIFS(AssessedValuation[100% Other],AssessedValuation[Dist],$C293,AssessedValuation[Tif_NonTIF],$A$4)</f>
        <v>1940</v>
      </c>
      <c r="Q293" s="8">
        <f>SUMIFS(AssessedValuation[100% Gross],AssessedValuation[Dist],$C293,AssessedValuation[Tif_NonTIF],$A$4)</f>
        <v>188060202</v>
      </c>
      <c r="R293" s="8">
        <f>SUMIFS(AssessedValuation[100% Military Exempt],AssessedValuation[Dist],$C293,AssessedValuation[Tif_NonTIF],$A$4)</f>
        <v>209276</v>
      </c>
      <c r="S293" s="8">
        <f>SUMIFS(AssessedValuation[100% Net],AssessedValuation[Dist],$C293,AssessedValuation[Tif_NonTIF],$A$4)</f>
        <v>187850926</v>
      </c>
      <c r="T293" s="8">
        <f>SUMIFS(AssessedValuation[100% Gas &amp; Elec Utilities],AssessedValuation[Dist],$C293,AssessedValuation[Tif_NonTIF],$A$4)</f>
        <v>16201667</v>
      </c>
      <c r="U293" s="8">
        <f t="shared" si="4"/>
        <v>204052593</v>
      </c>
    </row>
    <row r="294" spans="1:21" x14ac:dyDescent="0.25">
      <c r="A294">
        <v>2024</v>
      </c>
      <c r="B294" t="s">
        <v>1039</v>
      </c>
      <c r="C294" t="s">
        <v>1609</v>
      </c>
      <c r="D294" t="s">
        <v>1609</v>
      </c>
      <c r="E294" t="s">
        <v>463</v>
      </c>
      <c r="F294" t="s">
        <v>1610</v>
      </c>
      <c r="G294" s="8">
        <f>SUMIFS(AssessedValuation[100% Residential],AssessedValuation[Dist],$C294,AssessedValuation[Tif_NonTIF],$A$4)</f>
        <v>50854482</v>
      </c>
      <c r="H294" s="8">
        <f>SUMIFS(AssessedValuation[100% Ag Land],AssessedValuation[Dist],$C294,AssessedValuation[Tif_NonTIF],$A$4)</f>
        <v>88575961</v>
      </c>
      <c r="I294" s="8">
        <f>SUMIFS(AssessedValuation[100% Ag Building],AssessedValuation[Dist],$C294,AssessedValuation[Tif_NonTIF],$A$4)</f>
        <v>5535544</v>
      </c>
      <c r="J294" s="8">
        <f>SUMIFS(AssessedValuation[100% Commercial],AssessedValuation[Dist],$C294,AssessedValuation[Tif_NonTIF],$A$4)</f>
        <v>22042943</v>
      </c>
      <c r="K294" s="8">
        <f>SUMIFS(AssessedValuation[100% Industrial],AssessedValuation[Dist],$C294,AssessedValuation[Tif_NonTIF],$A$4)</f>
        <v>842450</v>
      </c>
      <c r="L294" s="8">
        <f>SUMIFS(AssessedValuation[100% Reserved],AssessedValuation[Dist],$C294,AssessedValuation[Tif_NonTIF],$A$4)</f>
        <v>0</v>
      </c>
      <c r="M294" s="8">
        <f>SUMIFS(AssessedValuation[100% Reserved3],AssessedValuation[Dist],$C294,AssessedValuation[Tif_NonTIF],$A$4)</f>
        <v>0</v>
      </c>
      <c r="N294" s="8">
        <f>SUMIFS(AssessedValuation[100% Railroads],AssessedValuation[Dist],$C294,AssessedValuation[Tif_NonTIF],$A$4)</f>
        <v>23155194</v>
      </c>
      <c r="O294" s="8">
        <f>SUMIFS(AssessedValuation[100% Utilities],AssessedValuation[Dist],$C294,AssessedValuation[Tif_NonTIF],$A$4)</f>
        <v>0</v>
      </c>
      <c r="P294" s="8">
        <f>SUMIFS(AssessedValuation[100% Other],AssessedValuation[Dist],$C294,AssessedValuation[Tif_NonTIF],$A$4)</f>
        <v>24836</v>
      </c>
      <c r="Q294" s="8">
        <f>SUMIFS(AssessedValuation[100% Gross],AssessedValuation[Dist],$C294,AssessedValuation[Tif_NonTIF],$A$4)</f>
        <v>191031410</v>
      </c>
      <c r="R294" s="8">
        <f>SUMIFS(AssessedValuation[100% Military Exempt],AssessedValuation[Dist],$C294,AssessedValuation[Tif_NonTIF],$A$4)</f>
        <v>112560</v>
      </c>
      <c r="S294" s="8">
        <f>SUMIFS(AssessedValuation[100% Net],AssessedValuation[Dist],$C294,AssessedValuation[Tif_NonTIF],$A$4)</f>
        <v>190918850</v>
      </c>
      <c r="T294" s="8">
        <f>SUMIFS(AssessedValuation[100% Gas &amp; Elec Utilities],AssessedValuation[Dist],$C294,AssessedValuation[Tif_NonTIF],$A$4)</f>
        <v>22522619</v>
      </c>
      <c r="U294" s="8">
        <f t="shared" si="4"/>
        <v>213441469</v>
      </c>
    </row>
    <row r="295" spans="1:21" x14ac:dyDescent="0.25">
      <c r="A295">
        <v>2024</v>
      </c>
      <c r="B295" t="s">
        <v>1033</v>
      </c>
      <c r="C295" t="s">
        <v>1611</v>
      </c>
      <c r="D295" t="s">
        <v>1611</v>
      </c>
      <c r="E295" t="s">
        <v>781</v>
      </c>
      <c r="F295" t="s">
        <v>1612</v>
      </c>
      <c r="G295" s="8">
        <f>SUMIFS(AssessedValuation[100% Residential],AssessedValuation[Dist],$C295,AssessedValuation[Tif_NonTIF],$A$4)</f>
        <v>354140891</v>
      </c>
      <c r="H295" s="8">
        <f>SUMIFS(AssessedValuation[100% Ag Land],AssessedValuation[Dist],$C295,AssessedValuation[Tif_NonTIF],$A$4)</f>
        <v>86752900</v>
      </c>
      <c r="I295" s="8">
        <f>SUMIFS(AssessedValuation[100% Ag Building],AssessedValuation[Dist],$C295,AssessedValuation[Tif_NonTIF],$A$4)</f>
        <v>3116900</v>
      </c>
      <c r="J295" s="8">
        <f>SUMIFS(AssessedValuation[100% Commercial],AssessedValuation[Dist],$C295,AssessedValuation[Tif_NonTIF],$A$4)</f>
        <v>13999584</v>
      </c>
      <c r="K295" s="8">
        <f>SUMIFS(AssessedValuation[100% Industrial],AssessedValuation[Dist],$C295,AssessedValuation[Tif_NonTIF],$A$4)</f>
        <v>281100</v>
      </c>
      <c r="L295" s="8">
        <f>SUMIFS(AssessedValuation[100% Reserved],AssessedValuation[Dist],$C295,AssessedValuation[Tif_NonTIF],$A$4)</f>
        <v>0</v>
      </c>
      <c r="M295" s="8">
        <f>SUMIFS(AssessedValuation[100% Reserved3],AssessedValuation[Dist],$C295,AssessedValuation[Tif_NonTIF],$A$4)</f>
        <v>0</v>
      </c>
      <c r="N295" s="8">
        <f>SUMIFS(AssessedValuation[100% Railroads],AssessedValuation[Dist],$C295,AssessedValuation[Tif_NonTIF],$A$4)</f>
        <v>14798808</v>
      </c>
      <c r="O295" s="8">
        <f>SUMIFS(AssessedValuation[100% Utilities],AssessedValuation[Dist],$C295,AssessedValuation[Tif_NonTIF],$A$4)</f>
        <v>156663</v>
      </c>
      <c r="P295" s="8">
        <f>SUMIFS(AssessedValuation[100% Other],AssessedValuation[Dist],$C295,AssessedValuation[Tif_NonTIF],$A$4)</f>
        <v>0</v>
      </c>
      <c r="Q295" s="8">
        <f>SUMIFS(AssessedValuation[100% Gross],AssessedValuation[Dist],$C295,AssessedValuation[Tif_NonTIF],$A$4)</f>
        <v>473246846</v>
      </c>
      <c r="R295" s="8">
        <f>SUMIFS(AssessedValuation[100% Military Exempt],AssessedValuation[Dist],$C295,AssessedValuation[Tif_NonTIF],$A$4)</f>
        <v>333360</v>
      </c>
      <c r="S295" s="8">
        <f>SUMIFS(AssessedValuation[100% Net],AssessedValuation[Dist],$C295,AssessedValuation[Tif_NonTIF],$A$4)</f>
        <v>472913486</v>
      </c>
      <c r="T295" s="8">
        <f>SUMIFS(AssessedValuation[100% Gas &amp; Elec Utilities],AssessedValuation[Dist],$C295,AssessedValuation[Tif_NonTIF],$A$4)</f>
        <v>23194040</v>
      </c>
      <c r="U295" s="8">
        <f t="shared" si="4"/>
        <v>496107526</v>
      </c>
    </row>
    <row r="296" spans="1:21" x14ac:dyDescent="0.25">
      <c r="A296">
        <v>2024</v>
      </c>
      <c r="B296" t="s">
        <v>1031</v>
      </c>
      <c r="C296" t="s">
        <v>1613</v>
      </c>
      <c r="D296" t="s">
        <v>1735</v>
      </c>
      <c r="E296" t="s">
        <v>172</v>
      </c>
      <c r="F296" t="s">
        <v>1614</v>
      </c>
      <c r="G296" s="8">
        <f>SUMIFS(AssessedValuation[100% Residential],AssessedValuation[Dist],$C296,AssessedValuation[Tif_NonTIF],$A$4)</f>
        <v>387418002</v>
      </c>
      <c r="H296" s="8">
        <f>SUMIFS(AssessedValuation[100% Ag Land],AssessedValuation[Dist],$C296,AssessedValuation[Tif_NonTIF],$A$4)</f>
        <v>248841636</v>
      </c>
      <c r="I296" s="8">
        <f>SUMIFS(AssessedValuation[100% Ag Building],AssessedValuation[Dist],$C296,AssessedValuation[Tif_NonTIF],$A$4)</f>
        <v>9455920</v>
      </c>
      <c r="J296" s="8">
        <f>SUMIFS(AssessedValuation[100% Commercial],AssessedValuation[Dist],$C296,AssessedValuation[Tif_NonTIF],$A$4)</f>
        <v>25086020</v>
      </c>
      <c r="K296" s="8">
        <f>SUMIFS(AssessedValuation[100% Industrial],AssessedValuation[Dist],$C296,AssessedValuation[Tif_NonTIF],$A$4)</f>
        <v>5665783</v>
      </c>
      <c r="L296" s="8">
        <f>SUMIFS(AssessedValuation[100% Reserved],AssessedValuation[Dist],$C296,AssessedValuation[Tif_NonTIF],$A$4)</f>
        <v>0</v>
      </c>
      <c r="M296" s="8">
        <f>SUMIFS(AssessedValuation[100% Reserved3],AssessedValuation[Dist],$C296,AssessedValuation[Tif_NonTIF],$A$4)</f>
        <v>0</v>
      </c>
      <c r="N296" s="8">
        <f>SUMIFS(AssessedValuation[100% Railroads],AssessedValuation[Dist],$C296,AssessedValuation[Tif_NonTIF],$A$4)</f>
        <v>3949744</v>
      </c>
      <c r="O296" s="8">
        <f>SUMIFS(AssessedValuation[100% Utilities],AssessedValuation[Dist],$C296,AssessedValuation[Tif_NonTIF],$A$4)</f>
        <v>3856810</v>
      </c>
      <c r="P296" s="8">
        <f>SUMIFS(AssessedValuation[100% Other],AssessedValuation[Dist],$C296,AssessedValuation[Tif_NonTIF],$A$4)</f>
        <v>0</v>
      </c>
      <c r="Q296" s="8">
        <f>SUMIFS(AssessedValuation[100% Gross],AssessedValuation[Dist],$C296,AssessedValuation[Tif_NonTIF],$A$4)</f>
        <v>684273915</v>
      </c>
      <c r="R296" s="8">
        <f>SUMIFS(AssessedValuation[100% Military Exempt],AssessedValuation[Dist],$C296,AssessedValuation[Tif_NonTIF],$A$4)</f>
        <v>513004</v>
      </c>
      <c r="S296" s="8">
        <f>SUMIFS(AssessedValuation[100% Net],AssessedValuation[Dist],$C296,AssessedValuation[Tif_NonTIF],$A$4)</f>
        <v>683760911</v>
      </c>
      <c r="T296" s="8">
        <f>SUMIFS(AssessedValuation[100% Gas &amp; Elec Utilities],AssessedValuation[Dist],$C296,AssessedValuation[Tif_NonTIF],$A$4)</f>
        <v>61917288</v>
      </c>
      <c r="U296" s="8">
        <f t="shared" si="4"/>
        <v>745678199</v>
      </c>
    </row>
    <row r="297" spans="1:21" x14ac:dyDescent="0.25">
      <c r="A297">
        <v>2024</v>
      </c>
      <c r="B297" t="s">
        <v>1026</v>
      </c>
      <c r="C297" t="s">
        <v>1615</v>
      </c>
      <c r="D297" t="s">
        <v>1615</v>
      </c>
      <c r="E297" t="s">
        <v>61</v>
      </c>
      <c r="F297" t="s">
        <v>1616</v>
      </c>
      <c r="G297" s="8">
        <f>SUMIFS(AssessedValuation[100% Residential],AssessedValuation[Dist],$C297,AssessedValuation[Tif_NonTIF],$A$4)</f>
        <v>244748830</v>
      </c>
      <c r="H297" s="8">
        <f>SUMIFS(AssessedValuation[100% Ag Land],AssessedValuation[Dist],$C297,AssessedValuation[Tif_NonTIF],$A$4)</f>
        <v>104583731</v>
      </c>
      <c r="I297" s="8">
        <f>SUMIFS(AssessedValuation[100% Ag Building],AssessedValuation[Dist],$C297,AssessedValuation[Tif_NonTIF],$A$4)</f>
        <v>4351717</v>
      </c>
      <c r="J297" s="8">
        <f>SUMIFS(AssessedValuation[100% Commercial],AssessedValuation[Dist],$C297,AssessedValuation[Tif_NonTIF],$A$4)</f>
        <v>53499993</v>
      </c>
      <c r="K297" s="8">
        <f>SUMIFS(AssessedValuation[100% Industrial],AssessedValuation[Dist],$C297,AssessedValuation[Tif_NonTIF],$A$4)</f>
        <v>42548963</v>
      </c>
      <c r="L297" s="8">
        <f>SUMIFS(AssessedValuation[100% Reserved],AssessedValuation[Dist],$C297,AssessedValuation[Tif_NonTIF],$A$4)</f>
        <v>0</v>
      </c>
      <c r="M297" s="8">
        <f>SUMIFS(AssessedValuation[100% Reserved3],AssessedValuation[Dist],$C297,AssessedValuation[Tif_NonTIF],$A$4)</f>
        <v>0</v>
      </c>
      <c r="N297" s="8">
        <f>SUMIFS(AssessedValuation[100% Railroads],AssessedValuation[Dist],$C297,AssessedValuation[Tif_NonTIF],$A$4)</f>
        <v>9213113</v>
      </c>
      <c r="O297" s="8">
        <f>SUMIFS(AssessedValuation[100% Utilities],AssessedValuation[Dist],$C297,AssessedValuation[Tif_NonTIF],$A$4)</f>
        <v>44679188</v>
      </c>
      <c r="P297" s="8">
        <f>SUMIFS(AssessedValuation[100% Other],AssessedValuation[Dist],$C297,AssessedValuation[Tif_NonTIF],$A$4)</f>
        <v>231</v>
      </c>
      <c r="Q297" s="8">
        <f>SUMIFS(AssessedValuation[100% Gross],AssessedValuation[Dist],$C297,AssessedValuation[Tif_NonTIF],$A$4)</f>
        <v>503625766</v>
      </c>
      <c r="R297" s="8">
        <f>SUMIFS(AssessedValuation[100% Military Exempt],AssessedValuation[Dist],$C297,AssessedValuation[Tif_NonTIF],$A$4)</f>
        <v>166680</v>
      </c>
      <c r="S297" s="8">
        <f>SUMIFS(AssessedValuation[100% Net],AssessedValuation[Dist],$C297,AssessedValuation[Tif_NonTIF],$A$4)</f>
        <v>503459086</v>
      </c>
      <c r="T297" s="8">
        <f>SUMIFS(AssessedValuation[100% Gas &amp; Elec Utilities],AssessedValuation[Dist],$C297,AssessedValuation[Tif_NonTIF],$A$4)</f>
        <v>62518869</v>
      </c>
      <c r="U297" s="8">
        <f t="shared" si="4"/>
        <v>565977955</v>
      </c>
    </row>
    <row r="298" spans="1:21" x14ac:dyDescent="0.25">
      <c r="A298">
        <v>2024</v>
      </c>
      <c r="B298" t="s">
        <v>1026</v>
      </c>
      <c r="C298" t="s">
        <v>1617</v>
      </c>
      <c r="D298" t="s">
        <v>1617</v>
      </c>
      <c r="E298" t="s">
        <v>870</v>
      </c>
      <c r="F298" t="s">
        <v>1618</v>
      </c>
      <c r="G298" s="8">
        <f>SUMIFS(AssessedValuation[100% Residential],AssessedValuation[Dist],$C298,AssessedValuation[Tif_NonTIF],$A$4)</f>
        <v>1886826532</v>
      </c>
      <c r="H298" s="8">
        <f>SUMIFS(AssessedValuation[100% Ag Land],AssessedValuation[Dist],$C298,AssessedValuation[Tif_NonTIF],$A$4)</f>
        <v>1078470</v>
      </c>
      <c r="I298" s="8">
        <f>SUMIFS(AssessedValuation[100% Ag Building],AssessedValuation[Dist],$C298,AssessedValuation[Tif_NonTIF],$A$4)</f>
        <v>306970</v>
      </c>
      <c r="J298" s="8">
        <f>SUMIFS(AssessedValuation[100% Commercial],AssessedValuation[Dist],$C298,AssessedValuation[Tif_NonTIF],$A$4)</f>
        <v>411884169</v>
      </c>
      <c r="K298" s="8">
        <f>SUMIFS(AssessedValuation[100% Industrial],AssessedValuation[Dist],$C298,AssessedValuation[Tif_NonTIF],$A$4)</f>
        <v>16436875</v>
      </c>
      <c r="L298" s="8">
        <f>SUMIFS(AssessedValuation[100% Reserved],AssessedValuation[Dist],$C298,AssessedValuation[Tif_NonTIF],$A$4)</f>
        <v>0</v>
      </c>
      <c r="M298" s="8">
        <f>SUMIFS(AssessedValuation[100% Reserved3],AssessedValuation[Dist],$C298,AssessedValuation[Tif_NonTIF],$A$4)</f>
        <v>0</v>
      </c>
      <c r="N298" s="8">
        <f>SUMIFS(AssessedValuation[100% Railroads],AssessedValuation[Dist],$C298,AssessedValuation[Tif_NonTIF],$A$4)</f>
        <v>0</v>
      </c>
      <c r="O298" s="8">
        <f>SUMIFS(AssessedValuation[100% Utilities],AssessedValuation[Dist],$C298,AssessedValuation[Tif_NonTIF],$A$4)</f>
        <v>0</v>
      </c>
      <c r="P298" s="8">
        <f>SUMIFS(AssessedValuation[100% Other],AssessedValuation[Dist],$C298,AssessedValuation[Tif_NonTIF],$A$4)</f>
        <v>0</v>
      </c>
      <c r="Q298" s="8">
        <f>SUMIFS(AssessedValuation[100% Gross],AssessedValuation[Dist],$C298,AssessedValuation[Tif_NonTIF],$A$4)</f>
        <v>2316533016</v>
      </c>
      <c r="R298" s="8">
        <f>SUMIFS(AssessedValuation[100% Military Exempt],AssessedValuation[Dist],$C298,AssessedValuation[Tif_NonTIF],$A$4)</f>
        <v>1331588</v>
      </c>
      <c r="S298" s="8">
        <f>SUMIFS(AssessedValuation[100% Net],AssessedValuation[Dist],$C298,AssessedValuation[Tif_NonTIF],$A$4)</f>
        <v>2315201428</v>
      </c>
      <c r="T298" s="8">
        <f>SUMIFS(AssessedValuation[100% Gas &amp; Elec Utilities],AssessedValuation[Dist],$C298,AssessedValuation[Tif_NonTIF],$A$4)</f>
        <v>374902012</v>
      </c>
      <c r="U298" s="8">
        <f t="shared" si="4"/>
        <v>2690103440</v>
      </c>
    </row>
    <row r="299" spans="1:21" x14ac:dyDescent="0.25">
      <c r="A299">
        <v>2024</v>
      </c>
      <c r="B299" t="s">
        <v>1042</v>
      </c>
      <c r="C299" t="s">
        <v>1619</v>
      </c>
      <c r="D299" t="s">
        <v>1619</v>
      </c>
      <c r="E299" t="s">
        <v>838</v>
      </c>
      <c r="F299" t="s">
        <v>1620</v>
      </c>
      <c r="G299" s="8">
        <f>SUMIFS(AssessedValuation[100% Residential],AssessedValuation[Dist],$C299,AssessedValuation[Tif_NonTIF],$A$4)</f>
        <v>337480832</v>
      </c>
      <c r="H299" s="8">
        <f>SUMIFS(AssessedValuation[100% Ag Land],AssessedValuation[Dist],$C299,AssessedValuation[Tif_NonTIF],$A$4)</f>
        <v>216109810</v>
      </c>
      <c r="I299" s="8">
        <f>SUMIFS(AssessedValuation[100% Ag Building],AssessedValuation[Dist],$C299,AssessedValuation[Tif_NonTIF],$A$4)</f>
        <v>11982221</v>
      </c>
      <c r="J299" s="8">
        <f>SUMIFS(AssessedValuation[100% Commercial],AssessedValuation[Dist],$C299,AssessedValuation[Tif_NonTIF],$A$4)</f>
        <v>36163538</v>
      </c>
      <c r="K299" s="8">
        <f>SUMIFS(AssessedValuation[100% Industrial],AssessedValuation[Dist],$C299,AssessedValuation[Tif_NonTIF],$A$4)</f>
        <v>8877120</v>
      </c>
      <c r="L299" s="8">
        <f>SUMIFS(AssessedValuation[100% Reserved],AssessedValuation[Dist],$C299,AssessedValuation[Tif_NonTIF],$A$4)</f>
        <v>0</v>
      </c>
      <c r="M299" s="8">
        <f>SUMIFS(AssessedValuation[100% Reserved3],AssessedValuation[Dist],$C299,AssessedValuation[Tif_NonTIF],$A$4)</f>
        <v>0</v>
      </c>
      <c r="N299" s="8">
        <f>SUMIFS(AssessedValuation[100% Railroads],AssessedValuation[Dist],$C299,AssessedValuation[Tif_NonTIF],$A$4)</f>
        <v>0</v>
      </c>
      <c r="O299" s="8">
        <f>SUMIFS(AssessedValuation[100% Utilities],AssessedValuation[Dist],$C299,AssessedValuation[Tif_NonTIF],$A$4)</f>
        <v>67960154</v>
      </c>
      <c r="P299" s="8">
        <f>SUMIFS(AssessedValuation[100% Other],AssessedValuation[Dist],$C299,AssessedValuation[Tif_NonTIF],$A$4)</f>
        <v>0</v>
      </c>
      <c r="Q299" s="8">
        <f>SUMIFS(AssessedValuation[100% Gross],AssessedValuation[Dist],$C299,AssessedValuation[Tif_NonTIF],$A$4)</f>
        <v>678573675</v>
      </c>
      <c r="R299" s="8">
        <f>SUMIFS(AssessedValuation[100% Military Exempt],AssessedValuation[Dist],$C299,AssessedValuation[Tif_NonTIF],$A$4)</f>
        <v>723040</v>
      </c>
      <c r="S299" s="8">
        <f>SUMIFS(AssessedValuation[100% Net],AssessedValuation[Dist],$C299,AssessedValuation[Tif_NonTIF],$A$4)</f>
        <v>677850635</v>
      </c>
      <c r="T299" s="8">
        <f>SUMIFS(AssessedValuation[100% Gas &amp; Elec Utilities],AssessedValuation[Dist],$C299,AssessedValuation[Tif_NonTIF],$A$4)</f>
        <v>37567147</v>
      </c>
      <c r="U299" s="8">
        <f t="shared" si="4"/>
        <v>715417782</v>
      </c>
    </row>
    <row r="300" spans="1:21" x14ac:dyDescent="0.25">
      <c r="A300">
        <v>2024</v>
      </c>
      <c r="B300" t="s">
        <v>1026</v>
      </c>
      <c r="C300" t="s">
        <v>1621</v>
      </c>
      <c r="D300" t="s">
        <v>1621</v>
      </c>
      <c r="E300" t="s">
        <v>329</v>
      </c>
      <c r="F300" t="s">
        <v>1622</v>
      </c>
      <c r="G300" s="8">
        <f>SUMIFS(AssessedValuation[100% Residential],AssessedValuation[Dist],$C300,AssessedValuation[Tif_NonTIF],$A$4)</f>
        <v>486621833</v>
      </c>
      <c r="H300" s="8">
        <f>SUMIFS(AssessedValuation[100% Ag Land],AssessedValuation[Dist],$C300,AssessedValuation[Tif_NonTIF],$A$4)</f>
        <v>26250080</v>
      </c>
      <c r="I300" s="8">
        <f>SUMIFS(AssessedValuation[100% Ag Building],AssessedValuation[Dist],$C300,AssessedValuation[Tif_NonTIF],$A$4)</f>
        <v>1100670</v>
      </c>
      <c r="J300" s="8">
        <f>SUMIFS(AssessedValuation[100% Commercial],AssessedValuation[Dist],$C300,AssessedValuation[Tif_NonTIF],$A$4)</f>
        <v>28156350</v>
      </c>
      <c r="K300" s="8">
        <f>SUMIFS(AssessedValuation[100% Industrial],AssessedValuation[Dist],$C300,AssessedValuation[Tif_NonTIF],$A$4)</f>
        <v>318950</v>
      </c>
      <c r="L300" s="8">
        <f>SUMIFS(AssessedValuation[100% Reserved],AssessedValuation[Dist],$C300,AssessedValuation[Tif_NonTIF],$A$4)</f>
        <v>0</v>
      </c>
      <c r="M300" s="8">
        <f>SUMIFS(AssessedValuation[100% Reserved3],AssessedValuation[Dist],$C300,AssessedValuation[Tif_NonTIF],$A$4)</f>
        <v>0</v>
      </c>
      <c r="N300" s="8">
        <f>SUMIFS(AssessedValuation[100% Railroads],AssessedValuation[Dist],$C300,AssessedValuation[Tif_NonTIF],$A$4)</f>
        <v>1787084</v>
      </c>
      <c r="O300" s="8">
        <f>SUMIFS(AssessedValuation[100% Utilities],AssessedValuation[Dist],$C300,AssessedValuation[Tif_NonTIF],$A$4)</f>
        <v>891702</v>
      </c>
      <c r="P300" s="8">
        <f>SUMIFS(AssessedValuation[100% Other],AssessedValuation[Dist],$C300,AssessedValuation[Tif_NonTIF],$A$4)</f>
        <v>0</v>
      </c>
      <c r="Q300" s="8">
        <f>SUMIFS(AssessedValuation[100% Gross],AssessedValuation[Dist],$C300,AssessedValuation[Tif_NonTIF],$A$4)</f>
        <v>545126669</v>
      </c>
      <c r="R300" s="8">
        <f>SUMIFS(AssessedValuation[100% Military Exempt],AssessedValuation[Dist],$C300,AssessedValuation[Tif_NonTIF],$A$4)</f>
        <v>181496</v>
      </c>
      <c r="S300" s="8">
        <f>SUMIFS(AssessedValuation[100% Net],AssessedValuation[Dist],$C300,AssessedValuation[Tif_NonTIF],$A$4)</f>
        <v>544945173</v>
      </c>
      <c r="T300" s="8">
        <f>SUMIFS(AssessedValuation[100% Gas &amp; Elec Utilities],AssessedValuation[Dist],$C300,AssessedValuation[Tif_NonTIF],$A$4)</f>
        <v>38272263</v>
      </c>
      <c r="U300" s="8">
        <f t="shared" si="4"/>
        <v>583217436</v>
      </c>
    </row>
    <row r="301" spans="1:21" x14ac:dyDescent="0.25">
      <c r="A301">
        <v>2024</v>
      </c>
      <c r="B301" t="s">
        <v>1033</v>
      </c>
      <c r="C301" t="s">
        <v>1623</v>
      </c>
      <c r="D301" t="s">
        <v>1623</v>
      </c>
      <c r="E301" t="s">
        <v>100</v>
      </c>
      <c r="F301" t="s">
        <v>1624</v>
      </c>
      <c r="G301" s="8">
        <f>SUMIFS(AssessedValuation[100% Residential],AssessedValuation[Dist],$C301,AssessedValuation[Tif_NonTIF],$A$4)</f>
        <v>76444162</v>
      </c>
      <c r="H301" s="8">
        <f>SUMIFS(AssessedValuation[100% Ag Land],AssessedValuation[Dist],$C301,AssessedValuation[Tif_NonTIF],$A$4)</f>
        <v>93371810</v>
      </c>
      <c r="I301" s="8">
        <f>SUMIFS(AssessedValuation[100% Ag Building],AssessedValuation[Dist],$C301,AssessedValuation[Tif_NonTIF],$A$4)</f>
        <v>5589820</v>
      </c>
      <c r="J301" s="8">
        <f>SUMIFS(AssessedValuation[100% Commercial],AssessedValuation[Dist],$C301,AssessedValuation[Tif_NonTIF],$A$4)</f>
        <v>11140948</v>
      </c>
      <c r="K301" s="8">
        <f>SUMIFS(AssessedValuation[100% Industrial],AssessedValuation[Dist],$C301,AssessedValuation[Tif_NonTIF],$A$4)</f>
        <v>0</v>
      </c>
      <c r="L301" s="8">
        <f>SUMIFS(AssessedValuation[100% Reserved],AssessedValuation[Dist],$C301,AssessedValuation[Tif_NonTIF],$A$4)</f>
        <v>0</v>
      </c>
      <c r="M301" s="8">
        <f>SUMIFS(AssessedValuation[100% Reserved3],AssessedValuation[Dist],$C301,AssessedValuation[Tif_NonTIF],$A$4)</f>
        <v>0</v>
      </c>
      <c r="N301" s="8">
        <f>SUMIFS(AssessedValuation[100% Railroads],AssessedValuation[Dist],$C301,AssessedValuation[Tif_NonTIF],$A$4)</f>
        <v>11495974</v>
      </c>
      <c r="O301" s="8">
        <f>SUMIFS(AssessedValuation[100% Utilities],AssessedValuation[Dist],$C301,AssessedValuation[Tif_NonTIF],$A$4)</f>
        <v>3784605</v>
      </c>
      <c r="P301" s="8">
        <f>SUMIFS(AssessedValuation[100% Other],AssessedValuation[Dist],$C301,AssessedValuation[Tif_NonTIF],$A$4)</f>
        <v>0</v>
      </c>
      <c r="Q301" s="8">
        <f>SUMIFS(AssessedValuation[100% Gross],AssessedValuation[Dist],$C301,AssessedValuation[Tif_NonTIF],$A$4)</f>
        <v>201827319</v>
      </c>
      <c r="R301" s="8">
        <f>SUMIFS(AssessedValuation[100% Military Exempt],AssessedValuation[Dist],$C301,AssessedValuation[Tif_NonTIF],$A$4)</f>
        <v>146308</v>
      </c>
      <c r="S301" s="8">
        <f>SUMIFS(AssessedValuation[100% Net],AssessedValuation[Dist],$C301,AssessedValuation[Tif_NonTIF],$A$4)</f>
        <v>201681011</v>
      </c>
      <c r="T301" s="8">
        <f>SUMIFS(AssessedValuation[100% Gas &amp; Elec Utilities],AssessedValuation[Dist],$C301,AssessedValuation[Tif_NonTIF],$A$4)</f>
        <v>35836265</v>
      </c>
      <c r="U301" s="8">
        <f t="shared" si="4"/>
        <v>237517276</v>
      </c>
    </row>
    <row r="302" spans="1:21" x14ac:dyDescent="0.25">
      <c r="A302">
        <v>2024</v>
      </c>
      <c r="B302" t="s">
        <v>1045</v>
      </c>
      <c r="C302" t="s">
        <v>1625</v>
      </c>
      <c r="D302" t="s">
        <v>1625</v>
      </c>
      <c r="E302" t="s">
        <v>105</v>
      </c>
      <c r="F302" t="s">
        <v>1626</v>
      </c>
      <c r="G302" s="8">
        <f>SUMIFS(AssessedValuation[100% Residential],AssessedValuation[Dist],$C302,AssessedValuation[Tif_NonTIF],$A$4)</f>
        <v>637853460</v>
      </c>
      <c r="H302" s="8">
        <f>SUMIFS(AssessedValuation[100% Ag Land],AssessedValuation[Dist],$C302,AssessedValuation[Tif_NonTIF],$A$4)</f>
        <v>186980880</v>
      </c>
      <c r="I302" s="8">
        <f>SUMIFS(AssessedValuation[100% Ag Building],AssessedValuation[Dist],$C302,AssessedValuation[Tif_NonTIF],$A$4)</f>
        <v>9578060</v>
      </c>
      <c r="J302" s="8">
        <f>SUMIFS(AssessedValuation[100% Commercial],AssessedValuation[Dist],$C302,AssessedValuation[Tif_NonTIF],$A$4)</f>
        <v>65544570</v>
      </c>
      <c r="K302" s="8">
        <f>SUMIFS(AssessedValuation[100% Industrial],AssessedValuation[Dist],$C302,AssessedValuation[Tif_NonTIF],$A$4)</f>
        <v>10387700</v>
      </c>
      <c r="L302" s="8">
        <f>SUMIFS(AssessedValuation[100% Reserved],AssessedValuation[Dist],$C302,AssessedValuation[Tif_NonTIF],$A$4)</f>
        <v>0</v>
      </c>
      <c r="M302" s="8">
        <f>SUMIFS(AssessedValuation[100% Reserved3],AssessedValuation[Dist],$C302,AssessedValuation[Tif_NonTIF],$A$4)</f>
        <v>0</v>
      </c>
      <c r="N302" s="8">
        <f>SUMIFS(AssessedValuation[100% Railroads],AssessedValuation[Dist],$C302,AssessedValuation[Tif_NonTIF],$A$4)</f>
        <v>5642898</v>
      </c>
      <c r="O302" s="8">
        <f>SUMIFS(AssessedValuation[100% Utilities],AssessedValuation[Dist],$C302,AssessedValuation[Tif_NonTIF],$A$4)</f>
        <v>2678762</v>
      </c>
      <c r="P302" s="8">
        <f>SUMIFS(AssessedValuation[100% Other],AssessedValuation[Dist],$C302,AssessedValuation[Tif_NonTIF],$A$4)</f>
        <v>0</v>
      </c>
      <c r="Q302" s="8">
        <f>SUMIFS(AssessedValuation[100% Gross],AssessedValuation[Dist],$C302,AssessedValuation[Tif_NonTIF],$A$4)</f>
        <v>918666330</v>
      </c>
      <c r="R302" s="8">
        <f>SUMIFS(AssessedValuation[100% Military Exempt],AssessedValuation[Dist],$C302,AssessedValuation[Tif_NonTIF],$A$4)</f>
        <v>1031078</v>
      </c>
      <c r="S302" s="8">
        <f>SUMIFS(AssessedValuation[100% Net],AssessedValuation[Dist],$C302,AssessedValuation[Tif_NonTIF],$A$4)</f>
        <v>917635252</v>
      </c>
      <c r="T302" s="8">
        <f>SUMIFS(AssessedValuation[100% Gas &amp; Elec Utilities],AssessedValuation[Dist],$C302,AssessedValuation[Tif_NonTIF],$A$4)</f>
        <v>65583353</v>
      </c>
      <c r="U302" s="8">
        <f t="shared" si="4"/>
        <v>983218605</v>
      </c>
    </row>
    <row r="303" spans="1:21" x14ac:dyDescent="0.25">
      <c r="A303">
        <v>2024</v>
      </c>
      <c r="B303" t="s">
        <v>1042</v>
      </c>
      <c r="C303" t="s">
        <v>1627</v>
      </c>
      <c r="D303" t="s">
        <v>1627</v>
      </c>
      <c r="E303" t="s">
        <v>459</v>
      </c>
      <c r="F303" t="s">
        <v>1628</v>
      </c>
      <c r="G303" s="8">
        <f>SUMIFS(AssessedValuation[100% Residential],AssessedValuation[Dist],$C303,AssessedValuation[Tif_NonTIF],$A$4)</f>
        <v>143703181</v>
      </c>
      <c r="H303" s="8">
        <f>SUMIFS(AssessedValuation[100% Ag Land],AssessedValuation[Dist],$C303,AssessedValuation[Tif_NonTIF],$A$4)</f>
        <v>79064182</v>
      </c>
      <c r="I303" s="8">
        <f>SUMIFS(AssessedValuation[100% Ag Building],AssessedValuation[Dist],$C303,AssessedValuation[Tif_NonTIF],$A$4)</f>
        <v>8679290</v>
      </c>
      <c r="J303" s="8">
        <f>SUMIFS(AssessedValuation[100% Commercial],AssessedValuation[Dist],$C303,AssessedValuation[Tif_NonTIF],$A$4)</f>
        <v>17167376</v>
      </c>
      <c r="K303" s="8">
        <f>SUMIFS(AssessedValuation[100% Industrial],AssessedValuation[Dist],$C303,AssessedValuation[Tif_NonTIF],$A$4)</f>
        <v>10201190</v>
      </c>
      <c r="L303" s="8">
        <f>SUMIFS(AssessedValuation[100% Reserved],AssessedValuation[Dist],$C303,AssessedValuation[Tif_NonTIF],$A$4)</f>
        <v>0</v>
      </c>
      <c r="M303" s="8">
        <f>SUMIFS(AssessedValuation[100% Reserved3],AssessedValuation[Dist],$C303,AssessedValuation[Tif_NonTIF],$A$4)</f>
        <v>0</v>
      </c>
      <c r="N303" s="8">
        <f>SUMIFS(AssessedValuation[100% Railroads],AssessedValuation[Dist],$C303,AssessedValuation[Tif_NonTIF],$A$4)</f>
        <v>0</v>
      </c>
      <c r="O303" s="8">
        <f>SUMIFS(AssessedValuation[100% Utilities],AssessedValuation[Dist],$C303,AssessedValuation[Tif_NonTIF],$A$4)</f>
        <v>224411</v>
      </c>
      <c r="P303" s="8">
        <f>SUMIFS(AssessedValuation[100% Other],AssessedValuation[Dist],$C303,AssessedValuation[Tif_NonTIF],$A$4)</f>
        <v>0</v>
      </c>
      <c r="Q303" s="8">
        <f>SUMIFS(AssessedValuation[100% Gross],AssessedValuation[Dist],$C303,AssessedValuation[Tif_NonTIF],$A$4)</f>
        <v>259039630</v>
      </c>
      <c r="R303" s="8">
        <f>SUMIFS(AssessedValuation[100% Military Exempt],AssessedValuation[Dist],$C303,AssessedValuation[Tif_NonTIF],$A$4)</f>
        <v>185200</v>
      </c>
      <c r="S303" s="8">
        <f>SUMIFS(AssessedValuation[100% Net],AssessedValuation[Dist],$C303,AssessedValuation[Tif_NonTIF],$A$4)</f>
        <v>258854430</v>
      </c>
      <c r="T303" s="8">
        <f>SUMIFS(AssessedValuation[100% Gas &amp; Elec Utilities],AssessedValuation[Dist],$C303,AssessedValuation[Tif_NonTIF],$A$4)</f>
        <v>24567758</v>
      </c>
      <c r="U303" s="8">
        <f t="shared" si="4"/>
        <v>283422188</v>
      </c>
    </row>
    <row r="304" spans="1:21" x14ac:dyDescent="0.25">
      <c r="A304">
        <v>2024</v>
      </c>
      <c r="B304" t="s">
        <v>1042</v>
      </c>
      <c r="C304" t="s">
        <v>1629</v>
      </c>
      <c r="D304" t="s">
        <v>1629</v>
      </c>
      <c r="E304" t="s">
        <v>373</v>
      </c>
      <c r="F304" t="s">
        <v>1630</v>
      </c>
      <c r="G304" s="8">
        <f>SUMIFS(AssessedValuation[100% Residential],AssessedValuation[Dist],$C304,AssessedValuation[Tif_NonTIF],$A$4)</f>
        <v>174233948</v>
      </c>
      <c r="H304" s="8">
        <f>SUMIFS(AssessedValuation[100% Ag Land],AssessedValuation[Dist],$C304,AssessedValuation[Tif_NonTIF],$A$4)</f>
        <v>87545101</v>
      </c>
      <c r="I304" s="8">
        <f>SUMIFS(AssessedValuation[100% Ag Building],AssessedValuation[Dist],$C304,AssessedValuation[Tif_NonTIF],$A$4)</f>
        <v>3521340</v>
      </c>
      <c r="J304" s="8">
        <f>SUMIFS(AssessedValuation[100% Commercial],AssessedValuation[Dist],$C304,AssessedValuation[Tif_NonTIF],$A$4)</f>
        <v>17174691</v>
      </c>
      <c r="K304" s="8">
        <f>SUMIFS(AssessedValuation[100% Industrial],AssessedValuation[Dist],$C304,AssessedValuation[Tif_NonTIF],$A$4)</f>
        <v>5048925</v>
      </c>
      <c r="L304" s="8">
        <f>SUMIFS(AssessedValuation[100% Reserved],AssessedValuation[Dist],$C304,AssessedValuation[Tif_NonTIF],$A$4)</f>
        <v>0</v>
      </c>
      <c r="M304" s="8">
        <f>SUMIFS(AssessedValuation[100% Reserved3],AssessedValuation[Dist],$C304,AssessedValuation[Tif_NonTIF],$A$4)</f>
        <v>0</v>
      </c>
      <c r="N304" s="8">
        <f>SUMIFS(AssessedValuation[100% Railroads],AssessedValuation[Dist],$C304,AssessedValuation[Tif_NonTIF],$A$4)</f>
        <v>0</v>
      </c>
      <c r="O304" s="8">
        <f>SUMIFS(AssessedValuation[100% Utilities],AssessedValuation[Dist],$C304,AssessedValuation[Tif_NonTIF],$A$4)</f>
        <v>26341425</v>
      </c>
      <c r="P304" s="8">
        <f>SUMIFS(AssessedValuation[100% Other],AssessedValuation[Dist],$C304,AssessedValuation[Tif_NonTIF],$A$4)</f>
        <v>0</v>
      </c>
      <c r="Q304" s="8">
        <f>SUMIFS(AssessedValuation[100% Gross],AssessedValuation[Dist],$C304,AssessedValuation[Tif_NonTIF],$A$4)</f>
        <v>313865430</v>
      </c>
      <c r="R304" s="8">
        <f>SUMIFS(AssessedValuation[100% Military Exempt],AssessedValuation[Dist],$C304,AssessedValuation[Tif_NonTIF],$A$4)</f>
        <v>307964</v>
      </c>
      <c r="S304" s="8">
        <f>SUMIFS(AssessedValuation[100% Net],AssessedValuation[Dist],$C304,AssessedValuation[Tif_NonTIF],$A$4)</f>
        <v>313557466</v>
      </c>
      <c r="T304" s="8">
        <f>SUMIFS(AssessedValuation[100% Gas &amp; Elec Utilities],AssessedValuation[Dist],$C304,AssessedValuation[Tif_NonTIF],$A$4)</f>
        <v>131816382</v>
      </c>
      <c r="U304" s="8">
        <f t="shared" si="4"/>
        <v>445373848</v>
      </c>
    </row>
    <row r="305" spans="1:21" x14ac:dyDescent="0.25">
      <c r="A305">
        <v>2024</v>
      </c>
      <c r="B305" t="s">
        <v>1031</v>
      </c>
      <c r="C305" t="s">
        <v>1631</v>
      </c>
      <c r="D305" t="s">
        <v>1631</v>
      </c>
      <c r="E305" t="s">
        <v>56</v>
      </c>
      <c r="F305" t="s">
        <v>1632</v>
      </c>
      <c r="G305" s="8">
        <f>SUMIFS(AssessedValuation[100% Residential],AssessedValuation[Dist],$C305,AssessedValuation[Tif_NonTIF],$A$4)</f>
        <v>226479513</v>
      </c>
      <c r="H305" s="8">
        <f>SUMIFS(AssessedValuation[100% Ag Land],AssessedValuation[Dist],$C305,AssessedValuation[Tif_NonTIF],$A$4)</f>
        <v>101666200</v>
      </c>
      <c r="I305" s="8">
        <f>SUMIFS(AssessedValuation[100% Ag Building],AssessedValuation[Dist],$C305,AssessedValuation[Tif_NonTIF],$A$4)</f>
        <v>8831190</v>
      </c>
      <c r="J305" s="8">
        <f>SUMIFS(AssessedValuation[100% Commercial],AssessedValuation[Dist],$C305,AssessedValuation[Tif_NonTIF],$A$4)</f>
        <v>17284791</v>
      </c>
      <c r="K305" s="8">
        <f>SUMIFS(AssessedValuation[100% Industrial],AssessedValuation[Dist],$C305,AssessedValuation[Tif_NonTIF],$A$4)</f>
        <v>19163550</v>
      </c>
      <c r="L305" s="8">
        <f>SUMIFS(AssessedValuation[100% Reserved],AssessedValuation[Dist],$C305,AssessedValuation[Tif_NonTIF],$A$4)</f>
        <v>0</v>
      </c>
      <c r="M305" s="8">
        <f>SUMIFS(AssessedValuation[100% Reserved3],AssessedValuation[Dist],$C305,AssessedValuation[Tif_NonTIF],$A$4)</f>
        <v>0</v>
      </c>
      <c r="N305" s="8">
        <f>SUMIFS(AssessedValuation[100% Railroads],AssessedValuation[Dist],$C305,AssessedValuation[Tif_NonTIF],$A$4)</f>
        <v>2202246</v>
      </c>
      <c r="O305" s="8">
        <f>SUMIFS(AssessedValuation[100% Utilities],AssessedValuation[Dist],$C305,AssessedValuation[Tif_NonTIF],$A$4)</f>
        <v>204665</v>
      </c>
      <c r="P305" s="8">
        <f>SUMIFS(AssessedValuation[100% Other],AssessedValuation[Dist],$C305,AssessedValuation[Tif_NonTIF],$A$4)</f>
        <v>0</v>
      </c>
      <c r="Q305" s="8">
        <f>SUMIFS(AssessedValuation[100% Gross],AssessedValuation[Dist],$C305,AssessedValuation[Tif_NonTIF],$A$4)</f>
        <v>375832155</v>
      </c>
      <c r="R305" s="8">
        <f>SUMIFS(AssessedValuation[100% Military Exempt],AssessedValuation[Dist],$C305,AssessedValuation[Tif_NonTIF],$A$4)</f>
        <v>300024</v>
      </c>
      <c r="S305" s="8">
        <f>SUMIFS(AssessedValuation[100% Net],AssessedValuation[Dist],$C305,AssessedValuation[Tif_NonTIF],$A$4)</f>
        <v>375532131</v>
      </c>
      <c r="T305" s="8">
        <f>SUMIFS(AssessedValuation[100% Gas &amp; Elec Utilities],AssessedValuation[Dist],$C305,AssessedValuation[Tif_NonTIF],$A$4)</f>
        <v>25125626</v>
      </c>
      <c r="U305" s="8">
        <f t="shared" si="4"/>
        <v>400657757</v>
      </c>
    </row>
    <row r="306" spans="1:21" x14ac:dyDescent="0.25">
      <c r="A306">
        <v>2024</v>
      </c>
      <c r="B306" t="s">
        <v>1045</v>
      </c>
      <c r="C306" t="s">
        <v>1633</v>
      </c>
      <c r="D306" t="s">
        <v>1633</v>
      </c>
      <c r="E306" t="s">
        <v>627</v>
      </c>
      <c r="F306" t="s">
        <v>1634</v>
      </c>
      <c r="G306" s="8">
        <f>SUMIFS(AssessedValuation[100% Residential],AssessedValuation[Dist],$C306,AssessedValuation[Tif_NonTIF],$A$4)</f>
        <v>530289181</v>
      </c>
      <c r="H306" s="8">
        <f>SUMIFS(AssessedValuation[100% Ag Land],AssessedValuation[Dist],$C306,AssessedValuation[Tif_NonTIF],$A$4)</f>
        <v>132606741</v>
      </c>
      <c r="I306" s="8">
        <f>SUMIFS(AssessedValuation[100% Ag Building],AssessedValuation[Dist],$C306,AssessedValuation[Tif_NonTIF],$A$4)</f>
        <v>14728200</v>
      </c>
      <c r="J306" s="8">
        <f>SUMIFS(AssessedValuation[100% Commercial],AssessedValuation[Dist],$C306,AssessedValuation[Tif_NonTIF],$A$4)</f>
        <v>84039663</v>
      </c>
      <c r="K306" s="8">
        <f>SUMIFS(AssessedValuation[100% Industrial],AssessedValuation[Dist],$C306,AssessedValuation[Tif_NonTIF],$A$4)</f>
        <v>10572620</v>
      </c>
      <c r="L306" s="8">
        <f>SUMIFS(AssessedValuation[100% Reserved],AssessedValuation[Dist],$C306,AssessedValuation[Tif_NonTIF],$A$4)</f>
        <v>0</v>
      </c>
      <c r="M306" s="8">
        <f>SUMIFS(AssessedValuation[100% Reserved3],AssessedValuation[Dist],$C306,AssessedValuation[Tif_NonTIF],$A$4)</f>
        <v>0</v>
      </c>
      <c r="N306" s="8">
        <f>SUMIFS(AssessedValuation[100% Railroads],AssessedValuation[Dist],$C306,AssessedValuation[Tif_NonTIF],$A$4)</f>
        <v>4569826</v>
      </c>
      <c r="O306" s="8">
        <f>SUMIFS(AssessedValuation[100% Utilities],AssessedValuation[Dist],$C306,AssessedValuation[Tif_NonTIF],$A$4)</f>
        <v>10023143</v>
      </c>
      <c r="P306" s="8">
        <f>SUMIFS(AssessedValuation[100% Other],AssessedValuation[Dist],$C306,AssessedValuation[Tif_NonTIF],$A$4)</f>
        <v>0</v>
      </c>
      <c r="Q306" s="8">
        <f>SUMIFS(AssessedValuation[100% Gross],AssessedValuation[Dist],$C306,AssessedValuation[Tif_NonTIF],$A$4)</f>
        <v>786829374</v>
      </c>
      <c r="R306" s="8">
        <f>SUMIFS(AssessedValuation[100% Military Exempt],AssessedValuation[Dist],$C306,AssessedValuation[Tif_NonTIF],$A$4)</f>
        <v>751912</v>
      </c>
      <c r="S306" s="8">
        <f>SUMIFS(AssessedValuation[100% Net],AssessedValuation[Dist],$C306,AssessedValuation[Tif_NonTIF],$A$4)</f>
        <v>786077462</v>
      </c>
      <c r="T306" s="8">
        <f>SUMIFS(AssessedValuation[100% Gas &amp; Elec Utilities],AssessedValuation[Dist],$C306,AssessedValuation[Tif_NonTIF],$A$4)</f>
        <v>59787344</v>
      </c>
      <c r="U306" s="8">
        <f t="shared" si="4"/>
        <v>845864806</v>
      </c>
    </row>
    <row r="307" spans="1:21" x14ac:dyDescent="0.25">
      <c r="A307">
        <v>2024</v>
      </c>
      <c r="B307" t="s">
        <v>1031</v>
      </c>
      <c r="C307" t="s">
        <v>1635</v>
      </c>
      <c r="D307" t="s">
        <v>1635</v>
      </c>
      <c r="E307" t="s">
        <v>129</v>
      </c>
      <c r="F307" t="s">
        <v>1636</v>
      </c>
      <c r="G307" s="8">
        <f>SUMIFS(AssessedValuation[100% Residential],AssessedValuation[Dist],$C307,AssessedValuation[Tif_NonTIF],$A$4)</f>
        <v>3492834498</v>
      </c>
      <c r="H307" s="8">
        <f>SUMIFS(AssessedValuation[100% Ag Land],AssessedValuation[Dist],$C307,AssessedValuation[Tif_NonTIF],$A$4)</f>
        <v>72415003</v>
      </c>
      <c r="I307" s="8">
        <f>SUMIFS(AssessedValuation[100% Ag Building],AssessedValuation[Dist],$C307,AssessedValuation[Tif_NonTIF],$A$4)</f>
        <v>4254137</v>
      </c>
      <c r="J307" s="8">
        <f>SUMIFS(AssessedValuation[100% Commercial],AssessedValuation[Dist],$C307,AssessedValuation[Tif_NonTIF],$A$4)</f>
        <v>769052352</v>
      </c>
      <c r="K307" s="8">
        <f>SUMIFS(AssessedValuation[100% Industrial],AssessedValuation[Dist],$C307,AssessedValuation[Tif_NonTIF],$A$4)</f>
        <v>136565964</v>
      </c>
      <c r="L307" s="8">
        <f>SUMIFS(AssessedValuation[100% Reserved],AssessedValuation[Dist],$C307,AssessedValuation[Tif_NonTIF],$A$4)</f>
        <v>0</v>
      </c>
      <c r="M307" s="8">
        <f>SUMIFS(AssessedValuation[100% Reserved3],AssessedValuation[Dist],$C307,AssessedValuation[Tif_NonTIF],$A$4)</f>
        <v>0</v>
      </c>
      <c r="N307" s="8">
        <f>SUMIFS(AssessedValuation[100% Railroads],AssessedValuation[Dist],$C307,AssessedValuation[Tif_NonTIF],$A$4)</f>
        <v>6488868</v>
      </c>
      <c r="O307" s="8">
        <f>SUMIFS(AssessedValuation[100% Utilities],AssessedValuation[Dist],$C307,AssessedValuation[Tif_NonTIF],$A$4)</f>
        <v>26718608</v>
      </c>
      <c r="P307" s="8">
        <f>SUMIFS(AssessedValuation[100% Other],AssessedValuation[Dist],$C307,AssessedValuation[Tif_NonTIF],$A$4)</f>
        <v>0</v>
      </c>
      <c r="Q307" s="8">
        <f>SUMIFS(AssessedValuation[100% Gross],AssessedValuation[Dist],$C307,AssessedValuation[Tif_NonTIF],$A$4)</f>
        <v>4508329430</v>
      </c>
      <c r="R307" s="8">
        <f>SUMIFS(AssessedValuation[100% Military Exempt],AssessedValuation[Dist],$C307,AssessedValuation[Tif_NonTIF],$A$4)</f>
        <v>5297673</v>
      </c>
      <c r="S307" s="8">
        <f>SUMIFS(AssessedValuation[100% Net],AssessedValuation[Dist],$C307,AssessedValuation[Tif_NonTIF],$A$4)</f>
        <v>4503031757</v>
      </c>
      <c r="T307" s="8">
        <f>SUMIFS(AssessedValuation[100% Gas &amp; Elec Utilities],AssessedValuation[Dist],$C307,AssessedValuation[Tif_NonTIF],$A$4)</f>
        <v>280203309</v>
      </c>
      <c r="U307" s="8">
        <f t="shared" si="4"/>
        <v>4783235066</v>
      </c>
    </row>
    <row r="308" spans="1:21" x14ac:dyDescent="0.25">
      <c r="A308">
        <v>2024</v>
      </c>
      <c r="B308" t="s">
        <v>1026</v>
      </c>
      <c r="C308" t="s">
        <v>1637</v>
      </c>
      <c r="D308" t="s">
        <v>1637</v>
      </c>
      <c r="E308" t="s">
        <v>361</v>
      </c>
      <c r="F308" t="s">
        <v>1638</v>
      </c>
      <c r="G308" s="8">
        <f>SUMIFS(AssessedValuation[100% Residential],AssessedValuation[Dist],$C308,AssessedValuation[Tif_NonTIF],$A$4)</f>
        <v>8289091657</v>
      </c>
      <c r="H308" s="8">
        <f>SUMIFS(AssessedValuation[100% Ag Land],AssessedValuation[Dist],$C308,AssessedValuation[Tif_NonTIF],$A$4)</f>
        <v>19896710</v>
      </c>
      <c r="I308" s="8">
        <f>SUMIFS(AssessedValuation[100% Ag Building],AssessedValuation[Dist],$C308,AssessedValuation[Tif_NonTIF],$A$4)</f>
        <v>886580</v>
      </c>
      <c r="J308" s="8">
        <f>SUMIFS(AssessedValuation[100% Commercial],AssessedValuation[Dist],$C308,AssessedValuation[Tif_NonTIF],$A$4)</f>
        <v>1696347232</v>
      </c>
      <c r="K308" s="8">
        <f>SUMIFS(AssessedValuation[100% Industrial],AssessedValuation[Dist],$C308,AssessedValuation[Tif_NonTIF],$A$4)</f>
        <v>2959598</v>
      </c>
      <c r="L308" s="8">
        <f>SUMIFS(AssessedValuation[100% Reserved],AssessedValuation[Dist],$C308,AssessedValuation[Tif_NonTIF],$A$4)</f>
        <v>0</v>
      </c>
      <c r="M308" s="8">
        <f>SUMIFS(AssessedValuation[100% Reserved3],AssessedValuation[Dist],$C308,AssessedValuation[Tif_NonTIF],$A$4)</f>
        <v>0</v>
      </c>
      <c r="N308" s="8">
        <f>SUMIFS(AssessedValuation[100% Railroads],AssessedValuation[Dist],$C308,AssessedValuation[Tif_NonTIF],$A$4)</f>
        <v>6334325</v>
      </c>
      <c r="O308" s="8">
        <f>SUMIFS(AssessedValuation[100% Utilities],AssessedValuation[Dist],$C308,AssessedValuation[Tif_NonTIF],$A$4)</f>
        <v>153727</v>
      </c>
      <c r="P308" s="8">
        <f>SUMIFS(AssessedValuation[100% Other],AssessedValuation[Dist],$C308,AssessedValuation[Tif_NonTIF],$A$4)</f>
        <v>0</v>
      </c>
      <c r="Q308" s="8">
        <f>SUMIFS(AssessedValuation[100% Gross],AssessedValuation[Dist],$C308,AssessedValuation[Tif_NonTIF],$A$4)</f>
        <v>10015669829</v>
      </c>
      <c r="R308" s="8">
        <f>SUMIFS(AssessedValuation[100% Military Exempt],AssessedValuation[Dist],$C308,AssessedValuation[Tif_NonTIF],$A$4)</f>
        <v>2329816</v>
      </c>
      <c r="S308" s="8">
        <f>SUMIFS(AssessedValuation[100% Net],AssessedValuation[Dist],$C308,AssessedValuation[Tif_NonTIF],$A$4)</f>
        <v>10013340013</v>
      </c>
      <c r="T308" s="8">
        <f>SUMIFS(AssessedValuation[100% Gas &amp; Elec Utilities],AssessedValuation[Dist],$C308,AssessedValuation[Tif_NonTIF],$A$4)</f>
        <v>138869818</v>
      </c>
      <c r="U308" s="8">
        <f t="shared" si="4"/>
        <v>10152209831</v>
      </c>
    </row>
    <row r="309" spans="1:21" x14ac:dyDescent="0.25">
      <c r="A309">
        <v>2024</v>
      </c>
      <c r="B309" t="s">
        <v>1031</v>
      </c>
      <c r="C309" t="s">
        <v>1639</v>
      </c>
      <c r="D309" t="s">
        <v>1639</v>
      </c>
      <c r="E309" t="s">
        <v>57</v>
      </c>
      <c r="F309" t="s">
        <v>1640</v>
      </c>
      <c r="G309" s="8">
        <f>SUMIFS(AssessedValuation[100% Residential],AssessedValuation[Dist],$C309,AssessedValuation[Tif_NonTIF],$A$4)</f>
        <v>1016660127</v>
      </c>
      <c r="H309" s="8">
        <f>SUMIFS(AssessedValuation[100% Ag Land],AssessedValuation[Dist],$C309,AssessedValuation[Tif_NonTIF],$A$4)</f>
        <v>122221637</v>
      </c>
      <c r="I309" s="8">
        <f>SUMIFS(AssessedValuation[100% Ag Building],AssessedValuation[Dist],$C309,AssessedValuation[Tif_NonTIF],$A$4)</f>
        <v>8313532</v>
      </c>
      <c r="J309" s="8">
        <f>SUMIFS(AssessedValuation[100% Commercial],AssessedValuation[Dist],$C309,AssessedValuation[Tif_NonTIF],$A$4)</f>
        <v>124475033</v>
      </c>
      <c r="K309" s="8">
        <f>SUMIFS(AssessedValuation[100% Industrial],AssessedValuation[Dist],$C309,AssessedValuation[Tif_NonTIF],$A$4)</f>
        <v>26269904</v>
      </c>
      <c r="L309" s="8">
        <f>SUMIFS(AssessedValuation[100% Reserved],AssessedValuation[Dist],$C309,AssessedValuation[Tif_NonTIF],$A$4)</f>
        <v>0</v>
      </c>
      <c r="M309" s="8">
        <f>SUMIFS(AssessedValuation[100% Reserved3],AssessedValuation[Dist],$C309,AssessedValuation[Tif_NonTIF],$A$4)</f>
        <v>0</v>
      </c>
      <c r="N309" s="8">
        <f>SUMIFS(AssessedValuation[100% Railroads],AssessedValuation[Dist],$C309,AssessedValuation[Tif_NonTIF],$A$4)</f>
        <v>5918476</v>
      </c>
      <c r="O309" s="8">
        <f>SUMIFS(AssessedValuation[100% Utilities],AssessedValuation[Dist],$C309,AssessedValuation[Tif_NonTIF],$A$4)</f>
        <v>1340110</v>
      </c>
      <c r="P309" s="8">
        <f>SUMIFS(AssessedValuation[100% Other],AssessedValuation[Dist],$C309,AssessedValuation[Tif_NonTIF],$A$4)</f>
        <v>0</v>
      </c>
      <c r="Q309" s="8">
        <f>SUMIFS(AssessedValuation[100% Gross],AssessedValuation[Dist],$C309,AssessedValuation[Tif_NonTIF],$A$4)</f>
        <v>1305198819</v>
      </c>
      <c r="R309" s="8">
        <f>SUMIFS(AssessedValuation[100% Military Exempt],AssessedValuation[Dist],$C309,AssessedValuation[Tif_NonTIF],$A$4)</f>
        <v>1148240</v>
      </c>
      <c r="S309" s="8">
        <f>SUMIFS(AssessedValuation[100% Net],AssessedValuation[Dist],$C309,AssessedValuation[Tif_NonTIF],$A$4)</f>
        <v>1304050579</v>
      </c>
      <c r="T309" s="8">
        <f>SUMIFS(AssessedValuation[100% Gas &amp; Elec Utilities],AssessedValuation[Dist],$C309,AssessedValuation[Tif_NonTIF],$A$4)</f>
        <v>32660565</v>
      </c>
      <c r="U309" s="8">
        <f t="shared" si="4"/>
        <v>1336711144</v>
      </c>
    </row>
    <row r="310" spans="1:21" x14ac:dyDescent="0.25">
      <c r="A310">
        <v>2024</v>
      </c>
      <c r="B310" t="s">
        <v>1042</v>
      </c>
      <c r="C310" t="s">
        <v>1641</v>
      </c>
      <c r="D310" t="s">
        <v>1641</v>
      </c>
      <c r="E310" t="s">
        <v>503</v>
      </c>
      <c r="F310" t="s">
        <v>1642</v>
      </c>
      <c r="G310" s="8">
        <f>SUMIFS(AssessedValuation[100% Residential],AssessedValuation[Dist],$C310,AssessedValuation[Tif_NonTIF],$A$4)</f>
        <v>183605211</v>
      </c>
      <c r="H310" s="8">
        <f>SUMIFS(AssessedValuation[100% Ag Land],AssessedValuation[Dist],$C310,AssessedValuation[Tif_NonTIF],$A$4)</f>
        <v>126413030</v>
      </c>
      <c r="I310" s="8">
        <f>SUMIFS(AssessedValuation[100% Ag Building],AssessedValuation[Dist],$C310,AssessedValuation[Tif_NonTIF],$A$4)</f>
        <v>5700685</v>
      </c>
      <c r="J310" s="8">
        <f>SUMIFS(AssessedValuation[100% Commercial],AssessedValuation[Dist],$C310,AssessedValuation[Tif_NonTIF],$A$4)</f>
        <v>15496379</v>
      </c>
      <c r="K310" s="8">
        <f>SUMIFS(AssessedValuation[100% Industrial],AssessedValuation[Dist],$C310,AssessedValuation[Tif_NonTIF],$A$4)</f>
        <v>8790040</v>
      </c>
      <c r="L310" s="8">
        <f>SUMIFS(AssessedValuation[100% Reserved],AssessedValuation[Dist],$C310,AssessedValuation[Tif_NonTIF],$A$4)</f>
        <v>0</v>
      </c>
      <c r="M310" s="8">
        <f>SUMIFS(AssessedValuation[100% Reserved3],AssessedValuation[Dist],$C310,AssessedValuation[Tif_NonTIF],$A$4)</f>
        <v>0</v>
      </c>
      <c r="N310" s="8">
        <f>SUMIFS(AssessedValuation[100% Railroads],AssessedValuation[Dist],$C310,AssessedValuation[Tif_NonTIF],$A$4)</f>
        <v>39380075</v>
      </c>
      <c r="O310" s="8">
        <f>SUMIFS(AssessedValuation[100% Utilities],AssessedValuation[Dist],$C310,AssessedValuation[Tif_NonTIF],$A$4)</f>
        <v>30589383</v>
      </c>
      <c r="P310" s="8">
        <f>SUMIFS(AssessedValuation[100% Other],AssessedValuation[Dist],$C310,AssessedValuation[Tif_NonTIF],$A$4)</f>
        <v>0</v>
      </c>
      <c r="Q310" s="8">
        <f>SUMIFS(AssessedValuation[100% Gross],AssessedValuation[Dist],$C310,AssessedValuation[Tif_NonTIF],$A$4)</f>
        <v>409974803</v>
      </c>
      <c r="R310" s="8">
        <f>SUMIFS(AssessedValuation[100% Military Exempt],AssessedValuation[Dist],$C310,AssessedValuation[Tif_NonTIF],$A$4)</f>
        <v>287060</v>
      </c>
      <c r="S310" s="8">
        <f>SUMIFS(AssessedValuation[100% Net],AssessedValuation[Dist],$C310,AssessedValuation[Tif_NonTIF],$A$4)</f>
        <v>409687743</v>
      </c>
      <c r="T310" s="8">
        <f>SUMIFS(AssessedValuation[100% Gas &amp; Elec Utilities],AssessedValuation[Dist],$C310,AssessedValuation[Tif_NonTIF],$A$4)</f>
        <v>38129359</v>
      </c>
      <c r="U310" s="8">
        <f t="shared" si="4"/>
        <v>447817102</v>
      </c>
    </row>
    <row r="311" spans="1:21" x14ac:dyDescent="0.25">
      <c r="A311">
        <v>2024</v>
      </c>
      <c r="B311" t="s">
        <v>1039</v>
      </c>
      <c r="C311" t="s">
        <v>1643</v>
      </c>
      <c r="D311" t="s">
        <v>1643</v>
      </c>
      <c r="E311" t="s">
        <v>449</v>
      </c>
      <c r="F311" t="s">
        <v>1644</v>
      </c>
      <c r="G311" s="8">
        <f>SUMIFS(AssessedValuation[100% Residential],AssessedValuation[Dist],$C311,AssessedValuation[Tif_NonTIF],$A$4)</f>
        <v>57697938</v>
      </c>
      <c r="H311" s="8">
        <f>SUMIFS(AssessedValuation[100% Ag Land],AssessedValuation[Dist],$C311,AssessedValuation[Tif_NonTIF],$A$4)</f>
        <v>134909150</v>
      </c>
      <c r="I311" s="8">
        <f>SUMIFS(AssessedValuation[100% Ag Building],AssessedValuation[Dist],$C311,AssessedValuation[Tif_NonTIF],$A$4)</f>
        <v>3998590</v>
      </c>
      <c r="J311" s="8">
        <f>SUMIFS(AssessedValuation[100% Commercial],AssessedValuation[Dist],$C311,AssessedValuation[Tif_NonTIF],$A$4)</f>
        <v>25876932</v>
      </c>
      <c r="K311" s="8">
        <f>SUMIFS(AssessedValuation[100% Industrial],AssessedValuation[Dist],$C311,AssessedValuation[Tif_NonTIF],$A$4)</f>
        <v>55938789</v>
      </c>
      <c r="L311" s="8">
        <f>SUMIFS(AssessedValuation[100% Reserved],AssessedValuation[Dist],$C311,AssessedValuation[Tif_NonTIF],$A$4)</f>
        <v>0</v>
      </c>
      <c r="M311" s="8">
        <f>SUMIFS(AssessedValuation[100% Reserved3],AssessedValuation[Dist],$C311,AssessedValuation[Tif_NonTIF],$A$4)</f>
        <v>0</v>
      </c>
      <c r="N311" s="8">
        <f>SUMIFS(AssessedValuation[100% Railroads],AssessedValuation[Dist],$C311,AssessedValuation[Tif_NonTIF],$A$4)</f>
        <v>9077438</v>
      </c>
      <c r="O311" s="8">
        <f>SUMIFS(AssessedValuation[100% Utilities],AssessedValuation[Dist],$C311,AssessedValuation[Tif_NonTIF],$A$4)</f>
        <v>149886</v>
      </c>
      <c r="P311" s="8">
        <f>SUMIFS(AssessedValuation[100% Other],AssessedValuation[Dist],$C311,AssessedValuation[Tif_NonTIF],$A$4)</f>
        <v>0</v>
      </c>
      <c r="Q311" s="8">
        <f>SUMIFS(AssessedValuation[100% Gross],AssessedValuation[Dist],$C311,AssessedValuation[Tif_NonTIF],$A$4)</f>
        <v>287648723</v>
      </c>
      <c r="R311" s="8">
        <f>SUMIFS(AssessedValuation[100% Military Exempt],AssessedValuation[Dist],$C311,AssessedValuation[Tif_NonTIF],$A$4)</f>
        <v>114824</v>
      </c>
      <c r="S311" s="8">
        <f>SUMIFS(AssessedValuation[100% Net],AssessedValuation[Dist],$C311,AssessedValuation[Tif_NonTIF],$A$4)</f>
        <v>287533899</v>
      </c>
      <c r="T311" s="8">
        <f>SUMIFS(AssessedValuation[100% Gas &amp; Elec Utilities],AssessedValuation[Dist],$C311,AssessedValuation[Tif_NonTIF],$A$4)</f>
        <v>12274996</v>
      </c>
      <c r="U311" s="8">
        <f t="shared" si="4"/>
        <v>299808895</v>
      </c>
    </row>
    <row r="312" spans="1:21" x14ac:dyDescent="0.25">
      <c r="A312">
        <v>2024</v>
      </c>
      <c r="B312" t="s">
        <v>1039</v>
      </c>
      <c r="C312" t="s">
        <v>1645</v>
      </c>
      <c r="D312" t="s">
        <v>1645</v>
      </c>
      <c r="E312" t="s">
        <v>478</v>
      </c>
      <c r="F312" t="s">
        <v>1646</v>
      </c>
      <c r="G312" s="8">
        <f>SUMIFS(AssessedValuation[100% Residential],AssessedValuation[Dist],$C312,AssessedValuation[Tif_NonTIF],$A$4)</f>
        <v>455787528</v>
      </c>
      <c r="H312" s="8">
        <f>SUMIFS(AssessedValuation[100% Ag Land],AssessedValuation[Dist],$C312,AssessedValuation[Tif_NonTIF],$A$4)</f>
        <v>168360450</v>
      </c>
      <c r="I312" s="8">
        <f>SUMIFS(AssessedValuation[100% Ag Building],AssessedValuation[Dist],$C312,AssessedValuation[Tif_NonTIF],$A$4)</f>
        <v>2826280</v>
      </c>
      <c r="J312" s="8">
        <f>SUMIFS(AssessedValuation[100% Commercial],AssessedValuation[Dist],$C312,AssessedValuation[Tif_NonTIF],$A$4)</f>
        <v>80701597</v>
      </c>
      <c r="K312" s="8">
        <f>SUMIFS(AssessedValuation[100% Industrial],AssessedValuation[Dist],$C312,AssessedValuation[Tif_NonTIF],$A$4)</f>
        <v>39598415</v>
      </c>
      <c r="L312" s="8">
        <f>SUMIFS(AssessedValuation[100% Reserved],AssessedValuation[Dist],$C312,AssessedValuation[Tif_NonTIF],$A$4)</f>
        <v>0</v>
      </c>
      <c r="M312" s="8">
        <f>SUMIFS(AssessedValuation[100% Reserved3],AssessedValuation[Dist],$C312,AssessedValuation[Tif_NonTIF],$A$4)</f>
        <v>0</v>
      </c>
      <c r="N312" s="8">
        <f>SUMIFS(AssessedValuation[100% Railroads],AssessedValuation[Dist],$C312,AssessedValuation[Tif_NonTIF],$A$4)</f>
        <v>21310913</v>
      </c>
      <c r="O312" s="8">
        <f>SUMIFS(AssessedValuation[100% Utilities],AssessedValuation[Dist],$C312,AssessedValuation[Tif_NonTIF],$A$4)</f>
        <v>2382123</v>
      </c>
      <c r="P312" s="8">
        <f>SUMIFS(AssessedValuation[100% Other],AssessedValuation[Dist],$C312,AssessedValuation[Tif_NonTIF],$A$4)</f>
        <v>12500</v>
      </c>
      <c r="Q312" s="8">
        <f>SUMIFS(AssessedValuation[100% Gross],AssessedValuation[Dist],$C312,AssessedValuation[Tif_NonTIF],$A$4)</f>
        <v>770979806</v>
      </c>
      <c r="R312" s="8">
        <f>SUMIFS(AssessedValuation[100% Military Exempt],AssessedValuation[Dist],$C312,AssessedValuation[Tif_NonTIF],$A$4)</f>
        <v>675980</v>
      </c>
      <c r="S312" s="8">
        <f>SUMIFS(AssessedValuation[100% Net],AssessedValuation[Dist],$C312,AssessedValuation[Tif_NonTIF],$A$4)</f>
        <v>770303826</v>
      </c>
      <c r="T312" s="8">
        <f>SUMIFS(AssessedValuation[100% Gas &amp; Elec Utilities],AssessedValuation[Dist],$C312,AssessedValuation[Tif_NonTIF],$A$4)</f>
        <v>20767747</v>
      </c>
      <c r="U312" s="8">
        <f t="shared" si="4"/>
        <v>791071573</v>
      </c>
    </row>
    <row r="313" spans="1:21" x14ac:dyDescent="0.25">
      <c r="A313">
        <v>2024</v>
      </c>
      <c r="B313" t="s">
        <v>1039</v>
      </c>
      <c r="C313" t="s">
        <v>1647</v>
      </c>
      <c r="D313" t="s">
        <v>1647</v>
      </c>
      <c r="E313" t="s">
        <v>665</v>
      </c>
      <c r="F313" t="s">
        <v>1648</v>
      </c>
      <c r="G313" s="8">
        <f>SUMIFS(AssessedValuation[100% Residential],AssessedValuation[Dist],$C313,AssessedValuation[Tif_NonTIF],$A$4)</f>
        <v>93323109</v>
      </c>
      <c r="H313" s="8">
        <f>SUMIFS(AssessedValuation[100% Ag Land],AssessedValuation[Dist],$C313,AssessedValuation[Tif_NonTIF],$A$4)</f>
        <v>149080136</v>
      </c>
      <c r="I313" s="8">
        <f>SUMIFS(AssessedValuation[100% Ag Building],AssessedValuation[Dist],$C313,AssessedValuation[Tif_NonTIF],$A$4)</f>
        <v>13273072</v>
      </c>
      <c r="J313" s="8">
        <f>SUMIFS(AssessedValuation[100% Commercial],AssessedValuation[Dist],$C313,AssessedValuation[Tif_NonTIF],$A$4)</f>
        <v>22338089</v>
      </c>
      <c r="K313" s="8">
        <f>SUMIFS(AssessedValuation[100% Industrial],AssessedValuation[Dist],$C313,AssessedValuation[Tif_NonTIF],$A$4)</f>
        <v>5344793</v>
      </c>
      <c r="L313" s="8">
        <f>SUMIFS(AssessedValuation[100% Reserved],AssessedValuation[Dist],$C313,AssessedValuation[Tif_NonTIF],$A$4)</f>
        <v>0</v>
      </c>
      <c r="M313" s="8">
        <f>SUMIFS(AssessedValuation[100% Reserved3],AssessedValuation[Dist],$C313,AssessedValuation[Tif_NonTIF],$A$4)</f>
        <v>0</v>
      </c>
      <c r="N313" s="8">
        <f>SUMIFS(AssessedValuation[100% Railroads],AssessedValuation[Dist],$C313,AssessedValuation[Tif_NonTIF],$A$4)</f>
        <v>18318161</v>
      </c>
      <c r="O313" s="8">
        <f>SUMIFS(AssessedValuation[100% Utilities],AssessedValuation[Dist],$C313,AssessedValuation[Tif_NonTIF],$A$4)</f>
        <v>641746</v>
      </c>
      <c r="P313" s="8">
        <f>SUMIFS(AssessedValuation[100% Other],AssessedValuation[Dist],$C313,AssessedValuation[Tif_NonTIF],$A$4)</f>
        <v>0</v>
      </c>
      <c r="Q313" s="8">
        <f>SUMIFS(AssessedValuation[100% Gross],AssessedValuation[Dist],$C313,AssessedValuation[Tif_NonTIF],$A$4)</f>
        <v>302319106</v>
      </c>
      <c r="R313" s="8">
        <f>SUMIFS(AssessedValuation[100% Military Exempt],AssessedValuation[Dist],$C313,AssessedValuation[Tif_NonTIF],$A$4)</f>
        <v>177792</v>
      </c>
      <c r="S313" s="8">
        <f>SUMIFS(AssessedValuation[100% Net],AssessedValuation[Dist],$C313,AssessedValuation[Tif_NonTIF],$A$4)</f>
        <v>302141314</v>
      </c>
      <c r="T313" s="8">
        <f>SUMIFS(AssessedValuation[100% Gas &amp; Elec Utilities],AssessedValuation[Dist],$C313,AssessedValuation[Tif_NonTIF],$A$4)</f>
        <v>11071972</v>
      </c>
      <c r="U313" s="8">
        <f t="shared" si="4"/>
        <v>313213286</v>
      </c>
    </row>
    <row r="314" spans="1:21" x14ac:dyDescent="0.25">
      <c r="A314">
        <v>2024</v>
      </c>
      <c r="B314" t="s">
        <v>1045</v>
      </c>
      <c r="C314" t="s">
        <v>1649</v>
      </c>
      <c r="D314" t="s">
        <v>1649</v>
      </c>
      <c r="E314" t="s">
        <v>159</v>
      </c>
      <c r="F314" t="s">
        <v>1650</v>
      </c>
      <c r="G314" s="8">
        <f>SUMIFS(AssessedValuation[100% Residential],AssessedValuation[Dist],$C314,AssessedValuation[Tif_NonTIF],$A$4)</f>
        <v>371388643</v>
      </c>
      <c r="H314" s="8">
        <f>SUMIFS(AssessedValuation[100% Ag Land],AssessedValuation[Dist],$C314,AssessedValuation[Tif_NonTIF],$A$4)</f>
        <v>94061301</v>
      </c>
      <c r="I314" s="8">
        <f>SUMIFS(AssessedValuation[100% Ag Building],AssessedValuation[Dist],$C314,AssessedValuation[Tif_NonTIF],$A$4)</f>
        <v>4420800</v>
      </c>
      <c r="J314" s="8">
        <f>SUMIFS(AssessedValuation[100% Commercial],AssessedValuation[Dist],$C314,AssessedValuation[Tif_NonTIF],$A$4)</f>
        <v>108777449</v>
      </c>
      <c r="K314" s="8">
        <f>SUMIFS(AssessedValuation[100% Industrial],AssessedValuation[Dist],$C314,AssessedValuation[Tif_NonTIF],$A$4)</f>
        <v>12952390</v>
      </c>
      <c r="L314" s="8">
        <f>SUMIFS(AssessedValuation[100% Reserved],AssessedValuation[Dist],$C314,AssessedValuation[Tif_NonTIF],$A$4)</f>
        <v>0</v>
      </c>
      <c r="M314" s="8">
        <f>SUMIFS(AssessedValuation[100% Reserved3],AssessedValuation[Dist],$C314,AssessedValuation[Tif_NonTIF],$A$4)</f>
        <v>0</v>
      </c>
      <c r="N314" s="8">
        <f>SUMIFS(AssessedValuation[100% Railroads],AssessedValuation[Dist],$C314,AssessedValuation[Tif_NonTIF],$A$4)</f>
        <v>1569853</v>
      </c>
      <c r="O314" s="8">
        <f>SUMIFS(AssessedValuation[100% Utilities],AssessedValuation[Dist],$C314,AssessedValuation[Tif_NonTIF],$A$4)</f>
        <v>13394118</v>
      </c>
      <c r="P314" s="8">
        <f>SUMIFS(AssessedValuation[100% Other],AssessedValuation[Dist],$C314,AssessedValuation[Tif_NonTIF],$A$4)</f>
        <v>0</v>
      </c>
      <c r="Q314" s="8">
        <f>SUMIFS(AssessedValuation[100% Gross],AssessedValuation[Dist],$C314,AssessedValuation[Tif_NonTIF],$A$4)</f>
        <v>606564554</v>
      </c>
      <c r="R314" s="8">
        <f>SUMIFS(AssessedValuation[100% Military Exempt],AssessedValuation[Dist],$C314,AssessedValuation[Tif_NonTIF],$A$4)</f>
        <v>308165</v>
      </c>
      <c r="S314" s="8">
        <f>SUMIFS(AssessedValuation[100% Net],AssessedValuation[Dist],$C314,AssessedValuation[Tif_NonTIF],$A$4)</f>
        <v>606256389</v>
      </c>
      <c r="T314" s="8">
        <f>SUMIFS(AssessedValuation[100% Gas &amp; Elec Utilities],AssessedValuation[Dist],$C314,AssessedValuation[Tif_NonTIF],$A$4)</f>
        <v>50651953</v>
      </c>
      <c r="U314" s="8">
        <f t="shared" si="4"/>
        <v>656908342</v>
      </c>
    </row>
    <row r="315" spans="1:21" x14ac:dyDescent="0.25">
      <c r="A315">
        <v>2024</v>
      </c>
      <c r="B315" t="s">
        <v>1042</v>
      </c>
      <c r="C315" t="s">
        <v>1651</v>
      </c>
      <c r="D315" t="s">
        <v>1651</v>
      </c>
      <c r="E315" t="s">
        <v>303</v>
      </c>
      <c r="F315" t="s">
        <v>1652</v>
      </c>
      <c r="G315" s="8">
        <f>SUMIFS(AssessedValuation[100% Residential],AssessedValuation[Dist],$C315,AssessedValuation[Tif_NonTIF],$A$4)</f>
        <v>129916006</v>
      </c>
      <c r="H315" s="8">
        <f>SUMIFS(AssessedValuation[100% Ag Land],AssessedValuation[Dist],$C315,AssessedValuation[Tif_NonTIF],$A$4)</f>
        <v>357131</v>
      </c>
      <c r="I315" s="8">
        <f>SUMIFS(AssessedValuation[100% Ag Building],AssessedValuation[Dist],$C315,AssessedValuation[Tif_NonTIF],$A$4)</f>
        <v>19155</v>
      </c>
      <c r="J315" s="8">
        <f>SUMIFS(AssessedValuation[100% Commercial],AssessedValuation[Dist],$C315,AssessedValuation[Tif_NonTIF],$A$4)</f>
        <v>104537458</v>
      </c>
      <c r="K315" s="8">
        <f>SUMIFS(AssessedValuation[100% Industrial],AssessedValuation[Dist],$C315,AssessedValuation[Tif_NonTIF],$A$4)</f>
        <v>11881838</v>
      </c>
      <c r="L315" s="8">
        <f>SUMIFS(AssessedValuation[100% Reserved],AssessedValuation[Dist],$C315,AssessedValuation[Tif_NonTIF],$A$4)</f>
        <v>0</v>
      </c>
      <c r="M315" s="8">
        <f>SUMIFS(AssessedValuation[100% Reserved3],AssessedValuation[Dist],$C315,AssessedValuation[Tif_NonTIF],$A$4)</f>
        <v>0</v>
      </c>
      <c r="N315" s="8">
        <f>SUMIFS(AssessedValuation[100% Railroads],AssessedValuation[Dist],$C315,AssessedValuation[Tif_NonTIF],$A$4)</f>
        <v>1080449</v>
      </c>
      <c r="O315" s="8">
        <f>SUMIFS(AssessedValuation[100% Utilities],AssessedValuation[Dist],$C315,AssessedValuation[Tif_NonTIF],$A$4)</f>
        <v>116130</v>
      </c>
      <c r="P315" s="8">
        <f>SUMIFS(AssessedValuation[100% Other],AssessedValuation[Dist],$C315,AssessedValuation[Tif_NonTIF],$A$4)</f>
        <v>0</v>
      </c>
      <c r="Q315" s="8">
        <f>SUMIFS(AssessedValuation[100% Gross],AssessedValuation[Dist],$C315,AssessedValuation[Tif_NonTIF],$A$4)</f>
        <v>247908167</v>
      </c>
      <c r="R315" s="8">
        <f>SUMIFS(AssessedValuation[100% Military Exempt],AssessedValuation[Dist],$C315,AssessedValuation[Tif_NonTIF],$A$4)</f>
        <v>218536</v>
      </c>
      <c r="S315" s="8">
        <f>SUMIFS(AssessedValuation[100% Net],AssessedValuation[Dist],$C315,AssessedValuation[Tif_NonTIF],$A$4)</f>
        <v>247689631</v>
      </c>
      <c r="T315" s="8">
        <f>SUMIFS(AssessedValuation[100% Gas &amp; Elec Utilities],AssessedValuation[Dist],$C315,AssessedValuation[Tif_NonTIF],$A$4)</f>
        <v>28226079</v>
      </c>
      <c r="U315" s="8">
        <f t="shared" si="4"/>
        <v>275915710</v>
      </c>
    </row>
    <row r="316" spans="1:21" x14ac:dyDescent="0.25">
      <c r="A316">
        <v>2024</v>
      </c>
      <c r="B316" t="s">
        <v>1054</v>
      </c>
      <c r="C316" t="s">
        <v>1653</v>
      </c>
      <c r="D316" t="s">
        <v>1653</v>
      </c>
      <c r="E316" t="s">
        <v>437</v>
      </c>
      <c r="F316" t="s">
        <v>1654</v>
      </c>
      <c r="G316" s="8">
        <f>SUMIFS(AssessedValuation[100% Residential],AssessedValuation[Dist],$C316,AssessedValuation[Tif_NonTIF],$A$4)</f>
        <v>87268868</v>
      </c>
      <c r="H316" s="8">
        <f>SUMIFS(AssessedValuation[100% Ag Land],AssessedValuation[Dist],$C316,AssessedValuation[Tif_NonTIF],$A$4)</f>
        <v>124661200</v>
      </c>
      <c r="I316" s="8">
        <f>SUMIFS(AssessedValuation[100% Ag Building],AssessedValuation[Dist],$C316,AssessedValuation[Tif_NonTIF],$A$4)</f>
        <v>10605920</v>
      </c>
      <c r="J316" s="8">
        <f>SUMIFS(AssessedValuation[100% Commercial],AssessedValuation[Dist],$C316,AssessedValuation[Tif_NonTIF],$A$4)</f>
        <v>4350319</v>
      </c>
      <c r="K316" s="8">
        <f>SUMIFS(AssessedValuation[100% Industrial],AssessedValuation[Dist],$C316,AssessedValuation[Tif_NonTIF],$A$4)</f>
        <v>141330</v>
      </c>
      <c r="L316" s="8">
        <f>SUMIFS(AssessedValuation[100% Reserved],AssessedValuation[Dist],$C316,AssessedValuation[Tif_NonTIF],$A$4)</f>
        <v>0</v>
      </c>
      <c r="M316" s="8">
        <f>SUMIFS(AssessedValuation[100% Reserved3],AssessedValuation[Dist],$C316,AssessedValuation[Tif_NonTIF],$A$4)</f>
        <v>0</v>
      </c>
      <c r="N316" s="8">
        <f>SUMIFS(AssessedValuation[100% Railroads],AssessedValuation[Dist],$C316,AssessedValuation[Tif_NonTIF],$A$4)</f>
        <v>0</v>
      </c>
      <c r="O316" s="8">
        <f>SUMIFS(AssessedValuation[100% Utilities],AssessedValuation[Dist],$C316,AssessedValuation[Tif_NonTIF],$A$4)</f>
        <v>11407331</v>
      </c>
      <c r="P316" s="8">
        <f>SUMIFS(AssessedValuation[100% Other],AssessedValuation[Dist],$C316,AssessedValuation[Tif_NonTIF],$A$4)</f>
        <v>0</v>
      </c>
      <c r="Q316" s="8">
        <f>SUMIFS(AssessedValuation[100% Gross],AssessedValuation[Dist],$C316,AssessedValuation[Tif_NonTIF],$A$4)</f>
        <v>238434968</v>
      </c>
      <c r="R316" s="8">
        <f>SUMIFS(AssessedValuation[100% Military Exempt],AssessedValuation[Dist],$C316,AssessedValuation[Tif_NonTIF],$A$4)</f>
        <v>157420</v>
      </c>
      <c r="S316" s="8">
        <f>SUMIFS(AssessedValuation[100% Net],AssessedValuation[Dist],$C316,AssessedValuation[Tif_NonTIF],$A$4)</f>
        <v>238277548</v>
      </c>
      <c r="T316" s="8">
        <f>SUMIFS(AssessedValuation[100% Gas &amp; Elec Utilities],AssessedValuation[Dist],$C316,AssessedValuation[Tif_NonTIF],$A$4)</f>
        <v>16631309</v>
      </c>
      <c r="U316" s="8">
        <f t="shared" si="4"/>
        <v>254908857</v>
      </c>
    </row>
    <row r="317" spans="1:21" x14ac:dyDescent="0.25">
      <c r="A317">
        <v>2024</v>
      </c>
      <c r="B317" t="s">
        <v>1026</v>
      </c>
      <c r="C317" t="s">
        <v>1655</v>
      </c>
      <c r="D317" t="s">
        <v>1655</v>
      </c>
      <c r="E317" t="s">
        <v>33</v>
      </c>
      <c r="F317" t="s">
        <v>1656</v>
      </c>
      <c r="G317" s="8">
        <f>SUMIFS(AssessedValuation[100% Residential],AssessedValuation[Dist],$C317,AssessedValuation[Tif_NonTIF],$A$4)</f>
        <v>340955598</v>
      </c>
      <c r="H317" s="8">
        <f>SUMIFS(AssessedValuation[100% Ag Land],AssessedValuation[Dist],$C317,AssessedValuation[Tif_NonTIF],$A$4)</f>
        <v>143695284</v>
      </c>
      <c r="I317" s="8">
        <f>SUMIFS(AssessedValuation[100% Ag Building],AssessedValuation[Dist],$C317,AssessedValuation[Tif_NonTIF],$A$4)</f>
        <v>3861454</v>
      </c>
      <c r="J317" s="8">
        <f>SUMIFS(AssessedValuation[100% Commercial],AssessedValuation[Dist],$C317,AssessedValuation[Tif_NonTIF],$A$4)</f>
        <v>44855885</v>
      </c>
      <c r="K317" s="8">
        <f>SUMIFS(AssessedValuation[100% Industrial],AssessedValuation[Dist],$C317,AssessedValuation[Tif_NonTIF],$A$4)</f>
        <v>59456138</v>
      </c>
      <c r="L317" s="8">
        <f>SUMIFS(AssessedValuation[100% Reserved],AssessedValuation[Dist],$C317,AssessedValuation[Tif_NonTIF],$A$4)</f>
        <v>0</v>
      </c>
      <c r="M317" s="8">
        <f>SUMIFS(AssessedValuation[100% Reserved3],AssessedValuation[Dist],$C317,AssessedValuation[Tif_NonTIF],$A$4)</f>
        <v>0</v>
      </c>
      <c r="N317" s="8">
        <f>SUMIFS(AssessedValuation[100% Railroads],AssessedValuation[Dist],$C317,AssessedValuation[Tif_NonTIF],$A$4)</f>
        <v>4697972</v>
      </c>
      <c r="O317" s="8">
        <f>SUMIFS(AssessedValuation[100% Utilities],AssessedValuation[Dist],$C317,AssessedValuation[Tif_NonTIF],$A$4)</f>
        <v>193103213</v>
      </c>
      <c r="P317" s="8">
        <f>SUMIFS(AssessedValuation[100% Other],AssessedValuation[Dist],$C317,AssessedValuation[Tif_NonTIF],$A$4)</f>
        <v>0</v>
      </c>
      <c r="Q317" s="8">
        <f>SUMIFS(AssessedValuation[100% Gross],AssessedValuation[Dist],$C317,AssessedValuation[Tif_NonTIF],$A$4)</f>
        <v>790625544</v>
      </c>
      <c r="R317" s="8">
        <f>SUMIFS(AssessedValuation[100% Military Exempt],AssessedValuation[Dist],$C317,AssessedValuation[Tif_NonTIF],$A$4)</f>
        <v>514856</v>
      </c>
      <c r="S317" s="8">
        <f>SUMIFS(AssessedValuation[100% Net],AssessedValuation[Dist],$C317,AssessedValuation[Tif_NonTIF],$A$4)</f>
        <v>790110688</v>
      </c>
      <c r="T317" s="8">
        <f>SUMIFS(AssessedValuation[100% Gas &amp; Elec Utilities],AssessedValuation[Dist],$C317,AssessedValuation[Tif_NonTIF],$A$4)</f>
        <v>134128668</v>
      </c>
      <c r="U317" s="8">
        <f t="shared" si="4"/>
        <v>924239356</v>
      </c>
    </row>
    <row r="318" spans="1:21" x14ac:dyDescent="0.25">
      <c r="A318">
        <v>2024</v>
      </c>
      <c r="B318" t="s">
        <v>1054</v>
      </c>
      <c r="C318" t="s">
        <v>1657</v>
      </c>
      <c r="D318" t="s">
        <v>1657</v>
      </c>
      <c r="E318" t="s">
        <v>276</v>
      </c>
      <c r="F318" t="s">
        <v>1658</v>
      </c>
      <c r="G318" s="8">
        <f>SUMIFS(AssessedValuation[100% Residential],AssessedValuation[Dist],$C318,AssessedValuation[Tif_NonTIF],$A$4)</f>
        <v>601970224</v>
      </c>
      <c r="H318" s="8">
        <f>SUMIFS(AssessedValuation[100% Ag Land],AssessedValuation[Dist],$C318,AssessedValuation[Tif_NonTIF],$A$4)</f>
        <v>176221120</v>
      </c>
      <c r="I318" s="8">
        <f>SUMIFS(AssessedValuation[100% Ag Building],AssessedValuation[Dist],$C318,AssessedValuation[Tif_NonTIF],$A$4)</f>
        <v>17627900</v>
      </c>
      <c r="J318" s="8">
        <f>SUMIFS(AssessedValuation[100% Commercial],AssessedValuation[Dist],$C318,AssessedValuation[Tif_NonTIF],$A$4)</f>
        <v>97541195</v>
      </c>
      <c r="K318" s="8">
        <f>SUMIFS(AssessedValuation[100% Industrial],AssessedValuation[Dist],$C318,AssessedValuation[Tif_NonTIF],$A$4)</f>
        <v>35752938</v>
      </c>
      <c r="L318" s="8">
        <f>SUMIFS(AssessedValuation[100% Reserved],AssessedValuation[Dist],$C318,AssessedValuation[Tif_NonTIF],$A$4)</f>
        <v>0</v>
      </c>
      <c r="M318" s="8">
        <f>SUMIFS(AssessedValuation[100% Reserved3],AssessedValuation[Dist],$C318,AssessedValuation[Tif_NonTIF],$A$4)</f>
        <v>0</v>
      </c>
      <c r="N318" s="8">
        <f>SUMIFS(AssessedValuation[100% Railroads],AssessedValuation[Dist],$C318,AssessedValuation[Tif_NonTIF],$A$4)</f>
        <v>5941112</v>
      </c>
      <c r="O318" s="8">
        <f>SUMIFS(AssessedValuation[100% Utilities],AssessedValuation[Dist],$C318,AssessedValuation[Tif_NonTIF],$A$4)</f>
        <v>33038853</v>
      </c>
      <c r="P318" s="8">
        <f>SUMIFS(AssessedValuation[100% Other],AssessedValuation[Dist],$C318,AssessedValuation[Tif_NonTIF],$A$4)</f>
        <v>0</v>
      </c>
      <c r="Q318" s="8">
        <f>SUMIFS(AssessedValuation[100% Gross],AssessedValuation[Dist],$C318,AssessedValuation[Tif_NonTIF],$A$4)</f>
        <v>968093342</v>
      </c>
      <c r="R318" s="8">
        <f>SUMIFS(AssessedValuation[100% Military Exempt],AssessedValuation[Dist],$C318,AssessedValuation[Tif_NonTIF],$A$4)</f>
        <v>846364</v>
      </c>
      <c r="S318" s="8">
        <f>SUMIFS(AssessedValuation[100% Net],AssessedValuation[Dist],$C318,AssessedValuation[Tif_NonTIF],$A$4)</f>
        <v>967246978</v>
      </c>
      <c r="T318" s="8">
        <f>SUMIFS(AssessedValuation[100% Gas &amp; Elec Utilities],AssessedValuation[Dist],$C318,AssessedValuation[Tif_NonTIF],$A$4)</f>
        <v>84322188</v>
      </c>
      <c r="U318" s="8">
        <f t="shared" si="4"/>
        <v>1051569166</v>
      </c>
    </row>
    <row r="319" spans="1:21" x14ac:dyDescent="0.25">
      <c r="A319">
        <v>2024</v>
      </c>
      <c r="B319" t="s">
        <v>1026</v>
      </c>
      <c r="C319" t="s">
        <v>1659</v>
      </c>
      <c r="D319" t="s">
        <v>1659</v>
      </c>
      <c r="E319" t="s">
        <v>284</v>
      </c>
      <c r="F319" t="s">
        <v>1660</v>
      </c>
      <c r="G319" s="8">
        <f>SUMIFS(AssessedValuation[100% Residential],AssessedValuation[Dist],$C319,AssessedValuation[Tif_NonTIF],$A$4)</f>
        <v>6174600496</v>
      </c>
      <c r="H319" s="8">
        <f>SUMIFS(AssessedValuation[100% Ag Land],AssessedValuation[Dist],$C319,AssessedValuation[Tif_NonTIF],$A$4)</f>
        <v>2479138</v>
      </c>
      <c r="I319" s="8">
        <f>SUMIFS(AssessedValuation[100% Ag Building],AssessedValuation[Dist],$C319,AssessedValuation[Tif_NonTIF],$A$4)</f>
        <v>187650</v>
      </c>
      <c r="J319" s="8">
        <f>SUMIFS(AssessedValuation[100% Commercial],AssessedValuation[Dist],$C319,AssessedValuation[Tif_NonTIF],$A$4)</f>
        <v>2043306028</v>
      </c>
      <c r="K319" s="8">
        <f>SUMIFS(AssessedValuation[100% Industrial],AssessedValuation[Dist],$C319,AssessedValuation[Tif_NonTIF],$A$4)</f>
        <v>84217576</v>
      </c>
      <c r="L319" s="8">
        <f>SUMIFS(AssessedValuation[100% Reserved],AssessedValuation[Dist],$C319,AssessedValuation[Tif_NonTIF],$A$4)</f>
        <v>0</v>
      </c>
      <c r="M319" s="8">
        <f>SUMIFS(AssessedValuation[100% Reserved3],AssessedValuation[Dist],$C319,AssessedValuation[Tif_NonTIF],$A$4)</f>
        <v>0</v>
      </c>
      <c r="N319" s="8">
        <f>SUMIFS(AssessedValuation[100% Railroads],AssessedValuation[Dist],$C319,AssessedValuation[Tif_NonTIF],$A$4)</f>
        <v>7034000</v>
      </c>
      <c r="O319" s="8">
        <f>SUMIFS(AssessedValuation[100% Utilities],AssessedValuation[Dist],$C319,AssessedValuation[Tif_NonTIF],$A$4)</f>
        <v>11783222</v>
      </c>
      <c r="P319" s="8">
        <f>SUMIFS(AssessedValuation[100% Other],AssessedValuation[Dist],$C319,AssessedValuation[Tif_NonTIF],$A$4)</f>
        <v>0</v>
      </c>
      <c r="Q319" s="8">
        <f>SUMIFS(AssessedValuation[100% Gross],AssessedValuation[Dist],$C319,AssessedValuation[Tif_NonTIF],$A$4)</f>
        <v>8323608110</v>
      </c>
      <c r="R319" s="8">
        <f>SUMIFS(AssessedValuation[100% Military Exempt],AssessedValuation[Dist],$C319,AssessedValuation[Tif_NonTIF],$A$4)</f>
        <v>2890972</v>
      </c>
      <c r="S319" s="8">
        <f>SUMIFS(AssessedValuation[100% Net],AssessedValuation[Dist],$C319,AssessedValuation[Tif_NonTIF],$A$4)</f>
        <v>8320717138</v>
      </c>
      <c r="T319" s="8">
        <f>SUMIFS(AssessedValuation[100% Gas &amp; Elec Utilities],AssessedValuation[Dist],$C319,AssessedValuation[Tif_NonTIF],$A$4)</f>
        <v>220111375</v>
      </c>
      <c r="U319" s="8">
        <f t="shared" si="4"/>
        <v>8540828513</v>
      </c>
    </row>
    <row r="320" spans="1:21" x14ac:dyDescent="0.25">
      <c r="A320">
        <v>2024</v>
      </c>
      <c r="B320" t="s">
        <v>1031</v>
      </c>
      <c r="C320" t="s">
        <v>1661</v>
      </c>
      <c r="D320" t="s">
        <v>1661</v>
      </c>
      <c r="E320" t="s">
        <v>163</v>
      </c>
      <c r="F320" t="s">
        <v>1662</v>
      </c>
      <c r="G320" s="8">
        <f>SUMIFS(AssessedValuation[100% Residential],AssessedValuation[Dist],$C320,AssessedValuation[Tif_NonTIF],$A$4)</f>
        <v>242716363</v>
      </c>
      <c r="H320" s="8">
        <f>SUMIFS(AssessedValuation[100% Ag Land],AssessedValuation[Dist],$C320,AssessedValuation[Tif_NonTIF],$A$4)</f>
        <v>259379637</v>
      </c>
      <c r="I320" s="8">
        <f>SUMIFS(AssessedValuation[100% Ag Building],AssessedValuation[Dist],$C320,AssessedValuation[Tif_NonTIF],$A$4)</f>
        <v>15138500</v>
      </c>
      <c r="J320" s="8">
        <f>SUMIFS(AssessedValuation[100% Commercial],AssessedValuation[Dist],$C320,AssessedValuation[Tif_NonTIF],$A$4)</f>
        <v>34233503</v>
      </c>
      <c r="K320" s="8">
        <f>SUMIFS(AssessedValuation[100% Industrial],AssessedValuation[Dist],$C320,AssessedValuation[Tif_NonTIF],$A$4)</f>
        <v>14432080</v>
      </c>
      <c r="L320" s="8">
        <f>SUMIFS(AssessedValuation[100% Reserved],AssessedValuation[Dist],$C320,AssessedValuation[Tif_NonTIF],$A$4)</f>
        <v>0</v>
      </c>
      <c r="M320" s="8">
        <f>SUMIFS(AssessedValuation[100% Reserved3],AssessedValuation[Dist],$C320,AssessedValuation[Tif_NonTIF],$A$4)</f>
        <v>0</v>
      </c>
      <c r="N320" s="8">
        <f>SUMIFS(AssessedValuation[100% Railroads],AssessedValuation[Dist],$C320,AssessedValuation[Tif_NonTIF],$A$4)</f>
        <v>27162575</v>
      </c>
      <c r="O320" s="8">
        <f>SUMIFS(AssessedValuation[100% Utilities],AssessedValuation[Dist],$C320,AssessedValuation[Tif_NonTIF],$A$4)</f>
        <v>7868822</v>
      </c>
      <c r="P320" s="8">
        <f>SUMIFS(AssessedValuation[100% Other],AssessedValuation[Dist],$C320,AssessedValuation[Tif_NonTIF],$A$4)</f>
        <v>0</v>
      </c>
      <c r="Q320" s="8">
        <f>SUMIFS(AssessedValuation[100% Gross],AssessedValuation[Dist],$C320,AssessedValuation[Tif_NonTIF],$A$4)</f>
        <v>600931480</v>
      </c>
      <c r="R320" s="8">
        <f>SUMIFS(AssessedValuation[100% Military Exempt],AssessedValuation[Dist],$C320,AssessedValuation[Tif_NonTIF],$A$4)</f>
        <v>392624</v>
      </c>
      <c r="S320" s="8">
        <f>SUMIFS(AssessedValuation[100% Net],AssessedValuation[Dist],$C320,AssessedValuation[Tif_NonTIF],$A$4)</f>
        <v>600538856</v>
      </c>
      <c r="T320" s="8">
        <f>SUMIFS(AssessedValuation[100% Gas &amp; Elec Utilities],AssessedValuation[Dist],$C320,AssessedValuation[Tif_NonTIF],$A$4)</f>
        <v>67141431</v>
      </c>
      <c r="U320" s="8">
        <f t="shared" si="4"/>
        <v>667680287</v>
      </c>
    </row>
    <row r="321" spans="1:21" x14ac:dyDescent="0.25">
      <c r="A321">
        <v>2024</v>
      </c>
      <c r="B321" t="s">
        <v>1031</v>
      </c>
      <c r="C321" t="s">
        <v>1663</v>
      </c>
      <c r="D321" t="s">
        <v>1663</v>
      </c>
      <c r="E321" t="s">
        <v>407</v>
      </c>
      <c r="F321" t="s">
        <v>1664</v>
      </c>
      <c r="G321" s="8">
        <f>SUMIFS(AssessedValuation[100% Residential],AssessedValuation[Dist],$C321,AssessedValuation[Tif_NonTIF],$A$4)</f>
        <v>189946555</v>
      </c>
      <c r="H321" s="8">
        <f>SUMIFS(AssessedValuation[100% Ag Land],AssessedValuation[Dist],$C321,AssessedValuation[Tif_NonTIF],$A$4)</f>
        <v>170680390</v>
      </c>
      <c r="I321" s="8">
        <f>SUMIFS(AssessedValuation[100% Ag Building],AssessedValuation[Dist],$C321,AssessedValuation[Tif_NonTIF],$A$4)</f>
        <v>13301720</v>
      </c>
      <c r="J321" s="8">
        <f>SUMIFS(AssessedValuation[100% Commercial],AssessedValuation[Dist],$C321,AssessedValuation[Tif_NonTIF],$A$4)</f>
        <v>35237389</v>
      </c>
      <c r="K321" s="8">
        <f>SUMIFS(AssessedValuation[100% Industrial],AssessedValuation[Dist],$C321,AssessedValuation[Tif_NonTIF],$A$4)</f>
        <v>21134780</v>
      </c>
      <c r="L321" s="8">
        <f>SUMIFS(AssessedValuation[100% Reserved],AssessedValuation[Dist],$C321,AssessedValuation[Tif_NonTIF],$A$4)</f>
        <v>0</v>
      </c>
      <c r="M321" s="8">
        <f>SUMIFS(AssessedValuation[100% Reserved3],AssessedValuation[Dist],$C321,AssessedValuation[Tif_NonTIF],$A$4)</f>
        <v>0</v>
      </c>
      <c r="N321" s="8">
        <f>SUMIFS(AssessedValuation[100% Railroads],AssessedValuation[Dist],$C321,AssessedValuation[Tif_NonTIF],$A$4)</f>
        <v>9269548</v>
      </c>
      <c r="O321" s="8">
        <f>SUMIFS(AssessedValuation[100% Utilities],AssessedValuation[Dist],$C321,AssessedValuation[Tif_NonTIF],$A$4)</f>
        <v>1215113</v>
      </c>
      <c r="P321" s="8">
        <f>SUMIFS(AssessedValuation[100% Other],AssessedValuation[Dist],$C321,AssessedValuation[Tif_NonTIF],$A$4)</f>
        <v>0</v>
      </c>
      <c r="Q321" s="8">
        <f>SUMIFS(AssessedValuation[100% Gross],AssessedValuation[Dist],$C321,AssessedValuation[Tif_NonTIF],$A$4)</f>
        <v>440785495</v>
      </c>
      <c r="R321" s="8">
        <f>SUMIFS(AssessedValuation[100% Military Exempt],AssessedValuation[Dist],$C321,AssessedValuation[Tif_NonTIF],$A$4)</f>
        <v>302423</v>
      </c>
      <c r="S321" s="8">
        <f>SUMIFS(AssessedValuation[100% Net],AssessedValuation[Dist],$C321,AssessedValuation[Tif_NonTIF],$A$4)</f>
        <v>440483072</v>
      </c>
      <c r="T321" s="8">
        <f>SUMIFS(AssessedValuation[100% Gas &amp; Elec Utilities],AssessedValuation[Dist],$C321,AssessedValuation[Tif_NonTIF],$A$4)</f>
        <v>27963521</v>
      </c>
      <c r="U321" s="8">
        <f t="shared" si="4"/>
        <v>468446593</v>
      </c>
    </row>
    <row r="322" spans="1:21" x14ac:dyDescent="0.25">
      <c r="A322">
        <v>2024</v>
      </c>
      <c r="B322" t="s">
        <v>1033</v>
      </c>
      <c r="C322" t="s">
        <v>1665</v>
      </c>
      <c r="D322" t="s">
        <v>1665</v>
      </c>
      <c r="E322" t="s">
        <v>482</v>
      </c>
      <c r="F322" t="s">
        <v>1666</v>
      </c>
      <c r="G322" s="8">
        <f>SUMIFS(AssessedValuation[100% Residential],AssessedValuation[Dist],$C322,AssessedValuation[Tif_NonTIF],$A$4)</f>
        <v>142059069</v>
      </c>
      <c r="H322" s="8">
        <f>SUMIFS(AssessedValuation[100% Ag Land],AssessedValuation[Dist],$C322,AssessedValuation[Tif_NonTIF],$A$4)</f>
        <v>169925681</v>
      </c>
      <c r="I322" s="8">
        <f>SUMIFS(AssessedValuation[100% Ag Building],AssessedValuation[Dist],$C322,AssessedValuation[Tif_NonTIF],$A$4)</f>
        <v>6887429</v>
      </c>
      <c r="J322" s="8">
        <f>SUMIFS(AssessedValuation[100% Commercial],AssessedValuation[Dist],$C322,AssessedValuation[Tif_NonTIF],$A$4)</f>
        <v>11211219</v>
      </c>
      <c r="K322" s="8">
        <f>SUMIFS(AssessedValuation[100% Industrial],AssessedValuation[Dist],$C322,AssessedValuation[Tif_NonTIF],$A$4)</f>
        <v>127030</v>
      </c>
      <c r="L322" s="8">
        <f>SUMIFS(AssessedValuation[100% Reserved],AssessedValuation[Dist],$C322,AssessedValuation[Tif_NonTIF],$A$4)</f>
        <v>0</v>
      </c>
      <c r="M322" s="8">
        <f>SUMIFS(AssessedValuation[100% Reserved3],AssessedValuation[Dist],$C322,AssessedValuation[Tif_NonTIF],$A$4)</f>
        <v>0</v>
      </c>
      <c r="N322" s="8">
        <f>SUMIFS(AssessedValuation[100% Railroads],AssessedValuation[Dist],$C322,AssessedValuation[Tif_NonTIF],$A$4)</f>
        <v>24572596</v>
      </c>
      <c r="O322" s="8">
        <f>SUMIFS(AssessedValuation[100% Utilities],AssessedValuation[Dist],$C322,AssessedValuation[Tif_NonTIF],$A$4)</f>
        <v>73814</v>
      </c>
      <c r="P322" s="8">
        <f>SUMIFS(AssessedValuation[100% Other],AssessedValuation[Dist],$C322,AssessedValuation[Tif_NonTIF],$A$4)</f>
        <v>112</v>
      </c>
      <c r="Q322" s="8">
        <f>SUMIFS(AssessedValuation[100% Gross],AssessedValuation[Dist],$C322,AssessedValuation[Tif_NonTIF],$A$4)</f>
        <v>354856950</v>
      </c>
      <c r="R322" s="8">
        <f>SUMIFS(AssessedValuation[100% Military Exempt],AssessedValuation[Dist],$C322,AssessedValuation[Tif_NonTIF],$A$4)</f>
        <v>285208</v>
      </c>
      <c r="S322" s="8">
        <f>SUMIFS(AssessedValuation[100% Net],AssessedValuation[Dist],$C322,AssessedValuation[Tif_NonTIF],$A$4)</f>
        <v>354571742</v>
      </c>
      <c r="T322" s="8">
        <f>SUMIFS(AssessedValuation[100% Gas &amp; Elec Utilities],AssessedValuation[Dist],$C322,AssessedValuation[Tif_NonTIF],$A$4)</f>
        <v>15420910</v>
      </c>
      <c r="U322" s="8">
        <f t="shared" si="4"/>
        <v>369992652</v>
      </c>
    </row>
    <row r="323" spans="1:21" x14ac:dyDescent="0.25">
      <c r="A323">
        <v>2024</v>
      </c>
      <c r="B323" t="s">
        <v>1064</v>
      </c>
      <c r="C323" t="s">
        <v>1667</v>
      </c>
      <c r="D323" t="s">
        <v>1667</v>
      </c>
      <c r="E323" t="s">
        <v>160</v>
      </c>
      <c r="F323" t="s">
        <v>1668</v>
      </c>
      <c r="G323" s="8">
        <f>SUMIFS(AssessedValuation[100% Residential],AssessedValuation[Dist],$C323,AssessedValuation[Tif_NonTIF],$A$4)</f>
        <v>349485665</v>
      </c>
      <c r="H323" s="8">
        <f>SUMIFS(AssessedValuation[100% Ag Land],AssessedValuation[Dist],$C323,AssessedValuation[Tif_NonTIF],$A$4)</f>
        <v>123918008</v>
      </c>
      <c r="I323" s="8">
        <f>SUMIFS(AssessedValuation[100% Ag Building],AssessedValuation[Dist],$C323,AssessedValuation[Tif_NonTIF],$A$4)</f>
        <v>8728840</v>
      </c>
      <c r="J323" s="8">
        <f>SUMIFS(AssessedValuation[100% Commercial],AssessedValuation[Dist],$C323,AssessedValuation[Tif_NonTIF],$A$4)</f>
        <v>25084252</v>
      </c>
      <c r="K323" s="8">
        <f>SUMIFS(AssessedValuation[100% Industrial],AssessedValuation[Dist],$C323,AssessedValuation[Tif_NonTIF],$A$4)</f>
        <v>7324829</v>
      </c>
      <c r="L323" s="8">
        <f>SUMIFS(AssessedValuation[100% Reserved],AssessedValuation[Dist],$C323,AssessedValuation[Tif_NonTIF],$A$4)</f>
        <v>0</v>
      </c>
      <c r="M323" s="8">
        <f>SUMIFS(AssessedValuation[100% Reserved3],AssessedValuation[Dist],$C323,AssessedValuation[Tif_NonTIF],$A$4)</f>
        <v>0</v>
      </c>
      <c r="N323" s="8">
        <f>SUMIFS(AssessedValuation[100% Railroads],AssessedValuation[Dist],$C323,AssessedValuation[Tif_NonTIF],$A$4)</f>
        <v>2574906</v>
      </c>
      <c r="O323" s="8">
        <f>SUMIFS(AssessedValuation[100% Utilities],AssessedValuation[Dist],$C323,AssessedValuation[Tif_NonTIF],$A$4)</f>
        <v>7494507</v>
      </c>
      <c r="P323" s="8">
        <f>SUMIFS(AssessedValuation[100% Other],AssessedValuation[Dist],$C323,AssessedValuation[Tif_NonTIF],$A$4)</f>
        <v>0</v>
      </c>
      <c r="Q323" s="8">
        <f>SUMIFS(AssessedValuation[100% Gross],AssessedValuation[Dist],$C323,AssessedValuation[Tif_NonTIF],$A$4)</f>
        <v>524611007</v>
      </c>
      <c r="R323" s="8">
        <f>SUMIFS(AssessedValuation[100% Military Exempt],AssessedValuation[Dist],$C323,AssessedValuation[Tif_NonTIF],$A$4)</f>
        <v>270392</v>
      </c>
      <c r="S323" s="8">
        <f>SUMIFS(AssessedValuation[100% Net],AssessedValuation[Dist],$C323,AssessedValuation[Tif_NonTIF],$A$4)</f>
        <v>524340615</v>
      </c>
      <c r="T323" s="8">
        <f>SUMIFS(AssessedValuation[100% Gas &amp; Elec Utilities],AssessedValuation[Dist],$C323,AssessedValuation[Tif_NonTIF],$A$4)</f>
        <v>28247335</v>
      </c>
      <c r="U323" s="8">
        <f t="shared" si="4"/>
        <v>552587950</v>
      </c>
    </row>
    <row r="324" spans="1:21" x14ac:dyDescent="0.25">
      <c r="A324">
        <v>2024</v>
      </c>
      <c r="B324" t="s">
        <v>1036</v>
      </c>
      <c r="C324" t="s">
        <v>1669</v>
      </c>
      <c r="D324" t="s">
        <v>1669</v>
      </c>
      <c r="E324" t="s">
        <v>691</v>
      </c>
      <c r="F324" t="s">
        <v>1670</v>
      </c>
      <c r="G324" s="8">
        <f>SUMIFS(AssessedValuation[100% Residential],AssessedValuation[Dist],$C324,AssessedValuation[Tif_NonTIF],$A$4)</f>
        <v>333544079</v>
      </c>
      <c r="H324" s="8">
        <f>SUMIFS(AssessedValuation[100% Ag Land],AssessedValuation[Dist],$C324,AssessedValuation[Tif_NonTIF],$A$4)</f>
        <v>180800500</v>
      </c>
      <c r="I324" s="8">
        <f>SUMIFS(AssessedValuation[100% Ag Building],AssessedValuation[Dist],$C324,AssessedValuation[Tif_NonTIF],$A$4)</f>
        <v>30274520</v>
      </c>
      <c r="J324" s="8">
        <f>SUMIFS(AssessedValuation[100% Commercial],AssessedValuation[Dist],$C324,AssessedValuation[Tif_NonTIF],$A$4)</f>
        <v>85662273</v>
      </c>
      <c r="K324" s="8">
        <f>SUMIFS(AssessedValuation[100% Industrial],AssessedValuation[Dist],$C324,AssessedValuation[Tif_NonTIF],$A$4)</f>
        <v>4906406</v>
      </c>
      <c r="L324" s="8">
        <f>SUMIFS(AssessedValuation[100% Reserved],AssessedValuation[Dist],$C324,AssessedValuation[Tif_NonTIF],$A$4)</f>
        <v>0</v>
      </c>
      <c r="M324" s="8">
        <f>SUMIFS(AssessedValuation[100% Reserved3],AssessedValuation[Dist],$C324,AssessedValuation[Tif_NonTIF],$A$4)</f>
        <v>0</v>
      </c>
      <c r="N324" s="8">
        <f>SUMIFS(AssessedValuation[100% Railroads],AssessedValuation[Dist],$C324,AssessedValuation[Tif_NonTIF],$A$4)</f>
        <v>15353175</v>
      </c>
      <c r="O324" s="8">
        <f>SUMIFS(AssessedValuation[100% Utilities],AssessedValuation[Dist],$C324,AssessedValuation[Tif_NonTIF],$A$4)</f>
        <v>34397324</v>
      </c>
      <c r="P324" s="8">
        <f>SUMIFS(AssessedValuation[100% Other],AssessedValuation[Dist],$C324,AssessedValuation[Tif_NonTIF],$A$4)</f>
        <v>0</v>
      </c>
      <c r="Q324" s="8">
        <f>SUMIFS(AssessedValuation[100% Gross],AssessedValuation[Dist],$C324,AssessedValuation[Tif_NonTIF],$A$4)</f>
        <v>684938277</v>
      </c>
      <c r="R324" s="8">
        <f>SUMIFS(AssessedValuation[100% Military Exempt],AssessedValuation[Dist],$C324,AssessedValuation[Tif_NonTIF],$A$4)</f>
        <v>261132</v>
      </c>
      <c r="S324" s="8">
        <f>SUMIFS(AssessedValuation[100% Net],AssessedValuation[Dist],$C324,AssessedValuation[Tif_NonTIF],$A$4)</f>
        <v>684677145</v>
      </c>
      <c r="T324" s="8">
        <f>SUMIFS(AssessedValuation[100% Gas &amp; Elec Utilities],AssessedValuation[Dist],$C324,AssessedValuation[Tif_NonTIF],$A$4)</f>
        <v>11924442</v>
      </c>
      <c r="U324" s="8">
        <f t="shared" si="4"/>
        <v>696601587</v>
      </c>
    </row>
    <row r="325" spans="1:21" x14ac:dyDescent="0.25">
      <c r="A325">
        <v>2024</v>
      </c>
      <c r="B325" t="s">
        <v>1031</v>
      </c>
      <c r="C325" t="s">
        <v>1671</v>
      </c>
      <c r="D325" t="s">
        <v>1671</v>
      </c>
      <c r="E325" t="s">
        <v>751</v>
      </c>
      <c r="F325" t="s">
        <v>1672</v>
      </c>
      <c r="G325" s="8">
        <f>SUMIFS(AssessedValuation[100% Residential],AssessedValuation[Dist],$C325,AssessedValuation[Tif_NonTIF],$A$4)</f>
        <v>240568459</v>
      </c>
      <c r="H325" s="8">
        <f>SUMIFS(AssessedValuation[100% Ag Land],AssessedValuation[Dist],$C325,AssessedValuation[Tif_NonTIF],$A$4)</f>
        <v>178256340</v>
      </c>
      <c r="I325" s="8">
        <f>SUMIFS(AssessedValuation[100% Ag Building],AssessedValuation[Dist],$C325,AssessedValuation[Tif_NonTIF],$A$4)</f>
        <v>14068690</v>
      </c>
      <c r="J325" s="8">
        <f>SUMIFS(AssessedValuation[100% Commercial],AssessedValuation[Dist],$C325,AssessedValuation[Tif_NonTIF],$A$4)</f>
        <v>18360806</v>
      </c>
      <c r="K325" s="8">
        <f>SUMIFS(AssessedValuation[100% Industrial],AssessedValuation[Dist],$C325,AssessedValuation[Tif_NonTIF],$A$4)</f>
        <v>0</v>
      </c>
      <c r="L325" s="8">
        <f>SUMIFS(AssessedValuation[100% Reserved],AssessedValuation[Dist],$C325,AssessedValuation[Tif_NonTIF],$A$4)</f>
        <v>0</v>
      </c>
      <c r="M325" s="8">
        <f>SUMIFS(AssessedValuation[100% Reserved3],AssessedValuation[Dist],$C325,AssessedValuation[Tif_NonTIF],$A$4)</f>
        <v>0</v>
      </c>
      <c r="N325" s="8">
        <f>SUMIFS(AssessedValuation[100% Railroads],AssessedValuation[Dist],$C325,AssessedValuation[Tif_NonTIF],$A$4)</f>
        <v>15372368</v>
      </c>
      <c r="O325" s="8">
        <f>SUMIFS(AssessedValuation[100% Utilities],AssessedValuation[Dist],$C325,AssessedValuation[Tif_NonTIF],$A$4)</f>
        <v>1039505</v>
      </c>
      <c r="P325" s="8">
        <f>SUMIFS(AssessedValuation[100% Other],AssessedValuation[Dist],$C325,AssessedValuation[Tif_NonTIF],$A$4)</f>
        <v>0</v>
      </c>
      <c r="Q325" s="8">
        <f>SUMIFS(AssessedValuation[100% Gross],AssessedValuation[Dist],$C325,AssessedValuation[Tif_NonTIF],$A$4)</f>
        <v>467666168</v>
      </c>
      <c r="R325" s="8">
        <f>SUMIFS(AssessedValuation[100% Military Exempt],AssessedValuation[Dist],$C325,AssessedValuation[Tif_NonTIF],$A$4)</f>
        <v>394476</v>
      </c>
      <c r="S325" s="8">
        <f>SUMIFS(AssessedValuation[100% Net],AssessedValuation[Dist],$C325,AssessedValuation[Tif_NonTIF],$A$4)</f>
        <v>467271692</v>
      </c>
      <c r="T325" s="8">
        <f>SUMIFS(AssessedValuation[100% Gas &amp; Elec Utilities],AssessedValuation[Dist],$C325,AssessedValuation[Tif_NonTIF],$A$4)</f>
        <v>34107440</v>
      </c>
      <c r="U325" s="8">
        <f t="shared" si="4"/>
        <v>501379132</v>
      </c>
    </row>
    <row r="326" spans="1:21" x14ac:dyDescent="0.25">
      <c r="A326">
        <v>2024</v>
      </c>
      <c r="B326" t="s">
        <v>1036</v>
      </c>
      <c r="C326" t="s">
        <v>1673</v>
      </c>
      <c r="D326" t="s">
        <v>1673</v>
      </c>
      <c r="E326" t="s">
        <v>513</v>
      </c>
      <c r="F326" t="s">
        <v>1674</v>
      </c>
      <c r="G326" s="8">
        <f>SUMIFS(AssessedValuation[100% Residential],AssessedValuation[Dist],$C326,AssessedValuation[Tif_NonTIF],$A$4)</f>
        <v>203015565</v>
      </c>
      <c r="H326" s="8">
        <f>SUMIFS(AssessedValuation[100% Ag Land],AssessedValuation[Dist],$C326,AssessedValuation[Tif_NonTIF],$A$4)</f>
        <v>194642942</v>
      </c>
      <c r="I326" s="8">
        <f>SUMIFS(AssessedValuation[100% Ag Building],AssessedValuation[Dist],$C326,AssessedValuation[Tif_NonTIF],$A$4)</f>
        <v>5848680</v>
      </c>
      <c r="J326" s="8">
        <f>SUMIFS(AssessedValuation[100% Commercial],AssessedValuation[Dist],$C326,AssessedValuation[Tif_NonTIF],$A$4)</f>
        <v>32193318</v>
      </c>
      <c r="K326" s="8">
        <f>SUMIFS(AssessedValuation[100% Industrial],AssessedValuation[Dist],$C326,AssessedValuation[Tif_NonTIF],$A$4)</f>
        <v>1830962</v>
      </c>
      <c r="L326" s="8">
        <f>SUMIFS(AssessedValuation[100% Reserved],AssessedValuation[Dist],$C326,AssessedValuation[Tif_NonTIF],$A$4)</f>
        <v>0</v>
      </c>
      <c r="M326" s="8">
        <f>SUMIFS(AssessedValuation[100% Reserved3],AssessedValuation[Dist],$C326,AssessedValuation[Tif_NonTIF],$A$4)</f>
        <v>0</v>
      </c>
      <c r="N326" s="8">
        <f>SUMIFS(AssessedValuation[100% Railroads],AssessedValuation[Dist],$C326,AssessedValuation[Tif_NonTIF],$A$4)</f>
        <v>20964663</v>
      </c>
      <c r="O326" s="8">
        <f>SUMIFS(AssessedValuation[100% Utilities],AssessedValuation[Dist],$C326,AssessedValuation[Tif_NonTIF],$A$4)</f>
        <v>1525541</v>
      </c>
      <c r="P326" s="8">
        <f>SUMIFS(AssessedValuation[100% Other],AssessedValuation[Dist],$C326,AssessedValuation[Tif_NonTIF],$A$4)</f>
        <v>0</v>
      </c>
      <c r="Q326" s="8">
        <f>SUMIFS(AssessedValuation[100% Gross],AssessedValuation[Dist],$C326,AssessedValuation[Tif_NonTIF],$A$4)</f>
        <v>460021671</v>
      </c>
      <c r="R326" s="8">
        <f>SUMIFS(AssessedValuation[100% Military Exempt],AssessedValuation[Dist],$C326,AssessedValuation[Tif_NonTIF],$A$4)</f>
        <v>449991</v>
      </c>
      <c r="S326" s="8">
        <f>SUMIFS(AssessedValuation[100% Net],AssessedValuation[Dist],$C326,AssessedValuation[Tif_NonTIF],$A$4)</f>
        <v>459571680</v>
      </c>
      <c r="T326" s="8">
        <f>SUMIFS(AssessedValuation[100% Gas &amp; Elec Utilities],AssessedValuation[Dist],$C326,AssessedValuation[Tif_NonTIF],$A$4)</f>
        <v>15994571</v>
      </c>
      <c r="U326" s="8">
        <f t="shared" si="4"/>
        <v>475566251</v>
      </c>
    </row>
    <row r="327" spans="1:21" x14ac:dyDescent="0.25">
      <c r="A327">
        <v>2024</v>
      </c>
      <c r="B327" t="s">
        <v>1036</v>
      </c>
      <c r="C327" t="s">
        <v>1675</v>
      </c>
      <c r="D327" t="s">
        <v>1675</v>
      </c>
      <c r="E327" t="s">
        <v>764</v>
      </c>
      <c r="F327" t="s">
        <v>1676</v>
      </c>
      <c r="G327" s="8">
        <f>SUMIFS(AssessedValuation[100% Residential],AssessedValuation[Dist],$C327,AssessedValuation[Tif_NonTIF],$A$4)</f>
        <v>185794193</v>
      </c>
      <c r="H327" s="8">
        <f>SUMIFS(AssessedValuation[100% Ag Land],AssessedValuation[Dist],$C327,AssessedValuation[Tif_NonTIF],$A$4)</f>
        <v>127830466</v>
      </c>
      <c r="I327" s="8">
        <f>SUMIFS(AssessedValuation[100% Ag Building],AssessedValuation[Dist],$C327,AssessedValuation[Tif_NonTIF],$A$4)</f>
        <v>11619230</v>
      </c>
      <c r="J327" s="8">
        <f>SUMIFS(AssessedValuation[100% Commercial],AssessedValuation[Dist],$C327,AssessedValuation[Tif_NonTIF],$A$4)</f>
        <v>22976765</v>
      </c>
      <c r="K327" s="8">
        <f>SUMIFS(AssessedValuation[100% Industrial],AssessedValuation[Dist],$C327,AssessedValuation[Tif_NonTIF],$A$4)</f>
        <v>5003329</v>
      </c>
      <c r="L327" s="8">
        <f>SUMIFS(AssessedValuation[100% Reserved],AssessedValuation[Dist],$C327,AssessedValuation[Tif_NonTIF],$A$4)</f>
        <v>0</v>
      </c>
      <c r="M327" s="8">
        <f>SUMIFS(AssessedValuation[100% Reserved3],AssessedValuation[Dist],$C327,AssessedValuation[Tif_NonTIF],$A$4)</f>
        <v>0</v>
      </c>
      <c r="N327" s="8">
        <f>SUMIFS(AssessedValuation[100% Railroads],AssessedValuation[Dist],$C327,AssessedValuation[Tif_NonTIF],$A$4)</f>
        <v>0</v>
      </c>
      <c r="O327" s="8">
        <f>SUMIFS(AssessedValuation[100% Utilities],AssessedValuation[Dist],$C327,AssessedValuation[Tif_NonTIF],$A$4)</f>
        <v>834956</v>
      </c>
      <c r="P327" s="8">
        <f>SUMIFS(AssessedValuation[100% Other],AssessedValuation[Dist],$C327,AssessedValuation[Tif_NonTIF],$A$4)</f>
        <v>0</v>
      </c>
      <c r="Q327" s="8">
        <f>SUMIFS(AssessedValuation[100% Gross],AssessedValuation[Dist],$C327,AssessedValuation[Tif_NonTIF],$A$4)</f>
        <v>354058939</v>
      </c>
      <c r="R327" s="8">
        <f>SUMIFS(AssessedValuation[100% Military Exempt],AssessedValuation[Dist],$C327,AssessedValuation[Tif_NonTIF],$A$4)</f>
        <v>337064</v>
      </c>
      <c r="S327" s="8">
        <f>SUMIFS(AssessedValuation[100% Net],AssessedValuation[Dist],$C327,AssessedValuation[Tif_NonTIF],$A$4)</f>
        <v>353721875</v>
      </c>
      <c r="T327" s="8">
        <f>SUMIFS(AssessedValuation[100% Gas &amp; Elec Utilities],AssessedValuation[Dist],$C327,AssessedValuation[Tif_NonTIF],$A$4)</f>
        <v>13975663</v>
      </c>
      <c r="U327" s="8">
        <f t="shared" si="4"/>
        <v>367697538</v>
      </c>
    </row>
    <row r="328" spans="1:21" x14ac:dyDescent="0.25">
      <c r="A328">
        <v>2024</v>
      </c>
      <c r="B328" t="s">
        <v>1054</v>
      </c>
      <c r="C328" t="s">
        <v>1677</v>
      </c>
      <c r="D328" t="s">
        <v>1677</v>
      </c>
      <c r="E328" t="s">
        <v>242</v>
      </c>
      <c r="F328" t="s">
        <v>1678</v>
      </c>
      <c r="G328" s="8">
        <f>SUMIFS(AssessedValuation[100% Residential],AssessedValuation[Dist],$C328,AssessedValuation[Tif_NonTIF],$A$4)</f>
        <v>1710257863</v>
      </c>
      <c r="H328" s="8">
        <f>SUMIFS(AssessedValuation[100% Ag Land],AssessedValuation[Dist],$C328,AssessedValuation[Tif_NonTIF],$A$4)</f>
        <v>434574431</v>
      </c>
      <c r="I328" s="8">
        <f>SUMIFS(AssessedValuation[100% Ag Building],AssessedValuation[Dist],$C328,AssessedValuation[Tif_NonTIF],$A$4)</f>
        <v>32591669</v>
      </c>
      <c r="J328" s="8">
        <f>SUMIFS(AssessedValuation[100% Commercial],AssessedValuation[Dist],$C328,AssessedValuation[Tif_NonTIF],$A$4)</f>
        <v>225248049</v>
      </c>
      <c r="K328" s="8">
        <f>SUMIFS(AssessedValuation[100% Industrial],AssessedValuation[Dist],$C328,AssessedValuation[Tif_NonTIF],$A$4)</f>
        <v>108316702</v>
      </c>
      <c r="L328" s="8">
        <f>SUMIFS(AssessedValuation[100% Reserved],AssessedValuation[Dist],$C328,AssessedValuation[Tif_NonTIF],$A$4)</f>
        <v>0</v>
      </c>
      <c r="M328" s="8">
        <f>SUMIFS(AssessedValuation[100% Reserved3],AssessedValuation[Dist],$C328,AssessedValuation[Tif_NonTIF],$A$4)</f>
        <v>0</v>
      </c>
      <c r="N328" s="8">
        <f>SUMIFS(AssessedValuation[100% Railroads],AssessedValuation[Dist],$C328,AssessedValuation[Tif_NonTIF],$A$4)</f>
        <v>5506762</v>
      </c>
      <c r="O328" s="8">
        <f>SUMIFS(AssessedValuation[100% Utilities],AssessedValuation[Dist],$C328,AssessedValuation[Tif_NonTIF],$A$4)</f>
        <v>18380843</v>
      </c>
      <c r="P328" s="8">
        <f>SUMIFS(AssessedValuation[100% Other],AssessedValuation[Dist],$C328,AssessedValuation[Tif_NonTIF],$A$4)</f>
        <v>0</v>
      </c>
      <c r="Q328" s="8">
        <f>SUMIFS(AssessedValuation[100% Gross],AssessedValuation[Dist],$C328,AssessedValuation[Tif_NonTIF],$A$4)</f>
        <v>2534876319</v>
      </c>
      <c r="R328" s="8">
        <f>SUMIFS(AssessedValuation[100% Military Exempt],AssessedValuation[Dist],$C328,AssessedValuation[Tif_NonTIF],$A$4)</f>
        <v>1426040</v>
      </c>
      <c r="S328" s="8">
        <f>SUMIFS(AssessedValuation[100% Net],AssessedValuation[Dist],$C328,AssessedValuation[Tif_NonTIF],$A$4)</f>
        <v>2533450279</v>
      </c>
      <c r="T328" s="8">
        <f>SUMIFS(AssessedValuation[100% Gas &amp; Elec Utilities],AssessedValuation[Dist],$C328,AssessedValuation[Tif_NonTIF],$A$4)</f>
        <v>177742087</v>
      </c>
      <c r="U328" s="8">
        <f t="shared" ref="U328:U337" si="5">SUM(S328:T328)</f>
        <v>2711192366</v>
      </c>
    </row>
    <row r="329" spans="1:21" x14ac:dyDescent="0.25">
      <c r="A329">
        <v>2024</v>
      </c>
      <c r="B329" t="s">
        <v>1036</v>
      </c>
      <c r="C329" t="s">
        <v>1679</v>
      </c>
      <c r="D329" t="s">
        <v>1679</v>
      </c>
      <c r="E329" t="s">
        <v>792</v>
      </c>
      <c r="F329" t="s">
        <v>1680</v>
      </c>
      <c r="G329" s="8">
        <f>SUMIFS(AssessedValuation[100% Residential],AssessedValuation[Dist],$C329,AssessedValuation[Tif_NonTIF],$A$4)</f>
        <v>198694333</v>
      </c>
      <c r="H329" s="8">
        <f>SUMIFS(AssessedValuation[100% Ag Land],AssessedValuation[Dist],$C329,AssessedValuation[Tif_NonTIF],$A$4)</f>
        <v>193767549</v>
      </c>
      <c r="I329" s="8">
        <f>SUMIFS(AssessedValuation[100% Ag Building],AssessedValuation[Dist],$C329,AssessedValuation[Tif_NonTIF],$A$4)</f>
        <v>7199202</v>
      </c>
      <c r="J329" s="8">
        <f>SUMIFS(AssessedValuation[100% Commercial],AssessedValuation[Dist],$C329,AssessedValuation[Tif_NonTIF],$A$4)</f>
        <v>28715490</v>
      </c>
      <c r="K329" s="8">
        <f>SUMIFS(AssessedValuation[100% Industrial],AssessedValuation[Dist],$C329,AssessedValuation[Tif_NonTIF],$A$4)</f>
        <v>16949512</v>
      </c>
      <c r="L329" s="8">
        <f>SUMIFS(AssessedValuation[100% Reserved],AssessedValuation[Dist],$C329,AssessedValuation[Tif_NonTIF],$A$4)</f>
        <v>0</v>
      </c>
      <c r="M329" s="8">
        <f>SUMIFS(AssessedValuation[100% Reserved3],AssessedValuation[Dist],$C329,AssessedValuation[Tif_NonTIF],$A$4)</f>
        <v>0</v>
      </c>
      <c r="N329" s="8">
        <f>SUMIFS(AssessedValuation[100% Railroads],AssessedValuation[Dist],$C329,AssessedValuation[Tif_NonTIF],$A$4)</f>
        <v>15862017</v>
      </c>
      <c r="O329" s="8">
        <f>SUMIFS(AssessedValuation[100% Utilities],AssessedValuation[Dist],$C329,AssessedValuation[Tif_NonTIF],$A$4)</f>
        <v>2431084</v>
      </c>
      <c r="P329" s="8">
        <f>SUMIFS(AssessedValuation[100% Other],AssessedValuation[Dist],$C329,AssessedValuation[Tif_NonTIF],$A$4)</f>
        <v>0</v>
      </c>
      <c r="Q329" s="8">
        <f>SUMIFS(AssessedValuation[100% Gross],AssessedValuation[Dist],$C329,AssessedValuation[Tif_NonTIF],$A$4)</f>
        <v>463619187</v>
      </c>
      <c r="R329" s="8">
        <f>SUMIFS(AssessedValuation[100% Military Exempt],AssessedValuation[Dist],$C329,AssessedValuation[Tif_NonTIF],$A$4)</f>
        <v>298172</v>
      </c>
      <c r="S329" s="8">
        <f>SUMIFS(AssessedValuation[100% Net],AssessedValuation[Dist],$C329,AssessedValuation[Tif_NonTIF],$A$4)</f>
        <v>463321015</v>
      </c>
      <c r="T329" s="8">
        <f>SUMIFS(AssessedValuation[100% Gas &amp; Elec Utilities],AssessedValuation[Dist],$C329,AssessedValuation[Tif_NonTIF],$A$4)</f>
        <v>255725990</v>
      </c>
      <c r="U329" s="8">
        <f t="shared" si="5"/>
        <v>719047005</v>
      </c>
    </row>
    <row r="330" spans="1:21" x14ac:dyDescent="0.25">
      <c r="A330">
        <v>2024</v>
      </c>
      <c r="B330" t="s">
        <v>1036</v>
      </c>
      <c r="C330" t="s">
        <v>1681</v>
      </c>
      <c r="D330" t="s">
        <v>1681</v>
      </c>
      <c r="E330" t="s">
        <v>791</v>
      </c>
      <c r="F330" t="s">
        <v>1682</v>
      </c>
      <c r="G330" s="8">
        <f>SUMIFS(AssessedValuation[100% Residential],AssessedValuation[Dist],$C330,AssessedValuation[Tif_NonTIF],$A$4)</f>
        <v>57745180</v>
      </c>
      <c r="H330" s="8">
        <f>SUMIFS(AssessedValuation[100% Ag Land],AssessedValuation[Dist],$C330,AssessedValuation[Tif_NonTIF],$A$4)</f>
        <v>99848852</v>
      </c>
      <c r="I330" s="8">
        <f>SUMIFS(AssessedValuation[100% Ag Building],AssessedValuation[Dist],$C330,AssessedValuation[Tif_NonTIF],$A$4)</f>
        <v>2375269</v>
      </c>
      <c r="J330" s="8">
        <f>SUMIFS(AssessedValuation[100% Commercial],AssessedValuation[Dist],$C330,AssessedValuation[Tif_NonTIF],$A$4)</f>
        <v>5012304</v>
      </c>
      <c r="K330" s="8">
        <f>SUMIFS(AssessedValuation[100% Industrial],AssessedValuation[Dist],$C330,AssessedValuation[Tif_NonTIF],$A$4)</f>
        <v>3343803</v>
      </c>
      <c r="L330" s="8">
        <f>SUMIFS(AssessedValuation[100% Reserved],AssessedValuation[Dist],$C330,AssessedValuation[Tif_NonTIF],$A$4)</f>
        <v>0</v>
      </c>
      <c r="M330" s="8">
        <f>SUMIFS(AssessedValuation[100% Reserved3],AssessedValuation[Dist],$C330,AssessedValuation[Tif_NonTIF],$A$4)</f>
        <v>0</v>
      </c>
      <c r="N330" s="8">
        <f>SUMIFS(AssessedValuation[100% Railroads],AssessedValuation[Dist],$C330,AssessedValuation[Tif_NonTIF],$A$4)</f>
        <v>11274789</v>
      </c>
      <c r="O330" s="8">
        <f>SUMIFS(AssessedValuation[100% Utilities],AssessedValuation[Dist],$C330,AssessedValuation[Tif_NonTIF],$A$4)</f>
        <v>4665717</v>
      </c>
      <c r="P330" s="8">
        <f>SUMIFS(AssessedValuation[100% Other],AssessedValuation[Dist],$C330,AssessedValuation[Tif_NonTIF],$A$4)</f>
        <v>0</v>
      </c>
      <c r="Q330" s="8">
        <f>SUMIFS(AssessedValuation[100% Gross],AssessedValuation[Dist],$C330,AssessedValuation[Tif_NonTIF],$A$4)</f>
        <v>184265914</v>
      </c>
      <c r="R330" s="8">
        <f>SUMIFS(AssessedValuation[100% Military Exempt],AssessedValuation[Dist],$C330,AssessedValuation[Tif_NonTIF],$A$4)</f>
        <v>90748</v>
      </c>
      <c r="S330" s="8">
        <f>SUMIFS(AssessedValuation[100% Net],AssessedValuation[Dist],$C330,AssessedValuation[Tif_NonTIF],$A$4)</f>
        <v>184175166</v>
      </c>
      <c r="T330" s="8">
        <f>SUMIFS(AssessedValuation[100% Gas &amp; Elec Utilities],AssessedValuation[Dist],$C330,AssessedValuation[Tif_NonTIF],$A$4)</f>
        <v>4977766</v>
      </c>
      <c r="U330" s="8">
        <f t="shared" si="5"/>
        <v>189152932</v>
      </c>
    </row>
    <row r="331" spans="1:21" x14ac:dyDescent="0.25">
      <c r="A331">
        <v>2024</v>
      </c>
      <c r="B331" t="s">
        <v>1045</v>
      </c>
      <c r="C331" t="s">
        <v>1683</v>
      </c>
      <c r="D331" t="s">
        <v>1683</v>
      </c>
      <c r="E331" t="s">
        <v>521</v>
      </c>
      <c r="F331" t="s">
        <v>1684</v>
      </c>
      <c r="G331" s="8">
        <f>SUMIFS(AssessedValuation[100% Residential],AssessedValuation[Dist],$C331,AssessedValuation[Tif_NonTIF],$A$4)</f>
        <v>441370176</v>
      </c>
      <c r="H331" s="8">
        <f>SUMIFS(AssessedValuation[100% Ag Land],AssessedValuation[Dist],$C331,AssessedValuation[Tif_NonTIF],$A$4)</f>
        <v>159552762</v>
      </c>
      <c r="I331" s="8">
        <f>SUMIFS(AssessedValuation[100% Ag Building],AssessedValuation[Dist],$C331,AssessedValuation[Tif_NonTIF],$A$4)</f>
        <v>9397120</v>
      </c>
      <c r="J331" s="8">
        <f>SUMIFS(AssessedValuation[100% Commercial],AssessedValuation[Dist],$C331,AssessedValuation[Tif_NonTIF],$A$4)</f>
        <v>48313429</v>
      </c>
      <c r="K331" s="8">
        <f>SUMIFS(AssessedValuation[100% Industrial],AssessedValuation[Dist],$C331,AssessedValuation[Tif_NonTIF],$A$4)</f>
        <v>29805756</v>
      </c>
      <c r="L331" s="8">
        <f>SUMIFS(AssessedValuation[100% Reserved],AssessedValuation[Dist],$C331,AssessedValuation[Tif_NonTIF],$A$4)</f>
        <v>0</v>
      </c>
      <c r="M331" s="8">
        <f>SUMIFS(AssessedValuation[100% Reserved3],AssessedValuation[Dist],$C331,AssessedValuation[Tif_NonTIF],$A$4)</f>
        <v>0</v>
      </c>
      <c r="N331" s="8">
        <f>SUMIFS(AssessedValuation[100% Railroads],AssessedValuation[Dist],$C331,AssessedValuation[Tif_NonTIF],$A$4)</f>
        <v>0</v>
      </c>
      <c r="O331" s="8">
        <f>SUMIFS(AssessedValuation[100% Utilities],AssessedValuation[Dist],$C331,AssessedValuation[Tif_NonTIF],$A$4)</f>
        <v>3409040</v>
      </c>
      <c r="P331" s="8">
        <f>SUMIFS(AssessedValuation[100% Other],AssessedValuation[Dist],$C331,AssessedValuation[Tif_NonTIF],$A$4)</f>
        <v>0</v>
      </c>
      <c r="Q331" s="8">
        <f>SUMIFS(AssessedValuation[100% Gross],AssessedValuation[Dist],$C331,AssessedValuation[Tif_NonTIF],$A$4)</f>
        <v>691848283</v>
      </c>
      <c r="R331" s="8">
        <f>SUMIFS(AssessedValuation[100% Military Exempt],AssessedValuation[Dist],$C331,AssessedValuation[Tif_NonTIF],$A$4)</f>
        <v>414848</v>
      </c>
      <c r="S331" s="8">
        <f>SUMIFS(AssessedValuation[100% Net],AssessedValuation[Dist],$C331,AssessedValuation[Tif_NonTIF],$A$4)</f>
        <v>691433435</v>
      </c>
      <c r="T331" s="8">
        <f>SUMIFS(AssessedValuation[100% Gas &amp; Elec Utilities],AssessedValuation[Dist],$C331,AssessedValuation[Tif_NonTIF],$A$4)</f>
        <v>67963027</v>
      </c>
      <c r="U331" s="8">
        <f t="shared" si="5"/>
        <v>759396462</v>
      </c>
    </row>
    <row r="332" spans="1:21" x14ac:dyDescent="0.25">
      <c r="A332">
        <v>2024</v>
      </c>
      <c r="B332" t="s">
        <v>1064</v>
      </c>
      <c r="C332" t="s">
        <v>1685</v>
      </c>
      <c r="D332" t="s">
        <v>1685</v>
      </c>
      <c r="E332" t="s">
        <v>232</v>
      </c>
      <c r="F332" t="s">
        <v>1686</v>
      </c>
      <c r="G332" s="8">
        <f>SUMIFS(AssessedValuation[100% Residential],AssessedValuation[Dist],$C332,AssessedValuation[Tif_NonTIF],$A$4)</f>
        <v>301032474</v>
      </c>
      <c r="H332" s="8">
        <f>SUMIFS(AssessedValuation[100% Ag Land],AssessedValuation[Dist],$C332,AssessedValuation[Tif_NonTIF],$A$4)</f>
        <v>81499653</v>
      </c>
      <c r="I332" s="8">
        <f>SUMIFS(AssessedValuation[100% Ag Building],AssessedValuation[Dist],$C332,AssessedValuation[Tif_NonTIF],$A$4)</f>
        <v>5580643</v>
      </c>
      <c r="J332" s="8">
        <f>SUMIFS(AssessedValuation[100% Commercial],AssessedValuation[Dist],$C332,AssessedValuation[Tif_NonTIF],$A$4)</f>
        <v>37761907</v>
      </c>
      <c r="K332" s="8">
        <f>SUMIFS(AssessedValuation[100% Industrial],AssessedValuation[Dist],$C332,AssessedValuation[Tif_NonTIF],$A$4)</f>
        <v>24921026</v>
      </c>
      <c r="L332" s="8">
        <f>SUMIFS(AssessedValuation[100% Reserved],AssessedValuation[Dist],$C332,AssessedValuation[Tif_NonTIF],$A$4)</f>
        <v>0</v>
      </c>
      <c r="M332" s="8">
        <f>SUMIFS(AssessedValuation[100% Reserved3],AssessedValuation[Dist],$C332,AssessedValuation[Tif_NonTIF],$A$4)</f>
        <v>0</v>
      </c>
      <c r="N332" s="8">
        <f>SUMIFS(AssessedValuation[100% Railroads],AssessedValuation[Dist],$C332,AssessedValuation[Tif_NonTIF],$A$4)</f>
        <v>3015160</v>
      </c>
      <c r="O332" s="8">
        <f>SUMIFS(AssessedValuation[100% Utilities],AssessedValuation[Dist],$C332,AssessedValuation[Tif_NonTIF],$A$4)</f>
        <v>6258915</v>
      </c>
      <c r="P332" s="8">
        <f>SUMIFS(AssessedValuation[100% Other],AssessedValuation[Dist],$C332,AssessedValuation[Tif_NonTIF],$A$4)</f>
        <v>0</v>
      </c>
      <c r="Q332" s="8">
        <f>SUMIFS(AssessedValuation[100% Gross],AssessedValuation[Dist],$C332,AssessedValuation[Tif_NonTIF],$A$4)</f>
        <v>460069778</v>
      </c>
      <c r="R332" s="8">
        <f>SUMIFS(AssessedValuation[100% Military Exempt],AssessedValuation[Dist],$C332,AssessedValuation[Tif_NonTIF],$A$4)</f>
        <v>346324</v>
      </c>
      <c r="S332" s="8">
        <f>SUMIFS(AssessedValuation[100% Net],AssessedValuation[Dist],$C332,AssessedValuation[Tif_NonTIF],$A$4)</f>
        <v>459723454</v>
      </c>
      <c r="T332" s="8">
        <f>SUMIFS(AssessedValuation[100% Gas &amp; Elec Utilities],AssessedValuation[Dist],$C332,AssessedValuation[Tif_NonTIF],$A$4)</f>
        <v>16572977</v>
      </c>
      <c r="U332" s="8">
        <f t="shared" si="5"/>
        <v>476296431</v>
      </c>
    </row>
    <row r="333" spans="1:21" x14ac:dyDescent="0.25">
      <c r="A333">
        <v>2024</v>
      </c>
      <c r="B333" t="s">
        <v>1042</v>
      </c>
      <c r="C333" t="s">
        <v>1687</v>
      </c>
      <c r="D333" t="s">
        <v>1687</v>
      </c>
      <c r="E333" t="s">
        <v>304</v>
      </c>
      <c r="F333" t="s">
        <v>1688</v>
      </c>
      <c r="G333" s="8">
        <f>SUMIFS(AssessedValuation[100% Residential],AssessedValuation[Dist],$C333,AssessedValuation[Tif_NonTIF],$A$4)</f>
        <v>75165323</v>
      </c>
      <c r="H333" s="8">
        <f>SUMIFS(AssessedValuation[100% Ag Land],AssessedValuation[Dist],$C333,AssessedValuation[Tif_NonTIF],$A$4)</f>
        <v>82451820</v>
      </c>
      <c r="I333" s="8">
        <f>SUMIFS(AssessedValuation[100% Ag Building],AssessedValuation[Dist],$C333,AssessedValuation[Tif_NonTIF],$A$4)</f>
        <v>3594550</v>
      </c>
      <c r="J333" s="8">
        <f>SUMIFS(AssessedValuation[100% Commercial],AssessedValuation[Dist],$C333,AssessedValuation[Tif_NonTIF],$A$4)</f>
        <v>8441186</v>
      </c>
      <c r="K333" s="8">
        <f>SUMIFS(AssessedValuation[100% Industrial],AssessedValuation[Dist],$C333,AssessedValuation[Tif_NonTIF],$A$4)</f>
        <v>672220</v>
      </c>
      <c r="L333" s="8">
        <f>SUMIFS(AssessedValuation[100% Reserved],AssessedValuation[Dist],$C333,AssessedValuation[Tif_NonTIF],$A$4)</f>
        <v>0</v>
      </c>
      <c r="M333" s="8">
        <f>SUMIFS(AssessedValuation[100% Reserved3],AssessedValuation[Dist],$C333,AssessedValuation[Tif_NonTIF],$A$4)</f>
        <v>0</v>
      </c>
      <c r="N333" s="8">
        <f>SUMIFS(AssessedValuation[100% Railroads],AssessedValuation[Dist],$C333,AssessedValuation[Tif_NonTIF],$A$4)</f>
        <v>0</v>
      </c>
      <c r="O333" s="8">
        <f>SUMIFS(AssessedValuation[100% Utilities],AssessedValuation[Dist],$C333,AssessedValuation[Tif_NonTIF],$A$4)</f>
        <v>590742</v>
      </c>
      <c r="P333" s="8">
        <f>SUMIFS(AssessedValuation[100% Other],AssessedValuation[Dist],$C333,AssessedValuation[Tif_NonTIF],$A$4)</f>
        <v>0</v>
      </c>
      <c r="Q333" s="8">
        <f>SUMIFS(AssessedValuation[100% Gross],AssessedValuation[Dist],$C333,AssessedValuation[Tif_NonTIF],$A$4)</f>
        <v>170915841</v>
      </c>
      <c r="R333" s="8">
        <f>SUMIFS(AssessedValuation[100% Military Exempt],AssessedValuation[Dist],$C333,AssessedValuation[Tif_NonTIF],$A$4)</f>
        <v>133344</v>
      </c>
      <c r="S333" s="8">
        <f>SUMIFS(AssessedValuation[100% Net],AssessedValuation[Dist],$C333,AssessedValuation[Tif_NonTIF],$A$4)</f>
        <v>170782497</v>
      </c>
      <c r="T333" s="8">
        <f>SUMIFS(AssessedValuation[100% Gas &amp; Elec Utilities],AssessedValuation[Dist],$C333,AssessedValuation[Tif_NonTIF],$A$4)</f>
        <v>13388371</v>
      </c>
      <c r="U333" s="8">
        <f t="shared" si="5"/>
        <v>184170868</v>
      </c>
    </row>
    <row r="334" spans="1:21" x14ac:dyDescent="0.25">
      <c r="A334">
        <v>2024</v>
      </c>
      <c r="B334" t="s">
        <v>1026</v>
      </c>
      <c r="C334" t="s">
        <v>1689</v>
      </c>
      <c r="D334" t="s">
        <v>1689</v>
      </c>
      <c r="E334" t="s">
        <v>743</v>
      </c>
      <c r="F334" t="s">
        <v>1690</v>
      </c>
      <c r="G334" s="8">
        <f>SUMIFS(AssessedValuation[100% Residential],AssessedValuation[Dist],$C334,AssessedValuation[Tif_NonTIF],$A$4)</f>
        <v>764590392</v>
      </c>
      <c r="H334" s="8">
        <f>SUMIFS(AssessedValuation[100% Ag Land],AssessedValuation[Dist],$C334,AssessedValuation[Tif_NonTIF],$A$4)</f>
        <v>119987515</v>
      </c>
      <c r="I334" s="8">
        <f>SUMIFS(AssessedValuation[100% Ag Building],AssessedValuation[Dist],$C334,AssessedValuation[Tif_NonTIF],$A$4)</f>
        <v>9315200</v>
      </c>
      <c r="J334" s="8">
        <f>SUMIFS(AssessedValuation[100% Commercial],AssessedValuation[Dist],$C334,AssessedValuation[Tif_NonTIF],$A$4)</f>
        <v>66359544</v>
      </c>
      <c r="K334" s="8">
        <f>SUMIFS(AssessedValuation[100% Industrial],AssessedValuation[Dist],$C334,AssessedValuation[Tif_NonTIF],$A$4)</f>
        <v>10040500</v>
      </c>
      <c r="L334" s="8">
        <f>SUMIFS(AssessedValuation[100% Reserved],AssessedValuation[Dist],$C334,AssessedValuation[Tif_NonTIF],$A$4)</f>
        <v>0</v>
      </c>
      <c r="M334" s="8">
        <f>SUMIFS(AssessedValuation[100% Reserved3],AssessedValuation[Dist],$C334,AssessedValuation[Tif_NonTIF],$A$4)</f>
        <v>0</v>
      </c>
      <c r="N334" s="8">
        <f>SUMIFS(AssessedValuation[100% Railroads],AssessedValuation[Dist],$C334,AssessedValuation[Tif_NonTIF],$A$4)</f>
        <v>0</v>
      </c>
      <c r="O334" s="8">
        <f>SUMIFS(AssessedValuation[100% Utilities],AssessedValuation[Dist],$C334,AssessedValuation[Tif_NonTIF],$A$4)</f>
        <v>14297473</v>
      </c>
      <c r="P334" s="8">
        <f>SUMIFS(AssessedValuation[100% Other],AssessedValuation[Dist],$C334,AssessedValuation[Tif_NonTIF],$A$4)</f>
        <v>0</v>
      </c>
      <c r="Q334" s="8">
        <f>SUMIFS(AssessedValuation[100% Gross],AssessedValuation[Dist],$C334,AssessedValuation[Tif_NonTIF],$A$4)</f>
        <v>984590624</v>
      </c>
      <c r="R334" s="8">
        <f>SUMIFS(AssessedValuation[100% Military Exempt],AssessedValuation[Dist],$C334,AssessedValuation[Tif_NonTIF],$A$4)</f>
        <v>811176</v>
      </c>
      <c r="S334" s="8">
        <f>SUMIFS(AssessedValuation[100% Net],AssessedValuation[Dist],$C334,AssessedValuation[Tif_NonTIF],$A$4)</f>
        <v>983779448</v>
      </c>
      <c r="T334" s="8">
        <f>SUMIFS(AssessedValuation[100% Gas &amp; Elec Utilities],AssessedValuation[Dist],$C334,AssessedValuation[Tif_NonTIF],$A$4)</f>
        <v>79789453</v>
      </c>
      <c r="U334" s="8">
        <f t="shared" si="5"/>
        <v>1063568901</v>
      </c>
    </row>
    <row r="335" spans="1:21" x14ac:dyDescent="0.25">
      <c r="A335">
        <v>2024</v>
      </c>
      <c r="B335" t="s">
        <v>1033</v>
      </c>
      <c r="C335" t="s">
        <v>1691</v>
      </c>
      <c r="D335" t="s">
        <v>1691</v>
      </c>
      <c r="E335" t="s">
        <v>455</v>
      </c>
      <c r="F335" t="s">
        <v>1692</v>
      </c>
      <c r="G335" s="8">
        <f>SUMIFS(AssessedValuation[100% Residential],AssessedValuation[Dist],$C335,AssessedValuation[Tif_NonTIF],$A$4)</f>
        <v>150754460</v>
      </c>
      <c r="H335" s="8">
        <f>SUMIFS(AssessedValuation[100% Ag Land],AssessedValuation[Dist],$C335,AssessedValuation[Tif_NonTIF],$A$4)</f>
        <v>107209540</v>
      </c>
      <c r="I335" s="8">
        <f>SUMIFS(AssessedValuation[100% Ag Building],AssessedValuation[Dist],$C335,AssessedValuation[Tif_NonTIF],$A$4)</f>
        <v>3816125</v>
      </c>
      <c r="J335" s="8">
        <f>SUMIFS(AssessedValuation[100% Commercial],AssessedValuation[Dist],$C335,AssessedValuation[Tif_NonTIF],$A$4)</f>
        <v>13011547</v>
      </c>
      <c r="K335" s="8">
        <f>SUMIFS(AssessedValuation[100% Industrial],AssessedValuation[Dist],$C335,AssessedValuation[Tif_NonTIF],$A$4)</f>
        <v>2596945</v>
      </c>
      <c r="L335" s="8">
        <f>SUMIFS(AssessedValuation[100% Reserved],AssessedValuation[Dist],$C335,AssessedValuation[Tif_NonTIF],$A$4)</f>
        <v>0</v>
      </c>
      <c r="M335" s="8">
        <f>SUMIFS(AssessedValuation[100% Reserved3],AssessedValuation[Dist],$C335,AssessedValuation[Tif_NonTIF],$A$4)</f>
        <v>0</v>
      </c>
      <c r="N335" s="8">
        <f>SUMIFS(AssessedValuation[100% Railroads],AssessedValuation[Dist],$C335,AssessedValuation[Tif_NonTIF],$A$4)</f>
        <v>15757984</v>
      </c>
      <c r="O335" s="8">
        <f>SUMIFS(AssessedValuation[100% Utilities],AssessedValuation[Dist],$C335,AssessedValuation[Tif_NonTIF],$A$4)</f>
        <v>421162</v>
      </c>
      <c r="P335" s="8">
        <f>SUMIFS(AssessedValuation[100% Other],AssessedValuation[Dist],$C335,AssessedValuation[Tif_NonTIF],$A$4)</f>
        <v>3</v>
      </c>
      <c r="Q335" s="8">
        <f>SUMIFS(AssessedValuation[100% Gross],AssessedValuation[Dist],$C335,AssessedValuation[Tif_NonTIF],$A$4)</f>
        <v>293567766</v>
      </c>
      <c r="R335" s="8">
        <f>SUMIFS(AssessedValuation[100% Military Exempt],AssessedValuation[Dist],$C335,AssessedValuation[Tif_NonTIF],$A$4)</f>
        <v>216684</v>
      </c>
      <c r="S335" s="8">
        <f>SUMIFS(AssessedValuation[100% Net],AssessedValuation[Dist],$C335,AssessedValuation[Tif_NonTIF],$A$4)</f>
        <v>293351082</v>
      </c>
      <c r="T335" s="8">
        <f>SUMIFS(AssessedValuation[100% Gas &amp; Elec Utilities],AssessedValuation[Dist],$C335,AssessedValuation[Tif_NonTIF],$A$4)</f>
        <v>12350465</v>
      </c>
      <c r="U335" s="8">
        <f t="shared" si="5"/>
        <v>305701547</v>
      </c>
    </row>
    <row r="336" spans="1:21" x14ac:dyDescent="0.25">
      <c r="A336">
        <v>2024</v>
      </c>
      <c r="B336" t="s">
        <v>1036</v>
      </c>
      <c r="C336" t="s">
        <v>1693</v>
      </c>
      <c r="D336" t="s">
        <v>1693</v>
      </c>
      <c r="E336" t="s">
        <v>978</v>
      </c>
      <c r="F336" t="s">
        <v>1694</v>
      </c>
      <c r="G336" s="8">
        <f>SUMIFS(AssessedValuation[100% Residential],AssessedValuation[Dist],$C336,AssessedValuation[Tif_NonTIF],$A$4)</f>
        <v>187119230</v>
      </c>
      <c r="H336" s="8">
        <f>SUMIFS(AssessedValuation[100% Ag Land],AssessedValuation[Dist],$C336,AssessedValuation[Tif_NonTIF],$A$4)</f>
        <v>124653700</v>
      </c>
      <c r="I336" s="8">
        <f>SUMIFS(AssessedValuation[100% Ag Building],AssessedValuation[Dist],$C336,AssessedValuation[Tif_NonTIF],$A$4)</f>
        <v>5559970</v>
      </c>
      <c r="J336" s="8">
        <f>SUMIFS(AssessedValuation[100% Commercial],AssessedValuation[Dist],$C336,AssessedValuation[Tif_NonTIF],$A$4)</f>
        <v>11765079</v>
      </c>
      <c r="K336" s="8">
        <f>SUMIFS(AssessedValuation[100% Industrial],AssessedValuation[Dist],$C336,AssessedValuation[Tif_NonTIF],$A$4)</f>
        <v>36010</v>
      </c>
      <c r="L336" s="8">
        <f>SUMIFS(AssessedValuation[100% Reserved],AssessedValuation[Dist],$C336,AssessedValuation[Tif_NonTIF],$A$4)</f>
        <v>0</v>
      </c>
      <c r="M336" s="8">
        <f>SUMIFS(AssessedValuation[100% Reserved3],AssessedValuation[Dist],$C336,AssessedValuation[Tif_NonTIF],$A$4)</f>
        <v>0</v>
      </c>
      <c r="N336" s="8">
        <f>SUMIFS(AssessedValuation[100% Railroads],AssessedValuation[Dist],$C336,AssessedValuation[Tif_NonTIF],$A$4)</f>
        <v>0</v>
      </c>
      <c r="O336" s="8">
        <f>SUMIFS(AssessedValuation[100% Utilities],AssessedValuation[Dist],$C336,AssessedValuation[Tif_NonTIF],$A$4)</f>
        <v>3465501</v>
      </c>
      <c r="P336" s="8">
        <f>SUMIFS(AssessedValuation[100% Other],AssessedValuation[Dist],$C336,AssessedValuation[Tif_NonTIF],$A$4)</f>
        <v>0</v>
      </c>
      <c r="Q336" s="8">
        <f>SUMIFS(AssessedValuation[100% Gross],AssessedValuation[Dist],$C336,AssessedValuation[Tif_NonTIF],$A$4)</f>
        <v>332599490</v>
      </c>
      <c r="R336" s="8">
        <f>SUMIFS(AssessedValuation[100% Military Exempt],AssessedValuation[Dist],$C336,AssessedValuation[Tif_NonTIF],$A$4)</f>
        <v>261132</v>
      </c>
      <c r="S336" s="8">
        <f>SUMIFS(AssessedValuation[100% Net],AssessedValuation[Dist],$C336,AssessedValuation[Tif_NonTIF],$A$4)</f>
        <v>332338358</v>
      </c>
      <c r="T336" s="8">
        <f>SUMIFS(AssessedValuation[100% Gas &amp; Elec Utilities],AssessedValuation[Dist],$C336,AssessedValuation[Tif_NonTIF],$A$4)</f>
        <v>11787478</v>
      </c>
      <c r="U336" s="8">
        <f t="shared" si="5"/>
        <v>344125836</v>
      </c>
    </row>
    <row r="337" spans="1:21" x14ac:dyDescent="0.25">
      <c r="A337">
        <v>2024</v>
      </c>
      <c r="B337" t="s">
        <v>1026</v>
      </c>
      <c r="C337" t="s">
        <v>1695</v>
      </c>
      <c r="D337" t="s">
        <v>1695</v>
      </c>
      <c r="E337" t="s">
        <v>62</v>
      </c>
      <c r="F337" t="s">
        <v>1696</v>
      </c>
      <c r="G337" s="8">
        <f>SUMIFS(AssessedValuation[100% Residential],AssessedValuation[Dist],$C337,AssessedValuation[Tif_NonTIF],$A$4)</f>
        <v>521783933</v>
      </c>
      <c r="H337" s="8">
        <f>SUMIFS(AssessedValuation[100% Ag Land],AssessedValuation[Dist],$C337,AssessedValuation[Tif_NonTIF],$A$4)</f>
        <v>73259950</v>
      </c>
      <c r="I337" s="8">
        <f>SUMIFS(AssessedValuation[100% Ag Building],AssessedValuation[Dist],$C337,AssessedValuation[Tif_NonTIF],$A$4)</f>
        <v>3327855</v>
      </c>
      <c r="J337" s="8">
        <f>SUMIFS(AssessedValuation[100% Commercial],AssessedValuation[Dist],$C337,AssessedValuation[Tif_NonTIF],$A$4)</f>
        <v>33710283</v>
      </c>
      <c r="K337" s="8">
        <f>SUMIFS(AssessedValuation[100% Industrial],AssessedValuation[Dist],$C337,AssessedValuation[Tif_NonTIF],$A$4)</f>
        <v>186080</v>
      </c>
      <c r="L337" s="8">
        <f>SUMIFS(AssessedValuation[100% Reserved],AssessedValuation[Dist],$C337,AssessedValuation[Tif_NonTIF],$A$4)</f>
        <v>0</v>
      </c>
      <c r="M337" s="8">
        <f>SUMIFS(AssessedValuation[100% Reserved3],AssessedValuation[Dist],$C337,AssessedValuation[Tif_NonTIF],$A$4)</f>
        <v>0</v>
      </c>
      <c r="N337" s="8">
        <f>SUMIFS(AssessedValuation[100% Railroads],AssessedValuation[Dist],$C337,AssessedValuation[Tif_NonTIF],$A$4)</f>
        <v>0</v>
      </c>
      <c r="O337" s="8">
        <f>SUMIFS(AssessedValuation[100% Utilities],AssessedValuation[Dist],$C337,AssessedValuation[Tif_NonTIF],$A$4)</f>
        <v>5344660</v>
      </c>
      <c r="P337" s="8">
        <f>SUMIFS(AssessedValuation[100% Other],AssessedValuation[Dist],$C337,AssessedValuation[Tif_NonTIF],$A$4)</f>
        <v>4841</v>
      </c>
      <c r="Q337" s="8">
        <f>SUMIFS(AssessedValuation[100% Gross],AssessedValuation[Dist],$C337,AssessedValuation[Tif_NonTIF],$A$4)</f>
        <v>637617602</v>
      </c>
      <c r="R337" s="8">
        <f>SUMIFS(AssessedValuation[100% Military Exempt],AssessedValuation[Dist],$C337,AssessedValuation[Tif_NonTIF],$A$4)</f>
        <v>394476</v>
      </c>
      <c r="S337" s="8">
        <f>SUMIFS(AssessedValuation[100% Net],AssessedValuation[Dist],$C337,AssessedValuation[Tif_NonTIF],$A$4)</f>
        <v>637223126</v>
      </c>
      <c r="T337" s="8">
        <f>SUMIFS(AssessedValuation[100% Gas &amp; Elec Utilities],AssessedValuation[Dist],$C337,AssessedValuation[Tif_NonTIF],$A$4)</f>
        <v>33865055</v>
      </c>
      <c r="U337" s="8">
        <f t="shared" si="5"/>
        <v>671088181</v>
      </c>
    </row>
    <row r="338" spans="1:21" ht="15.75" thickBot="1" x14ac:dyDescent="0.3">
      <c r="G338" s="10">
        <f t="shared" ref="G338:U338" si="6">SUM(G7:G337)</f>
        <v>209887465023</v>
      </c>
      <c r="H338" s="10">
        <f t="shared" si="6"/>
        <v>40052964733</v>
      </c>
      <c r="I338" s="10">
        <f t="shared" si="6"/>
        <v>2477905194</v>
      </c>
      <c r="J338" s="10">
        <f t="shared" si="6"/>
        <v>38141724887</v>
      </c>
      <c r="K338" s="10">
        <f t="shared" si="6"/>
        <v>10098912250</v>
      </c>
      <c r="L338" s="10">
        <f t="shared" si="6"/>
        <v>0</v>
      </c>
      <c r="M338" s="10">
        <f t="shared" si="6"/>
        <v>0</v>
      </c>
      <c r="N338" s="10">
        <f t="shared" si="6"/>
        <v>2926912425</v>
      </c>
      <c r="O338" s="10">
        <f t="shared" si="6"/>
        <v>3549980358</v>
      </c>
      <c r="P338" s="10">
        <f t="shared" si="6"/>
        <v>11238427</v>
      </c>
      <c r="Q338" s="10">
        <f t="shared" si="6"/>
        <v>307147103297</v>
      </c>
      <c r="R338" s="10">
        <f t="shared" si="6"/>
        <v>213667839</v>
      </c>
      <c r="S338" s="10">
        <f t="shared" si="6"/>
        <v>306933435458</v>
      </c>
      <c r="T338" s="10">
        <f t="shared" si="6"/>
        <v>25902706697</v>
      </c>
      <c r="U338" s="10">
        <f t="shared" si="6"/>
        <v>332836142155</v>
      </c>
    </row>
    <row r="339" spans="1:21" ht="15.75" thickTop="1" x14ac:dyDescent="0.25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483"/>
  <sheetViews>
    <sheetView topLeftCell="A1449" workbookViewId="0">
      <selection sqref="A1:Z1483"/>
    </sheetView>
  </sheetViews>
  <sheetFormatPr defaultRowHeight="15" x14ac:dyDescent="0.25"/>
  <cols>
    <col min="2" max="2" width="17.140625" customWidth="1"/>
    <col min="3" max="3" width="10.42578125" customWidth="1"/>
    <col min="4" max="4" width="20.42578125" customWidth="1"/>
    <col min="5" max="5" width="17.28515625" customWidth="1"/>
    <col min="6" max="6" width="20.42578125" customWidth="1"/>
    <col min="7" max="7" width="21" customWidth="1"/>
    <col min="8" max="8" width="18.85546875" customWidth="1"/>
    <col min="9" max="9" width="24.85546875" customWidth="1"/>
    <col min="10" max="10" width="18.7109375" customWidth="1"/>
    <col min="11" max="11" width="15.5703125" customWidth="1"/>
    <col min="12" max="12" width="17.5703125" customWidth="1"/>
    <col min="13" max="13" width="18.5703125" customWidth="1"/>
    <col min="14" max="14" width="15.42578125" customWidth="1"/>
    <col min="15" max="15" width="24.5703125" customWidth="1"/>
    <col min="16" max="16" width="13.7109375" customWidth="1"/>
    <col min="17" max="17" width="27.28515625" customWidth="1"/>
    <col min="19" max="19" width="18.140625" customWidth="1"/>
    <col min="20" max="20" width="10" customWidth="1"/>
    <col min="22" max="22" width="20" customWidth="1"/>
    <col min="23" max="23" width="11.28515625" customWidth="1"/>
    <col min="24" max="24" width="12" customWidth="1"/>
    <col min="25" max="25" width="11" customWidth="1"/>
    <col min="26" max="26" width="15.140625" customWidth="1"/>
    <col min="28" max="28" width="13.140625" customWidth="1"/>
  </cols>
  <sheetData>
    <row r="1" spans="1:28" ht="15.75" thickBot="1" x14ac:dyDescent="0.3">
      <c r="A1" t="s">
        <v>1736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1749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0</v>
      </c>
      <c r="S1" t="s">
        <v>1025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s="1" t="s">
        <v>1021</v>
      </c>
      <c r="AB1" s="2" t="s">
        <v>1022</v>
      </c>
    </row>
    <row r="2" spans="1:28" ht="15.75" thickTop="1" x14ac:dyDescent="0.25">
      <c r="A2">
        <v>2022</v>
      </c>
      <c r="B2">
        <v>1</v>
      </c>
      <c r="C2" t="s">
        <v>23</v>
      </c>
      <c r="D2">
        <v>7222358</v>
      </c>
      <c r="E2">
        <v>27918</v>
      </c>
      <c r="F2">
        <v>0</v>
      </c>
      <c r="G2">
        <v>6330278</v>
      </c>
      <c r="H2">
        <v>69582401</v>
      </c>
      <c r="I2">
        <v>0</v>
      </c>
      <c r="J2">
        <v>0</v>
      </c>
      <c r="K2">
        <v>0</v>
      </c>
      <c r="L2">
        <v>0</v>
      </c>
      <c r="M2">
        <v>0</v>
      </c>
      <c r="N2">
        <v>83162955</v>
      </c>
      <c r="O2">
        <v>0</v>
      </c>
      <c r="P2">
        <v>83162955</v>
      </c>
      <c r="Q2">
        <v>0</v>
      </c>
      <c r="R2">
        <v>2022</v>
      </c>
      <c r="S2">
        <v>1</v>
      </c>
      <c r="T2">
        <v>0</v>
      </c>
      <c r="U2">
        <v>18</v>
      </c>
      <c r="V2" t="s">
        <v>29</v>
      </c>
      <c r="W2" t="s">
        <v>25</v>
      </c>
      <c r="X2" t="s">
        <v>26</v>
      </c>
      <c r="Y2" t="s">
        <v>30</v>
      </c>
      <c r="Z2" t="s">
        <v>28</v>
      </c>
      <c r="AA2" s="3" t="str">
        <f>CONCATENATE(T2,TEXT(U2,"000"))</f>
        <v>0018</v>
      </c>
      <c r="AB2" s="4" t="str">
        <f>IF(C2="I","TIF","Non-TIF")</f>
        <v>TIF</v>
      </c>
    </row>
    <row r="3" spans="1:28" x14ac:dyDescent="0.25">
      <c r="A3">
        <v>2022</v>
      </c>
      <c r="B3">
        <v>1</v>
      </c>
      <c r="C3" t="s">
        <v>31</v>
      </c>
      <c r="D3">
        <v>19535286</v>
      </c>
      <c r="E3">
        <v>66877255</v>
      </c>
      <c r="F3">
        <v>1376428</v>
      </c>
      <c r="G3">
        <v>1513067</v>
      </c>
      <c r="H3">
        <v>9276160</v>
      </c>
      <c r="I3">
        <v>0</v>
      </c>
      <c r="J3">
        <v>0</v>
      </c>
      <c r="K3">
        <v>0</v>
      </c>
      <c r="L3">
        <v>6147418</v>
      </c>
      <c r="M3">
        <v>0</v>
      </c>
      <c r="N3">
        <v>104725614</v>
      </c>
      <c r="O3">
        <v>77784</v>
      </c>
      <c r="P3">
        <v>104647830</v>
      </c>
      <c r="Q3">
        <v>8070971</v>
      </c>
      <c r="R3">
        <v>2022</v>
      </c>
      <c r="S3">
        <v>1</v>
      </c>
      <c r="T3">
        <v>4</v>
      </c>
      <c r="U3">
        <v>978</v>
      </c>
      <c r="V3">
        <v>14978</v>
      </c>
      <c r="W3" t="s">
        <v>26</v>
      </c>
      <c r="X3" t="s">
        <v>26</v>
      </c>
      <c r="Y3" t="s">
        <v>79</v>
      </c>
      <c r="Z3" t="s">
        <v>28</v>
      </c>
      <c r="AA3" s="3" t="str">
        <f t="shared" ref="AA3:AA66" si="0">CONCATENATE(T3,TEXT(U3,"000"))</f>
        <v>4978</v>
      </c>
      <c r="AB3" s="4" t="str">
        <f t="shared" ref="AB3:AB66" si="1">IF(C3="I","TIF","Non-TIF")</f>
        <v>Non-TIF</v>
      </c>
    </row>
    <row r="4" spans="1:28" x14ac:dyDescent="0.25">
      <c r="A4">
        <v>2022</v>
      </c>
      <c r="B4">
        <v>1</v>
      </c>
      <c r="C4" t="s">
        <v>31</v>
      </c>
      <c r="D4">
        <v>1316894</v>
      </c>
      <c r="E4">
        <v>8657721</v>
      </c>
      <c r="F4">
        <v>183395</v>
      </c>
      <c r="G4">
        <v>139924</v>
      </c>
      <c r="H4">
        <v>0</v>
      </c>
      <c r="I4">
        <v>0</v>
      </c>
      <c r="J4">
        <v>0</v>
      </c>
      <c r="K4">
        <v>0</v>
      </c>
      <c r="L4">
        <v>0</v>
      </c>
      <c r="M4">
        <v>221129</v>
      </c>
      <c r="N4">
        <v>10519063</v>
      </c>
      <c r="O4">
        <v>16668</v>
      </c>
      <c r="P4">
        <v>10502395</v>
      </c>
      <c r="Q4">
        <v>219091</v>
      </c>
      <c r="R4">
        <v>2022</v>
      </c>
      <c r="S4">
        <v>1</v>
      </c>
      <c r="T4">
        <v>0</v>
      </c>
      <c r="U4">
        <v>914</v>
      </c>
      <c r="V4">
        <v>150914</v>
      </c>
      <c r="W4" t="s">
        <v>26</v>
      </c>
      <c r="X4" t="s">
        <v>26</v>
      </c>
      <c r="Y4" t="s">
        <v>32</v>
      </c>
      <c r="Z4" t="s">
        <v>28</v>
      </c>
      <c r="AA4" s="3" t="str">
        <f t="shared" si="0"/>
        <v>0914</v>
      </c>
      <c r="AB4" s="4" t="str">
        <f t="shared" si="1"/>
        <v>Non-TIF</v>
      </c>
    </row>
    <row r="5" spans="1:28" x14ac:dyDescent="0.25">
      <c r="A5">
        <v>2022</v>
      </c>
      <c r="B5">
        <v>1</v>
      </c>
      <c r="C5" t="s">
        <v>31</v>
      </c>
      <c r="D5">
        <v>13996483</v>
      </c>
      <c r="E5">
        <v>58759559</v>
      </c>
      <c r="F5">
        <v>1433429</v>
      </c>
      <c r="G5">
        <v>4942827</v>
      </c>
      <c r="H5">
        <v>2883924</v>
      </c>
      <c r="I5">
        <v>0</v>
      </c>
      <c r="J5">
        <v>0</v>
      </c>
      <c r="K5">
        <v>0</v>
      </c>
      <c r="L5">
        <v>658629</v>
      </c>
      <c r="M5">
        <v>836221</v>
      </c>
      <c r="N5">
        <v>83511072</v>
      </c>
      <c r="O5">
        <v>57412</v>
      </c>
      <c r="P5">
        <v>83453660</v>
      </c>
      <c r="Q5">
        <v>8711125</v>
      </c>
      <c r="R5">
        <v>2022</v>
      </c>
      <c r="S5">
        <v>1</v>
      </c>
      <c r="T5">
        <v>6</v>
      </c>
      <c r="U5">
        <v>264</v>
      </c>
      <c r="V5">
        <v>256264</v>
      </c>
      <c r="W5" t="s">
        <v>26</v>
      </c>
      <c r="X5" t="s">
        <v>26</v>
      </c>
      <c r="Y5" t="s">
        <v>33</v>
      </c>
      <c r="Z5" t="s">
        <v>28</v>
      </c>
      <c r="AA5" s="3" t="str">
        <f t="shared" si="0"/>
        <v>6264</v>
      </c>
      <c r="AB5" s="4" t="str">
        <f t="shared" si="1"/>
        <v>Non-TIF</v>
      </c>
    </row>
    <row r="6" spans="1:28" x14ac:dyDescent="0.25">
      <c r="A6">
        <v>2022</v>
      </c>
      <c r="B6">
        <v>1</v>
      </c>
      <c r="C6" t="s">
        <v>31</v>
      </c>
      <c r="D6">
        <v>14282822</v>
      </c>
      <c r="E6">
        <v>42538344</v>
      </c>
      <c r="F6">
        <v>964501</v>
      </c>
      <c r="G6">
        <v>3717729</v>
      </c>
      <c r="H6">
        <v>0</v>
      </c>
      <c r="I6">
        <v>0</v>
      </c>
      <c r="J6">
        <v>0</v>
      </c>
      <c r="K6">
        <v>0</v>
      </c>
      <c r="L6">
        <v>0</v>
      </c>
      <c r="M6">
        <v>1014140</v>
      </c>
      <c r="N6">
        <v>62517536</v>
      </c>
      <c r="O6">
        <v>55560</v>
      </c>
      <c r="P6">
        <v>62461976</v>
      </c>
      <c r="Q6">
        <v>13193966</v>
      </c>
      <c r="R6">
        <v>2022</v>
      </c>
      <c r="S6">
        <v>1</v>
      </c>
      <c r="T6">
        <v>0</v>
      </c>
      <c r="U6">
        <v>18</v>
      </c>
      <c r="V6">
        <v>390018</v>
      </c>
      <c r="W6" t="s">
        <v>26</v>
      </c>
      <c r="X6" t="s">
        <v>26</v>
      </c>
      <c r="Y6" t="s">
        <v>34</v>
      </c>
      <c r="Z6" t="s">
        <v>28</v>
      </c>
      <c r="AA6" s="3" t="str">
        <f t="shared" si="0"/>
        <v>0018</v>
      </c>
      <c r="AB6" s="4" t="str">
        <f t="shared" si="1"/>
        <v>Non-TIF</v>
      </c>
    </row>
    <row r="7" spans="1:28" x14ac:dyDescent="0.25">
      <c r="A7">
        <v>2022</v>
      </c>
      <c r="B7">
        <v>2</v>
      </c>
      <c r="C7" t="s">
        <v>31</v>
      </c>
      <c r="D7">
        <v>2059326</v>
      </c>
      <c r="E7">
        <v>6825202</v>
      </c>
      <c r="F7">
        <v>447038</v>
      </c>
      <c r="G7">
        <v>0</v>
      </c>
      <c r="H7">
        <v>0</v>
      </c>
      <c r="I7">
        <v>0</v>
      </c>
      <c r="J7">
        <v>0</v>
      </c>
      <c r="K7">
        <v>0</v>
      </c>
      <c r="L7">
        <v>1813265</v>
      </c>
      <c r="M7">
        <v>0</v>
      </c>
      <c r="N7">
        <v>11144831</v>
      </c>
      <c r="O7">
        <v>1852</v>
      </c>
      <c r="P7">
        <v>11142979</v>
      </c>
      <c r="Q7">
        <v>237344</v>
      </c>
      <c r="R7">
        <v>2022</v>
      </c>
      <c r="S7">
        <v>2</v>
      </c>
      <c r="T7">
        <v>4</v>
      </c>
      <c r="U7">
        <v>978</v>
      </c>
      <c r="V7">
        <v>14978</v>
      </c>
      <c r="W7" t="s">
        <v>26</v>
      </c>
      <c r="X7" t="s">
        <v>26</v>
      </c>
      <c r="Y7" t="s">
        <v>79</v>
      </c>
      <c r="Z7" t="s">
        <v>35</v>
      </c>
      <c r="AA7" s="3" t="str">
        <f t="shared" si="0"/>
        <v>4978</v>
      </c>
      <c r="AB7" s="4" t="str">
        <f t="shared" si="1"/>
        <v>Non-TIF</v>
      </c>
    </row>
    <row r="8" spans="1:28" x14ac:dyDescent="0.25">
      <c r="A8">
        <v>2022</v>
      </c>
      <c r="B8">
        <v>2</v>
      </c>
      <c r="C8" t="s">
        <v>31</v>
      </c>
      <c r="D8">
        <v>0</v>
      </c>
      <c r="E8">
        <v>251376</v>
      </c>
      <c r="F8">
        <v>1833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253209</v>
      </c>
      <c r="O8">
        <v>0</v>
      </c>
      <c r="P8">
        <v>253209</v>
      </c>
      <c r="Q8">
        <v>1454</v>
      </c>
      <c r="R8">
        <v>2022</v>
      </c>
      <c r="S8">
        <v>2</v>
      </c>
      <c r="T8">
        <v>0</v>
      </c>
      <c r="U8">
        <v>914</v>
      </c>
      <c r="V8">
        <v>150914</v>
      </c>
      <c r="W8" t="s">
        <v>26</v>
      </c>
      <c r="X8" t="s">
        <v>26</v>
      </c>
      <c r="Y8" t="s">
        <v>32</v>
      </c>
      <c r="Z8" t="s">
        <v>35</v>
      </c>
      <c r="AA8" s="3" t="str">
        <f t="shared" si="0"/>
        <v>0914</v>
      </c>
      <c r="AB8" s="4" t="str">
        <f t="shared" si="1"/>
        <v>Non-TIF</v>
      </c>
    </row>
    <row r="9" spans="1:28" x14ac:dyDescent="0.25">
      <c r="A9">
        <v>2022</v>
      </c>
      <c r="B9">
        <v>3</v>
      </c>
      <c r="C9" t="s">
        <v>31</v>
      </c>
      <c r="D9">
        <v>289950057</v>
      </c>
      <c r="E9">
        <v>181572137</v>
      </c>
      <c r="F9">
        <v>15986049</v>
      </c>
      <c r="G9">
        <v>18782398</v>
      </c>
      <c r="H9">
        <v>6029362</v>
      </c>
      <c r="I9">
        <v>0</v>
      </c>
      <c r="J9">
        <v>0</v>
      </c>
      <c r="K9">
        <v>0</v>
      </c>
      <c r="L9">
        <v>3247491</v>
      </c>
      <c r="M9">
        <v>2558061</v>
      </c>
      <c r="N9">
        <v>518125555</v>
      </c>
      <c r="O9">
        <v>640792</v>
      </c>
      <c r="P9">
        <v>517484763</v>
      </c>
      <c r="Q9">
        <v>4371622</v>
      </c>
      <c r="R9">
        <v>2022</v>
      </c>
      <c r="S9">
        <v>3</v>
      </c>
      <c r="T9">
        <v>0</v>
      </c>
      <c r="U9">
        <v>135</v>
      </c>
      <c r="V9">
        <v>30135</v>
      </c>
      <c r="W9" t="s">
        <v>26</v>
      </c>
      <c r="X9" t="s">
        <v>26</v>
      </c>
      <c r="Y9" t="s">
        <v>83</v>
      </c>
      <c r="Z9" t="s">
        <v>37</v>
      </c>
      <c r="AA9" s="3" t="str">
        <f t="shared" si="0"/>
        <v>0135</v>
      </c>
      <c r="AB9" s="4" t="str">
        <f t="shared" si="1"/>
        <v>Non-TIF</v>
      </c>
    </row>
    <row r="10" spans="1:28" x14ac:dyDescent="0.25">
      <c r="A10">
        <v>2022</v>
      </c>
      <c r="B10">
        <v>3</v>
      </c>
      <c r="C10" t="s">
        <v>31</v>
      </c>
      <c r="D10">
        <v>114689820</v>
      </c>
      <c r="E10">
        <v>38774167</v>
      </c>
      <c r="F10">
        <v>4540921</v>
      </c>
      <c r="G10">
        <v>10307161</v>
      </c>
      <c r="H10">
        <v>2395664</v>
      </c>
      <c r="I10">
        <v>0</v>
      </c>
      <c r="J10">
        <v>0</v>
      </c>
      <c r="K10">
        <v>0</v>
      </c>
      <c r="L10">
        <v>2385317</v>
      </c>
      <c r="M10">
        <v>6541184</v>
      </c>
      <c r="N10">
        <v>179634234</v>
      </c>
      <c r="O10">
        <v>287060</v>
      </c>
      <c r="P10">
        <v>179347174</v>
      </c>
      <c r="Q10">
        <v>47803528</v>
      </c>
      <c r="R10">
        <v>2022</v>
      </c>
      <c r="S10">
        <v>3</v>
      </c>
      <c r="T10">
        <v>1</v>
      </c>
      <c r="U10">
        <v>972</v>
      </c>
      <c r="V10">
        <v>31972</v>
      </c>
      <c r="W10" t="s">
        <v>26</v>
      </c>
      <c r="X10" t="s">
        <v>26</v>
      </c>
      <c r="Y10" t="s">
        <v>84</v>
      </c>
      <c r="Z10" t="s">
        <v>37</v>
      </c>
      <c r="AA10" s="3" t="str">
        <f t="shared" si="0"/>
        <v>1972</v>
      </c>
      <c r="AB10" s="4" t="str">
        <f t="shared" si="1"/>
        <v>Non-TIF</v>
      </c>
    </row>
    <row r="11" spans="1:28" x14ac:dyDescent="0.25">
      <c r="A11">
        <v>2022</v>
      </c>
      <c r="B11">
        <v>4</v>
      </c>
      <c r="C11" t="s">
        <v>44</v>
      </c>
      <c r="D11">
        <v>7892647</v>
      </c>
      <c r="E11">
        <v>3381</v>
      </c>
      <c r="F11">
        <v>0</v>
      </c>
      <c r="G11">
        <v>6962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7902990</v>
      </c>
      <c r="O11">
        <v>7408</v>
      </c>
      <c r="P11">
        <v>7895582</v>
      </c>
      <c r="Q11">
        <v>0</v>
      </c>
      <c r="R11">
        <v>2022</v>
      </c>
      <c r="S11">
        <v>4</v>
      </c>
      <c r="T11">
        <v>4</v>
      </c>
      <c r="U11">
        <v>518</v>
      </c>
      <c r="V11">
        <v>44518</v>
      </c>
      <c r="W11" t="s">
        <v>26</v>
      </c>
      <c r="X11" t="s">
        <v>26</v>
      </c>
      <c r="Y11" t="s">
        <v>103</v>
      </c>
      <c r="Z11" t="s">
        <v>40</v>
      </c>
      <c r="AA11" s="3" t="str">
        <f t="shared" si="0"/>
        <v>4518</v>
      </c>
      <c r="AB11" s="4" t="str">
        <f t="shared" si="1"/>
        <v>Non-TIF</v>
      </c>
    </row>
    <row r="12" spans="1:28" x14ac:dyDescent="0.25">
      <c r="A12">
        <v>2022</v>
      </c>
      <c r="B12">
        <v>4</v>
      </c>
      <c r="C12" t="s">
        <v>23</v>
      </c>
      <c r="D12">
        <v>12287068</v>
      </c>
      <c r="E12">
        <v>66936</v>
      </c>
      <c r="F12">
        <v>10386</v>
      </c>
      <c r="G12">
        <v>185483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12549873</v>
      </c>
      <c r="O12">
        <v>0</v>
      </c>
      <c r="P12">
        <v>12549873</v>
      </c>
      <c r="Q12">
        <v>0</v>
      </c>
      <c r="R12">
        <v>2022</v>
      </c>
      <c r="S12">
        <v>4</v>
      </c>
      <c r="T12">
        <v>4</v>
      </c>
      <c r="U12">
        <v>491</v>
      </c>
      <c r="V12" t="s">
        <v>101</v>
      </c>
      <c r="W12" t="s">
        <v>25</v>
      </c>
      <c r="X12" t="s">
        <v>26</v>
      </c>
      <c r="Y12" t="s">
        <v>102</v>
      </c>
      <c r="Z12" t="s">
        <v>40</v>
      </c>
      <c r="AA12" s="3" t="str">
        <f t="shared" si="0"/>
        <v>4491</v>
      </c>
      <c r="AB12" s="4" t="str">
        <f t="shared" si="1"/>
        <v>TIF</v>
      </c>
    </row>
    <row r="13" spans="1:28" x14ac:dyDescent="0.25">
      <c r="A13">
        <v>2022</v>
      </c>
      <c r="B13">
        <v>4</v>
      </c>
      <c r="C13" t="s">
        <v>23</v>
      </c>
      <c r="D13">
        <v>11828043</v>
      </c>
      <c r="E13">
        <v>5068</v>
      </c>
      <c r="F13">
        <v>0</v>
      </c>
      <c r="G13">
        <v>10444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11843555</v>
      </c>
      <c r="O13">
        <v>0</v>
      </c>
      <c r="P13">
        <v>11843555</v>
      </c>
      <c r="Q13">
        <v>0</v>
      </c>
      <c r="R13">
        <v>2022</v>
      </c>
      <c r="S13">
        <v>4</v>
      </c>
      <c r="T13">
        <v>4</v>
      </c>
      <c r="U13">
        <v>518</v>
      </c>
      <c r="V13" t="s">
        <v>38</v>
      </c>
      <c r="W13" t="s">
        <v>25</v>
      </c>
      <c r="X13" t="s">
        <v>26</v>
      </c>
      <c r="Y13" t="s">
        <v>39</v>
      </c>
      <c r="Z13" t="s">
        <v>40</v>
      </c>
      <c r="AA13" s="3" t="str">
        <f t="shared" si="0"/>
        <v>4518</v>
      </c>
      <c r="AB13" s="4" t="str">
        <f t="shared" si="1"/>
        <v>TIF</v>
      </c>
    </row>
    <row r="14" spans="1:28" x14ac:dyDescent="0.25">
      <c r="A14">
        <v>2022</v>
      </c>
      <c r="B14">
        <v>5</v>
      </c>
      <c r="C14" t="s">
        <v>44</v>
      </c>
      <c r="D14">
        <v>10972753</v>
      </c>
      <c r="E14">
        <v>337527</v>
      </c>
      <c r="F14">
        <v>431</v>
      </c>
      <c r="G14">
        <v>2484223</v>
      </c>
      <c r="H14">
        <v>6544837</v>
      </c>
      <c r="I14">
        <v>0</v>
      </c>
      <c r="J14">
        <v>0</v>
      </c>
      <c r="K14">
        <v>0</v>
      </c>
      <c r="L14">
        <v>0</v>
      </c>
      <c r="M14">
        <v>0</v>
      </c>
      <c r="N14">
        <v>20339771</v>
      </c>
      <c r="O14">
        <v>74080</v>
      </c>
      <c r="P14">
        <v>20265691</v>
      </c>
      <c r="Q14">
        <v>0</v>
      </c>
      <c r="R14">
        <v>2022</v>
      </c>
      <c r="S14">
        <v>5</v>
      </c>
      <c r="T14">
        <v>2</v>
      </c>
      <c r="U14">
        <v>151</v>
      </c>
      <c r="V14">
        <v>52151</v>
      </c>
      <c r="W14" t="s">
        <v>26</v>
      </c>
      <c r="X14" t="s">
        <v>26</v>
      </c>
      <c r="Y14" t="s">
        <v>43</v>
      </c>
      <c r="Z14" t="s">
        <v>42</v>
      </c>
      <c r="AA14" s="3" t="str">
        <f t="shared" si="0"/>
        <v>2151</v>
      </c>
      <c r="AB14" s="4" t="str">
        <f t="shared" si="1"/>
        <v>Non-TIF</v>
      </c>
    </row>
    <row r="15" spans="1:28" x14ac:dyDescent="0.25">
      <c r="A15">
        <v>2022</v>
      </c>
      <c r="B15">
        <v>5</v>
      </c>
      <c r="C15" t="s">
        <v>23</v>
      </c>
      <c r="D15">
        <v>962055</v>
      </c>
      <c r="E15">
        <v>388147</v>
      </c>
      <c r="F15">
        <v>495</v>
      </c>
      <c r="G15">
        <v>188279</v>
      </c>
      <c r="H15">
        <v>8303770</v>
      </c>
      <c r="I15">
        <v>0</v>
      </c>
      <c r="J15">
        <v>0</v>
      </c>
      <c r="K15">
        <v>0</v>
      </c>
      <c r="L15">
        <v>0</v>
      </c>
      <c r="M15">
        <v>0</v>
      </c>
      <c r="N15">
        <v>9842746</v>
      </c>
      <c r="O15">
        <v>0</v>
      </c>
      <c r="P15">
        <v>9842746</v>
      </c>
      <c r="Q15">
        <v>0</v>
      </c>
      <c r="R15">
        <v>2022</v>
      </c>
      <c r="S15">
        <v>5</v>
      </c>
      <c r="T15">
        <v>2</v>
      </c>
      <c r="U15">
        <v>151</v>
      </c>
      <c r="V15" t="s">
        <v>123</v>
      </c>
      <c r="W15" t="s">
        <v>25</v>
      </c>
      <c r="X15" t="s">
        <v>26</v>
      </c>
      <c r="Y15" t="s">
        <v>124</v>
      </c>
      <c r="Z15" t="s">
        <v>42</v>
      </c>
      <c r="AA15" s="3" t="str">
        <f t="shared" si="0"/>
        <v>2151</v>
      </c>
      <c r="AB15" s="4" t="str">
        <f t="shared" si="1"/>
        <v>TIF</v>
      </c>
    </row>
    <row r="16" spans="1:28" x14ac:dyDescent="0.25">
      <c r="A16">
        <v>2022</v>
      </c>
      <c r="B16">
        <v>5</v>
      </c>
      <c r="C16" t="s">
        <v>23</v>
      </c>
      <c r="D16">
        <v>0</v>
      </c>
      <c r="E16">
        <v>96523</v>
      </c>
      <c r="F16">
        <v>0</v>
      </c>
      <c r="G16">
        <v>0</v>
      </c>
      <c r="H16">
        <v>2066115</v>
      </c>
      <c r="I16">
        <v>0</v>
      </c>
      <c r="J16">
        <v>0</v>
      </c>
      <c r="K16">
        <v>0</v>
      </c>
      <c r="L16">
        <v>0</v>
      </c>
      <c r="M16">
        <v>0</v>
      </c>
      <c r="N16">
        <v>2162638</v>
      </c>
      <c r="O16">
        <v>0</v>
      </c>
      <c r="P16">
        <v>2162638</v>
      </c>
      <c r="Q16">
        <v>0</v>
      </c>
      <c r="R16">
        <v>2022</v>
      </c>
      <c r="S16">
        <v>5</v>
      </c>
      <c r="T16">
        <v>0</v>
      </c>
      <c r="U16">
        <v>18</v>
      </c>
      <c r="V16" t="s">
        <v>29</v>
      </c>
      <c r="W16" t="s">
        <v>25</v>
      </c>
      <c r="X16" t="s">
        <v>26</v>
      </c>
      <c r="Y16" t="s">
        <v>30</v>
      </c>
      <c r="Z16" t="s">
        <v>42</v>
      </c>
      <c r="AA16" s="3" t="str">
        <f t="shared" si="0"/>
        <v>0018</v>
      </c>
      <c r="AB16" s="4" t="str">
        <f t="shared" si="1"/>
        <v>TIF</v>
      </c>
    </row>
    <row r="17" spans="1:28" x14ac:dyDescent="0.25">
      <c r="A17">
        <v>2022</v>
      </c>
      <c r="B17">
        <v>5</v>
      </c>
      <c r="C17" t="s">
        <v>31</v>
      </c>
      <c r="D17">
        <v>985166</v>
      </c>
      <c r="E17">
        <v>5798120</v>
      </c>
      <c r="F17">
        <v>40249</v>
      </c>
      <c r="G17">
        <v>0</v>
      </c>
      <c r="H17">
        <v>0</v>
      </c>
      <c r="I17">
        <v>0</v>
      </c>
      <c r="J17">
        <v>0</v>
      </c>
      <c r="K17">
        <v>0</v>
      </c>
      <c r="L17">
        <v>176010</v>
      </c>
      <c r="M17">
        <v>0</v>
      </c>
      <c r="N17">
        <v>6999545</v>
      </c>
      <c r="O17">
        <v>5556</v>
      </c>
      <c r="P17">
        <v>6993989</v>
      </c>
      <c r="Q17">
        <v>149474</v>
      </c>
      <c r="R17">
        <v>2022</v>
      </c>
      <c r="S17">
        <v>5</v>
      </c>
      <c r="T17">
        <v>0</v>
      </c>
      <c r="U17">
        <v>914</v>
      </c>
      <c r="V17">
        <v>150914</v>
      </c>
      <c r="W17" t="s">
        <v>26</v>
      </c>
      <c r="X17" t="s">
        <v>26</v>
      </c>
      <c r="Y17" t="s">
        <v>32</v>
      </c>
      <c r="Z17" t="s">
        <v>42</v>
      </c>
      <c r="AA17" s="3" t="str">
        <f t="shared" si="0"/>
        <v>0914</v>
      </c>
      <c r="AB17" s="4" t="str">
        <f t="shared" si="1"/>
        <v>Non-TIF</v>
      </c>
    </row>
    <row r="18" spans="1:28" x14ac:dyDescent="0.25">
      <c r="A18">
        <v>2022</v>
      </c>
      <c r="B18">
        <v>5</v>
      </c>
      <c r="C18" t="s">
        <v>31</v>
      </c>
      <c r="D18">
        <v>126045</v>
      </c>
      <c r="E18">
        <v>1466142</v>
      </c>
      <c r="F18">
        <v>27611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1619798</v>
      </c>
      <c r="O18">
        <v>1852</v>
      </c>
      <c r="P18">
        <v>1617946</v>
      </c>
      <c r="Q18">
        <v>21672</v>
      </c>
      <c r="R18">
        <v>2022</v>
      </c>
      <c r="S18">
        <v>5</v>
      </c>
      <c r="T18">
        <v>0</v>
      </c>
      <c r="U18">
        <v>18</v>
      </c>
      <c r="V18">
        <v>390018</v>
      </c>
      <c r="W18" t="s">
        <v>26</v>
      </c>
      <c r="X18" t="s">
        <v>26</v>
      </c>
      <c r="Y18" t="s">
        <v>34</v>
      </c>
      <c r="Z18" t="s">
        <v>42</v>
      </c>
      <c r="AA18" s="3" t="str">
        <f t="shared" si="0"/>
        <v>0018</v>
      </c>
      <c r="AB18" s="4" t="str">
        <f t="shared" si="1"/>
        <v>Non-TIF</v>
      </c>
    </row>
    <row r="19" spans="1:28" x14ac:dyDescent="0.25">
      <c r="A19">
        <v>2022</v>
      </c>
      <c r="B19">
        <v>5</v>
      </c>
      <c r="C19" t="s">
        <v>31</v>
      </c>
      <c r="D19">
        <v>2781441</v>
      </c>
      <c r="E19">
        <v>13944837</v>
      </c>
      <c r="F19">
        <v>712421</v>
      </c>
      <c r="G19">
        <v>0</v>
      </c>
      <c r="H19">
        <v>17669</v>
      </c>
      <c r="I19">
        <v>0</v>
      </c>
      <c r="J19">
        <v>0</v>
      </c>
      <c r="K19">
        <v>0</v>
      </c>
      <c r="L19">
        <v>0</v>
      </c>
      <c r="M19">
        <v>0</v>
      </c>
      <c r="N19">
        <v>17456368</v>
      </c>
      <c r="O19">
        <v>12964</v>
      </c>
      <c r="P19">
        <v>17443404</v>
      </c>
      <c r="Q19">
        <v>73074</v>
      </c>
      <c r="R19">
        <v>2022</v>
      </c>
      <c r="S19">
        <v>5</v>
      </c>
      <c r="T19">
        <v>3</v>
      </c>
      <c r="U19">
        <v>168</v>
      </c>
      <c r="V19">
        <v>833168</v>
      </c>
      <c r="W19" t="s">
        <v>26</v>
      </c>
      <c r="X19" t="s">
        <v>26</v>
      </c>
      <c r="Y19" t="s">
        <v>90</v>
      </c>
      <c r="Z19" t="s">
        <v>42</v>
      </c>
      <c r="AA19" s="3" t="str">
        <f t="shared" si="0"/>
        <v>3168</v>
      </c>
      <c r="AB19" s="4" t="str">
        <f t="shared" si="1"/>
        <v>Non-TIF</v>
      </c>
    </row>
    <row r="20" spans="1:28" x14ac:dyDescent="0.25">
      <c r="A20">
        <v>2022</v>
      </c>
      <c r="B20">
        <v>6</v>
      </c>
      <c r="C20" t="s">
        <v>44</v>
      </c>
      <c r="D20">
        <v>0</v>
      </c>
      <c r="E20">
        <v>0</v>
      </c>
      <c r="F20">
        <v>0</v>
      </c>
      <c r="G20">
        <v>3852132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3852132</v>
      </c>
      <c r="O20">
        <v>0</v>
      </c>
      <c r="P20">
        <v>3852132</v>
      </c>
      <c r="Q20">
        <v>0</v>
      </c>
      <c r="R20">
        <v>2022</v>
      </c>
      <c r="S20">
        <v>6</v>
      </c>
      <c r="T20">
        <v>1</v>
      </c>
      <c r="U20">
        <v>62</v>
      </c>
      <c r="V20">
        <v>571062</v>
      </c>
      <c r="W20" t="s">
        <v>26</v>
      </c>
      <c r="X20" t="s">
        <v>26</v>
      </c>
      <c r="Y20" t="s">
        <v>110</v>
      </c>
      <c r="Z20" t="s">
        <v>46</v>
      </c>
      <c r="AA20" s="3" t="str">
        <f t="shared" si="0"/>
        <v>1062</v>
      </c>
      <c r="AB20" s="4" t="str">
        <f t="shared" si="1"/>
        <v>Non-TIF</v>
      </c>
    </row>
    <row r="21" spans="1:28" x14ac:dyDescent="0.25">
      <c r="A21">
        <v>2022</v>
      </c>
      <c r="B21">
        <v>1</v>
      </c>
      <c r="C21" t="s">
        <v>44</v>
      </c>
      <c r="D21">
        <v>8225923</v>
      </c>
      <c r="E21">
        <v>47303</v>
      </c>
      <c r="F21">
        <v>0</v>
      </c>
      <c r="G21">
        <v>4390134</v>
      </c>
      <c r="H21">
        <v>26991242</v>
      </c>
      <c r="I21">
        <v>0</v>
      </c>
      <c r="J21">
        <v>0</v>
      </c>
      <c r="K21">
        <v>0</v>
      </c>
      <c r="L21">
        <v>0</v>
      </c>
      <c r="M21">
        <v>0</v>
      </c>
      <c r="N21">
        <v>39654602</v>
      </c>
      <c r="O21">
        <v>46300</v>
      </c>
      <c r="P21">
        <v>39608302</v>
      </c>
      <c r="Q21">
        <v>0</v>
      </c>
      <c r="R21">
        <v>2022</v>
      </c>
      <c r="S21">
        <v>1</v>
      </c>
      <c r="T21">
        <v>0</v>
      </c>
      <c r="U21">
        <v>18</v>
      </c>
      <c r="V21">
        <v>390018</v>
      </c>
      <c r="W21" t="s">
        <v>26</v>
      </c>
      <c r="X21" t="s">
        <v>26</v>
      </c>
      <c r="Y21" t="s">
        <v>34</v>
      </c>
      <c r="Z21" t="s">
        <v>28</v>
      </c>
      <c r="AA21" s="3" t="str">
        <f t="shared" si="0"/>
        <v>0018</v>
      </c>
      <c r="AB21" s="4" t="str">
        <f t="shared" si="1"/>
        <v>Non-TIF</v>
      </c>
    </row>
    <row r="22" spans="1:28" x14ac:dyDescent="0.25">
      <c r="A22">
        <v>2022</v>
      </c>
      <c r="B22">
        <v>1</v>
      </c>
      <c r="C22" t="s">
        <v>23</v>
      </c>
      <c r="D22">
        <v>219891</v>
      </c>
      <c r="E22">
        <v>0</v>
      </c>
      <c r="F22">
        <v>0</v>
      </c>
      <c r="G22">
        <v>518241</v>
      </c>
      <c r="H22">
        <v>28737968</v>
      </c>
      <c r="I22">
        <v>0</v>
      </c>
      <c r="J22">
        <v>0</v>
      </c>
      <c r="K22">
        <v>0</v>
      </c>
      <c r="L22">
        <v>0</v>
      </c>
      <c r="M22">
        <v>0</v>
      </c>
      <c r="N22">
        <v>29476100</v>
      </c>
      <c r="O22">
        <v>0</v>
      </c>
      <c r="P22">
        <v>29476100</v>
      </c>
      <c r="Q22">
        <v>0</v>
      </c>
      <c r="R22">
        <v>2022</v>
      </c>
      <c r="S22">
        <v>1</v>
      </c>
      <c r="T22">
        <v>2</v>
      </c>
      <c r="U22">
        <v>673</v>
      </c>
      <c r="V22" t="s">
        <v>96</v>
      </c>
      <c r="W22" t="s">
        <v>25</v>
      </c>
      <c r="X22" t="s">
        <v>26</v>
      </c>
      <c r="Y22" t="s">
        <v>97</v>
      </c>
      <c r="Z22" t="s">
        <v>28</v>
      </c>
      <c r="AA22" s="3" t="str">
        <f t="shared" si="0"/>
        <v>2673</v>
      </c>
      <c r="AB22" s="4" t="str">
        <f t="shared" si="1"/>
        <v>TIF</v>
      </c>
    </row>
    <row r="23" spans="1:28" x14ac:dyDescent="0.25">
      <c r="A23">
        <v>2022</v>
      </c>
      <c r="B23">
        <v>1</v>
      </c>
      <c r="C23" t="s">
        <v>23</v>
      </c>
      <c r="D23">
        <v>14672451</v>
      </c>
      <c r="E23">
        <v>269254</v>
      </c>
      <c r="F23">
        <v>3986</v>
      </c>
      <c r="G23">
        <v>23338337</v>
      </c>
      <c r="H23">
        <v>36819540</v>
      </c>
      <c r="I23">
        <v>0</v>
      </c>
      <c r="J23">
        <v>0</v>
      </c>
      <c r="K23">
        <v>0</v>
      </c>
      <c r="L23">
        <v>0</v>
      </c>
      <c r="M23">
        <v>0</v>
      </c>
      <c r="N23">
        <v>75103568</v>
      </c>
      <c r="O23">
        <v>0</v>
      </c>
      <c r="P23">
        <v>75103568</v>
      </c>
      <c r="Q23">
        <v>0</v>
      </c>
      <c r="R23">
        <v>2022</v>
      </c>
      <c r="S23">
        <v>1</v>
      </c>
      <c r="T23">
        <v>6</v>
      </c>
      <c r="U23">
        <v>264</v>
      </c>
      <c r="V23" t="s">
        <v>24</v>
      </c>
      <c r="W23" t="s">
        <v>25</v>
      </c>
      <c r="X23" t="s">
        <v>26</v>
      </c>
      <c r="Y23" t="s">
        <v>27</v>
      </c>
      <c r="Z23" t="s">
        <v>28</v>
      </c>
      <c r="AA23" s="3" t="str">
        <f t="shared" si="0"/>
        <v>6264</v>
      </c>
      <c r="AB23" s="4" t="str">
        <f t="shared" si="1"/>
        <v>TIF</v>
      </c>
    </row>
    <row r="24" spans="1:28" x14ac:dyDescent="0.25">
      <c r="A24">
        <v>2022</v>
      </c>
      <c r="B24">
        <v>1</v>
      </c>
      <c r="C24" t="s">
        <v>31</v>
      </c>
      <c r="D24">
        <v>102583749</v>
      </c>
      <c r="E24">
        <v>157913458</v>
      </c>
      <c r="F24">
        <v>2571629</v>
      </c>
      <c r="G24">
        <v>12791959</v>
      </c>
      <c r="H24">
        <v>3547787</v>
      </c>
      <c r="I24">
        <v>0</v>
      </c>
      <c r="J24">
        <v>0</v>
      </c>
      <c r="K24">
        <v>0</v>
      </c>
      <c r="L24">
        <v>3266418</v>
      </c>
      <c r="M24">
        <v>0</v>
      </c>
      <c r="N24">
        <v>282675000</v>
      </c>
      <c r="O24">
        <v>381250</v>
      </c>
      <c r="P24">
        <v>282293750</v>
      </c>
      <c r="Q24">
        <v>4439914</v>
      </c>
      <c r="R24">
        <v>2022</v>
      </c>
      <c r="S24">
        <v>1</v>
      </c>
      <c r="T24">
        <v>2</v>
      </c>
      <c r="U24">
        <v>673</v>
      </c>
      <c r="V24">
        <v>12673</v>
      </c>
      <c r="W24" t="s">
        <v>26</v>
      </c>
      <c r="X24" t="s">
        <v>26</v>
      </c>
      <c r="Y24" t="s">
        <v>98</v>
      </c>
      <c r="Z24" t="s">
        <v>28</v>
      </c>
      <c r="AA24" s="3" t="str">
        <f t="shared" si="0"/>
        <v>2673</v>
      </c>
      <c r="AB24" s="4" t="str">
        <f t="shared" si="1"/>
        <v>Non-TIF</v>
      </c>
    </row>
    <row r="25" spans="1:28" x14ac:dyDescent="0.25">
      <c r="A25">
        <v>2022</v>
      </c>
      <c r="B25">
        <v>2</v>
      </c>
      <c r="C25" t="s">
        <v>44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2022</v>
      </c>
      <c r="S25">
        <v>2</v>
      </c>
      <c r="T25">
        <v>1</v>
      </c>
      <c r="U25">
        <v>431</v>
      </c>
      <c r="V25">
        <v>21431</v>
      </c>
      <c r="W25" t="s">
        <v>26</v>
      </c>
      <c r="X25" t="s">
        <v>26</v>
      </c>
      <c r="Y25" t="s">
        <v>99</v>
      </c>
      <c r="Z25" t="s">
        <v>35</v>
      </c>
      <c r="AA25" s="3" t="str">
        <f t="shared" si="0"/>
        <v>1431</v>
      </c>
      <c r="AB25" s="4" t="str">
        <f t="shared" si="1"/>
        <v>Non-TIF</v>
      </c>
    </row>
    <row r="26" spans="1:28" x14ac:dyDescent="0.25">
      <c r="A26">
        <v>2022</v>
      </c>
      <c r="B26">
        <v>2</v>
      </c>
      <c r="C26" t="s">
        <v>44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2022</v>
      </c>
      <c r="S26">
        <v>2</v>
      </c>
      <c r="T26">
        <v>1</v>
      </c>
      <c r="U26">
        <v>503</v>
      </c>
      <c r="V26">
        <v>881503</v>
      </c>
      <c r="W26" t="s">
        <v>26</v>
      </c>
      <c r="X26" t="s">
        <v>26</v>
      </c>
      <c r="Y26" t="s">
        <v>1738</v>
      </c>
      <c r="Z26" t="s">
        <v>35</v>
      </c>
      <c r="AA26" s="3" t="str">
        <f t="shared" si="0"/>
        <v>1503</v>
      </c>
      <c r="AB26" s="4" t="str">
        <f t="shared" si="1"/>
        <v>Non-TIF</v>
      </c>
    </row>
    <row r="27" spans="1:28" x14ac:dyDescent="0.25">
      <c r="A27">
        <v>2022</v>
      </c>
      <c r="B27">
        <v>2</v>
      </c>
      <c r="C27" t="s">
        <v>31</v>
      </c>
      <c r="D27">
        <v>27161</v>
      </c>
      <c r="E27">
        <v>234514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261675</v>
      </c>
      <c r="O27">
        <v>0</v>
      </c>
      <c r="P27">
        <v>261675</v>
      </c>
      <c r="Q27">
        <v>1454</v>
      </c>
      <c r="R27">
        <v>2022</v>
      </c>
      <c r="S27">
        <v>2</v>
      </c>
      <c r="T27">
        <v>2</v>
      </c>
      <c r="U27">
        <v>718</v>
      </c>
      <c r="V27">
        <v>152718</v>
      </c>
      <c r="W27" t="s">
        <v>26</v>
      </c>
      <c r="X27" t="s">
        <v>26</v>
      </c>
      <c r="Y27" t="s">
        <v>36</v>
      </c>
      <c r="Z27" t="s">
        <v>35</v>
      </c>
      <c r="AA27" s="3" t="str">
        <f t="shared" si="0"/>
        <v>2718</v>
      </c>
      <c r="AB27" s="4" t="str">
        <f t="shared" si="1"/>
        <v>Non-TIF</v>
      </c>
    </row>
    <row r="28" spans="1:28" x14ac:dyDescent="0.25">
      <c r="A28">
        <v>2022</v>
      </c>
      <c r="B28">
        <v>2</v>
      </c>
      <c r="C28" t="s">
        <v>31</v>
      </c>
      <c r="D28">
        <v>5073174</v>
      </c>
      <c r="E28">
        <v>12209606</v>
      </c>
      <c r="F28">
        <v>725993</v>
      </c>
      <c r="G28">
        <v>832091</v>
      </c>
      <c r="H28">
        <v>0</v>
      </c>
      <c r="I28">
        <v>0</v>
      </c>
      <c r="J28">
        <v>0</v>
      </c>
      <c r="K28">
        <v>0</v>
      </c>
      <c r="L28">
        <v>501423</v>
      </c>
      <c r="M28">
        <v>3464178</v>
      </c>
      <c r="N28">
        <v>22806465</v>
      </c>
      <c r="O28">
        <v>25928</v>
      </c>
      <c r="P28">
        <v>22780537</v>
      </c>
      <c r="Q28">
        <v>354986</v>
      </c>
      <c r="R28">
        <v>2022</v>
      </c>
      <c r="S28">
        <v>2</v>
      </c>
      <c r="T28">
        <v>6</v>
      </c>
      <c r="U28">
        <v>651</v>
      </c>
      <c r="V28">
        <v>696651</v>
      </c>
      <c r="W28" t="s">
        <v>26</v>
      </c>
      <c r="X28" t="s">
        <v>26</v>
      </c>
      <c r="Y28" t="s">
        <v>100</v>
      </c>
      <c r="Z28" t="s">
        <v>35</v>
      </c>
      <c r="AA28" s="3" t="str">
        <f t="shared" si="0"/>
        <v>6651</v>
      </c>
      <c r="AB28" s="4" t="str">
        <f t="shared" si="1"/>
        <v>Non-TIF</v>
      </c>
    </row>
    <row r="29" spans="1:28" x14ac:dyDescent="0.25">
      <c r="A29">
        <v>2022</v>
      </c>
      <c r="B29">
        <v>3</v>
      </c>
      <c r="C29" t="s">
        <v>31</v>
      </c>
      <c r="D29">
        <v>61263</v>
      </c>
      <c r="E29">
        <v>166790</v>
      </c>
      <c r="F29">
        <v>13380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241433</v>
      </c>
      <c r="O29">
        <v>0</v>
      </c>
      <c r="P29">
        <v>241433</v>
      </c>
      <c r="Q29">
        <v>0</v>
      </c>
      <c r="R29">
        <v>2022</v>
      </c>
      <c r="S29">
        <v>3</v>
      </c>
      <c r="T29">
        <v>1</v>
      </c>
      <c r="U29">
        <v>638</v>
      </c>
      <c r="V29">
        <v>961638</v>
      </c>
      <c r="W29" t="s">
        <v>26</v>
      </c>
      <c r="X29" t="s">
        <v>26</v>
      </c>
      <c r="Y29" t="s">
        <v>1708</v>
      </c>
      <c r="Z29" t="s">
        <v>37</v>
      </c>
      <c r="AA29" s="3" t="str">
        <f t="shared" si="0"/>
        <v>1638</v>
      </c>
      <c r="AB29" s="4" t="str">
        <f t="shared" si="1"/>
        <v>Non-TIF</v>
      </c>
    </row>
    <row r="30" spans="1:28" x14ac:dyDescent="0.25">
      <c r="A30">
        <v>2022</v>
      </c>
      <c r="B30">
        <v>4</v>
      </c>
      <c r="C30" t="s">
        <v>44</v>
      </c>
      <c r="D30">
        <v>8194971</v>
      </c>
      <c r="E30">
        <v>44722</v>
      </c>
      <c r="F30">
        <v>6935</v>
      </c>
      <c r="G30">
        <v>123770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8370398</v>
      </c>
      <c r="O30">
        <v>3704</v>
      </c>
      <c r="P30">
        <v>8366694</v>
      </c>
      <c r="Q30">
        <v>0</v>
      </c>
      <c r="R30">
        <v>2022</v>
      </c>
      <c r="S30">
        <v>4</v>
      </c>
      <c r="T30">
        <v>4</v>
      </c>
      <c r="U30">
        <v>491</v>
      </c>
      <c r="V30">
        <v>44491</v>
      </c>
      <c r="W30" t="s">
        <v>26</v>
      </c>
      <c r="X30" t="s">
        <v>26</v>
      </c>
      <c r="Y30" t="s">
        <v>41</v>
      </c>
      <c r="Z30" t="s">
        <v>40</v>
      </c>
      <c r="AA30" s="3" t="str">
        <f t="shared" si="0"/>
        <v>4491</v>
      </c>
      <c r="AB30" s="4" t="str">
        <f t="shared" si="1"/>
        <v>Non-TIF</v>
      </c>
    </row>
    <row r="31" spans="1:28" x14ac:dyDescent="0.25">
      <c r="A31">
        <v>2022</v>
      </c>
      <c r="B31">
        <v>4</v>
      </c>
      <c r="C31" t="s">
        <v>31</v>
      </c>
      <c r="D31">
        <v>25312986</v>
      </c>
      <c r="E31">
        <v>36442046</v>
      </c>
      <c r="F31">
        <v>1875840</v>
      </c>
      <c r="G31">
        <v>995734</v>
      </c>
      <c r="H31">
        <v>0</v>
      </c>
      <c r="I31">
        <v>0</v>
      </c>
      <c r="J31">
        <v>0</v>
      </c>
      <c r="K31">
        <v>11675</v>
      </c>
      <c r="L31">
        <v>2887741</v>
      </c>
      <c r="M31">
        <v>161497</v>
      </c>
      <c r="N31">
        <v>67687519</v>
      </c>
      <c r="O31">
        <v>127788</v>
      </c>
      <c r="P31">
        <v>67559731</v>
      </c>
      <c r="Q31">
        <v>11806204</v>
      </c>
      <c r="R31">
        <v>2022</v>
      </c>
      <c r="S31">
        <v>4</v>
      </c>
      <c r="T31">
        <v>4</v>
      </c>
      <c r="U31">
        <v>518</v>
      </c>
      <c r="V31">
        <v>44518</v>
      </c>
      <c r="W31" t="s">
        <v>26</v>
      </c>
      <c r="X31" t="s">
        <v>26</v>
      </c>
      <c r="Y31" t="s">
        <v>103</v>
      </c>
      <c r="Z31" t="s">
        <v>40</v>
      </c>
      <c r="AA31" s="3" t="str">
        <f t="shared" si="0"/>
        <v>4518</v>
      </c>
      <c r="AB31" s="4" t="str">
        <f t="shared" si="1"/>
        <v>Non-TIF</v>
      </c>
    </row>
    <row r="32" spans="1:28" x14ac:dyDescent="0.25">
      <c r="A32">
        <v>2022</v>
      </c>
      <c r="B32">
        <v>4</v>
      </c>
      <c r="C32" t="s">
        <v>31</v>
      </c>
      <c r="D32">
        <v>12198854</v>
      </c>
      <c r="E32">
        <v>24421037</v>
      </c>
      <c r="F32">
        <v>1415843</v>
      </c>
      <c r="G32">
        <v>254843</v>
      </c>
      <c r="H32">
        <v>0</v>
      </c>
      <c r="I32">
        <v>0</v>
      </c>
      <c r="J32">
        <v>0</v>
      </c>
      <c r="K32">
        <v>3048</v>
      </c>
      <c r="L32">
        <v>1195085</v>
      </c>
      <c r="M32">
        <v>1125753</v>
      </c>
      <c r="N32">
        <v>40614463</v>
      </c>
      <c r="O32">
        <v>38892</v>
      </c>
      <c r="P32">
        <v>40575571</v>
      </c>
      <c r="Q32">
        <v>845493</v>
      </c>
      <c r="R32">
        <v>2022</v>
      </c>
      <c r="S32">
        <v>4</v>
      </c>
      <c r="T32">
        <v>5</v>
      </c>
      <c r="U32">
        <v>895</v>
      </c>
      <c r="V32">
        <v>935895</v>
      </c>
      <c r="W32" t="s">
        <v>26</v>
      </c>
      <c r="X32" t="s">
        <v>26</v>
      </c>
      <c r="Y32" t="s">
        <v>104</v>
      </c>
      <c r="Z32" t="s">
        <v>40</v>
      </c>
      <c r="AA32" s="3" t="str">
        <f t="shared" si="0"/>
        <v>5895</v>
      </c>
      <c r="AB32" s="4" t="str">
        <f t="shared" si="1"/>
        <v>Non-TIF</v>
      </c>
    </row>
    <row r="33" spans="1:28" x14ac:dyDescent="0.25">
      <c r="A33">
        <v>2022</v>
      </c>
      <c r="B33">
        <v>5</v>
      </c>
      <c r="C33" t="s">
        <v>44</v>
      </c>
      <c r="D33">
        <v>0</v>
      </c>
      <c r="E33">
        <v>84793</v>
      </c>
      <c r="F33">
        <v>0</v>
      </c>
      <c r="G33">
        <v>0</v>
      </c>
      <c r="H33">
        <v>1679177</v>
      </c>
      <c r="I33">
        <v>0</v>
      </c>
      <c r="J33">
        <v>0</v>
      </c>
      <c r="K33">
        <v>0</v>
      </c>
      <c r="L33">
        <v>0</v>
      </c>
      <c r="M33">
        <v>0</v>
      </c>
      <c r="N33">
        <v>1763970</v>
      </c>
      <c r="O33">
        <v>0</v>
      </c>
      <c r="P33">
        <v>1763970</v>
      </c>
      <c r="Q33">
        <v>0</v>
      </c>
      <c r="R33">
        <v>2022</v>
      </c>
      <c r="S33">
        <v>5</v>
      </c>
      <c r="T33">
        <v>0</v>
      </c>
      <c r="U33">
        <v>18</v>
      </c>
      <c r="V33">
        <v>390018</v>
      </c>
      <c r="W33" t="s">
        <v>26</v>
      </c>
      <c r="X33" t="s">
        <v>26</v>
      </c>
      <c r="Y33" t="s">
        <v>34</v>
      </c>
      <c r="Z33" t="s">
        <v>42</v>
      </c>
      <c r="AA33" s="3" t="str">
        <f t="shared" si="0"/>
        <v>0018</v>
      </c>
      <c r="AB33" s="4" t="str">
        <f t="shared" si="1"/>
        <v>Non-TIF</v>
      </c>
    </row>
    <row r="34" spans="1:28" x14ac:dyDescent="0.25">
      <c r="A34">
        <v>2022</v>
      </c>
      <c r="B34">
        <v>5</v>
      </c>
      <c r="C34" t="s">
        <v>31</v>
      </c>
      <c r="D34">
        <v>27100606</v>
      </c>
      <c r="E34">
        <v>111571576</v>
      </c>
      <c r="F34">
        <v>5046834</v>
      </c>
      <c r="G34">
        <v>873062</v>
      </c>
      <c r="H34">
        <v>0</v>
      </c>
      <c r="I34">
        <v>0</v>
      </c>
      <c r="J34">
        <v>0</v>
      </c>
      <c r="K34">
        <v>0</v>
      </c>
      <c r="L34">
        <v>15476333</v>
      </c>
      <c r="M34">
        <v>0</v>
      </c>
      <c r="N34">
        <v>160068411</v>
      </c>
      <c r="O34">
        <v>131492</v>
      </c>
      <c r="P34">
        <v>159936919</v>
      </c>
      <c r="Q34">
        <v>5764198</v>
      </c>
      <c r="R34">
        <v>2022</v>
      </c>
      <c r="S34">
        <v>5</v>
      </c>
      <c r="T34">
        <v>2</v>
      </c>
      <c r="U34">
        <v>151</v>
      </c>
      <c r="V34">
        <v>52151</v>
      </c>
      <c r="W34" t="s">
        <v>26</v>
      </c>
      <c r="X34" t="s">
        <v>26</v>
      </c>
      <c r="Y34" t="s">
        <v>43</v>
      </c>
      <c r="Z34" t="s">
        <v>42</v>
      </c>
      <c r="AA34" s="3" t="str">
        <f t="shared" si="0"/>
        <v>2151</v>
      </c>
      <c r="AB34" s="4" t="str">
        <f t="shared" si="1"/>
        <v>Non-TIF</v>
      </c>
    </row>
    <row r="35" spans="1:28" x14ac:dyDescent="0.25">
      <c r="A35">
        <v>2022</v>
      </c>
      <c r="B35">
        <v>6</v>
      </c>
      <c r="C35" t="s">
        <v>44</v>
      </c>
      <c r="D35">
        <v>17582406</v>
      </c>
      <c r="E35">
        <v>0</v>
      </c>
      <c r="F35">
        <v>0</v>
      </c>
      <c r="G35">
        <v>774198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18356604</v>
      </c>
      <c r="O35">
        <v>62968</v>
      </c>
      <c r="P35">
        <v>18293636</v>
      </c>
      <c r="Q35">
        <v>0</v>
      </c>
      <c r="R35">
        <v>2022</v>
      </c>
      <c r="S35">
        <v>6</v>
      </c>
      <c r="T35">
        <v>6</v>
      </c>
      <c r="U35">
        <v>660</v>
      </c>
      <c r="V35">
        <v>66660</v>
      </c>
      <c r="W35" t="s">
        <v>26</v>
      </c>
      <c r="X35" t="s">
        <v>26</v>
      </c>
      <c r="Y35" t="s">
        <v>105</v>
      </c>
      <c r="Z35" t="s">
        <v>46</v>
      </c>
      <c r="AA35" s="3" t="str">
        <f t="shared" si="0"/>
        <v>6660</v>
      </c>
      <c r="AB35" s="4" t="str">
        <f t="shared" si="1"/>
        <v>Non-TIF</v>
      </c>
    </row>
    <row r="36" spans="1:28" x14ac:dyDescent="0.25">
      <c r="A36">
        <v>2022</v>
      </c>
      <c r="B36">
        <v>6</v>
      </c>
      <c r="C36" t="s">
        <v>23</v>
      </c>
      <c r="D36">
        <v>0</v>
      </c>
      <c r="E36">
        <v>0</v>
      </c>
      <c r="F36">
        <v>0</v>
      </c>
      <c r="G36">
        <v>1712013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1712013</v>
      </c>
      <c r="O36">
        <v>0</v>
      </c>
      <c r="P36">
        <v>1712013</v>
      </c>
      <c r="Q36">
        <v>0</v>
      </c>
      <c r="R36">
        <v>2022</v>
      </c>
      <c r="S36">
        <v>6</v>
      </c>
      <c r="T36">
        <v>1</v>
      </c>
      <c r="U36">
        <v>62</v>
      </c>
      <c r="V36" t="s">
        <v>108</v>
      </c>
      <c r="W36" t="s">
        <v>25</v>
      </c>
      <c r="X36" t="s">
        <v>26</v>
      </c>
      <c r="Y36" t="s">
        <v>109</v>
      </c>
      <c r="Z36" t="s">
        <v>46</v>
      </c>
      <c r="AA36" s="3" t="str">
        <f t="shared" si="0"/>
        <v>1062</v>
      </c>
      <c r="AB36" s="4" t="str">
        <f t="shared" si="1"/>
        <v>TIF</v>
      </c>
    </row>
    <row r="37" spans="1:28" x14ac:dyDescent="0.25">
      <c r="A37">
        <v>2022</v>
      </c>
      <c r="B37">
        <v>6</v>
      </c>
      <c r="C37" t="s">
        <v>31</v>
      </c>
      <c r="D37">
        <v>503983</v>
      </c>
      <c r="E37">
        <v>367488</v>
      </c>
      <c r="F37">
        <v>7790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879261</v>
      </c>
      <c r="O37">
        <v>5556</v>
      </c>
      <c r="P37">
        <v>873705</v>
      </c>
      <c r="Q37">
        <v>29966</v>
      </c>
      <c r="R37">
        <v>2022</v>
      </c>
      <c r="S37">
        <v>6</v>
      </c>
      <c r="T37">
        <v>3</v>
      </c>
      <c r="U37">
        <v>105</v>
      </c>
      <c r="V37">
        <v>103105</v>
      </c>
      <c r="W37" t="s">
        <v>26</v>
      </c>
      <c r="X37" t="s">
        <v>26</v>
      </c>
      <c r="Y37" t="s">
        <v>66</v>
      </c>
      <c r="Z37" t="s">
        <v>46</v>
      </c>
      <c r="AA37" s="3" t="str">
        <f t="shared" si="0"/>
        <v>3105</v>
      </c>
      <c r="AB37" s="4" t="str">
        <f t="shared" si="1"/>
        <v>Non-TIF</v>
      </c>
    </row>
    <row r="38" spans="1:28" x14ac:dyDescent="0.25">
      <c r="A38">
        <v>2022</v>
      </c>
      <c r="B38">
        <v>6</v>
      </c>
      <c r="C38" t="s">
        <v>31</v>
      </c>
      <c r="D38">
        <v>90422813</v>
      </c>
      <c r="E38">
        <v>26079303</v>
      </c>
      <c r="F38">
        <v>1400124</v>
      </c>
      <c r="G38">
        <v>16928870</v>
      </c>
      <c r="H38">
        <v>1394945</v>
      </c>
      <c r="I38">
        <v>0</v>
      </c>
      <c r="J38">
        <v>0</v>
      </c>
      <c r="K38">
        <v>0</v>
      </c>
      <c r="L38">
        <v>27501</v>
      </c>
      <c r="M38">
        <v>0</v>
      </c>
      <c r="N38">
        <v>136253556</v>
      </c>
      <c r="O38">
        <v>250020</v>
      </c>
      <c r="P38">
        <v>136003536</v>
      </c>
      <c r="Q38">
        <v>1208746</v>
      </c>
      <c r="R38">
        <v>2022</v>
      </c>
      <c r="S38">
        <v>6</v>
      </c>
      <c r="T38">
        <v>1</v>
      </c>
      <c r="U38">
        <v>62</v>
      </c>
      <c r="V38">
        <v>571062</v>
      </c>
      <c r="W38" t="s">
        <v>26</v>
      </c>
      <c r="X38" t="s">
        <v>26</v>
      </c>
      <c r="Y38" t="s">
        <v>110</v>
      </c>
      <c r="Z38" t="s">
        <v>46</v>
      </c>
      <c r="AA38" s="3" t="str">
        <f t="shared" si="0"/>
        <v>1062</v>
      </c>
      <c r="AB38" s="4" t="str">
        <f t="shared" si="1"/>
        <v>Non-TIF</v>
      </c>
    </row>
    <row r="39" spans="1:28" x14ac:dyDescent="0.25">
      <c r="A39">
        <v>2022</v>
      </c>
      <c r="B39">
        <v>7</v>
      </c>
      <c r="C39" t="s">
        <v>44</v>
      </c>
      <c r="D39">
        <v>18324225</v>
      </c>
      <c r="E39">
        <v>2112892</v>
      </c>
      <c r="F39">
        <v>66570</v>
      </c>
      <c r="G39">
        <v>14779669</v>
      </c>
      <c r="H39">
        <v>973874</v>
      </c>
      <c r="I39">
        <v>0</v>
      </c>
      <c r="J39">
        <v>0</v>
      </c>
      <c r="K39">
        <v>0</v>
      </c>
      <c r="L39">
        <v>0</v>
      </c>
      <c r="M39">
        <v>0</v>
      </c>
      <c r="N39">
        <v>36257230</v>
      </c>
      <c r="O39">
        <v>44448</v>
      </c>
      <c r="P39">
        <v>36212782</v>
      </c>
      <c r="Q39">
        <v>0</v>
      </c>
      <c r="R39">
        <v>2022</v>
      </c>
      <c r="S39">
        <v>7</v>
      </c>
      <c r="T39">
        <v>3</v>
      </c>
      <c r="U39">
        <v>42</v>
      </c>
      <c r="V39">
        <v>73042</v>
      </c>
      <c r="W39" t="s">
        <v>26</v>
      </c>
      <c r="X39" t="s">
        <v>26</v>
      </c>
      <c r="Y39" t="s">
        <v>111</v>
      </c>
      <c r="Z39" t="s">
        <v>50</v>
      </c>
      <c r="AA39" s="3" t="str">
        <f t="shared" si="0"/>
        <v>3042</v>
      </c>
      <c r="AB39" s="4" t="str">
        <f t="shared" si="1"/>
        <v>Non-TIF</v>
      </c>
    </row>
    <row r="40" spans="1:28" x14ac:dyDescent="0.25">
      <c r="A40">
        <v>2022</v>
      </c>
      <c r="B40">
        <v>1</v>
      </c>
      <c r="C40" t="s">
        <v>44</v>
      </c>
      <c r="D40">
        <v>0</v>
      </c>
      <c r="E40">
        <v>0</v>
      </c>
      <c r="F40">
        <v>0</v>
      </c>
      <c r="G40">
        <v>0</v>
      </c>
      <c r="H40">
        <v>4632277</v>
      </c>
      <c r="I40">
        <v>0</v>
      </c>
      <c r="J40">
        <v>0</v>
      </c>
      <c r="K40">
        <v>0</v>
      </c>
      <c r="L40">
        <v>0</v>
      </c>
      <c r="M40">
        <v>0</v>
      </c>
      <c r="N40">
        <v>4632277</v>
      </c>
      <c r="O40">
        <v>0</v>
      </c>
      <c r="P40">
        <v>4632277</v>
      </c>
      <c r="Q40">
        <v>0</v>
      </c>
      <c r="R40">
        <v>2022</v>
      </c>
      <c r="S40">
        <v>1</v>
      </c>
      <c r="T40">
        <v>0</v>
      </c>
      <c r="U40">
        <v>914</v>
      </c>
      <c r="V40">
        <v>150914</v>
      </c>
      <c r="W40" t="s">
        <v>26</v>
      </c>
      <c r="X40" t="s">
        <v>26</v>
      </c>
      <c r="Y40" t="s">
        <v>32</v>
      </c>
      <c r="Z40" t="s">
        <v>28</v>
      </c>
      <c r="AA40" s="3" t="str">
        <f t="shared" si="0"/>
        <v>0914</v>
      </c>
      <c r="AB40" s="4" t="str">
        <f t="shared" si="1"/>
        <v>Non-TIF</v>
      </c>
    </row>
    <row r="41" spans="1:28" x14ac:dyDescent="0.25">
      <c r="A41">
        <v>2022</v>
      </c>
      <c r="B41">
        <v>1</v>
      </c>
      <c r="C41" t="s">
        <v>44</v>
      </c>
      <c r="D41">
        <v>1743911</v>
      </c>
      <c r="E41">
        <v>301939</v>
      </c>
      <c r="F41">
        <v>9907</v>
      </c>
      <c r="G41">
        <v>7763030</v>
      </c>
      <c r="H41">
        <v>12974892</v>
      </c>
      <c r="I41">
        <v>0</v>
      </c>
      <c r="J41">
        <v>0</v>
      </c>
      <c r="K41">
        <v>0</v>
      </c>
      <c r="L41">
        <v>0</v>
      </c>
      <c r="M41">
        <v>0</v>
      </c>
      <c r="N41">
        <v>22793679</v>
      </c>
      <c r="O41">
        <v>48152</v>
      </c>
      <c r="P41">
        <v>22745527</v>
      </c>
      <c r="Q41">
        <v>0</v>
      </c>
      <c r="R41">
        <v>2022</v>
      </c>
      <c r="S41">
        <v>1</v>
      </c>
      <c r="T41">
        <v>6</v>
      </c>
      <c r="U41">
        <v>264</v>
      </c>
      <c r="V41">
        <v>256264</v>
      </c>
      <c r="W41" t="s">
        <v>26</v>
      </c>
      <c r="X41" t="s">
        <v>26</v>
      </c>
      <c r="Y41" t="s">
        <v>33</v>
      </c>
      <c r="Z41" t="s">
        <v>28</v>
      </c>
      <c r="AA41" s="3" t="str">
        <f t="shared" si="0"/>
        <v>6264</v>
      </c>
      <c r="AB41" s="4" t="str">
        <f t="shared" si="1"/>
        <v>Non-TIF</v>
      </c>
    </row>
    <row r="42" spans="1:28" x14ac:dyDescent="0.25">
      <c r="A42">
        <v>2022</v>
      </c>
      <c r="B42">
        <v>1</v>
      </c>
      <c r="C42" t="s">
        <v>23</v>
      </c>
      <c r="D42">
        <v>0</v>
      </c>
      <c r="E42">
        <v>0</v>
      </c>
      <c r="F42">
        <v>0</v>
      </c>
      <c r="G42">
        <v>0</v>
      </c>
      <c r="H42">
        <v>39254953</v>
      </c>
      <c r="I42">
        <v>0</v>
      </c>
      <c r="J42">
        <v>0</v>
      </c>
      <c r="K42">
        <v>0</v>
      </c>
      <c r="L42">
        <v>0</v>
      </c>
      <c r="M42">
        <v>0</v>
      </c>
      <c r="N42">
        <v>39254953</v>
      </c>
      <c r="O42">
        <v>0</v>
      </c>
      <c r="P42">
        <v>39254953</v>
      </c>
      <c r="Q42">
        <v>0</v>
      </c>
      <c r="R42">
        <v>2022</v>
      </c>
      <c r="S42">
        <v>1</v>
      </c>
      <c r="T42">
        <v>4</v>
      </c>
      <c r="U42">
        <v>978</v>
      </c>
      <c r="V42" t="s">
        <v>80</v>
      </c>
      <c r="W42" t="s">
        <v>25</v>
      </c>
      <c r="X42" t="s">
        <v>26</v>
      </c>
      <c r="Y42" t="s">
        <v>81</v>
      </c>
      <c r="Z42" t="s">
        <v>28</v>
      </c>
      <c r="AA42" s="3" t="str">
        <f t="shared" si="0"/>
        <v>4978</v>
      </c>
      <c r="AB42" s="4" t="str">
        <f t="shared" si="1"/>
        <v>TIF</v>
      </c>
    </row>
    <row r="43" spans="1:28" x14ac:dyDescent="0.25">
      <c r="A43">
        <v>2022</v>
      </c>
      <c r="B43">
        <v>1</v>
      </c>
      <c r="C43" t="s">
        <v>23</v>
      </c>
      <c r="D43">
        <v>0</v>
      </c>
      <c r="E43">
        <v>0</v>
      </c>
      <c r="F43">
        <v>0</v>
      </c>
      <c r="G43">
        <v>0</v>
      </c>
      <c r="H43">
        <v>12243853</v>
      </c>
      <c r="I43">
        <v>0</v>
      </c>
      <c r="J43">
        <v>0</v>
      </c>
      <c r="K43">
        <v>0</v>
      </c>
      <c r="L43">
        <v>0</v>
      </c>
      <c r="M43">
        <v>0</v>
      </c>
      <c r="N43">
        <v>12243853</v>
      </c>
      <c r="O43">
        <v>0</v>
      </c>
      <c r="P43">
        <v>12243853</v>
      </c>
      <c r="Q43">
        <v>0</v>
      </c>
      <c r="R43">
        <v>2022</v>
      </c>
      <c r="S43">
        <v>1</v>
      </c>
      <c r="T43">
        <v>0</v>
      </c>
      <c r="U43">
        <v>914</v>
      </c>
      <c r="V43" t="s">
        <v>116</v>
      </c>
      <c r="W43" t="s">
        <v>25</v>
      </c>
      <c r="X43" t="s">
        <v>26</v>
      </c>
      <c r="Y43" t="s">
        <v>117</v>
      </c>
      <c r="Z43" t="s">
        <v>28</v>
      </c>
      <c r="AA43" s="3" t="str">
        <f t="shared" si="0"/>
        <v>0914</v>
      </c>
      <c r="AB43" s="4" t="str">
        <f t="shared" si="1"/>
        <v>TIF</v>
      </c>
    </row>
    <row r="44" spans="1:28" x14ac:dyDescent="0.25">
      <c r="A44">
        <v>2022</v>
      </c>
      <c r="B44">
        <v>2</v>
      </c>
      <c r="C44" t="s">
        <v>23</v>
      </c>
      <c r="D44">
        <v>0</v>
      </c>
      <c r="E44">
        <v>0</v>
      </c>
      <c r="F44">
        <v>0</v>
      </c>
      <c r="G44">
        <v>0</v>
      </c>
      <c r="H44">
        <v>1188300</v>
      </c>
      <c r="I44">
        <v>0</v>
      </c>
      <c r="J44">
        <v>0</v>
      </c>
      <c r="K44">
        <v>0</v>
      </c>
      <c r="L44">
        <v>0</v>
      </c>
      <c r="M44">
        <v>0</v>
      </c>
      <c r="N44">
        <v>1188300</v>
      </c>
      <c r="O44">
        <v>0</v>
      </c>
      <c r="P44">
        <v>1188300</v>
      </c>
      <c r="Q44">
        <v>0</v>
      </c>
      <c r="R44">
        <v>2022</v>
      </c>
      <c r="S44">
        <v>2</v>
      </c>
      <c r="T44">
        <v>4</v>
      </c>
      <c r="U44">
        <v>978</v>
      </c>
      <c r="V44" t="s">
        <v>80</v>
      </c>
      <c r="W44" t="s">
        <v>25</v>
      </c>
      <c r="X44" t="s">
        <v>26</v>
      </c>
      <c r="Y44" t="s">
        <v>81</v>
      </c>
      <c r="Z44" t="s">
        <v>35</v>
      </c>
      <c r="AA44" s="3" t="str">
        <f t="shared" si="0"/>
        <v>4978</v>
      </c>
      <c r="AB44" s="4" t="str">
        <f t="shared" si="1"/>
        <v>TIF</v>
      </c>
    </row>
    <row r="45" spans="1:28" x14ac:dyDescent="0.25">
      <c r="A45">
        <v>2022</v>
      </c>
      <c r="B45">
        <v>2</v>
      </c>
      <c r="C45" t="s">
        <v>23</v>
      </c>
      <c r="D45">
        <v>0</v>
      </c>
      <c r="E45">
        <v>0</v>
      </c>
      <c r="F45">
        <v>0</v>
      </c>
      <c r="G45">
        <v>0</v>
      </c>
      <c r="H45">
        <v>193500</v>
      </c>
      <c r="I45">
        <v>0</v>
      </c>
      <c r="J45">
        <v>0</v>
      </c>
      <c r="K45">
        <v>0</v>
      </c>
      <c r="L45">
        <v>0</v>
      </c>
      <c r="M45">
        <v>0</v>
      </c>
      <c r="N45">
        <v>193500</v>
      </c>
      <c r="O45">
        <v>0</v>
      </c>
      <c r="P45">
        <v>193500</v>
      </c>
      <c r="Q45">
        <v>0</v>
      </c>
      <c r="R45">
        <v>2022</v>
      </c>
      <c r="S45">
        <v>2</v>
      </c>
      <c r="T45">
        <v>1</v>
      </c>
      <c r="U45">
        <v>503</v>
      </c>
      <c r="V45" t="s">
        <v>991</v>
      </c>
      <c r="W45" t="s">
        <v>25</v>
      </c>
      <c r="X45" t="s">
        <v>26</v>
      </c>
      <c r="Y45" t="s">
        <v>1737</v>
      </c>
      <c r="Z45" t="s">
        <v>35</v>
      </c>
      <c r="AA45" s="3" t="str">
        <f t="shared" si="0"/>
        <v>1503</v>
      </c>
      <c r="AB45" s="4" t="str">
        <f t="shared" si="1"/>
        <v>TIF</v>
      </c>
    </row>
    <row r="46" spans="1:28" x14ac:dyDescent="0.25">
      <c r="A46">
        <v>2022</v>
      </c>
      <c r="B46">
        <v>2</v>
      </c>
      <c r="C46" t="s">
        <v>31</v>
      </c>
      <c r="D46">
        <v>21152127</v>
      </c>
      <c r="E46">
        <v>57752468</v>
      </c>
      <c r="F46">
        <v>4760579</v>
      </c>
      <c r="G46">
        <v>393820</v>
      </c>
      <c r="H46">
        <v>0</v>
      </c>
      <c r="I46">
        <v>0</v>
      </c>
      <c r="J46">
        <v>0</v>
      </c>
      <c r="K46">
        <v>0</v>
      </c>
      <c r="L46">
        <v>2984550</v>
      </c>
      <c r="M46">
        <v>8393598</v>
      </c>
      <c r="N46">
        <v>95437142</v>
      </c>
      <c r="O46">
        <v>62968</v>
      </c>
      <c r="P46">
        <v>95374174</v>
      </c>
      <c r="Q46">
        <v>2141070</v>
      </c>
      <c r="R46">
        <v>2022</v>
      </c>
      <c r="S46">
        <v>2</v>
      </c>
      <c r="T46">
        <v>1</v>
      </c>
      <c r="U46">
        <v>503</v>
      </c>
      <c r="V46">
        <v>881503</v>
      </c>
      <c r="W46" t="s">
        <v>26</v>
      </c>
      <c r="X46" t="s">
        <v>26</v>
      </c>
      <c r="Y46" t="s">
        <v>1738</v>
      </c>
      <c r="Z46" t="s">
        <v>35</v>
      </c>
      <c r="AA46" s="3" t="str">
        <f t="shared" si="0"/>
        <v>1503</v>
      </c>
      <c r="AB46" s="4" t="str">
        <f t="shared" si="1"/>
        <v>Non-TIF</v>
      </c>
    </row>
    <row r="47" spans="1:28" x14ac:dyDescent="0.25">
      <c r="A47">
        <v>2022</v>
      </c>
      <c r="B47">
        <v>3</v>
      </c>
      <c r="C47" t="s">
        <v>44</v>
      </c>
      <c r="D47">
        <v>3649772</v>
      </c>
      <c r="E47">
        <v>164224</v>
      </c>
      <c r="F47">
        <v>12830</v>
      </c>
      <c r="G47">
        <v>14990801</v>
      </c>
      <c r="H47">
        <v>4010268</v>
      </c>
      <c r="I47">
        <v>0</v>
      </c>
      <c r="J47">
        <v>0</v>
      </c>
      <c r="K47">
        <v>0</v>
      </c>
      <c r="L47">
        <v>0</v>
      </c>
      <c r="M47">
        <v>0</v>
      </c>
      <c r="N47">
        <v>22827895</v>
      </c>
      <c r="O47">
        <v>81488</v>
      </c>
      <c r="P47">
        <v>22746407</v>
      </c>
      <c r="Q47">
        <v>0</v>
      </c>
      <c r="R47">
        <v>2022</v>
      </c>
      <c r="S47">
        <v>3</v>
      </c>
      <c r="T47">
        <v>0</v>
      </c>
      <c r="U47">
        <v>135</v>
      </c>
      <c r="V47">
        <v>30135</v>
      </c>
      <c r="W47" t="s">
        <v>26</v>
      </c>
      <c r="X47" t="s">
        <v>26</v>
      </c>
      <c r="Y47" t="s">
        <v>83</v>
      </c>
      <c r="Z47" t="s">
        <v>37</v>
      </c>
      <c r="AA47" s="3" t="str">
        <f t="shared" si="0"/>
        <v>0135</v>
      </c>
      <c r="AB47" s="4" t="str">
        <f t="shared" si="1"/>
        <v>Non-TIF</v>
      </c>
    </row>
    <row r="48" spans="1:28" x14ac:dyDescent="0.25">
      <c r="A48">
        <v>2022</v>
      </c>
      <c r="B48">
        <v>3</v>
      </c>
      <c r="C48" t="s">
        <v>44</v>
      </c>
      <c r="D48">
        <v>4841077</v>
      </c>
      <c r="E48">
        <v>230337</v>
      </c>
      <c r="F48">
        <v>0</v>
      </c>
      <c r="G48">
        <v>4286654</v>
      </c>
      <c r="H48">
        <v>9592890</v>
      </c>
      <c r="I48">
        <v>0</v>
      </c>
      <c r="J48">
        <v>0</v>
      </c>
      <c r="K48">
        <v>0</v>
      </c>
      <c r="L48">
        <v>0</v>
      </c>
      <c r="M48">
        <v>0</v>
      </c>
      <c r="N48">
        <v>18950958</v>
      </c>
      <c r="O48">
        <v>12964</v>
      </c>
      <c r="P48">
        <v>18937994</v>
      </c>
      <c r="Q48">
        <v>0</v>
      </c>
      <c r="R48">
        <v>2022</v>
      </c>
      <c r="S48">
        <v>3</v>
      </c>
      <c r="T48">
        <v>5</v>
      </c>
      <c r="U48">
        <v>310</v>
      </c>
      <c r="V48">
        <v>35310</v>
      </c>
      <c r="W48" t="s">
        <v>26</v>
      </c>
      <c r="X48" t="s">
        <v>26</v>
      </c>
      <c r="Y48" t="s">
        <v>87</v>
      </c>
      <c r="Z48" t="s">
        <v>37</v>
      </c>
      <c r="AA48" s="3" t="str">
        <f t="shared" si="0"/>
        <v>5310</v>
      </c>
      <c r="AB48" s="4" t="str">
        <f t="shared" si="1"/>
        <v>Non-TIF</v>
      </c>
    </row>
    <row r="49" spans="1:28" x14ac:dyDescent="0.25">
      <c r="A49">
        <v>2022</v>
      </c>
      <c r="B49">
        <v>3</v>
      </c>
      <c r="C49" t="s">
        <v>23</v>
      </c>
      <c r="D49">
        <v>29604684</v>
      </c>
      <c r="E49">
        <v>35101</v>
      </c>
      <c r="F49">
        <v>0</v>
      </c>
      <c r="G49">
        <v>9552766</v>
      </c>
      <c r="H49">
        <v>1796888</v>
      </c>
      <c r="I49">
        <v>0</v>
      </c>
      <c r="J49">
        <v>0</v>
      </c>
      <c r="K49">
        <v>0</v>
      </c>
      <c r="L49">
        <v>0</v>
      </c>
      <c r="M49">
        <v>0</v>
      </c>
      <c r="N49">
        <v>40989439</v>
      </c>
      <c r="O49">
        <v>0</v>
      </c>
      <c r="P49">
        <v>40989439</v>
      </c>
      <c r="Q49">
        <v>0</v>
      </c>
      <c r="R49">
        <v>2022</v>
      </c>
      <c r="S49">
        <v>3</v>
      </c>
      <c r="T49">
        <v>0</v>
      </c>
      <c r="U49">
        <v>135</v>
      </c>
      <c r="V49" t="s">
        <v>118</v>
      </c>
      <c r="W49" t="s">
        <v>25</v>
      </c>
      <c r="X49" t="s">
        <v>26</v>
      </c>
      <c r="Y49" t="s">
        <v>119</v>
      </c>
      <c r="Z49" t="s">
        <v>37</v>
      </c>
      <c r="AA49" s="3" t="str">
        <f t="shared" si="0"/>
        <v>0135</v>
      </c>
      <c r="AB49" s="4" t="str">
        <f t="shared" si="1"/>
        <v>TIF</v>
      </c>
    </row>
    <row r="50" spans="1:28" x14ac:dyDescent="0.25">
      <c r="A50">
        <v>2022</v>
      </c>
      <c r="B50">
        <v>3</v>
      </c>
      <c r="C50" t="s">
        <v>23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2022</v>
      </c>
      <c r="S50">
        <v>3</v>
      </c>
      <c r="T50">
        <v>1</v>
      </c>
      <c r="U50">
        <v>972</v>
      </c>
      <c r="V50" t="s">
        <v>85</v>
      </c>
      <c r="W50" t="s">
        <v>25</v>
      </c>
      <c r="X50" t="s">
        <v>26</v>
      </c>
      <c r="Y50" t="s">
        <v>86</v>
      </c>
      <c r="Z50" t="s">
        <v>37</v>
      </c>
      <c r="AA50" s="3" t="str">
        <f t="shared" si="0"/>
        <v>1972</v>
      </c>
      <c r="AB50" s="4" t="str">
        <f t="shared" si="1"/>
        <v>TIF</v>
      </c>
    </row>
    <row r="51" spans="1:28" x14ac:dyDescent="0.25">
      <c r="A51">
        <v>2022</v>
      </c>
      <c r="B51">
        <v>3</v>
      </c>
      <c r="C51" t="s">
        <v>23</v>
      </c>
      <c r="D51">
        <v>397100</v>
      </c>
      <c r="E51">
        <v>28188</v>
      </c>
      <c r="F51">
        <v>0</v>
      </c>
      <c r="G51">
        <v>863300</v>
      </c>
      <c r="H51">
        <v>809102</v>
      </c>
      <c r="I51">
        <v>0</v>
      </c>
      <c r="J51">
        <v>0</v>
      </c>
      <c r="K51">
        <v>0</v>
      </c>
      <c r="L51">
        <v>0</v>
      </c>
      <c r="M51">
        <v>0</v>
      </c>
      <c r="N51">
        <v>2097690</v>
      </c>
      <c r="O51">
        <v>0</v>
      </c>
      <c r="P51">
        <v>2097690</v>
      </c>
      <c r="Q51">
        <v>0</v>
      </c>
      <c r="R51">
        <v>2022</v>
      </c>
      <c r="S51">
        <v>3</v>
      </c>
      <c r="T51">
        <v>5</v>
      </c>
      <c r="U51">
        <v>310</v>
      </c>
      <c r="V51" t="s">
        <v>120</v>
      </c>
      <c r="W51" t="s">
        <v>25</v>
      </c>
      <c r="X51" t="s">
        <v>26</v>
      </c>
      <c r="Y51" t="s">
        <v>121</v>
      </c>
      <c r="Z51" t="s">
        <v>37</v>
      </c>
      <c r="AA51" s="3" t="str">
        <f t="shared" si="0"/>
        <v>5310</v>
      </c>
      <c r="AB51" s="4" t="str">
        <f t="shared" si="1"/>
        <v>TIF</v>
      </c>
    </row>
    <row r="52" spans="1:28" x14ac:dyDescent="0.25">
      <c r="A52">
        <v>2022</v>
      </c>
      <c r="B52">
        <v>3</v>
      </c>
      <c r="C52" t="s">
        <v>31</v>
      </c>
      <c r="D52">
        <v>13518744</v>
      </c>
      <c r="E52">
        <v>15298795</v>
      </c>
      <c r="F52">
        <v>1035570</v>
      </c>
      <c r="G52">
        <v>162300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30015409</v>
      </c>
      <c r="O52">
        <v>22224</v>
      </c>
      <c r="P52">
        <v>29993185</v>
      </c>
      <c r="Q52">
        <v>279548</v>
      </c>
      <c r="R52">
        <v>2022</v>
      </c>
      <c r="S52">
        <v>3</v>
      </c>
      <c r="T52">
        <v>4</v>
      </c>
      <c r="U52">
        <v>419</v>
      </c>
      <c r="V52">
        <v>224419</v>
      </c>
      <c r="W52" t="s">
        <v>26</v>
      </c>
      <c r="X52" t="s">
        <v>26</v>
      </c>
      <c r="Y52" t="s">
        <v>88</v>
      </c>
      <c r="Z52" t="s">
        <v>37</v>
      </c>
      <c r="AA52" s="3" t="str">
        <f t="shared" si="0"/>
        <v>4419</v>
      </c>
      <c r="AB52" s="4" t="str">
        <f t="shared" si="1"/>
        <v>Non-TIF</v>
      </c>
    </row>
    <row r="53" spans="1:28" x14ac:dyDescent="0.25">
      <c r="A53">
        <v>2022</v>
      </c>
      <c r="B53">
        <v>4</v>
      </c>
      <c r="C53" t="s">
        <v>31</v>
      </c>
      <c r="D53">
        <v>178696861</v>
      </c>
      <c r="E53">
        <v>47265879</v>
      </c>
      <c r="F53">
        <v>2888174</v>
      </c>
      <c r="G53">
        <v>46473367</v>
      </c>
      <c r="H53">
        <v>13954681</v>
      </c>
      <c r="I53">
        <v>0</v>
      </c>
      <c r="J53">
        <v>0</v>
      </c>
      <c r="K53">
        <v>33366</v>
      </c>
      <c r="L53">
        <v>3548389</v>
      </c>
      <c r="M53">
        <v>2479267</v>
      </c>
      <c r="N53">
        <v>295339984</v>
      </c>
      <c r="O53">
        <v>635236</v>
      </c>
      <c r="P53">
        <v>294704748</v>
      </c>
      <c r="Q53">
        <v>16972881</v>
      </c>
      <c r="R53">
        <v>2022</v>
      </c>
      <c r="S53">
        <v>4</v>
      </c>
      <c r="T53">
        <v>1</v>
      </c>
      <c r="U53">
        <v>71</v>
      </c>
      <c r="V53">
        <v>41071</v>
      </c>
      <c r="W53" t="s">
        <v>26</v>
      </c>
      <c r="X53" t="s">
        <v>26</v>
      </c>
      <c r="Y53" t="s">
        <v>122</v>
      </c>
      <c r="Z53" t="s">
        <v>40</v>
      </c>
      <c r="AA53" s="3" t="str">
        <f t="shared" si="0"/>
        <v>1071</v>
      </c>
      <c r="AB53" s="4" t="str">
        <f t="shared" si="1"/>
        <v>Non-TIF</v>
      </c>
    </row>
    <row r="54" spans="1:28" x14ac:dyDescent="0.25">
      <c r="A54">
        <v>2022</v>
      </c>
      <c r="B54">
        <v>4</v>
      </c>
      <c r="C54" t="s">
        <v>31</v>
      </c>
      <c r="D54">
        <v>65226559</v>
      </c>
      <c r="E54">
        <v>25738118</v>
      </c>
      <c r="F54">
        <v>1185670</v>
      </c>
      <c r="G54">
        <v>12016884</v>
      </c>
      <c r="H54">
        <v>596125</v>
      </c>
      <c r="I54">
        <v>0</v>
      </c>
      <c r="J54">
        <v>0</v>
      </c>
      <c r="K54">
        <v>4009</v>
      </c>
      <c r="L54">
        <v>340552</v>
      </c>
      <c r="M54">
        <v>2157661</v>
      </c>
      <c r="N54">
        <v>107265578</v>
      </c>
      <c r="O54">
        <v>151864</v>
      </c>
      <c r="P54">
        <v>107113714</v>
      </c>
      <c r="Q54">
        <v>1351132</v>
      </c>
      <c r="R54">
        <v>2022</v>
      </c>
      <c r="S54">
        <v>4</v>
      </c>
      <c r="T54">
        <v>4</v>
      </c>
      <c r="U54">
        <v>491</v>
      </c>
      <c r="V54">
        <v>44491</v>
      </c>
      <c r="W54" t="s">
        <v>26</v>
      </c>
      <c r="X54" t="s">
        <v>26</v>
      </c>
      <c r="Y54" t="s">
        <v>41</v>
      </c>
      <c r="Z54" t="s">
        <v>40</v>
      </c>
      <c r="AA54" s="3" t="str">
        <f t="shared" si="0"/>
        <v>4491</v>
      </c>
      <c r="AB54" s="4" t="str">
        <f t="shared" si="1"/>
        <v>Non-TIF</v>
      </c>
    </row>
    <row r="55" spans="1:28" x14ac:dyDescent="0.25">
      <c r="A55">
        <v>2022</v>
      </c>
      <c r="B55">
        <v>4</v>
      </c>
      <c r="C55" t="s">
        <v>31</v>
      </c>
      <c r="D55">
        <v>390032</v>
      </c>
      <c r="E55">
        <v>115597</v>
      </c>
      <c r="F55">
        <v>28556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534185</v>
      </c>
      <c r="O55">
        <v>0</v>
      </c>
      <c r="P55">
        <v>534185</v>
      </c>
      <c r="Q55">
        <v>2448</v>
      </c>
      <c r="R55">
        <v>2022</v>
      </c>
      <c r="S55">
        <v>4</v>
      </c>
      <c r="T55">
        <v>0</v>
      </c>
      <c r="U55">
        <v>81</v>
      </c>
      <c r="V55">
        <v>680081</v>
      </c>
      <c r="W55" t="s">
        <v>26</v>
      </c>
      <c r="X55" t="s">
        <v>26</v>
      </c>
      <c r="Y55" t="s">
        <v>89</v>
      </c>
      <c r="Z55" t="s">
        <v>40</v>
      </c>
      <c r="AA55" s="3" t="str">
        <f t="shared" si="0"/>
        <v>0081</v>
      </c>
      <c r="AB55" s="4" t="str">
        <f t="shared" si="1"/>
        <v>Non-TIF</v>
      </c>
    </row>
    <row r="56" spans="1:28" x14ac:dyDescent="0.25">
      <c r="A56">
        <v>2022</v>
      </c>
      <c r="B56">
        <v>5</v>
      </c>
      <c r="C56" t="s">
        <v>44</v>
      </c>
      <c r="D56">
        <v>0</v>
      </c>
      <c r="E56">
        <v>66791</v>
      </c>
      <c r="F56">
        <v>0</v>
      </c>
      <c r="G56">
        <v>0</v>
      </c>
      <c r="H56">
        <v>1581879</v>
      </c>
      <c r="I56">
        <v>0</v>
      </c>
      <c r="J56">
        <v>0</v>
      </c>
      <c r="K56">
        <v>0</v>
      </c>
      <c r="L56">
        <v>0</v>
      </c>
      <c r="M56">
        <v>0</v>
      </c>
      <c r="N56">
        <v>1648670</v>
      </c>
      <c r="O56">
        <v>0</v>
      </c>
      <c r="P56">
        <v>1648670</v>
      </c>
      <c r="Q56">
        <v>0</v>
      </c>
      <c r="R56">
        <v>2022</v>
      </c>
      <c r="S56">
        <v>5</v>
      </c>
      <c r="T56">
        <v>0</v>
      </c>
      <c r="U56">
        <v>914</v>
      </c>
      <c r="V56">
        <v>150914</v>
      </c>
      <c r="W56" t="s">
        <v>26</v>
      </c>
      <c r="X56" t="s">
        <v>26</v>
      </c>
      <c r="Y56" t="s">
        <v>32</v>
      </c>
      <c r="Z56" t="s">
        <v>42</v>
      </c>
      <c r="AA56" s="3" t="str">
        <f t="shared" si="0"/>
        <v>0914</v>
      </c>
      <c r="AB56" s="4" t="str">
        <f t="shared" si="1"/>
        <v>Non-TIF</v>
      </c>
    </row>
    <row r="57" spans="1:28" x14ac:dyDescent="0.25">
      <c r="A57">
        <v>2022</v>
      </c>
      <c r="B57">
        <v>5</v>
      </c>
      <c r="C57" t="s">
        <v>44</v>
      </c>
      <c r="D57">
        <v>0</v>
      </c>
      <c r="E57">
        <v>122</v>
      </c>
      <c r="F57">
        <v>0</v>
      </c>
      <c r="G57">
        <v>0</v>
      </c>
      <c r="H57">
        <v>1382148</v>
      </c>
      <c r="I57">
        <v>0</v>
      </c>
      <c r="J57">
        <v>0</v>
      </c>
      <c r="K57">
        <v>0</v>
      </c>
      <c r="L57">
        <v>0</v>
      </c>
      <c r="M57">
        <v>0</v>
      </c>
      <c r="N57">
        <v>1382270</v>
      </c>
      <c r="O57">
        <v>0</v>
      </c>
      <c r="P57">
        <v>1382270</v>
      </c>
      <c r="Q57">
        <v>0</v>
      </c>
      <c r="R57">
        <v>2022</v>
      </c>
      <c r="S57">
        <v>5</v>
      </c>
      <c r="T57">
        <v>3</v>
      </c>
      <c r="U57">
        <v>168</v>
      </c>
      <c r="V57">
        <v>833168</v>
      </c>
      <c r="W57" t="s">
        <v>26</v>
      </c>
      <c r="X57" t="s">
        <v>26</v>
      </c>
      <c r="Y57" t="s">
        <v>90</v>
      </c>
      <c r="Z57" t="s">
        <v>42</v>
      </c>
      <c r="AA57" s="3" t="str">
        <f t="shared" si="0"/>
        <v>3168</v>
      </c>
      <c r="AB57" s="4" t="str">
        <f t="shared" si="1"/>
        <v>Non-TIF</v>
      </c>
    </row>
    <row r="58" spans="1:28" x14ac:dyDescent="0.25">
      <c r="A58">
        <v>2022</v>
      </c>
      <c r="B58">
        <v>5</v>
      </c>
      <c r="C58" t="s">
        <v>23</v>
      </c>
      <c r="D58">
        <v>0</v>
      </c>
      <c r="E58">
        <v>5821</v>
      </c>
      <c r="F58">
        <v>0</v>
      </c>
      <c r="G58">
        <v>4735818</v>
      </c>
      <c r="H58">
        <v>6860521</v>
      </c>
      <c r="I58">
        <v>0</v>
      </c>
      <c r="J58">
        <v>0</v>
      </c>
      <c r="K58">
        <v>0</v>
      </c>
      <c r="L58">
        <v>0</v>
      </c>
      <c r="M58">
        <v>0</v>
      </c>
      <c r="N58">
        <v>11602160</v>
      </c>
      <c r="O58">
        <v>0</v>
      </c>
      <c r="P58">
        <v>11602160</v>
      </c>
      <c r="Q58">
        <v>0</v>
      </c>
      <c r="R58">
        <v>2022</v>
      </c>
      <c r="S58">
        <v>5</v>
      </c>
      <c r="T58">
        <v>0</v>
      </c>
      <c r="U58">
        <v>414</v>
      </c>
      <c r="V58" t="s">
        <v>91</v>
      </c>
      <c r="W58" t="s">
        <v>25</v>
      </c>
      <c r="X58" t="s">
        <v>26</v>
      </c>
      <c r="Y58" t="s">
        <v>92</v>
      </c>
      <c r="Z58" t="s">
        <v>42</v>
      </c>
      <c r="AA58" s="3" t="str">
        <f t="shared" si="0"/>
        <v>0414</v>
      </c>
      <c r="AB58" s="4" t="str">
        <f t="shared" si="1"/>
        <v>TIF</v>
      </c>
    </row>
    <row r="59" spans="1:28" x14ac:dyDescent="0.25">
      <c r="A59">
        <v>2022</v>
      </c>
      <c r="B59">
        <v>1</v>
      </c>
      <c r="C59" t="s">
        <v>44</v>
      </c>
      <c r="D59">
        <v>1815764</v>
      </c>
      <c r="E59">
        <v>0</v>
      </c>
      <c r="F59">
        <v>0</v>
      </c>
      <c r="G59">
        <v>5464105</v>
      </c>
      <c r="H59">
        <v>18555359</v>
      </c>
      <c r="I59">
        <v>0</v>
      </c>
      <c r="J59">
        <v>0</v>
      </c>
      <c r="K59">
        <v>0</v>
      </c>
      <c r="L59">
        <v>0</v>
      </c>
      <c r="M59">
        <v>0</v>
      </c>
      <c r="N59">
        <v>25835228</v>
      </c>
      <c r="O59">
        <v>7408</v>
      </c>
      <c r="P59">
        <v>25827820</v>
      </c>
      <c r="Q59">
        <v>0</v>
      </c>
      <c r="R59">
        <v>2022</v>
      </c>
      <c r="S59">
        <v>1</v>
      </c>
      <c r="T59">
        <v>2</v>
      </c>
      <c r="U59">
        <v>673</v>
      </c>
      <c r="V59">
        <v>12673</v>
      </c>
      <c r="W59" t="s">
        <v>26</v>
      </c>
      <c r="X59" t="s">
        <v>26</v>
      </c>
      <c r="Y59" t="s">
        <v>98</v>
      </c>
      <c r="Z59" t="s">
        <v>28</v>
      </c>
      <c r="AA59" s="3" t="str">
        <f t="shared" si="0"/>
        <v>2673</v>
      </c>
      <c r="AB59" s="4" t="str">
        <f t="shared" si="1"/>
        <v>Non-TIF</v>
      </c>
    </row>
    <row r="60" spans="1:28" x14ac:dyDescent="0.25">
      <c r="A60">
        <v>2022</v>
      </c>
      <c r="B60">
        <v>1</v>
      </c>
      <c r="C60" t="s">
        <v>44</v>
      </c>
      <c r="D60">
        <v>0</v>
      </c>
      <c r="E60">
        <v>0</v>
      </c>
      <c r="F60">
        <v>0</v>
      </c>
      <c r="G60">
        <v>0</v>
      </c>
      <c r="H60">
        <v>13605269</v>
      </c>
      <c r="I60">
        <v>0</v>
      </c>
      <c r="J60">
        <v>0</v>
      </c>
      <c r="K60">
        <v>0</v>
      </c>
      <c r="L60">
        <v>0</v>
      </c>
      <c r="M60">
        <v>0</v>
      </c>
      <c r="N60">
        <v>13605269</v>
      </c>
      <c r="O60">
        <v>0</v>
      </c>
      <c r="P60">
        <v>13605269</v>
      </c>
      <c r="Q60">
        <v>0</v>
      </c>
      <c r="R60">
        <v>2022</v>
      </c>
      <c r="S60">
        <v>1</v>
      </c>
      <c r="T60">
        <v>4</v>
      </c>
      <c r="U60">
        <v>978</v>
      </c>
      <c r="V60">
        <v>14978</v>
      </c>
      <c r="W60" t="s">
        <v>26</v>
      </c>
      <c r="X60" t="s">
        <v>26</v>
      </c>
      <c r="Y60" t="s">
        <v>79</v>
      </c>
      <c r="Z60" t="s">
        <v>28</v>
      </c>
      <c r="AA60" s="3" t="str">
        <f t="shared" si="0"/>
        <v>4978</v>
      </c>
      <c r="AB60" s="4" t="str">
        <f t="shared" si="1"/>
        <v>Non-TIF</v>
      </c>
    </row>
    <row r="61" spans="1:28" x14ac:dyDescent="0.25">
      <c r="A61">
        <v>2022</v>
      </c>
      <c r="B61">
        <v>2</v>
      </c>
      <c r="C61" t="s">
        <v>44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2022</v>
      </c>
      <c r="S61">
        <v>2</v>
      </c>
      <c r="T61">
        <v>4</v>
      </c>
      <c r="U61">
        <v>978</v>
      </c>
      <c r="V61">
        <v>14978</v>
      </c>
      <c r="W61" t="s">
        <v>26</v>
      </c>
      <c r="X61" t="s">
        <v>26</v>
      </c>
      <c r="Y61" t="s">
        <v>79</v>
      </c>
      <c r="Z61" t="s">
        <v>35</v>
      </c>
      <c r="AA61" s="3" t="str">
        <f t="shared" si="0"/>
        <v>4978</v>
      </c>
      <c r="AB61" s="4" t="str">
        <f t="shared" si="1"/>
        <v>Non-TIF</v>
      </c>
    </row>
    <row r="62" spans="1:28" x14ac:dyDescent="0.25">
      <c r="A62">
        <v>2022</v>
      </c>
      <c r="B62">
        <v>2</v>
      </c>
      <c r="C62" t="s">
        <v>23</v>
      </c>
      <c r="D62">
        <v>0</v>
      </c>
      <c r="E62">
        <v>0</v>
      </c>
      <c r="F62">
        <v>0</v>
      </c>
      <c r="G62">
        <v>1592535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1592535</v>
      </c>
      <c r="O62">
        <v>0</v>
      </c>
      <c r="P62">
        <v>1592535</v>
      </c>
      <c r="Q62">
        <v>0</v>
      </c>
      <c r="R62">
        <v>2022</v>
      </c>
      <c r="S62">
        <v>2</v>
      </c>
      <c r="T62">
        <v>1</v>
      </c>
      <c r="U62">
        <v>431</v>
      </c>
      <c r="V62" t="s">
        <v>1715</v>
      </c>
      <c r="W62" t="s">
        <v>25</v>
      </c>
      <c r="X62" t="s">
        <v>26</v>
      </c>
      <c r="Y62" t="s">
        <v>1716</v>
      </c>
      <c r="Z62" t="s">
        <v>35</v>
      </c>
      <c r="AA62" s="3" t="str">
        <f t="shared" si="0"/>
        <v>1431</v>
      </c>
      <c r="AB62" s="4" t="str">
        <f t="shared" si="1"/>
        <v>TIF</v>
      </c>
    </row>
    <row r="63" spans="1:28" x14ac:dyDescent="0.25">
      <c r="A63">
        <v>2022</v>
      </c>
      <c r="B63">
        <v>2</v>
      </c>
      <c r="C63" t="s">
        <v>31</v>
      </c>
      <c r="D63">
        <v>71276224</v>
      </c>
      <c r="E63">
        <v>112608082</v>
      </c>
      <c r="F63">
        <v>10599354</v>
      </c>
      <c r="G63">
        <v>9510729</v>
      </c>
      <c r="H63">
        <v>84162705</v>
      </c>
      <c r="I63">
        <v>0</v>
      </c>
      <c r="J63">
        <v>0</v>
      </c>
      <c r="K63">
        <v>0</v>
      </c>
      <c r="L63">
        <v>6702408</v>
      </c>
      <c r="M63">
        <v>13293904</v>
      </c>
      <c r="N63">
        <v>308153406</v>
      </c>
      <c r="O63">
        <v>256888</v>
      </c>
      <c r="P63">
        <v>307896518</v>
      </c>
      <c r="Q63">
        <v>9095151</v>
      </c>
      <c r="R63">
        <v>2022</v>
      </c>
      <c r="S63">
        <v>2</v>
      </c>
      <c r="T63">
        <v>1</v>
      </c>
      <c r="U63">
        <v>431</v>
      </c>
      <c r="V63">
        <v>21431</v>
      </c>
      <c r="W63" t="s">
        <v>26</v>
      </c>
      <c r="X63" t="s">
        <v>26</v>
      </c>
      <c r="Y63" t="s">
        <v>99</v>
      </c>
      <c r="Z63" t="s">
        <v>35</v>
      </c>
      <c r="AA63" s="3" t="str">
        <f t="shared" si="0"/>
        <v>1431</v>
      </c>
      <c r="AB63" s="4" t="str">
        <f t="shared" si="1"/>
        <v>Non-TIF</v>
      </c>
    </row>
    <row r="64" spans="1:28" x14ac:dyDescent="0.25">
      <c r="A64">
        <v>2022</v>
      </c>
      <c r="B64">
        <v>2</v>
      </c>
      <c r="C64" t="s">
        <v>31</v>
      </c>
      <c r="D64">
        <v>7894650</v>
      </c>
      <c r="E64">
        <v>29461210</v>
      </c>
      <c r="F64">
        <v>1920290</v>
      </c>
      <c r="G64">
        <v>277981</v>
      </c>
      <c r="H64">
        <v>13605811</v>
      </c>
      <c r="I64">
        <v>0</v>
      </c>
      <c r="J64">
        <v>0</v>
      </c>
      <c r="K64">
        <v>0</v>
      </c>
      <c r="L64">
        <v>472206</v>
      </c>
      <c r="M64">
        <v>0</v>
      </c>
      <c r="N64">
        <v>53632148</v>
      </c>
      <c r="O64">
        <v>20372</v>
      </c>
      <c r="P64">
        <v>53611776</v>
      </c>
      <c r="Q64">
        <v>365129</v>
      </c>
      <c r="R64">
        <v>2022</v>
      </c>
      <c r="S64">
        <v>2</v>
      </c>
      <c r="T64">
        <v>3</v>
      </c>
      <c r="U64">
        <v>609</v>
      </c>
      <c r="V64">
        <v>873609</v>
      </c>
      <c r="W64" t="s">
        <v>26</v>
      </c>
      <c r="X64" t="s">
        <v>26</v>
      </c>
      <c r="Y64" t="s">
        <v>82</v>
      </c>
      <c r="Z64" t="s">
        <v>35</v>
      </c>
      <c r="AA64" s="3" t="str">
        <f t="shared" si="0"/>
        <v>3609</v>
      </c>
      <c r="AB64" s="4" t="str">
        <f t="shared" si="1"/>
        <v>Non-TIF</v>
      </c>
    </row>
    <row r="65" spans="1:28" x14ac:dyDescent="0.25">
      <c r="A65">
        <v>2022</v>
      </c>
      <c r="B65">
        <v>3</v>
      </c>
      <c r="C65" t="s">
        <v>44</v>
      </c>
      <c r="D65">
        <v>1753941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1753941</v>
      </c>
      <c r="O65">
        <v>3704</v>
      </c>
      <c r="P65">
        <v>1750237</v>
      </c>
      <c r="Q65">
        <v>0</v>
      </c>
      <c r="R65">
        <v>2022</v>
      </c>
      <c r="S65">
        <v>3</v>
      </c>
      <c r="T65">
        <v>1</v>
      </c>
      <c r="U65">
        <v>972</v>
      </c>
      <c r="V65">
        <v>31972</v>
      </c>
      <c r="W65" t="s">
        <v>26</v>
      </c>
      <c r="X65" t="s">
        <v>26</v>
      </c>
      <c r="Y65" t="s">
        <v>84</v>
      </c>
      <c r="Z65" t="s">
        <v>37</v>
      </c>
      <c r="AA65" s="3" t="str">
        <f t="shared" si="0"/>
        <v>1972</v>
      </c>
      <c r="AB65" s="4" t="str">
        <f t="shared" si="1"/>
        <v>Non-TIF</v>
      </c>
    </row>
    <row r="66" spans="1:28" x14ac:dyDescent="0.25">
      <c r="A66">
        <v>2022</v>
      </c>
      <c r="B66">
        <v>3</v>
      </c>
      <c r="C66" t="s">
        <v>31</v>
      </c>
      <c r="D66">
        <v>35358145</v>
      </c>
      <c r="E66">
        <v>34274220</v>
      </c>
      <c r="F66">
        <v>2308579</v>
      </c>
      <c r="G66">
        <v>6018126</v>
      </c>
      <c r="H66">
        <v>96457</v>
      </c>
      <c r="I66">
        <v>0</v>
      </c>
      <c r="J66">
        <v>0</v>
      </c>
      <c r="K66">
        <v>0</v>
      </c>
      <c r="L66">
        <v>1390851</v>
      </c>
      <c r="M66">
        <v>1012146</v>
      </c>
      <c r="N66">
        <v>80458524</v>
      </c>
      <c r="O66">
        <v>103712</v>
      </c>
      <c r="P66">
        <v>80354812</v>
      </c>
      <c r="Q66">
        <v>1277706</v>
      </c>
      <c r="R66">
        <v>2022</v>
      </c>
      <c r="S66">
        <v>3</v>
      </c>
      <c r="T66">
        <v>5</v>
      </c>
      <c r="U66">
        <v>310</v>
      </c>
      <c r="V66">
        <v>35310</v>
      </c>
      <c r="W66" t="s">
        <v>26</v>
      </c>
      <c r="X66" t="s">
        <v>26</v>
      </c>
      <c r="Y66" t="s">
        <v>87</v>
      </c>
      <c r="Z66" t="s">
        <v>37</v>
      </c>
      <c r="AA66" s="3" t="str">
        <f t="shared" si="0"/>
        <v>5310</v>
      </c>
      <c r="AB66" s="4" t="str">
        <f t="shared" si="1"/>
        <v>Non-TIF</v>
      </c>
    </row>
    <row r="67" spans="1:28" x14ac:dyDescent="0.25">
      <c r="A67">
        <v>2022</v>
      </c>
      <c r="B67">
        <v>4</v>
      </c>
      <c r="C67" t="s">
        <v>44</v>
      </c>
      <c r="D67">
        <v>0</v>
      </c>
      <c r="E67">
        <v>0</v>
      </c>
      <c r="F67">
        <v>0</v>
      </c>
      <c r="G67">
        <v>239707</v>
      </c>
      <c r="H67">
        <v>1038829</v>
      </c>
      <c r="I67">
        <v>0</v>
      </c>
      <c r="J67">
        <v>0</v>
      </c>
      <c r="K67">
        <v>0</v>
      </c>
      <c r="L67">
        <v>0</v>
      </c>
      <c r="M67">
        <v>0</v>
      </c>
      <c r="N67">
        <v>1278536</v>
      </c>
      <c r="O67">
        <v>0</v>
      </c>
      <c r="P67">
        <v>1278536</v>
      </c>
      <c r="Q67">
        <v>0</v>
      </c>
      <c r="R67">
        <v>2022</v>
      </c>
      <c r="S67">
        <v>4</v>
      </c>
      <c r="T67">
        <v>1</v>
      </c>
      <c r="U67">
        <v>71</v>
      </c>
      <c r="V67">
        <v>41071</v>
      </c>
      <c r="W67" t="s">
        <v>26</v>
      </c>
      <c r="X67" t="s">
        <v>26</v>
      </c>
      <c r="Y67" t="s">
        <v>122</v>
      </c>
      <c r="Z67" t="s">
        <v>40</v>
      </c>
      <c r="AA67" s="3" t="str">
        <f t="shared" ref="AA67:AA130" si="2">CONCATENATE(T67,TEXT(U67,"000"))</f>
        <v>1071</v>
      </c>
      <c r="AB67" s="4" t="str">
        <f t="shared" ref="AB67:AB130" si="3">IF(C67="I","TIF","Non-TIF")</f>
        <v>Non-TIF</v>
      </c>
    </row>
    <row r="68" spans="1:28" x14ac:dyDescent="0.25">
      <c r="A68">
        <v>2022</v>
      </c>
      <c r="B68">
        <v>4</v>
      </c>
      <c r="C68" t="s">
        <v>23</v>
      </c>
      <c r="D68">
        <v>0</v>
      </c>
      <c r="E68">
        <v>0</v>
      </c>
      <c r="F68">
        <v>0</v>
      </c>
      <c r="G68">
        <v>82920</v>
      </c>
      <c r="H68">
        <v>495950</v>
      </c>
      <c r="I68">
        <v>0</v>
      </c>
      <c r="J68">
        <v>0</v>
      </c>
      <c r="K68">
        <v>0</v>
      </c>
      <c r="L68">
        <v>0</v>
      </c>
      <c r="M68">
        <v>0</v>
      </c>
      <c r="N68">
        <v>578870</v>
      </c>
      <c r="O68">
        <v>0</v>
      </c>
      <c r="P68">
        <v>578870</v>
      </c>
      <c r="Q68">
        <v>0</v>
      </c>
      <c r="R68">
        <v>2022</v>
      </c>
      <c r="S68">
        <v>4</v>
      </c>
      <c r="T68">
        <v>1</v>
      </c>
      <c r="U68">
        <v>71</v>
      </c>
      <c r="V68" t="s">
        <v>1717</v>
      </c>
      <c r="W68" t="s">
        <v>25</v>
      </c>
      <c r="X68" t="s">
        <v>26</v>
      </c>
      <c r="Y68" t="s">
        <v>1718</v>
      </c>
      <c r="Z68" t="s">
        <v>40</v>
      </c>
      <c r="AA68" s="3" t="str">
        <f t="shared" si="2"/>
        <v>1071</v>
      </c>
      <c r="AB68" s="4" t="str">
        <f t="shared" si="3"/>
        <v>TIF</v>
      </c>
    </row>
    <row r="69" spans="1:28" x14ac:dyDescent="0.25">
      <c r="A69">
        <v>2022</v>
      </c>
      <c r="B69">
        <v>5</v>
      </c>
      <c r="C69" t="s">
        <v>44</v>
      </c>
      <c r="D69">
        <v>0</v>
      </c>
      <c r="E69">
        <v>8824</v>
      </c>
      <c r="F69">
        <v>0</v>
      </c>
      <c r="G69">
        <v>3706974</v>
      </c>
      <c r="H69">
        <v>4466791</v>
      </c>
      <c r="I69">
        <v>0</v>
      </c>
      <c r="J69">
        <v>0</v>
      </c>
      <c r="K69">
        <v>0</v>
      </c>
      <c r="L69">
        <v>0</v>
      </c>
      <c r="M69">
        <v>0</v>
      </c>
      <c r="N69">
        <v>8182589</v>
      </c>
      <c r="O69">
        <v>0</v>
      </c>
      <c r="P69">
        <v>8182589</v>
      </c>
      <c r="Q69">
        <v>0</v>
      </c>
      <c r="R69">
        <v>2022</v>
      </c>
      <c r="S69">
        <v>5</v>
      </c>
      <c r="T69">
        <v>0</v>
      </c>
      <c r="U69">
        <v>414</v>
      </c>
      <c r="V69">
        <v>50414</v>
      </c>
      <c r="W69" t="s">
        <v>26</v>
      </c>
      <c r="X69" t="s">
        <v>26</v>
      </c>
      <c r="Y69" t="s">
        <v>93</v>
      </c>
      <c r="Z69" t="s">
        <v>42</v>
      </c>
      <c r="AA69" s="3" t="str">
        <f t="shared" si="2"/>
        <v>0414</v>
      </c>
      <c r="AB69" s="4" t="str">
        <f t="shared" si="3"/>
        <v>Non-TIF</v>
      </c>
    </row>
    <row r="70" spans="1:28" x14ac:dyDescent="0.25">
      <c r="A70">
        <v>2022</v>
      </c>
      <c r="B70">
        <v>5</v>
      </c>
      <c r="C70" t="s">
        <v>31</v>
      </c>
      <c r="D70">
        <v>844971</v>
      </c>
      <c r="E70">
        <v>3141749</v>
      </c>
      <c r="F70">
        <v>76798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4063518</v>
      </c>
      <c r="O70">
        <v>3704</v>
      </c>
      <c r="P70">
        <v>4059814</v>
      </c>
      <c r="Q70">
        <v>32767</v>
      </c>
      <c r="R70">
        <v>2022</v>
      </c>
      <c r="S70">
        <v>5</v>
      </c>
      <c r="T70">
        <v>0</v>
      </c>
      <c r="U70">
        <v>387</v>
      </c>
      <c r="V70">
        <v>150387</v>
      </c>
      <c r="W70" t="s">
        <v>26</v>
      </c>
      <c r="X70" t="s">
        <v>26</v>
      </c>
      <c r="Y70" t="s">
        <v>127</v>
      </c>
      <c r="Z70" t="s">
        <v>42</v>
      </c>
      <c r="AA70" s="3" t="str">
        <f t="shared" si="2"/>
        <v>0387</v>
      </c>
      <c r="AB70" s="4" t="str">
        <f t="shared" si="3"/>
        <v>Non-TIF</v>
      </c>
    </row>
    <row r="71" spans="1:28" x14ac:dyDescent="0.25">
      <c r="A71">
        <v>2022</v>
      </c>
      <c r="B71">
        <v>6</v>
      </c>
      <c r="C71" t="s">
        <v>23</v>
      </c>
      <c r="D71">
        <v>2112519</v>
      </c>
      <c r="E71">
        <v>28546</v>
      </c>
      <c r="F71">
        <v>0</v>
      </c>
      <c r="G71">
        <v>6860740</v>
      </c>
      <c r="H71">
        <v>424558</v>
      </c>
      <c r="I71">
        <v>0</v>
      </c>
      <c r="J71">
        <v>0</v>
      </c>
      <c r="K71">
        <v>0</v>
      </c>
      <c r="L71">
        <v>0</v>
      </c>
      <c r="M71">
        <v>0</v>
      </c>
      <c r="N71">
        <v>9426363</v>
      </c>
      <c r="O71">
        <v>3704</v>
      </c>
      <c r="P71">
        <v>9422659</v>
      </c>
      <c r="Q71">
        <v>0</v>
      </c>
      <c r="R71">
        <v>2022</v>
      </c>
      <c r="S71">
        <v>6</v>
      </c>
      <c r="T71">
        <v>0</v>
      </c>
      <c r="U71">
        <v>576</v>
      </c>
      <c r="V71" t="s">
        <v>186</v>
      </c>
      <c r="W71" t="s">
        <v>25</v>
      </c>
      <c r="X71" t="s">
        <v>26</v>
      </c>
      <c r="Y71" t="s">
        <v>187</v>
      </c>
      <c r="Z71" t="s">
        <v>46</v>
      </c>
      <c r="AA71" s="3" t="str">
        <f t="shared" si="2"/>
        <v>0576</v>
      </c>
      <c r="AB71" s="4" t="str">
        <f t="shared" si="3"/>
        <v>TIF</v>
      </c>
    </row>
    <row r="72" spans="1:28" x14ac:dyDescent="0.25">
      <c r="A72">
        <v>2022</v>
      </c>
      <c r="B72">
        <v>6</v>
      </c>
      <c r="C72" t="s">
        <v>23</v>
      </c>
      <c r="D72">
        <v>4163469</v>
      </c>
      <c r="E72">
        <v>0</v>
      </c>
      <c r="F72">
        <v>0</v>
      </c>
      <c r="G72">
        <v>65451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4228920</v>
      </c>
      <c r="O72">
        <v>0</v>
      </c>
      <c r="P72">
        <v>4228920</v>
      </c>
      <c r="Q72">
        <v>0</v>
      </c>
      <c r="R72">
        <v>2022</v>
      </c>
      <c r="S72">
        <v>6</v>
      </c>
      <c r="T72">
        <v>6</v>
      </c>
      <c r="U72">
        <v>660</v>
      </c>
      <c r="V72" t="s">
        <v>106</v>
      </c>
      <c r="W72" t="s">
        <v>25</v>
      </c>
      <c r="X72" t="s">
        <v>26</v>
      </c>
      <c r="Y72" t="s">
        <v>107</v>
      </c>
      <c r="Z72" t="s">
        <v>46</v>
      </c>
      <c r="AA72" s="3" t="str">
        <f t="shared" si="2"/>
        <v>6660</v>
      </c>
      <c r="AB72" s="4" t="str">
        <f t="shared" si="3"/>
        <v>TIF</v>
      </c>
    </row>
    <row r="73" spans="1:28" x14ac:dyDescent="0.25">
      <c r="A73">
        <v>2022</v>
      </c>
      <c r="B73">
        <v>6</v>
      </c>
      <c r="C73" t="s">
        <v>31</v>
      </c>
      <c r="D73">
        <v>67917608</v>
      </c>
      <c r="E73">
        <v>27156489</v>
      </c>
      <c r="F73">
        <v>888481</v>
      </c>
      <c r="G73">
        <v>4384118</v>
      </c>
      <c r="H73">
        <v>6211890</v>
      </c>
      <c r="I73">
        <v>0</v>
      </c>
      <c r="J73">
        <v>0</v>
      </c>
      <c r="K73">
        <v>0</v>
      </c>
      <c r="L73">
        <v>197106</v>
      </c>
      <c r="M73">
        <v>8739581</v>
      </c>
      <c r="N73">
        <v>115495273</v>
      </c>
      <c r="O73">
        <v>259122</v>
      </c>
      <c r="P73">
        <v>115236151</v>
      </c>
      <c r="Q73">
        <v>3074964</v>
      </c>
      <c r="R73">
        <v>2022</v>
      </c>
      <c r="S73">
        <v>6</v>
      </c>
      <c r="T73">
        <v>0</v>
      </c>
      <c r="U73">
        <v>576</v>
      </c>
      <c r="V73">
        <v>60576</v>
      </c>
      <c r="W73" t="s">
        <v>26</v>
      </c>
      <c r="X73" t="s">
        <v>26</v>
      </c>
      <c r="Y73" t="s">
        <v>45</v>
      </c>
      <c r="Z73" t="s">
        <v>46</v>
      </c>
      <c r="AA73" s="3" t="str">
        <f t="shared" si="2"/>
        <v>0576</v>
      </c>
      <c r="AB73" s="4" t="str">
        <f t="shared" si="3"/>
        <v>Non-TIF</v>
      </c>
    </row>
    <row r="74" spans="1:28" x14ac:dyDescent="0.25">
      <c r="A74">
        <v>2022</v>
      </c>
      <c r="B74">
        <v>7</v>
      </c>
      <c r="C74" t="s">
        <v>44</v>
      </c>
      <c r="D74">
        <v>50211393</v>
      </c>
      <c r="E74">
        <v>399019</v>
      </c>
      <c r="F74">
        <v>10942</v>
      </c>
      <c r="G74">
        <v>64467923</v>
      </c>
      <c r="H74">
        <v>1474952</v>
      </c>
      <c r="I74">
        <v>0</v>
      </c>
      <c r="J74">
        <v>0</v>
      </c>
      <c r="K74">
        <v>0</v>
      </c>
      <c r="L74">
        <v>0</v>
      </c>
      <c r="M74">
        <v>0</v>
      </c>
      <c r="N74">
        <v>116564229</v>
      </c>
      <c r="O74">
        <v>81488</v>
      </c>
      <c r="P74">
        <v>116482741</v>
      </c>
      <c r="Q74">
        <v>0</v>
      </c>
      <c r="R74">
        <v>2022</v>
      </c>
      <c r="S74">
        <v>7</v>
      </c>
      <c r="T74">
        <v>1</v>
      </c>
      <c r="U74">
        <v>44</v>
      </c>
      <c r="V74">
        <v>71044</v>
      </c>
      <c r="W74" t="s">
        <v>26</v>
      </c>
      <c r="X74" t="s">
        <v>26</v>
      </c>
      <c r="Y74" t="s">
        <v>128</v>
      </c>
      <c r="Z74" t="s">
        <v>50</v>
      </c>
      <c r="AA74" s="3" t="str">
        <f t="shared" si="2"/>
        <v>1044</v>
      </c>
      <c r="AB74" s="4" t="str">
        <f t="shared" si="3"/>
        <v>Non-TIF</v>
      </c>
    </row>
    <row r="75" spans="1:28" x14ac:dyDescent="0.25">
      <c r="A75">
        <v>2022</v>
      </c>
      <c r="B75">
        <v>7</v>
      </c>
      <c r="C75" t="s">
        <v>44</v>
      </c>
      <c r="D75">
        <v>218446587</v>
      </c>
      <c r="E75">
        <v>3101775</v>
      </c>
      <c r="F75">
        <v>175808</v>
      </c>
      <c r="G75">
        <v>423573251</v>
      </c>
      <c r="H75">
        <v>43310148</v>
      </c>
      <c r="I75">
        <v>0</v>
      </c>
      <c r="J75">
        <v>0</v>
      </c>
      <c r="K75">
        <v>0</v>
      </c>
      <c r="L75">
        <v>0</v>
      </c>
      <c r="M75">
        <v>0</v>
      </c>
      <c r="N75">
        <v>688607569</v>
      </c>
      <c r="O75">
        <v>906581</v>
      </c>
      <c r="P75">
        <v>687700988</v>
      </c>
      <c r="Q75">
        <v>0</v>
      </c>
      <c r="R75">
        <v>2022</v>
      </c>
      <c r="S75">
        <v>7</v>
      </c>
      <c r="T75">
        <v>6</v>
      </c>
      <c r="U75">
        <v>795</v>
      </c>
      <c r="V75">
        <v>76795</v>
      </c>
      <c r="W75" t="s">
        <v>26</v>
      </c>
      <c r="X75" t="s">
        <v>26</v>
      </c>
      <c r="Y75" t="s">
        <v>129</v>
      </c>
      <c r="Z75" t="s">
        <v>50</v>
      </c>
      <c r="AA75" s="3" t="str">
        <f t="shared" si="2"/>
        <v>6795</v>
      </c>
      <c r="AB75" s="4" t="str">
        <f t="shared" si="3"/>
        <v>Non-TIF</v>
      </c>
    </row>
    <row r="76" spans="1:28" x14ac:dyDescent="0.25">
      <c r="A76">
        <v>2022</v>
      </c>
      <c r="B76">
        <v>7</v>
      </c>
      <c r="C76" t="s">
        <v>44</v>
      </c>
      <c r="D76">
        <v>130880</v>
      </c>
      <c r="E76">
        <v>102888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233768</v>
      </c>
      <c r="O76">
        <v>0</v>
      </c>
      <c r="P76">
        <v>233768</v>
      </c>
      <c r="Q76">
        <v>0</v>
      </c>
      <c r="R76">
        <v>2022</v>
      </c>
      <c r="S76">
        <v>7</v>
      </c>
      <c r="T76">
        <v>1</v>
      </c>
      <c r="U76">
        <v>791</v>
      </c>
      <c r="V76">
        <v>381791</v>
      </c>
      <c r="W76" t="s">
        <v>26</v>
      </c>
      <c r="X76" t="s">
        <v>26</v>
      </c>
      <c r="Y76" t="s">
        <v>145</v>
      </c>
      <c r="Z76" t="s">
        <v>50</v>
      </c>
      <c r="AA76" s="3" t="str">
        <f t="shared" si="2"/>
        <v>1791</v>
      </c>
      <c r="AB76" s="4" t="str">
        <f t="shared" si="3"/>
        <v>Non-TIF</v>
      </c>
    </row>
    <row r="77" spans="1:28" x14ac:dyDescent="0.25">
      <c r="A77">
        <v>2022</v>
      </c>
      <c r="B77">
        <v>7</v>
      </c>
      <c r="C77" t="s">
        <v>23</v>
      </c>
      <c r="D77">
        <v>143540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143540</v>
      </c>
      <c r="O77">
        <v>0</v>
      </c>
      <c r="P77">
        <v>143540</v>
      </c>
      <c r="Q77">
        <v>0</v>
      </c>
      <c r="R77">
        <v>2022</v>
      </c>
      <c r="S77">
        <v>7</v>
      </c>
      <c r="T77">
        <v>1</v>
      </c>
      <c r="U77">
        <v>791</v>
      </c>
      <c r="V77" t="s">
        <v>132</v>
      </c>
      <c r="W77" t="s">
        <v>25</v>
      </c>
      <c r="X77" t="s">
        <v>26</v>
      </c>
      <c r="Y77" t="s">
        <v>133</v>
      </c>
      <c r="Z77" t="s">
        <v>50</v>
      </c>
      <c r="AA77" s="3" t="str">
        <f t="shared" si="2"/>
        <v>1791</v>
      </c>
      <c r="AB77" s="4" t="str">
        <f t="shared" si="3"/>
        <v>TIF</v>
      </c>
    </row>
    <row r="78" spans="1:28" x14ac:dyDescent="0.25">
      <c r="A78">
        <v>2022</v>
      </c>
      <c r="B78">
        <v>7</v>
      </c>
      <c r="C78" t="s">
        <v>23</v>
      </c>
      <c r="D78">
        <v>103349</v>
      </c>
      <c r="E78">
        <v>0</v>
      </c>
      <c r="F78">
        <v>0</v>
      </c>
      <c r="G78">
        <v>33237</v>
      </c>
      <c r="H78">
        <v>22593</v>
      </c>
      <c r="I78">
        <v>0</v>
      </c>
      <c r="J78">
        <v>0</v>
      </c>
      <c r="K78">
        <v>0</v>
      </c>
      <c r="L78">
        <v>0</v>
      </c>
      <c r="M78">
        <v>0</v>
      </c>
      <c r="N78">
        <v>159179</v>
      </c>
      <c r="O78">
        <v>0</v>
      </c>
      <c r="P78">
        <v>159179</v>
      </c>
      <c r="Q78">
        <v>0</v>
      </c>
      <c r="R78">
        <v>2022</v>
      </c>
      <c r="S78">
        <v>7</v>
      </c>
      <c r="T78">
        <v>1</v>
      </c>
      <c r="U78">
        <v>908</v>
      </c>
      <c r="V78" t="s">
        <v>51</v>
      </c>
      <c r="W78" t="s">
        <v>25</v>
      </c>
      <c r="X78" t="s">
        <v>26</v>
      </c>
      <c r="Y78" t="s">
        <v>52</v>
      </c>
      <c r="Z78" t="s">
        <v>50</v>
      </c>
      <c r="AA78" s="3" t="str">
        <f t="shared" si="2"/>
        <v>1908</v>
      </c>
      <c r="AB78" s="4" t="str">
        <f t="shared" si="3"/>
        <v>TIF</v>
      </c>
    </row>
    <row r="79" spans="1:28" x14ac:dyDescent="0.25">
      <c r="A79">
        <v>2022</v>
      </c>
      <c r="B79">
        <v>7</v>
      </c>
      <c r="C79" t="s">
        <v>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2022</v>
      </c>
      <c r="S79">
        <v>7</v>
      </c>
      <c r="T79">
        <v>3</v>
      </c>
      <c r="U79">
        <v>186</v>
      </c>
      <c r="V79" t="s">
        <v>53</v>
      </c>
      <c r="W79" t="s">
        <v>25</v>
      </c>
      <c r="X79" t="s">
        <v>26</v>
      </c>
      <c r="Y79" t="s">
        <v>54</v>
      </c>
      <c r="Z79" t="s">
        <v>50</v>
      </c>
      <c r="AA79" s="3" t="str">
        <f t="shared" si="2"/>
        <v>3186</v>
      </c>
      <c r="AB79" s="4" t="str">
        <f t="shared" si="3"/>
        <v>TIF</v>
      </c>
    </row>
    <row r="80" spans="1:28" x14ac:dyDescent="0.25">
      <c r="A80">
        <v>2022</v>
      </c>
      <c r="B80">
        <v>7</v>
      </c>
      <c r="C80" t="s">
        <v>23</v>
      </c>
      <c r="D80">
        <v>7085193</v>
      </c>
      <c r="E80">
        <v>0</v>
      </c>
      <c r="F80">
        <v>0</v>
      </c>
      <c r="G80">
        <v>438279</v>
      </c>
      <c r="H80">
        <v>8354</v>
      </c>
      <c r="I80">
        <v>0</v>
      </c>
      <c r="J80">
        <v>0</v>
      </c>
      <c r="K80">
        <v>0</v>
      </c>
      <c r="L80">
        <v>0</v>
      </c>
      <c r="M80">
        <v>0</v>
      </c>
      <c r="N80">
        <v>7531826</v>
      </c>
      <c r="O80">
        <v>11112</v>
      </c>
      <c r="P80">
        <v>7520714</v>
      </c>
      <c r="Q80">
        <v>0</v>
      </c>
      <c r="R80">
        <v>2022</v>
      </c>
      <c r="S80">
        <v>7</v>
      </c>
      <c r="T80">
        <v>1</v>
      </c>
      <c r="U80">
        <v>935</v>
      </c>
      <c r="V80" t="s">
        <v>114</v>
      </c>
      <c r="W80" t="s">
        <v>25</v>
      </c>
      <c r="X80" t="s">
        <v>26</v>
      </c>
      <c r="Y80" t="s">
        <v>115</v>
      </c>
      <c r="Z80" t="s">
        <v>50</v>
      </c>
      <c r="AA80" s="3" t="str">
        <f t="shared" si="2"/>
        <v>1935</v>
      </c>
      <c r="AB80" s="4" t="str">
        <f t="shared" si="3"/>
        <v>TIF</v>
      </c>
    </row>
    <row r="81" spans="1:28" x14ac:dyDescent="0.25">
      <c r="A81">
        <v>2022</v>
      </c>
      <c r="B81">
        <v>7</v>
      </c>
      <c r="C81" t="s">
        <v>31</v>
      </c>
      <c r="D81">
        <v>71868357</v>
      </c>
      <c r="E81">
        <v>60001961</v>
      </c>
      <c r="F81">
        <v>2821493</v>
      </c>
      <c r="G81">
        <v>2750824</v>
      </c>
      <c r="H81">
        <v>58095</v>
      </c>
      <c r="I81">
        <v>0</v>
      </c>
      <c r="J81">
        <v>0</v>
      </c>
      <c r="K81">
        <v>0</v>
      </c>
      <c r="L81">
        <v>83250</v>
      </c>
      <c r="M81">
        <v>2310299</v>
      </c>
      <c r="N81">
        <v>139894279</v>
      </c>
      <c r="O81">
        <v>181496</v>
      </c>
      <c r="P81">
        <v>139712783</v>
      </c>
      <c r="Q81">
        <v>17793677</v>
      </c>
      <c r="R81">
        <v>2022</v>
      </c>
      <c r="S81">
        <v>7</v>
      </c>
      <c r="T81">
        <v>1</v>
      </c>
      <c r="U81">
        <v>908</v>
      </c>
      <c r="V81">
        <v>71908</v>
      </c>
      <c r="W81" t="s">
        <v>26</v>
      </c>
      <c r="X81" t="s">
        <v>26</v>
      </c>
      <c r="Y81" t="s">
        <v>49</v>
      </c>
      <c r="Z81" t="s">
        <v>50</v>
      </c>
      <c r="AA81" s="3" t="str">
        <f t="shared" si="2"/>
        <v>1908</v>
      </c>
      <c r="AB81" s="4" t="str">
        <f t="shared" si="3"/>
        <v>Non-TIF</v>
      </c>
    </row>
    <row r="82" spans="1:28" x14ac:dyDescent="0.25">
      <c r="A82">
        <v>2022</v>
      </c>
      <c r="B82">
        <v>7</v>
      </c>
      <c r="C82" t="s">
        <v>31</v>
      </c>
      <c r="D82">
        <v>50042312</v>
      </c>
      <c r="E82">
        <v>13736999</v>
      </c>
      <c r="F82">
        <v>1464399</v>
      </c>
      <c r="G82">
        <v>1336446</v>
      </c>
      <c r="H82">
        <v>3123470</v>
      </c>
      <c r="I82">
        <v>0</v>
      </c>
      <c r="J82">
        <v>0</v>
      </c>
      <c r="K82">
        <v>0</v>
      </c>
      <c r="L82">
        <v>126607</v>
      </c>
      <c r="M82">
        <v>1813293</v>
      </c>
      <c r="N82">
        <v>71643526</v>
      </c>
      <c r="O82">
        <v>118528</v>
      </c>
      <c r="P82">
        <v>71524998</v>
      </c>
      <c r="Q82">
        <v>8875300</v>
      </c>
      <c r="R82">
        <v>2022</v>
      </c>
      <c r="S82">
        <v>7</v>
      </c>
      <c r="T82">
        <v>3</v>
      </c>
      <c r="U82">
        <v>186</v>
      </c>
      <c r="V82">
        <v>93186</v>
      </c>
      <c r="W82" t="s">
        <v>26</v>
      </c>
      <c r="X82" t="s">
        <v>26</v>
      </c>
      <c r="Y82" t="s">
        <v>55</v>
      </c>
      <c r="Z82" t="s">
        <v>50</v>
      </c>
      <c r="AA82" s="3" t="str">
        <f t="shared" si="2"/>
        <v>3186</v>
      </c>
      <c r="AB82" s="4" t="str">
        <f t="shared" si="3"/>
        <v>Non-TIF</v>
      </c>
    </row>
    <row r="83" spans="1:28" x14ac:dyDescent="0.25">
      <c r="A83">
        <v>2022</v>
      </c>
      <c r="B83">
        <v>7</v>
      </c>
      <c r="C83" t="s">
        <v>31</v>
      </c>
      <c r="D83">
        <v>7934099</v>
      </c>
      <c r="E83">
        <v>6373621</v>
      </c>
      <c r="F83">
        <v>423236</v>
      </c>
      <c r="G83">
        <v>89670</v>
      </c>
      <c r="H83">
        <v>0</v>
      </c>
      <c r="I83">
        <v>0</v>
      </c>
      <c r="J83">
        <v>0</v>
      </c>
      <c r="K83">
        <v>0</v>
      </c>
      <c r="L83">
        <v>172521</v>
      </c>
      <c r="M83">
        <v>242716</v>
      </c>
      <c r="N83">
        <v>15235863</v>
      </c>
      <c r="O83">
        <v>12964</v>
      </c>
      <c r="P83">
        <v>15222899</v>
      </c>
      <c r="Q83">
        <v>733922</v>
      </c>
      <c r="R83">
        <v>2022</v>
      </c>
      <c r="S83">
        <v>7</v>
      </c>
      <c r="T83">
        <v>1</v>
      </c>
      <c r="U83">
        <v>791</v>
      </c>
      <c r="V83">
        <v>381791</v>
      </c>
      <c r="W83" t="s">
        <v>26</v>
      </c>
      <c r="X83" t="s">
        <v>26</v>
      </c>
      <c r="Y83" t="s">
        <v>145</v>
      </c>
      <c r="Z83" t="s">
        <v>50</v>
      </c>
      <c r="AA83" s="3" t="str">
        <f t="shared" si="2"/>
        <v>1791</v>
      </c>
      <c r="AB83" s="4" t="str">
        <f t="shared" si="3"/>
        <v>Non-TIF</v>
      </c>
    </row>
    <row r="84" spans="1:28" x14ac:dyDescent="0.25">
      <c r="A84">
        <v>2022</v>
      </c>
      <c r="B84">
        <v>7</v>
      </c>
      <c r="C84" t="s">
        <v>31</v>
      </c>
      <c r="D84">
        <v>45182527</v>
      </c>
      <c r="E84">
        <v>55218109</v>
      </c>
      <c r="F84">
        <v>3065722</v>
      </c>
      <c r="G84">
        <v>1839243</v>
      </c>
      <c r="H84">
        <v>0</v>
      </c>
      <c r="I84">
        <v>0</v>
      </c>
      <c r="J84">
        <v>0</v>
      </c>
      <c r="K84">
        <v>0</v>
      </c>
      <c r="L84">
        <v>2494248</v>
      </c>
      <c r="M84">
        <v>2546097</v>
      </c>
      <c r="N84">
        <v>110345946</v>
      </c>
      <c r="O84">
        <v>92600</v>
      </c>
      <c r="P84">
        <v>110253346</v>
      </c>
      <c r="Q84">
        <v>2842572</v>
      </c>
      <c r="R84">
        <v>2022</v>
      </c>
      <c r="S84">
        <v>7</v>
      </c>
      <c r="T84">
        <v>1</v>
      </c>
      <c r="U84">
        <v>935</v>
      </c>
      <c r="V84">
        <v>861935</v>
      </c>
      <c r="W84" t="s">
        <v>26</v>
      </c>
      <c r="X84" t="s">
        <v>26</v>
      </c>
      <c r="Y84" t="s">
        <v>172</v>
      </c>
      <c r="Z84" t="s">
        <v>50</v>
      </c>
      <c r="AA84" s="3" t="str">
        <f t="shared" si="2"/>
        <v>1935</v>
      </c>
      <c r="AB84" s="4" t="str">
        <f t="shared" si="3"/>
        <v>Non-TIF</v>
      </c>
    </row>
    <row r="85" spans="1:28" x14ac:dyDescent="0.25">
      <c r="A85">
        <v>2022</v>
      </c>
      <c r="B85">
        <v>7</v>
      </c>
      <c r="C85" t="s">
        <v>31</v>
      </c>
      <c r="D85">
        <v>6904365</v>
      </c>
      <c r="E85">
        <v>15528970</v>
      </c>
      <c r="F85">
        <v>789640</v>
      </c>
      <c r="G85">
        <v>2201535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25424510</v>
      </c>
      <c r="O85">
        <v>12964</v>
      </c>
      <c r="P85">
        <v>25411546</v>
      </c>
      <c r="Q85">
        <v>557793</v>
      </c>
      <c r="R85">
        <v>2022</v>
      </c>
      <c r="S85">
        <v>7</v>
      </c>
      <c r="T85">
        <v>2</v>
      </c>
      <c r="U85">
        <v>502</v>
      </c>
      <c r="V85">
        <v>862502</v>
      </c>
      <c r="W85" t="s">
        <v>26</v>
      </c>
      <c r="X85" t="s">
        <v>26</v>
      </c>
      <c r="Y85" t="s">
        <v>58</v>
      </c>
      <c r="Z85" t="s">
        <v>50</v>
      </c>
      <c r="AA85" s="3" t="str">
        <f t="shared" si="2"/>
        <v>2502</v>
      </c>
      <c r="AB85" s="4" t="str">
        <f t="shared" si="3"/>
        <v>Non-TIF</v>
      </c>
    </row>
    <row r="86" spans="1:28" x14ac:dyDescent="0.25">
      <c r="A86">
        <v>2022</v>
      </c>
      <c r="B86">
        <v>8</v>
      </c>
      <c r="C86" t="s">
        <v>44</v>
      </c>
      <c r="D86">
        <v>32363174</v>
      </c>
      <c r="E86">
        <v>20768</v>
      </c>
      <c r="F86">
        <v>2469</v>
      </c>
      <c r="G86">
        <v>3070652</v>
      </c>
      <c r="H86">
        <v>142985</v>
      </c>
      <c r="I86">
        <v>0</v>
      </c>
      <c r="J86">
        <v>0</v>
      </c>
      <c r="K86">
        <v>0</v>
      </c>
      <c r="L86">
        <v>0</v>
      </c>
      <c r="M86">
        <v>0</v>
      </c>
      <c r="N86">
        <v>35600048</v>
      </c>
      <c r="O86">
        <v>92600</v>
      </c>
      <c r="P86">
        <v>35507448</v>
      </c>
      <c r="Q86">
        <v>0</v>
      </c>
      <c r="R86">
        <v>2022</v>
      </c>
      <c r="S86">
        <v>8</v>
      </c>
      <c r="T86">
        <v>3</v>
      </c>
      <c r="U86">
        <v>942</v>
      </c>
      <c r="V86">
        <v>83942</v>
      </c>
      <c r="W86" t="s">
        <v>26</v>
      </c>
      <c r="X86" t="s">
        <v>26</v>
      </c>
      <c r="Y86" t="s">
        <v>59</v>
      </c>
      <c r="Z86" t="s">
        <v>60</v>
      </c>
      <c r="AA86" s="3" t="str">
        <f t="shared" si="2"/>
        <v>3942</v>
      </c>
      <c r="AB86" s="4" t="str">
        <f t="shared" si="3"/>
        <v>Non-TIF</v>
      </c>
    </row>
    <row r="87" spans="1:28" x14ac:dyDescent="0.25">
      <c r="A87">
        <v>2022</v>
      </c>
      <c r="B87">
        <v>8</v>
      </c>
      <c r="C87" t="s">
        <v>44</v>
      </c>
      <c r="D87">
        <v>256908</v>
      </c>
      <c r="E87">
        <v>1257093</v>
      </c>
      <c r="F87">
        <v>38704</v>
      </c>
      <c r="G87">
        <v>8688990</v>
      </c>
      <c r="H87">
        <v>28184025</v>
      </c>
      <c r="I87">
        <v>0</v>
      </c>
      <c r="J87">
        <v>0</v>
      </c>
      <c r="K87">
        <v>0</v>
      </c>
      <c r="L87">
        <v>0</v>
      </c>
      <c r="M87">
        <v>0</v>
      </c>
      <c r="N87">
        <v>38425720</v>
      </c>
      <c r="O87">
        <v>7408</v>
      </c>
      <c r="P87">
        <v>38418312</v>
      </c>
      <c r="Q87">
        <v>0</v>
      </c>
      <c r="R87">
        <v>2022</v>
      </c>
      <c r="S87">
        <v>8</v>
      </c>
      <c r="T87">
        <v>6</v>
      </c>
      <c r="U87">
        <v>561</v>
      </c>
      <c r="V87">
        <v>86561</v>
      </c>
      <c r="W87" t="s">
        <v>26</v>
      </c>
      <c r="X87" t="s">
        <v>26</v>
      </c>
      <c r="Y87" t="s">
        <v>61</v>
      </c>
      <c r="Z87" t="s">
        <v>60</v>
      </c>
      <c r="AA87" s="3" t="str">
        <f t="shared" si="2"/>
        <v>6561</v>
      </c>
      <c r="AB87" s="4" t="str">
        <f t="shared" si="3"/>
        <v>Non-TIF</v>
      </c>
    </row>
    <row r="88" spans="1:28" x14ac:dyDescent="0.25">
      <c r="A88">
        <v>2022</v>
      </c>
      <c r="B88">
        <v>8</v>
      </c>
      <c r="C88" t="s">
        <v>31</v>
      </c>
      <c r="D88">
        <v>138694362</v>
      </c>
      <c r="E88">
        <v>108457102</v>
      </c>
      <c r="F88">
        <v>6466763</v>
      </c>
      <c r="G88">
        <v>10641988</v>
      </c>
      <c r="H88">
        <v>30503293</v>
      </c>
      <c r="I88">
        <v>0</v>
      </c>
      <c r="J88">
        <v>0</v>
      </c>
      <c r="K88">
        <v>16151</v>
      </c>
      <c r="L88">
        <v>67515136</v>
      </c>
      <c r="M88">
        <v>11697942</v>
      </c>
      <c r="N88">
        <v>373992737</v>
      </c>
      <c r="O88">
        <v>327804</v>
      </c>
      <c r="P88">
        <v>373664933</v>
      </c>
      <c r="Q88">
        <v>2751333</v>
      </c>
      <c r="R88">
        <v>2022</v>
      </c>
      <c r="S88">
        <v>8</v>
      </c>
      <c r="T88">
        <v>4</v>
      </c>
      <c r="U88">
        <v>878</v>
      </c>
      <c r="V88">
        <v>84878</v>
      </c>
      <c r="W88" t="s">
        <v>26</v>
      </c>
      <c r="X88" t="s">
        <v>26</v>
      </c>
      <c r="Y88" t="s">
        <v>201</v>
      </c>
      <c r="Z88" t="s">
        <v>60</v>
      </c>
      <c r="AA88" s="3" t="str">
        <f t="shared" si="2"/>
        <v>4878</v>
      </c>
      <c r="AB88" s="4" t="str">
        <f t="shared" si="3"/>
        <v>Non-TIF</v>
      </c>
    </row>
    <row r="89" spans="1:28" x14ac:dyDescent="0.25">
      <c r="A89">
        <v>2022</v>
      </c>
      <c r="B89">
        <v>8</v>
      </c>
      <c r="C89" t="s">
        <v>31</v>
      </c>
      <c r="D89">
        <v>6716785</v>
      </c>
      <c r="E89">
        <v>10296187</v>
      </c>
      <c r="F89">
        <v>385822</v>
      </c>
      <c r="G89">
        <v>131137</v>
      </c>
      <c r="H89">
        <v>10105847</v>
      </c>
      <c r="I89">
        <v>0</v>
      </c>
      <c r="J89">
        <v>0</v>
      </c>
      <c r="K89">
        <v>0</v>
      </c>
      <c r="L89">
        <v>0</v>
      </c>
      <c r="M89">
        <v>0</v>
      </c>
      <c r="N89">
        <v>27635778</v>
      </c>
      <c r="O89">
        <v>9260</v>
      </c>
      <c r="P89">
        <v>27626518</v>
      </c>
      <c r="Q89">
        <v>180605</v>
      </c>
      <c r="R89">
        <v>2022</v>
      </c>
      <c r="S89">
        <v>8</v>
      </c>
      <c r="T89">
        <v>0</v>
      </c>
      <c r="U89">
        <v>472</v>
      </c>
      <c r="V89">
        <v>850472</v>
      </c>
      <c r="W89" t="s">
        <v>26</v>
      </c>
      <c r="X89" t="s">
        <v>26</v>
      </c>
      <c r="Y89" t="s">
        <v>203</v>
      </c>
      <c r="Z89" t="s">
        <v>60</v>
      </c>
      <c r="AA89" s="3" t="str">
        <f t="shared" si="2"/>
        <v>0472</v>
      </c>
      <c r="AB89" s="4" t="str">
        <f t="shared" si="3"/>
        <v>Non-TIF</v>
      </c>
    </row>
    <row r="90" spans="1:28" x14ac:dyDescent="0.25">
      <c r="A90">
        <v>2022</v>
      </c>
      <c r="B90">
        <v>8</v>
      </c>
      <c r="C90" t="s">
        <v>31</v>
      </c>
      <c r="D90">
        <v>6863479</v>
      </c>
      <c r="E90">
        <v>11716917</v>
      </c>
      <c r="F90">
        <v>846522</v>
      </c>
      <c r="G90">
        <v>0</v>
      </c>
      <c r="H90">
        <v>0</v>
      </c>
      <c r="I90">
        <v>0</v>
      </c>
      <c r="J90">
        <v>0</v>
      </c>
      <c r="K90">
        <v>0</v>
      </c>
      <c r="L90">
        <v>2168698</v>
      </c>
      <c r="M90">
        <v>0</v>
      </c>
      <c r="N90">
        <v>21595616</v>
      </c>
      <c r="O90">
        <v>7408</v>
      </c>
      <c r="P90">
        <v>21588208</v>
      </c>
      <c r="Q90">
        <v>112142</v>
      </c>
      <c r="R90">
        <v>2022</v>
      </c>
      <c r="S90">
        <v>8</v>
      </c>
      <c r="T90">
        <v>5</v>
      </c>
      <c r="U90">
        <v>643</v>
      </c>
      <c r="V90">
        <v>855643</v>
      </c>
      <c r="W90" t="s">
        <v>26</v>
      </c>
      <c r="X90" t="s">
        <v>26</v>
      </c>
      <c r="Y90" t="s">
        <v>204</v>
      </c>
      <c r="Z90" t="s">
        <v>60</v>
      </c>
      <c r="AA90" s="3" t="str">
        <f t="shared" si="2"/>
        <v>5643</v>
      </c>
      <c r="AB90" s="4" t="str">
        <f t="shared" si="3"/>
        <v>Non-TIF</v>
      </c>
    </row>
    <row r="91" spans="1:28" x14ac:dyDescent="0.25">
      <c r="A91">
        <v>2022</v>
      </c>
      <c r="B91">
        <v>8</v>
      </c>
      <c r="C91" t="s">
        <v>31</v>
      </c>
      <c r="D91">
        <v>22996510</v>
      </c>
      <c r="E91">
        <v>54181641</v>
      </c>
      <c r="F91">
        <v>2887072</v>
      </c>
      <c r="G91">
        <v>4346699</v>
      </c>
      <c r="H91">
        <v>10008059</v>
      </c>
      <c r="I91">
        <v>0</v>
      </c>
      <c r="J91">
        <v>0</v>
      </c>
      <c r="K91">
        <v>15643</v>
      </c>
      <c r="L91">
        <v>27944382</v>
      </c>
      <c r="M91">
        <v>0</v>
      </c>
      <c r="N91">
        <v>122380006</v>
      </c>
      <c r="O91">
        <v>77784</v>
      </c>
      <c r="P91">
        <v>122302222</v>
      </c>
      <c r="Q91">
        <v>2367773</v>
      </c>
      <c r="R91">
        <v>2022</v>
      </c>
      <c r="S91">
        <v>8</v>
      </c>
      <c r="T91">
        <v>6</v>
      </c>
      <c r="U91">
        <v>96</v>
      </c>
      <c r="V91">
        <v>946096</v>
      </c>
      <c r="W91" t="s">
        <v>26</v>
      </c>
      <c r="X91" t="s">
        <v>26</v>
      </c>
      <c r="Y91" t="s">
        <v>1739</v>
      </c>
      <c r="Z91" t="s">
        <v>60</v>
      </c>
      <c r="AA91" s="3" t="str">
        <f t="shared" si="2"/>
        <v>6096</v>
      </c>
      <c r="AB91" s="4" t="str">
        <f t="shared" si="3"/>
        <v>Non-TIF</v>
      </c>
    </row>
    <row r="92" spans="1:28" x14ac:dyDescent="0.25">
      <c r="A92">
        <v>2022</v>
      </c>
      <c r="B92">
        <v>9</v>
      </c>
      <c r="C92" t="s">
        <v>31</v>
      </c>
      <c r="D92">
        <v>116843453</v>
      </c>
      <c r="E92">
        <v>21378483</v>
      </c>
      <c r="F92">
        <v>942019</v>
      </c>
      <c r="G92">
        <v>788985</v>
      </c>
      <c r="H92">
        <v>3023459</v>
      </c>
      <c r="I92">
        <v>0</v>
      </c>
      <c r="J92">
        <v>0</v>
      </c>
      <c r="K92">
        <v>0</v>
      </c>
      <c r="L92">
        <v>278963</v>
      </c>
      <c r="M92">
        <v>0</v>
      </c>
      <c r="N92">
        <v>143255362</v>
      </c>
      <c r="O92">
        <v>209276</v>
      </c>
      <c r="P92">
        <v>143046086</v>
      </c>
      <c r="Q92">
        <v>2920355</v>
      </c>
      <c r="R92">
        <v>2022</v>
      </c>
      <c r="S92">
        <v>9</v>
      </c>
      <c r="T92">
        <v>1</v>
      </c>
      <c r="U92">
        <v>719</v>
      </c>
      <c r="V92">
        <v>91719</v>
      </c>
      <c r="W92" t="s">
        <v>26</v>
      </c>
      <c r="X92" t="s">
        <v>26</v>
      </c>
      <c r="Y92" t="s">
        <v>64</v>
      </c>
      <c r="Z92" t="s">
        <v>65</v>
      </c>
      <c r="AA92" s="3" t="str">
        <f t="shared" si="2"/>
        <v>1719</v>
      </c>
      <c r="AB92" s="4" t="str">
        <f t="shared" si="3"/>
        <v>Non-TIF</v>
      </c>
    </row>
    <row r="93" spans="1:28" x14ac:dyDescent="0.25">
      <c r="A93">
        <v>2022</v>
      </c>
      <c r="B93">
        <v>9</v>
      </c>
      <c r="C93" t="s">
        <v>31</v>
      </c>
      <c r="D93">
        <v>58044250</v>
      </c>
      <c r="E93">
        <v>49421332</v>
      </c>
      <c r="F93">
        <v>3651083</v>
      </c>
      <c r="G93">
        <v>5756126</v>
      </c>
      <c r="H93">
        <v>7007</v>
      </c>
      <c r="I93">
        <v>0</v>
      </c>
      <c r="J93">
        <v>0</v>
      </c>
      <c r="K93">
        <v>0</v>
      </c>
      <c r="L93">
        <v>204665</v>
      </c>
      <c r="M93">
        <v>0</v>
      </c>
      <c r="N93">
        <v>117084463</v>
      </c>
      <c r="O93">
        <v>122232</v>
      </c>
      <c r="P93">
        <v>116962231</v>
      </c>
      <c r="Q93">
        <v>1178065</v>
      </c>
      <c r="R93">
        <v>2022</v>
      </c>
      <c r="S93">
        <v>9</v>
      </c>
      <c r="T93">
        <v>6</v>
      </c>
      <c r="U93">
        <v>762</v>
      </c>
      <c r="V93">
        <v>96762</v>
      </c>
      <c r="W93" t="s">
        <v>26</v>
      </c>
      <c r="X93" t="s">
        <v>26</v>
      </c>
      <c r="Y93" t="s">
        <v>56</v>
      </c>
      <c r="Z93" t="s">
        <v>65</v>
      </c>
      <c r="AA93" s="3" t="str">
        <f t="shared" si="2"/>
        <v>6762</v>
      </c>
      <c r="AB93" s="4" t="str">
        <f t="shared" si="3"/>
        <v>Non-TIF</v>
      </c>
    </row>
    <row r="94" spans="1:28" x14ac:dyDescent="0.25">
      <c r="A94">
        <v>2022</v>
      </c>
      <c r="B94">
        <v>10</v>
      </c>
      <c r="C94" t="s">
        <v>23</v>
      </c>
      <c r="D94">
        <v>1435736</v>
      </c>
      <c r="E94">
        <v>0</v>
      </c>
      <c r="F94">
        <v>0</v>
      </c>
      <c r="G94">
        <v>443402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1879138</v>
      </c>
      <c r="O94">
        <v>0</v>
      </c>
      <c r="P94">
        <v>1879138</v>
      </c>
      <c r="Q94">
        <v>0</v>
      </c>
      <c r="R94">
        <v>2022</v>
      </c>
      <c r="S94">
        <v>10</v>
      </c>
      <c r="T94">
        <v>6</v>
      </c>
      <c r="U94">
        <v>762</v>
      </c>
      <c r="V94" t="s">
        <v>167</v>
      </c>
      <c r="W94" t="s">
        <v>25</v>
      </c>
      <c r="X94" t="s">
        <v>26</v>
      </c>
      <c r="Y94" t="s">
        <v>168</v>
      </c>
      <c r="Z94" t="s">
        <v>67</v>
      </c>
      <c r="AA94" s="3" t="str">
        <f t="shared" si="2"/>
        <v>6762</v>
      </c>
      <c r="AB94" s="4" t="str">
        <f t="shared" si="3"/>
        <v>TIF</v>
      </c>
    </row>
    <row r="95" spans="1:28" x14ac:dyDescent="0.25">
      <c r="A95">
        <v>2022</v>
      </c>
      <c r="B95">
        <v>10</v>
      </c>
      <c r="C95" t="s">
        <v>31</v>
      </c>
      <c r="D95">
        <v>30046071</v>
      </c>
      <c r="E95">
        <v>17976603</v>
      </c>
      <c r="F95">
        <v>1483149</v>
      </c>
      <c r="G95">
        <v>2430971</v>
      </c>
      <c r="H95">
        <v>8438179</v>
      </c>
      <c r="I95">
        <v>0</v>
      </c>
      <c r="J95">
        <v>0</v>
      </c>
      <c r="K95">
        <v>0</v>
      </c>
      <c r="L95">
        <v>0</v>
      </c>
      <c r="M95">
        <v>641970</v>
      </c>
      <c r="N95">
        <v>61016943</v>
      </c>
      <c r="O95">
        <v>79636</v>
      </c>
      <c r="P95">
        <v>60937307</v>
      </c>
      <c r="Q95">
        <v>1034819</v>
      </c>
      <c r="R95">
        <v>2022</v>
      </c>
      <c r="S95">
        <v>10</v>
      </c>
      <c r="T95">
        <v>6</v>
      </c>
      <c r="U95">
        <v>762</v>
      </c>
      <c r="V95">
        <v>96762</v>
      </c>
      <c r="W95" t="s">
        <v>26</v>
      </c>
      <c r="X95" t="s">
        <v>26</v>
      </c>
      <c r="Y95" t="s">
        <v>56</v>
      </c>
      <c r="Z95" t="s">
        <v>67</v>
      </c>
      <c r="AA95" s="3" t="str">
        <f t="shared" si="2"/>
        <v>6762</v>
      </c>
      <c r="AB95" s="4" t="str">
        <f t="shared" si="3"/>
        <v>Non-TIF</v>
      </c>
    </row>
    <row r="96" spans="1:28" x14ac:dyDescent="0.25">
      <c r="A96">
        <v>2022</v>
      </c>
      <c r="B96">
        <v>11</v>
      </c>
      <c r="C96" t="s">
        <v>44</v>
      </c>
      <c r="D96">
        <v>734222</v>
      </c>
      <c r="E96">
        <v>75793</v>
      </c>
      <c r="F96">
        <v>0</v>
      </c>
      <c r="G96">
        <v>4208524</v>
      </c>
      <c r="H96">
        <v>2633586</v>
      </c>
      <c r="I96">
        <v>0</v>
      </c>
      <c r="J96">
        <v>0</v>
      </c>
      <c r="K96">
        <v>0</v>
      </c>
      <c r="L96">
        <v>0</v>
      </c>
      <c r="M96">
        <v>0</v>
      </c>
      <c r="N96">
        <v>7652125</v>
      </c>
      <c r="O96">
        <v>9260</v>
      </c>
      <c r="P96">
        <v>7642865</v>
      </c>
      <c r="Q96">
        <v>0</v>
      </c>
      <c r="R96">
        <v>2022</v>
      </c>
      <c r="S96">
        <v>11</v>
      </c>
      <c r="T96">
        <v>6</v>
      </c>
      <c r="U96">
        <v>219</v>
      </c>
      <c r="V96">
        <v>116219</v>
      </c>
      <c r="W96" t="s">
        <v>26</v>
      </c>
      <c r="X96" t="s">
        <v>26</v>
      </c>
      <c r="Y96" t="s">
        <v>74</v>
      </c>
      <c r="Z96" t="s">
        <v>73</v>
      </c>
      <c r="AA96" s="3" t="str">
        <f t="shared" si="2"/>
        <v>6219</v>
      </c>
      <c r="AB96" s="4" t="str">
        <f t="shared" si="3"/>
        <v>Non-TIF</v>
      </c>
    </row>
    <row r="97" spans="1:28" x14ac:dyDescent="0.25">
      <c r="A97">
        <v>2022</v>
      </c>
      <c r="B97">
        <v>6</v>
      </c>
      <c r="C97" t="s">
        <v>31</v>
      </c>
      <c r="D97">
        <v>315426878</v>
      </c>
      <c r="E97">
        <v>278682906</v>
      </c>
      <c r="F97">
        <v>14640177</v>
      </c>
      <c r="G97">
        <v>23261869</v>
      </c>
      <c r="H97">
        <v>10333895</v>
      </c>
      <c r="I97">
        <v>0</v>
      </c>
      <c r="J97">
        <v>0</v>
      </c>
      <c r="K97">
        <v>0</v>
      </c>
      <c r="L97">
        <v>0</v>
      </c>
      <c r="M97">
        <v>21307830</v>
      </c>
      <c r="N97">
        <v>663653555</v>
      </c>
      <c r="O97">
        <v>793572</v>
      </c>
      <c r="P97">
        <v>662859983</v>
      </c>
      <c r="Q97">
        <v>10463280</v>
      </c>
      <c r="R97">
        <v>2022</v>
      </c>
      <c r="S97">
        <v>6</v>
      </c>
      <c r="T97">
        <v>0</v>
      </c>
      <c r="U97">
        <v>609</v>
      </c>
      <c r="V97">
        <v>60609</v>
      </c>
      <c r="W97" t="s">
        <v>26</v>
      </c>
      <c r="X97" t="s">
        <v>26</v>
      </c>
      <c r="Y97" t="s">
        <v>47</v>
      </c>
      <c r="Z97" t="s">
        <v>46</v>
      </c>
      <c r="AA97" s="3" t="str">
        <f t="shared" si="2"/>
        <v>0609</v>
      </c>
      <c r="AB97" s="4" t="str">
        <f t="shared" si="3"/>
        <v>Non-TIF</v>
      </c>
    </row>
    <row r="98" spans="1:28" x14ac:dyDescent="0.25">
      <c r="A98">
        <v>2022</v>
      </c>
      <c r="B98">
        <v>6</v>
      </c>
      <c r="C98" t="s">
        <v>31</v>
      </c>
      <c r="D98">
        <v>31982991</v>
      </c>
      <c r="E98">
        <v>93032858</v>
      </c>
      <c r="F98">
        <v>3652529</v>
      </c>
      <c r="G98">
        <v>517650</v>
      </c>
      <c r="H98">
        <v>0</v>
      </c>
      <c r="I98">
        <v>0</v>
      </c>
      <c r="J98">
        <v>0</v>
      </c>
      <c r="K98">
        <v>0</v>
      </c>
      <c r="L98">
        <v>1027598</v>
      </c>
      <c r="M98">
        <v>987465</v>
      </c>
      <c r="N98">
        <v>131201091</v>
      </c>
      <c r="O98">
        <v>98156</v>
      </c>
      <c r="P98">
        <v>131102935</v>
      </c>
      <c r="Q98">
        <v>3974410</v>
      </c>
      <c r="R98">
        <v>2022</v>
      </c>
      <c r="S98">
        <v>6</v>
      </c>
      <c r="T98">
        <v>1</v>
      </c>
      <c r="U98">
        <v>935</v>
      </c>
      <c r="V98">
        <v>861935</v>
      </c>
      <c r="W98" t="s">
        <v>26</v>
      </c>
      <c r="X98" t="s">
        <v>26</v>
      </c>
      <c r="Y98" t="s">
        <v>172</v>
      </c>
      <c r="Z98" t="s">
        <v>46</v>
      </c>
      <c r="AA98" s="3" t="str">
        <f t="shared" si="2"/>
        <v>1935</v>
      </c>
      <c r="AB98" s="4" t="str">
        <f t="shared" si="3"/>
        <v>Non-TIF</v>
      </c>
    </row>
    <row r="99" spans="1:28" x14ac:dyDescent="0.25">
      <c r="A99">
        <v>2022</v>
      </c>
      <c r="B99">
        <v>7</v>
      </c>
      <c r="C99" t="s">
        <v>44</v>
      </c>
      <c r="D99">
        <v>11554638</v>
      </c>
      <c r="E99">
        <v>143220</v>
      </c>
      <c r="F99">
        <v>2144</v>
      </c>
      <c r="G99">
        <v>5621744</v>
      </c>
      <c r="H99">
        <v>4069102</v>
      </c>
      <c r="I99">
        <v>0</v>
      </c>
      <c r="J99">
        <v>0</v>
      </c>
      <c r="K99">
        <v>0</v>
      </c>
      <c r="L99">
        <v>0</v>
      </c>
      <c r="M99">
        <v>0</v>
      </c>
      <c r="N99">
        <v>21390848</v>
      </c>
      <c r="O99">
        <v>35188</v>
      </c>
      <c r="P99">
        <v>21355660</v>
      </c>
      <c r="Q99">
        <v>0</v>
      </c>
      <c r="R99">
        <v>2022</v>
      </c>
      <c r="S99">
        <v>7</v>
      </c>
      <c r="T99">
        <v>1</v>
      </c>
      <c r="U99">
        <v>908</v>
      </c>
      <c r="V99">
        <v>71908</v>
      </c>
      <c r="W99" t="s">
        <v>26</v>
      </c>
      <c r="X99" t="s">
        <v>26</v>
      </c>
      <c r="Y99" t="s">
        <v>49</v>
      </c>
      <c r="Z99" t="s">
        <v>50</v>
      </c>
      <c r="AA99" s="3" t="str">
        <f t="shared" si="2"/>
        <v>1908</v>
      </c>
      <c r="AB99" s="4" t="str">
        <f t="shared" si="3"/>
        <v>Non-TIF</v>
      </c>
    </row>
    <row r="100" spans="1:28" x14ac:dyDescent="0.25">
      <c r="A100">
        <v>2022</v>
      </c>
      <c r="B100">
        <v>7</v>
      </c>
      <c r="C100" t="s">
        <v>44</v>
      </c>
      <c r="D100">
        <v>53507777</v>
      </c>
      <c r="E100">
        <v>1086291</v>
      </c>
      <c r="F100">
        <v>179265</v>
      </c>
      <c r="G100">
        <v>8384089</v>
      </c>
      <c r="H100">
        <v>153065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63310487</v>
      </c>
      <c r="O100">
        <v>150012</v>
      </c>
      <c r="P100">
        <v>63160475</v>
      </c>
      <c r="Q100">
        <v>0</v>
      </c>
      <c r="R100">
        <v>2022</v>
      </c>
      <c r="S100">
        <v>7</v>
      </c>
      <c r="T100">
        <v>1</v>
      </c>
      <c r="U100">
        <v>935</v>
      </c>
      <c r="V100">
        <v>861935</v>
      </c>
      <c r="W100" t="s">
        <v>26</v>
      </c>
      <c r="X100" t="s">
        <v>26</v>
      </c>
      <c r="Y100" t="s">
        <v>172</v>
      </c>
      <c r="Z100" t="s">
        <v>50</v>
      </c>
      <c r="AA100" s="3" t="str">
        <f t="shared" si="2"/>
        <v>1935</v>
      </c>
      <c r="AB100" s="4" t="str">
        <f t="shared" si="3"/>
        <v>Non-TIF</v>
      </c>
    </row>
    <row r="101" spans="1:28" x14ac:dyDescent="0.25">
      <c r="A101">
        <v>2022</v>
      </c>
      <c r="B101">
        <v>7</v>
      </c>
      <c r="C101" t="s">
        <v>23</v>
      </c>
      <c r="D101">
        <v>29041098</v>
      </c>
      <c r="E101">
        <v>0</v>
      </c>
      <c r="F101">
        <v>0</v>
      </c>
      <c r="G101">
        <v>148151554</v>
      </c>
      <c r="H101">
        <v>30109483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207302135</v>
      </c>
      <c r="O101">
        <v>0</v>
      </c>
      <c r="P101">
        <v>207302135</v>
      </c>
      <c r="Q101">
        <v>0</v>
      </c>
      <c r="R101">
        <v>2022</v>
      </c>
      <c r="S101">
        <v>7</v>
      </c>
      <c r="T101">
        <v>1</v>
      </c>
      <c r="U101">
        <v>44</v>
      </c>
      <c r="V101" t="s">
        <v>191</v>
      </c>
      <c r="W101" t="s">
        <v>25</v>
      </c>
      <c r="X101" t="s">
        <v>26</v>
      </c>
      <c r="Y101" t="s">
        <v>192</v>
      </c>
      <c r="Z101" t="s">
        <v>50</v>
      </c>
      <c r="AA101" s="3" t="str">
        <f t="shared" si="2"/>
        <v>1044</v>
      </c>
      <c r="AB101" s="4" t="str">
        <f t="shared" si="3"/>
        <v>TIF</v>
      </c>
    </row>
    <row r="102" spans="1:28" x14ac:dyDescent="0.25">
      <c r="A102">
        <v>2022</v>
      </c>
      <c r="B102">
        <v>7</v>
      </c>
      <c r="C102" t="s">
        <v>23</v>
      </c>
      <c r="D102">
        <v>74888312</v>
      </c>
      <c r="E102">
        <v>310977</v>
      </c>
      <c r="F102">
        <v>1493</v>
      </c>
      <c r="G102">
        <v>271035611</v>
      </c>
      <c r="H102">
        <v>73505593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419741986</v>
      </c>
      <c r="O102">
        <v>1852</v>
      </c>
      <c r="P102">
        <v>419740134</v>
      </c>
      <c r="Q102">
        <v>0</v>
      </c>
      <c r="R102">
        <v>2022</v>
      </c>
      <c r="S102">
        <v>7</v>
      </c>
      <c r="T102">
        <v>6</v>
      </c>
      <c r="U102">
        <v>795</v>
      </c>
      <c r="V102" t="s">
        <v>112</v>
      </c>
      <c r="W102" t="s">
        <v>25</v>
      </c>
      <c r="X102" t="s">
        <v>26</v>
      </c>
      <c r="Y102" t="s">
        <v>113</v>
      </c>
      <c r="Z102" t="s">
        <v>50</v>
      </c>
      <c r="AA102" s="3" t="str">
        <f t="shared" si="2"/>
        <v>6795</v>
      </c>
      <c r="AB102" s="4" t="str">
        <f t="shared" si="3"/>
        <v>TIF</v>
      </c>
    </row>
    <row r="103" spans="1:28" x14ac:dyDescent="0.25">
      <c r="A103">
        <v>2022</v>
      </c>
      <c r="B103">
        <v>7</v>
      </c>
      <c r="C103" t="s">
        <v>31</v>
      </c>
      <c r="D103">
        <v>66782</v>
      </c>
      <c r="E103">
        <v>185832</v>
      </c>
      <c r="F103">
        <v>7304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259918</v>
      </c>
      <c r="O103">
        <v>0</v>
      </c>
      <c r="P103">
        <v>259918</v>
      </c>
      <c r="Q103">
        <v>0</v>
      </c>
      <c r="R103">
        <v>2022</v>
      </c>
      <c r="S103">
        <v>7</v>
      </c>
      <c r="T103">
        <v>6</v>
      </c>
      <c r="U103">
        <v>660</v>
      </c>
      <c r="V103">
        <v>66660</v>
      </c>
      <c r="W103" t="s">
        <v>26</v>
      </c>
      <c r="X103" t="s">
        <v>26</v>
      </c>
      <c r="Y103" t="s">
        <v>105</v>
      </c>
      <c r="Z103" t="s">
        <v>50</v>
      </c>
      <c r="AA103" s="3" t="str">
        <f t="shared" si="2"/>
        <v>6660</v>
      </c>
      <c r="AB103" s="4" t="str">
        <f t="shared" si="3"/>
        <v>Non-TIF</v>
      </c>
    </row>
    <row r="104" spans="1:28" x14ac:dyDescent="0.25">
      <c r="A104">
        <v>2022</v>
      </c>
      <c r="B104">
        <v>7</v>
      </c>
      <c r="C104" t="s">
        <v>31</v>
      </c>
      <c r="D104">
        <v>1663324448</v>
      </c>
      <c r="E104">
        <v>23323458</v>
      </c>
      <c r="F104">
        <v>1682643</v>
      </c>
      <c r="G104">
        <v>362187010</v>
      </c>
      <c r="H104">
        <v>13902859</v>
      </c>
      <c r="I104">
        <v>0</v>
      </c>
      <c r="J104">
        <v>0</v>
      </c>
      <c r="K104">
        <v>0</v>
      </c>
      <c r="L104">
        <v>1183812</v>
      </c>
      <c r="M104">
        <v>4693408</v>
      </c>
      <c r="N104">
        <v>2070297638</v>
      </c>
      <c r="O104">
        <v>2689104</v>
      </c>
      <c r="P104">
        <v>2067608534</v>
      </c>
      <c r="Q104">
        <v>6941112</v>
      </c>
      <c r="R104">
        <v>2022</v>
      </c>
      <c r="S104">
        <v>7</v>
      </c>
      <c r="T104">
        <v>1</v>
      </c>
      <c r="U104">
        <v>44</v>
      </c>
      <c r="V104">
        <v>71044</v>
      </c>
      <c r="W104" t="s">
        <v>26</v>
      </c>
      <c r="X104" t="s">
        <v>26</v>
      </c>
      <c r="Y104" t="s">
        <v>128</v>
      </c>
      <c r="Z104" t="s">
        <v>50</v>
      </c>
      <c r="AA104" s="3" t="str">
        <f t="shared" si="2"/>
        <v>1044</v>
      </c>
      <c r="AB104" s="4" t="str">
        <f t="shared" si="3"/>
        <v>Non-TIF</v>
      </c>
    </row>
    <row r="105" spans="1:28" x14ac:dyDescent="0.25">
      <c r="A105">
        <v>2022</v>
      </c>
      <c r="B105">
        <v>7</v>
      </c>
      <c r="C105" t="s">
        <v>31</v>
      </c>
      <c r="D105">
        <v>1656428678</v>
      </c>
      <c r="E105">
        <v>63235528</v>
      </c>
      <c r="F105">
        <v>3722690</v>
      </c>
      <c r="G105">
        <v>168855352</v>
      </c>
      <c r="H105">
        <v>67637867</v>
      </c>
      <c r="I105">
        <v>0</v>
      </c>
      <c r="J105">
        <v>0</v>
      </c>
      <c r="K105">
        <v>0</v>
      </c>
      <c r="L105">
        <v>26718608</v>
      </c>
      <c r="M105">
        <v>5799928</v>
      </c>
      <c r="N105">
        <v>1992398651</v>
      </c>
      <c r="O105">
        <v>4391092</v>
      </c>
      <c r="P105">
        <v>1988007559</v>
      </c>
      <c r="Q105">
        <v>89685373</v>
      </c>
      <c r="R105">
        <v>2022</v>
      </c>
      <c r="S105">
        <v>7</v>
      </c>
      <c r="T105">
        <v>6</v>
      </c>
      <c r="U105">
        <v>795</v>
      </c>
      <c r="V105">
        <v>76795</v>
      </c>
      <c r="W105" t="s">
        <v>26</v>
      </c>
      <c r="X105" t="s">
        <v>26</v>
      </c>
      <c r="Y105" t="s">
        <v>129</v>
      </c>
      <c r="Z105" t="s">
        <v>50</v>
      </c>
      <c r="AA105" s="3" t="str">
        <f t="shared" si="2"/>
        <v>6795</v>
      </c>
      <c r="AB105" s="4" t="str">
        <f t="shared" si="3"/>
        <v>Non-TIF</v>
      </c>
    </row>
    <row r="106" spans="1:28" x14ac:dyDescent="0.25">
      <c r="A106">
        <v>2022</v>
      </c>
      <c r="B106">
        <v>7</v>
      </c>
      <c r="C106" t="s">
        <v>31</v>
      </c>
      <c r="D106">
        <v>453568</v>
      </c>
      <c r="E106">
        <v>578242</v>
      </c>
      <c r="F106">
        <v>8853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1040663</v>
      </c>
      <c r="O106">
        <v>1852</v>
      </c>
      <c r="P106">
        <v>1038811</v>
      </c>
      <c r="Q106">
        <v>21064</v>
      </c>
      <c r="R106">
        <v>2022</v>
      </c>
      <c r="S106">
        <v>7</v>
      </c>
      <c r="T106">
        <v>6</v>
      </c>
      <c r="U106">
        <v>840</v>
      </c>
      <c r="V106">
        <v>96840</v>
      </c>
      <c r="W106" t="s">
        <v>26</v>
      </c>
      <c r="X106" t="s">
        <v>26</v>
      </c>
      <c r="Y106" t="s">
        <v>57</v>
      </c>
      <c r="Z106" t="s">
        <v>50</v>
      </c>
      <c r="AA106" s="3" t="str">
        <f t="shared" si="2"/>
        <v>6840</v>
      </c>
      <c r="AB106" s="4" t="str">
        <f t="shared" si="3"/>
        <v>Non-TIF</v>
      </c>
    </row>
    <row r="107" spans="1:28" x14ac:dyDescent="0.25">
      <c r="A107">
        <v>2022</v>
      </c>
      <c r="B107">
        <v>8</v>
      </c>
      <c r="C107" t="s">
        <v>31</v>
      </c>
      <c r="D107">
        <v>18562932</v>
      </c>
      <c r="E107">
        <v>27037927</v>
      </c>
      <c r="F107">
        <v>1427191</v>
      </c>
      <c r="G107">
        <v>170924</v>
      </c>
      <c r="H107">
        <v>0</v>
      </c>
      <c r="I107">
        <v>0</v>
      </c>
      <c r="J107">
        <v>0</v>
      </c>
      <c r="K107">
        <v>4841</v>
      </c>
      <c r="L107">
        <v>2679465</v>
      </c>
      <c r="M107">
        <v>0</v>
      </c>
      <c r="N107">
        <v>49883280</v>
      </c>
      <c r="O107">
        <v>53708</v>
      </c>
      <c r="P107">
        <v>49829572</v>
      </c>
      <c r="Q107">
        <v>1371628</v>
      </c>
      <c r="R107">
        <v>2022</v>
      </c>
      <c r="S107">
        <v>8</v>
      </c>
      <c r="T107">
        <v>7</v>
      </c>
      <c r="U107">
        <v>110</v>
      </c>
      <c r="V107">
        <v>257110</v>
      </c>
      <c r="W107" t="s">
        <v>26</v>
      </c>
      <c r="X107" t="s">
        <v>26</v>
      </c>
      <c r="Y107" t="s">
        <v>62</v>
      </c>
      <c r="Z107" t="s">
        <v>60</v>
      </c>
      <c r="AA107" s="3" t="str">
        <f t="shared" si="2"/>
        <v>7110</v>
      </c>
      <c r="AB107" s="4" t="str">
        <f t="shared" si="3"/>
        <v>Non-TIF</v>
      </c>
    </row>
    <row r="108" spans="1:28" x14ac:dyDescent="0.25">
      <c r="A108">
        <v>2022</v>
      </c>
      <c r="B108">
        <v>8</v>
      </c>
      <c r="C108" t="s">
        <v>31</v>
      </c>
      <c r="D108">
        <v>1207271</v>
      </c>
      <c r="E108">
        <v>5485865</v>
      </c>
      <c r="F108">
        <v>238317</v>
      </c>
      <c r="G108">
        <v>0</v>
      </c>
      <c r="H108">
        <v>3297919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10229372</v>
      </c>
      <c r="O108">
        <v>3704</v>
      </c>
      <c r="P108">
        <v>10225668</v>
      </c>
      <c r="Q108">
        <v>28098</v>
      </c>
      <c r="R108">
        <v>2022</v>
      </c>
      <c r="S108">
        <v>8</v>
      </c>
      <c r="T108">
        <v>3</v>
      </c>
      <c r="U108">
        <v>195</v>
      </c>
      <c r="V108">
        <v>373195</v>
      </c>
      <c r="W108" t="s">
        <v>26</v>
      </c>
      <c r="X108" t="s">
        <v>26</v>
      </c>
      <c r="Y108" t="s">
        <v>63</v>
      </c>
      <c r="Z108" t="s">
        <v>60</v>
      </c>
      <c r="AA108" s="3" t="str">
        <f t="shared" si="2"/>
        <v>3195</v>
      </c>
      <c r="AB108" s="4" t="str">
        <f t="shared" si="3"/>
        <v>Non-TIF</v>
      </c>
    </row>
    <row r="109" spans="1:28" x14ac:dyDescent="0.25">
      <c r="A109">
        <v>2022</v>
      </c>
      <c r="B109">
        <v>9</v>
      </c>
      <c r="C109" t="s">
        <v>23</v>
      </c>
      <c r="D109">
        <v>8105615</v>
      </c>
      <c r="E109">
        <v>0</v>
      </c>
      <c r="F109">
        <v>0</v>
      </c>
      <c r="G109">
        <v>1549337</v>
      </c>
      <c r="H109">
        <v>235139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9890091</v>
      </c>
      <c r="O109">
        <v>0</v>
      </c>
      <c r="P109">
        <v>9890091</v>
      </c>
      <c r="Q109">
        <v>0</v>
      </c>
      <c r="R109">
        <v>2022</v>
      </c>
      <c r="S109">
        <v>9</v>
      </c>
      <c r="T109">
        <v>1</v>
      </c>
      <c r="U109">
        <v>719</v>
      </c>
      <c r="V109" t="s">
        <v>197</v>
      </c>
      <c r="W109" t="s">
        <v>25</v>
      </c>
      <c r="X109" t="s">
        <v>26</v>
      </c>
      <c r="Y109" t="s">
        <v>198</v>
      </c>
      <c r="Z109" t="s">
        <v>65</v>
      </c>
      <c r="AA109" s="3" t="str">
        <f t="shared" si="2"/>
        <v>1719</v>
      </c>
      <c r="AB109" s="4" t="str">
        <f t="shared" si="3"/>
        <v>TIF</v>
      </c>
    </row>
    <row r="110" spans="1:28" x14ac:dyDescent="0.25">
      <c r="A110">
        <v>2022</v>
      </c>
      <c r="B110">
        <v>9</v>
      </c>
      <c r="C110" t="s">
        <v>23</v>
      </c>
      <c r="D110">
        <v>2918889</v>
      </c>
      <c r="E110">
        <v>10259</v>
      </c>
      <c r="F110">
        <v>836</v>
      </c>
      <c r="G110">
        <v>1342997</v>
      </c>
      <c r="H110">
        <v>688531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4961512</v>
      </c>
      <c r="O110">
        <v>0</v>
      </c>
      <c r="P110">
        <v>4961512</v>
      </c>
      <c r="Q110">
        <v>0</v>
      </c>
      <c r="R110">
        <v>2022</v>
      </c>
      <c r="S110">
        <v>9</v>
      </c>
      <c r="T110">
        <v>6</v>
      </c>
      <c r="U110">
        <v>273</v>
      </c>
      <c r="V110" t="s">
        <v>199</v>
      </c>
      <c r="W110" t="s">
        <v>25</v>
      </c>
      <c r="X110" t="s">
        <v>26</v>
      </c>
      <c r="Y110" t="s">
        <v>200</v>
      </c>
      <c r="Z110" t="s">
        <v>65</v>
      </c>
      <c r="AA110" s="3" t="str">
        <f t="shared" si="2"/>
        <v>6273</v>
      </c>
      <c r="AB110" s="4" t="str">
        <f t="shared" si="3"/>
        <v>TIF</v>
      </c>
    </row>
    <row r="111" spans="1:28" x14ac:dyDescent="0.25">
      <c r="A111">
        <v>2022</v>
      </c>
      <c r="B111">
        <v>9</v>
      </c>
      <c r="C111" t="s">
        <v>23</v>
      </c>
      <c r="D111">
        <v>42267</v>
      </c>
      <c r="E111">
        <v>0</v>
      </c>
      <c r="F111">
        <v>0</v>
      </c>
      <c r="G111">
        <v>66897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109164</v>
      </c>
      <c r="O111">
        <v>0</v>
      </c>
      <c r="P111">
        <v>109164</v>
      </c>
      <c r="Q111">
        <v>0</v>
      </c>
      <c r="R111">
        <v>2022</v>
      </c>
      <c r="S111">
        <v>9</v>
      </c>
      <c r="T111">
        <v>6</v>
      </c>
      <c r="U111">
        <v>762</v>
      </c>
      <c r="V111" t="s">
        <v>167</v>
      </c>
      <c r="W111" t="s">
        <v>25</v>
      </c>
      <c r="X111" t="s">
        <v>26</v>
      </c>
      <c r="Y111" t="s">
        <v>168</v>
      </c>
      <c r="Z111" t="s">
        <v>65</v>
      </c>
      <c r="AA111" s="3" t="str">
        <f t="shared" si="2"/>
        <v>6762</v>
      </c>
      <c r="AB111" s="4" t="str">
        <f t="shared" si="3"/>
        <v>TIF</v>
      </c>
    </row>
    <row r="112" spans="1:28" x14ac:dyDescent="0.25">
      <c r="A112">
        <v>2022</v>
      </c>
      <c r="B112">
        <v>9</v>
      </c>
      <c r="C112" t="s">
        <v>31</v>
      </c>
      <c r="D112">
        <v>599248</v>
      </c>
      <c r="E112">
        <v>550885</v>
      </c>
      <c r="F112">
        <v>2392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1152525</v>
      </c>
      <c r="O112">
        <v>0</v>
      </c>
      <c r="P112">
        <v>1152525</v>
      </c>
      <c r="Q112">
        <v>21064</v>
      </c>
      <c r="R112">
        <v>2022</v>
      </c>
      <c r="S112">
        <v>9</v>
      </c>
      <c r="T112">
        <v>1</v>
      </c>
      <c r="U112">
        <v>908</v>
      </c>
      <c r="V112">
        <v>71908</v>
      </c>
      <c r="W112" t="s">
        <v>26</v>
      </c>
      <c r="X112" t="s">
        <v>26</v>
      </c>
      <c r="Y112" t="s">
        <v>49</v>
      </c>
      <c r="Z112" t="s">
        <v>65</v>
      </c>
      <c r="AA112" s="3" t="str">
        <f t="shared" si="2"/>
        <v>1908</v>
      </c>
      <c r="AB112" s="4" t="str">
        <f t="shared" si="3"/>
        <v>Non-TIF</v>
      </c>
    </row>
    <row r="113" spans="1:28" x14ac:dyDescent="0.25">
      <c r="A113">
        <v>2022</v>
      </c>
      <c r="B113">
        <v>9</v>
      </c>
      <c r="C113" t="s">
        <v>31</v>
      </c>
      <c r="D113">
        <v>73382407</v>
      </c>
      <c r="E113">
        <v>68878266</v>
      </c>
      <c r="F113">
        <v>4085572</v>
      </c>
      <c r="G113">
        <v>7151112</v>
      </c>
      <c r="H113">
        <v>0</v>
      </c>
      <c r="I113">
        <v>0</v>
      </c>
      <c r="J113">
        <v>0</v>
      </c>
      <c r="K113">
        <v>0</v>
      </c>
      <c r="L113">
        <v>339133</v>
      </c>
      <c r="M113">
        <v>0</v>
      </c>
      <c r="N113">
        <v>153836490</v>
      </c>
      <c r="O113">
        <v>237056</v>
      </c>
      <c r="P113">
        <v>153599434</v>
      </c>
      <c r="Q113">
        <v>2125766</v>
      </c>
      <c r="R113">
        <v>2022</v>
      </c>
      <c r="S113">
        <v>9</v>
      </c>
      <c r="T113">
        <v>6</v>
      </c>
      <c r="U113">
        <v>471</v>
      </c>
      <c r="V113">
        <v>96471</v>
      </c>
      <c r="W113" t="s">
        <v>26</v>
      </c>
      <c r="X113" t="s">
        <v>26</v>
      </c>
      <c r="Y113" t="s">
        <v>207</v>
      </c>
      <c r="Z113" t="s">
        <v>65</v>
      </c>
      <c r="AA113" s="3" t="str">
        <f t="shared" si="2"/>
        <v>6471</v>
      </c>
      <c r="AB113" s="4" t="str">
        <f t="shared" si="3"/>
        <v>Non-TIF</v>
      </c>
    </row>
    <row r="114" spans="1:28" x14ac:dyDescent="0.25">
      <c r="A114">
        <v>2022</v>
      </c>
      <c r="B114">
        <v>9</v>
      </c>
      <c r="C114" t="s">
        <v>31</v>
      </c>
      <c r="D114">
        <v>33295179</v>
      </c>
      <c r="E114">
        <v>33622726</v>
      </c>
      <c r="F114">
        <v>1480751</v>
      </c>
      <c r="G114">
        <v>4017306</v>
      </c>
      <c r="H114">
        <v>626728</v>
      </c>
      <c r="I114">
        <v>0</v>
      </c>
      <c r="J114">
        <v>0</v>
      </c>
      <c r="K114">
        <v>0</v>
      </c>
      <c r="L114">
        <v>84146</v>
      </c>
      <c r="M114">
        <v>2525979</v>
      </c>
      <c r="N114">
        <v>75652815</v>
      </c>
      <c r="O114">
        <v>90748</v>
      </c>
      <c r="P114">
        <v>75562067</v>
      </c>
      <c r="Q114">
        <v>1776918</v>
      </c>
      <c r="R114">
        <v>2022</v>
      </c>
      <c r="S114">
        <v>9</v>
      </c>
      <c r="T114">
        <v>4</v>
      </c>
      <c r="U114">
        <v>599</v>
      </c>
      <c r="V114">
        <v>194599</v>
      </c>
      <c r="W114" t="s">
        <v>26</v>
      </c>
      <c r="X114" t="s">
        <v>26</v>
      </c>
      <c r="Y114" t="s">
        <v>142</v>
      </c>
      <c r="Z114" t="s">
        <v>65</v>
      </c>
      <c r="AA114" s="3" t="str">
        <f t="shared" si="2"/>
        <v>4599</v>
      </c>
      <c r="AB114" s="4" t="str">
        <f t="shared" si="3"/>
        <v>Non-TIF</v>
      </c>
    </row>
    <row r="115" spans="1:28" x14ac:dyDescent="0.25">
      <c r="A115">
        <v>2022</v>
      </c>
      <c r="B115">
        <v>10</v>
      </c>
      <c r="C115" t="s">
        <v>44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2022</v>
      </c>
      <c r="S115">
        <v>10</v>
      </c>
      <c r="T115">
        <v>4</v>
      </c>
      <c r="U115">
        <v>869</v>
      </c>
      <c r="V115">
        <v>334869</v>
      </c>
      <c r="W115" t="s">
        <v>26</v>
      </c>
      <c r="X115" t="s">
        <v>26</v>
      </c>
      <c r="Y115" t="s">
        <v>70</v>
      </c>
      <c r="Z115" t="s">
        <v>67</v>
      </c>
      <c r="AA115" s="3" t="str">
        <f t="shared" si="2"/>
        <v>4869</v>
      </c>
      <c r="AB115" s="4" t="str">
        <f t="shared" si="3"/>
        <v>Non-TIF</v>
      </c>
    </row>
    <row r="116" spans="1:28" x14ac:dyDescent="0.25">
      <c r="A116">
        <v>2022</v>
      </c>
      <c r="B116">
        <v>7</v>
      </c>
      <c r="C116" t="s">
        <v>31</v>
      </c>
      <c r="D116">
        <v>26926628</v>
      </c>
      <c r="E116">
        <v>21066664</v>
      </c>
      <c r="F116">
        <v>971180</v>
      </c>
      <c r="G116">
        <v>175233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49139705</v>
      </c>
      <c r="O116">
        <v>79636</v>
      </c>
      <c r="P116">
        <v>49060069</v>
      </c>
      <c r="Q116">
        <v>17191824</v>
      </c>
      <c r="R116">
        <v>2022</v>
      </c>
      <c r="S116">
        <v>7</v>
      </c>
      <c r="T116">
        <v>1</v>
      </c>
      <c r="U116">
        <v>719</v>
      </c>
      <c r="V116">
        <v>91719</v>
      </c>
      <c r="W116" t="s">
        <v>26</v>
      </c>
      <c r="X116" t="s">
        <v>26</v>
      </c>
      <c r="Y116" t="s">
        <v>64</v>
      </c>
      <c r="Z116" t="s">
        <v>50</v>
      </c>
      <c r="AA116" s="3" t="str">
        <f t="shared" si="2"/>
        <v>1719</v>
      </c>
      <c r="AB116" s="4" t="str">
        <f t="shared" si="3"/>
        <v>Non-TIF</v>
      </c>
    </row>
    <row r="117" spans="1:28" x14ac:dyDescent="0.25">
      <c r="A117">
        <v>2022</v>
      </c>
      <c r="B117">
        <v>7</v>
      </c>
      <c r="C117" t="s">
        <v>31</v>
      </c>
      <c r="D117">
        <v>42104372</v>
      </c>
      <c r="E117">
        <v>43237555</v>
      </c>
      <c r="F117">
        <v>3957408</v>
      </c>
      <c r="G117">
        <v>1079794</v>
      </c>
      <c r="H117">
        <v>0</v>
      </c>
      <c r="I117">
        <v>0</v>
      </c>
      <c r="J117">
        <v>0</v>
      </c>
      <c r="K117">
        <v>0</v>
      </c>
      <c r="L117">
        <v>1841698</v>
      </c>
      <c r="M117">
        <v>1229166</v>
      </c>
      <c r="N117">
        <v>93449993</v>
      </c>
      <c r="O117">
        <v>66672</v>
      </c>
      <c r="P117">
        <v>93383321</v>
      </c>
      <c r="Q117">
        <v>3520262</v>
      </c>
      <c r="R117">
        <v>2022</v>
      </c>
      <c r="S117">
        <v>7</v>
      </c>
      <c r="T117">
        <v>3</v>
      </c>
      <c r="U117">
        <v>204</v>
      </c>
      <c r="V117">
        <v>103204</v>
      </c>
      <c r="W117" t="s">
        <v>26</v>
      </c>
      <c r="X117" t="s">
        <v>26</v>
      </c>
      <c r="Y117" t="s">
        <v>166</v>
      </c>
      <c r="Z117" t="s">
        <v>50</v>
      </c>
      <c r="AA117" s="3" t="str">
        <f t="shared" si="2"/>
        <v>3204</v>
      </c>
      <c r="AB117" s="4" t="str">
        <f t="shared" si="3"/>
        <v>Non-TIF</v>
      </c>
    </row>
    <row r="118" spans="1:28" x14ac:dyDescent="0.25">
      <c r="A118">
        <v>2022</v>
      </c>
      <c r="B118">
        <v>8</v>
      </c>
      <c r="C118" t="s">
        <v>44</v>
      </c>
      <c r="D118">
        <v>239383961</v>
      </c>
      <c r="E118">
        <v>1453870</v>
      </c>
      <c r="F118">
        <v>96057</v>
      </c>
      <c r="G118">
        <v>80020379</v>
      </c>
      <c r="H118">
        <v>28848682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349802949</v>
      </c>
      <c r="O118">
        <v>625976</v>
      </c>
      <c r="P118">
        <v>349176973</v>
      </c>
      <c r="Q118">
        <v>0</v>
      </c>
      <c r="R118">
        <v>2022</v>
      </c>
      <c r="S118">
        <v>8</v>
      </c>
      <c r="T118">
        <v>0</v>
      </c>
      <c r="U118">
        <v>729</v>
      </c>
      <c r="V118">
        <v>80729</v>
      </c>
      <c r="W118" t="s">
        <v>26</v>
      </c>
      <c r="X118" t="s">
        <v>26</v>
      </c>
      <c r="Y118" t="s">
        <v>195</v>
      </c>
      <c r="Z118" t="s">
        <v>60</v>
      </c>
      <c r="AA118" s="3" t="str">
        <f t="shared" si="2"/>
        <v>0729</v>
      </c>
      <c r="AB118" s="4" t="str">
        <f t="shared" si="3"/>
        <v>Non-TIF</v>
      </c>
    </row>
    <row r="119" spans="1:28" x14ac:dyDescent="0.25">
      <c r="A119">
        <v>2022</v>
      </c>
      <c r="B119">
        <v>8</v>
      </c>
      <c r="C119" t="s">
        <v>23</v>
      </c>
      <c r="D119">
        <v>6675642</v>
      </c>
      <c r="E119">
        <v>0</v>
      </c>
      <c r="F119">
        <v>63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6675705</v>
      </c>
      <c r="O119">
        <v>0</v>
      </c>
      <c r="P119">
        <v>6675705</v>
      </c>
      <c r="Q119">
        <v>0</v>
      </c>
      <c r="R119">
        <v>2022</v>
      </c>
      <c r="S119">
        <v>8</v>
      </c>
      <c r="T119">
        <v>3</v>
      </c>
      <c r="U119">
        <v>942</v>
      </c>
      <c r="V119" t="s">
        <v>134</v>
      </c>
      <c r="W119" t="s">
        <v>25</v>
      </c>
      <c r="X119" t="s">
        <v>26</v>
      </c>
      <c r="Y119" t="s">
        <v>135</v>
      </c>
      <c r="Z119" t="s">
        <v>60</v>
      </c>
      <c r="AA119" s="3" t="str">
        <f t="shared" si="2"/>
        <v>3942</v>
      </c>
      <c r="AB119" s="4" t="str">
        <f t="shared" si="3"/>
        <v>TIF</v>
      </c>
    </row>
    <row r="120" spans="1:28" x14ac:dyDescent="0.25">
      <c r="A120">
        <v>2022</v>
      </c>
      <c r="B120">
        <v>8</v>
      </c>
      <c r="C120" t="s">
        <v>23</v>
      </c>
      <c r="D120">
        <v>5064697</v>
      </c>
      <c r="E120">
        <v>1162684</v>
      </c>
      <c r="F120">
        <v>65541</v>
      </c>
      <c r="G120">
        <v>11394653</v>
      </c>
      <c r="H120">
        <v>6036219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23723794</v>
      </c>
      <c r="O120">
        <v>16668</v>
      </c>
      <c r="P120">
        <v>23707126</v>
      </c>
      <c r="Q120">
        <v>0</v>
      </c>
      <c r="R120">
        <v>2022</v>
      </c>
      <c r="S120">
        <v>8</v>
      </c>
      <c r="T120">
        <v>6</v>
      </c>
      <c r="U120">
        <v>561</v>
      </c>
      <c r="V120" t="s">
        <v>136</v>
      </c>
      <c r="W120" t="s">
        <v>25</v>
      </c>
      <c r="X120" t="s">
        <v>26</v>
      </c>
      <c r="Y120" t="s">
        <v>137</v>
      </c>
      <c r="Z120" t="s">
        <v>60</v>
      </c>
      <c r="AA120" s="3" t="str">
        <f t="shared" si="2"/>
        <v>6561</v>
      </c>
      <c r="AB120" s="4" t="str">
        <f t="shared" si="3"/>
        <v>TIF</v>
      </c>
    </row>
    <row r="121" spans="1:28" x14ac:dyDescent="0.25">
      <c r="A121">
        <v>2022</v>
      </c>
      <c r="B121">
        <v>8</v>
      </c>
      <c r="C121" t="s">
        <v>31</v>
      </c>
      <c r="D121">
        <v>77731006</v>
      </c>
      <c r="E121">
        <v>18120365</v>
      </c>
      <c r="F121">
        <v>918621</v>
      </c>
      <c r="G121">
        <v>5366376</v>
      </c>
      <c r="H121">
        <v>129146</v>
      </c>
      <c r="I121">
        <v>0</v>
      </c>
      <c r="J121">
        <v>0</v>
      </c>
      <c r="K121">
        <v>617</v>
      </c>
      <c r="L121">
        <v>226015</v>
      </c>
      <c r="M121">
        <v>0</v>
      </c>
      <c r="N121">
        <v>102492146</v>
      </c>
      <c r="O121">
        <v>177792</v>
      </c>
      <c r="P121">
        <v>102314354</v>
      </c>
      <c r="Q121">
        <v>3745015</v>
      </c>
      <c r="R121">
        <v>2022</v>
      </c>
      <c r="S121">
        <v>8</v>
      </c>
      <c r="T121">
        <v>3</v>
      </c>
      <c r="U121">
        <v>942</v>
      </c>
      <c r="V121">
        <v>83942</v>
      </c>
      <c r="W121" t="s">
        <v>26</v>
      </c>
      <c r="X121" t="s">
        <v>26</v>
      </c>
      <c r="Y121" t="s">
        <v>59</v>
      </c>
      <c r="Z121" t="s">
        <v>60</v>
      </c>
      <c r="AA121" s="3" t="str">
        <f t="shared" si="2"/>
        <v>3942</v>
      </c>
      <c r="AB121" s="4" t="str">
        <f t="shared" si="3"/>
        <v>Non-TIF</v>
      </c>
    </row>
    <row r="122" spans="1:28" x14ac:dyDescent="0.25">
      <c r="A122">
        <v>2022</v>
      </c>
      <c r="B122">
        <v>8</v>
      </c>
      <c r="C122" t="s">
        <v>31</v>
      </c>
      <c r="D122">
        <v>108654505</v>
      </c>
      <c r="E122">
        <v>90168625</v>
      </c>
      <c r="F122">
        <v>3741783</v>
      </c>
      <c r="G122">
        <v>34148040</v>
      </c>
      <c r="H122">
        <v>8430743</v>
      </c>
      <c r="I122">
        <v>0</v>
      </c>
      <c r="J122">
        <v>0</v>
      </c>
      <c r="K122">
        <v>231</v>
      </c>
      <c r="L122">
        <v>37666943</v>
      </c>
      <c r="M122">
        <v>8185752</v>
      </c>
      <c r="N122">
        <v>290996622</v>
      </c>
      <c r="O122">
        <v>146308</v>
      </c>
      <c r="P122">
        <v>290850314</v>
      </c>
      <c r="Q122">
        <v>8399879</v>
      </c>
      <c r="R122">
        <v>2022</v>
      </c>
      <c r="S122">
        <v>8</v>
      </c>
      <c r="T122">
        <v>6</v>
      </c>
      <c r="U122">
        <v>561</v>
      </c>
      <c r="V122">
        <v>86561</v>
      </c>
      <c r="W122" t="s">
        <v>26</v>
      </c>
      <c r="X122" t="s">
        <v>26</v>
      </c>
      <c r="Y122" t="s">
        <v>61</v>
      </c>
      <c r="Z122" t="s">
        <v>60</v>
      </c>
      <c r="AA122" s="3" t="str">
        <f t="shared" si="2"/>
        <v>6561</v>
      </c>
      <c r="AB122" s="4" t="str">
        <f t="shared" si="3"/>
        <v>Non-TIF</v>
      </c>
    </row>
    <row r="123" spans="1:28" x14ac:dyDescent="0.25">
      <c r="A123">
        <v>2022</v>
      </c>
      <c r="B123">
        <v>8</v>
      </c>
      <c r="C123" t="s">
        <v>31</v>
      </c>
      <c r="D123">
        <v>19945724</v>
      </c>
      <c r="E123">
        <v>27639492</v>
      </c>
      <c r="F123">
        <v>1820596</v>
      </c>
      <c r="G123">
        <v>6937000</v>
      </c>
      <c r="H123">
        <v>0</v>
      </c>
      <c r="I123">
        <v>0</v>
      </c>
      <c r="J123">
        <v>0</v>
      </c>
      <c r="K123">
        <v>0</v>
      </c>
      <c r="L123">
        <v>1129233</v>
      </c>
      <c r="M123">
        <v>0</v>
      </c>
      <c r="N123">
        <v>57472045</v>
      </c>
      <c r="O123">
        <v>54634</v>
      </c>
      <c r="P123">
        <v>57417411</v>
      </c>
      <c r="Q123">
        <v>906830</v>
      </c>
      <c r="R123">
        <v>2022</v>
      </c>
      <c r="S123">
        <v>8</v>
      </c>
      <c r="T123">
        <v>5</v>
      </c>
      <c r="U123">
        <v>184</v>
      </c>
      <c r="V123">
        <v>255184</v>
      </c>
      <c r="W123" t="s">
        <v>26</v>
      </c>
      <c r="X123" t="s">
        <v>26</v>
      </c>
      <c r="Y123" t="s">
        <v>202</v>
      </c>
      <c r="Z123" t="s">
        <v>60</v>
      </c>
      <c r="AA123" s="3" t="str">
        <f t="shared" si="2"/>
        <v>5184</v>
      </c>
      <c r="AB123" s="4" t="str">
        <f t="shared" si="3"/>
        <v>Non-TIF</v>
      </c>
    </row>
    <row r="124" spans="1:28" x14ac:dyDescent="0.25">
      <c r="A124">
        <v>2022</v>
      </c>
      <c r="B124">
        <v>8</v>
      </c>
      <c r="C124" t="s">
        <v>31</v>
      </c>
      <c r="D124">
        <v>3748582</v>
      </c>
      <c r="E124">
        <v>7948455</v>
      </c>
      <c r="F124">
        <v>291727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11988764</v>
      </c>
      <c r="O124">
        <v>3704</v>
      </c>
      <c r="P124">
        <v>11985060</v>
      </c>
      <c r="Q124">
        <v>44882</v>
      </c>
      <c r="R124">
        <v>2022</v>
      </c>
      <c r="S124">
        <v>8</v>
      </c>
      <c r="T124">
        <v>6</v>
      </c>
      <c r="U124">
        <v>95</v>
      </c>
      <c r="V124">
        <v>406095</v>
      </c>
      <c r="W124" t="s">
        <v>26</v>
      </c>
      <c r="X124" t="s">
        <v>26</v>
      </c>
      <c r="Y124" t="s">
        <v>138</v>
      </c>
      <c r="Z124" t="s">
        <v>60</v>
      </c>
      <c r="AA124" s="3" t="str">
        <f t="shared" si="2"/>
        <v>6095</v>
      </c>
      <c r="AB124" s="4" t="str">
        <f t="shared" si="3"/>
        <v>Non-TIF</v>
      </c>
    </row>
    <row r="125" spans="1:28" x14ac:dyDescent="0.25">
      <c r="A125">
        <v>2022</v>
      </c>
      <c r="B125">
        <v>8</v>
      </c>
      <c r="C125" t="s">
        <v>31</v>
      </c>
      <c r="D125">
        <v>781704</v>
      </c>
      <c r="E125">
        <v>272788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1054492</v>
      </c>
      <c r="O125">
        <v>0</v>
      </c>
      <c r="P125">
        <v>1054492</v>
      </c>
      <c r="Q125">
        <v>67997</v>
      </c>
      <c r="R125">
        <v>2022</v>
      </c>
      <c r="S125">
        <v>8</v>
      </c>
      <c r="T125">
        <v>4</v>
      </c>
      <c r="U125">
        <v>779</v>
      </c>
      <c r="V125">
        <v>774779</v>
      </c>
      <c r="W125" t="s">
        <v>26</v>
      </c>
      <c r="X125" t="s">
        <v>26</v>
      </c>
      <c r="Y125" t="s">
        <v>196</v>
      </c>
      <c r="Z125" t="s">
        <v>60</v>
      </c>
      <c r="AA125" s="3" t="str">
        <f t="shared" si="2"/>
        <v>4779</v>
      </c>
      <c r="AB125" s="4" t="str">
        <f t="shared" si="3"/>
        <v>Non-TIF</v>
      </c>
    </row>
    <row r="126" spans="1:28" x14ac:dyDescent="0.25">
      <c r="A126">
        <v>2022</v>
      </c>
      <c r="B126">
        <v>8</v>
      </c>
      <c r="C126" t="s">
        <v>31</v>
      </c>
      <c r="D126">
        <v>30438329</v>
      </c>
      <c r="E126">
        <v>6440682</v>
      </c>
      <c r="F126">
        <v>292888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37171899</v>
      </c>
      <c r="O126">
        <v>16668</v>
      </c>
      <c r="P126">
        <v>37155231</v>
      </c>
      <c r="Q126">
        <v>102756</v>
      </c>
      <c r="R126">
        <v>2022</v>
      </c>
      <c r="S126">
        <v>8</v>
      </c>
      <c r="T126">
        <v>2</v>
      </c>
      <c r="U126">
        <v>466</v>
      </c>
      <c r="V126">
        <v>852466</v>
      </c>
      <c r="W126" t="s">
        <v>26</v>
      </c>
      <c r="X126" t="s">
        <v>26</v>
      </c>
      <c r="Y126" t="s">
        <v>140</v>
      </c>
      <c r="Z126" t="s">
        <v>60</v>
      </c>
      <c r="AA126" s="3" t="str">
        <f t="shared" si="2"/>
        <v>2466</v>
      </c>
      <c r="AB126" s="4" t="str">
        <f t="shared" si="3"/>
        <v>Non-TIF</v>
      </c>
    </row>
    <row r="127" spans="1:28" x14ac:dyDescent="0.25">
      <c r="A127">
        <v>2022</v>
      </c>
      <c r="B127">
        <v>9</v>
      </c>
      <c r="C127" t="s">
        <v>44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2022</v>
      </c>
      <c r="S127">
        <v>9</v>
      </c>
      <c r="T127">
        <v>3</v>
      </c>
      <c r="U127">
        <v>186</v>
      </c>
      <c r="V127">
        <v>93186</v>
      </c>
      <c r="W127" t="s">
        <v>26</v>
      </c>
      <c r="X127" t="s">
        <v>26</v>
      </c>
      <c r="Y127" t="s">
        <v>55</v>
      </c>
      <c r="Z127" t="s">
        <v>65</v>
      </c>
      <c r="AA127" s="3" t="str">
        <f t="shared" si="2"/>
        <v>3186</v>
      </c>
      <c r="AB127" s="4" t="str">
        <f t="shared" si="3"/>
        <v>Non-TIF</v>
      </c>
    </row>
    <row r="128" spans="1:28" x14ac:dyDescent="0.25">
      <c r="A128">
        <v>2022</v>
      </c>
      <c r="B128">
        <v>9</v>
      </c>
      <c r="C128" t="s">
        <v>44</v>
      </c>
      <c r="D128">
        <v>6195090</v>
      </c>
      <c r="E128">
        <v>283201</v>
      </c>
      <c r="F128">
        <v>23066</v>
      </c>
      <c r="G128">
        <v>4261971</v>
      </c>
      <c r="H128">
        <v>2745930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13509258</v>
      </c>
      <c r="O128">
        <v>40744</v>
      </c>
      <c r="P128">
        <v>13468514</v>
      </c>
      <c r="Q128">
        <v>0</v>
      </c>
      <c r="R128">
        <v>2022</v>
      </c>
      <c r="S128">
        <v>9</v>
      </c>
      <c r="T128">
        <v>6</v>
      </c>
      <c r="U128">
        <v>273</v>
      </c>
      <c r="V128">
        <v>96273</v>
      </c>
      <c r="W128" t="s">
        <v>26</v>
      </c>
      <c r="X128" t="s">
        <v>26</v>
      </c>
      <c r="Y128" t="s">
        <v>141</v>
      </c>
      <c r="Z128" t="s">
        <v>65</v>
      </c>
      <c r="AA128" s="3" t="str">
        <f t="shared" si="2"/>
        <v>6273</v>
      </c>
      <c r="AB128" s="4" t="str">
        <f t="shared" si="3"/>
        <v>Non-TIF</v>
      </c>
    </row>
    <row r="129" spans="1:28" x14ac:dyDescent="0.25">
      <c r="A129">
        <v>2022</v>
      </c>
      <c r="B129">
        <v>9</v>
      </c>
      <c r="C129" t="s">
        <v>44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2022</v>
      </c>
      <c r="S129">
        <v>9</v>
      </c>
      <c r="T129">
        <v>6</v>
      </c>
      <c r="U129">
        <v>762</v>
      </c>
      <c r="V129">
        <v>96762</v>
      </c>
      <c r="W129" t="s">
        <v>26</v>
      </c>
      <c r="X129" t="s">
        <v>26</v>
      </c>
      <c r="Y129" t="s">
        <v>56</v>
      </c>
      <c r="Z129" t="s">
        <v>65</v>
      </c>
      <c r="AA129" s="3" t="str">
        <f t="shared" si="2"/>
        <v>6762</v>
      </c>
      <c r="AB129" s="4" t="str">
        <f t="shared" si="3"/>
        <v>Non-TIF</v>
      </c>
    </row>
    <row r="130" spans="1:28" x14ac:dyDescent="0.25">
      <c r="A130">
        <v>2022</v>
      </c>
      <c r="B130">
        <v>9</v>
      </c>
      <c r="C130" t="s">
        <v>44</v>
      </c>
      <c r="D130">
        <v>278434</v>
      </c>
      <c r="E130">
        <v>5029</v>
      </c>
      <c r="F130">
        <v>96</v>
      </c>
      <c r="G130">
        <v>6815019</v>
      </c>
      <c r="H130">
        <v>3751659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10850237</v>
      </c>
      <c r="O130">
        <v>38892</v>
      </c>
      <c r="P130">
        <v>10811345</v>
      </c>
      <c r="Q130">
        <v>0</v>
      </c>
      <c r="R130">
        <v>2022</v>
      </c>
      <c r="S130">
        <v>9</v>
      </c>
      <c r="T130">
        <v>6</v>
      </c>
      <c r="U130">
        <v>840</v>
      </c>
      <c r="V130">
        <v>96840</v>
      </c>
      <c r="W130" t="s">
        <v>26</v>
      </c>
      <c r="X130" t="s">
        <v>26</v>
      </c>
      <c r="Y130" t="s">
        <v>57</v>
      </c>
      <c r="Z130" t="s">
        <v>65</v>
      </c>
      <c r="AA130" s="3" t="str">
        <f t="shared" si="2"/>
        <v>6840</v>
      </c>
      <c r="AB130" s="4" t="str">
        <f t="shared" si="3"/>
        <v>Non-TIF</v>
      </c>
    </row>
    <row r="131" spans="1:28" x14ac:dyDescent="0.25">
      <c r="A131">
        <v>2022</v>
      </c>
      <c r="B131">
        <v>10</v>
      </c>
      <c r="C131" t="s">
        <v>44</v>
      </c>
      <c r="D131">
        <v>4061128</v>
      </c>
      <c r="E131">
        <v>0</v>
      </c>
      <c r="F131">
        <v>0</v>
      </c>
      <c r="G131">
        <v>1593087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5654215</v>
      </c>
      <c r="O131">
        <v>18520</v>
      </c>
      <c r="P131">
        <v>5635695</v>
      </c>
      <c r="Q131">
        <v>0</v>
      </c>
      <c r="R131">
        <v>2022</v>
      </c>
      <c r="S131">
        <v>10</v>
      </c>
      <c r="T131">
        <v>6</v>
      </c>
      <c r="U131">
        <v>762</v>
      </c>
      <c r="V131">
        <v>96762</v>
      </c>
      <c r="W131" t="s">
        <v>26</v>
      </c>
      <c r="X131" t="s">
        <v>26</v>
      </c>
      <c r="Y131" t="s">
        <v>56</v>
      </c>
      <c r="Z131" t="s">
        <v>67</v>
      </c>
      <c r="AA131" s="3" t="str">
        <f t="shared" ref="AA131:AA194" si="4">CONCATENATE(T131,TEXT(U131,"000"))</f>
        <v>6762</v>
      </c>
      <c r="AB131" s="4" t="str">
        <f t="shared" ref="AB131:AB194" si="5">IF(C131="I","TIF","Non-TIF")</f>
        <v>Non-TIF</v>
      </c>
    </row>
    <row r="132" spans="1:28" x14ac:dyDescent="0.25">
      <c r="A132">
        <v>2022</v>
      </c>
      <c r="B132">
        <v>10</v>
      </c>
      <c r="C132" t="s">
        <v>44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2022</v>
      </c>
      <c r="S132">
        <v>10</v>
      </c>
      <c r="T132">
        <v>3</v>
      </c>
      <c r="U132">
        <v>204</v>
      </c>
      <c r="V132">
        <v>103204</v>
      </c>
      <c r="W132" t="s">
        <v>26</v>
      </c>
      <c r="X132" t="s">
        <v>26</v>
      </c>
      <c r="Y132" t="s">
        <v>166</v>
      </c>
      <c r="Z132" t="s">
        <v>67</v>
      </c>
      <c r="AA132" s="3" t="str">
        <f t="shared" si="4"/>
        <v>3204</v>
      </c>
      <c r="AB132" s="4" t="str">
        <f t="shared" si="5"/>
        <v>Non-TIF</v>
      </c>
    </row>
    <row r="133" spans="1:28" x14ac:dyDescent="0.25">
      <c r="A133">
        <v>2022</v>
      </c>
      <c r="B133">
        <v>10</v>
      </c>
      <c r="C133" t="s">
        <v>23</v>
      </c>
      <c r="D133">
        <v>15220830</v>
      </c>
      <c r="E133">
        <v>0</v>
      </c>
      <c r="F133">
        <v>0</v>
      </c>
      <c r="G133">
        <v>10710168</v>
      </c>
      <c r="H133">
        <v>3070992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29001990</v>
      </c>
      <c r="O133">
        <v>0</v>
      </c>
      <c r="P133">
        <v>29001990</v>
      </c>
      <c r="Q133">
        <v>0</v>
      </c>
      <c r="R133">
        <v>2022</v>
      </c>
      <c r="S133">
        <v>10</v>
      </c>
      <c r="T133">
        <v>3</v>
      </c>
      <c r="U133">
        <v>105</v>
      </c>
      <c r="V133" t="s">
        <v>169</v>
      </c>
      <c r="W133" t="s">
        <v>25</v>
      </c>
      <c r="X133" t="s">
        <v>26</v>
      </c>
      <c r="Y133" t="s">
        <v>170</v>
      </c>
      <c r="Z133" t="s">
        <v>67</v>
      </c>
      <c r="AA133" s="3" t="str">
        <f t="shared" si="4"/>
        <v>3105</v>
      </c>
      <c r="AB133" s="4" t="str">
        <f t="shared" si="5"/>
        <v>TIF</v>
      </c>
    </row>
    <row r="134" spans="1:28" x14ac:dyDescent="0.25">
      <c r="A134">
        <v>2022</v>
      </c>
      <c r="B134">
        <v>10</v>
      </c>
      <c r="C134" t="s">
        <v>31</v>
      </c>
      <c r="D134">
        <v>438101</v>
      </c>
      <c r="E134">
        <v>2238380</v>
      </c>
      <c r="F134">
        <v>64049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2740530</v>
      </c>
      <c r="O134">
        <v>0</v>
      </c>
      <c r="P134">
        <v>2740530</v>
      </c>
      <c r="Q134">
        <v>10174</v>
      </c>
      <c r="R134">
        <v>2022</v>
      </c>
      <c r="S134">
        <v>10</v>
      </c>
      <c r="T134">
        <v>6</v>
      </c>
      <c r="U134">
        <v>660</v>
      </c>
      <c r="V134">
        <v>66660</v>
      </c>
      <c r="W134" t="s">
        <v>26</v>
      </c>
      <c r="X134" t="s">
        <v>26</v>
      </c>
      <c r="Y134" t="s">
        <v>105</v>
      </c>
      <c r="Z134" t="s">
        <v>67</v>
      </c>
      <c r="AA134" s="3" t="str">
        <f t="shared" si="4"/>
        <v>6660</v>
      </c>
      <c r="AB134" s="4" t="str">
        <f t="shared" si="5"/>
        <v>Non-TIF</v>
      </c>
    </row>
    <row r="135" spans="1:28" x14ac:dyDescent="0.25">
      <c r="A135">
        <v>2022</v>
      </c>
      <c r="B135">
        <v>5</v>
      </c>
      <c r="C135" t="s">
        <v>23</v>
      </c>
      <c r="D135">
        <v>0</v>
      </c>
      <c r="E135">
        <v>79600</v>
      </c>
      <c r="F135">
        <v>0</v>
      </c>
      <c r="G135">
        <v>0</v>
      </c>
      <c r="H135">
        <v>2110388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2189988</v>
      </c>
      <c r="O135">
        <v>0</v>
      </c>
      <c r="P135">
        <v>2189988</v>
      </c>
      <c r="Q135">
        <v>0</v>
      </c>
      <c r="R135">
        <v>2022</v>
      </c>
      <c r="S135">
        <v>5</v>
      </c>
      <c r="T135">
        <v>0</v>
      </c>
      <c r="U135">
        <v>914</v>
      </c>
      <c r="V135" t="s">
        <v>116</v>
      </c>
      <c r="W135" t="s">
        <v>25</v>
      </c>
      <c r="X135" t="s">
        <v>26</v>
      </c>
      <c r="Y135" t="s">
        <v>117</v>
      </c>
      <c r="Z135" t="s">
        <v>42</v>
      </c>
      <c r="AA135" s="3" t="str">
        <f t="shared" si="4"/>
        <v>0914</v>
      </c>
      <c r="AB135" s="4" t="str">
        <f t="shared" si="5"/>
        <v>TIF</v>
      </c>
    </row>
    <row r="136" spans="1:28" x14ac:dyDescent="0.25">
      <c r="A136">
        <v>2022</v>
      </c>
      <c r="B136">
        <v>5</v>
      </c>
      <c r="C136" t="s">
        <v>23</v>
      </c>
      <c r="D136">
        <v>0</v>
      </c>
      <c r="E136">
        <v>190</v>
      </c>
      <c r="F136">
        <v>0</v>
      </c>
      <c r="G136">
        <v>0</v>
      </c>
      <c r="H136">
        <v>2358081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2358271</v>
      </c>
      <c r="O136">
        <v>0</v>
      </c>
      <c r="P136">
        <v>2358271</v>
      </c>
      <c r="Q136">
        <v>0</v>
      </c>
      <c r="R136">
        <v>2022</v>
      </c>
      <c r="S136">
        <v>5</v>
      </c>
      <c r="T136">
        <v>3</v>
      </c>
      <c r="U136">
        <v>168</v>
      </c>
      <c r="V136" t="s">
        <v>125</v>
      </c>
      <c r="W136" t="s">
        <v>25</v>
      </c>
      <c r="X136" t="s">
        <v>26</v>
      </c>
      <c r="Y136" t="s">
        <v>126</v>
      </c>
      <c r="Z136" t="s">
        <v>42</v>
      </c>
      <c r="AA136" s="3" t="str">
        <f t="shared" si="4"/>
        <v>3168</v>
      </c>
      <c r="AB136" s="4" t="str">
        <f t="shared" si="5"/>
        <v>TIF</v>
      </c>
    </row>
    <row r="137" spans="1:28" x14ac:dyDescent="0.25">
      <c r="A137">
        <v>2022</v>
      </c>
      <c r="B137">
        <v>5</v>
      </c>
      <c r="C137" t="s">
        <v>31</v>
      </c>
      <c r="D137">
        <v>75776155</v>
      </c>
      <c r="E137">
        <v>177102595</v>
      </c>
      <c r="F137">
        <v>12396172</v>
      </c>
      <c r="G137">
        <v>19939570</v>
      </c>
      <c r="H137">
        <v>2068041</v>
      </c>
      <c r="I137">
        <v>0</v>
      </c>
      <c r="J137">
        <v>0</v>
      </c>
      <c r="K137">
        <v>0</v>
      </c>
      <c r="L137">
        <v>215673</v>
      </c>
      <c r="M137">
        <v>0</v>
      </c>
      <c r="N137">
        <v>287498206</v>
      </c>
      <c r="O137">
        <v>312988</v>
      </c>
      <c r="P137">
        <v>287185218</v>
      </c>
      <c r="Q137">
        <v>6060132</v>
      </c>
      <c r="R137">
        <v>2022</v>
      </c>
      <c r="S137">
        <v>5</v>
      </c>
      <c r="T137">
        <v>0</v>
      </c>
      <c r="U137">
        <v>414</v>
      </c>
      <c r="V137">
        <v>50414</v>
      </c>
      <c r="W137" t="s">
        <v>26</v>
      </c>
      <c r="X137" t="s">
        <v>26</v>
      </c>
      <c r="Y137" t="s">
        <v>93</v>
      </c>
      <c r="Z137" t="s">
        <v>42</v>
      </c>
      <c r="AA137" s="3" t="str">
        <f t="shared" si="4"/>
        <v>0414</v>
      </c>
      <c r="AB137" s="4" t="str">
        <f t="shared" si="5"/>
        <v>Non-TIF</v>
      </c>
    </row>
    <row r="138" spans="1:28" x14ac:dyDescent="0.25">
      <c r="A138">
        <v>2022</v>
      </c>
      <c r="B138">
        <v>5</v>
      </c>
      <c r="C138" t="s">
        <v>31</v>
      </c>
      <c r="D138">
        <v>601890</v>
      </c>
      <c r="E138">
        <v>4413556</v>
      </c>
      <c r="F138">
        <v>273709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5289155</v>
      </c>
      <c r="O138">
        <v>1852</v>
      </c>
      <c r="P138">
        <v>5287303</v>
      </c>
      <c r="Q138">
        <v>28526</v>
      </c>
      <c r="R138">
        <v>2022</v>
      </c>
      <c r="S138">
        <v>5</v>
      </c>
      <c r="T138">
        <v>1</v>
      </c>
      <c r="U138">
        <v>413</v>
      </c>
      <c r="V138">
        <v>141413</v>
      </c>
      <c r="W138" t="s">
        <v>26</v>
      </c>
      <c r="X138" t="s">
        <v>26</v>
      </c>
      <c r="Y138" t="s">
        <v>94</v>
      </c>
      <c r="Z138" t="s">
        <v>42</v>
      </c>
      <c r="AA138" s="3" t="str">
        <f t="shared" si="4"/>
        <v>1413</v>
      </c>
      <c r="AB138" s="4" t="str">
        <f t="shared" si="5"/>
        <v>Non-TIF</v>
      </c>
    </row>
    <row r="139" spans="1:28" x14ac:dyDescent="0.25">
      <c r="A139">
        <v>2022</v>
      </c>
      <c r="B139">
        <v>5</v>
      </c>
      <c r="C139" t="s">
        <v>31</v>
      </c>
      <c r="D139">
        <v>29626</v>
      </c>
      <c r="E139">
        <v>82387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112013</v>
      </c>
      <c r="O139">
        <v>0</v>
      </c>
      <c r="P139">
        <v>112013</v>
      </c>
      <c r="Q139">
        <v>890</v>
      </c>
      <c r="R139">
        <v>2022</v>
      </c>
      <c r="S139">
        <v>5</v>
      </c>
      <c r="T139">
        <v>2</v>
      </c>
      <c r="U139">
        <v>754</v>
      </c>
      <c r="V139">
        <v>392754</v>
      </c>
      <c r="W139" t="s">
        <v>26</v>
      </c>
      <c r="X139" t="s">
        <v>26</v>
      </c>
      <c r="Y139" t="s">
        <v>95</v>
      </c>
      <c r="Z139" t="s">
        <v>42</v>
      </c>
      <c r="AA139" s="3" t="str">
        <f t="shared" si="4"/>
        <v>2754</v>
      </c>
      <c r="AB139" s="4" t="str">
        <f t="shared" si="5"/>
        <v>Non-TIF</v>
      </c>
    </row>
    <row r="140" spans="1:28" x14ac:dyDescent="0.25">
      <c r="A140">
        <v>2022</v>
      </c>
      <c r="B140">
        <v>6</v>
      </c>
      <c r="C140" t="s">
        <v>44</v>
      </c>
      <c r="D140">
        <v>1007636</v>
      </c>
      <c r="E140">
        <v>61447</v>
      </c>
      <c r="F140">
        <v>0</v>
      </c>
      <c r="G140">
        <v>4024975</v>
      </c>
      <c r="H140">
        <v>132140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5226198</v>
      </c>
      <c r="O140">
        <v>3704</v>
      </c>
      <c r="P140">
        <v>5222494</v>
      </c>
      <c r="Q140">
        <v>0</v>
      </c>
      <c r="R140">
        <v>2022</v>
      </c>
      <c r="S140">
        <v>6</v>
      </c>
      <c r="T140">
        <v>0</v>
      </c>
      <c r="U140">
        <v>576</v>
      </c>
      <c r="V140">
        <v>60576</v>
      </c>
      <c r="W140" t="s">
        <v>26</v>
      </c>
      <c r="X140" t="s">
        <v>26</v>
      </c>
      <c r="Y140" t="s">
        <v>45</v>
      </c>
      <c r="Z140" t="s">
        <v>46</v>
      </c>
      <c r="AA140" s="3" t="str">
        <f t="shared" si="4"/>
        <v>0576</v>
      </c>
      <c r="AB140" s="4" t="str">
        <f t="shared" si="5"/>
        <v>Non-TIF</v>
      </c>
    </row>
    <row r="141" spans="1:28" x14ac:dyDescent="0.25">
      <c r="A141">
        <v>2022</v>
      </c>
      <c r="B141">
        <v>6</v>
      </c>
      <c r="C141" t="s">
        <v>44</v>
      </c>
      <c r="D141">
        <v>14288516</v>
      </c>
      <c r="E141">
        <v>78041</v>
      </c>
      <c r="F141">
        <v>0</v>
      </c>
      <c r="G141">
        <v>3997911</v>
      </c>
      <c r="H141">
        <v>41115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18405583</v>
      </c>
      <c r="O141">
        <v>68524</v>
      </c>
      <c r="P141">
        <v>18337059</v>
      </c>
      <c r="Q141">
        <v>0</v>
      </c>
      <c r="R141">
        <v>2022</v>
      </c>
      <c r="S141">
        <v>6</v>
      </c>
      <c r="T141">
        <v>0</v>
      </c>
      <c r="U141">
        <v>609</v>
      </c>
      <c r="V141">
        <v>60609</v>
      </c>
      <c r="W141" t="s">
        <v>26</v>
      </c>
      <c r="X141" t="s">
        <v>26</v>
      </c>
      <c r="Y141" t="s">
        <v>47</v>
      </c>
      <c r="Z141" t="s">
        <v>46</v>
      </c>
      <c r="AA141" s="3" t="str">
        <f t="shared" si="4"/>
        <v>0609</v>
      </c>
      <c r="AB141" s="4" t="str">
        <f t="shared" si="5"/>
        <v>Non-TIF</v>
      </c>
    </row>
    <row r="142" spans="1:28" x14ac:dyDescent="0.25">
      <c r="A142">
        <v>2022</v>
      </c>
      <c r="B142">
        <v>6</v>
      </c>
      <c r="C142" t="s">
        <v>23</v>
      </c>
      <c r="D142">
        <v>18597410</v>
      </c>
      <c r="E142">
        <v>30100</v>
      </c>
      <c r="F142">
        <v>0</v>
      </c>
      <c r="G142">
        <v>2912434</v>
      </c>
      <c r="H142">
        <v>27689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21567633</v>
      </c>
      <c r="O142">
        <v>1852</v>
      </c>
      <c r="P142">
        <v>21565781</v>
      </c>
      <c r="Q142">
        <v>0</v>
      </c>
      <c r="R142">
        <v>2022</v>
      </c>
      <c r="S142">
        <v>6</v>
      </c>
      <c r="T142">
        <v>0</v>
      </c>
      <c r="U142">
        <v>609</v>
      </c>
      <c r="V142" t="s">
        <v>188</v>
      </c>
      <c r="W142" t="s">
        <v>25</v>
      </c>
      <c r="X142" t="s">
        <v>26</v>
      </c>
      <c r="Y142" t="s">
        <v>189</v>
      </c>
      <c r="Z142" t="s">
        <v>46</v>
      </c>
      <c r="AA142" s="3" t="str">
        <f t="shared" si="4"/>
        <v>0609</v>
      </c>
      <c r="AB142" s="4" t="str">
        <f t="shared" si="5"/>
        <v>TIF</v>
      </c>
    </row>
    <row r="143" spans="1:28" x14ac:dyDescent="0.25">
      <c r="A143">
        <v>2022</v>
      </c>
      <c r="B143">
        <v>6</v>
      </c>
      <c r="C143" t="s">
        <v>31</v>
      </c>
      <c r="D143">
        <v>328612092</v>
      </c>
      <c r="E143">
        <v>168930680</v>
      </c>
      <c r="F143">
        <v>8706287</v>
      </c>
      <c r="G143">
        <v>47062809</v>
      </c>
      <c r="H143">
        <v>8632638</v>
      </c>
      <c r="I143">
        <v>0</v>
      </c>
      <c r="J143">
        <v>0</v>
      </c>
      <c r="K143">
        <v>0</v>
      </c>
      <c r="L143">
        <v>2678762</v>
      </c>
      <c r="M143">
        <v>5034280</v>
      </c>
      <c r="N143">
        <v>569657548</v>
      </c>
      <c r="O143">
        <v>968110</v>
      </c>
      <c r="P143">
        <v>568689438</v>
      </c>
      <c r="Q143">
        <v>8630883</v>
      </c>
      <c r="R143">
        <v>2022</v>
      </c>
      <c r="S143">
        <v>6</v>
      </c>
      <c r="T143">
        <v>6</v>
      </c>
      <c r="U143">
        <v>660</v>
      </c>
      <c r="V143">
        <v>66660</v>
      </c>
      <c r="W143" t="s">
        <v>26</v>
      </c>
      <c r="X143" t="s">
        <v>26</v>
      </c>
      <c r="Y143" t="s">
        <v>105</v>
      </c>
      <c r="Z143" t="s">
        <v>46</v>
      </c>
      <c r="AA143" s="3" t="str">
        <f t="shared" si="4"/>
        <v>6660</v>
      </c>
      <c r="AB143" s="4" t="str">
        <f t="shared" si="5"/>
        <v>Non-TIF</v>
      </c>
    </row>
    <row r="144" spans="1:28" x14ac:dyDescent="0.25">
      <c r="A144">
        <v>2022</v>
      </c>
      <c r="B144">
        <v>6</v>
      </c>
      <c r="C144" t="s">
        <v>31</v>
      </c>
      <c r="D144">
        <v>41124533</v>
      </c>
      <c r="E144">
        <v>54894</v>
      </c>
      <c r="F144">
        <v>5499</v>
      </c>
      <c r="G144">
        <v>2303542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717876</v>
      </c>
      <c r="N144">
        <v>44206344</v>
      </c>
      <c r="O144">
        <v>79636</v>
      </c>
      <c r="P144">
        <v>44126708</v>
      </c>
      <c r="Q144">
        <v>273250</v>
      </c>
      <c r="R144">
        <v>2022</v>
      </c>
      <c r="S144">
        <v>6</v>
      </c>
      <c r="T144">
        <v>1</v>
      </c>
      <c r="U144">
        <v>337</v>
      </c>
      <c r="V144">
        <v>571337</v>
      </c>
      <c r="W144" t="s">
        <v>26</v>
      </c>
      <c r="X144" t="s">
        <v>26</v>
      </c>
      <c r="Y144" t="s">
        <v>190</v>
      </c>
      <c r="Z144" t="s">
        <v>46</v>
      </c>
      <c r="AA144" s="3" t="str">
        <f t="shared" si="4"/>
        <v>1337</v>
      </c>
      <c r="AB144" s="4" t="str">
        <f t="shared" si="5"/>
        <v>Non-TIF</v>
      </c>
    </row>
    <row r="145" spans="1:28" x14ac:dyDescent="0.25">
      <c r="A145">
        <v>2022</v>
      </c>
      <c r="B145">
        <v>6</v>
      </c>
      <c r="C145" t="s">
        <v>31</v>
      </c>
      <c r="D145">
        <v>3295894</v>
      </c>
      <c r="E145">
        <v>2801527</v>
      </c>
      <c r="F145">
        <v>169448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6266869</v>
      </c>
      <c r="O145">
        <v>9260</v>
      </c>
      <c r="P145">
        <v>6257609</v>
      </c>
      <c r="Q145">
        <v>102119</v>
      </c>
      <c r="R145">
        <v>2022</v>
      </c>
      <c r="S145">
        <v>6</v>
      </c>
      <c r="T145">
        <v>4</v>
      </c>
      <c r="U145">
        <v>777</v>
      </c>
      <c r="V145">
        <v>574777</v>
      </c>
      <c r="W145" t="s">
        <v>26</v>
      </c>
      <c r="X145" t="s">
        <v>26</v>
      </c>
      <c r="Y145" t="s">
        <v>48</v>
      </c>
      <c r="Z145" t="s">
        <v>46</v>
      </c>
      <c r="AA145" s="3" t="str">
        <f t="shared" si="4"/>
        <v>4777</v>
      </c>
      <c r="AB145" s="4" t="str">
        <f t="shared" si="5"/>
        <v>Non-TIF</v>
      </c>
    </row>
    <row r="146" spans="1:28" x14ac:dyDescent="0.25">
      <c r="A146">
        <v>2022</v>
      </c>
      <c r="B146">
        <v>7</v>
      </c>
      <c r="C146" t="s">
        <v>44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2022</v>
      </c>
      <c r="S146">
        <v>7</v>
      </c>
      <c r="T146">
        <v>3</v>
      </c>
      <c r="U146">
        <v>186</v>
      </c>
      <c r="V146">
        <v>93186</v>
      </c>
      <c r="W146" t="s">
        <v>26</v>
      </c>
      <c r="X146" t="s">
        <v>26</v>
      </c>
      <c r="Y146" t="s">
        <v>55</v>
      </c>
      <c r="Z146" t="s">
        <v>50</v>
      </c>
      <c r="AA146" s="3" t="str">
        <f t="shared" si="4"/>
        <v>3186</v>
      </c>
      <c r="AB146" s="4" t="str">
        <f t="shared" si="5"/>
        <v>Non-TIF</v>
      </c>
    </row>
    <row r="147" spans="1:28" x14ac:dyDescent="0.25">
      <c r="A147">
        <v>2022</v>
      </c>
      <c r="B147">
        <v>7</v>
      </c>
      <c r="C147" t="s">
        <v>23</v>
      </c>
      <c r="D147">
        <v>33200234</v>
      </c>
      <c r="E147">
        <v>0</v>
      </c>
      <c r="F147">
        <v>0</v>
      </c>
      <c r="G147">
        <v>14908547</v>
      </c>
      <c r="H147">
        <v>526925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48635706</v>
      </c>
      <c r="O147">
        <v>0</v>
      </c>
      <c r="P147">
        <v>48635706</v>
      </c>
      <c r="Q147">
        <v>0</v>
      </c>
      <c r="R147">
        <v>2022</v>
      </c>
      <c r="S147">
        <v>7</v>
      </c>
      <c r="T147">
        <v>3</v>
      </c>
      <c r="U147">
        <v>42</v>
      </c>
      <c r="V147" t="s">
        <v>130</v>
      </c>
      <c r="W147" t="s">
        <v>25</v>
      </c>
      <c r="X147" t="s">
        <v>26</v>
      </c>
      <c r="Y147" t="s">
        <v>131</v>
      </c>
      <c r="Z147" t="s">
        <v>50</v>
      </c>
      <c r="AA147" s="3" t="str">
        <f t="shared" si="4"/>
        <v>3042</v>
      </c>
      <c r="AB147" s="4" t="str">
        <f t="shared" si="5"/>
        <v>TIF</v>
      </c>
    </row>
    <row r="148" spans="1:28" x14ac:dyDescent="0.25">
      <c r="A148">
        <v>2022</v>
      </c>
      <c r="B148">
        <v>7</v>
      </c>
      <c r="C148" t="s">
        <v>31</v>
      </c>
      <c r="D148">
        <v>102873019</v>
      </c>
      <c r="E148">
        <v>49782579</v>
      </c>
      <c r="F148">
        <v>3081710</v>
      </c>
      <c r="G148">
        <v>7576860</v>
      </c>
      <c r="H148">
        <v>6247345</v>
      </c>
      <c r="I148">
        <v>0</v>
      </c>
      <c r="J148">
        <v>0</v>
      </c>
      <c r="K148">
        <v>0</v>
      </c>
      <c r="L148">
        <v>8060726</v>
      </c>
      <c r="M148">
        <v>0</v>
      </c>
      <c r="N148">
        <v>177622239</v>
      </c>
      <c r="O148">
        <v>168532</v>
      </c>
      <c r="P148">
        <v>177453707</v>
      </c>
      <c r="Q148">
        <v>1682431</v>
      </c>
      <c r="R148">
        <v>2022</v>
      </c>
      <c r="S148">
        <v>7</v>
      </c>
      <c r="T148">
        <v>3</v>
      </c>
      <c r="U148">
        <v>42</v>
      </c>
      <c r="V148">
        <v>73042</v>
      </c>
      <c r="W148" t="s">
        <v>26</v>
      </c>
      <c r="X148" t="s">
        <v>26</v>
      </c>
      <c r="Y148" t="s">
        <v>111</v>
      </c>
      <c r="Z148" t="s">
        <v>50</v>
      </c>
      <c r="AA148" s="3" t="str">
        <f t="shared" si="4"/>
        <v>3042</v>
      </c>
      <c r="AB148" s="4" t="str">
        <f t="shared" si="5"/>
        <v>Non-TIF</v>
      </c>
    </row>
    <row r="149" spans="1:28" x14ac:dyDescent="0.25">
      <c r="A149">
        <v>2022</v>
      </c>
      <c r="B149">
        <v>7</v>
      </c>
      <c r="C149" t="s">
        <v>31</v>
      </c>
      <c r="D149">
        <v>4370923</v>
      </c>
      <c r="E149">
        <v>6058233</v>
      </c>
      <c r="F149">
        <v>464870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614751</v>
      </c>
      <c r="N149">
        <v>11508777</v>
      </c>
      <c r="O149">
        <v>9260</v>
      </c>
      <c r="P149">
        <v>11499517</v>
      </c>
      <c r="Q149">
        <v>483918</v>
      </c>
      <c r="R149">
        <v>2022</v>
      </c>
      <c r="S149">
        <v>7</v>
      </c>
      <c r="T149">
        <v>6</v>
      </c>
      <c r="U149">
        <v>762</v>
      </c>
      <c r="V149">
        <v>96762</v>
      </c>
      <c r="W149" t="s">
        <v>26</v>
      </c>
      <c r="X149" t="s">
        <v>26</v>
      </c>
      <c r="Y149" t="s">
        <v>56</v>
      </c>
      <c r="Z149" t="s">
        <v>50</v>
      </c>
      <c r="AA149" s="3" t="str">
        <f t="shared" si="4"/>
        <v>6762</v>
      </c>
      <c r="AB149" s="4" t="str">
        <f t="shared" si="5"/>
        <v>Non-TIF</v>
      </c>
    </row>
    <row r="150" spans="1:28" x14ac:dyDescent="0.25">
      <c r="A150">
        <v>2022</v>
      </c>
      <c r="B150">
        <v>8</v>
      </c>
      <c r="C150" t="s">
        <v>23</v>
      </c>
      <c r="D150">
        <v>23879735</v>
      </c>
      <c r="E150">
        <v>44128</v>
      </c>
      <c r="F150">
        <v>4118</v>
      </c>
      <c r="G150">
        <v>0</v>
      </c>
      <c r="H150">
        <v>276572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24204553</v>
      </c>
      <c r="O150">
        <v>0</v>
      </c>
      <c r="P150">
        <v>24204553</v>
      </c>
      <c r="Q150">
        <v>0</v>
      </c>
      <c r="R150">
        <v>2022</v>
      </c>
      <c r="S150">
        <v>8</v>
      </c>
      <c r="T150">
        <v>0</v>
      </c>
      <c r="U150">
        <v>729</v>
      </c>
      <c r="V150" t="s">
        <v>193</v>
      </c>
      <c r="W150" t="s">
        <v>25</v>
      </c>
      <c r="X150" t="s">
        <v>26</v>
      </c>
      <c r="Y150" t="s">
        <v>194</v>
      </c>
      <c r="Z150" t="s">
        <v>60</v>
      </c>
      <c r="AA150" s="3" t="str">
        <f t="shared" si="4"/>
        <v>0729</v>
      </c>
      <c r="AB150" s="4" t="str">
        <f t="shared" si="5"/>
        <v>TIF</v>
      </c>
    </row>
    <row r="151" spans="1:28" x14ac:dyDescent="0.25">
      <c r="A151">
        <v>2022</v>
      </c>
      <c r="B151">
        <v>8</v>
      </c>
      <c r="C151" t="s">
        <v>31</v>
      </c>
      <c r="D151">
        <v>195052104</v>
      </c>
      <c r="E151">
        <v>38290141</v>
      </c>
      <c r="F151">
        <v>2445505</v>
      </c>
      <c r="G151">
        <v>5761956</v>
      </c>
      <c r="H151">
        <v>10281</v>
      </c>
      <c r="I151">
        <v>0</v>
      </c>
      <c r="J151">
        <v>0</v>
      </c>
      <c r="K151">
        <v>6486</v>
      </c>
      <c r="L151">
        <v>29837171</v>
      </c>
      <c r="M151">
        <v>8252786</v>
      </c>
      <c r="N151">
        <v>279656430</v>
      </c>
      <c r="O151">
        <v>455592</v>
      </c>
      <c r="P151">
        <v>279200838</v>
      </c>
      <c r="Q151">
        <v>11918805</v>
      </c>
      <c r="R151">
        <v>2022</v>
      </c>
      <c r="S151">
        <v>8</v>
      </c>
      <c r="T151">
        <v>0</v>
      </c>
      <c r="U151">
        <v>729</v>
      </c>
      <c r="V151">
        <v>80729</v>
      </c>
      <c r="W151" t="s">
        <v>26</v>
      </c>
      <c r="X151" t="s">
        <v>26</v>
      </c>
      <c r="Y151" t="s">
        <v>195</v>
      </c>
      <c r="Z151" t="s">
        <v>60</v>
      </c>
      <c r="AA151" s="3" t="str">
        <f t="shared" si="4"/>
        <v>0729</v>
      </c>
      <c r="AB151" s="4" t="str">
        <f t="shared" si="5"/>
        <v>Non-TIF</v>
      </c>
    </row>
    <row r="152" spans="1:28" x14ac:dyDescent="0.25">
      <c r="A152">
        <v>2022</v>
      </c>
      <c r="B152">
        <v>8</v>
      </c>
      <c r="C152" t="s">
        <v>31</v>
      </c>
      <c r="D152">
        <v>3148779</v>
      </c>
      <c r="E152">
        <v>6082881</v>
      </c>
      <c r="F152">
        <v>285161</v>
      </c>
      <c r="G152">
        <v>0</v>
      </c>
      <c r="H152">
        <v>0</v>
      </c>
      <c r="I152">
        <v>0</v>
      </c>
      <c r="J152">
        <v>0</v>
      </c>
      <c r="K152">
        <v>1283</v>
      </c>
      <c r="L152">
        <v>87255</v>
      </c>
      <c r="M152">
        <v>0</v>
      </c>
      <c r="N152">
        <v>9605359</v>
      </c>
      <c r="O152">
        <v>9260</v>
      </c>
      <c r="P152">
        <v>9596099</v>
      </c>
      <c r="Q152">
        <v>108942</v>
      </c>
      <c r="R152">
        <v>2022</v>
      </c>
      <c r="S152">
        <v>8</v>
      </c>
      <c r="T152">
        <v>6</v>
      </c>
      <c r="U152">
        <v>246</v>
      </c>
      <c r="V152">
        <v>406246</v>
      </c>
      <c r="W152" t="s">
        <v>26</v>
      </c>
      <c r="X152" t="s">
        <v>26</v>
      </c>
      <c r="Y152" t="s">
        <v>139</v>
      </c>
      <c r="Z152" t="s">
        <v>60</v>
      </c>
      <c r="AA152" s="3" t="str">
        <f t="shared" si="4"/>
        <v>6246</v>
      </c>
      <c r="AB152" s="4" t="str">
        <f t="shared" si="5"/>
        <v>Non-TIF</v>
      </c>
    </row>
    <row r="153" spans="1:28" x14ac:dyDescent="0.25">
      <c r="A153">
        <v>2022</v>
      </c>
      <c r="B153">
        <v>9</v>
      </c>
      <c r="C153" t="s">
        <v>44</v>
      </c>
      <c r="D153">
        <v>33325125</v>
      </c>
      <c r="E153">
        <v>0</v>
      </c>
      <c r="F153">
        <v>0</v>
      </c>
      <c r="G153">
        <v>7835693</v>
      </c>
      <c r="H153">
        <v>1578258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42739076</v>
      </c>
      <c r="O153">
        <v>88896</v>
      </c>
      <c r="P153">
        <v>42650180</v>
      </c>
      <c r="Q153">
        <v>0</v>
      </c>
      <c r="R153">
        <v>2022</v>
      </c>
      <c r="S153">
        <v>9</v>
      </c>
      <c r="T153">
        <v>1</v>
      </c>
      <c r="U153">
        <v>719</v>
      </c>
      <c r="V153">
        <v>91719</v>
      </c>
      <c r="W153" t="s">
        <v>26</v>
      </c>
      <c r="X153" t="s">
        <v>26</v>
      </c>
      <c r="Y153" t="s">
        <v>64</v>
      </c>
      <c r="Z153" t="s">
        <v>65</v>
      </c>
      <c r="AA153" s="3" t="str">
        <f t="shared" si="4"/>
        <v>1719</v>
      </c>
      <c r="AB153" s="4" t="str">
        <f t="shared" si="5"/>
        <v>Non-TIF</v>
      </c>
    </row>
    <row r="154" spans="1:28" x14ac:dyDescent="0.25">
      <c r="A154">
        <v>2022</v>
      </c>
      <c r="B154">
        <v>11</v>
      </c>
      <c r="C154" t="s">
        <v>31</v>
      </c>
      <c r="D154">
        <v>243335</v>
      </c>
      <c r="E154">
        <v>1282149</v>
      </c>
      <c r="F154">
        <v>72600</v>
      </c>
      <c r="G154">
        <v>0</v>
      </c>
      <c r="H154">
        <v>2612810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4210894</v>
      </c>
      <c r="O154">
        <v>0</v>
      </c>
      <c r="P154">
        <v>4210894</v>
      </c>
      <c r="Q154">
        <v>73</v>
      </c>
      <c r="R154">
        <v>2022</v>
      </c>
      <c r="S154">
        <v>11</v>
      </c>
      <c r="T154">
        <v>2</v>
      </c>
      <c r="U154">
        <v>376</v>
      </c>
      <c r="V154">
        <v>472376</v>
      </c>
      <c r="W154" t="s">
        <v>26</v>
      </c>
      <c r="X154" t="s">
        <v>26</v>
      </c>
      <c r="Y154" t="s">
        <v>175</v>
      </c>
      <c r="Z154" t="s">
        <v>73</v>
      </c>
      <c r="AA154" s="3" t="str">
        <f t="shared" si="4"/>
        <v>2376</v>
      </c>
      <c r="AB154" s="4" t="str">
        <f t="shared" si="5"/>
        <v>Non-TIF</v>
      </c>
    </row>
    <row r="155" spans="1:28" x14ac:dyDescent="0.25">
      <c r="A155">
        <v>2022</v>
      </c>
      <c r="B155">
        <v>11</v>
      </c>
      <c r="C155" t="s">
        <v>31</v>
      </c>
      <c r="D155">
        <v>417709</v>
      </c>
      <c r="E155">
        <v>1088598</v>
      </c>
      <c r="F155">
        <v>44987</v>
      </c>
      <c r="G155">
        <v>0</v>
      </c>
      <c r="H155">
        <v>798013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2349307</v>
      </c>
      <c r="O155">
        <v>1852</v>
      </c>
      <c r="P155">
        <v>2347455</v>
      </c>
      <c r="Q155">
        <v>279</v>
      </c>
      <c r="R155">
        <v>2022</v>
      </c>
      <c r="S155">
        <v>11</v>
      </c>
      <c r="T155">
        <v>5</v>
      </c>
      <c r="U155">
        <v>823</v>
      </c>
      <c r="V155">
        <v>815823</v>
      </c>
      <c r="W155" t="s">
        <v>26</v>
      </c>
      <c r="X155" t="s">
        <v>26</v>
      </c>
      <c r="Y155" t="s">
        <v>75</v>
      </c>
      <c r="Z155" t="s">
        <v>73</v>
      </c>
      <c r="AA155" s="3" t="str">
        <f t="shared" si="4"/>
        <v>5823</v>
      </c>
      <c r="AB155" s="4" t="str">
        <f t="shared" si="5"/>
        <v>Non-TIF</v>
      </c>
    </row>
    <row r="156" spans="1:28" x14ac:dyDescent="0.25">
      <c r="A156">
        <v>2022</v>
      </c>
      <c r="B156">
        <v>12</v>
      </c>
      <c r="C156" t="s">
        <v>44</v>
      </c>
      <c r="D156">
        <v>297606</v>
      </c>
      <c r="E156">
        <v>356229</v>
      </c>
      <c r="F156">
        <v>126875</v>
      </c>
      <c r="G156">
        <v>0</v>
      </c>
      <c r="H156">
        <v>2420939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3201649</v>
      </c>
      <c r="O156">
        <v>0</v>
      </c>
      <c r="P156">
        <v>3201649</v>
      </c>
      <c r="Q156">
        <v>0</v>
      </c>
      <c r="R156">
        <v>2022</v>
      </c>
      <c r="S156">
        <v>12</v>
      </c>
      <c r="T156">
        <v>6</v>
      </c>
      <c r="U156">
        <v>840</v>
      </c>
      <c r="V156">
        <v>96840</v>
      </c>
      <c r="W156" t="s">
        <v>26</v>
      </c>
      <c r="X156" t="s">
        <v>26</v>
      </c>
      <c r="Y156" t="s">
        <v>57</v>
      </c>
      <c r="Z156" t="s">
        <v>76</v>
      </c>
      <c r="AA156" s="3" t="str">
        <f t="shared" si="4"/>
        <v>6840</v>
      </c>
      <c r="AB156" s="4" t="str">
        <f t="shared" si="5"/>
        <v>Non-TIF</v>
      </c>
    </row>
    <row r="157" spans="1:28" x14ac:dyDescent="0.25">
      <c r="A157">
        <v>2022</v>
      </c>
      <c r="B157">
        <v>12</v>
      </c>
      <c r="C157" t="s">
        <v>44</v>
      </c>
      <c r="D157">
        <v>0</v>
      </c>
      <c r="E157">
        <v>14732</v>
      </c>
      <c r="F157">
        <v>0</v>
      </c>
      <c r="G157">
        <v>0</v>
      </c>
      <c r="H157">
        <v>3770669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3785401</v>
      </c>
      <c r="O157">
        <v>0</v>
      </c>
      <c r="P157">
        <v>3785401</v>
      </c>
      <c r="Q157">
        <v>0</v>
      </c>
      <c r="R157">
        <v>2022</v>
      </c>
      <c r="S157">
        <v>12</v>
      </c>
      <c r="T157">
        <v>1</v>
      </c>
      <c r="U157">
        <v>791</v>
      </c>
      <c r="V157">
        <v>381791</v>
      </c>
      <c r="W157" t="s">
        <v>26</v>
      </c>
      <c r="X157" t="s">
        <v>26</v>
      </c>
      <c r="Y157" t="s">
        <v>145</v>
      </c>
      <c r="Z157" t="s">
        <v>76</v>
      </c>
      <c r="AA157" s="3" t="str">
        <f t="shared" si="4"/>
        <v>1791</v>
      </c>
      <c r="AB157" s="4" t="str">
        <f t="shared" si="5"/>
        <v>Non-TIF</v>
      </c>
    </row>
    <row r="158" spans="1:28" x14ac:dyDescent="0.25">
      <c r="A158">
        <v>2022</v>
      </c>
      <c r="B158">
        <v>12</v>
      </c>
      <c r="C158" t="s">
        <v>31</v>
      </c>
      <c r="D158">
        <v>134012332</v>
      </c>
      <c r="E158">
        <v>87265326</v>
      </c>
      <c r="F158">
        <v>4002272</v>
      </c>
      <c r="G158">
        <v>11011471</v>
      </c>
      <c r="H158">
        <v>4721015</v>
      </c>
      <c r="I158">
        <v>0</v>
      </c>
      <c r="J158">
        <v>0</v>
      </c>
      <c r="K158">
        <v>0</v>
      </c>
      <c r="L158">
        <v>721377</v>
      </c>
      <c r="M158">
        <v>3672225</v>
      </c>
      <c r="N158">
        <v>245406018</v>
      </c>
      <c r="O158">
        <v>364844</v>
      </c>
      <c r="P158">
        <v>245041174</v>
      </c>
      <c r="Q158">
        <v>24964888</v>
      </c>
      <c r="R158">
        <v>2022</v>
      </c>
      <c r="S158">
        <v>12</v>
      </c>
      <c r="T158">
        <v>0</v>
      </c>
      <c r="U158">
        <v>279</v>
      </c>
      <c r="V158">
        <v>120279</v>
      </c>
      <c r="W158" t="s">
        <v>26</v>
      </c>
      <c r="X158" t="s">
        <v>26</v>
      </c>
      <c r="Y158" t="s">
        <v>143</v>
      </c>
      <c r="Z158" t="s">
        <v>76</v>
      </c>
      <c r="AA158" s="3" t="str">
        <f t="shared" si="4"/>
        <v>0279</v>
      </c>
      <c r="AB158" s="4" t="str">
        <f t="shared" si="5"/>
        <v>Non-TIF</v>
      </c>
    </row>
    <row r="159" spans="1:28" x14ac:dyDescent="0.25">
      <c r="A159">
        <v>2022</v>
      </c>
      <c r="B159">
        <v>12</v>
      </c>
      <c r="C159" t="s">
        <v>31</v>
      </c>
      <c r="D159">
        <v>7340114</v>
      </c>
      <c r="E159">
        <v>19495223</v>
      </c>
      <c r="F159">
        <v>1132858</v>
      </c>
      <c r="G159">
        <v>22455</v>
      </c>
      <c r="H159">
        <v>0</v>
      </c>
      <c r="I159">
        <v>0</v>
      </c>
      <c r="J159">
        <v>0</v>
      </c>
      <c r="K159">
        <v>0</v>
      </c>
      <c r="L159">
        <v>51171</v>
      </c>
      <c r="M159">
        <v>0</v>
      </c>
      <c r="N159">
        <v>28041821</v>
      </c>
      <c r="O159">
        <v>11112</v>
      </c>
      <c r="P159">
        <v>28030709</v>
      </c>
      <c r="Q159">
        <v>178146</v>
      </c>
      <c r="R159">
        <v>2022</v>
      </c>
      <c r="S159">
        <v>12</v>
      </c>
      <c r="T159">
        <v>4</v>
      </c>
      <c r="U159">
        <v>599</v>
      </c>
      <c r="V159">
        <v>194599</v>
      </c>
      <c r="W159" t="s">
        <v>26</v>
      </c>
      <c r="X159" t="s">
        <v>26</v>
      </c>
      <c r="Y159" t="s">
        <v>142</v>
      </c>
      <c r="Z159" t="s">
        <v>76</v>
      </c>
      <c r="AA159" s="3" t="str">
        <f t="shared" si="4"/>
        <v>4599</v>
      </c>
      <c r="AB159" s="4" t="str">
        <f t="shared" si="5"/>
        <v>Non-TIF</v>
      </c>
    </row>
    <row r="160" spans="1:28" x14ac:dyDescent="0.25">
      <c r="A160">
        <v>2022</v>
      </c>
      <c r="B160">
        <v>14</v>
      </c>
      <c r="C160" t="s">
        <v>23</v>
      </c>
      <c r="D160">
        <v>2743488</v>
      </c>
      <c r="E160">
        <v>0</v>
      </c>
      <c r="F160">
        <v>0</v>
      </c>
      <c r="G160">
        <v>1015470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3758958</v>
      </c>
      <c r="O160">
        <v>0</v>
      </c>
      <c r="P160">
        <v>3758958</v>
      </c>
      <c r="Q160">
        <v>0</v>
      </c>
      <c r="R160">
        <v>2022</v>
      </c>
      <c r="S160">
        <v>14</v>
      </c>
      <c r="T160">
        <v>3</v>
      </c>
      <c r="U160">
        <v>168</v>
      </c>
      <c r="V160" t="s">
        <v>125</v>
      </c>
      <c r="W160" t="s">
        <v>25</v>
      </c>
      <c r="X160" t="s">
        <v>26</v>
      </c>
      <c r="Y160" t="s">
        <v>126</v>
      </c>
      <c r="Z160" t="s">
        <v>147</v>
      </c>
      <c r="AA160" s="3" t="str">
        <f t="shared" si="4"/>
        <v>3168</v>
      </c>
      <c r="AB160" s="4" t="str">
        <f t="shared" si="5"/>
        <v>TIF</v>
      </c>
    </row>
    <row r="161" spans="1:28" x14ac:dyDescent="0.25">
      <c r="A161">
        <v>2022</v>
      </c>
      <c r="B161">
        <v>14</v>
      </c>
      <c r="C161" t="s">
        <v>31</v>
      </c>
      <c r="D161">
        <v>516030521</v>
      </c>
      <c r="E161">
        <v>225858557</v>
      </c>
      <c r="F161">
        <v>27804680</v>
      </c>
      <c r="G161">
        <v>123433535</v>
      </c>
      <c r="H161">
        <v>112038606</v>
      </c>
      <c r="I161">
        <v>0</v>
      </c>
      <c r="J161">
        <v>0</v>
      </c>
      <c r="K161">
        <v>0</v>
      </c>
      <c r="L161">
        <v>1006284</v>
      </c>
      <c r="M161">
        <v>25818387</v>
      </c>
      <c r="N161">
        <v>1031990570</v>
      </c>
      <c r="O161">
        <v>1038972</v>
      </c>
      <c r="P161">
        <v>1030951598</v>
      </c>
      <c r="Q161">
        <v>15991153</v>
      </c>
      <c r="R161">
        <v>2022</v>
      </c>
      <c r="S161">
        <v>14</v>
      </c>
      <c r="T161">
        <v>0</v>
      </c>
      <c r="U161">
        <v>999</v>
      </c>
      <c r="V161">
        <v>140999</v>
      </c>
      <c r="W161" t="s">
        <v>26</v>
      </c>
      <c r="X161" t="s">
        <v>26</v>
      </c>
      <c r="Y161" t="s">
        <v>185</v>
      </c>
      <c r="Z161" t="s">
        <v>147</v>
      </c>
      <c r="AA161" s="3" t="str">
        <f t="shared" si="4"/>
        <v>0999</v>
      </c>
      <c r="AB161" s="4" t="str">
        <f t="shared" si="5"/>
        <v>Non-TIF</v>
      </c>
    </row>
    <row r="162" spans="1:28" x14ac:dyDescent="0.25">
      <c r="A162">
        <v>2022</v>
      </c>
      <c r="B162">
        <v>14</v>
      </c>
      <c r="C162" t="s">
        <v>31</v>
      </c>
      <c r="D162">
        <v>17786305</v>
      </c>
      <c r="E162">
        <v>44472098</v>
      </c>
      <c r="F162">
        <v>4584290</v>
      </c>
      <c r="G162">
        <v>840545</v>
      </c>
      <c r="H162">
        <v>16144344</v>
      </c>
      <c r="I162">
        <v>0</v>
      </c>
      <c r="J162">
        <v>0</v>
      </c>
      <c r="K162">
        <v>0</v>
      </c>
      <c r="L162">
        <v>276291</v>
      </c>
      <c r="M162">
        <v>5209299</v>
      </c>
      <c r="N162">
        <v>89313172</v>
      </c>
      <c r="O162">
        <v>48152</v>
      </c>
      <c r="P162">
        <v>89265020</v>
      </c>
      <c r="Q162">
        <v>920042</v>
      </c>
      <c r="R162">
        <v>2022</v>
      </c>
      <c r="S162">
        <v>14</v>
      </c>
      <c r="T162">
        <v>0</v>
      </c>
      <c r="U162">
        <v>355</v>
      </c>
      <c r="V162">
        <v>240355</v>
      </c>
      <c r="W162" t="s">
        <v>26</v>
      </c>
      <c r="X162" t="s">
        <v>26</v>
      </c>
      <c r="Y162" t="s">
        <v>150</v>
      </c>
      <c r="Z162" t="s">
        <v>147</v>
      </c>
      <c r="AA162" s="3" t="str">
        <f t="shared" si="4"/>
        <v>0355</v>
      </c>
      <c r="AB162" s="4" t="str">
        <f t="shared" si="5"/>
        <v>Non-TIF</v>
      </c>
    </row>
    <row r="163" spans="1:28" x14ac:dyDescent="0.25">
      <c r="A163">
        <v>2022</v>
      </c>
      <c r="B163">
        <v>14</v>
      </c>
      <c r="C163" t="s">
        <v>31</v>
      </c>
      <c r="D163">
        <v>1889348</v>
      </c>
      <c r="E163">
        <v>6293924</v>
      </c>
      <c r="F163">
        <v>705430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8888702</v>
      </c>
      <c r="O163">
        <v>1852</v>
      </c>
      <c r="P163">
        <v>8886850</v>
      </c>
      <c r="Q163">
        <v>34442</v>
      </c>
      <c r="R163">
        <v>2022</v>
      </c>
      <c r="S163">
        <v>14</v>
      </c>
      <c r="T163">
        <v>6</v>
      </c>
      <c r="U163">
        <v>741</v>
      </c>
      <c r="V163">
        <v>816741</v>
      </c>
      <c r="W163" t="s">
        <v>26</v>
      </c>
      <c r="X163" t="s">
        <v>26</v>
      </c>
      <c r="Y163" t="s">
        <v>226</v>
      </c>
      <c r="Z163" t="s">
        <v>147</v>
      </c>
      <c r="AA163" s="3" t="str">
        <f t="shared" si="4"/>
        <v>6741</v>
      </c>
      <c r="AB163" s="4" t="str">
        <f t="shared" si="5"/>
        <v>Non-TIF</v>
      </c>
    </row>
    <row r="164" spans="1:28" x14ac:dyDescent="0.25">
      <c r="A164">
        <v>2022</v>
      </c>
      <c r="B164">
        <v>14</v>
      </c>
      <c r="C164" t="s">
        <v>31</v>
      </c>
      <c r="D164">
        <v>47439732</v>
      </c>
      <c r="E164">
        <v>50058390</v>
      </c>
      <c r="F164">
        <v>5384136</v>
      </c>
      <c r="G164">
        <v>10377751</v>
      </c>
      <c r="H164">
        <v>5854798</v>
      </c>
      <c r="I164">
        <v>0</v>
      </c>
      <c r="J164">
        <v>0</v>
      </c>
      <c r="K164">
        <v>0</v>
      </c>
      <c r="L164">
        <v>430783</v>
      </c>
      <c r="M164">
        <v>5966593</v>
      </c>
      <c r="N164">
        <v>125512183</v>
      </c>
      <c r="O164">
        <v>161124</v>
      </c>
      <c r="P164">
        <v>125351059</v>
      </c>
      <c r="Q164">
        <v>938640</v>
      </c>
      <c r="R164">
        <v>2022</v>
      </c>
      <c r="S164">
        <v>14</v>
      </c>
      <c r="T164">
        <v>3</v>
      </c>
      <c r="U164">
        <v>168</v>
      </c>
      <c r="V164">
        <v>833168</v>
      </c>
      <c r="W164" t="s">
        <v>26</v>
      </c>
      <c r="X164" t="s">
        <v>26</v>
      </c>
      <c r="Y164" t="s">
        <v>90</v>
      </c>
      <c r="Z164" t="s">
        <v>147</v>
      </c>
      <c r="AA164" s="3" t="str">
        <f t="shared" si="4"/>
        <v>3168</v>
      </c>
      <c r="AB164" s="4" t="str">
        <f t="shared" si="5"/>
        <v>Non-TIF</v>
      </c>
    </row>
    <row r="165" spans="1:28" x14ac:dyDescent="0.25">
      <c r="A165">
        <v>2022</v>
      </c>
      <c r="B165">
        <v>15</v>
      </c>
      <c r="C165" t="s">
        <v>31</v>
      </c>
      <c r="D165">
        <v>78538</v>
      </c>
      <c r="E165">
        <v>651181</v>
      </c>
      <c r="F165">
        <v>76200</v>
      </c>
      <c r="G165">
        <v>72854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878773</v>
      </c>
      <c r="O165">
        <v>1852</v>
      </c>
      <c r="P165">
        <v>876921</v>
      </c>
      <c r="Q165">
        <v>7018</v>
      </c>
      <c r="R165">
        <v>2022</v>
      </c>
      <c r="S165">
        <v>15</v>
      </c>
      <c r="T165">
        <v>2</v>
      </c>
      <c r="U165">
        <v>151</v>
      </c>
      <c r="V165">
        <v>52151</v>
      </c>
      <c r="W165" t="s">
        <v>26</v>
      </c>
      <c r="X165" t="s">
        <v>26</v>
      </c>
      <c r="Y165" t="s">
        <v>43</v>
      </c>
      <c r="Z165" t="s">
        <v>151</v>
      </c>
      <c r="AA165" s="3" t="str">
        <f t="shared" si="4"/>
        <v>2151</v>
      </c>
      <c r="AB165" s="4" t="str">
        <f t="shared" si="5"/>
        <v>Non-TIF</v>
      </c>
    </row>
    <row r="166" spans="1:28" x14ac:dyDescent="0.25">
      <c r="A166">
        <v>2022</v>
      </c>
      <c r="B166">
        <v>16</v>
      </c>
      <c r="C166" t="s">
        <v>44</v>
      </c>
      <c r="D166">
        <v>21742657</v>
      </c>
      <c r="E166">
        <v>237613</v>
      </c>
      <c r="F166">
        <v>148746</v>
      </c>
      <c r="G166">
        <v>4470839</v>
      </c>
      <c r="H166">
        <v>3176903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29776758</v>
      </c>
      <c r="O166">
        <v>81488</v>
      </c>
      <c r="P166">
        <v>29695270</v>
      </c>
      <c r="Q166">
        <v>0</v>
      </c>
      <c r="R166">
        <v>2022</v>
      </c>
      <c r="S166">
        <v>16</v>
      </c>
      <c r="T166">
        <v>3</v>
      </c>
      <c r="U166">
        <v>691</v>
      </c>
      <c r="V166">
        <v>163691</v>
      </c>
      <c r="W166" t="s">
        <v>26</v>
      </c>
      <c r="X166" t="s">
        <v>26</v>
      </c>
      <c r="Y166" t="s">
        <v>158</v>
      </c>
      <c r="Z166" t="s">
        <v>154</v>
      </c>
      <c r="AA166" s="3" t="str">
        <f t="shared" si="4"/>
        <v>3691</v>
      </c>
      <c r="AB166" s="4" t="str">
        <f t="shared" si="5"/>
        <v>Non-TIF</v>
      </c>
    </row>
    <row r="167" spans="1:28" x14ac:dyDescent="0.25">
      <c r="A167">
        <v>2022</v>
      </c>
      <c r="B167">
        <v>16</v>
      </c>
      <c r="C167" t="s">
        <v>23</v>
      </c>
      <c r="D167">
        <v>0</v>
      </c>
      <c r="E167">
        <v>0</v>
      </c>
      <c r="F167">
        <v>0</v>
      </c>
      <c r="G167">
        <v>0</v>
      </c>
      <c r="H167">
        <v>1029601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1029601</v>
      </c>
      <c r="O167">
        <v>0</v>
      </c>
      <c r="P167">
        <v>1029601</v>
      </c>
      <c r="Q167">
        <v>0</v>
      </c>
      <c r="R167">
        <v>2022</v>
      </c>
      <c r="S167">
        <v>16</v>
      </c>
      <c r="T167">
        <v>1</v>
      </c>
      <c r="U167">
        <v>926</v>
      </c>
      <c r="V167" t="s">
        <v>152</v>
      </c>
      <c r="W167" t="s">
        <v>25</v>
      </c>
      <c r="X167" t="s">
        <v>26</v>
      </c>
      <c r="Y167" t="s">
        <v>153</v>
      </c>
      <c r="Z167" t="s">
        <v>154</v>
      </c>
      <c r="AA167" s="3" t="str">
        <f t="shared" si="4"/>
        <v>1926</v>
      </c>
      <c r="AB167" s="4" t="str">
        <f t="shared" si="5"/>
        <v>TIF</v>
      </c>
    </row>
    <row r="168" spans="1:28" x14ac:dyDescent="0.25">
      <c r="A168">
        <v>2022</v>
      </c>
      <c r="B168">
        <v>16</v>
      </c>
      <c r="C168" t="s">
        <v>23</v>
      </c>
      <c r="D168">
        <v>1780853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1780853</v>
      </c>
      <c r="O168">
        <v>0</v>
      </c>
      <c r="P168">
        <v>1780853</v>
      </c>
      <c r="Q168">
        <v>0</v>
      </c>
      <c r="R168">
        <v>2022</v>
      </c>
      <c r="S168">
        <v>16</v>
      </c>
      <c r="T168">
        <v>3</v>
      </c>
      <c r="U168">
        <v>691</v>
      </c>
      <c r="V168" t="s">
        <v>228</v>
      </c>
      <c r="W168" t="s">
        <v>25</v>
      </c>
      <c r="X168" t="s">
        <v>26</v>
      </c>
      <c r="Y168" t="s">
        <v>229</v>
      </c>
      <c r="Z168" t="s">
        <v>154</v>
      </c>
      <c r="AA168" s="3" t="str">
        <f t="shared" si="4"/>
        <v>3691</v>
      </c>
      <c r="AB168" s="4" t="str">
        <f t="shared" si="5"/>
        <v>TIF</v>
      </c>
    </row>
    <row r="169" spans="1:28" x14ac:dyDescent="0.25">
      <c r="A169">
        <v>2022</v>
      </c>
      <c r="B169">
        <v>17</v>
      </c>
      <c r="C169" t="s">
        <v>44</v>
      </c>
      <c r="D169">
        <v>26891552</v>
      </c>
      <c r="E169">
        <v>679078</v>
      </c>
      <c r="F169">
        <v>4272424</v>
      </c>
      <c r="G169">
        <v>149263779</v>
      </c>
      <c r="H169">
        <v>33150775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214257608</v>
      </c>
      <c r="O169">
        <v>90748</v>
      </c>
      <c r="P169">
        <v>214166860</v>
      </c>
      <c r="Q169">
        <v>0</v>
      </c>
      <c r="R169">
        <v>2022</v>
      </c>
      <c r="S169">
        <v>17</v>
      </c>
      <c r="T169">
        <v>4</v>
      </c>
      <c r="U169">
        <v>131</v>
      </c>
      <c r="V169">
        <v>174131</v>
      </c>
      <c r="W169" t="s">
        <v>26</v>
      </c>
      <c r="X169" t="s">
        <v>26</v>
      </c>
      <c r="Y169" t="s">
        <v>161</v>
      </c>
      <c r="Z169" t="s">
        <v>162</v>
      </c>
      <c r="AA169" s="3" t="str">
        <f t="shared" si="4"/>
        <v>4131</v>
      </c>
      <c r="AB169" s="4" t="str">
        <f t="shared" si="5"/>
        <v>Non-TIF</v>
      </c>
    </row>
    <row r="170" spans="1:28" x14ac:dyDescent="0.25">
      <c r="A170">
        <v>2022</v>
      </c>
      <c r="B170">
        <v>17</v>
      </c>
      <c r="C170" t="s">
        <v>44</v>
      </c>
      <c r="D170">
        <v>0</v>
      </c>
      <c r="E170">
        <v>23424</v>
      </c>
      <c r="F170">
        <v>0</v>
      </c>
      <c r="G170">
        <v>129954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153378</v>
      </c>
      <c r="O170">
        <v>0</v>
      </c>
      <c r="P170">
        <v>153378</v>
      </c>
      <c r="Q170">
        <v>0</v>
      </c>
      <c r="R170">
        <v>2022</v>
      </c>
      <c r="S170">
        <v>17</v>
      </c>
      <c r="T170">
        <v>2</v>
      </c>
      <c r="U170">
        <v>403</v>
      </c>
      <c r="V170">
        <v>412403</v>
      </c>
      <c r="W170" t="s">
        <v>26</v>
      </c>
      <c r="X170" t="s">
        <v>26</v>
      </c>
      <c r="Y170" t="s">
        <v>212</v>
      </c>
      <c r="Z170" t="s">
        <v>162</v>
      </c>
      <c r="AA170" s="3" t="str">
        <f t="shared" si="4"/>
        <v>2403</v>
      </c>
      <c r="AB170" s="4" t="str">
        <f t="shared" si="5"/>
        <v>Non-TIF</v>
      </c>
    </row>
    <row r="171" spans="1:28" x14ac:dyDescent="0.25">
      <c r="A171">
        <v>2022</v>
      </c>
      <c r="B171">
        <v>17</v>
      </c>
      <c r="C171" t="s">
        <v>23</v>
      </c>
      <c r="D171">
        <v>4670046</v>
      </c>
      <c r="E171">
        <v>0</v>
      </c>
      <c r="F171">
        <v>0</v>
      </c>
      <c r="G171">
        <v>37393298</v>
      </c>
      <c r="H171">
        <v>5664534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47727878</v>
      </c>
      <c r="O171">
        <v>0</v>
      </c>
      <c r="P171">
        <v>47727878</v>
      </c>
      <c r="Q171">
        <v>0</v>
      </c>
      <c r="R171">
        <v>2022</v>
      </c>
      <c r="S171">
        <v>17</v>
      </c>
      <c r="T171">
        <v>4</v>
      </c>
      <c r="U171">
        <v>131</v>
      </c>
      <c r="V171" t="s">
        <v>233</v>
      </c>
      <c r="W171" t="s">
        <v>25</v>
      </c>
      <c r="X171" t="s">
        <v>26</v>
      </c>
      <c r="Y171" t="s">
        <v>234</v>
      </c>
      <c r="Z171" t="s">
        <v>162</v>
      </c>
      <c r="AA171" s="3" t="str">
        <f t="shared" si="4"/>
        <v>4131</v>
      </c>
      <c r="AB171" s="4" t="str">
        <f t="shared" si="5"/>
        <v>TIF</v>
      </c>
    </row>
    <row r="172" spans="1:28" x14ac:dyDescent="0.25">
      <c r="A172">
        <v>2022</v>
      </c>
      <c r="B172">
        <v>17</v>
      </c>
      <c r="C172" t="s">
        <v>23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2022</v>
      </c>
      <c r="S172">
        <v>17</v>
      </c>
      <c r="T172">
        <v>4</v>
      </c>
      <c r="U172">
        <v>772</v>
      </c>
      <c r="V172" t="s">
        <v>310</v>
      </c>
      <c r="W172" t="s">
        <v>25</v>
      </c>
      <c r="X172" t="s">
        <v>26</v>
      </c>
      <c r="Y172" t="s">
        <v>311</v>
      </c>
      <c r="Z172" t="s">
        <v>162</v>
      </c>
      <c r="AA172" s="3" t="str">
        <f t="shared" si="4"/>
        <v>4772</v>
      </c>
      <c r="AB172" s="4" t="str">
        <f t="shared" si="5"/>
        <v>TIF</v>
      </c>
    </row>
    <row r="173" spans="1:28" x14ac:dyDescent="0.25">
      <c r="A173">
        <v>2022</v>
      </c>
      <c r="B173">
        <v>10</v>
      </c>
      <c r="C173" t="s">
        <v>31</v>
      </c>
      <c r="D173">
        <v>258588326</v>
      </c>
      <c r="E173">
        <v>133269330</v>
      </c>
      <c r="F173">
        <v>7584303</v>
      </c>
      <c r="G173">
        <v>34639523</v>
      </c>
      <c r="H173">
        <v>9644836</v>
      </c>
      <c r="I173">
        <v>0</v>
      </c>
      <c r="J173">
        <v>0</v>
      </c>
      <c r="K173">
        <v>0</v>
      </c>
      <c r="L173">
        <v>6263724</v>
      </c>
      <c r="M173">
        <v>2069306</v>
      </c>
      <c r="N173">
        <v>452059348</v>
      </c>
      <c r="O173">
        <v>703760</v>
      </c>
      <c r="P173">
        <v>451355588</v>
      </c>
      <c r="Q173">
        <v>6522064</v>
      </c>
      <c r="R173">
        <v>2022</v>
      </c>
      <c r="S173">
        <v>10</v>
      </c>
      <c r="T173">
        <v>3</v>
      </c>
      <c r="U173">
        <v>105</v>
      </c>
      <c r="V173">
        <v>103105</v>
      </c>
      <c r="W173" t="s">
        <v>26</v>
      </c>
      <c r="X173" t="s">
        <v>26</v>
      </c>
      <c r="Y173" t="s">
        <v>66</v>
      </c>
      <c r="Z173" t="s">
        <v>67</v>
      </c>
      <c r="AA173" s="3" t="str">
        <f t="shared" si="4"/>
        <v>3105</v>
      </c>
      <c r="AB173" s="4" t="str">
        <f t="shared" si="5"/>
        <v>Non-TIF</v>
      </c>
    </row>
    <row r="174" spans="1:28" x14ac:dyDescent="0.25">
      <c r="A174">
        <v>2022</v>
      </c>
      <c r="B174">
        <v>11</v>
      </c>
      <c r="C174" t="s">
        <v>31</v>
      </c>
      <c r="D174">
        <v>32709721</v>
      </c>
      <c r="E174">
        <v>80277461</v>
      </c>
      <c r="F174">
        <v>6050842</v>
      </c>
      <c r="G174">
        <v>13327823</v>
      </c>
      <c r="H174">
        <v>19209241</v>
      </c>
      <c r="I174">
        <v>0</v>
      </c>
      <c r="J174">
        <v>0</v>
      </c>
      <c r="K174">
        <v>0</v>
      </c>
      <c r="L174">
        <v>1174780</v>
      </c>
      <c r="M174">
        <v>3471445</v>
      </c>
      <c r="N174">
        <v>156221313</v>
      </c>
      <c r="O174">
        <v>124084</v>
      </c>
      <c r="P174">
        <v>156097229</v>
      </c>
      <c r="Q174">
        <v>16529874</v>
      </c>
      <c r="R174">
        <v>2022</v>
      </c>
      <c r="S174">
        <v>11</v>
      </c>
      <c r="T174">
        <v>0</v>
      </c>
      <c r="U174">
        <v>72</v>
      </c>
      <c r="V174">
        <v>110072</v>
      </c>
      <c r="W174" t="s">
        <v>26</v>
      </c>
      <c r="X174" t="s">
        <v>26</v>
      </c>
      <c r="Y174" t="s">
        <v>222</v>
      </c>
      <c r="Z174" t="s">
        <v>73</v>
      </c>
      <c r="AA174" s="3" t="str">
        <f t="shared" si="4"/>
        <v>0072</v>
      </c>
      <c r="AB174" s="4" t="str">
        <f t="shared" si="5"/>
        <v>Non-TIF</v>
      </c>
    </row>
    <row r="175" spans="1:28" x14ac:dyDescent="0.25">
      <c r="A175">
        <v>2022</v>
      </c>
      <c r="B175">
        <v>11</v>
      </c>
      <c r="C175" t="s">
        <v>31</v>
      </c>
      <c r="D175">
        <v>35304376</v>
      </c>
      <c r="E175">
        <v>58210075</v>
      </c>
      <c r="F175">
        <v>5696858</v>
      </c>
      <c r="G175">
        <v>3840882</v>
      </c>
      <c r="H175">
        <v>5986405</v>
      </c>
      <c r="I175">
        <v>0</v>
      </c>
      <c r="J175">
        <v>0</v>
      </c>
      <c r="K175">
        <v>0</v>
      </c>
      <c r="L175">
        <v>29937158</v>
      </c>
      <c r="M175">
        <v>2061073</v>
      </c>
      <c r="N175">
        <v>141036827</v>
      </c>
      <c r="O175">
        <v>81488</v>
      </c>
      <c r="P175">
        <v>140955339</v>
      </c>
      <c r="Q175">
        <v>1274073</v>
      </c>
      <c r="R175">
        <v>2022</v>
      </c>
      <c r="S175">
        <v>11</v>
      </c>
      <c r="T175">
        <v>4</v>
      </c>
      <c r="U175">
        <v>644</v>
      </c>
      <c r="V175">
        <v>114644</v>
      </c>
      <c r="W175" t="s">
        <v>26</v>
      </c>
      <c r="X175" t="s">
        <v>26</v>
      </c>
      <c r="Y175" t="s">
        <v>223</v>
      </c>
      <c r="Z175" t="s">
        <v>73</v>
      </c>
      <c r="AA175" s="3" t="str">
        <f t="shared" si="4"/>
        <v>4644</v>
      </c>
      <c r="AB175" s="4" t="str">
        <f t="shared" si="5"/>
        <v>Non-TIF</v>
      </c>
    </row>
    <row r="176" spans="1:28" x14ac:dyDescent="0.25">
      <c r="A176">
        <v>2022</v>
      </c>
      <c r="B176">
        <v>12</v>
      </c>
      <c r="C176" t="s">
        <v>23</v>
      </c>
      <c r="D176">
        <v>5088438</v>
      </c>
      <c r="E176">
        <v>220901</v>
      </c>
      <c r="F176">
        <v>67426</v>
      </c>
      <c r="G176">
        <v>39281626</v>
      </c>
      <c r="H176">
        <v>29137016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73795407</v>
      </c>
      <c r="O176">
        <v>5556</v>
      </c>
      <c r="P176">
        <v>73789851</v>
      </c>
      <c r="Q176">
        <v>0</v>
      </c>
      <c r="R176">
        <v>2022</v>
      </c>
      <c r="S176">
        <v>12</v>
      </c>
      <c r="T176">
        <v>6</v>
      </c>
      <c r="U176">
        <v>840</v>
      </c>
      <c r="V176" t="s">
        <v>177</v>
      </c>
      <c r="W176" t="s">
        <v>25</v>
      </c>
      <c r="X176" t="s">
        <v>26</v>
      </c>
      <c r="Y176" t="s">
        <v>178</v>
      </c>
      <c r="Z176" t="s">
        <v>76</v>
      </c>
      <c r="AA176" s="3" t="str">
        <f t="shared" si="4"/>
        <v>6840</v>
      </c>
      <c r="AB176" s="4" t="str">
        <f t="shared" si="5"/>
        <v>TIF</v>
      </c>
    </row>
    <row r="177" spans="1:28" x14ac:dyDescent="0.25">
      <c r="A177">
        <v>2022</v>
      </c>
      <c r="B177">
        <v>12</v>
      </c>
      <c r="C177" t="s">
        <v>31</v>
      </c>
      <c r="D177">
        <v>76687513</v>
      </c>
      <c r="E177">
        <v>46671924</v>
      </c>
      <c r="F177">
        <v>3318653</v>
      </c>
      <c r="G177">
        <v>4871124</v>
      </c>
      <c r="H177">
        <v>1293839</v>
      </c>
      <c r="I177">
        <v>0</v>
      </c>
      <c r="J177">
        <v>0</v>
      </c>
      <c r="K177">
        <v>0</v>
      </c>
      <c r="L177">
        <v>700294</v>
      </c>
      <c r="M177">
        <v>1667197</v>
      </c>
      <c r="N177">
        <v>135210544</v>
      </c>
      <c r="O177">
        <v>233352</v>
      </c>
      <c r="P177">
        <v>134977192</v>
      </c>
      <c r="Q177">
        <v>11482410</v>
      </c>
      <c r="R177">
        <v>2022</v>
      </c>
      <c r="S177">
        <v>12</v>
      </c>
      <c r="T177">
        <v>6</v>
      </c>
      <c r="U177">
        <v>840</v>
      </c>
      <c r="V177">
        <v>96840</v>
      </c>
      <c r="W177" t="s">
        <v>26</v>
      </c>
      <c r="X177" t="s">
        <v>26</v>
      </c>
      <c r="Y177" t="s">
        <v>57</v>
      </c>
      <c r="Z177" t="s">
        <v>76</v>
      </c>
      <c r="AA177" s="3" t="str">
        <f t="shared" si="4"/>
        <v>6840</v>
      </c>
      <c r="AB177" s="4" t="str">
        <f t="shared" si="5"/>
        <v>Non-TIF</v>
      </c>
    </row>
    <row r="178" spans="1:28" x14ac:dyDescent="0.25">
      <c r="A178">
        <v>2022</v>
      </c>
      <c r="B178">
        <v>12</v>
      </c>
      <c r="C178" t="s">
        <v>31</v>
      </c>
      <c r="D178">
        <v>58904205</v>
      </c>
      <c r="E178">
        <v>44768149</v>
      </c>
      <c r="F178">
        <v>2646706</v>
      </c>
      <c r="G178">
        <v>4117984</v>
      </c>
      <c r="H178">
        <v>1017718</v>
      </c>
      <c r="I178">
        <v>0</v>
      </c>
      <c r="J178">
        <v>0</v>
      </c>
      <c r="K178">
        <v>0</v>
      </c>
      <c r="L178">
        <v>269952</v>
      </c>
      <c r="M178">
        <v>1891530</v>
      </c>
      <c r="N178">
        <v>113616244</v>
      </c>
      <c r="O178">
        <v>200016</v>
      </c>
      <c r="P178">
        <v>113416228</v>
      </c>
      <c r="Q178">
        <v>3890414</v>
      </c>
      <c r="R178">
        <v>2022</v>
      </c>
      <c r="S178">
        <v>12</v>
      </c>
      <c r="T178">
        <v>1</v>
      </c>
      <c r="U178">
        <v>215</v>
      </c>
      <c r="V178">
        <v>121215</v>
      </c>
      <c r="W178" t="s">
        <v>26</v>
      </c>
      <c r="X178" t="s">
        <v>26</v>
      </c>
      <c r="Y178" t="s">
        <v>280</v>
      </c>
      <c r="Z178" t="s">
        <v>76</v>
      </c>
      <c r="AA178" s="3" t="str">
        <f t="shared" si="4"/>
        <v>1215</v>
      </c>
      <c r="AB178" s="4" t="str">
        <f t="shared" si="5"/>
        <v>Non-TIF</v>
      </c>
    </row>
    <row r="179" spans="1:28" x14ac:dyDescent="0.25">
      <c r="A179">
        <v>2022</v>
      </c>
      <c r="B179">
        <v>13</v>
      </c>
      <c r="C179" t="s">
        <v>31</v>
      </c>
      <c r="D179">
        <v>1765838</v>
      </c>
      <c r="E179">
        <v>13349714</v>
      </c>
      <c r="F179">
        <v>561667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19325227</v>
      </c>
      <c r="M179">
        <v>0</v>
      </c>
      <c r="N179">
        <v>35002446</v>
      </c>
      <c r="O179">
        <v>12964</v>
      </c>
      <c r="P179">
        <v>34989482</v>
      </c>
      <c r="Q179">
        <v>88408</v>
      </c>
      <c r="R179">
        <v>2022</v>
      </c>
      <c r="S179">
        <v>13</v>
      </c>
      <c r="T179">
        <v>4</v>
      </c>
      <c r="U179">
        <v>644</v>
      </c>
      <c r="V179">
        <v>114644</v>
      </c>
      <c r="W179" t="s">
        <v>26</v>
      </c>
      <c r="X179" t="s">
        <v>26</v>
      </c>
      <c r="Y179" t="s">
        <v>223</v>
      </c>
      <c r="Z179" t="s">
        <v>146</v>
      </c>
      <c r="AA179" s="3" t="str">
        <f t="shared" si="4"/>
        <v>4644</v>
      </c>
      <c r="AB179" s="4" t="str">
        <f t="shared" si="5"/>
        <v>Non-TIF</v>
      </c>
    </row>
    <row r="180" spans="1:28" x14ac:dyDescent="0.25">
      <c r="A180">
        <v>2022</v>
      </c>
      <c r="B180">
        <v>13</v>
      </c>
      <c r="C180" t="s">
        <v>31</v>
      </c>
      <c r="D180">
        <v>39112085</v>
      </c>
      <c r="E180">
        <v>37225997</v>
      </c>
      <c r="F180">
        <v>1327080</v>
      </c>
      <c r="G180">
        <v>15091533</v>
      </c>
      <c r="H180">
        <v>7801932</v>
      </c>
      <c r="I180">
        <v>0</v>
      </c>
      <c r="J180">
        <v>0</v>
      </c>
      <c r="K180">
        <v>0</v>
      </c>
      <c r="L180">
        <v>6371182</v>
      </c>
      <c r="M180">
        <v>1288831</v>
      </c>
      <c r="N180">
        <v>108218640</v>
      </c>
      <c r="O180">
        <v>75932</v>
      </c>
      <c r="P180">
        <v>108142708</v>
      </c>
      <c r="Q180">
        <v>1242846</v>
      </c>
      <c r="R180">
        <v>2022</v>
      </c>
      <c r="S180">
        <v>13</v>
      </c>
      <c r="T180">
        <v>5</v>
      </c>
      <c r="U180">
        <v>283</v>
      </c>
      <c r="V180">
        <v>765283</v>
      </c>
      <c r="W180" t="s">
        <v>26</v>
      </c>
      <c r="X180" t="s">
        <v>26</v>
      </c>
      <c r="Y180" t="s">
        <v>225</v>
      </c>
      <c r="Z180" t="s">
        <v>146</v>
      </c>
      <c r="AA180" s="3" t="str">
        <f t="shared" si="4"/>
        <v>5283</v>
      </c>
      <c r="AB180" s="4" t="str">
        <f t="shared" si="5"/>
        <v>Non-TIF</v>
      </c>
    </row>
    <row r="181" spans="1:28" x14ac:dyDescent="0.25">
      <c r="A181">
        <v>2022</v>
      </c>
      <c r="B181">
        <v>14</v>
      </c>
      <c r="C181" t="s">
        <v>44</v>
      </c>
      <c r="D181">
        <v>1405960</v>
      </c>
      <c r="E181">
        <v>1732</v>
      </c>
      <c r="F181">
        <v>0</v>
      </c>
      <c r="G181">
        <v>39368095</v>
      </c>
      <c r="H181">
        <v>5618371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46394158</v>
      </c>
      <c r="O181">
        <v>7408</v>
      </c>
      <c r="P181">
        <v>46386750</v>
      </c>
      <c r="Q181">
        <v>0</v>
      </c>
      <c r="R181">
        <v>2022</v>
      </c>
      <c r="S181">
        <v>14</v>
      </c>
      <c r="T181">
        <v>0</v>
      </c>
      <c r="U181">
        <v>999</v>
      </c>
      <c r="V181">
        <v>140999</v>
      </c>
      <c r="W181" t="s">
        <v>26</v>
      </c>
      <c r="X181" t="s">
        <v>26</v>
      </c>
      <c r="Y181" t="s">
        <v>185</v>
      </c>
      <c r="Z181" t="s">
        <v>147</v>
      </c>
      <c r="AA181" s="3" t="str">
        <f t="shared" si="4"/>
        <v>0999</v>
      </c>
      <c r="AB181" s="4" t="str">
        <f t="shared" si="5"/>
        <v>Non-TIF</v>
      </c>
    </row>
    <row r="182" spans="1:28" x14ac:dyDescent="0.25">
      <c r="A182">
        <v>2022</v>
      </c>
      <c r="B182">
        <v>14</v>
      </c>
      <c r="C182" t="s">
        <v>23</v>
      </c>
      <c r="D182">
        <v>6674058</v>
      </c>
      <c r="E182">
        <v>35548</v>
      </c>
      <c r="F182">
        <v>0</v>
      </c>
      <c r="G182">
        <v>53962748</v>
      </c>
      <c r="H182">
        <v>1737767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62410121</v>
      </c>
      <c r="O182">
        <v>1852</v>
      </c>
      <c r="P182">
        <v>62408269</v>
      </c>
      <c r="Q182">
        <v>0</v>
      </c>
      <c r="R182">
        <v>2022</v>
      </c>
      <c r="S182">
        <v>14</v>
      </c>
      <c r="T182">
        <v>0</v>
      </c>
      <c r="U182">
        <v>999</v>
      </c>
      <c r="V182" t="s">
        <v>181</v>
      </c>
      <c r="W182" t="s">
        <v>25</v>
      </c>
      <c r="X182" t="s">
        <v>26</v>
      </c>
      <c r="Y182" t="s">
        <v>182</v>
      </c>
      <c r="Z182" t="s">
        <v>147</v>
      </c>
      <c r="AA182" s="3" t="str">
        <f t="shared" si="4"/>
        <v>0999</v>
      </c>
      <c r="AB182" s="4" t="str">
        <f t="shared" si="5"/>
        <v>TIF</v>
      </c>
    </row>
    <row r="183" spans="1:28" x14ac:dyDescent="0.25">
      <c r="A183">
        <v>2022</v>
      </c>
      <c r="B183">
        <v>15</v>
      </c>
      <c r="C183" t="s">
        <v>44</v>
      </c>
      <c r="D183">
        <v>0</v>
      </c>
      <c r="E183">
        <v>0</v>
      </c>
      <c r="F183">
        <v>0</v>
      </c>
      <c r="G183">
        <v>213042</v>
      </c>
      <c r="H183">
        <v>2608536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2821578</v>
      </c>
      <c r="O183">
        <v>0</v>
      </c>
      <c r="P183">
        <v>2821578</v>
      </c>
      <c r="Q183">
        <v>0</v>
      </c>
      <c r="R183">
        <v>2022</v>
      </c>
      <c r="S183">
        <v>15</v>
      </c>
      <c r="T183">
        <v>0</v>
      </c>
      <c r="U183">
        <v>914</v>
      </c>
      <c r="V183">
        <v>150914</v>
      </c>
      <c r="W183" t="s">
        <v>26</v>
      </c>
      <c r="X183" t="s">
        <v>26</v>
      </c>
      <c r="Y183" t="s">
        <v>32</v>
      </c>
      <c r="Z183" t="s">
        <v>151</v>
      </c>
      <c r="AA183" s="3" t="str">
        <f t="shared" si="4"/>
        <v>0914</v>
      </c>
      <c r="AB183" s="4" t="str">
        <f t="shared" si="5"/>
        <v>Non-TIF</v>
      </c>
    </row>
    <row r="184" spans="1:28" x14ac:dyDescent="0.25">
      <c r="A184">
        <v>2022</v>
      </c>
      <c r="B184">
        <v>15</v>
      </c>
      <c r="C184" t="s">
        <v>44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2022</v>
      </c>
      <c r="S184">
        <v>15</v>
      </c>
      <c r="T184">
        <v>2</v>
      </c>
      <c r="U184">
        <v>718</v>
      </c>
      <c r="V184">
        <v>152718</v>
      </c>
      <c r="W184" t="s">
        <v>26</v>
      </c>
      <c r="X184" t="s">
        <v>26</v>
      </c>
      <c r="Y184" t="s">
        <v>36</v>
      </c>
      <c r="Z184" t="s">
        <v>151</v>
      </c>
      <c r="AA184" s="3" t="str">
        <f t="shared" si="4"/>
        <v>2718</v>
      </c>
      <c r="AB184" s="4" t="str">
        <f t="shared" si="5"/>
        <v>Non-TIF</v>
      </c>
    </row>
    <row r="185" spans="1:28" x14ac:dyDescent="0.25">
      <c r="A185">
        <v>2022</v>
      </c>
      <c r="B185">
        <v>15</v>
      </c>
      <c r="C185" t="s">
        <v>31</v>
      </c>
      <c r="D185">
        <v>159505669</v>
      </c>
      <c r="E185">
        <v>151972840</v>
      </c>
      <c r="F185">
        <v>6691266</v>
      </c>
      <c r="G185">
        <v>12363756</v>
      </c>
      <c r="H185">
        <v>4238961</v>
      </c>
      <c r="I185">
        <v>0</v>
      </c>
      <c r="J185">
        <v>0</v>
      </c>
      <c r="K185">
        <v>0</v>
      </c>
      <c r="L185">
        <v>16570302</v>
      </c>
      <c r="M185">
        <v>4234021</v>
      </c>
      <c r="N185">
        <v>355576815</v>
      </c>
      <c r="O185">
        <v>527820</v>
      </c>
      <c r="P185">
        <v>355048995</v>
      </c>
      <c r="Q185">
        <v>13107449</v>
      </c>
      <c r="R185">
        <v>2022</v>
      </c>
      <c r="S185">
        <v>15</v>
      </c>
      <c r="T185">
        <v>0</v>
      </c>
      <c r="U185">
        <v>387</v>
      </c>
      <c r="V185">
        <v>150387</v>
      </c>
      <c r="W185" t="s">
        <v>26</v>
      </c>
      <c r="X185" t="s">
        <v>26</v>
      </c>
      <c r="Y185" t="s">
        <v>127</v>
      </c>
      <c r="Z185" t="s">
        <v>151</v>
      </c>
      <c r="AA185" s="3" t="str">
        <f t="shared" si="4"/>
        <v>0387</v>
      </c>
      <c r="AB185" s="4" t="str">
        <f t="shared" si="5"/>
        <v>Non-TIF</v>
      </c>
    </row>
    <row r="186" spans="1:28" x14ac:dyDescent="0.25">
      <c r="A186">
        <v>2022</v>
      </c>
      <c r="B186">
        <v>15</v>
      </c>
      <c r="C186" t="s">
        <v>31</v>
      </c>
      <c r="D186">
        <v>492765</v>
      </c>
      <c r="E186">
        <v>2732450</v>
      </c>
      <c r="F186">
        <v>128539</v>
      </c>
      <c r="G186">
        <v>217794</v>
      </c>
      <c r="H186">
        <v>0</v>
      </c>
      <c r="I186">
        <v>0</v>
      </c>
      <c r="J186">
        <v>0</v>
      </c>
      <c r="K186">
        <v>0</v>
      </c>
      <c r="L186">
        <v>59305</v>
      </c>
      <c r="M186">
        <v>0</v>
      </c>
      <c r="N186">
        <v>3630853</v>
      </c>
      <c r="O186">
        <v>3704</v>
      </c>
      <c r="P186">
        <v>3627149</v>
      </c>
      <c r="Q186">
        <v>6256</v>
      </c>
      <c r="R186">
        <v>2022</v>
      </c>
      <c r="S186">
        <v>15</v>
      </c>
      <c r="T186">
        <v>0</v>
      </c>
      <c r="U186">
        <v>441</v>
      </c>
      <c r="V186">
        <v>780441</v>
      </c>
      <c r="W186" t="s">
        <v>26</v>
      </c>
      <c r="X186" t="s">
        <v>26</v>
      </c>
      <c r="Y186" t="s">
        <v>227</v>
      </c>
      <c r="Z186" t="s">
        <v>151</v>
      </c>
      <c r="AA186" s="3" t="str">
        <f t="shared" si="4"/>
        <v>0441</v>
      </c>
      <c r="AB186" s="4" t="str">
        <f t="shared" si="5"/>
        <v>Non-TIF</v>
      </c>
    </row>
    <row r="187" spans="1:28" x14ac:dyDescent="0.25">
      <c r="A187">
        <v>2022</v>
      </c>
      <c r="B187">
        <v>16</v>
      </c>
      <c r="C187" t="s">
        <v>44</v>
      </c>
      <c r="D187">
        <v>28798511</v>
      </c>
      <c r="E187">
        <v>184524</v>
      </c>
      <c r="F187">
        <v>13994</v>
      </c>
      <c r="G187">
        <v>19462246</v>
      </c>
      <c r="H187">
        <v>4368934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52828209</v>
      </c>
      <c r="O187">
        <v>122232</v>
      </c>
      <c r="P187">
        <v>52705977</v>
      </c>
      <c r="Q187">
        <v>0</v>
      </c>
      <c r="R187">
        <v>2022</v>
      </c>
      <c r="S187">
        <v>16</v>
      </c>
      <c r="T187">
        <v>6</v>
      </c>
      <c r="U187">
        <v>408</v>
      </c>
      <c r="V187">
        <v>166408</v>
      </c>
      <c r="W187" t="s">
        <v>26</v>
      </c>
      <c r="X187" t="s">
        <v>26</v>
      </c>
      <c r="Y187" t="s">
        <v>209</v>
      </c>
      <c r="Z187" t="s">
        <v>154</v>
      </c>
      <c r="AA187" s="3" t="str">
        <f t="shared" si="4"/>
        <v>6408</v>
      </c>
      <c r="AB187" s="4" t="str">
        <f t="shared" si="5"/>
        <v>Non-TIF</v>
      </c>
    </row>
    <row r="188" spans="1:28" x14ac:dyDescent="0.25">
      <c r="A188">
        <v>2022</v>
      </c>
      <c r="B188">
        <v>16</v>
      </c>
      <c r="C188" t="s">
        <v>23</v>
      </c>
      <c r="D188">
        <v>7960864</v>
      </c>
      <c r="E188">
        <v>0</v>
      </c>
      <c r="F188">
        <v>0</v>
      </c>
      <c r="G188">
        <v>489397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8450261</v>
      </c>
      <c r="O188">
        <v>0</v>
      </c>
      <c r="P188">
        <v>8450261</v>
      </c>
      <c r="Q188">
        <v>0</v>
      </c>
      <c r="R188">
        <v>2022</v>
      </c>
      <c r="S188">
        <v>16</v>
      </c>
      <c r="T188">
        <v>6</v>
      </c>
      <c r="U188">
        <v>408</v>
      </c>
      <c r="V188" t="s">
        <v>230</v>
      </c>
      <c r="W188" t="s">
        <v>25</v>
      </c>
      <c r="X188" t="s">
        <v>26</v>
      </c>
      <c r="Y188" t="s">
        <v>231</v>
      </c>
      <c r="Z188" t="s">
        <v>154</v>
      </c>
      <c r="AA188" s="3" t="str">
        <f t="shared" si="4"/>
        <v>6408</v>
      </c>
      <c r="AB188" s="4" t="str">
        <f t="shared" si="5"/>
        <v>TIF</v>
      </c>
    </row>
    <row r="189" spans="1:28" x14ac:dyDescent="0.25">
      <c r="A189">
        <v>2022</v>
      </c>
      <c r="B189">
        <v>16</v>
      </c>
      <c r="C189" t="s">
        <v>31</v>
      </c>
      <c r="D189">
        <v>26863676</v>
      </c>
      <c r="E189">
        <v>50370813</v>
      </c>
      <c r="F189">
        <v>2551606</v>
      </c>
      <c r="G189">
        <v>1354110</v>
      </c>
      <c r="H189">
        <v>12548</v>
      </c>
      <c r="I189">
        <v>0</v>
      </c>
      <c r="J189">
        <v>0</v>
      </c>
      <c r="K189">
        <v>0</v>
      </c>
      <c r="L189">
        <v>2047155</v>
      </c>
      <c r="M189">
        <v>0</v>
      </c>
      <c r="N189">
        <v>83199908</v>
      </c>
      <c r="O189">
        <v>79636</v>
      </c>
      <c r="P189">
        <v>83120272</v>
      </c>
      <c r="Q189">
        <v>1054993</v>
      </c>
      <c r="R189">
        <v>2022</v>
      </c>
      <c r="S189">
        <v>16</v>
      </c>
      <c r="T189">
        <v>0</v>
      </c>
      <c r="U189">
        <v>603</v>
      </c>
      <c r="V189">
        <v>160603</v>
      </c>
      <c r="W189" t="s">
        <v>26</v>
      </c>
      <c r="X189" t="s">
        <v>26</v>
      </c>
      <c r="Y189" t="s">
        <v>208</v>
      </c>
      <c r="Z189" t="s">
        <v>154</v>
      </c>
      <c r="AA189" s="3" t="str">
        <f t="shared" si="4"/>
        <v>0603</v>
      </c>
      <c r="AB189" s="4" t="str">
        <f t="shared" si="5"/>
        <v>Non-TIF</v>
      </c>
    </row>
    <row r="190" spans="1:28" x14ac:dyDescent="0.25">
      <c r="A190">
        <v>2022</v>
      </c>
      <c r="B190">
        <v>16</v>
      </c>
      <c r="C190" t="s">
        <v>31</v>
      </c>
      <c r="D190">
        <v>369337</v>
      </c>
      <c r="E190">
        <v>1587457</v>
      </c>
      <c r="F190">
        <v>27447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1984241</v>
      </c>
      <c r="O190">
        <v>5556</v>
      </c>
      <c r="P190">
        <v>1978685</v>
      </c>
      <c r="Q190">
        <v>12340</v>
      </c>
      <c r="R190">
        <v>2022</v>
      </c>
      <c r="S190">
        <v>16</v>
      </c>
      <c r="T190">
        <v>4</v>
      </c>
      <c r="U190">
        <v>269</v>
      </c>
      <c r="V190">
        <v>534269</v>
      </c>
      <c r="W190" t="s">
        <v>26</v>
      </c>
      <c r="X190" t="s">
        <v>26</v>
      </c>
      <c r="Y190" t="s">
        <v>210</v>
      </c>
      <c r="Z190" t="s">
        <v>154</v>
      </c>
      <c r="AA190" s="3" t="str">
        <f t="shared" si="4"/>
        <v>4269</v>
      </c>
      <c r="AB190" s="4" t="str">
        <f t="shared" si="5"/>
        <v>Non-TIF</v>
      </c>
    </row>
    <row r="191" spans="1:28" x14ac:dyDescent="0.25">
      <c r="A191">
        <v>2022</v>
      </c>
      <c r="B191">
        <v>16</v>
      </c>
      <c r="C191" t="s">
        <v>31</v>
      </c>
      <c r="D191">
        <v>35354509</v>
      </c>
      <c r="E191">
        <v>35216083</v>
      </c>
      <c r="F191">
        <v>1702355</v>
      </c>
      <c r="G191">
        <v>5406983</v>
      </c>
      <c r="H191">
        <v>6355863</v>
      </c>
      <c r="I191">
        <v>0</v>
      </c>
      <c r="J191">
        <v>0</v>
      </c>
      <c r="K191">
        <v>0</v>
      </c>
      <c r="L191">
        <v>4369654</v>
      </c>
      <c r="M191">
        <v>0</v>
      </c>
      <c r="N191">
        <v>88405447</v>
      </c>
      <c r="O191">
        <v>57412</v>
      </c>
      <c r="P191">
        <v>88348035</v>
      </c>
      <c r="Q191">
        <v>582659</v>
      </c>
      <c r="R191">
        <v>2022</v>
      </c>
      <c r="S191">
        <v>16</v>
      </c>
      <c r="T191">
        <v>7</v>
      </c>
      <c r="U191">
        <v>38</v>
      </c>
      <c r="V191">
        <v>707038</v>
      </c>
      <c r="W191" t="s">
        <v>26</v>
      </c>
      <c r="X191" t="s">
        <v>26</v>
      </c>
      <c r="Y191" t="s">
        <v>232</v>
      </c>
      <c r="Z191" t="s">
        <v>154</v>
      </c>
      <c r="AA191" s="3" t="str">
        <f t="shared" si="4"/>
        <v>7038</v>
      </c>
      <c r="AB191" s="4" t="str">
        <f t="shared" si="5"/>
        <v>Non-TIF</v>
      </c>
    </row>
    <row r="192" spans="1:28" x14ac:dyDescent="0.25">
      <c r="A192">
        <v>2022</v>
      </c>
      <c r="B192">
        <v>10</v>
      </c>
      <c r="C192" t="s">
        <v>23</v>
      </c>
      <c r="D192">
        <v>1204577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1204577</v>
      </c>
      <c r="O192">
        <v>1852</v>
      </c>
      <c r="P192">
        <v>1202725</v>
      </c>
      <c r="Q192">
        <v>0</v>
      </c>
      <c r="R192">
        <v>2022</v>
      </c>
      <c r="S192">
        <v>10</v>
      </c>
      <c r="T192">
        <v>3</v>
      </c>
      <c r="U192">
        <v>204</v>
      </c>
      <c r="V192" t="s">
        <v>273</v>
      </c>
      <c r="W192" t="s">
        <v>25</v>
      </c>
      <c r="X192" t="s">
        <v>26</v>
      </c>
      <c r="Y192" t="s">
        <v>274</v>
      </c>
      <c r="Z192" t="s">
        <v>67</v>
      </c>
      <c r="AA192" s="3" t="str">
        <f t="shared" si="4"/>
        <v>3204</v>
      </c>
      <c r="AB192" s="4" t="str">
        <f t="shared" si="5"/>
        <v>TIF</v>
      </c>
    </row>
    <row r="193" spans="1:28" x14ac:dyDescent="0.25">
      <c r="A193">
        <v>2022</v>
      </c>
      <c r="B193">
        <v>10</v>
      </c>
      <c r="C193" t="s">
        <v>31</v>
      </c>
      <c r="D193">
        <v>139653317</v>
      </c>
      <c r="E193">
        <v>69055932</v>
      </c>
      <c r="F193">
        <v>4129204</v>
      </c>
      <c r="G193">
        <v>13487945</v>
      </c>
      <c r="H193">
        <v>5404076</v>
      </c>
      <c r="I193">
        <v>0</v>
      </c>
      <c r="J193">
        <v>0</v>
      </c>
      <c r="K193">
        <v>0</v>
      </c>
      <c r="L193">
        <v>1392534</v>
      </c>
      <c r="M193">
        <v>1341711</v>
      </c>
      <c r="N193">
        <v>234464719</v>
      </c>
      <c r="O193">
        <v>303728</v>
      </c>
      <c r="P193">
        <v>234160991</v>
      </c>
      <c r="Q193">
        <v>6439522</v>
      </c>
      <c r="R193">
        <v>2022</v>
      </c>
      <c r="S193">
        <v>10</v>
      </c>
      <c r="T193">
        <v>3</v>
      </c>
      <c r="U193">
        <v>204</v>
      </c>
      <c r="V193">
        <v>103204</v>
      </c>
      <c r="W193" t="s">
        <v>26</v>
      </c>
      <c r="X193" t="s">
        <v>26</v>
      </c>
      <c r="Y193" t="s">
        <v>166</v>
      </c>
      <c r="Z193" t="s">
        <v>67</v>
      </c>
      <c r="AA193" s="3" t="str">
        <f t="shared" si="4"/>
        <v>3204</v>
      </c>
      <c r="AB193" s="4" t="str">
        <f t="shared" si="5"/>
        <v>Non-TIF</v>
      </c>
    </row>
    <row r="194" spans="1:28" x14ac:dyDescent="0.25">
      <c r="A194">
        <v>2022</v>
      </c>
      <c r="B194">
        <v>10</v>
      </c>
      <c r="C194" t="s">
        <v>31</v>
      </c>
      <c r="D194">
        <v>160491</v>
      </c>
      <c r="E194">
        <v>44099</v>
      </c>
      <c r="F194">
        <v>19612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224202</v>
      </c>
      <c r="O194">
        <v>0</v>
      </c>
      <c r="P194">
        <v>224202</v>
      </c>
      <c r="Q194">
        <v>0</v>
      </c>
      <c r="R194">
        <v>2022</v>
      </c>
      <c r="S194">
        <v>10</v>
      </c>
      <c r="T194">
        <v>6</v>
      </c>
      <c r="U194">
        <v>950</v>
      </c>
      <c r="V194">
        <v>286950</v>
      </c>
      <c r="W194" t="s">
        <v>26</v>
      </c>
      <c r="X194" t="s">
        <v>26</v>
      </c>
      <c r="Y194" t="s">
        <v>276</v>
      </c>
      <c r="Z194" t="s">
        <v>67</v>
      </c>
      <c r="AA194" s="3" t="str">
        <f t="shared" si="4"/>
        <v>6950</v>
      </c>
      <c r="AB194" s="4" t="str">
        <f t="shared" si="5"/>
        <v>Non-TIF</v>
      </c>
    </row>
    <row r="195" spans="1:28" x14ac:dyDescent="0.25">
      <c r="A195">
        <v>2022</v>
      </c>
      <c r="B195">
        <v>10</v>
      </c>
      <c r="C195" t="s">
        <v>31</v>
      </c>
      <c r="D195">
        <v>15118053</v>
      </c>
      <c r="E195">
        <v>32892520</v>
      </c>
      <c r="F195">
        <v>1530220</v>
      </c>
      <c r="G195">
        <v>202043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49742836</v>
      </c>
      <c r="O195">
        <v>44448</v>
      </c>
      <c r="P195">
        <v>49698388</v>
      </c>
      <c r="Q195">
        <v>673329</v>
      </c>
      <c r="R195">
        <v>2022</v>
      </c>
      <c r="S195">
        <v>10</v>
      </c>
      <c r="T195">
        <v>4</v>
      </c>
      <c r="U195">
        <v>777</v>
      </c>
      <c r="V195">
        <v>574777</v>
      </c>
      <c r="W195" t="s">
        <v>26</v>
      </c>
      <c r="X195" t="s">
        <v>26</v>
      </c>
      <c r="Y195" t="s">
        <v>48</v>
      </c>
      <c r="Z195" t="s">
        <v>67</v>
      </c>
      <c r="AA195" s="3" t="str">
        <f t="shared" ref="AA195:AA258" si="6">CONCATENATE(T195,TEXT(U195,"000"))</f>
        <v>4777</v>
      </c>
      <c r="AB195" s="4" t="str">
        <f t="shared" ref="AB195:AB258" si="7">IF(C195="I","TIF","Non-TIF")</f>
        <v>Non-TIF</v>
      </c>
    </row>
    <row r="196" spans="1:28" x14ac:dyDescent="0.25">
      <c r="A196">
        <v>2022</v>
      </c>
      <c r="B196">
        <v>11</v>
      </c>
      <c r="C196" t="s">
        <v>31</v>
      </c>
      <c r="D196">
        <v>98157038</v>
      </c>
      <c r="E196">
        <v>116455609</v>
      </c>
      <c r="F196">
        <v>6803309</v>
      </c>
      <c r="G196">
        <v>16363452</v>
      </c>
      <c r="H196">
        <v>43509979</v>
      </c>
      <c r="I196">
        <v>0</v>
      </c>
      <c r="J196">
        <v>0</v>
      </c>
      <c r="K196">
        <v>0</v>
      </c>
      <c r="L196">
        <v>27678938</v>
      </c>
      <c r="M196">
        <v>1589207</v>
      </c>
      <c r="N196">
        <v>310557532</v>
      </c>
      <c r="O196">
        <v>188904</v>
      </c>
      <c r="P196">
        <v>310368628</v>
      </c>
      <c r="Q196">
        <v>2417555</v>
      </c>
      <c r="R196">
        <v>2022</v>
      </c>
      <c r="S196">
        <v>11</v>
      </c>
      <c r="T196">
        <v>0</v>
      </c>
      <c r="U196">
        <v>171</v>
      </c>
      <c r="V196">
        <v>110171</v>
      </c>
      <c r="W196" t="s">
        <v>26</v>
      </c>
      <c r="X196" t="s">
        <v>26</v>
      </c>
      <c r="Y196" t="s">
        <v>1058</v>
      </c>
      <c r="Z196" t="s">
        <v>73</v>
      </c>
      <c r="AA196" s="3" t="str">
        <f t="shared" si="6"/>
        <v>0171</v>
      </c>
      <c r="AB196" s="4" t="str">
        <f t="shared" si="7"/>
        <v>Non-TIF</v>
      </c>
    </row>
    <row r="197" spans="1:28" x14ac:dyDescent="0.25">
      <c r="A197">
        <v>2022</v>
      </c>
      <c r="B197">
        <v>12</v>
      </c>
      <c r="C197" t="s">
        <v>23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2022</v>
      </c>
      <c r="S197">
        <v>12</v>
      </c>
      <c r="T197">
        <v>0</v>
      </c>
      <c r="U197">
        <v>153</v>
      </c>
      <c r="V197" t="s">
        <v>77</v>
      </c>
      <c r="W197" t="s">
        <v>25</v>
      </c>
      <c r="X197" t="s">
        <v>26</v>
      </c>
      <c r="Y197" t="s">
        <v>78</v>
      </c>
      <c r="Z197" t="s">
        <v>76</v>
      </c>
      <c r="AA197" s="3" t="str">
        <f t="shared" si="6"/>
        <v>0153</v>
      </c>
      <c r="AB197" s="4" t="str">
        <f t="shared" si="7"/>
        <v>TIF</v>
      </c>
    </row>
    <row r="198" spans="1:28" x14ac:dyDescent="0.25">
      <c r="A198">
        <v>2022</v>
      </c>
      <c r="B198">
        <v>12</v>
      </c>
      <c r="C198" t="s">
        <v>23</v>
      </c>
      <c r="D198">
        <v>11033211</v>
      </c>
      <c r="E198">
        <v>0</v>
      </c>
      <c r="F198">
        <v>0</v>
      </c>
      <c r="G198">
        <v>4888574</v>
      </c>
      <c r="H198">
        <v>5753996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21675781</v>
      </c>
      <c r="O198">
        <v>0</v>
      </c>
      <c r="P198">
        <v>21675781</v>
      </c>
      <c r="Q198">
        <v>0</v>
      </c>
      <c r="R198">
        <v>2022</v>
      </c>
      <c r="S198">
        <v>12</v>
      </c>
      <c r="T198">
        <v>0</v>
      </c>
      <c r="U198">
        <v>279</v>
      </c>
      <c r="V198" t="s">
        <v>278</v>
      </c>
      <c r="W198" t="s">
        <v>25</v>
      </c>
      <c r="X198" t="s">
        <v>26</v>
      </c>
      <c r="Y198" t="s">
        <v>279</v>
      </c>
      <c r="Z198" t="s">
        <v>76</v>
      </c>
      <c r="AA198" s="3" t="str">
        <f t="shared" si="6"/>
        <v>0279</v>
      </c>
      <c r="AB198" s="4" t="str">
        <f t="shared" si="7"/>
        <v>TIF</v>
      </c>
    </row>
    <row r="199" spans="1:28" x14ac:dyDescent="0.25">
      <c r="A199">
        <v>2022</v>
      </c>
      <c r="B199">
        <v>12</v>
      </c>
      <c r="C199" t="s">
        <v>23</v>
      </c>
      <c r="D199">
        <v>0</v>
      </c>
      <c r="E199">
        <v>11799</v>
      </c>
      <c r="F199">
        <v>0</v>
      </c>
      <c r="G199">
        <v>0</v>
      </c>
      <c r="H199">
        <v>3163610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3175409</v>
      </c>
      <c r="O199">
        <v>0</v>
      </c>
      <c r="P199">
        <v>3175409</v>
      </c>
      <c r="Q199">
        <v>0</v>
      </c>
      <c r="R199">
        <v>2022</v>
      </c>
      <c r="S199">
        <v>12</v>
      </c>
      <c r="T199">
        <v>1</v>
      </c>
      <c r="U199">
        <v>791</v>
      </c>
      <c r="V199" t="s">
        <v>132</v>
      </c>
      <c r="W199" t="s">
        <v>25</v>
      </c>
      <c r="X199" t="s">
        <v>26</v>
      </c>
      <c r="Y199" t="s">
        <v>133</v>
      </c>
      <c r="Z199" t="s">
        <v>76</v>
      </c>
      <c r="AA199" s="3" t="str">
        <f t="shared" si="6"/>
        <v>1791</v>
      </c>
      <c r="AB199" s="4" t="str">
        <f t="shared" si="7"/>
        <v>TIF</v>
      </c>
    </row>
    <row r="200" spans="1:28" x14ac:dyDescent="0.25">
      <c r="A200">
        <v>2022</v>
      </c>
      <c r="B200">
        <v>12</v>
      </c>
      <c r="C200" t="s">
        <v>31</v>
      </c>
      <c r="D200">
        <v>100083006</v>
      </c>
      <c r="E200">
        <v>139357285</v>
      </c>
      <c r="F200">
        <v>7352420</v>
      </c>
      <c r="G200">
        <v>14425644</v>
      </c>
      <c r="H200">
        <v>2496851</v>
      </c>
      <c r="I200">
        <v>0</v>
      </c>
      <c r="J200">
        <v>0</v>
      </c>
      <c r="K200">
        <v>0</v>
      </c>
      <c r="L200">
        <v>404982</v>
      </c>
      <c r="M200">
        <v>1886431</v>
      </c>
      <c r="N200">
        <v>266006619</v>
      </c>
      <c r="O200">
        <v>374104</v>
      </c>
      <c r="P200">
        <v>265632515</v>
      </c>
      <c r="Q200">
        <v>3369713</v>
      </c>
      <c r="R200">
        <v>2022</v>
      </c>
      <c r="S200">
        <v>12</v>
      </c>
      <c r="T200">
        <v>0</v>
      </c>
      <c r="U200">
        <v>153</v>
      </c>
      <c r="V200">
        <v>120153</v>
      </c>
      <c r="W200" t="s">
        <v>26</v>
      </c>
      <c r="X200" t="s">
        <v>26</v>
      </c>
      <c r="Y200" t="s">
        <v>176</v>
      </c>
      <c r="Z200" t="s">
        <v>76</v>
      </c>
      <c r="AA200" s="3" t="str">
        <f t="shared" si="6"/>
        <v>0153</v>
      </c>
      <c r="AB200" s="4" t="str">
        <f t="shared" si="7"/>
        <v>Non-TIF</v>
      </c>
    </row>
    <row r="201" spans="1:28" x14ac:dyDescent="0.25">
      <c r="A201">
        <v>2022</v>
      </c>
      <c r="B201">
        <v>12</v>
      </c>
      <c r="C201" t="s">
        <v>31</v>
      </c>
      <c r="D201">
        <v>2433167</v>
      </c>
      <c r="E201">
        <v>11730462</v>
      </c>
      <c r="F201">
        <v>641381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523013</v>
      </c>
      <c r="N201">
        <v>15328023</v>
      </c>
      <c r="O201">
        <v>11112</v>
      </c>
      <c r="P201">
        <v>15316911</v>
      </c>
      <c r="Q201">
        <v>2347630</v>
      </c>
      <c r="R201">
        <v>2022</v>
      </c>
      <c r="S201">
        <v>12</v>
      </c>
      <c r="T201">
        <v>0</v>
      </c>
      <c r="U201">
        <v>9</v>
      </c>
      <c r="V201">
        <v>380009</v>
      </c>
      <c r="W201" t="s">
        <v>26</v>
      </c>
      <c r="X201" t="s">
        <v>26</v>
      </c>
      <c r="Y201" t="s">
        <v>224</v>
      </c>
      <c r="Z201" t="s">
        <v>76</v>
      </c>
      <c r="AA201" s="3" t="str">
        <f t="shared" si="6"/>
        <v>0009</v>
      </c>
      <c r="AB201" s="4" t="str">
        <f t="shared" si="7"/>
        <v>Non-TIF</v>
      </c>
    </row>
    <row r="202" spans="1:28" x14ac:dyDescent="0.25">
      <c r="A202">
        <v>2022</v>
      </c>
      <c r="B202">
        <v>13</v>
      </c>
      <c r="C202" t="s">
        <v>23</v>
      </c>
      <c r="D202">
        <v>6132</v>
      </c>
      <c r="E202">
        <v>0</v>
      </c>
      <c r="F202">
        <v>0</v>
      </c>
      <c r="G202">
        <v>1588875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1595007</v>
      </c>
      <c r="O202">
        <v>0</v>
      </c>
      <c r="P202">
        <v>1595007</v>
      </c>
      <c r="Q202">
        <v>0</v>
      </c>
      <c r="R202">
        <v>2022</v>
      </c>
      <c r="S202">
        <v>13</v>
      </c>
      <c r="T202">
        <v>6</v>
      </c>
      <c r="U202">
        <v>91</v>
      </c>
      <c r="V202" t="s">
        <v>281</v>
      </c>
      <c r="W202" t="s">
        <v>25</v>
      </c>
      <c r="X202" t="s">
        <v>26</v>
      </c>
      <c r="Y202" t="s">
        <v>282</v>
      </c>
      <c r="Z202" t="s">
        <v>146</v>
      </c>
      <c r="AA202" s="3" t="str">
        <f t="shared" si="6"/>
        <v>6091</v>
      </c>
      <c r="AB202" s="4" t="str">
        <f t="shared" si="7"/>
        <v>TIF</v>
      </c>
    </row>
    <row r="203" spans="1:28" x14ac:dyDescent="0.25">
      <c r="A203">
        <v>2022</v>
      </c>
      <c r="B203">
        <v>13</v>
      </c>
      <c r="C203" t="s">
        <v>31</v>
      </c>
      <c r="D203">
        <v>142771919</v>
      </c>
      <c r="E203">
        <v>274136522</v>
      </c>
      <c r="F203">
        <v>11732798</v>
      </c>
      <c r="G203">
        <v>24264287</v>
      </c>
      <c r="H203">
        <v>1301222</v>
      </c>
      <c r="I203">
        <v>0</v>
      </c>
      <c r="J203">
        <v>0</v>
      </c>
      <c r="K203">
        <v>0</v>
      </c>
      <c r="L203">
        <v>49058750</v>
      </c>
      <c r="M203">
        <v>4411508</v>
      </c>
      <c r="N203">
        <v>507677006</v>
      </c>
      <c r="O203">
        <v>461148</v>
      </c>
      <c r="P203">
        <v>507215858</v>
      </c>
      <c r="Q203">
        <v>8946670</v>
      </c>
      <c r="R203">
        <v>2022</v>
      </c>
      <c r="S203">
        <v>13</v>
      </c>
      <c r="T203">
        <v>6</v>
      </c>
      <c r="U203">
        <v>91</v>
      </c>
      <c r="V203">
        <v>136091</v>
      </c>
      <c r="W203" t="s">
        <v>26</v>
      </c>
      <c r="X203" t="s">
        <v>26</v>
      </c>
      <c r="Y203" t="s">
        <v>179</v>
      </c>
      <c r="Z203" t="s">
        <v>146</v>
      </c>
      <c r="AA203" s="3" t="str">
        <f t="shared" si="6"/>
        <v>6091</v>
      </c>
      <c r="AB203" s="4" t="str">
        <f t="shared" si="7"/>
        <v>Non-TIF</v>
      </c>
    </row>
    <row r="204" spans="1:28" x14ac:dyDescent="0.25">
      <c r="A204">
        <v>2022</v>
      </c>
      <c r="B204">
        <v>13</v>
      </c>
      <c r="C204" t="s">
        <v>31</v>
      </c>
      <c r="D204">
        <v>18461685</v>
      </c>
      <c r="E204">
        <v>58739877</v>
      </c>
      <c r="F204">
        <v>2949658</v>
      </c>
      <c r="G204">
        <v>15053364</v>
      </c>
      <c r="H204">
        <v>242114</v>
      </c>
      <c r="I204">
        <v>0</v>
      </c>
      <c r="J204">
        <v>0</v>
      </c>
      <c r="K204">
        <v>0</v>
      </c>
      <c r="L204">
        <v>21676368</v>
      </c>
      <c r="M204">
        <v>419931</v>
      </c>
      <c r="N204">
        <v>117542997</v>
      </c>
      <c r="O204">
        <v>81488</v>
      </c>
      <c r="P204">
        <v>117461509</v>
      </c>
      <c r="Q204">
        <v>2001594</v>
      </c>
      <c r="R204">
        <v>2022</v>
      </c>
      <c r="S204">
        <v>13</v>
      </c>
      <c r="T204">
        <v>5</v>
      </c>
      <c r="U204">
        <v>323</v>
      </c>
      <c r="V204">
        <v>945323</v>
      </c>
      <c r="W204" t="s">
        <v>26</v>
      </c>
      <c r="X204" t="s">
        <v>26</v>
      </c>
      <c r="Y204" t="s">
        <v>1740</v>
      </c>
      <c r="Z204" t="s">
        <v>146</v>
      </c>
      <c r="AA204" s="3" t="str">
        <f t="shared" si="6"/>
        <v>5323</v>
      </c>
      <c r="AB204" s="4" t="str">
        <f t="shared" si="7"/>
        <v>Non-TIF</v>
      </c>
    </row>
    <row r="205" spans="1:28" x14ac:dyDescent="0.25">
      <c r="A205">
        <v>2022</v>
      </c>
      <c r="B205">
        <v>14</v>
      </c>
      <c r="C205" t="s">
        <v>44</v>
      </c>
      <c r="D205">
        <v>716452</v>
      </c>
      <c r="E205">
        <v>0</v>
      </c>
      <c r="F205">
        <v>0</v>
      </c>
      <c r="G205">
        <v>315337</v>
      </c>
      <c r="H205">
        <v>3687574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4719363</v>
      </c>
      <c r="O205">
        <v>11112</v>
      </c>
      <c r="P205">
        <v>4708251</v>
      </c>
      <c r="Q205">
        <v>0</v>
      </c>
      <c r="R205">
        <v>2022</v>
      </c>
      <c r="S205">
        <v>14</v>
      </c>
      <c r="T205">
        <v>0</v>
      </c>
      <c r="U205">
        <v>355</v>
      </c>
      <c r="V205">
        <v>240355</v>
      </c>
      <c r="W205" t="s">
        <v>26</v>
      </c>
      <c r="X205" t="s">
        <v>26</v>
      </c>
      <c r="Y205" t="s">
        <v>150</v>
      </c>
      <c r="Z205" t="s">
        <v>147</v>
      </c>
      <c r="AA205" s="3" t="str">
        <f t="shared" si="6"/>
        <v>0355</v>
      </c>
      <c r="AB205" s="4" t="str">
        <f t="shared" si="7"/>
        <v>Non-TIF</v>
      </c>
    </row>
    <row r="206" spans="1:28" x14ac:dyDescent="0.25">
      <c r="A206">
        <v>2022</v>
      </c>
      <c r="B206">
        <v>14</v>
      </c>
      <c r="C206" t="s">
        <v>44</v>
      </c>
      <c r="D206">
        <v>0</v>
      </c>
      <c r="E206">
        <v>0</v>
      </c>
      <c r="F206">
        <v>0</v>
      </c>
      <c r="G206">
        <v>277608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277608</v>
      </c>
      <c r="O206">
        <v>0</v>
      </c>
      <c r="P206">
        <v>277608</v>
      </c>
      <c r="Q206">
        <v>0</v>
      </c>
      <c r="R206">
        <v>2022</v>
      </c>
      <c r="S206">
        <v>14</v>
      </c>
      <c r="T206">
        <v>3</v>
      </c>
      <c r="U206">
        <v>168</v>
      </c>
      <c r="V206">
        <v>833168</v>
      </c>
      <c r="W206" t="s">
        <v>26</v>
      </c>
      <c r="X206" t="s">
        <v>26</v>
      </c>
      <c r="Y206" t="s">
        <v>90</v>
      </c>
      <c r="Z206" t="s">
        <v>147</v>
      </c>
      <c r="AA206" s="3" t="str">
        <f t="shared" si="6"/>
        <v>3168</v>
      </c>
      <c r="AB206" s="4" t="str">
        <f t="shared" si="7"/>
        <v>Non-TIF</v>
      </c>
    </row>
    <row r="207" spans="1:28" x14ac:dyDescent="0.25">
      <c r="A207">
        <v>2022</v>
      </c>
      <c r="B207">
        <v>14</v>
      </c>
      <c r="C207" t="s">
        <v>23</v>
      </c>
      <c r="D207">
        <v>1988406</v>
      </c>
      <c r="E207">
        <v>0</v>
      </c>
      <c r="F207">
        <v>0</v>
      </c>
      <c r="G207">
        <v>3234360</v>
      </c>
      <c r="H207">
        <v>476459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5699225</v>
      </c>
      <c r="O207">
        <v>0</v>
      </c>
      <c r="P207">
        <v>5699225</v>
      </c>
      <c r="Q207">
        <v>0</v>
      </c>
      <c r="R207">
        <v>2022</v>
      </c>
      <c r="S207">
        <v>14</v>
      </c>
      <c r="T207">
        <v>1</v>
      </c>
      <c r="U207">
        <v>413</v>
      </c>
      <c r="V207" t="s">
        <v>341</v>
      </c>
      <c r="W207" t="s">
        <v>25</v>
      </c>
      <c r="X207" t="s">
        <v>26</v>
      </c>
      <c r="Y207" t="s">
        <v>342</v>
      </c>
      <c r="Z207" t="s">
        <v>147</v>
      </c>
      <c r="AA207" s="3" t="str">
        <f t="shared" si="6"/>
        <v>1413</v>
      </c>
      <c r="AB207" s="4" t="str">
        <f t="shared" si="7"/>
        <v>TIF</v>
      </c>
    </row>
    <row r="208" spans="1:28" x14ac:dyDescent="0.25">
      <c r="A208">
        <v>2022</v>
      </c>
      <c r="B208">
        <v>14</v>
      </c>
      <c r="C208" t="s">
        <v>23</v>
      </c>
      <c r="D208">
        <v>3234268</v>
      </c>
      <c r="E208">
        <v>0</v>
      </c>
      <c r="F208">
        <v>0</v>
      </c>
      <c r="G208">
        <v>895640</v>
      </c>
      <c r="H208">
        <v>5596828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9726736</v>
      </c>
      <c r="O208">
        <v>0</v>
      </c>
      <c r="P208">
        <v>9726736</v>
      </c>
      <c r="Q208">
        <v>0</v>
      </c>
      <c r="R208">
        <v>2022</v>
      </c>
      <c r="S208">
        <v>14</v>
      </c>
      <c r="T208">
        <v>0</v>
      </c>
      <c r="U208">
        <v>355</v>
      </c>
      <c r="V208" t="s">
        <v>148</v>
      </c>
      <c r="W208" t="s">
        <v>25</v>
      </c>
      <c r="X208" t="s">
        <v>26</v>
      </c>
      <c r="Y208" t="s">
        <v>149</v>
      </c>
      <c r="Z208" t="s">
        <v>147</v>
      </c>
      <c r="AA208" s="3" t="str">
        <f t="shared" si="6"/>
        <v>0355</v>
      </c>
      <c r="AB208" s="4" t="str">
        <f t="shared" si="7"/>
        <v>TIF</v>
      </c>
    </row>
    <row r="209" spans="1:28" x14ac:dyDescent="0.25">
      <c r="A209">
        <v>2022</v>
      </c>
      <c r="B209">
        <v>14</v>
      </c>
      <c r="C209" t="s">
        <v>31</v>
      </c>
      <c r="D209">
        <v>33965665</v>
      </c>
      <c r="E209">
        <v>41873004</v>
      </c>
      <c r="F209">
        <v>3833202</v>
      </c>
      <c r="G209">
        <v>3545141</v>
      </c>
      <c r="H209">
        <v>867116</v>
      </c>
      <c r="I209">
        <v>0</v>
      </c>
      <c r="J209">
        <v>0</v>
      </c>
      <c r="K209">
        <v>0</v>
      </c>
      <c r="L209">
        <v>505328</v>
      </c>
      <c r="M209">
        <v>6315857</v>
      </c>
      <c r="N209">
        <v>90905313</v>
      </c>
      <c r="O209">
        <v>120380</v>
      </c>
      <c r="P209">
        <v>90784933</v>
      </c>
      <c r="Q209">
        <v>942415</v>
      </c>
      <c r="R209">
        <v>2022</v>
      </c>
      <c r="S209">
        <v>14</v>
      </c>
      <c r="T209">
        <v>1</v>
      </c>
      <c r="U209">
        <v>413</v>
      </c>
      <c r="V209">
        <v>141413</v>
      </c>
      <c r="W209" t="s">
        <v>26</v>
      </c>
      <c r="X209" t="s">
        <v>26</v>
      </c>
      <c r="Y209" t="s">
        <v>94</v>
      </c>
      <c r="Z209" t="s">
        <v>147</v>
      </c>
      <c r="AA209" s="3" t="str">
        <f t="shared" si="6"/>
        <v>1413</v>
      </c>
      <c r="AB209" s="4" t="str">
        <f t="shared" si="7"/>
        <v>Non-TIF</v>
      </c>
    </row>
    <row r="210" spans="1:28" x14ac:dyDescent="0.25">
      <c r="A210">
        <v>2022</v>
      </c>
      <c r="B210">
        <v>14</v>
      </c>
      <c r="C210" t="s">
        <v>31</v>
      </c>
      <c r="D210">
        <v>49073265</v>
      </c>
      <c r="E210">
        <v>89347239</v>
      </c>
      <c r="F210">
        <v>7129155</v>
      </c>
      <c r="G210">
        <v>7421864</v>
      </c>
      <c r="H210">
        <v>17292354</v>
      </c>
      <c r="I210">
        <v>0</v>
      </c>
      <c r="J210">
        <v>0</v>
      </c>
      <c r="K210">
        <v>0</v>
      </c>
      <c r="L210">
        <v>970490</v>
      </c>
      <c r="M210">
        <v>9446195</v>
      </c>
      <c r="N210">
        <v>180680562</v>
      </c>
      <c r="O210">
        <v>111120</v>
      </c>
      <c r="P210">
        <v>180569442</v>
      </c>
      <c r="Q210">
        <v>3507778</v>
      </c>
      <c r="R210">
        <v>2022</v>
      </c>
      <c r="S210">
        <v>14</v>
      </c>
      <c r="T210">
        <v>2</v>
      </c>
      <c r="U210">
        <v>520</v>
      </c>
      <c r="V210">
        <v>142520</v>
      </c>
      <c r="W210" t="s">
        <v>26</v>
      </c>
      <c r="X210" t="s">
        <v>26</v>
      </c>
      <c r="Y210" t="s">
        <v>180</v>
      </c>
      <c r="Z210" t="s">
        <v>147</v>
      </c>
      <c r="AA210" s="3" t="str">
        <f t="shared" si="6"/>
        <v>2520</v>
      </c>
      <c r="AB210" s="4" t="str">
        <f t="shared" si="7"/>
        <v>Non-TIF</v>
      </c>
    </row>
    <row r="211" spans="1:28" x14ac:dyDescent="0.25">
      <c r="A211">
        <v>2022</v>
      </c>
      <c r="B211">
        <v>17</v>
      </c>
      <c r="C211" t="s">
        <v>31</v>
      </c>
      <c r="D211">
        <v>648320639</v>
      </c>
      <c r="E211">
        <v>55633983</v>
      </c>
      <c r="F211">
        <v>3078654</v>
      </c>
      <c r="G211">
        <v>71732295</v>
      </c>
      <c r="H211">
        <v>582217</v>
      </c>
      <c r="I211">
        <v>0</v>
      </c>
      <c r="J211">
        <v>0</v>
      </c>
      <c r="K211">
        <v>0</v>
      </c>
      <c r="L211">
        <v>21736325</v>
      </c>
      <c r="M211">
        <v>2467587</v>
      </c>
      <c r="N211">
        <v>803551700</v>
      </c>
      <c r="O211">
        <v>566712</v>
      </c>
      <c r="P211">
        <v>802984988</v>
      </c>
      <c r="Q211">
        <v>61003615</v>
      </c>
      <c r="R211">
        <v>2022</v>
      </c>
      <c r="S211">
        <v>17</v>
      </c>
      <c r="T211">
        <v>1</v>
      </c>
      <c r="U211">
        <v>233</v>
      </c>
      <c r="V211">
        <v>171233</v>
      </c>
      <c r="W211" t="s">
        <v>26</v>
      </c>
      <c r="X211" t="s">
        <v>26</v>
      </c>
      <c r="Y211" t="s">
        <v>312</v>
      </c>
      <c r="Z211" t="s">
        <v>162</v>
      </c>
      <c r="AA211" s="3" t="str">
        <f t="shared" si="6"/>
        <v>1233</v>
      </c>
      <c r="AB211" s="4" t="str">
        <f t="shared" si="7"/>
        <v>Non-TIF</v>
      </c>
    </row>
    <row r="212" spans="1:28" x14ac:dyDescent="0.25">
      <c r="A212">
        <v>2022</v>
      </c>
      <c r="B212">
        <v>17</v>
      </c>
      <c r="C212" t="s">
        <v>31</v>
      </c>
      <c r="D212">
        <v>53543348</v>
      </c>
      <c r="E212">
        <v>56627164</v>
      </c>
      <c r="F212">
        <v>2835346</v>
      </c>
      <c r="G212">
        <v>6808197</v>
      </c>
      <c r="H212">
        <v>3507933</v>
      </c>
      <c r="I212">
        <v>0</v>
      </c>
      <c r="J212">
        <v>0</v>
      </c>
      <c r="K212">
        <v>0</v>
      </c>
      <c r="L212">
        <v>412894</v>
      </c>
      <c r="M212">
        <v>9297541</v>
      </c>
      <c r="N212">
        <v>133032423</v>
      </c>
      <c r="O212">
        <v>131492</v>
      </c>
      <c r="P212">
        <v>132900931</v>
      </c>
      <c r="Q212">
        <v>20436563</v>
      </c>
      <c r="R212">
        <v>2022</v>
      </c>
      <c r="S212">
        <v>17</v>
      </c>
      <c r="T212">
        <v>4</v>
      </c>
      <c r="U212">
        <v>772</v>
      </c>
      <c r="V212">
        <v>984772</v>
      </c>
      <c r="W212" t="s">
        <v>26</v>
      </c>
      <c r="X212" t="s">
        <v>26</v>
      </c>
      <c r="Y212" t="s">
        <v>315</v>
      </c>
      <c r="Z212" t="s">
        <v>162</v>
      </c>
      <c r="AA212" s="3" t="str">
        <f t="shared" si="6"/>
        <v>4772</v>
      </c>
      <c r="AB212" s="4" t="str">
        <f t="shared" si="7"/>
        <v>Non-TIF</v>
      </c>
    </row>
    <row r="213" spans="1:28" x14ac:dyDescent="0.25">
      <c r="A213">
        <v>2022</v>
      </c>
      <c r="B213">
        <v>18</v>
      </c>
      <c r="C213" t="s">
        <v>31</v>
      </c>
      <c r="D213">
        <v>1461381</v>
      </c>
      <c r="E213">
        <v>8629970</v>
      </c>
      <c r="F213">
        <v>334555</v>
      </c>
      <c r="G213">
        <v>0</v>
      </c>
      <c r="H213">
        <v>1366350</v>
      </c>
      <c r="I213">
        <v>0</v>
      </c>
      <c r="J213">
        <v>0</v>
      </c>
      <c r="K213">
        <v>0</v>
      </c>
      <c r="L213">
        <v>15541429</v>
      </c>
      <c r="M213">
        <v>0</v>
      </c>
      <c r="N213">
        <v>27333685</v>
      </c>
      <c r="O213">
        <v>5556</v>
      </c>
      <c r="P213">
        <v>27328129</v>
      </c>
      <c r="Q213">
        <v>42125</v>
      </c>
      <c r="R213">
        <v>2022</v>
      </c>
      <c r="S213">
        <v>18</v>
      </c>
      <c r="T213">
        <v>5</v>
      </c>
      <c r="U213">
        <v>157</v>
      </c>
      <c r="V213">
        <v>715157</v>
      </c>
      <c r="W213" t="s">
        <v>26</v>
      </c>
      <c r="X213" t="s">
        <v>26</v>
      </c>
      <c r="Y213" t="s">
        <v>260</v>
      </c>
      <c r="Z213" t="s">
        <v>214</v>
      </c>
      <c r="AA213" s="3" t="str">
        <f t="shared" si="6"/>
        <v>5157</v>
      </c>
      <c r="AB213" s="4" t="str">
        <f t="shared" si="7"/>
        <v>Non-TIF</v>
      </c>
    </row>
    <row r="214" spans="1:28" x14ac:dyDescent="0.25">
      <c r="A214">
        <v>2022</v>
      </c>
      <c r="B214">
        <v>18</v>
      </c>
      <c r="C214" t="s">
        <v>31</v>
      </c>
      <c r="D214">
        <v>17857029</v>
      </c>
      <c r="E214">
        <v>64375967</v>
      </c>
      <c r="F214">
        <v>3056201</v>
      </c>
      <c r="G214">
        <v>3855004</v>
      </c>
      <c r="H214">
        <v>750380</v>
      </c>
      <c r="I214">
        <v>0</v>
      </c>
      <c r="J214">
        <v>0</v>
      </c>
      <c r="K214">
        <v>0</v>
      </c>
      <c r="L214">
        <v>170645</v>
      </c>
      <c r="M214">
        <v>0</v>
      </c>
      <c r="N214">
        <v>90065226</v>
      </c>
      <c r="O214">
        <v>103712</v>
      </c>
      <c r="P214">
        <v>89961514</v>
      </c>
      <c r="Q214">
        <v>6142953</v>
      </c>
      <c r="R214">
        <v>2022</v>
      </c>
      <c r="S214">
        <v>18</v>
      </c>
      <c r="T214">
        <v>1</v>
      </c>
      <c r="U214">
        <v>975</v>
      </c>
      <c r="V214">
        <v>971975</v>
      </c>
      <c r="W214" t="s">
        <v>26</v>
      </c>
      <c r="X214" t="s">
        <v>26</v>
      </c>
      <c r="Y214" t="s">
        <v>316</v>
      </c>
      <c r="Z214" t="s">
        <v>214</v>
      </c>
      <c r="AA214" s="3" t="str">
        <f t="shared" si="6"/>
        <v>1975</v>
      </c>
      <c r="AB214" s="4" t="str">
        <f t="shared" si="7"/>
        <v>Non-TIF</v>
      </c>
    </row>
    <row r="215" spans="1:28" x14ac:dyDescent="0.25">
      <c r="A215">
        <v>2022</v>
      </c>
      <c r="B215">
        <v>19</v>
      </c>
      <c r="C215" t="s">
        <v>44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2022</v>
      </c>
      <c r="S215">
        <v>19</v>
      </c>
      <c r="T215">
        <v>4</v>
      </c>
      <c r="U215">
        <v>599</v>
      </c>
      <c r="V215">
        <v>194599</v>
      </c>
      <c r="W215" t="s">
        <v>26</v>
      </c>
      <c r="X215" t="s">
        <v>26</v>
      </c>
      <c r="Y215" t="s">
        <v>142</v>
      </c>
      <c r="Z215" t="s">
        <v>217</v>
      </c>
      <c r="AA215" s="3" t="str">
        <f t="shared" si="6"/>
        <v>4599</v>
      </c>
      <c r="AB215" s="4" t="str">
        <f t="shared" si="7"/>
        <v>Non-TIF</v>
      </c>
    </row>
    <row r="216" spans="1:28" x14ac:dyDescent="0.25">
      <c r="A216">
        <v>2022</v>
      </c>
      <c r="B216">
        <v>19</v>
      </c>
      <c r="C216" t="s">
        <v>44</v>
      </c>
      <c r="D216">
        <v>3559672</v>
      </c>
      <c r="E216">
        <v>0</v>
      </c>
      <c r="F216">
        <v>0</v>
      </c>
      <c r="G216">
        <v>3883309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7442981</v>
      </c>
      <c r="O216">
        <v>27780</v>
      </c>
      <c r="P216">
        <v>7415201</v>
      </c>
      <c r="Q216">
        <v>0</v>
      </c>
      <c r="R216">
        <v>2022</v>
      </c>
      <c r="S216">
        <v>19</v>
      </c>
      <c r="T216">
        <v>4</v>
      </c>
      <c r="U216">
        <v>662</v>
      </c>
      <c r="V216">
        <v>194662</v>
      </c>
      <c r="W216" t="s">
        <v>26</v>
      </c>
      <c r="X216" t="s">
        <v>26</v>
      </c>
      <c r="Y216" t="s">
        <v>218</v>
      </c>
      <c r="Z216" t="s">
        <v>217</v>
      </c>
      <c r="AA216" s="3" t="str">
        <f t="shared" si="6"/>
        <v>4662</v>
      </c>
      <c r="AB216" s="4" t="str">
        <f t="shared" si="7"/>
        <v>Non-TIF</v>
      </c>
    </row>
    <row r="217" spans="1:28" x14ac:dyDescent="0.25">
      <c r="A217">
        <v>2022</v>
      </c>
      <c r="B217">
        <v>19</v>
      </c>
      <c r="C217" t="s">
        <v>23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2022</v>
      </c>
      <c r="S217">
        <v>19</v>
      </c>
      <c r="T217">
        <v>4</v>
      </c>
      <c r="U217">
        <v>599</v>
      </c>
      <c r="V217" t="s">
        <v>205</v>
      </c>
      <c r="W217" t="s">
        <v>25</v>
      </c>
      <c r="X217" t="s">
        <v>26</v>
      </c>
      <c r="Y217" t="s">
        <v>206</v>
      </c>
      <c r="Z217" t="s">
        <v>217</v>
      </c>
      <c r="AA217" s="3" t="str">
        <f t="shared" si="6"/>
        <v>4599</v>
      </c>
      <c r="AB217" s="4" t="str">
        <f t="shared" si="7"/>
        <v>TIF</v>
      </c>
    </row>
    <row r="218" spans="1:28" x14ac:dyDescent="0.25">
      <c r="A218">
        <v>2022</v>
      </c>
      <c r="B218">
        <v>19</v>
      </c>
      <c r="C218" t="s">
        <v>31</v>
      </c>
      <c r="D218">
        <v>181329</v>
      </c>
      <c r="E218">
        <v>1125926</v>
      </c>
      <c r="F218">
        <v>367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1307622</v>
      </c>
      <c r="O218">
        <v>1852</v>
      </c>
      <c r="P218">
        <v>1305770</v>
      </c>
      <c r="Q218">
        <v>3167</v>
      </c>
      <c r="R218">
        <v>2022</v>
      </c>
      <c r="S218">
        <v>19</v>
      </c>
      <c r="T218">
        <v>6</v>
      </c>
      <c r="U218">
        <v>471</v>
      </c>
      <c r="V218">
        <v>96471</v>
      </c>
      <c r="W218" t="s">
        <v>26</v>
      </c>
      <c r="X218" t="s">
        <v>26</v>
      </c>
      <c r="Y218" t="s">
        <v>207</v>
      </c>
      <c r="Z218" t="s">
        <v>217</v>
      </c>
      <c r="AA218" s="3" t="str">
        <f t="shared" si="6"/>
        <v>6471</v>
      </c>
      <c r="AB218" s="4" t="str">
        <f t="shared" si="7"/>
        <v>Non-TIF</v>
      </c>
    </row>
    <row r="219" spans="1:28" x14ac:dyDescent="0.25">
      <c r="A219">
        <v>2022</v>
      </c>
      <c r="B219">
        <v>19</v>
      </c>
      <c r="C219" t="s">
        <v>31</v>
      </c>
      <c r="D219">
        <v>893421</v>
      </c>
      <c r="E219">
        <v>2075347</v>
      </c>
      <c r="F219">
        <v>173757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101427</v>
      </c>
      <c r="M219">
        <v>0</v>
      </c>
      <c r="N219">
        <v>3243952</v>
      </c>
      <c r="O219">
        <v>3704</v>
      </c>
      <c r="P219">
        <v>3240248</v>
      </c>
      <c r="Q219">
        <v>8294</v>
      </c>
      <c r="R219">
        <v>2022</v>
      </c>
      <c r="S219">
        <v>19</v>
      </c>
      <c r="T219">
        <v>3</v>
      </c>
      <c r="U219">
        <v>29</v>
      </c>
      <c r="V219">
        <v>453029</v>
      </c>
      <c r="W219" t="s">
        <v>26</v>
      </c>
      <c r="X219" t="s">
        <v>26</v>
      </c>
      <c r="Y219" t="s">
        <v>320</v>
      </c>
      <c r="Z219" t="s">
        <v>217</v>
      </c>
      <c r="AA219" s="3" t="str">
        <f t="shared" si="6"/>
        <v>3029</v>
      </c>
      <c r="AB219" s="4" t="str">
        <f t="shared" si="7"/>
        <v>Non-TIF</v>
      </c>
    </row>
    <row r="220" spans="1:28" x14ac:dyDescent="0.25">
      <c r="A220">
        <v>2022</v>
      </c>
      <c r="B220">
        <v>21</v>
      </c>
      <c r="C220" t="s">
        <v>44</v>
      </c>
      <c r="D220">
        <v>2610554</v>
      </c>
      <c r="E220">
        <v>0</v>
      </c>
      <c r="F220">
        <v>0</v>
      </c>
      <c r="G220">
        <v>2062871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4673425</v>
      </c>
      <c r="O220">
        <v>20372</v>
      </c>
      <c r="P220">
        <v>4653053</v>
      </c>
      <c r="Q220">
        <v>0</v>
      </c>
      <c r="R220">
        <v>2022</v>
      </c>
      <c r="S220">
        <v>21</v>
      </c>
      <c r="T220">
        <v>6</v>
      </c>
      <c r="U220">
        <v>48</v>
      </c>
      <c r="V220">
        <v>116048</v>
      </c>
      <c r="W220" t="s">
        <v>26</v>
      </c>
      <c r="X220" t="s">
        <v>26</v>
      </c>
      <c r="Y220" t="s">
        <v>216</v>
      </c>
      <c r="Z220" t="s">
        <v>237</v>
      </c>
      <c r="AA220" s="3" t="str">
        <f t="shared" si="6"/>
        <v>6048</v>
      </c>
      <c r="AB220" s="4" t="str">
        <f t="shared" si="7"/>
        <v>Non-TIF</v>
      </c>
    </row>
    <row r="221" spans="1:28" x14ac:dyDescent="0.25">
      <c r="A221">
        <v>2022</v>
      </c>
      <c r="B221">
        <v>21</v>
      </c>
      <c r="C221" t="s">
        <v>44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2022</v>
      </c>
      <c r="S221">
        <v>21</v>
      </c>
      <c r="T221">
        <v>1</v>
      </c>
      <c r="U221">
        <v>218</v>
      </c>
      <c r="V221">
        <v>211218</v>
      </c>
      <c r="W221" t="s">
        <v>26</v>
      </c>
      <c r="X221" t="s">
        <v>26</v>
      </c>
      <c r="Y221" t="s">
        <v>236</v>
      </c>
      <c r="Z221" t="s">
        <v>237</v>
      </c>
      <c r="AA221" s="3" t="str">
        <f t="shared" si="6"/>
        <v>1218</v>
      </c>
      <c r="AB221" s="4" t="str">
        <f t="shared" si="7"/>
        <v>Non-TIF</v>
      </c>
    </row>
    <row r="222" spans="1:28" x14ac:dyDescent="0.25">
      <c r="A222">
        <v>2022</v>
      </c>
      <c r="B222">
        <v>21</v>
      </c>
      <c r="C222" t="s">
        <v>31</v>
      </c>
      <c r="D222">
        <v>5505103</v>
      </c>
      <c r="E222">
        <v>12722071</v>
      </c>
      <c r="F222">
        <v>860822</v>
      </c>
      <c r="G222">
        <v>19390</v>
      </c>
      <c r="H222">
        <v>0</v>
      </c>
      <c r="I222">
        <v>0</v>
      </c>
      <c r="J222">
        <v>0</v>
      </c>
      <c r="K222">
        <v>0</v>
      </c>
      <c r="L222">
        <v>104323</v>
      </c>
      <c r="M222">
        <v>1249566</v>
      </c>
      <c r="N222">
        <v>20461275</v>
      </c>
      <c r="O222">
        <v>16668</v>
      </c>
      <c r="P222">
        <v>20444607</v>
      </c>
      <c r="Q222">
        <v>156670</v>
      </c>
      <c r="R222">
        <v>2022</v>
      </c>
      <c r="S222">
        <v>21</v>
      </c>
      <c r="T222">
        <v>5</v>
      </c>
      <c r="U222">
        <v>724</v>
      </c>
      <c r="V222">
        <v>745724</v>
      </c>
      <c r="W222" t="s">
        <v>26</v>
      </c>
      <c r="X222" t="s">
        <v>26</v>
      </c>
      <c r="Y222" t="s">
        <v>261</v>
      </c>
      <c r="Z222" t="s">
        <v>237</v>
      </c>
      <c r="AA222" s="3" t="str">
        <f t="shared" si="6"/>
        <v>5724</v>
      </c>
      <c r="AB222" s="4" t="str">
        <f t="shared" si="7"/>
        <v>Non-TIF</v>
      </c>
    </row>
    <row r="223" spans="1:28" x14ac:dyDescent="0.25">
      <c r="A223">
        <v>2022</v>
      </c>
      <c r="B223">
        <v>22</v>
      </c>
      <c r="C223" t="s">
        <v>44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2022</v>
      </c>
      <c r="S223">
        <v>22</v>
      </c>
      <c r="T223">
        <v>5</v>
      </c>
      <c r="U223">
        <v>310</v>
      </c>
      <c r="V223">
        <v>35310</v>
      </c>
      <c r="W223" t="s">
        <v>26</v>
      </c>
      <c r="X223" t="s">
        <v>26</v>
      </c>
      <c r="Y223" t="s">
        <v>87</v>
      </c>
      <c r="Z223" t="s">
        <v>241</v>
      </c>
      <c r="AA223" s="3" t="str">
        <f t="shared" si="6"/>
        <v>5310</v>
      </c>
      <c r="AB223" s="4" t="str">
        <f t="shared" si="7"/>
        <v>Non-TIF</v>
      </c>
    </row>
    <row r="224" spans="1:28" x14ac:dyDescent="0.25">
      <c r="A224">
        <v>2022</v>
      </c>
      <c r="B224">
        <v>22</v>
      </c>
      <c r="C224" t="s">
        <v>44</v>
      </c>
      <c r="D224">
        <v>0</v>
      </c>
      <c r="E224">
        <v>1727</v>
      </c>
      <c r="F224">
        <v>87242</v>
      </c>
      <c r="G224">
        <v>565714</v>
      </c>
      <c r="H224">
        <v>443280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1097963</v>
      </c>
      <c r="O224">
        <v>0</v>
      </c>
      <c r="P224">
        <v>1097963</v>
      </c>
      <c r="Q224">
        <v>0</v>
      </c>
      <c r="R224">
        <v>2022</v>
      </c>
      <c r="S224">
        <v>22</v>
      </c>
      <c r="T224">
        <v>6</v>
      </c>
      <c r="U224">
        <v>175</v>
      </c>
      <c r="V224">
        <v>226175</v>
      </c>
      <c r="W224" t="s">
        <v>26</v>
      </c>
      <c r="X224" t="s">
        <v>26</v>
      </c>
      <c r="Y224" t="s">
        <v>171</v>
      </c>
      <c r="Z224" t="s">
        <v>241</v>
      </c>
      <c r="AA224" s="3" t="str">
        <f t="shared" si="6"/>
        <v>6175</v>
      </c>
      <c r="AB224" s="4" t="str">
        <f t="shared" si="7"/>
        <v>Non-TIF</v>
      </c>
    </row>
    <row r="225" spans="1:28" x14ac:dyDescent="0.25">
      <c r="A225">
        <v>2022</v>
      </c>
      <c r="B225">
        <v>22</v>
      </c>
      <c r="C225" t="s">
        <v>23</v>
      </c>
      <c r="D225">
        <v>100520</v>
      </c>
      <c r="E225">
        <v>50</v>
      </c>
      <c r="F225">
        <v>0</v>
      </c>
      <c r="G225">
        <v>136950</v>
      </c>
      <c r="H225">
        <v>541601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779121</v>
      </c>
      <c r="O225">
        <v>0</v>
      </c>
      <c r="P225">
        <v>779121</v>
      </c>
      <c r="Q225">
        <v>0</v>
      </c>
      <c r="R225">
        <v>2022</v>
      </c>
      <c r="S225">
        <v>22</v>
      </c>
      <c r="T225">
        <v>1</v>
      </c>
      <c r="U225">
        <v>80</v>
      </c>
      <c r="V225" t="s">
        <v>263</v>
      </c>
      <c r="W225" t="s">
        <v>25</v>
      </c>
      <c r="X225" t="s">
        <v>26</v>
      </c>
      <c r="Y225" t="s">
        <v>264</v>
      </c>
      <c r="Z225" t="s">
        <v>241</v>
      </c>
      <c r="AA225" s="3" t="str">
        <f t="shared" si="6"/>
        <v>1080</v>
      </c>
      <c r="AB225" s="4" t="str">
        <f t="shared" si="7"/>
        <v>TIF</v>
      </c>
    </row>
    <row r="226" spans="1:28" x14ac:dyDescent="0.25">
      <c r="A226">
        <v>2022</v>
      </c>
      <c r="B226">
        <v>22</v>
      </c>
      <c r="C226" t="s">
        <v>31</v>
      </c>
      <c r="D226">
        <v>124205139</v>
      </c>
      <c r="E226">
        <v>85840650</v>
      </c>
      <c r="F226">
        <v>6208318</v>
      </c>
      <c r="G226">
        <v>16644998</v>
      </c>
      <c r="H226">
        <v>2998091</v>
      </c>
      <c r="I226">
        <v>0</v>
      </c>
      <c r="J226">
        <v>0</v>
      </c>
      <c r="K226">
        <v>0</v>
      </c>
      <c r="L226">
        <v>241890</v>
      </c>
      <c r="M226">
        <v>7646733</v>
      </c>
      <c r="N226">
        <v>243785819</v>
      </c>
      <c r="O226">
        <v>324100</v>
      </c>
      <c r="P226">
        <v>243461719</v>
      </c>
      <c r="Q226">
        <v>3390683</v>
      </c>
      <c r="R226">
        <v>2022</v>
      </c>
      <c r="S226">
        <v>22</v>
      </c>
      <c r="T226">
        <v>4</v>
      </c>
      <c r="U226">
        <v>419</v>
      </c>
      <c r="V226">
        <v>224419</v>
      </c>
      <c r="W226" t="s">
        <v>26</v>
      </c>
      <c r="X226" t="s">
        <v>26</v>
      </c>
      <c r="Y226" t="s">
        <v>88</v>
      </c>
      <c r="Z226" t="s">
        <v>241</v>
      </c>
      <c r="AA226" s="3" t="str">
        <f t="shared" si="6"/>
        <v>4419</v>
      </c>
      <c r="AB226" s="4" t="str">
        <f t="shared" si="7"/>
        <v>Non-TIF</v>
      </c>
    </row>
    <row r="227" spans="1:28" x14ac:dyDescent="0.25">
      <c r="A227">
        <v>2022</v>
      </c>
      <c r="B227">
        <v>22</v>
      </c>
      <c r="C227" t="s">
        <v>31</v>
      </c>
      <c r="D227">
        <v>8431757</v>
      </c>
      <c r="E227">
        <v>23861367</v>
      </c>
      <c r="F227">
        <v>1698543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33991667</v>
      </c>
      <c r="O227">
        <v>25928</v>
      </c>
      <c r="P227">
        <v>33965739</v>
      </c>
      <c r="Q227">
        <v>379218</v>
      </c>
      <c r="R227">
        <v>2022</v>
      </c>
      <c r="S227">
        <v>22</v>
      </c>
      <c r="T227">
        <v>4</v>
      </c>
      <c r="U227">
        <v>774</v>
      </c>
      <c r="V227">
        <v>334774</v>
      </c>
      <c r="W227" t="s">
        <v>26</v>
      </c>
      <c r="X227" t="s">
        <v>26</v>
      </c>
      <c r="Y227" t="s">
        <v>1452</v>
      </c>
      <c r="Z227" t="s">
        <v>241</v>
      </c>
      <c r="AA227" s="3" t="str">
        <f t="shared" si="6"/>
        <v>4774</v>
      </c>
      <c r="AB227" s="4" t="str">
        <f t="shared" si="7"/>
        <v>Non-TIF</v>
      </c>
    </row>
    <row r="228" spans="1:28" x14ac:dyDescent="0.25">
      <c r="A228">
        <v>2022</v>
      </c>
      <c r="B228">
        <v>23</v>
      </c>
      <c r="C228" t="s">
        <v>23</v>
      </c>
      <c r="D228">
        <v>55645946</v>
      </c>
      <c r="E228">
        <v>0</v>
      </c>
      <c r="F228">
        <v>0</v>
      </c>
      <c r="G228">
        <v>10793814</v>
      </c>
      <c r="H228">
        <v>10940150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77379910</v>
      </c>
      <c r="O228">
        <v>0</v>
      </c>
      <c r="P228">
        <v>77379910</v>
      </c>
      <c r="Q228">
        <v>0</v>
      </c>
      <c r="R228">
        <v>2022</v>
      </c>
      <c r="S228">
        <v>23</v>
      </c>
      <c r="T228">
        <v>1</v>
      </c>
      <c r="U228">
        <v>82</v>
      </c>
      <c r="V228" t="s">
        <v>268</v>
      </c>
      <c r="W228" t="s">
        <v>25</v>
      </c>
      <c r="X228" t="s">
        <v>26</v>
      </c>
      <c r="Y228" t="s">
        <v>1713</v>
      </c>
      <c r="Z228" t="s">
        <v>244</v>
      </c>
      <c r="AA228" s="3" t="str">
        <f t="shared" si="6"/>
        <v>1082</v>
      </c>
      <c r="AB228" s="4" t="str">
        <f t="shared" si="7"/>
        <v>TIF</v>
      </c>
    </row>
    <row r="229" spans="1:28" x14ac:dyDescent="0.25">
      <c r="A229">
        <v>2022</v>
      </c>
      <c r="B229">
        <v>23</v>
      </c>
      <c r="C229" t="s">
        <v>31</v>
      </c>
      <c r="D229">
        <v>308865767</v>
      </c>
      <c r="E229">
        <v>139658114</v>
      </c>
      <c r="F229">
        <v>8579182</v>
      </c>
      <c r="G229">
        <v>34367274</v>
      </c>
      <c r="H229">
        <v>3022543</v>
      </c>
      <c r="I229">
        <v>0</v>
      </c>
      <c r="J229">
        <v>0</v>
      </c>
      <c r="K229">
        <v>0</v>
      </c>
      <c r="L229">
        <v>19162796</v>
      </c>
      <c r="M229">
        <v>19818458</v>
      </c>
      <c r="N229">
        <v>533474134</v>
      </c>
      <c r="O229">
        <v>550044</v>
      </c>
      <c r="P229">
        <v>532924090</v>
      </c>
      <c r="Q229">
        <v>9886100</v>
      </c>
      <c r="R229">
        <v>2022</v>
      </c>
      <c r="S229">
        <v>23</v>
      </c>
      <c r="T229">
        <v>1</v>
      </c>
      <c r="U229">
        <v>82</v>
      </c>
      <c r="V229">
        <v>231082</v>
      </c>
      <c r="W229" t="s">
        <v>26</v>
      </c>
      <c r="X229" t="s">
        <v>26</v>
      </c>
      <c r="Y229" t="s">
        <v>1704</v>
      </c>
      <c r="Z229" t="s">
        <v>244</v>
      </c>
      <c r="AA229" s="3" t="str">
        <f t="shared" si="6"/>
        <v>1082</v>
      </c>
      <c r="AB229" s="4" t="str">
        <f t="shared" si="7"/>
        <v>Non-TIF</v>
      </c>
    </row>
    <row r="230" spans="1:28" x14ac:dyDescent="0.25">
      <c r="A230">
        <v>2022</v>
      </c>
      <c r="B230">
        <v>9</v>
      </c>
      <c r="C230" t="s">
        <v>23</v>
      </c>
      <c r="D230">
        <v>2493027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2493027</v>
      </c>
      <c r="O230">
        <v>0</v>
      </c>
      <c r="P230">
        <v>2493027</v>
      </c>
      <c r="Q230">
        <v>0</v>
      </c>
      <c r="R230">
        <v>2022</v>
      </c>
      <c r="S230">
        <v>9</v>
      </c>
      <c r="T230">
        <v>3</v>
      </c>
      <c r="U230">
        <v>186</v>
      </c>
      <c r="V230" t="s">
        <v>53</v>
      </c>
      <c r="W230" t="s">
        <v>25</v>
      </c>
      <c r="X230" t="s">
        <v>26</v>
      </c>
      <c r="Y230" t="s">
        <v>54</v>
      </c>
      <c r="Z230" t="s">
        <v>65</v>
      </c>
      <c r="AA230" s="3" t="str">
        <f t="shared" si="6"/>
        <v>3186</v>
      </c>
      <c r="AB230" s="4" t="str">
        <f t="shared" si="7"/>
        <v>TIF</v>
      </c>
    </row>
    <row r="231" spans="1:28" x14ac:dyDescent="0.25">
      <c r="A231">
        <v>2022</v>
      </c>
      <c r="B231">
        <v>9</v>
      </c>
      <c r="C231" t="s">
        <v>23</v>
      </c>
      <c r="D231">
        <v>10828382</v>
      </c>
      <c r="E231">
        <v>13162</v>
      </c>
      <c r="F231">
        <v>252</v>
      </c>
      <c r="G231">
        <v>19313494</v>
      </c>
      <c r="H231">
        <v>17299800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47455090</v>
      </c>
      <c r="O231">
        <v>0</v>
      </c>
      <c r="P231">
        <v>47455090</v>
      </c>
      <c r="Q231">
        <v>0</v>
      </c>
      <c r="R231">
        <v>2022</v>
      </c>
      <c r="S231">
        <v>9</v>
      </c>
      <c r="T231">
        <v>6</v>
      </c>
      <c r="U231">
        <v>840</v>
      </c>
      <c r="V231" t="s">
        <v>177</v>
      </c>
      <c r="W231" t="s">
        <v>25</v>
      </c>
      <c r="X231" t="s">
        <v>26</v>
      </c>
      <c r="Y231" t="s">
        <v>178</v>
      </c>
      <c r="Z231" t="s">
        <v>65</v>
      </c>
      <c r="AA231" s="3" t="str">
        <f t="shared" si="6"/>
        <v>6840</v>
      </c>
      <c r="AB231" s="4" t="str">
        <f t="shared" si="7"/>
        <v>TIF</v>
      </c>
    </row>
    <row r="232" spans="1:28" x14ac:dyDescent="0.25">
      <c r="A232">
        <v>2022</v>
      </c>
      <c r="B232">
        <v>9</v>
      </c>
      <c r="C232" t="s">
        <v>31</v>
      </c>
      <c r="D232">
        <v>65367375</v>
      </c>
      <c r="E232">
        <v>8079488</v>
      </c>
      <c r="F232">
        <v>491634</v>
      </c>
      <c r="G232">
        <v>4001512</v>
      </c>
      <c r="H232">
        <v>2914780</v>
      </c>
      <c r="I232">
        <v>0</v>
      </c>
      <c r="J232">
        <v>0</v>
      </c>
      <c r="K232">
        <v>0</v>
      </c>
      <c r="L232">
        <v>189104</v>
      </c>
      <c r="M232">
        <v>1574397</v>
      </c>
      <c r="N232">
        <v>82618290</v>
      </c>
      <c r="O232">
        <v>170384</v>
      </c>
      <c r="P232">
        <v>82447906</v>
      </c>
      <c r="Q232">
        <v>1279568</v>
      </c>
      <c r="R232">
        <v>2022</v>
      </c>
      <c r="S232">
        <v>9</v>
      </c>
      <c r="T232">
        <v>3</v>
      </c>
      <c r="U232">
        <v>186</v>
      </c>
      <c r="V232">
        <v>93186</v>
      </c>
      <c r="W232" t="s">
        <v>26</v>
      </c>
      <c r="X232" t="s">
        <v>26</v>
      </c>
      <c r="Y232" t="s">
        <v>55</v>
      </c>
      <c r="Z232" t="s">
        <v>65</v>
      </c>
      <c r="AA232" s="3" t="str">
        <f t="shared" si="6"/>
        <v>3186</v>
      </c>
      <c r="AB232" s="4" t="str">
        <f t="shared" si="7"/>
        <v>Non-TIF</v>
      </c>
    </row>
    <row r="233" spans="1:28" x14ac:dyDescent="0.25">
      <c r="A233">
        <v>2022</v>
      </c>
      <c r="B233">
        <v>9</v>
      </c>
      <c r="C233" t="s">
        <v>31</v>
      </c>
      <c r="D233">
        <v>69671781</v>
      </c>
      <c r="E233">
        <v>58851236</v>
      </c>
      <c r="F233">
        <v>4745853</v>
      </c>
      <c r="G233">
        <v>3857816</v>
      </c>
      <c r="H233">
        <v>763587</v>
      </c>
      <c r="I233">
        <v>0</v>
      </c>
      <c r="J233">
        <v>0</v>
      </c>
      <c r="K233">
        <v>0</v>
      </c>
      <c r="L233">
        <v>2214523</v>
      </c>
      <c r="M233">
        <v>0</v>
      </c>
      <c r="N233">
        <v>140104796</v>
      </c>
      <c r="O233">
        <v>235204</v>
      </c>
      <c r="P233">
        <v>139869592</v>
      </c>
      <c r="Q233">
        <v>3559679</v>
      </c>
      <c r="R233">
        <v>2022</v>
      </c>
      <c r="S233">
        <v>9</v>
      </c>
      <c r="T233">
        <v>6</v>
      </c>
      <c r="U233">
        <v>273</v>
      </c>
      <c r="V233">
        <v>96273</v>
      </c>
      <c r="W233" t="s">
        <v>26</v>
      </c>
      <c r="X233" t="s">
        <v>26</v>
      </c>
      <c r="Y233" t="s">
        <v>141</v>
      </c>
      <c r="Z233" t="s">
        <v>65</v>
      </c>
      <c r="AA233" s="3" t="str">
        <f t="shared" si="6"/>
        <v>6273</v>
      </c>
      <c r="AB233" s="4" t="str">
        <f t="shared" si="7"/>
        <v>Non-TIF</v>
      </c>
    </row>
    <row r="234" spans="1:28" x14ac:dyDescent="0.25">
      <c r="A234">
        <v>2022</v>
      </c>
      <c r="B234">
        <v>9</v>
      </c>
      <c r="C234" t="s">
        <v>31</v>
      </c>
      <c r="D234">
        <v>470670308</v>
      </c>
      <c r="E234">
        <v>64376626</v>
      </c>
      <c r="F234">
        <v>4158632</v>
      </c>
      <c r="G234">
        <v>80220897</v>
      </c>
      <c r="H234">
        <v>9920065</v>
      </c>
      <c r="I234">
        <v>0</v>
      </c>
      <c r="J234">
        <v>0</v>
      </c>
      <c r="K234">
        <v>0</v>
      </c>
      <c r="L234">
        <v>639816</v>
      </c>
      <c r="M234">
        <v>3585490</v>
      </c>
      <c r="N234">
        <v>633571834</v>
      </c>
      <c r="O234">
        <v>874144</v>
      </c>
      <c r="P234">
        <v>632697690</v>
      </c>
      <c r="Q234">
        <v>9730881</v>
      </c>
      <c r="R234">
        <v>2022</v>
      </c>
      <c r="S234">
        <v>9</v>
      </c>
      <c r="T234">
        <v>6</v>
      </c>
      <c r="U234">
        <v>840</v>
      </c>
      <c r="V234">
        <v>96840</v>
      </c>
      <c r="W234" t="s">
        <v>26</v>
      </c>
      <c r="X234" t="s">
        <v>26</v>
      </c>
      <c r="Y234" t="s">
        <v>57</v>
      </c>
      <c r="Z234" t="s">
        <v>65</v>
      </c>
      <c r="AA234" s="3" t="str">
        <f t="shared" si="6"/>
        <v>6840</v>
      </c>
      <c r="AB234" s="4" t="str">
        <f t="shared" si="7"/>
        <v>Non-TIF</v>
      </c>
    </row>
    <row r="235" spans="1:28" x14ac:dyDescent="0.25">
      <c r="A235">
        <v>2022</v>
      </c>
      <c r="B235">
        <v>10</v>
      </c>
      <c r="C235" t="s">
        <v>44</v>
      </c>
      <c r="D235">
        <v>16642348</v>
      </c>
      <c r="E235">
        <v>0</v>
      </c>
      <c r="F235">
        <v>0</v>
      </c>
      <c r="G235">
        <v>18902509</v>
      </c>
      <c r="H235">
        <v>6754394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42299251</v>
      </c>
      <c r="O235">
        <v>79636</v>
      </c>
      <c r="P235">
        <v>42219615</v>
      </c>
      <c r="Q235">
        <v>0</v>
      </c>
      <c r="R235">
        <v>2022</v>
      </c>
      <c r="S235">
        <v>10</v>
      </c>
      <c r="T235">
        <v>3</v>
      </c>
      <c r="U235">
        <v>105</v>
      </c>
      <c r="V235">
        <v>103105</v>
      </c>
      <c r="W235" t="s">
        <v>26</v>
      </c>
      <c r="X235" t="s">
        <v>26</v>
      </c>
      <c r="Y235" t="s">
        <v>66</v>
      </c>
      <c r="Z235" t="s">
        <v>67</v>
      </c>
      <c r="AA235" s="3" t="str">
        <f t="shared" si="6"/>
        <v>3105</v>
      </c>
      <c r="AB235" s="4" t="str">
        <f t="shared" si="7"/>
        <v>Non-TIF</v>
      </c>
    </row>
    <row r="236" spans="1:28" x14ac:dyDescent="0.25">
      <c r="A236">
        <v>2022</v>
      </c>
      <c r="B236">
        <v>10</v>
      </c>
      <c r="C236" t="s">
        <v>23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2022</v>
      </c>
      <c r="S236">
        <v>10</v>
      </c>
      <c r="T236">
        <v>4</v>
      </c>
      <c r="U236">
        <v>869</v>
      </c>
      <c r="V236" t="s">
        <v>68</v>
      </c>
      <c r="W236" t="s">
        <v>25</v>
      </c>
      <c r="X236" t="s">
        <v>26</v>
      </c>
      <c r="Y236" t="s">
        <v>69</v>
      </c>
      <c r="Z236" t="s">
        <v>67</v>
      </c>
      <c r="AA236" s="3" t="str">
        <f t="shared" si="6"/>
        <v>4869</v>
      </c>
      <c r="AB236" s="4" t="str">
        <f t="shared" si="7"/>
        <v>TIF</v>
      </c>
    </row>
    <row r="237" spans="1:28" x14ac:dyDescent="0.25">
      <c r="A237">
        <v>2022</v>
      </c>
      <c r="B237">
        <v>10</v>
      </c>
      <c r="C237" t="s">
        <v>31</v>
      </c>
      <c r="D237">
        <v>92755950</v>
      </c>
      <c r="E237">
        <v>122634853</v>
      </c>
      <c r="F237">
        <v>6646762</v>
      </c>
      <c r="G237">
        <v>6843391</v>
      </c>
      <c r="H237">
        <v>3538466</v>
      </c>
      <c r="I237">
        <v>0</v>
      </c>
      <c r="J237">
        <v>0</v>
      </c>
      <c r="K237">
        <v>0</v>
      </c>
      <c r="L237">
        <v>6312342</v>
      </c>
      <c r="M237">
        <v>2055951</v>
      </c>
      <c r="N237">
        <v>240787715</v>
      </c>
      <c r="O237">
        <v>257428</v>
      </c>
      <c r="P237">
        <v>240530287</v>
      </c>
      <c r="Q237">
        <v>3199260</v>
      </c>
      <c r="R237">
        <v>2022</v>
      </c>
      <c r="S237">
        <v>10</v>
      </c>
      <c r="T237">
        <v>1</v>
      </c>
      <c r="U237">
        <v>963</v>
      </c>
      <c r="V237">
        <v>101963</v>
      </c>
      <c r="W237" t="s">
        <v>26</v>
      </c>
      <c r="X237" t="s">
        <v>26</v>
      </c>
      <c r="Y237" t="s">
        <v>275</v>
      </c>
      <c r="Z237" t="s">
        <v>67</v>
      </c>
      <c r="AA237" s="3" t="str">
        <f t="shared" si="6"/>
        <v>1963</v>
      </c>
      <c r="AB237" s="4" t="str">
        <f t="shared" si="7"/>
        <v>Non-TIF</v>
      </c>
    </row>
    <row r="238" spans="1:28" x14ac:dyDescent="0.25">
      <c r="A238">
        <v>2022</v>
      </c>
      <c r="B238">
        <v>10</v>
      </c>
      <c r="C238" t="s">
        <v>31</v>
      </c>
      <c r="D238">
        <v>17156877</v>
      </c>
      <c r="E238">
        <v>37595754</v>
      </c>
      <c r="F238">
        <v>2493459</v>
      </c>
      <c r="G238">
        <v>5956807</v>
      </c>
      <c r="H238">
        <v>0</v>
      </c>
      <c r="I238">
        <v>0</v>
      </c>
      <c r="J238">
        <v>0</v>
      </c>
      <c r="K238">
        <v>0</v>
      </c>
      <c r="L238">
        <v>11635937</v>
      </c>
      <c r="M238">
        <v>0</v>
      </c>
      <c r="N238">
        <v>74838834</v>
      </c>
      <c r="O238">
        <v>85192</v>
      </c>
      <c r="P238">
        <v>74753642</v>
      </c>
      <c r="Q238">
        <v>1882412</v>
      </c>
      <c r="R238">
        <v>2022</v>
      </c>
      <c r="S238">
        <v>10</v>
      </c>
      <c r="T238">
        <v>6</v>
      </c>
      <c r="U238">
        <v>175</v>
      </c>
      <c r="V238">
        <v>226175</v>
      </c>
      <c r="W238" t="s">
        <v>26</v>
      </c>
      <c r="X238" t="s">
        <v>26</v>
      </c>
      <c r="Y238" t="s">
        <v>171</v>
      </c>
      <c r="Z238" t="s">
        <v>67</v>
      </c>
      <c r="AA238" s="3" t="str">
        <f t="shared" si="6"/>
        <v>6175</v>
      </c>
      <c r="AB238" s="4" t="str">
        <f t="shared" si="7"/>
        <v>Non-TIF</v>
      </c>
    </row>
    <row r="239" spans="1:28" x14ac:dyDescent="0.25">
      <c r="A239">
        <v>2022</v>
      </c>
      <c r="B239">
        <v>10</v>
      </c>
      <c r="C239" t="s">
        <v>31</v>
      </c>
      <c r="D239">
        <v>35036377</v>
      </c>
      <c r="E239">
        <v>39619216</v>
      </c>
      <c r="F239">
        <v>2527051</v>
      </c>
      <c r="G239">
        <v>4059410</v>
      </c>
      <c r="H239">
        <v>0</v>
      </c>
      <c r="I239">
        <v>0</v>
      </c>
      <c r="J239">
        <v>0</v>
      </c>
      <c r="K239">
        <v>0</v>
      </c>
      <c r="L239">
        <v>2717598</v>
      </c>
      <c r="M239">
        <v>0</v>
      </c>
      <c r="N239">
        <v>83959652</v>
      </c>
      <c r="O239">
        <v>140752</v>
      </c>
      <c r="P239">
        <v>83818900</v>
      </c>
      <c r="Q239">
        <v>6057159</v>
      </c>
      <c r="R239">
        <v>2022</v>
      </c>
      <c r="S239">
        <v>10</v>
      </c>
      <c r="T239">
        <v>4</v>
      </c>
      <c r="U239">
        <v>869</v>
      </c>
      <c r="V239">
        <v>334869</v>
      </c>
      <c r="W239" t="s">
        <v>26</v>
      </c>
      <c r="X239" t="s">
        <v>26</v>
      </c>
      <c r="Y239" t="s">
        <v>70</v>
      </c>
      <c r="Z239" t="s">
        <v>67</v>
      </c>
      <c r="AA239" s="3" t="str">
        <f t="shared" si="6"/>
        <v>4869</v>
      </c>
      <c r="AB239" s="4" t="str">
        <f t="shared" si="7"/>
        <v>Non-TIF</v>
      </c>
    </row>
    <row r="240" spans="1:28" x14ac:dyDescent="0.25">
      <c r="A240">
        <v>2022</v>
      </c>
      <c r="B240">
        <v>10</v>
      </c>
      <c r="C240" t="s">
        <v>31</v>
      </c>
      <c r="D240">
        <v>3465265</v>
      </c>
      <c r="E240">
        <v>3808372</v>
      </c>
      <c r="F240">
        <v>423500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7697137</v>
      </c>
      <c r="O240">
        <v>3704</v>
      </c>
      <c r="P240">
        <v>7693433</v>
      </c>
      <c r="Q240">
        <v>127903</v>
      </c>
      <c r="R240">
        <v>2022</v>
      </c>
      <c r="S240">
        <v>10</v>
      </c>
      <c r="T240">
        <v>1</v>
      </c>
      <c r="U240">
        <v>935</v>
      </c>
      <c r="V240">
        <v>861935</v>
      </c>
      <c r="W240" t="s">
        <v>26</v>
      </c>
      <c r="X240" t="s">
        <v>26</v>
      </c>
      <c r="Y240" t="s">
        <v>172</v>
      </c>
      <c r="Z240" t="s">
        <v>67</v>
      </c>
      <c r="AA240" s="3" t="str">
        <f t="shared" si="6"/>
        <v>1935</v>
      </c>
      <c r="AB240" s="4" t="str">
        <f t="shared" si="7"/>
        <v>Non-TIF</v>
      </c>
    </row>
    <row r="241" spans="1:28" x14ac:dyDescent="0.25">
      <c r="A241">
        <v>2022</v>
      </c>
      <c r="B241">
        <v>11</v>
      </c>
      <c r="C241" t="s">
        <v>44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2022</v>
      </c>
      <c r="S241">
        <v>11</v>
      </c>
      <c r="T241">
        <v>0</v>
      </c>
      <c r="U241">
        <v>171</v>
      </c>
      <c r="V241">
        <v>110171</v>
      </c>
      <c r="W241" t="s">
        <v>26</v>
      </c>
      <c r="X241" t="s">
        <v>26</v>
      </c>
      <c r="Y241" t="s">
        <v>1058</v>
      </c>
      <c r="Z241" t="s">
        <v>73</v>
      </c>
      <c r="AA241" s="3" t="str">
        <f t="shared" si="6"/>
        <v>0171</v>
      </c>
      <c r="AB241" s="4" t="str">
        <f t="shared" si="7"/>
        <v>Non-TIF</v>
      </c>
    </row>
    <row r="242" spans="1:28" x14ac:dyDescent="0.25">
      <c r="A242">
        <v>2022</v>
      </c>
      <c r="B242">
        <v>11</v>
      </c>
      <c r="C242" t="s">
        <v>23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2022</v>
      </c>
      <c r="S242">
        <v>11</v>
      </c>
      <c r="T242">
        <v>0</v>
      </c>
      <c r="U242">
        <v>171</v>
      </c>
      <c r="V242" t="s">
        <v>173</v>
      </c>
      <c r="W242" t="s">
        <v>25</v>
      </c>
      <c r="X242" t="s">
        <v>26</v>
      </c>
      <c r="Y242" t="s">
        <v>174</v>
      </c>
      <c r="Z242" t="s">
        <v>73</v>
      </c>
      <c r="AA242" s="3" t="str">
        <f t="shared" si="6"/>
        <v>0171</v>
      </c>
      <c r="AB242" s="4" t="str">
        <f t="shared" si="7"/>
        <v>TIF</v>
      </c>
    </row>
    <row r="243" spans="1:28" x14ac:dyDescent="0.25">
      <c r="A243">
        <v>2022</v>
      </c>
      <c r="B243">
        <v>11</v>
      </c>
      <c r="C243" t="s">
        <v>23</v>
      </c>
      <c r="D243">
        <v>7745205</v>
      </c>
      <c r="E243">
        <v>12450</v>
      </c>
      <c r="F243">
        <v>0</v>
      </c>
      <c r="G243">
        <v>19063321</v>
      </c>
      <c r="H243">
        <v>28353394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55174370</v>
      </c>
      <c r="O243">
        <v>0</v>
      </c>
      <c r="P243">
        <v>55174370</v>
      </c>
      <c r="Q243">
        <v>0</v>
      </c>
      <c r="R243">
        <v>2022</v>
      </c>
      <c r="S243">
        <v>11</v>
      </c>
      <c r="T243">
        <v>6</v>
      </c>
      <c r="U243">
        <v>219</v>
      </c>
      <c r="V243" t="s">
        <v>71</v>
      </c>
      <c r="W243" t="s">
        <v>25</v>
      </c>
      <c r="X243" t="s">
        <v>26</v>
      </c>
      <c r="Y243" t="s">
        <v>72</v>
      </c>
      <c r="Z243" t="s">
        <v>73</v>
      </c>
      <c r="AA243" s="3" t="str">
        <f t="shared" si="6"/>
        <v>6219</v>
      </c>
      <c r="AB243" s="4" t="str">
        <f t="shared" si="7"/>
        <v>TIF</v>
      </c>
    </row>
    <row r="244" spans="1:28" x14ac:dyDescent="0.25">
      <c r="A244">
        <v>2022</v>
      </c>
      <c r="B244">
        <v>11</v>
      </c>
      <c r="C244" t="s">
        <v>31</v>
      </c>
      <c r="D244">
        <v>43625290</v>
      </c>
      <c r="E244">
        <v>81393414</v>
      </c>
      <c r="F244">
        <v>10391576</v>
      </c>
      <c r="G244">
        <v>6284808</v>
      </c>
      <c r="H244">
        <v>17585689</v>
      </c>
      <c r="I244">
        <v>0</v>
      </c>
      <c r="J244">
        <v>0</v>
      </c>
      <c r="K244">
        <v>0</v>
      </c>
      <c r="L244">
        <v>845575</v>
      </c>
      <c r="M244">
        <v>0</v>
      </c>
      <c r="N244">
        <v>160126352</v>
      </c>
      <c r="O244">
        <v>170308</v>
      </c>
      <c r="P244">
        <v>159956044</v>
      </c>
      <c r="Q244">
        <v>1883378</v>
      </c>
      <c r="R244">
        <v>2022</v>
      </c>
      <c r="S244">
        <v>11</v>
      </c>
      <c r="T244">
        <v>6</v>
      </c>
      <c r="U244">
        <v>48</v>
      </c>
      <c r="V244">
        <v>116048</v>
      </c>
      <c r="W244" t="s">
        <v>26</v>
      </c>
      <c r="X244" t="s">
        <v>26</v>
      </c>
      <c r="Y244" t="s">
        <v>216</v>
      </c>
      <c r="Z244" t="s">
        <v>73</v>
      </c>
      <c r="AA244" s="3" t="str">
        <f t="shared" si="6"/>
        <v>6048</v>
      </c>
      <c r="AB244" s="4" t="str">
        <f t="shared" si="7"/>
        <v>Non-TIF</v>
      </c>
    </row>
    <row r="245" spans="1:28" x14ac:dyDescent="0.25">
      <c r="A245">
        <v>2022</v>
      </c>
      <c r="B245">
        <v>11</v>
      </c>
      <c r="C245" t="s">
        <v>31</v>
      </c>
      <c r="D245">
        <v>305229131</v>
      </c>
      <c r="E245">
        <v>58202675</v>
      </c>
      <c r="F245">
        <v>2475354</v>
      </c>
      <c r="G245">
        <v>81134571</v>
      </c>
      <c r="H245">
        <v>14389597</v>
      </c>
      <c r="I245">
        <v>0</v>
      </c>
      <c r="J245">
        <v>0</v>
      </c>
      <c r="K245">
        <v>0</v>
      </c>
      <c r="L245">
        <v>27691181</v>
      </c>
      <c r="M245">
        <v>2007651</v>
      </c>
      <c r="N245">
        <v>491130160</v>
      </c>
      <c r="O245">
        <v>418552</v>
      </c>
      <c r="P245">
        <v>490711608</v>
      </c>
      <c r="Q245">
        <v>11581756</v>
      </c>
      <c r="R245">
        <v>2022</v>
      </c>
      <c r="S245">
        <v>11</v>
      </c>
      <c r="T245">
        <v>6</v>
      </c>
      <c r="U245">
        <v>219</v>
      </c>
      <c r="V245">
        <v>116219</v>
      </c>
      <c r="W245" t="s">
        <v>26</v>
      </c>
      <c r="X245" t="s">
        <v>26</v>
      </c>
      <c r="Y245" t="s">
        <v>74</v>
      </c>
      <c r="Z245" t="s">
        <v>73</v>
      </c>
      <c r="AA245" s="3" t="str">
        <f t="shared" si="6"/>
        <v>6219</v>
      </c>
      <c r="AB245" s="4" t="str">
        <f t="shared" si="7"/>
        <v>Non-TIF</v>
      </c>
    </row>
    <row r="246" spans="1:28" x14ac:dyDescent="0.25">
      <c r="A246">
        <v>2022</v>
      </c>
      <c r="B246">
        <v>11</v>
      </c>
      <c r="C246" t="s">
        <v>31</v>
      </c>
      <c r="D246">
        <v>9724236</v>
      </c>
      <c r="E246">
        <v>33264667</v>
      </c>
      <c r="F246">
        <v>1580023</v>
      </c>
      <c r="G246">
        <v>4281892</v>
      </c>
      <c r="H246">
        <v>14100</v>
      </c>
      <c r="I246">
        <v>0</v>
      </c>
      <c r="J246">
        <v>0</v>
      </c>
      <c r="K246">
        <v>0</v>
      </c>
      <c r="L246">
        <v>345556</v>
      </c>
      <c r="M246">
        <v>6100978</v>
      </c>
      <c r="N246">
        <v>55311452</v>
      </c>
      <c r="O246">
        <v>37040</v>
      </c>
      <c r="P246">
        <v>55274412</v>
      </c>
      <c r="Q246">
        <v>593659</v>
      </c>
      <c r="R246">
        <v>2022</v>
      </c>
      <c r="S246">
        <v>11</v>
      </c>
      <c r="T246">
        <v>3</v>
      </c>
      <c r="U246">
        <v>537</v>
      </c>
      <c r="V246">
        <v>763537</v>
      </c>
      <c r="W246" t="s">
        <v>26</v>
      </c>
      <c r="X246" t="s">
        <v>26</v>
      </c>
      <c r="Y246" t="s">
        <v>277</v>
      </c>
      <c r="Z246" t="s">
        <v>73</v>
      </c>
      <c r="AA246" s="3" t="str">
        <f t="shared" si="6"/>
        <v>3537</v>
      </c>
      <c r="AB246" s="4" t="str">
        <f t="shared" si="7"/>
        <v>Non-TIF</v>
      </c>
    </row>
    <row r="247" spans="1:28" x14ac:dyDescent="0.25">
      <c r="A247">
        <v>2022</v>
      </c>
      <c r="B247">
        <v>12</v>
      </c>
      <c r="C247" t="s">
        <v>44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2022</v>
      </c>
      <c r="S247">
        <v>12</v>
      </c>
      <c r="T247">
        <v>0</v>
      </c>
      <c r="U247">
        <v>153</v>
      </c>
      <c r="V247">
        <v>120153</v>
      </c>
      <c r="W247" t="s">
        <v>26</v>
      </c>
      <c r="X247" t="s">
        <v>26</v>
      </c>
      <c r="Y247" t="s">
        <v>176</v>
      </c>
      <c r="Z247" t="s">
        <v>76</v>
      </c>
      <c r="AA247" s="3" t="str">
        <f t="shared" si="6"/>
        <v>0153</v>
      </c>
      <c r="AB247" s="4" t="str">
        <f t="shared" si="7"/>
        <v>Non-TIF</v>
      </c>
    </row>
    <row r="248" spans="1:28" x14ac:dyDescent="0.25">
      <c r="A248">
        <v>2022</v>
      </c>
      <c r="B248">
        <v>12</v>
      </c>
      <c r="C248" t="s">
        <v>44</v>
      </c>
      <c r="D248">
        <v>3349212</v>
      </c>
      <c r="E248">
        <v>0</v>
      </c>
      <c r="F248">
        <v>0</v>
      </c>
      <c r="G248">
        <v>3901498</v>
      </c>
      <c r="H248">
        <v>4356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7255066</v>
      </c>
      <c r="O248">
        <v>24076</v>
      </c>
      <c r="P248">
        <v>7230990</v>
      </c>
      <c r="Q248">
        <v>0</v>
      </c>
      <c r="R248">
        <v>2022</v>
      </c>
      <c r="S248">
        <v>12</v>
      </c>
      <c r="T248">
        <v>0</v>
      </c>
      <c r="U248">
        <v>279</v>
      </c>
      <c r="V248">
        <v>120279</v>
      </c>
      <c r="W248" t="s">
        <v>26</v>
      </c>
      <c r="X248" t="s">
        <v>26</v>
      </c>
      <c r="Y248" t="s">
        <v>143</v>
      </c>
      <c r="Z248" t="s">
        <v>76</v>
      </c>
      <c r="AA248" s="3" t="str">
        <f t="shared" si="6"/>
        <v>0279</v>
      </c>
      <c r="AB248" s="4" t="str">
        <f t="shared" si="7"/>
        <v>Non-TIF</v>
      </c>
    </row>
    <row r="249" spans="1:28" x14ac:dyDescent="0.25">
      <c r="A249">
        <v>2022</v>
      </c>
      <c r="B249">
        <v>17</v>
      </c>
      <c r="C249" t="s">
        <v>44</v>
      </c>
      <c r="D249">
        <v>98512</v>
      </c>
      <c r="E249">
        <v>0</v>
      </c>
      <c r="F249">
        <v>0</v>
      </c>
      <c r="G249">
        <v>1079409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1177921</v>
      </c>
      <c r="O249">
        <v>0</v>
      </c>
      <c r="P249">
        <v>1177921</v>
      </c>
      <c r="Q249">
        <v>0</v>
      </c>
      <c r="R249">
        <v>2022</v>
      </c>
      <c r="S249">
        <v>17</v>
      </c>
      <c r="T249">
        <v>4</v>
      </c>
      <c r="U249">
        <v>772</v>
      </c>
      <c r="V249">
        <v>984772</v>
      </c>
      <c r="W249" t="s">
        <v>26</v>
      </c>
      <c r="X249" t="s">
        <v>26</v>
      </c>
      <c r="Y249" t="s">
        <v>315</v>
      </c>
      <c r="Z249" t="s">
        <v>162</v>
      </c>
      <c r="AA249" s="3" t="str">
        <f t="shared" si="6"/>
        <v>4772</v>
      </c>
      <c r="AB249" s="4" t="str">
        <f t="shared" si="7"/>
        <v>Non-TIF</v>
      </c>
    </row>
    <row r="250" spans="1:28" x14ac:dyDescent="0.25">
      <c r="A250">
        <v>2022</v>
      </c>
      <c r="B250">
        <v>17</v>
      </c>
      <c r="C250" t="s">
        <v>23</v>
      </c>
      <c r="D250">
        <v>508929</v>
      </c>
      <c r="E250">
        <v>0</v>
      </c>
      <c r="F250">
        <v>0</v>
      </c>
      <c r="G250">
        <v>1151116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1660045</v>
      </c>
      <c r="O250">
        <v>0</v>
      </c>
      <c r="P250">
        <v>1660045</v>
      </c>
      <c r="Q250">
        <v>0</v>
      </c>
      <c r="R250">
        <v>2022</v>
      </c>
      <c r="S250">
        <v>17</v>
      </c>
      <c r="T250">
        <v>5</v>
      </c>
      <c r="U250">
        <v>922</v>
      </c>
      <c r="V250" t="s">
        <v>306</v>
      </c>
      <c r="W250" t="s">
        <v>25</v>
      </c>
      <c r="X250" t="s">
        <v>26</v>
      </c>
      <c r="Y250" t="s">
        <v>307</v>
      </c>
      <c r="Z250" t="s">
        <v>162</v>
      </c>
      <c r="AA250" s="3" t="str">
        <f t="shared" si="6"/>
        <v>5922</v>
      </c>
      <c r="AB250" s="4" t="str">
        <f t="shared" si="7"/>
        <v>TIF</v>
      </c>
    </row>
    <row r="251" spans="1:28" x14ac:dyDescent="0.25">
      <c r="A251">
        <v>2022</v>
      </c>
      <c r="B251">
        <v>17</v>
      </c>
      <c r="C251" t="s">
        <v>23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2022</v>
      </c>
      <c r="S251">
        <v>17</v>
      </c>
      <c r="T251">
        <v>2</v>
      </c>
      <c r="U251">
        <v>403</v>
      </c>
      <c r="V251" t="s">
        <v>308</v>
      </c>
      <c r="W251" t="s">
        <v>25</v>
      </c>
      <c r="X251" t="s">
        <v>26</v>
      </c>
      <c r="Y251" t="s">
        <v>309</v>
      </c>
      <c r="Z251" t="s">
        <v>162</v>
      </c>
      <c r="AA251" s="3" t="str">
        <f t="shared" si="6"/>
        <v>2403</v>
      </c>
      <c r="AB251" s="4" t="str">
        <f t="shared" si="7"/>
        <v>TIF</v>
      </c>
    </row>
    <row r="252" spans="1:28" x14ac:dyDescent="0.25">
      <c r="A252">
        <v>2022</v>
      </c>
      <c r="B252">
        <v>17</v>
      </c>
      <c r="C252" t="s">
        <v>31</v>
      </c>
      <c r="D252">
        <v>794686098</v>
      </c>
      <c r="E252">
        <v>49699566</v>
      </c>
      <c r="F252">
        <v>2266568</v>
      </c>
      <c r="G252">
        <v>216617940</v>
      </c>
      <c r="H252">
        <v>68589929</v>
      </c>
      <c r="I252">
        <v>0</v>
      </c>
      <c r="J252">
        <v>0</v>
      </c>
      <c r="K252">
        <v>0</v>
      </c>
      <c r="L252">
        <v>1245239</v>
      </c>
      <c r="M252">
        <v>38970129</v>
      </c>
      <c r="N252">
        <v>1172075469</v>
      </c>
      <c r="O252">
        <v>2335372</v>
      </c>
      <c r="P252">
        <v>1169740097</v>
      </c>
      <c r="Q252">
        <v>35134256</v>
      </c>
      <c r="R252">
        <v>2022</v>
      </c>
      <c r="S252">
        <v>17</v>
      </c>
      <c r="T252">
        <v>4</v>
      </c>
      <c r="U252">
        <v>131</v>
      </c>
      <c r="V252">
        <v>174131</v>
      </c>
      <c r="W252" t="s">
        <v>26</v>
      </c>
      <c r="X252" t="s">
        <v>26</v>
      </c>
      <c r="Y252" t="s">
        <v>161</v>
      </c>
      <c r="Z252" t="s">
        <v>162</v>
      </c>
      <c r="AA252" s="3" t="str">
        <f t="shared" si="6"/>
        <v>4131</v>
      </c>
      <c r="AB252" s="4" t="str">
        <f t="shared" si="7"/>
        <v>Non-TIF</v>
      </c>
    </row>
    <row r="253" spans="1:28" x14ac:dyDescent="0.25">
      <c r="A253">
        <v>2022</v>
      </c>
      <c r="B253">
        <v>17</v>
      </c>
      <c r="C253" t="s">
        <v>31</v>
      </c>
      <c r="D253">
        <v>85569998</v>
      </c>
      <c r="E253">
        <v>155757279</v>
      </c>
      <c r="F253">
        <v>8545056</v>
      </c>
      <c r="G253">
        <v>13143514</v>
      </c>
      <c r="H253">
        <v>802816</v>
      </c>
      <c r="I253">
        <v>0</v>
      </c>
      <c r="J253">
        <v>0</v>
      </c>
      <c r="K253">
        <v>0</v>
      </c>
      <c r="L253">
        <v>5578877</v>
      </c>
      <c r="M253">
        <v>17344323</v>
      </c>
      <c r="N253">
        <v>286741863</v>
      </c>
      <c r="O253">
        <v>266688</v>
      </c>
      <c r="P253">
        <v>286475175</v>
      </c>
      <c r="Q253">
        <v>5363374</v>
      </c>
      <c r="R253">
        <v>2022</v>
      </c>
      <c r="S253">
        <v>17</v>
      </c>
      <c r="T253">
        <v>5</v>
      </c>
      <c r="U253">
        <v>922</v>
      </c>
      <c r="V253">
        <v>355922</v>
      </c>
      <c r="W253" t="s">
        <v>26</v>
      </c>
      <c r="X253" t="s">
        <v>26</v>
      </c>
      <c r="Y253" t="s">
        <v>163</v>
      </c>
      <c r="Z253" t="s">
        <v>162</v>
      </c>
      <c r="AA253" s="3" t="str">
        <f t="shared" si="6"/>
        <v>5922</v>
      </c>
      <c r="AB253" s="4" t="str">
        <f t="shared" si="7"/>
        <v>Non-TIF</v>
      </c>
    </row>
    <row r="254" spans="1:28" x14ac:dyDescent="0.25">
      <c r="A254">
        <v>2022</v>
      </c>
      <c r="B254">
        <v>17</v>
      </c>
      <c r="C254" t="s">
        <v>31</v>
      </c>
      <c r="D254">
        <v>184732519</v>
      </c>
      <c r="E254">
        <v>45828702</v>
      </c>
      <c r="F254">
        <v>2047684</v>
      </c>
      <c r="G254">
        <v>6141439</v>
      </c>
      <c r="H254">
        <v>3615973</v>
      </c>
      <c r="I254">
        <v>0</v>
      </c>
      <c r="J254">
        <v>0</v>
      </c>
      <c r="K254">
        <v>0</v>
      </c>
      <c r="L254">
        <v>5028926</v>
      </c>
      <c r="M254">
        <v>1006019</v>
      </c>
      <c r="N254">
        <v>248401262</v>
      </c>
      <c r="O254">
        <v>161124</v>
      </c>
      <c r="P254">
        <v>248240138</v>
      </c>
      <c r="Q254">
        <v>4347151</v>
      </c>
      <c r="R254">
        <v>2022</v>
      </c>
      <c r="S254">
        <v>17</v>
      </c>
      <c r="T254">
        <v>2</v>
      </c>
      <c r="U254">
        <v>403</v>
      </c>
      <c r="V254">
        <v>412403</v>
      </c>
      <c r="W254" t="s">
        <v>26</v>
      </c>
      <c r="X254" t="s">
        <v>26</v>
      </c>
      <c r="Y254" t="s">
        <v>212</v>
      </c>
      <c r="Z254" t="s">
        <v>162</v>
      </c>
      <c r="AA254" s="3" t="str">
        <f t="shared" si="6"/>
        <v>2403</v>
      </c>
      <c r="AB254" s="4" t="str">
        <f t="shared" si="7"/>
        <v>Non-TIF</v>
      </c>
    </row>
    <row r="255" spans="1:28" x14ac:dyDescent="0.25">
      <c r="A255">
        <v>2022</v>
      </c>
      <c r="B255">
        <v>17</v>
      </c>
      <c r="C255" t="s">
        <v>31</v>
      </c>
      <c r="D255">
        <v>5847765</v>
      </c>
      <c r="E255">
        <v>8622715</v>
      </c>
      <c r="F255">
        <v>479602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14950082</v>
      </c>
      <c r="O255">
        <v>7408</v>
      </c>
      <c r="P255">
        <v>14942674</v>
      </c>
      <c r="Q255">
        <v>205675</v>
      </c>
      <c r="R255">
        <v>2022</v>
      </c>
      <c r="S255">
        <v>17</v>
      </c>
      <c r="T255">
        <v>2</v>
      </c>
      <c r="U255">
        <v>295</v>
      </c>
      <c r="V255">
        <v>952295</v>
      </c>
      <c r="W255" t="s">
        <v>26</v>
      </c>
      <c r="X255" t="s">
        <v>26</v>
      </c>
      <c r="Y255" t="s">
        <v>314</v>
      </c>
      <c r="Z255" t="s">
        <v>162</v>
      </c>
      <c r="AA255" s="3" t="str">
        <f t="shared" si="6"/>
        <v>2295</v>
      </c>
      <c r="AB255" s="4" t="str">
        <f t="shared" si="7"/>
        <v>Non-TIF</v>
      </c>
    </row>
    <row r="256" spans="1:28" x14ac:dyDescent="0.25">
      <c r="A256">
        <v>2022</v>
      </c>
      <c r="B256">
        <v>18</v>
      </c>
      <c r="C256" t="s">
        <v>44</v>
      </c>
      <c r="D256">
        <v>89938</v>
      </c>
      <c r="E256">
        <v>220933</v>
      </c>
      <c r="F256">
        <v>0</v>
      </c>
      <c r="G256">
        <v>9256969</v>
      </c>
      <c r="H256">
        <v>8538523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18106363</v>
      </c>
      <c r="O256">
        <v>0</v>
      </c>
      <c r="P256">
        <v>18106363</v>
      </c>
      <c r="Q256">
        <v>0</v>
      </c>
      <c r="R256">
        <v>2022</v>
      </c>
      <c r="S256">
        <v>18</v>
      </c>
      <c r="T256">
        <v>1</v>
      </c>
      <c r="U256">
        <v>152</v>
      </c>
      <c r="V256">
        <v>181152</v>
      </c>
      <c r="W256" t="s">
        <v>26</v>
      </c>
      <c r="X256" t="s">
        <v>26</v>
      </c>
      <c r="Y256" t="s">
        <v>213</v>
      </c>
      <c r="Z256" t="s">
        <v>214</v>
      </c>
      <c r="AA256" s="3" t="str">
        <f t="shared" si="6"/>
        <v>1152</v>
      </c>
      <c r="AB256" s="4" t="str">
        <f t="shared" si="7"/>
        <v>Non-TIF</v>
      </c>
    </row>
    <row r="257" spans="1:28" x14ac:dyDescent="0.25">
      <c r="A257">
        <v>2022</v>
      </c>
      <c r="B257">
        <v>18</v>
      </c>
      <c r="C257" t="s">
        <v>31</v>
      </c>
      <c r="D257">
        <v>3392407</v>
      </c>
      <c r="E257">
        <v>17686556</v>
      </c>
      <c r="F257">
        <v>827259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35162</v>
      </c>
      <c r="M257">
        <v>0</v>
      </c>
      <c r="N257">
        <v>21941384</v>
      </c>
      <c r="O257">
        <v>14816</v>
      </c>
      <c r="P257">
        <v>21926568</v>
      </c>
      <c r="Q257">
        <v>153904</v>
      </c>
      <c r="R257">
        <v>2022</v>
      </c>
      <c r="S257">
        <v>18</v>
      </c>
      <c r="T257">
        <v>2</v>
      </c>
      <c r="U257">
        <v>376</v>
      </c>
      <c r="V257">
        <v>472376</v>
      </c>
      <c r="W257" t="s">
        <v>26</v>
      </c>
      <c r="X257" t="s">
        <v>26</v>
      </c>
      <c r="Y257" t="s">
        <v>175</v>
      </c>
      <c r="Z257" t="s">
        <v>214</v>
      </c>
      <c r="AA257" s="3" t="str">
        <f t="shared" si="6"/>
        <v>2376</v>
      </c>
      <c r="AB257" s="4" t="str">
        <f t="shared" si="7"/>
        <v>Non-TIF</v>
      </c>
    </row>
    <row r="258" spans="1:28" x14ac:dyDescent="0.25">
      <c r="A258">
        <v>2022</v>
      </c>
      <c r="B258">
        <v>19</v>
      </c>
      <c r="C258" t="s">
        <v>44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2022</v>
      </c>
      <c r="S258">
        <v>19</v>
      </c>
      <c r="T258">
        <v>6</v>
      </c>
      <c r="U258">
        <v>273</v>
      </c>
      <c r="V258">
        <v>96273</v>
      </c>
      <c r="W258" t="s">
        <v>26</v>
      </c>
      <c r="X258" t="s">
        <v>26</v>
      </c>
      <c r="Y258" t="s">
        <v>141</v>
      </c>
      <c r="Z258" t="s">
        <v>217</v>
      </c>
      <c r="AA258" s="3" t="str">
        <f t="shared" si="6"/>
        <v>6273</v>
      </c>
      <c r="AB258" s="4" t="str">
        <f t="shared" si="7"/>
        <v>Non-TIF</v>
      </c>
    </row>
    <row r="259" spans="1:28" x14ac:dyDescent="0.25">
      <c r="A259">
        <v>2022</v>
      </c>
      <c r="B259">
        <v>19</v>
      </c>
      <c r="C259" t="s">
        <v>23</v>
      </c>
      <c r="D259">
        <v>7195105</v>
      </c>
      <c r="E259">
        <v>0</v>
      </c>
      <c r="F259">
        <v>0</v>
      </c>
      <c r="G259">
        <v>4253131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11448236</v>
      </c>
      <c r="O259">
        <v>0</v>
      </c>
      <c r="P259">
        <v>11448236</v>
      </c>
      <c r="Q259">
        <v>0</v>
      </c>
      <c r="R259">
        <v>2022</v>
      </c>
      <c r="S259">
        <v>19</v>
      </c>
      <c r="T259">
        <v>4</v>
      </c>
      <c r="U259">
        <v>662</v>
      </c>
      <c r="V259" t="s">
        <v>317</v>
      </c>
      <c r="W259" t="s">
        <v>25</v>
      </c>
      <c r="X259" t="s">
        <v>26</v>
      </c>
      <c r="Y259" t="s">
        <v>318</v>
      </c>
      <c r="Z259" t="s">
        <v>217</v>
      </c>
      <c r="AA259" s="3" t="str">
        <f t="shared" ref="AA259:AA322" si="8">CONCATENATE(T259,TEXT(U259,"000"))</f>
        <v>4662</v>
      </c>
      <c r="AB259" s="4" t="str">
        <f t="shared" ref="AB259:AB322" si="9">IF(C259="I","TIF","Non-TIF")</f>
        <v>TIF</v>
      </c>
    </row>
    <row r="260" spans="1:28" x14ac:dyDescent="0.25">
      <c r="A260">
        <v>2022</v>
      </c>
      <c r="B260">
        <v>19</v>
      </c>
      <c r="C260" t="s">
        <v>31</v>
      </c>
      <c r="D260">
        <v>9338612</v>
      </c>
      <c r="E260">
        <v>17314019</v>
      </c>
      <c r="F260">
        <v>988831</v>
      </c>
      <c r="G260">
        <v>252583</v>
      </c>
      <c r="H260">
        <v>0</v>
      </c>
      <c r="I260">
        <v>0</v>
      </c>
      <c r="J260">
        <v>0</v>
      </c>
      <c r="K260">
        <v>0</v>
      </c>
      <c r="L260">
        <v>194598</v>
      </c>
      <c r="M260">
        <v>861218</v>
      </c>
      <c r="N260">
        <v>28949861</v>
      </c>
      <c r="O260">
        <v>20372</v>
      </c>
      <c r="P260">
        <v>28929489</v>
      </c>
      <c r="Q260">
        <v>180673</v>
      </c>
      <c r="R260">
        <v>2022</v>
      </c>
      <c r="S260">
        <v>19</v>
      </c>
      <c r="T260">
        <v>1</v>
      </c>
      <c r="U260">
        <v>116</v>
      </c>
      <c r="V260">
        <v>341116</v>
      </c>
      <c r="W260" t="s">
        <v>26</v>
      </c>
      <c r="X260" t="s">
        <v>26</v>
      </c>
      <c r="Y260" t="s">
        <v>319</v>
      </c>
      <c r="Z260" t="s">
        <v>217</v>
      </c>
      <c r="AA260" s="3" t="str">
        <f t="shared" si="8"/>
        <v>1116</v>
      </c>
      <c r="AB260" s="4" t="str">
        <f t="shared" si="9"/>
        <v>Non-TIF</v>
      </c>
    </row>
    <row r="261" spans="1:28" x14ac:dyDescent="0.25">
      <c r="A261">
        <v>2022</v>
      </c>
      <c r="B261">
        <v>20</v>
      </c>
      <c r="C261" t="s">
        <v>44</v>
      </c>
      <c r="D261">
        <v>1420307</v>
      </c>
      <c r="E261">
        <v>0</v>
      </c>
      <c r="F261">
        <v>0</v>
      </c>
      <c r="G261">
        <v>13793149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15213456</v>
      </c>
      <c r="O261">
        <v>0</v>
      </c>
      <c r="P261">
        <v>15213456</v>
      </c>
      <c r="Q261">
        <v>0</v>
      </c>
      <c r="R261">
        <v>2022</v>
      </c>
      <c r="S261">
        <v>20</v>
      </c>
      <c r="T261">
        <v>1</v>
      </c>
      <c r="U261">
        <v>211</v>
      </c>
      <c r="V261">
        <v>201211</v>
      </c>
      <c r="W261" t="s">
        <v>26</v>
      </c>
      <c r="X261" t="s">
        <v>26</v>
      </c>
      <c r="Y261" t="s">
        <v>220</v>
      </c>
      <c r="Z261" t="s">
        <v>221</v>
      </c>
      <c r="AA261" s="3" t="str">
        <f t="shared" si="8"/>
        <v>1211</v>
      </c>
      <c r="AB261" s="4" t="str">
        <f t="shared" si="9"/>
        <v>Non-TIF</v>
      </c>
    </row>
    <row r="262" spans="1:28" x14ac:dyDescent="0.25">
      <c r="A262">
        <v>2022</v>
      </c>
      <c r="B262">
        <v>20</v>
      </c>
      <c r="C262" t="s">
        <v>31</v>
      </c>
      <c r="D262">
        <v>2975292</v>
      </c>
      <c r="E262">
        <v>5731714</v>
      </c>
      <c r="F262">
        <v>2224788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10931794</v>
      </c>
      <c r="O262">
        <v>9260</v>
      </c>
      <c r="P262">
        <v>10922534</v>
      </c>
      <c r="Q262">
        <v>74458</v>
      </c>
      <c r="R262">
        <v>2022</v>
      </c>
      <c r="S262">
        <v>20</v>
      </c>
      <c r="T262">
        <v>4</v>
      </c>
      <c r="U262">
        <v>505</v>
      </c>
      <c r="V262">
        <v>934505</v>
      </c>
      <c r="W262" t="s">
        <v>26</v>
      </c>
      <c r="X262" t="s">
        <v>26</v>
      </c>
      <c r="Y262" t="s">
        <v>352</v>
      </c>
      <c r="Z262" t="s">
        <v>221</v>
      </c>
      <c r="AA262" s="3" t="str">
        <f t="shared" si="8"/>
        <v>4505</v>
      </c>
      <c r="AB262" s="4" t="str">
        <f t="shared" si="9"/>
        <v>Non-TIF</v>
      </c>
    </row>
    <row r="263" spans="1:28" x14ac:dyDescent="0.25">
      <c r="A263">
        <v>2022</v>
      </c>
      <c r="B263">
        <v>21</v>
      </c>
      <c r="C263" t="s">
        <v>23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2022</v>
      </c>
      <c r="S263">
        <v>21</v>
      </c>
      <c r="T263">
        <v>6</v>
      </c>
      <c r="U263">
        <v>48</v>
      </c>
      <c r="V263" t="s">
        <v>238</v>
      </c>
      <c r="W263" t="s">
        <v>25</v>
      </c>
      <c r="X263" t="s">
        <v>26</v>
      </c>
      <c r="Y263" t="s">
        <v>239</v>
      </c>
      <c r="Z263" t="s">
        <v>237</v>
      </c>
      <c r="AA263" s="3" t="str">
        <f t="shared" si="8"/>
        <v>6048</v>
      </c>
      <c r="AB263" s="4" t="str">
        <f t="shared" si="9"/>
        <v>TIF</v>
      </c>
    </row>
    <row r="264" spans="1:28" x14ac:dyDescent="0.25">
      <c r="A264">
        <v>2022</v>
      </c>
      <c r="B264">
        <v>21</v>
      </c>
      <c r="C264" t="s">
        <v>23</v>
      </c>
      <c r="D264">
        <v>25651629</v>
      </c>
      <c r="E264">
        <v>0</v>
      </c>
      <c r="F264">
        <v>0</v>
      </c>
      <c r="G264">
        <v>12573580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38225209</v>
      </c>
      <c r="O264">
        <v>0</v>
      </c>
      <c r="P264">
        <v>38225209</v>
      </c>
      <c r="Q264">
        <v>0</v>
      </c>
      <c r="R264">
        <v>2022</v>
      </c>
      <c r="S264">
        <v>21</v>
      </c>
      <c r="T264">
        <v>6</v>
      </c>
      <c r="U264">
        <v>102</v>
      </c>
      <c r="V264" t="s">
        <v>397</v>
      </c>
      <c r="W264" t="s">
        <v>25</v>
      </c>
      <c r="X264" t="s">
        <v>26</v>
      </c>
      <c r="Y264" t="s">
        <v>398</v>
      </c>
      <c r="Z264" t="s">
        <v>237</v>
      </c>
      <c r="AA264" s="3" t="str">
        <f t="shared" si="8"/>
        <v>6102</v>
      </c>
      <c r="AB264" s="4" t="str">
        <f t="shared" si="9"/>
        <v>TIF</v>
      </c>
    </row>
    <row r="265" spans="1:28" x14ac:dyDescent="0.25">
      <c r="A265">
        <v>2022</v>
      </c>
      <c r="B265">
        <v>21</v>
      </c>
      <c r="C265" t="s">
        <v>31</v>
      </c>
      <c r="D265">
        <v>23597337</v>
      </c>
      <c r="E265">
        <v>98052348</v>
      </c>
      <c r="F265">
        <v>4898085</v>
      </c>
      <c r="G265">
        <v>3474549</v>
      </c>
      <c r="H265">
        <v>0</v>
      </c>
      <c r="I265">
        <v>0</v>
      </c>
      <c r="J265">
        <v>0</v>
      </c>
      <c r="K265">
        <v>0</v>
      </c>
      <c r="L265">
        <v>421857</v>
      </c>
      <c r="M265">
        <v>0</v>
      </c>
      <c r="N265">
        <v>130444176</v>
      </c>
      <c r="O265">
        <v>119454</v>
      </c>
      <c r="P265">
        <v>130324722</v>
      </c>
      <c r="Q265">
        <v>1987083</v>
      </c>
      <c r="R265">
        <v>2022</v>
      </c>
      <c r="S265">
        <v>21</v>
      </c>
      <c r="T265">
        <v>6</v>
      </c>
      <c r="U265">
        <v>48</v>
      </c>
      <c r="V265">
        <v>116048</v>
      </c>
      <c r="W265" t="s">
        <v>26</v>
      </c>
      <c r="X265" t="s">
        <v>26</v>
      </c>
      <c r="Y265" t="s">
        <v>216</v>
      </c>
      <c r="Z265" t="s">
        <v>237</v>
      </c>
      <c r="AA265" s="3" t="str">
        <f t="shared" si="8"/>
        <v>6048</v>
      </c>
      <c r="AB265" s="4" t="str">
        <f t="shared" si="9"/>
        <v>Non-TIF</v>
      </c>
    </row>
    <row r="266" spans="1:28" x14ac:dyDescent="0.25">
      <c r="A266">
        <v>2022</v>
      </c>
      <c r="B266">
        <v>21</v>
      </c>
      <c r="C266" t="s">
        <v>31</v>
      </c>
      <c r="D266">
        <v>366503490</v>
      </c>
      <c r="E266">
        <v>103750277</v>
      </c>
      <c r="F266">
        <v>4083230</v>
      </c>
      <c r="G266">
        <v>31536059</v>
      </c>
      <c r="H266">
        <v>5122503</v>
      </c>
      <c r="I266">
        <v>0</v>
      </c>
      <c r="J266">
        <v>0</v>
      </c>
      <c r="K266">
        <v>0</v>
      </c>
      <c r="L266">
        <v>1140108</v>
      </c>
      <c r="M266">
        <v>3136460</v>
      </c>
      <c r="N266">
        <v>515272127</v>
      </c>
      <c r="O266">
        <v>954706</v>
      </c>
      <c r="P266">
        <v>514317421</v>
      </c>
      <c r="Q266">
        <v>18638269</v>
      </c>
      <c r="R266">
        <v>2022</v>
      </c>
      <c r="S266">
        <v>21</v>
      </c>
      <c r="T266">
        <v>6</v>
      </c>
      <c r="U266">
        <v>102</v>
      </c>
      <c r="V266">
        <v>216102</v>
      </c>
      <c r="W266" t="s">
        <v>26</v>
      </c>
      <c r="X266" t="s">
        <v>26</v>
      </c>
      <c r="Y266" t="s">
        <v>256</v>
      </c>
      <c r="Z266" t="s">
        <v>237</v>
      </c>
      <c r="AA266" s="3" t="str">
        <f t="shared" si="8"/>
        <v>6102</v>
      </c>
      <c r="AB266" s="4" t="str">
        <f t="shared" si="9"/>
        <v>Non-TIF</v>
      </c>
    </row>
    <row r="267" spans="1:28" x14ac:dyDescent="0.25">
      <c r="A267">
        <v>2022</v>
      </c>
      <c r="B267">
        <v>21</v>
      </c>
      <c r="C267" t="s">
        <v>31</v>
      </c>
      <c r="D267">
        <v>456377</v>
      </c>
      <c r="E267">
        <v>2960227</v>
      </c>
      <c r="F267">
        <v>129537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3546141</v>
      </c>
      <c r="O267">
        <v>1852</v>
      </c>
      <c r="P267">
        <v>3544289</v>
      </c>
      <c r="Q267">
        <v>22518</v>
      </c>
      <c r="R267">
        <v>2022</v>
      </c>
      <c r="S267">
        <v>21</v>
      </c>
      <c r="T267">
        <v>3</v>
      </c>
      <c r="U267">
        <v>537</v>
      </c>
      <c r="V267">
        <v>763537</v>
      </c>
      <c r="W267" t="s">
        <v>26</v>
      </c>
      <c r="X267" t="s">
        <v>26</v>
      </c>
      <c r="Y267" t="s">
        <v>277</v>
      </c>
      <c r="Z267" t="s">
        <v>237</v>
      </c>
      <c r="AA267" s="3" t="str">
        <f t="shared" si="8"/>
        <v>3537</v>
      </c>
      <c r="AB267" s="4" t="str">
        <f t="shared" si="9"/>
        <v>Non-TIF</v>
      </c>
    </row>
    <row r="268" spans="1:28" x14ac:dyDescent="0.25">
      <c r="A268">
        <v>2022</v>
      </c>
      <c r="B268">
        <v>15</v>
      </c>
      <c r="C268" t="s">
        <v>23</v>
      </c>
      <c r="D268">
        <v>1316287</v>
      </c>
      <c r="E268">
        <v>0</v>
      </c>
      <c r="F268">
        <v>0</v>
      </c>
      <c r="G268">
        <v>0</v>
      </c>
      <c r="H268">
        <v>39278058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40594345</v>
      </c>
      <c r="O268">
        <v>0</v>
      </c>
      <c r="P268">
        <v>40594345</v>
      </c>
      <c r="Q268">
        <v>0</v>
      </c>
      <c r="R268">
        <v>2022</v>
      </c>
      <c r="S268">
        <v>15</v>
      </c>
      <c r="T268">
        <v>0</v>
      </c>
      <c r="U268">
        <v>914</v>
      </c>
      <c r="V268" t="s">
        <v>116</v>
      </c>
      <c r="W268" t="s">
        <v>25</v>
      </c>
      <c r="X268" t="s">
        <v>26</v>
      </c>
      <c r="Y268" t="s">
        <v>117</v>
      </c>
      <c r="Z268" t="s">
        <v>151</v>
      </c>
      <c r="AA268" s="3" t="str">
        <f t="shared" si="8"/>
        <v>0914</v>
      </c>
      <c r="AB268" s="4" t="str">
        <f t="shared" si="9"/>
        <v>TIF</v>
      </c>
    </row>
    <row r="269" spans="1:28" x14ac:dyDescent="0.25">
      <c r="A269">
        <v>2022</v>
      </c>
      <c r="B269">
        <v>15</v>
      </c>
      <c r="C269" t="s">
        <v>23</v>
      </c>
      <c r="D269">
        <v>0</v>
      </c>
      <c r="E269">
        <v>0</v>
      </c>
      <c r="F269">
        <v>0</v>
      </c>
      <c r="G269">
        <v>1243077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1243077</v>
      </c>
      <c r="O269">
        <v>0</v>
      </c>
      <c r="P269">
        <v>1243077</v>
      </c>
      <c r="Q269">
        <v>0</v>
      </c>
      <c r="R269">
        <v>2022</v>
      </c>
      <c r="S269">
        <v>15</v>
      </c>
      <c r="T269">
        <v>2</v>
      </c>
      <c r="U269">
        <v>718</v>
      </c>
      <c r="V269" t="s">
        <v>345</v>
      </c>
      <c r="W269" t="s">
        <v>25</v>
      </c>
      <c r="X269" t="s">
        <v>26</v>
      </c>
      <c r="Y269" t="s">
        <v>346</v>
      </c>
      <c r="Z269" t="s">
        <v>151</v>
      </c>
      <c r="AA269" s="3" t="str">
        <f t="shared" si="8"/>
        <v>2718</v>
      </c>
      <c r="AB269" s="4" t="str">
        <f t="shared" si="9"/>
        <v>TIF</v>
      </c>
    </row>
    <row r="270" spans="1:28" x14ac:dyDescent="0.25">
      <c r="A270">
        <v>2022</v>
      </c>
      <c r="B270">
        <v>15</v>
      </c>
      <c r="C270" t="s">
        <v>31</v>
      </c>
      <c r="D270">
        <v>59215696</v>
      </c>
      <c r="E270">
        <v>94500373</v>
      </c>
      <c r="F270">
        <v>4270835</v>
      </c>
      <c r="G270">
        <v>11646365</v>
      </c>
      <c r="H270">
        <v>467328</v>
      </c>
      <c r="I270">
        <v>0</v>
      </c>
      <c r="J270">
        <v>0</v>
      </c>
      <c r="K270">
        <v>0</v>
      </c>
      <c r="L270">
        <v>1907009</v>
      </c>
      <c r="M270">
        <v>0</v>
      </c>
      <c r="N270">
        <v>172007606</v>
      </c>
      <c r="O270">
        <v>211128</v>
      </c>
      <c r="P270">
        <v>171796478</v>
      </c>
      <c r="Q270">
        <v>4235428</v>
      </c>
      <c r="R270">
        <v>2022</v>
      </c>
      <c r="S270">
        <v>15</v>
      </c>
      <c r="T270">
        <v>2</v>
      </c>
      <c r="U270">
        <v>718</v>
      </c>
      <c r="V270">
        <v>152718</v>
      </c>
      <c r="W270" t="s">
        <v>26</v>
      </c>
      <c r="X270" t="s">
        <v>26</v>
      </c>
      <c r="Y270" t="s">
        <v>36</v>
      </c>
      <c r="Z270" t="s">
        <v>151</v>
      </c>
      <c r="AA270" s="3" t="str">
        <f t="shared" si="8"/>
        <v>2718</v>
      </c>
      <c r="AB270" s="4" t="str">
        <f t="shared" si="9"/>
        <v>Non-TIF</v>
      </c>
    </row>
    <row r="271" spans="1:28" x14ac:dyDescent="0.25">
      <c r="A271">
        <v>2022</v>
      </c>
      <c r="B271">
        <v>16</v>
      </c>
      <c r="C271" t="s">
        <v>23</v>
      </c>
      <c r="D271">
        <v>8963640</v>
      </c>
      <c r="E271">
        <v>0</v>
      </c>
      <c r="F271">
        <v>0</v>
      </c>
      <c r="G271">
        <v>14152408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23116048</v>
      </c>
      <c r="O271">
        <v>0</v>
      </c>
      <c r="P271">
        <v>23116048</v>
      </c>
      <c r="Q271">
        <v>0</v>
      </c>
      <c r="R271">
        <v>2022</v>
      </c>
      <c r="S271">
        <v>16</v>
      </c>
      <c r="T271">
        <v>6</v>
      </c>
      <c r="U271">
        <v>930</v>
      </c>
      <c r="V271" t="s">
        <v>155</v>
      </c>
      <c r="W271" t="s">
        <v>25</v>
      </c>
      <c r="X271" t="s">
        <v>26</v>
      </c>
      <c r="Y271" t="s">
        <v>156</v>
      </c>
      <c r="Z271" t="s">
        <v>154</v>
      </c>
      <c r="AA271" s="3" t="str">
        <f t="shared" si="8"/>
        <v>6930</v>
      </c>
      <c r="AB271" s="4" t="str">
        <f t="shared" si="9"/>
        <v>TIF</v>
      </c>
    </row>
    <row r="272" spans="1:28" x14ac:dyDescent="0.25">
      <c r="A272">
        <v>2022</v>
      </c>
      <c r="B272">
        <v>16</v>
      </c>
      <c r="C272" t="s">
        <v>31</v>
      </c>
      <c r="D272">
        <v>70627787</v>
      </c>
      <c r="E272">
        <v>22849352</v>
      </c>
      <c r="F272">
        <v>953268</v>
      </c>
      <c r="G272">
        <v>9313432</v>
      </c>
      <c r="H272">
        <v>8182236</v>
      </c>
      <c r="I272">
        <v>0</v>
      </c>
      <c r="J272">
        <v>0</v>
      </c>
      <c r="K272">
        <v>0</v>
      </c>
      <c r="L272">
        <v>1869911</v>
      </c>
      <c r="M272">
        <v>808456</v>
      </c>
      <c r="N272">
        <v>114604442</v>
      </c>
      <c r="O272">
        <v>185200</v>
      </c>
      <c r="P272">
        <v>114419242</v>
      </c>
      <c r="Q272">
        <v>587924</v>
      </c>
      <c r="R272">
        <v>2022</v>
      </c>
      <c r="S272">
        <v>16</v>
      </c>
      <c r="T272">
        <v>1</v>
      </c>
      <c r="U272">
        <v>926</v>
      </c>
      <c r="V272">
        <v>161926</v>
      </c>
      <c r="W272" t="s">
        <v>26</v>
      </c>
      <c r="X272" t="s">
        <v>26</v>
      </c>
      <c r="Y272" t="s">
        <v>157</v>
      </c>
      <c r="Z272" t="s">
        <v>154</v>
      </c>
      <c r="AA272" s="3" t="str">
        <f t="shared" si="8"/>
        <v>1926</v>
      </c>
      <c r="AB272" s="4" t="str">
        <f t="shared" si="9"/>
        <v>Non-TIF</v>
      </c>
    </row>
    <row r="273" spans="1:28" x14ac:dyDescent="0.25">
      <c r="A273">
        <v>2022</v>
      </c>
      <c r="B273">
        <v>16</v>
      </c>
      <c r="C273" t="s">
        <v>31</v>
      </c>
      <c r="D273">
        <v>118050541</v>
      </c>
      <c r="E273">
        <v>166868105</v>
      </c>
      <c r="F273">
        <v>4967315</v>
      </c>
      <c r="G273">
        <v>11144018</v>
      </c>
      <c r="H273">
        <v>5586827</v>
      </c>
      <c r="I273">
        <v>0</v>
      </c>
      <c r="J273">
        <v>0</v>
      </c>
      <c r="K273">
        <v>0</v>
      </c>
      <c r="L273">
        <v>3280144</v>
      </c>
      <c r="M273">
        <v>26786594</v>
      </c>
      <c r="N273">
        <v>336683544</v>
      </c>
      <c r="O273">
        <v>448184</v>
      </c>
      <c r="P273">
        <v>336235360</v>
      </c>
      <c r="Q273">
        <v>3947363</v>
      </c>
      <c r="R273">
        <v>2022</v>
      </c>
      <c r="S273">
        <v>16</v>
      </c>
      <c r="T273">
        <v>3</v>
      </c>
      <c r="U273">
        <v>691</v>
      </c>
      <c r="V273">
        <v>163691</v>
      </c>
      <c r="W273" t="s">
        <v>26</v>
      </c>
      <c r="X273" t="s">
        <v>26</v>
      </c>
      <c r="Y273" t="s">
        <v>158</v>
      </c>
      <c r="Z273" t="s">
        <v>154</v>
      </c>
      <c r="AA273" s="3" t="str">
        <f t="shared" si="8"/>
        <v>3691</v>
      </c>
      <c r="AB273" s="4" t="str">
        <f t="shared" si="9"/>
        <v>Non-TIF</v>
      </c>
    </row>
    <row r="274" spans="1:28" x14ac:dyDescent="0.25">
      <c r="A274">
        <v>2022</v>
      </c>
      <c r="B274">
        <v>16</v>
      </c>
      <c r="C274" t="s">
        <v>31</v>
      </c>
      <c r="D274">
        <v>154946801</v>
      </c>
      <c r="E274">
        <v>56075014</v>
      </c>
      <c r="F274">
        <v>2993524</v>
      </c>
      <c r="G274">
        <v>15205707</v>
      </c>
      <c r="H274">
        <v>105132</v>
      </c>
      <c r="I274">
        <v>0</v>
      </c>
      <c r="J274">
        <v>0</v>
      </c>
      <c r="K274">
        <v>0</v>
      </c>
      <c r="L274">
        <v>8305339</v>
      </c>
      <c r="M274">
        <v>858985</v>
      </c>
      <c r="N274">
        <v>238490502</v>
      </c>
      <c r="O274">
        <v>233352</v>
      </c>
      <c r="P274">
        <v>238257150</v>
      </c>
      <c r="Q274">
        <v>2698570</v>
      </c>
      <c r="R274">
        <v>2022</v>
      </c>
      <c r="S274">
        <v>16</v>
      </c>
      <c r="T274">
        <v>6</v>
      </c>
      <c r="U274">
        <v>930</v>
      </c>
      <c r="V274">
        <v>166930</v>
      </c>
      <c r="W274" t="s">
        <v>26</v>
      </c>
      <c r="X274" t="s">
        <v>26</v>
      </c>
      <c r="Y274" t="s">
        <v>159</v>
      </c>
      <c r="Z274" t="s">
        <v>154</v>
      </c>
      <c r="AA274" s="3" t="str">
        <f t="shared" si="8"/>
        <v>6930</v>
      </c>
      <c r="AB274" s="4" t="str">
        <f t="shared" si="9"/>
        <v>Non-TIF</v>
      </c>
    </row>
    <row r="275" spans="1:28" x14ac:dyDescent="0.25">
      <c r="A275">
        <v>2022</v>
      </c>
      <c r="B275">
        <v>16</v>
      </c>
      <c r="C275" t="s">
        <v>31</v>
      </c>
      <c r="D275">
        <v>10281171</v>
      </c>
      <c r="E275">
        <v>22267879</v>
      </c>
      <c r="F275">
        <v>593671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1930306</v>
      </c>
      <c r="M275">
        <v>0</v>
      </c>
      <c r="N275">
        <v>35073027</v>
      </c>
      <c r="O275">
        <v>11112</v>
      </c>
      <c r="P275">
        <v>35061915</v>
      </c>
      <c r="Q275">
        <v>96230</v>
      </c>
      <c r="R275">
        <v>2022</v>
      </c>
      <c r="S275">
        <v>16</v>
      </c>
      <c r="T275">
        <v>6</v>
      </c>
      <c r="U275">
        <v>975</v>
      </c>
      <c r="V275">
        <v>706975</v>
      </c>
      <c r="W275" t="s">
        <v>26</v>
      </c>
      <c r="X275" t="s">
        <v>26</v>
      </c>
      <c r="Y275" t="s">
        <v>160</v>
      </c>
      <c r="Z275" t="s">
        <v>154</v>
      </c>
      <c r="AA275" s="3" t="str">
        <f t="shared" si="8"/>
        <v>6975</v>
      </c>
      <c r="AB275" s="4" t="str">
        <f t="shared" si="9"/>
        <v>Non-TIF</v>
      </c>
    </row>
    <row r="276" spans="1:28" x14ac:dyDescent="0.25">
      <c r="A276">
        <v>2022</v>
      </c>
      <c r="B276">
        <v>17</v>
      </c>
      <c r="C276" t="s">
        <v>44</v>
      </c>
      <c r="D276">
        <v>57901923</v>
      </c>
      <c r="E276">
        <v>916200</v>
      </c>
      <c r="F276">
        <v>47012</v>
      </c>
      <c r="G276">
        <v>55704761</v>
      </c>
      <c r="H276">
        <v>11997036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126566932</v>
      </c>
      <c r="O276">
        <v>133344</v>
      </c>
      <c r="P276">
        <v>126433588</v>
      </c>
      <c r="Q276">
        <v>0</v>
      </c>
      <c r="R276">
        <v>2022</v>
      </c>
      <c r="S276">
        <v>17</v>
      </c>
      <c r="T276">
        <v>1</v>
      </c>
      <c r="U276">
        <v>233</v>
      </c>
      <c r="V276">
        <v>171233</v>
      </c>
      <c r="W276" t="s">
        <v>26</v>
      </c>
      <c r="X276" t="s">
        <v>26</v>
      </c>
      <c r="Y276" t="s">
        <v>312</v>
      </c>
      <c r="Z276" t="s">
        <v>162</v>
      </c>
      <c r="AA276" s="3" t="str">
        <f t="shared" si="8"/>
        <v>1233</v>
      </c>
      <c r="AB276" s="4" t="str">
        <f t="shared" si="9"/>
        <v>Non-TIF</v>
      </c>
    </row>
    <row r="277" spans="1:28" x14ac:dyDescent="0.25">
      <c r="A277">
        <v>2022</v>
      </c>
      <c r="B277">
        <v>17</v>
      </c>
      <c r="C277" t="s">
        <v>44</v>
      </c>
      <c r="D277">
        <v>548</v>
      </c>
      <c r="E277">
        <v>4243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4791</v>
      </c>
      <c r="O277">
        <v>0</v>
      </c>
      <c r="P277">
        <v>4791</v>
      </c>
      <c r="Q277">
        <v>0</v>
      </c>
      <c r="R277">
        <v>2022</v>
      </c>
      <c r="S277">
        <v>17</v>
      </c>
      <c r="T277">
        <v>5</v>
      </c>
      <c r="U277">
        <v>922</v>
      </c>
      <c r="V277">
        <v>355922</v>
      </c>
      <c r="W277" t="s">
        <v>26</v>
      </c>
      <c r="X277" t="s">
        <v>26</v>
      </c>
      <c r="Y277" t="s">
        <v>163</v>
      </c>
      <c r="Z277" t="s">
        <v>162</v>
      </c>
      <c r="AA277" s="3" t="str">
        <f t="shared" si="8"/>
        <v>5922</v>
      </c>
      <c r="AB277" s="4" t="str">
        <f t="shared" si="9"/>
        <v>Non-TIF</v>
      </c>
    </row>
    <row r="278" spans="1:28" x14ac:dyDescent="0.25">
      <c r="A278">
        <v>2022</v>
      </c>
      <c r="B278">
        <v>17</v>
      </c>
      <c r="C278" t="s">
        <v>23</v>
      </c>
      <c r="D278">
        <v>46956462</v>
      </c>
      <c r="E278">
        <v>0</v>
      </c>
      <c r="F278">
        <v>0</v>
      </c>
      <c r="G278">
        <v>64958816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111915278</v>
      </c>
      <c r="O278">
        <v>0</v>
      </c>
      <c r="P278">
        <v>111915278</v>
      </c>
      <c r="Q278">
        <v>0</v>
      </c>
      <c r="R278">
        <v>2022</v>
      </c>
      <c r="S278">
        <v>17</v>
      </c>
      <c r="T278">
        <v>1</v>
      </c>
      <c r="U278">
        <v>233</v>
      </c>
      <c r="V278" t="s">
        <v>164</v>
      </c>
      <c r="W278" t="s">
        <v>25</v>
      </c>
      <c r="X278" t="s">
        <v>26</v>
      </c>
      <c r="Y278" t="s">
        <v>165</v>
      </c>
      <c r="Z278" t="s">
        <v>162</v>
      </c>
      <c r="AA278" s="3" t="str">
        <f t="shared" si="8"/>
        <v>1233</v>
      </c>
      <c r="AB278" s="4" t="str">
        <f t="shared" si="9"/>
        <v>TIF</v>
      </c>
    </row>
    <row r="279" spans="1:28" x14ac:dyDescent="0.25">
      <c r="A279">
        <v>2022</v>
      </c>
      <c r="B279">
        <v>17</v>
      </c>
      <c r="C279" t="s">
        <v>31</v>
      </c>
      <c r="D279">
        <v>3795722</v>
      </c>
      <c r="E279">
        <v>13069174</v>
      </c>
      <c r="F279">
        <v>597194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268329</v>
      </c>
      <c r="M279">
        <v>0</v>
      </c>
      <c r="N279">
        <v>17730419</v>
      </c>
      <c r="O279">
        <v>16668</v>
      </c>
      <c r="P279">
        <v>17713751</v>
      </c>
      <c r="Q279">
        <v>540274</v>
      </c>
      <c r="R279">
        <v>2022</v>
      </c>
      <c r="S279">
        <v>17</v>
      </c>
      <c r="T279">
        <v>5</v>
      </c>
      <c r="U279">
        <v>697</v>
      </c>
      <c r="V279">
        <v>345697</v>
      </c>
      <c r="W279" t="s">
        <v>26</v>
      </c>
      <c r="X279" t="s">
        <v>26</v>
      </c>
      <c r="Y279" t="s">
        <v>313</v>
      </c>
      <c r="Z279" t="s">
        <v>162</v>
      </c>
      <c r="AA279" s="3" t="str">
        <f t="shared" si="8"/>
        <v>5697</v>
      </c>
      <c r="AB279" s="4" t="str">
        <f t="shared" si="9"/>
        <v>Non-TIF</v>
      </c>
    </row>
    <row r="280" spans="1:28" x14ac:dyDescent="0.25">
      <c r="A280">
        <v>2022</v>
      </c>
      <c r="B280">
        <v>18</v>
      </c>
      <c r="C280" t="s">
        <v>23</v>
      </c>
      <c r="D280">
        <v>0</v>
      </c>
      <c r="E280">
        <v>0</v>
      </c>
      <c r="F280">
        <v>0</v>
      </c>
      <c r="G280">
        <v>979064</v>
      </c>
      <c r="H280">
        <v>1202859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2181923</v>
      </c>
      <c r="O280">
        <v>0</v>
      </c>
      <c r="P280">
        <v>2181923</v>
      </c>
      <c r="Q280">
        <v>0</v>
      </c>
      <c r="R280">
        <v>2022</v>
      </c>
      <c r="S280">
        <v>18</v>
      </c>
      <c r="T280">
        <v>1</v>
      </c>
      <c r="U280">
        <v>152</v>
      </c>
      <c r="V280" t="s">
        <v>347</v>
      </c>
      <c r="W280" t="s">
        <v>25</v>
      </c>
      <c r="X280" t="s">
        <v>26</v>
      </c>
      <c r="Y280" t="s">
        <v>348</v>
      </c>
      <c r="Z280" t="s">
        <v>214</v>
      </c>
      <c r="AA280" s="3" t="str">
        <f t="shared" si="8"/>
        <v>1152</v>
      </c>
      <c r="AB280" s="4" t="str">
        <f t="shared" si="9"/>
        <v>TIF</v>
      </c>
    </row>
    <row r="281" spans="1:28" x14ac:dyDescent="0.25">
      <c r="A281">
        <v>2022</v>
      </c>
      <c r="B281">
        <v>18</v>
      </c>
      <c r="C281" t="s">
        <v>23</v>
      </c>
      <c r="D281">
        <v>96228</v>
      </c>
      <c r="E281">
        <v>0</v>
      </c>
      <c r="F281">
        <v>0</v>
      </c>
      <c r="G281">
        <v>1428078</v>
      </c>
      <c r="H281">
        <v>6725920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8250226</v>
      </c>
      <c r="O281">
        <v>0</v>
      </c>
      <c r="P281">
        <v>8250226</v>
      </c>
      <c r="Q281">
        <v>0</v>
      </c>
      <c r="R281">
        <v>2022</v>
      </c>
      <c r="S281">
        <v>18</v>
      </c>
      <c r="T281">
        <v>4</v>
      </c>
      <c r="U281">
        <v>68</v>
      </c>
      <c r="V281" t="s">
        <v>349</v>
      </c>
      <c r="W281" t="s">
        <v>25</v>
      </c>
      <c r="X281" t="s">
        <v>26</v>
      </c>
      <c r="Y281" t="s">
        <v>350</v>
      </c>
      <c r="Z281" t="s">
        <v>214</v>
      </c>
      <c r="AA281" s="3" t="str">
        <f t="shared" si="8"/>
        <v>4068</v>
      </c>
      <c r="AB281" s="4" t="str">
        <f t="shared" si="9"/>
        <v>TIF</v>
      </c>
    </row>
    <row r="282" spans="1:28" x14ac:dyDescent="0.25">
      <c r="A282">
        <v>2022</v>
      </c>
      <c r="B282">
        <v>18</v>
      </c>
      <c r="C282" t="s">
        <v>31</v>
      </c>
      <c r="D282">
        <v>72766843</v>
      </c>
      <c r="E282">
        <v>203995060</v>
      </c>
      <c r="F282">
        <v>13343488</v>
      </c>
      <c r="G282">
        <v>11486007</v>
      </c>
      <c r="H282">
        <v>23131754</v>
      </c>
      <c r="I282">
        <v>0</v>
      </c>
      <c r="J282">
        <v>0</v>
      </c>
      <c r="K282">
        <v>0</v>
      </c>
      <c r="L282">
        <v>8441084</v>
      </c>
      <c r="M282">
        <v>3021732</v>
      </c>
      <c r="N282">
        <v>336185968</v>
      </c>
      <c r="O282">
        <v>253724</v>
      </c>
      <c r="P282">
        <v>335932244</v>
      </c>
      <c r="Q282">
        <v>21362899</v>
      </c>
      <c r="R282">
        <v>2022</v>
      </c>
      <c r="S282">
        <v>18</v>
      </c>
      <c r="T282">
        <v>4</v>
      </c>
      <c r="U282">
        <v>68</v>
      </c>
      <c r="V282">
        <v>184068</v>
      </c>
      <c r="W282" t="s">
        <v>26</v>
      </c>
      <c r="X282" t="s">
        <v>26</v>
      </c>
      <c r="Y282" t="s">
        <v>215</v>
      </c>
      <c r="Z282" t="s">
        <v>214</v>
      </c>
      <c r="AA282" s="3" t="str">
        <f t="shared" si="8"/>
        <v>4068</v>
      </c>
      <c r="AB282" s="4" t="str">
        <f t="shared" si="9"/>
        <v>Non-TIF</v>
      </c>
    </row>
    <row r="283" spans="1:28" x14ac:dyDescent="0.25">
      <c r="A283">
        <v>2022</v>
      </c>
      <c r="B283">
        <v>19</v>
      </c>
      <c r="C283" t="s">
        <v>23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2022</v>
      </c>
      <c r="S283">
        <v>19</v>
      </c>
      <c r="T283">
        <v>6</v>
      </c>
      <c r="U283">
        <v>273</v>
      </c>
      <c r="V283" t="s">
        <v>199</v>
      </c>
      <c r="W283" t="s">
        <v>25</v>
      </c>
      <c r="X283" t="s">
        <v>26</v>
      </c>
      <c r="Y283" t="s">
        <v>200</v>
      </c>
      <c r="Z283" t="s">
        <v>217</v>
      </c>
      <c r="AA283" s="3" t="str">
        <f t="shared" si="8"/>
        <v>6273</v>
      </c>
      <c r="AB283" s="4" t="str">
        <f t="shared" si="9"/>
        <v>TIF</v>
      </c>
    </row>
    <row r="284" spans="1:28" x14ac:dyDescent="0.25">
      <c r="A284">
        <v>2022</v>
      </c>
      <c r="B284">
        <v>19</v>
      </c>
      <c r="C284" t="s">
        <v>31</v>
      </c>
      <c r="D284">
        <v>49078469</v>
      </c>
      <c r="E284">
        <v>67738567</v>
      </c>
      <c r="F284">
        <v>4076839</v>
      </c>
      <c r="G284">
        <v>6415574</v>
      </c>
      <c r="H284">
        <v>3665992</v>
      </c>
      <c r="I284">
        <v>0</v>
      </c>
      <c r="J284">
        <v>0</v>
      </c>
      <c r="K284">
        <v>0</v>
      </c>
      <c r="L284">
        <v>12313488</v>
      </c>
      <c r="M284">
        <v>0</v>
      </c>
      <c r="N284">
        <v>143288929</v>
      </c>
      <c r="O284">
        <v>131492</v>
      </c>
      <c r="P284">
        <v>143157437</v>
      </c>
      <c r="Q284">
        <v>1381155</v>
      </c>
      <c r="R284">
        <v>2022</v>
      </c>
      <c r="S284">
        <v>19</v>
      </c>
      <c r="T284">
        <v>6</v>
      </c>
      <c r="U284">
        <v>273</v>
      </c>
      <c r="V284">
        <v>96273</v>
      </c>
      <c r="W284" t="s">
        <v>26</v>
      </c>
      <c r="X284" t="s">
        <v>26</v>
      </c>
      <c r="Y284" t="s">
        <v>141</v>
      </c>
      <c r="Z284" t="s">
        <v>217</v>
      </c>
      <c r="AA284" s="3" t="str">
        <f t="shared" si="8"/>
        <v>6273</v>
      </c>
      <c r="AB284" s="4" t="str">
        <f t="shared" si="9"/>
        <v>Non-TIF</v>
      </c>
    </row>
    <row r="285" spans="1:28" x14ac:dyDescent="0.25">
      <c r="A285">
        <v>2022</v>
      </c>
      <c r="B285">
        <v>19</v>
      </c>
      <c r="C285" t="s">
        <v>31</v>
      </c>
      <c r="D285">
        <v>74960283</v>
      </c>
      <c r="E285">
        <v>52468101</v>
      </c>
      <c r="F285">
        <v>2926719</v>
      </c>
      <c r="G285">
        <v>7744161</v>
      </c>
      <c r="H285">
        <v>992282</v>
      </c>
      <c r="I285">
        <v>0</v>
      </c>
      <c r="J285">
        <v>0</v>
      </c>
      <c r="K285">
        <v>0</v>
      </c>
      <c r="L285">
        <v>121840</v>
      </c>
      <c r="M285">
        <v>2599228</v>
      </c>
      <c r="N285">
        <v>141812614</v>
      </c>
      <c r="O285">
        <v>248168</v>
      </c>
      <c r="P285">
        <v>141564446</v>
      </c>
      <c r="Q285">
        <v>2725391</v>
      </c>
      <c r="R285">
        <v>2022</v>
      </c>
      <c r="S285">
        <v>19</v>
      </c>
      <c r="T285">
        <v>4</v>
      </c>
      <c r="U285">
        <v>599</v>
      </c>
      <c r="V285">
        <v>194599</v>
      </c>
      <c r="W285" t="s">
        <v>26</v>
      </c>
      <c r="X285" t="s">
        <v>26</v>
      </c>
      <c r="Y285" t="s">
        <v>142</v>
      </c>
      <c r="Z285" t="s">
        <v>217</v>
      </c>
      <c r="AA285" s="3" t="str">
        <f t="shared" si="8"/>
        <v>4599</v>
      </c>
      <c r="AB285" s="4" t="str">
        <f t="shared" si="9"/>
        <v>Non-TIF</v>
      </c>
    </row>
    <row r="286" spans="1:28" x14ac:dyDescent="0.25">
      <c r="A286">
        <v>2022</v>
      </c>
      <c r="B286">
        <v>20</v>
      </c>
      <c r="C286" t="s">
        <v>23</v>
      </c>
      <c r="D286">
        <v>5141536</v>
      </c>
      <c r="E286">
        <v>0</v>
      </c>
      <c r="F286">
        <v>0</v>
      </c>
      <c r="G286">
        <v>12673743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17815279</v>
      </c>
      <c r="O286">
        <v>0</v>
      </c>
      <c r="P286">
        <v>17815279</v>
      </c>
      <c r="Q286">
        <v>0</v>
      </c>
      <c r="R286">
        <v>2022</v>
      </c>
      <c r="S286">
        <v>20</v>
      </c>
      <c r="T286">
        <v>1</v>
      </c>
      <c r="U286">
        <v>211</v>
      </c>
      <c r="V286" t="s">
        <v>321</v>
      </c>
      <c r="W286" t="s">
        <v>25</v>
      </c>
      <c r="X286" t="s">
        <v>26</v>
      </c>
      <c r="Y286" t="s">
        <v>322</v>
      </c>
      <c r="Z286" t="s">
        <v>221</v>
      </c>
      <c r="AA286" s="3" t="str">
        <f t="shared" si="8"/>
        <v>1211</v>
      </c>
      <c r="AB286" s="4" t="str">
        <f t="shared" si="9"/>
        <v>TIF</v>
      </c>
    </row>
    <row r="287" spans="1:28" x14ac:dyDescent="0.25">
      <c r="A287">
        <v>2022</v>
      </c>
      <c r="B287">
        <v>24</v>
      </c>
      <c r="C287" t="s">
        <v>23</v>
      </c>
      <c r="D287">
        <v>4120224</v>
      </c>
      <c r="E287">
        <v>0</v>
      </c>
      <c r="F287">
        <v>0</v>
      </c>
      <c r="G287">
        <v>4154801</v>
      </c>
      <c r="H287">
        <v>250105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8525130</v>
      </c>
      <c r="O287">
        <v>0</v>
      </c>
      <c r="P287">
        <v>8525130</v>
      </c>
      <c r="Q287">
        <v>0</v>
      </c>
      <c r="R287">
        <v>2022</v>
      </c>
      <c r="S287">
        <v>24</v>
      </c>
      <c r="T287">
        <v>1</v>
      </c>
      <c r="U287">
        <v>701</v>
      </c>
      <c r="V287" t="s">
        <v>355</v>
      </c>
      <c r="W287" t="s">
        <v>25</v>
      </c>
      <c r="X287" t="s">
        <v>26</v>
      </c>
      <c r="Y287" t="s">
        <v>356</v>
      </c>
      <c r="Z287" t="s">
        <v>250</v>
      </c>
      <c r="AA287" s="3" t="str">
        <f t="shared" si="8"/>
        <v>1701</v>
      </c>
      <c r="AB287" s="4" t="str">
        <f t="shared" si="9"/>
        <v>TIF</v>
      </c>
    </row>
    <row r="288" spans="1:28" x14ac:dyDescent="0.25">
      <c r="A288">
        <v>2022</v>
      </c>
      <c r="B288">
        <v>24</v>
      </c>
      <c r="C288" t="s">
        <v>31</v>
      </c>
      <c r="D288">
        <v>26637873</v>
      </c>
      <c r="E288">
        <v>103764240</v>
      </c>
      <c r="F288">
        <v>6940666</v>
      </c>
      <c r="G288">
        <v>1819234</v>
      </c>
      <c r="H288">
        <v>31413685</v>
      </c>
      <c r="I288">
        <v>0</v>
      </c>
      <c r="J288">
        <v>0</v>
      </c>
      <c r="K288">
        <v>0</v>
      </c>
      <c r="L288">
        <v>472903</v>
      </c>
      <c r="M288">
        <v>12385057</v>
      </c>
      <c r="N288">
        <v>183433658</v>
      </c>
      <c r="O288">
        <v>75932</v>
      </c>
      <c r="P288">
        <v>183357726</v>
      </c>
      <c r="Q288">
        <v>1458385</v>
      </c>
      <c r="R288">
        <v>2022</v>
      </c>
      <c r="S288">
        <v>24</v>
      </c>
      <c r="T288">
        <v>0</v>
      </c>
      <c r="U288">
        <v>355</v>
      </c>
      <c r="V288">
        <v>240355</v>
      </c>
      <c r="W288" t="s">
        <v>26</v>
      </c>
      <c r="X288" t="s">
        <v>26</v>
      </c>
      <c r="Y288" t="s">
        <v>150</v>
      </c>
      <c r="Z288" t="s">
        <v>250</v>
      </c>
      <c r="AA288" s="3" t="str">
        <f t="shared" si="8"/>
        <v>0355</v>
      </c>
      <c r="AB288" s="4" t="str">
        <f t="shared" si="9"/>
        <v>Non-TIF</v>
      </c>
    </row>
    <row r="289" spans="1:28" x14ac:dyDescent="0.25">
      <c r="A289">
        <v>2022</v>
      </c>
      <c r="B289">
        <v>24</v>
      </c>
      <c r="C289" t="s">
        <v>31</v>
      </c>
      <c r="D289">
        <v>187923056</v>
      </c>
      <c r="E289">
        <v>124804651</v>
      </c>
      <c r="F289">
        <v>7349057</v>
      </c>
      <c r="G289">
        <v>15826332</v>
      </c>
      <c r="H289">
        <v>42363758</v>
      </c>
      <c r="I289">
        <v>0</v>
      </c>
      <c r="J289">
        <v>0</v>
      </c>
      <c r="K289">
        <v>0</v>
      </c>
      <c r="L289">
        <v>661699</v>
      </c>
      <c r="M289">
        <v>15062077</v>
      </c>
      <c r="N289">
        <v>393990630</v>
      </c>
      <c r="O289">
        <v>422256</v>
      </c>
      <c r="P289">
        <v>393568374</v>
      </c>
      <c r="Q289">
        <v>4302691</v>
      </c>
      <c r="R289">
        <v>2022</v>
      </c>
      <c r="S289">
        <v>24</v>
      </c>
      <c r="T289">
        <v>1</v>
      </c>
      <c r="U289">
        <v>701</v>
      </c>
      <c r="V289">
        <v>241701</v>
      </c>
      <c r="W289" t="s">
        <v>26</v>
      </c>
      <c r="X289" t="s">
        <v>26</v>
      </c>
      <c r="Y289" t="s">
        <v>359</v>
      </c>
      <c r="Z289" t="s">
        <v>250</v>
      </c>
      <c r="AA289" s="3" t="str">
        <f t="shared" si="8"/>
        <v>1701</v>
      </c>
      <c r="AB289" s="4" t="str">
        <f t="shared" si="9"/>
        <v>Non-TIF</v>
      </c>
    </row>
    <row r="290" spans="1:28" x14ac:dyDescent="0.25">
      <c r="A290">
        <v>2022</v>
      </c>
      <c r="B290">
        <v>24</v>
      </c>
      <c r="C290" t="s">
        <v>31</v>
      </c>
      <c r="D290">
        <v>2100543</v>
      </c>
      <c r="E290">
        <v>9782922</v>
      </c>
      <c r="F290">
        <v>377046</v>
      </c>
      <c r="G290">
        <v>29019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769576</v>
      </c>
      <c r="N290">
        <v>13059106</v>
      </c>
      <c r="O290">
        <v>5556</v>
      </c>
      <c r="P290">
        <v>13053550</v>
      </c>
      <c r="Q290">
        <v>121372</v>
      </c>
      <c r="R290">
        <v>2022</v>
      </c>
      <c r="S290">
        <v>24</v>
      </c>
      <c r="T290">
        <v>4</v>
      </c>
      <c r="U290">
        <v>860</v>
      </c>
      <c r="V290">
        <v>814860</v>
      </c>
      <c r="W290" t="s">
        <v>26</v>
      </c>
      <c r="X290" t="s">
        <v>26</v>
      </c>
      <c r="Y290" t="s">
        <v>251</v>
      </c>
      <c r="Z290" t="s">
        <v>250</v>
      </c>
      <c r="AA290" s="3" t="str">
        <f t="shared" si="8"/>
        <v>4860</v>
      </c>
      <c r="AB290" s="4" t="str">
        <f t="shared" si="9"/>
        <v>Non-TIF</v>
      </c>
    </row>
    <row r="291" spans="1:28" x14ac:dyDescent="0.25">
      <c r="A291">
        <v>2022</v>
      </c>
      <c r="B291">
        <v>24</v>
      </c>
      <c r="C291" t="s">
        <v>31</v>
      </c>
      <c r="D291">
        <v>2020802</v>
      </c>
      <c r="E291">
        <v>12831211</v>
      </c>
      <c r="F291">
        <v>912041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443900</v>
      </c>
      <c r="N291">
        <v>16207954</v>
      </c>
      <c r="O291">
        <v>5556</v>
      </c>
      <c r="P291">
        <v>16202398</v>
      </c>
      <c r="Q291">
        <v>40506</v>
      </c>
      <c r="R291">
        <v>2022</v>
      </c>
      <c r="S291">
        <v>24</v>
      </c>
      <c r="T291">
        <v>6</v>
      </c>
      <c r="U291">
        <v>741</v>
      </c>
      <c r="V291">
        <v>816741</v>
      </c>
      <c r="W291" t="s">
        <v>26</v>
      </c>
      <c r="X291" t="s">
        <v>26</v>
      </c>
      <c r="Y291" t="s">
        <v>226</v>
      </c>
      <c r="Z291" t="s">
        <v>250</v>
      </c>
      <c r="AA291" s="3" t="str">
        <f t="shared" si="8"/>
        <v>6741</v>
      </c>
      <c r="AB291" s="4" t="str">
        <f t="shared" si="9"/>
        <v>Non-TIF</v>
      </c>
    </row>
    <row r="292" spans="1:28" x14ac:dyDescent="0.25">
      <c r="A292">
        <v>2022</v>
      </c>
      <c r="B292">
        <v>25</v>
      </c>
      <c r="C292" t="s">
        <v>44</v>
      </c>
      <c r="D292">
        <v>10865012</v>
      </c>
      <c r="E292">
        <v>317553</v>
      </c>
      <c r="F292">
        <v>0</v>
      </c>
      <c r="G292">
        <v>13827983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25010548</v>
      </c>
      <c r="O292">
        <v>16668</v>
      </c>
      <c r="P292">
        <v>24993880</v>
      </c>
      <c r="Q292">
        <v>0</v>
      </c>
      <c r="R292">
        <v>2022</v>
      </c>
      <c r="S292">
        <v>25</v>
      </c>
      <c r="T292">
        <v>7</v>
      </c>
      <c r="U292">
        <v>110</v>
      </c>
      <c r="V292">
        <v>257110</v>
      </c>
      <c r="W292" t="s">
        <v>26</v>
      </c>
      <c r="X292" t="s">
        <v>26</v>
      </c>
      <c r="Y292" t="s">
        <v>62</v>
      </c>
      <c r="Z292" t="s">
        <v>252</v>
      </c>
      <c r="AA292" s="3" t="str">
        <f t="shared" si="8"/>
        <v>7110</v>
      </c>
      <c r="AB292" s="4" t="str">
        <f t="shared" si="9"/>
        <v>Non-TIF</v>
      </c>
    </row>
    <row r="293" spans="1:28" x14ac:dyDescent="0.25">
      <c r="A293">
        <v>2022</v>
      </c>
      <c r="B293">
        <v>25</v>
      </c>
      <c r="C293" t="s">
        <v>23</v>
      </c>
      <c r="D293">
        <v>6070773</v>
      </c>
      <c r="E293">
        <v>0</v>
      </c>
      <c r="F293">
        <v>0</v>
      </c>
      <c r="G293">
        <v>5569471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11640244</v>
      </c>
      <c r="O293">
        <v>0</v>
      </c>
      <c r="P293">
        <v>11640244</v>
      </c>
      <c r="Q293">
        <v>0</v>
      </c>
      <c r="R293">
        <v>2022</v>
      </c>
      <c r="S293">
        <v>25</v>
      </c>
      <c r="T293">
        <v>6</v>
      </c>
      <c r="U293">
        <v>615</v>
      </c>
      <c r="V293" t="s">
        <v>326</v>
      </c>
      <c r="W293" t="s">
        <v>25</v>
      </c>
      <c r="X293" t="s">
        <v>26</v>
      </c>
      <c r="Y293" t="s">
        <v>327</v>
      </c>
      <c r="Z293" t="s">
        <v>252</v>
      </c>
      <c r="AA293" s="3" t="str">
        <f t="shared" si="8"/>
        <v>6615</v>
      </c>
      <c r="AB293" s="4" t="str">
        <f t="shared" si="9"/>
        <v>TIF</v>
      </c>
    </row>
    <row r="294" spans="1:28" x14ac:dyDescent="0.25">
      <c r="A294">
        <v>2022</v>
      </c>
      <c r="B294">
        <v>25</v>
      </c>
      <c r="C294" t="s">
        <v>31</v>
      </c>
      <c r="D294">
        <v>8299170</v>
      </c>
      <c r="E294">
        <v>2237492</v>
      </c>
      <c r="F294">
        <v>22050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10558712</v>
      </c>
      <c r="O294">
        <v>12964</v>
      </c>
      <c r="P294">
        <v>10545748</v>
      </c>
      <c r="Q294">
        <v>67900</v>
      </c>
      <c r="R294">
        <v>2022</v>
      </c>
      <c r="S294">
        <v>25</v>
      </c>
      <c r="T294">
        <v>3</v>
      </c>
      <c r="U294">
        <v>942</v>
      </c>
      <c r="V294">
        <v>83942</v>
      </c>
      <c r="W294" t="s">
        <v>26</v>
      </c>
      <c r="X294" t="s">
        <v>26</v>
      </c>
      <c r="Y294" t="s">
        <v>59</v>
      </c>
      <c r="Z294" t="s">
        <v>252</v>
      </c>
      <c r="AA294" s="3" t="str">
        <f t="shared" si="8"/>
        <v>3942</v>
      </c>
      <c r="AB294" s="4" t="str">
        <f t="shared" si="9"/>
        <v>Non-TIF</v>
      </c>
    </row>
    <row r="295" spans="1:28" x14ac:dyDescent="0.25">
      <c r="A295">
        <v>2022</v>
      </c>
      <c r="B295">
        <v>25</v>
      </c>
      <c r="C295" t="s">
        <v>31</v>
      </c>
      <c r="D295">
        <v>355761425</v>
      </c>
      <c r="E295">
        <v>80357745</v>
      </c>
      <c r="F295">
        <v>3539037</v>
      </c>
      <c r="G295">
        <v>31600286</v>
      </c>
      <c r="H295">
        <v>9204014</v>
      </c>
      <c r="I295">
        <v>0</v>
      </c>
      <c r="J295">
        <v>0</v>
      </c>
      <c r="K295">
        <v>0</v>
      </c>
      <c r="L295">
        <v>14273379</v>
      </c>
      <c r="M295">
        <v>1004497</v>
      </c>
      <c r="N295">
        <v>495740383</v>
      </c>
      <c r="O295">
        <v>436459</v>
      </c>
      <c r="P295">
        <v>495303924</v>
      </c>
      <c r="Q295">
        <v>55232595</v>
      </c>
      <c r="R295">
        <v>2022</v>
      </c>
      <c r="S295">
        <v>25</v>
      </c>
      <c r="T295">
        <v>0</v>
      </c>
      <c r="U295">
        <v>27</v>
      </c>
      <c r="V295">
        <v>250027</v>
      </c>
      <c r="W295" t="s">
        <v>26</v>
      </c>
      <c r="X295" t="s">
        <v>26</v>
      </c>
      <c r="Y295" t="s">
        <v>323</v>
      </c>
      <c r="Z295" t="s">
        <v>252</v>
      </c>
      <c r="AA295" s="3" t="str">
        <f t="shared" si="8"/>
        <v>0027</v>
      </c>
      <c r="AB295" s="4" t="str">
        <f t="shared" si="9"/>
        <v>Non-TIF</v>
      </c>
    </row>
    <row r="296" spans="1:28" x14ac:dyDescent="0.25">
      <c r="A296">
        <v>2022</v>
      </c>
      <c r="B296">
        <v>25</v>
      </c>
      <c r="C296" t="s">
        <v>31</v>
      </c>
      <c r="D296">
        <v>167803198</v>
      </c>
      <c r="E296">
        <v>83654611</v>
      </c>
      <c r="F296">
        <v>3307487</v>
      </c>
      <c r="G296">
        <v>11066540</v>
      </c>
      <c r="H296">
        <v>5639378</v>
      </c>
      <c r="I296">
        <v>0</v>
      </c>
      <c r="J296">
        <v>0</v>
      </c>
      <c r="K296">
        <v>0</v>
      </c>
      <c r="L296">
        <v>2010300</v>
      </c>
      <c r="M296">
        <v>0</v>
      </c>
      <c r="N296">
        <v>273481514</v>
      </c>
      <c r="O296">
        <v>386681</v>
      </c>
      <c r="P296">
        <v>273094833</v>
      </c>
      <c r="Q296">
        <v>10170344</v>
      </c>
      <c r="R296">
        <v>2022</v>
      </c>
      <c r="S296">
        <v>25</v>
      </c>
      <c r="T296">
        <v>5</v>
      </c>
      <c r="U296">
        <v>184</v>
      </c>
      <c r="V296">
        <v>255184</v>
      </c>
      <c r="W296" t="s">
        <v>26</v>
      </c>
      <c r="X296" t="s">
        <v>26</v>
      </c>
      <c r="Y296" t="s">
        <v>202</v>
      </c>
      <c r="Z296" t="s">
        <v>252</v>
      </c>
      <c r="AA296" s="3" t="str">
        <f t="shared" si="8"/>
        <v>5184</v>
      </c>
      <c r="AB296" s="4" t="str">
        <f t="shared" si="9"/>
        <v>Non-TIF</v>
      </c>
    </row>
    <row r="297" spans="1:28" x14ac:dyDescent="0.25">
      <c r="A297">
        <v>2022</v>
      </c>
      <c r="B297">
        <v>25</v>
      </c>
      <c r="C297" t="s">
        <v>31</v>
      </c>
      <c r="D297">
        <v>197733839</v>
      </c>
      <c r="E297">
        <v>12589515</v>
      </c>
      <c r="F297">
        <v>687659</v>
      </c>
      <c r="G297">
        <v>21124719</v>
      </c>
      <c r="H297">
        <v>234030</v>
      </c>
      <c r="I297">
        <v>0</v>
      </c>
      <c r="J297">
        <v>0</v>
      </c>
      <c r="K297">
        <v>0</v>
      </c>
      <c r="L297">
        <v>14500</v>
      </c>
      <c r="M297">
        <v>1589165</v>
      </c>
      <c r="N297">
        <v>233973427</v>
      </c>
      <c r="O297">
        <v>100008</v>
      </c>
      <c r="P297">
        <v>233873419</v>
      </c>
      <c r="Q297">
        <v>8568845</v>
      </c>
      <c r="R297">
        <v>2022</v>
      </c>
      <c r="S297">
        <v>25</v>
      </c>
      <c r="T297">
        <v>6</v>
      </c>
      <c r="U297">
        <v>615</v>
      </c>
      <c r="V297">
        <v>256615</v>
      </c>
      <c r="W297" t="s">
        <v>26</v>
      </c>
      <c r="X297" t="s">
        <v>26</v>
      </c>
      <c r="Y297" t="s">
        <v>329</v>
      </c>
      <c r="Z297" t="s">
        <v>252</v>
      </c>
      <c r="AA297" s="3" t="str">
        <f t="shared" si="8"/>
        <v>6615</v>
      </c>
      <c r="AB297" s="4" t="str">
        <f t="shared" si="9"/>
        <v>Non-TIF</v>
      </c>
    </row>
    <row r="298" spans="1:28" x14ac:dyDescent="0.25">
      <c r="A298">
        <v>2022</v>
      </c>
      <c r="B298">
        <v>25</v>
      </c>
      <c r="C298" t="s">
        <v>31</v>
      </c>
      <c r="D298">
        <v>65800939</v>
      </c>
      <c r="E298">
        <v>9815523</v>
      </c>
      <c r="F298">
        <v>438504</v>
      </c>
      <c r="G298">
        <v>2830575</v>
      </c>
      <c r="H298">
        <v>0</v>
      </c>
      <c r="I298">
        <v>0</v>
      </c>
      <c r="J298">
        <v>0</v>
      </c>
      <c r="K298">
        <v>0</v>
      </c>
      <c r="L298">
        <v>146993</v>
      </c>
      <c r="M298">
        <v>0</v>
      </c>
      <c r="N298">
        <v>79032534</v>
      </c>
      <c r="O298">
        <v>62968</v>
      </c>
      <c r="P298">
        <v>78969566</v>
      </c>
      <c r="Q298">
        <v>1091537</v>
      </c>
      <c r="R298">
        <v>2022</v>
      </c>
      <c r="S298">
        <v>25</v>
      </c>
      <c r="T298">
        <v>1</v>
      </c>
      <c r="U298">
        <v>953</v>
      </c>
      <c r="V298">
        <v>611953</v>
      </c>
      <c r="W298" t="s">
        <v>26</v>
      </c>
      <c r="X298" t="s">
        <v>26</v>
      </c>
      <c r="Y298" t="s">
        <v>365</v>
      </c>
      <c r="Z298" t="s">
        <v>252</v>
      </c>
      <c r="AA298" s="3" t="str">
        <f t="shared" si="8"/>
        <v>1953</v>
      </c>
      <c r="AB298" s="4" t="str">
        <f t="shared" si="9"/>
        <v>Non-TIF</v>
      </c>
    </row>
    <row r="299" spans="1:28" x14ac:dyDescent="0.25">
      <c r="A299">
        <v>2022</v>
      </c>
      <c r="B299">
        <v>26</v>
      </c>
      <c r="C299" t="s">
        <v>44</v>
      </c>
      <c r="D299">
        <v>3275879</v>
      </c>
      <c r="E299">
        <v>0</v>
      </c>
      <c r="F299">
        <v>0</v>
      </c>
      <c r="G299">
        <v>3993345</v>
      </c>
      <c r="H299">
        <v>172868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7442092</v>
      </c>
      <c r="O299">
        <v>53708</v>
      </c>
      <c r="P299">
        <v>7388384</v>
      </c>
      <c r="Q299">
        <v>0</v>
      </c>
      <c r="R299">
        <v>2022</v>
      </c>
      <c r="S299">
        <v>26</v>
      </c>
      <c r="T299">
        <v>1</v>
      </c>
      <c r="U299">
        <v>619</v>
      </c>
      <c r="V299">
        <v>261619</v>
      </c>
      <c r="W299" t="s">
        <v>26</v>
      </c>
      <c r="X299" t="s">
        <v>26</v>
      </c>
      <c r="Y299" t="s">
        <v>287</v>
      </c>
      <c r="Z299" t="s">
        <v>287</v>
      </c>
      <c r="AA299" s="3" t="str">
        <f t="shared" si="8"/>
        <v>1619</v>
      </c>
      <c r="AB299" s="4" t="str">
        <f t="shared" si="9"/>
        <v>Non-TIF</v>
      </c>
    </row>
    <row r="300" spans="1:28" x14ac:dyDescent="0.25">
      <c r="A300">
        <v>2022</v>
      </c>
      <c r="B300">
        <v>28</v>
      </c>
      <c r="C300" t="s">
        <v>44</v>
      </c>
      <c r="D300">
        <v>24606451</v>
      </c>
      <c r="E300">
        <v>320018</v>
      </c>
      <c r="F300">
        <v>8889</v>
      </c>
      <c r="G300">
        <v>5230806</v>
      </c>
      <c r="H300">
        <v>3477869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33644033</v>
      </c>
      <c r="O300">
        <v>75932</v>
      </c>
      <c r="P300">
        <v>33568101</v>
      </c>
      <c r="Q300">
        <v>0</v>
      </c>
      <c r="R300">
        <v>2022</v>
      </c>
      <c r="S300">
        <v>28</v>
      </c>
      <c r="T300">
        <v>4</v>
      </c>
      <c r="U300">
        <v>43</v>
      </c>
      <c r="V300">
        <v>284043</v>
      </c>
      <c r="W300" t="s">
        <v>26</v>
      </c>
      <c r="X300" t="s">
        <v>26</v>
      </c>
      <c r="Y300" t="s">
        <v>297</v>
      </c>
      <c r="Z300" t="s">
        <v>294</v>
      </c>
      <c r="AA300" s="3" t="str">
        <f t="shared" si="8"/>
        <v>4043</v>
      </c>
      <c r="AB300" s="4" t="str">
        <f t="shared" si="9"/>
        <v>Non-TIF</v>
      </c>
    </row>
    <row r="301" spans="1:28" x14ac:dyDescent="0.25">
      <c r="A301">
        <v>2022</v>
      </c>
      <c r="B301">
        <v>28</v>
      </c>
      <c r="C301" t="s">
        <v>44</v>
      </c>
      <c r="D301">
        <v>53177890</v>
      </c>
      <c r="E301">
        <v>2012585</v>
      </c>
      <c r="F301">
        <v>107863</v>
      </c>
      <c r="G301">
        <v>54834157</v>
      </c>
      <c r="H301">
        <v>11980496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122112991</v>
      </c>
      <c r="O301">
        <v>170384</v>
      </c>
      <c r="P301">
        <v>121942607</v>
      </c>
      <c r="Q301">
        <v>0</v>
      </c>
      <c r="R301">
        <v>2022</v>
      </c>
      <c r="S301">
        <v>28</v>
      </c>
      <c r="T301">
        <v>6</v>
      </c>
      <c r="U301">
        <v>950</v>
      </c>
      <c r="V301">
        <v>286950</v>
      </c>
      <c r="W301" t="s">
        <v>26</v>
      </c>
      <c r="X301" t="s">
        <v>26</v>
      </c>
      <c r="Y301" t="s">
        <v>276</v>
      </c>
      <c r="Z301" t="s">
        <v>294</v>
      </c>
      <c r="AA301" s="3" t="str">
        <f t="shared" si="8"/>
        <v>6950</v>
      </c>
      <c r="AB301" s="4" t="str">
        <f t="shared" si="9"/>
        <v>Non-TIF</v>
      </c>
    </row>
    <row r="302" spans="1:28" x14ac:dyDescent="0.25">
      <c r="A302">
        <v>2022</v>
      </c>
      <c r="B302">
        <v>28</v>
      </c>
      <c r="C302" t="s">
        <v>23</v>
      </c>
      <c r="D302">
        <v>12427766</v>
      </c>
      <c r="E302">
        <v>0</v>
      </c>
      <c r="F302">
        <v>0</v>
      </c>
      <c r="G302">
        <v>10626359</v>
      </c>
      <c r="H302">
        <v>2183562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25237687</v>
      </c>
      <c r="O302">
        <v>0</v>
      </c>
      <c r="P302">
        <v>25237687</v>
      </c>
      <c r="Q302">
        <v>0</v>
      </c>
      <c r="R302">
        <v>2022</v>
      </c>
      <c r="S302">
        <v>28</v>
      </c>
      <c r="T302">
        <v>6</v>
      </c>
      <c r="U302">
        <v>950</v>
      </c>
      <c r="V302" t="s">
        <v>368</v>
      </c>
      <c r="W302" t="s">
        <v>25</v>
      </c>
      <c r="X302" t="s">
        <v>26</v>
      </c>
      <c r="Y302" t="s">
        <v>369</v>
      </c>
      <c r="Z302" t="s">
        <v>294</v>
      </c>
      <c r="AA302" s="3" t="str">
        <f t="shared" si="8"/>
        <v>6950</v>
      </c>
      <c r="AB302" s="4" t="str">
        <f t="shared" si="9"/>
        <v>TIF</v>
      </c>
    </row>
    <row r="303" spans="1:28" x14ac:dyDescent="0.25">
      <c r="A303">
        <v>2022</v>
      </c>
      <c r="B303">
        <v>28</v>
      </c>
      <c r="C303" t="s">
        <v>31</v>
      </c>
      <c r="D303">
        <v>7731677</v>
      </c>
      <c r="E303">
        <v>10541789</v>
      </c>
      <c r="F303">
        <v>855672</v>
      </c>
      <c r="G303">
        <v>464984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19594122</v>
      </c>
      <c r="O303">
        <v>12964</v>
      </c>
      <c r="P303">
        <v>19581158</v>
      </c>
      <c r="Q303">
        <v>504446</v>
      </c>
      <c r="R303">
        <v>2022</v>
      </c>
      <c r="S303">
        <v>28</v>
      </c>
      <c r="T303">
        <v>6</v>
      </c>
      <c r="U303">
        <v>175</v>
      </c>
      <c r="V303">
        <v>226175</v>
      </c>
      <c r="W303" t="s">
        <v>26</v>
      </c>
      <c r="X303" t="s">
        <v>26</v>
      </c>
      <c r="Y303" t="s">
        <v>171</v>
      </c>
      <c r="Z303" t="s">
        <v>294</v>
      </c>
      <c r="AA303" s="3" t="str">
        <f t="shared" si="8"/>
        <v>6175</v>
      </c>
      <c r="AB303" s="4" t="str">
        <f t="shared" si="9"/>
        <v>Non-TIF</v>
      </c>
    </row>
    <row r="304" spans="1:28" x14ac:dyDescent="0.25">
      <c r="A304">
        <v>2022</v>
      </c>
      <c r="B304">
        <v>28</v>
      </c>
      <c r="C304" t="s">
        <v>31</v>
      </c>
      <c r="D304">
        <v>51672330</v>
      </c>
      <c r="E304">
        <v>53256321</v>
      </c>
      <c r="F304">
        <v>6656128</v>
      </c>
      <c r="G304">
        <v>8497337</v>
      </c>
      <c r="H304">
        <v>2287344</v>
      </c>
      <c r="I304">
        <v>0</v>
      </c>
      <c r="J304">
        <v>0</v>
      </c>
      <c r="K304">
        <v>0</v>
      </c>
      <c r="L304">
        <v>2206402</v>
      </c>
      <c r="M304">
        <v>792658</v>
      </c>
      <c r="N304">
        <v>125368520</v>
      </c>
      <c r="O304">
        <v>55560</v>
      </c>
      <c r="P304">
        <v>125312960</v>
      </c>
      <c r="Q304">
        <v>2766833</v>
      </c>
      <c r="R304">
        <v>2022</v>
      </c>
      <c r="S304">
        <v>28</v>
      </c>
      <c r="T304">
        <v>6</v>
      </c>
      <c r="U304">
        <v>961</v>
      </c>
      <c r="V304">
        <v>316961</v>
      </c>
      <c r="W304" t="s">
        <v>26</v>
      </c>
      <c r="X304" t="s">
        <v>26</v>
      </c>
      <c r="Y304" t="s">
        <v>242</v>
      </c>
      <c r="Z304" t="s">
        <v>294</v>
      </c>
      <c r="AA304" s="3" t="str">
        <f t="shared" si="8"/>
        <v>6961</v>
      </c>
      <c r="AB304" s="4" t="str">
        <f t="shared" si="9"/>
        <v>Non-TIF</v>
      </c>
    </row>
    <row r="305" spans="1:28" x14ac:dyDescent="0.25">
      <c r="A305">
        <v>2022</v>
      </c>
      <c r="B305">
        <v>29</v>
      </c>
      <c r="C305" t="s">
        <v>44</v>
      </c>
      <c r="D305">
        <v>64989316</v>
      </c>
      <c r="E305">
        <v>128837</v>
      </c>
      <c r="F305">
        <v>10152</v>
      </c>
      <c r="G305">
        <v>71672193</v>
      </c>
      <c r="H305">
        <v>6432289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143232787</v>
      </c>
      <c r="O305">
        <v>214832</v>
      </c>
      <c r="P305">
        <v>143017955</v>
      </c>
      <c r="Q305">
        <v>0</v>
      </c>
      <c r="R305">
        <v>2022</v>
      </c>
      <c r="S305">
        <v>29</v>
      </c>
      <c r="T305">
        <v>6</v>
      </c>
      <c r="U305">
        <v>937</v>
      </c>
      <c r="V305">
        <v>296937</v>
      </c>
      <c r="W305" t="s">
        <v>26</v>
      </c>
      <c r="X305" t="s">
        <v>26</v>
      </c>
      <c r="Y305" t="s">
        <v>303</v>
      </c>
      <c r="Z305" t="s">
        <v>299</v>
      </c>
      <c r="AA305" s="3" t="str">
        <f t="shared" si="8"/>
        <v>6937</v>
      </c>
      <c r="AB305" s="4" t="str">
        <f t="shared" si="9"/>
        <v>Non-TIF</v>
      </c>
    </row>
    <row r="306" spans="1:28" x14ac:dyDescent="0.25">
      <c r="A306">
        <v>2022</v>
      </c>
      <c r="B306">
        <v>22</v>
      </c>
      <c r="C306" t="s">
        <v>23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2022</v>
      </c>
      <c r="S306">
        <v>22</v>
      </c>
      <c r="T306">
        <v>2</v>
      </c>
      <c r="U306">
        <v>763</v>
      </c>
      <c r="V306" t="s">
        <v>400</v>
      </c>
      <c r="W306" t="s">
        <v>25</v>
      </c>
      <c r="X306" t="s">
        <v>26</v>
      </c>
      <c r="Y306" t="s">
        <v>401</v>
      </c>
      <c r="Z306" t="s">
        <v>241</v>
      </c>
      <c r="AA306" s="3" t="str">
        <f t="shared" si="8"/>
        <v>2763</v>
      </c>
      <c r="AB306" s="4" t="str">
        <f t="shared" si="9"/>
        <v>TIF</v>
      </c>
    </row>
    <row r="307" spans="1:28" x14ac:dyDescent="0.25">
      <c r="A307">
        <v>2022</v>
      </c>
      <c r="B307">
        <v>22</v>
      </c>
      <c r="C307" t="s">
        <v>23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2022</v>
      </c>
      <c r="S307">
        <v>22</v>
      </c>
      <c r="T307">
        <v>6</v>
      </c>
      <c r="U307">
        <v>175</v>
      </c>
      <c r="V307" t="s">
        <v>353</v>
      </c>
      <c r="W307" t="s">
        <v>25</v>
      </c>
      <c r="X307" t="s">
        <v>26</v>
      </c>
      <c r="Y307" t="s">
        <v>354</v>
      </c>
      <c r="Z307" t="s">
        <v>241</v>
      </c>
      <c r="AA307" s="3" t="str">
        <f t="shared" si="8"/>
        <v>6175</v>
      </c>
      <c r="AB307" s="4" t="str">
        <f t="shared" si="9"/>
        <v>TIF</v>
      </c>
    </row>
    <row r="308" spans="1:28" x14ac:dyDescent="0.25">
      <c r="A308">
        <v>2022</v>
      </c>
      <c r="B308">
        <v>22</v>
      </c>
      <c r="C308" t="s">
        <v>31</v>
      </c>
      <c r="D308">
        <v>224194955</v>
      </c>
      <c r="E308">
        <v>103433403</v>
      </c>
      <c r="F308">
        <v>8423273</v>
      </c>
      <c r="G308">
        <v>21948572</v>
      </c>
      <c r="H308">
        <v>9899941</v>
      </c>
      <c r="I308">
        <v>0</v>
      </c>
      <c r="J308">
        <v>0</v>
      </c>
      <c r="K308">
        <v>0</v>
      </c>
      <c r="L308">
        <v>3842610</v>
      </c>
      <c r="M308">
        <v>6410949</v>
      </c>
      <c r="N308">
        <v>378153703</v>
      </c>
      <c r="O308">
        <v>551896</v>
      </c>
      <c r="P308">
        <v>377601807</v>
      </c>
      <c r="Q308">
        <v>4807118</v>
      </c>
      <c r="R308">
        <v>2022</v>
      </c>
      <c r="S308">
        <v>22</v>
      </c>
      <c r="T308">
        <v>2</v>
      </c>
      <c r="U308">
        <v>763</v>
      </c>
      <c r="V308">
        <v>222763</v>
      </c>
      <c r="W308" t="s">
        <v>26</v>
      </c>
      <c r="X308" t="s">
        <v>26</v>
      </c>
      <c r="Y308" t="s">
        <v>262</v>
      </c>
      <c r="Z308" t="s">
        <v>241</v>
      </c>
      <c r="AA308" s="3" t="str">
        <f t="shared" si="8"/>
        <v>2763</v>
      </c>
      <c r="AB308" s="4" t="str">
        <f t="shared" si="9"/>
        <v>Non-TIF</v>
      </c>
    </row>
    <row r="309" spans="1:28" x14ac:dyDescent="0.25">
      <c r="A309">
        <v>2022</v>
      </c>
      <c r="B309">
        <v>22</v>
      </c>
      <c r="C309" t="s">
        <v>31</v>
      </c>
      <c r="D309">
        <v>48340710</v>
      </c>
      <c r="E309">
        <v>41791043</v>
      </c>
      <c r="F309">
        <v>2563999</v>
      </c>
      <c r="G309">
        <v>9152640</v>
      </c>
      <c r="H309">
        <v>1707608</v>
      </c>
      <c r="I309">
        <v>0</v>
      </c>
      <c r="J309">
        <v>0</v>
      </c>
      <c r="K309">
        <v>0</v>
      </c>
      <c r="L309">
        <v>657195</v>
      </c>
      <c r="M309">
        <v>0</v>
      </c>
      <c r="N309">
        <v>104213195</v>
      </c>
      <c r="O309">
        <v>174088</v>
      </c>
      <c r="P309">
        <v>104039107</v>
      </c>
      <c r="Q309">
        <v>721703</v>
      </c>
      <c r="R309">
        <v>2022</v>
      </c>
      <c r="S309">
        <v>22</v>
      </c>
      <c r="T309">
        <v>6</v>
      </c>
      <c r="U309">
        <v>175</v>
      </c>
      <c r="V309">
        <v>226175</v>
      </c>
      <c r="W309" t="s">
        <v>26</v>
      </c>
      <c r="X309" t="s">
        <v>26</v>
      </c>
      <c r="Y309" t="s">
        <v>171</v>
      </c>
      <c r="Z309" t="s">
        <v>241</v>
      </c>
      <c r="AA309" s="3" t="str">
        <f t="shared" si="8"/>
        <v>6175</v>
      </c>
      <c r="AB309" s="4" t="str">
        <f t="shared" si="9"/>
        <v>Non-TIF</v>
      </c>
    </row>
    <row r="310" spans="1:28" x14ac:dyDescent="0.25">
      <c r="A310">
        <v>2022</v>
      </c>
      <c r="B310">
        <v>22</v>
      </c>
      <c r="C310" t="s">
        <v>31</v>
      </c>
      <c r="D310">
        <v>1392950</v>
      </c>
      <c r="E310">
        <v>1661102</v>
      </c>
      <c r="F310">
        <v>68305</v>
      </c>
      <c r="G310">
        <v>62424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3184781</v>
      </c>
      <c r="O310">
        <v>1852</v>
      </c>
      <c r="P310">
        <v>3182929</v>
      </c>
      <c r="Q310">
        <v>18797</v>
      </c>
      <c r="R310">
        <v>2022</v>
      </c>
      <c r="S310">
        <v>22</v>
      </c>
      <c r="T310">
        <v>6</v>
      </c>
      <c r="U310">
        <v>961</v>
      </c>
      <c r="V310">
        <v>316961</v>
      </c>
      <c r="W310" t="s">
        <v>26</v>
      </c>
      <c r="X310" t="s">
        <v>26</v>
      </c>
      <c r="Y310" t="s">
        <v>242</v>
      </c>
      <c r="Z310" t="s">
        <v>241</v>
      </c>
      <c r="AA310" s="3" t="str">
        <f t="shared" si="8"/>
        <v>6961</v>
      </c>
      <c r="AB310" s="4" t="str">
        <f t="shared" si="9"/>
        <v>Non-TIF</v>
      </c>
    </row>
    <row r="311" spans="1:28" x14ac:dyDescent="0.25">
      <c r="A311">
        <v>2022</v>
      </c>
      <c r="B311">
        <v>23</v>
      </c>
      <c r="C311" t="s">
        <v>44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2022</v>
      </c>
      <c r="S311">
        <v>23</v>
      </c>
      <c r="T311">
        <v>0</v>
      </c>
      <c r="U311">
        <v>936</v>
      </c>
      <c r="V311">
        <v>230936</v>
      </c>
      <c r="W311" t="s">
        <v>26</v>
      </c>
      <c r="X311" t="s">
        <v>26</v>
      </c>
      <c r="Y311" t="s">
        <v>247</v>
      </c>
      <c r="Z311" t="s">
        <v>244</v>
      </c>
      <c r="AA311" s="3" t="str">
        <f t="shared" si="8"/>
        <v>0936</v>
      </c>
      <c r="AB311" s="4" t="str">
        <f t="shared" si="9"/>
        <v>Non-TIF</v>
      </c>
    </row>
    <row r="312" spans="1:28" x14ac:dyDescent="0.25">
      <c r="A312">
        <v>2022</v>
      </c>
      <c r="B312">
        <v>24</v>
      </c>
      <c r="C312" t="s">
        <v>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2022</v>
      </c>
      <c r="S312">
        <v>24</v>
      </c>
      <c r="T312">
        <v>5</v>
      </c>
      <c r="U312">
        <v>832</v>
      </c>
      <c r="V312" t="s">
        <v>357</v>
      </c>
      <c r="W312" t="s">
        <v>25</v>
      </c>
      <c r="X312" t="s">
        <v>26</v>
      </c>
      <c r="Y312" t="s">
        <v>358</v>
      </c>
      <c r="Z312" t="s">
        <v>250</v>
      </c>
      <c r="AA312" s="3" t="str">
        <f t="shared" si="8"/>
        <v>5832</v>
      </c>
      <c r="AB312" s="4" t="str">
        <f t="shared" si="9"/>
        <v>TIF</v>
      </c>
    </row>
    <row r="313" spans="1:28" x14ac:dyDescent="0.25">
      <c r="A313">
        <v>2022</v>
      </c>
      <c r="B313">
        <v>24</v>
      </c>
      <c r="C313" t="s">
        <v>31</v>
      </c>
      <c r="D313">
        <v>41607562</v>
      </c>
      <c r="E313">
        <v>93686594</v>
      </c>
      <c r="F313">
        <v>7919333</v>
      </c>
      <c r="G313">
        <v>8017659</v>
      </c>
      <c r="H313">
        <v>42653449</v>
      </c>
      <c r="I313">
        <v>0</v>
      </c>
      <c r="J313">
        <v>0</v>
      </c>
      <c r="K313">
        <v>0</v>
      </c>
      <c r="L313">
        <v>371546</v>
      </c>
      <c r="M313">
        <v>0</v>
      </c>
      <c r="N313">
        <v>194256143</v>
      </c>
      <c r="O313">
        <v>133344</v>
      </c>
      <c r="P313">
        <v>194122799</v>
      </c>
      <c r="Q313">
        <v>1601545</v>
      </c>
      <c r="R313">
        <v>2022</v>
      </c>
      <c r="S313">
        <v>24</v>
      </c>
      <c r="T313">
        <v>5</v>
      </c>
      <c r="U313">
        <v>832</v>
      </c>
      <c r="V313">
        <v>245832</v>
      </c>
      <c r="W313" t="s">
        <v>26</v>
      </c>
      <c r="X313" t="s">
        <v>26</v>
      </c>
      <c r="Y313" t="s">
        <v>272</v>
      </c>
      <c r="Z313" t="s">
        <v>250</v>
      </c>
      <c r="AA313" s="3" t="str">
        <f t="shared" si="8"/>
        <v>5832</v>
      </c>
      <c r="AB313" s="4" t="str">
        <f t="shared" si="9"/>
        <v>Non-TIF</v>
      </c>
    </row>
    <row r="314" spans="1:28" x14ac:dyDescent="0.25">
      <c r="A314">
        <v>2022</v>
      </c>
      <c r="B314">
        <v>24</v>
      </c>
      <c r="C314" t="s">
        <v>31</v>
      </c>
      <c r="D314">
        <v>28308212</v>
      </c>
      <c r="E314">
        <v>75259311</v>
      </c>
      <c r="F314">
        <v>6521407</v>
      </c>
      <c r="G314">
        <v>3225100</v>
      </c>
      <c r="H314">
        <v>56339</v>
      </c>
      <c r="I314">
        <v>0</v>
      </c>
      <c r="J314">
        <v>0</v>
      </c>
      <c r="K314">
        <v>0</v>
      </c>
      <c r="L314">
        <v>0</v>
      </c>
      <c r="M314">
        <v>15401308</v>
      </c>
      <c r="N314">
        <v>128771677</v>
      </c>
      <c r="O314">
        <v>83340</v>
      </c>
      <c r="P314">
        <v>128688337</v>
      </c>
      <c r="Q314">
        <v>1299865</v>
      </c>
      <c r="R314">
        <v>2022</v>
      </c>
      <c r="S314">
        <v>24</v>
      </c>
      <c r="T314">
        <v>1</v>
      </c>
      <c r="U314">
        <v>917</v>
      </c>
      <c r="V314">
        <v>431917</v>
      </c>
      <c r="W314" t="s">
        <v>26</v>
      </c>
      <c r="X314" t="s">
        <v>26</v>
      </c>
      <c r="Y314" t="s">
        <v>360</v>
      </c>
      <c r="Z314" t="s">
        <v>250</v>
      </c>
      <c r="AA314" s="3" t="str">
        <f t="shared" si="8"/>
        <v>1917</v>
      </c>
      <c r="AB314" s="4" t="str">
        <f t="shared" si="9"/>
        <v>Non-TIF</v>
      </c>
    </row>
    <row r="315" spans="1:28" x14ac:dyDescent="0.25">
      <c r="A315">
        <v>2022</v>
      </c>
      <c r="B315">
        <v>24</v>
      </c>
      <c r="C315" t="s">
        <v>31</v>
      </c>
      <c r="D315">
        <v>31083424</v>
      </c>
      <c r="E315">
        <v>81870405</v>
      </c>
      <c r="F315">
        <v>6694738</v>
      </c>
      <c r="G315">
        <v>8447454</v>
      </c>
      <c r="H315">
        <v>0</v>
      </c>
      <c r="I315">
        <v>0</v>
      </c>
      <c r="J315">
        <v>0</v>
      </c>
      <c r="K315">
        <v>0</v>
      </c>
      <c r="L315">
        <v>666029</v>
      </c>
      <c r="M315">
        <v>12189538</v>
      </c>
      <c r="N315">
        <v>140951588</v>
      </c>
      <c r="O315">
        <v>112972</v>
      </c>
      <c r="P315">
        <v>140838616</v>
      </c>
      <c r="Q315">
        <v>1263683</v>
      </c>
      <c r="R315">
        <v>2022</v>
      </c>
      <c r="S315">
        <v>24</v>
      </c>
      <c r="T315">
        <v>3</v>
      </c>
      <c r="U315">
        <v>168</v>
      </c>
      <c r="V315">
        <v>833168</v>
      </c>
      <c r="W315" t="s">
        <v>26</v>
      </c>
      <c r="X315" t="s">
        <v>26</v>
      </c>
      <c r="Y315" t="s">
        <v>90</v>
      </c>
      <c r="Z315" t="s">
        <v>250</v>
      </c>
      <c r="AA315" s="3" t="str">
        <f t="shared" si="8"/>
        <v>3168</v>
      </c>
      <c r="AB315" s="4" t="str">
        <f t="shared" si="9"/>
        <v>Non-TIF</v>
      </c>
    </row>
    <row r="316" spans="1:28" x14ac:dyDescent="0.25">
      <c r="A316">
        <v>2022</v>
      </c>
      <c r="B316">
        <v>25</v>
      </c>
      <c r="C316" t="s">
        <v>44</v>
      </c>
      <c r="D316">
        <v>10090839</v>
      </c>
      <c r="E316">
        <v>313621</v>
      </c>
      <c r="F316">
        <v>26365</v>
      </c>
      <c r="G316">
        <v>2804218</v>
      </c>
      <c r="H316">
        <v>402321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13637364</v>
      </c>
      <c r="O316">
        <v>18520</v>
      </c>
      <c r="P316">
        <v>13618844</v>
      </c>
      <c r="Q316">
        <v>0</v>
      </c>
      <c r="R316">
        <v>2022</v>
      </c>
      <c r="S316">
        <v>25</v>
      </c>
      <c r="T316">
        <v>6</v>
      </c>
      <c r="U316">
        <v>264</v>
      </c>
      <c r="V316">
        <v>256264</v>
      </c>
      <c r="W316" t="s">
        <v>26</v>
      </c>
      <c r="X316" t="s">
        <v>26</v>
      </c>
      <c r="Y316" t="s">
        <v>33</v>
      </c>
      <c r="Z316" t="s">
        <v>252</v>
      </c>
      <c r="AA316" s="3" t="str">
        <f t="shared" si="8"/>
        <v>6264</v>
      </c>
      <c r="AB316" s="4" t="str">
        <f t="shared" si="9"/>
        <v>Non-TIF</v>
      </c>
    </row>
    <row r="317" spans="1:28" x14ac:dyDescent="0.25">
      <c r="A317">
        <v>2022</v>
      </c>
      <c r="B317">
        <v>25</v>
      </c>
      <c r="C317" t="s">
        <v>44</v>
      </c>
      <c r="D317">
        <v>490077548</v>
      </c>
      <c r="E317">
        <v>467837</v>
      </c>
      <c r="F317">
        <v>22269</v>
      </c>
      <c r="G317">
        <v>691566637</v>
      </c>
      <c r="H317">
        <v>890208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1183024499</v>
      </c>
      <c r="O317">
        <v>350028</v>
      </c>
      <c r="P317">
        <v>1182674471</v>
      </c>
      <c r="Q317">
        <v>0</v>
      </c>
      <c r="R317">
        <v>2022</v>
      </c>
      <c r="S317">
        <v>25</v>
      </c>
      <c r="T317">
        <v>6</v>
      </c>
      <c r="U317">
        <v>822</v>
      </c>
      <c r="V317">
        <v>256822</v>
      </c>
      <c r="W317" t="s">
        <v>26</v>
      </c>
      <c r="X317" t="s">
        <v>26</v>
      </c>
      <c r="Y317" t="s">
        <v>361</v>
      </c>
      <c r="Z317" t="s">
        <v>252</v>
      </c>
      <c r="AA317" s="3" t="str">
        <f t="shared" si="8"/>
        <v>6822</v>
      </c>
      <c r="AB317" s="4" t="str">
        <f t="shared" si="9"/>
        <v>Non-TIF</v>
      </c>
    </row>
    <row r="318" spans="1:28" x14ac:dyDescent="0.25">
      <c r="A318">
        <v>2022</v>
      </c>
      <c r="B318">
        <v>25</v>
      </c>
      <c r="C318" t="s">
        <v>23</v>
      </c>
      <c r="D318">
        <v>30659316</v>
      </c>
      <c r="E318">
        <v>0</v>
      </c>
      <c r="F318">
        <v>0</v>
      </c>
      <c r="G318">
        <v>10696941</v>
      </c>
      <c r="H318">
        <v>713990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42070247</v>
      </c>
      <c r="O318">
        <v>0</v>
      </c>
      <c r="P318">
        <v>42070247</v>
      </c>
      <c r="Q318">
        <v>0</v>
      </c>
      <c r="R318">
        <v>2022</v>
      </c>
      <c r="S318">
        <v>25</v>
      </c>
      <c r="T318">
        <v>0</v>
      </c>
      <c r="U318">
        <v>27</v>
      </c>
      <c r="V318" t="s">
        <v>362</v>
      </c>
      <c r="W318" t="s">
        <v>25</v>
      </c>
      <c r="X318" t="s">
        <v>26</v>
      </c>
      <c r="Y318" t="s">
        <v>363</v>
      </c>
      <c r="Z318" t="s">
        <v>252</v>
      </c>
      <c r="AA318" s="3" t="str">
        <f t="shared" si="8"/>
        <v>0027</v>
      </c>
      <c r="AB318" s="4" t="str">
        <f t="shared" si="9"/>
        <v>TIF</v>
      </c>
    </row>
    <row r="319" spans="1:28" x14ac:dyDescent="0.25">
      <c r="A319">
        <v>2022</v>
      </c>
      <c r="B319">
        <v>25</v>
      </c>
      <c r="C319" t="s">
        <v>23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2022</v>
      </c>
      <c r="S319">
        <v>25</v>
      </c>
      <c r="T319">
        <v>6</v>
      </c>
      <c r="U319">
        <v>264</v>
      </c>
      <c r="V319" t="s">
        <v>24</v>
      </c>
      <c r="W319" t="s">
        <v>25</v>
      </c>
      <c r="X319" t="s">
        <v>26</v>
      </c>
      <c r="Y319" t="s">
        <v>27</v>
      </c>
      <c r="Z319" t="s">
        <v>252</v>
      </c>
      <c r="AA319" s="3" t="str">
        <f t="shared" si="8"/>
        <v>6264</v>
      </c>
      <c r="AB319" s="4" t="str">
        <f t="shared" si="9"/>
        <v>TIF</v>
      </c>
    </row>
    <row r="320" spans="1:28" x14ac:dyDescent="0.25">
      <c r="A320">
        <v>2022</v>
      </c>
      <c r="B320">
        <v>25</v>
      </c>
      <c r="C320" t="s">
        <v>31</v>
      </c>
      <c r="D320">
        <v>157646563</v>
      </c>
      <c r="E320">
        <v>36510398</v>
      </c>
      <c r="F320">
        <v>1533694</v>
      </c>
      <c r="G320">
        <v>11706521</v>
      </c>
      <c r="H320">
        <v>114448</v>
      </c>
      <c r="I320">
        <v>0</v>
      </c>
      <c r="J320">
        <v>0</v>
      </c>
      <c r="K320">
        <v>0</v>
      </c>
      <c r="L320">
        <v>1991212</v>
      </c>
      <c r="M320">
        <v>0</v>
      </c>
      <c r="N320">
        <v>209502836</v>
      </c>
      <c r="O320">
        <v>237056</v>
      </c>
      <c r="P320">
        <v>209265780</v>
      </c>
      <c r="Q320">
        <v>5959986</v>
      </c>
      <c r="R320">
        <v>2022</v>
      </c>
      <c r="S320">
        <v>25</v>
      </c>
      <c r="T320">
        <v>7</v>
      </c>
      <c r="U320">
        <v>110</v>
      </c>
      <c r="V320">
        <v>257110</v>
      </c>
      <c r="W320" t="s">
        <v>26</v>
      </c>
      <c r="X320" t="s">
        <v>26</v>
      </c>
      <c r="Y320" t="s">
        <v>62</v>
      </c>
      <c r="Z320" t="s">
        <v>252</v>
      </c>
      <c r="AA320" s="3" t="str">
        <f t="shared" si="8"/>
        <v>7110</v>
      </c>
      <c r="AB320" s="4" t="str">
        <f t="shared" si="9"/>
        <v>Non-TIF</v>
      </c>
    </row>
    <row r="321" spans="1:28" x14ac:dyDescent="0.25">
      <c r="A321">
        <v>2022</v>
      </c>
      <c r="B321">
        <v>25</v>
      </c>
      <c r="C321" t="s">
        <v>31</v>
      </c>
      <c r="D321">
        <v>14918995</v>
      </c>
      <c r="E321">
        <v>21439589</v>
      </c>
      <c r="F321">
        <v>751747</v>
      </c>
      <c r="G321">
        <v>491677</v>
      </c>
      <c r="H321">
        <v>0</v>
      </c>
      <c r="I321">
        <v>0</v>
      </c>
      <c r="J321">
        <v>0</v>
      </c>
      <c r="K321">
        <v>0</v>
      </c>
      <c r="L321">
        <v>10139583</v>
      </c>
      <c r="M321">
        <v>0</v>
      </c>
      <c r="N321">
        <v>47741591</v>
      </c>
      <c r="O321">
        <v>50004</v>
      </c>
      <c r="P321">
        <v>47691587</v>
      </c>
      <c r="Q321">
        <v>477699</v>
      </c>
      <c r="R321">
        <v>2022</v>
      </c>
      <c r="S321">
        <v>25</v>
      </c>
      <c r="T321">
        <v>5</v>
      </c>
      <c r="U321">
        <v>121</v>
      </c>
      <c r="V321">
        <v>395121</v>
      </c>
      <c r="W321" t="s">
        <v>26</v>
      </c>
      <c r="X321" t="s">
        <v>26</v>
      </c>
      <c r="Y321" t="s">
        <v>364</v>
      </c>
      <c r="Z321" t="s">
        <v>252</v>
      </c>
      <c r="AA321" s="3" t="str">
        <f t="shared" si="8"/>
        <v>5121</v>
      </c>
      <c r="AB321" s="4" t="str">
        <f t="shared" si="9"/>
        <v>Non-TIF</v>
      </c>
    </row>
    <row r="322" spans="1:28" x14ac:dyDescent="0.25">
      <c r="A322">
        <v>2022</v>
      </c>
      <c r="B322">
        <v>25</v>
      </c>
      <c r="C322" t="s">
        <v>31</v>
      </c>
      <c r="D322">
        <v>63171476</v>
      </c>
      <c r="E322">
        <v>408718</v>
      </c>
      <c r="F322">
        <v>75872</v>
      </c>
      <c r="G322">
        <v>132638</v>
      </c>
      <c r="H322">
        <v>0</v>
      </c>
      <c r="I322">
        <v>0</v>
      </c>
      <c r="J322">
        <v>0</v>
      </c>
      <c r="K322">
        <v>0</v>
      </c>
      <c r="L322">
        <v>250025</v>
      </c>
      <c r="M322">
        <v>0</v>
      </c>
      <c r="N322">
        <v>64038729</v>
      </c>
      <c r="O322">
        <v>25928</v>
      </c>
      <c r="P322">
        <v>64012801</v>
      </c>
      <c r="Q322">
        <v>37985</v>
      </c>
      <c r="R322">
        <v>2022</v>
      </c>
      <c r="S322">
        <v>25</v>
      </c>
      <c r="T322">
        <v>6</v>
      </c>
      <c r="U322">
        <v>957</v>
      </c>
      <c r="V322">
        <v>776957</v>
      </c>
      <c r="W322" t="s">
        <v>26</v>
      </c>
      <c r="X322" t="s">
        <v>26</v>
      </c>
      <c r="Y322" t="s">
        <v>284</v>
      </c>
      <c r="Z322" t="s">
        <v>252</v>
      </c>
      <c r="AA322" s="3" t="str">
        <f t="shared" si="8"/>
        <v>6957</v>
      </c>
      <c r="AB322" s="4" t="str">
        <f t="shared" si="9"/>
        <v>Non-TIF</v>
      </c>
    </row>
    <row r="323" spans="1:28" x14ac:dyDescent="0.25">
      <c r="A323">
        <v>2022</v>
      </c>
      <c r="B323">
        <v>26</v>
      </c>
      <c r="C323" t="s">
        <v>31</v>
      </c>
      <c r="D323">
        <v>371393</v>
      </c>
      <c r="E323">
        <v>647108</v>
      </c>
      <c r="F323">
        <v>27273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15978</v>
      </c>
      <c r="M323">
        <v>0</v>
      </c>
      <c r="N323">
        <v>1061752</v>
      </c>
      <c r="O323">
        <v>0</v>
      </c>
      <c r="P323">
        <v>1061752</v>
      </c>
      <c r="Q323">
        <v>7253</v>
      </c>
      <c r="R323">
        <v>2022</v>
      </c>
      <c r="S323">
        <v>26</v>
      </c>
      <c r="T323">
        <v>4</v>
      </c>
      <c r="U323">
        <v>491</v>
      </c>
      <c r="V323">
        <v>44491</v>
      </c>
      <c r="W323" t="s">
        <v>26</v>
      </c>
      <c r="X323" t="s">
        <v>26</v>
      </c>
      <c r="Y323" t="s">
        <v>41</v>
      </c>
      <c r="Z323" t="s">
        <v>287</v>
      </c>
      <c r="AA323" s="3" t="str">
        <f t="shared" ref="AA323:AA386" si="10">CONCATENATE(T323,TEXT(U323,"000"))</f>
        <v>4491</v>
      </c>
      <c r="AB323" s="4" t="str">
        <f t="shared" ref="AB323:AB386" si="11">IF(C323="I","TIF","Non-TIF")</f>
        <v>Non-TIF</v>
      </c>
    </row>
    <row r="324" spans="1:28" x14ac:dyDescent="0.25">
      <c r="A324">
        <v>2022</v>
      </c>
      <c r="B324">
        <v>27</v>
      </c>
      <c r="C324" t="s">
        <v>44</v>
      </c>
      <c r="D324">
        <v>0</v>
      </c>
      <c r="E324">
        <v>0</v>
      </c>
      <c r="F324">
        <v>0</v>
      </c>
      <c r="G324">
        <v>94152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94152</v>
      </c>
      <c r="O324">
        <v>0</v>
      </c>
      <c r="P324">
        <v>94152</v>
      </c>
      <c r="Q324">
        <v>0</v>
      </c>
      <c r="R324">
        <v>2022</v>
      </c>
      <c r="S324">
        <v>27</v>
      </c>
      <c r="T324">
        <v>1</v>
      </c>
      <c r="U324">
        <v>93</v>
      </c>
      <c r="V324">
        <v>271093</v>
      </c>
      <c r="W324" t="s">
        <v>26</v>
      </c>
      <c r="X324" t="s">
        <v>26</v>
      </c>
      <c r="Y324" t="s">
        <v>292</v>
      </c>
      <c r="Z324" t="s">
        <v>289</v>
      </c>
      <c r="AA324" s="3" t="str">
        <f t="shared" si="10"/>
        <v>1093</v>
      </c>
      <c r="AB324" s="4" t="str">
        <f t="shared" si="11"/>
        <v>Non-TIF</v>
      </c>
    </row>
    <row r="325" spans="1:28" x14ac:dyDescent="0.25">
      <c r="A325">
        <v>2022</v>
      </c>
      <c r="B325">
        <v>20</v>
      </c>
      <c r="C325" t="s">
        <v>31</v>
      </c>
      <c r="D325">
        <v>203848587</v>
      </c>
      <c r="E325">
        <v>63085856</v>
      </c>
      <c r="F325">
        <v>9402827</v>
      </c>
      <c r="G325">
        <v>40881421</v>
      </c>
      <c r="H325">
        <v>23829985</v>
      </c>
      <c r="I325">
        <v>0</v>
      </c>
      <c r="J325">
        <v>0</v>
      </c>
      <c r="K325">
        <v>0</v>
      </c>
      <c r="L325">
        <v>3450085</v>
      </c>
      <c r="M325">
        <v>17747661</v>
      </c>
      <c r="N325">
        <v>362246422</v>
      </c>
      <c r="O325">
        <v>550044</v>
      </c>
      <c r="P325">
        <v>361696378</v>
      </c>
      <c r="Q325">
        <v>7106597</v>
      </c>
      <c r="R325">
        <v>2022</v>
      </c>
      <c r="S325">
        <v>20</v>
      </c>
      <c r="T325">
        <v>1</v>
      </c>
      <c r="U325">
        <v>211</v>
      </c>
      <c r="V325">
        <v>201211</v>
      </c>
      <c r="W325" t="s">
        <v>26</v>
      </c>
      <c r="X325" t="s">
        <v>26</v>
      </c>
      <c r="Y325" t="s">
        <v>220</v>
      </c>
      <c r="Z325" t="s">
        <v>221</v>
      </c>
      <c r="AA325" s="3" t="str">
        <f t="shared" si="10"/>
        <v>1211</v>
      </c>
      <c r="AB325" s="4" t="str">
        <f t="shared" si="11"/>
        <v>Non-TIF</v>
      </c>
    </row>
    <row r="326" spans="1:28" x14ac:dyDescent="0.25">
      <c r="A326">
        <v>2022</v>
      </c>
      <c r="B326">
        <v>20</v>
      </c>
      <c r="C326" t="s">
        <v>31</v>
      </c>
      <c r="D326">
        <v>34151737</v>
      </c>
      <c r="E326">
        <v>30942295</v>
      </c>
      <c r="F326">
        <v>4901792</v>
      </c>
      <c r="G326">
        <v>1364943</v>
      </c>
      <c r="H326">
        <v>232275</v>
      </c>
      <c r="I326">
        <v>0</v>
      </c>
      <c r="J326">
        <v>0</v>
      </c>
      <c r="K326">
        <v>0</v>
      </c>
      <c r="L326">
        <v>414266</v>
      </c>
      <c r="M326">
        <v>7277608</v>
      </c>
      <c r="N326">
        <v>79284916</v>
      </c>
      <c r="O326">
        <v>100008</v>
      </c>
      <c r="P326">
        <v>79184908</v>
      </c>
      <c r="Q326">
        <v>1727936</v>
      </c>
      <c r="R326">
        <v>2022</v>
      </c>
      <c r="S326">
        <v>20</v>
      </c>
      <c r="T326">
        <v>4</v>
      </c>
      <c r="U326">
        <v>572</v>
      </c>
      <c r="V326">
        <v>204572</v>
      </c>
      <c r="W326" t="s">
        <v>26</v>
      </c>
      <c r="X326" t="s">
        <v>26</v>
      </c>
      <c r="Y326" t="s">
        <v>255</v>
      </c>
      <c r="Z326" t="s">
        <v>221</v>
      </c>
      <c r="AA326" s="3" t="str">
        <f t="shared" si="10"/>
        <v>4572</v>
      </c>
      <c r="AB326" s="4" t="str">
        <f t="shared" si="11"/>
        <v>Non-TIF</v>
      </c>
    </row>
    <row r="327" spans="1:28" x14ac:dyDescent="0.25">
      <c r="A327">
        <v>2022</v>
      </c>
      <c r="B327">
        <v>20</v>
      </c>
      <c r="C327" t="s">
        <v>31</v>
      </c>
      <c r="D327">
        <v>390192</v>
      </c>
      <c r="E327">
        <v>1778129</v>
      </c>
      <c r="F327">
        <v>237896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2406217</v>
      </c>
      <c r="O327">
        <v>1852</v>
      </c>
      <c r="P327">
        <v>2404365</v>
      </c>
      <c r="Q327">
        <v>571688</v>
      </c>
      <c r="R327">
        <v>2022</v>
      </c>
      <c r="S327">
        <v>20</v>
      </c>
      <c r="T327">
        <v>1</v>
      </c>
      <c r="U327">
        <v>970</v>
      </c>
      <c r="V327">
        <v>881970</v>
      </c>
      <c r="W327" t="s">
        <v>26</v>
      </c>
      <c r="X327" t="s">
        <v>26</v>
      </c>
      <c r="Y327" t="s">
        <v>396</v>
      </c>
      <c r="Z327" t="s">
        <v>221</v>
      </c>
      <c r="AA327" s="3" t="str">
        <f t="shared" si="10"/>
        <v>1970</v>
      </c>
      <c r="AB327" s="4" t="str">
        <f t="shared" si="11"/>
        <v>Non-TIF</v>
      </c>
    </row>
    <row r="328" spans="1:28" x14ac:dyDescent="0.25">
      <c r="A328">
        <v>2022</v>
      </c>
      <c r="B328">
        <v>21</v>
      </c>
      <c r="C328" t="s">
        <v>44</v>
      </c>
      <c r="D328">
        <v>41117981</v>
      </c>
      <c r="E328">
        <v>1615307</v>
      </c>
      <c r="F328">
        <v>26953</v>
      </c>
      <c r="G328">
        <v>146177101</v>
      </c>
      <c r="H328">
        <v>27502942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216440284</v>
      </c>
      <c r="O328">
        <v>146308</v>
      </c>
      <c r="P328">
        <v>216293976</v>
      </c>
      <c r="Q328">
        <v>0</v>
      </c>
      <c r="R328">
        <v>2022</v>
      </c>
      <c r="S328">
        <v>21</v>
      </c>
      <c r="T328">
        <v>6</v>
      </c>
      <c r="U328">
        <v>102</v>
      </c>
      <c r="V328">
        <v>216102</v>
      </c>
      <c r="W328" t="s">
        <v>26</v>
      </c>
      <c r="X328" t="s">
        <v>26</v>
      </c>
      <c r="Y328" t="s">
        <v>256</v>
      </c>
      <c r="Z328" t="s">
        <v>237</v>
      </c>
      <c r="AA328" s="3" t="str">
        <f t="shared" si="10"/>
        <v>6102</v>
      </c>
      <c r="AB328" s="4" t="str">
        <f t="shared" si="11"/>
        <v>Non-TIF</v>
      </c>
    </row>
    <row r="329" spans="1:28" x14ac:dyDescent="0.25">
      <c r="A329">
        <v>2022</v>
      </c>
      <c r="B329">
        <v>21</v>
      </c>
      <c r="C329" t="s">
        <v>23</v>
      </c>
      <c r="D329">
        <v>0</v>
      </c>
      <c r="E329">
        <v>0</v>
      </c>
      <c r="F329">
        <v>0</v>
      </c>
      <c r="G329">
        <v>0</v>
      </c>
      <c r="H329">
        <v>24556475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24556475</v>
      </c>
      <c r="O329">
        <v>0</v>
      </c>
      <c r="P329">
        <v>24556475</v>
      </c>
      <c r="Q329">
        <v>0</v>
      </c>
      <c r="R329">
        <v>2022</v>
      </c>
      <c r="S329">
        <v>21</v>
      </c>
      <c r="T329">
        <v>1</v>
      </c>
      <c r="U329">
        <v>218</v>
      </c>
      <c r="V329" t="s">
        <v>257</v>
      </c>
      <c r="W329" t="s">
        <v>25</v>
      </c>
      <c r="X329" t="s">
        <v>26</v>
      </c>
      <c r="Y329" t="s">
        <v>258</v>
      </c>
      <c r="Z329" t="s">
        <v>237</v>
      </c>
      <c r="AA329" s="3" t="str">
        <f t="shared" si="10"/>
        <v>1218</v>
      </c>
      <c r="AB329" s="4" t="str">
        <f t="shared" si="11"/>
        <v>TIF</v>
      </c>
    </row>
    <row r="330" spans="1:28" x14ac:dyDescent="0.25">
      <c r="A330">
        <v>2022</v>
      </c>
      <c r="B330">
        <v>21</v>
      </c>
      <c r="C330" t="s">
        <v>31</v>
      </c>
      <c r="D330">
        <v>55559996</v>
      </c>
      <c r="E330">
        <v>153957441</v>
      </c>
      <c r="F330">
        <v>6358534</v>
      </c>
      <c r="G330">
        <v>18205331</v>
      </c>
      <c r="H330">
        <v>1051716</v>
      </c>
      <c r="I330">
        <v>0</v>
      </c>
      <c r="J330">
        <v>0</v>
      </c>
      <c r="K330">
        <v>0</v>
      </c>
      <c r="L330">
        <v>3824226</v>
      </c>
      <c r="M330">
        <v>1713761</v>
      </c>
      <c r="N330">
        <v>240671005</v>
      </c>
      <c r="O330">
        <v>220388</v>
      </c>
      <c r="P330">
        <v>240450617</v>
      </c>
      <c r="Q330">
        <v>26918782</v>
      </c>
      <c r="R330">
        <v>2022</v>
      </c>
      <c r="S330">
        <v>21</v>
      </c>
      <c r="T330">
        <v>1</v>
      </c>
      <c r="U330">
        <v>218</v>
      </c>
      <c r="V330">
        <v>211218</v>
      </c>
      <c r="W330" t="s">
        <v>26</v>
      </c>
      <c r="X330" t="s">
        <v>26</v>
      </c>
      <c r="Y330" t="s">
        <v>236</v>
      </c>
      <c r="Z330" t="s">
        <v>237</v>
      </c>
      <c r="AA330" s="3" t="str">
        <f t="shared" si="10"/>
        <v>1218</v>
      </c>
      <c r="AB330" s="4" t="str">
        <f t="shared" si="11"/>
        <v>Non-TIF</v>
      </c>
    </row>
    <row r="331" spans="1:28" x14ac:dyDescent="0.25">
      <c r="A331">
        <v>2022</v>
      </c>
      <c r="B331">
        <v>21</v>
      </c>
      <c r="C331" t="s">
        <v>31</v>
      </c>
      <c r="D331">
        <v>238083</v>
      </c>
      <c r="E331">
        <v>1497392</v>
      </c>
      <c r="F331">
        <v>126073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1861548</v>
      </c>
      <c r="O331">
        <v>0</v>
      </c>
      <c r="P331">
        <v>1861548</v>
      </c>
      <c r="Q331">
        <v>45594</v>
      </c>
      <c r="R331">
        <v>2022</v>
      </c>
      <c r="S331">
        <v>21</v>
      </c>
      <c r="T331">
        <v>5</v>
      </c>
      <c r="U331">
        <v>157</v>
      </c>
      <c r="V331">
        <v>715157</v>
      </c>
      <c r="W331" t="s">
        <v>26</v>
      </c>
      <c r="X331" t="s">
        <v>26</v>
      </c>
      <c r="Y331" t="s">
        <v>260</v>
      </c>
      <c r="Z331" t="s">
        <v>237</v>
      </c>
      <c r="AA331" s="3" t="str">
        <f t="shared" si="10"/>
        <v>5157</v>
      </c>
      <c r="AB331" s="4" t="str">
        <f t="shared" si="11"/>
        <v>Non-TIF</v>
      </c>
    </row>
    <row r="332" spans="1:28" x14ac:dyDescent="0.25">
      <c r="A332">
        <v>2022</v>
      </c>
      <c r="B332">
        <v>22</v>
      </c>
      <c r="C332" t="s">
        <v>44</v>
      </c>
      <c r="D332">
        <v>5022684</v>
      </c>
      <c r="E332">
        <v>11116</v>
      </c>
      <c r="F332">
        <v>0</v>
      </c>
      <c r="G332">
        <v>5619346</v>
      </c>
      <c r="H332">
        <v>1680291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12333437</v>
      </c>
      <c r="O332">
        <v>7408</v>
      </c>
      <c r="P332">
        <v>12326029</v>
      </c>
      <c r="Q332">
        <v>0</v>
      </c>
      <c r="R332">
        <v>2022</v>
      </c>
      <c r="S332">
        <v>22</v>
      </c>
      <c r="T332">
        <v>2</v>
      </c>
      <c r="U332">
        <v>763</v>
      </c>
      <c r="V332">
        <v>222763</v>
      </c>
      <c r="W332" t="s">
        <v>26</v>
      </c>
      <c r="X332" t="s">
        <v>26</v>
      </c>
      <c r="Y332" t="s">
        <v>262</v>
      </c>
      <c r="Z332" t="s">
        <v>241</v>
      </c>
      <c r="AA332" s="3" t="str">
        <f t="shared" si="10"/>
        <v>2763</v>
      </c>
      <c r="AB332" s="4" t="str">
        <f t="shared" si="11"/>
        <v>Non-TIF</v>
      </c>
    </row>
    <row r="333" spans="1:28" x14ac:dyDescent="0.25">
      <c r="A333">
        <v>2022</v>
      </c>
      <c r="B333">
        <v>22</v>
      </c>
      <c r="C333" t="s">
        <v>44</v>
      </c>
      <c r="D333">
        <v>6584973</v>
      </c>
      <c r="E333">
        <v>260232</v>
      </c>
      <c r="F333">
        <v>5622</v>
      </c>
      <c r="G333">
        <v>8938619</v>
      </c>
      <c r="H333">
        <v>1477309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17266755</v>
      </c>
      <c r="O333">
        <v>44448</v>
      </c>
      <c r="P333">
        <v>17222307</v>
      </c>
      <c r="Q333">
        <v>0</v>
      </c>
      <c r="R333">
        <v>2022</v>
      </c>
      <c r="S333">
        <v>22</v>
      </c>
      <c r="T333">
        <v>4</v>
      </c>
      <c r="U333">
        <v>419</v>
      </c>
      <c r="V333">
        <v>224419</v>
      </c>
      <c r="W333" t="s">
        <v>26</v>
      </c>
      <c r="X333" t="s">
        <v>26</v>
      </c>
      <c r="Y333" t="s">
        <v>88</v>
      </c>
      <c r="Z333" t="s">
        <v>241</v>
      </c>
      <c r="AA333" s="3" t="str">
        <f t="shared" si="10"/>
        <v>4419</v>
      </c>
      <c r="AB333" s="4" t="str">
        <f t="shared" si="11"/>
        <v>Non-TIF</v>
      </c>
    </row>
    <row r="334" spans="1:28" x14ac:dyDescent="0.25">
      <c r="A334">
        <v>2022</v>
      </c>
      <c r="B334">
        <v>22</v>
      </c>
      <c r="C334" t="s">
        <v>44</v>
      </c>
      <c r="D334">
        <v>3617</v>
      </c>
      <c r="E334">
        <v>39137</v>
      </c>
      <c r="F334">
        <v>0</v>
      </c>
      <c r="G334">
        <v>605720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648474</v>
      </c>
      <c r="O334">
        <v>0</v>
      </c>
      <c r="P334">
        <v>648474</v>
      </c>
      <c r="Q334">
        <v>0</v>
      </c>
      <c r="R334">
        <v>2022</v>
      </c>
      <c r="S334">
        <v>22</v>
      </c>
      <c r="T334">
        <v>1</v>
      </c>
      <c r="U334">
        <v>989</v>
      </c>
      <c r="V334">
        <v>281989</v>
      </c>
      <c r="W334" t="s">
        <v>26</v>
      </c>
      <c r="X334" t="s">
        <v>26</v>
      </c>
      <c r="Y334" t="s">
        <v>293</v>
      </c>
      <c r="Z334" t="s">
        <v>241</v>
      </c>
      <c r="AA334" s="3" t="str">
        <f t="shared" si="10"/>
        <v>1989</v>
      </c>
      <c r="AB334" s="4" t="str">
        <f t="shared" si="11"/>
        <v>Non-TIF</v>
      </c>
    </row>
    <row r="335" spans="1:28" x14ac:dyDescent="0.25">
      <c r="A335">
        <v>2022</v>
      </c>
      <c r="B335">
        <v>22</v>
      </c>
      <c r="C335" t="s">
        <v>23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2022</v>
      </c>
      <c r="S335">
        <v>22</v>
      </c>
      <c r="T335">
        <v>5</v>
      </c>
      <c r="U335">
        <v>310</v>
      </c>
      <c r="V335" t="s">
        <v>120</v>
      </c>
      <c r="W335" t="s">
        <v>25</v>
      </c>
      <c r="X335" t="s">
        <v>26</v>
      </c>
      <c r="Y335" t="s">
        <v>121</v>
      </c>
      <c r="Z335" t="s">
        <v>241</v>
      </c>
      <c r="AA335" s="3" t="str">
        <f t="shared" si="10"/>
        <v>5310</v>
      </c>
      <c r="AB335" s="4" t="str">
        <f t="shared" si="11"/>
        <v>TIF</v>
      </c>
    </row>
    <row r="336" spans="1:28" x14ac:dyDescent="0.25">
      <c r="A336">
        <v>2022</v>
      </c>
      <c r="B336">
        <v>22</v>
      </c>
      <c r="C336" t="s">
        <v>23</v>
      </c>
      <c r="D336">
        <v>18364158</v>
      </c>
      <c r="E336">
        <v>127894</v>
      </c>
      <c r="F336">
        <v>1648</v>
      </c>
      <c r="G336">
        <v>7441606</v>
      </c>
      <c r="H336">
        <v>950181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26885487</v>
      </c>
      <c r="O336">
        <v>11112</v>
      </c>
      <c r="P336">
        <v>26874375</v>
      </c>
      <c r="Q336">
        <v>0</v>
      </c>
      <c r="R336">
        <v>2022</v>
      </c>
      <c r="S336">
        <v>22</v>
      </c>
      <c r="T336">
        <v>4</v>
      </c>
      <c r="U336">
        <v>419</v>
      </c>
      <c r="V336" t="s">
        <v>265</v>
      </c>
      <c r="W336" t="s">
        <v>25</v>
      </c>
      <c r="X336" t="s">
        <v>26</v>
      </c>
      <c r="Y336" t="s">
        <v>266</v>
      </c>
      <c r="Z336" t="s">
        <v>241</v>
      </c>
      <c r="AA336" s="3" t="str">
        <f t="shared" si="10"/>
        <v>4419</v>
      </c>
      <c r="AB336" s="4" t="str">
        <f t="shared" si="11"/>
        <v>TIF</v>
      </c>
    </row>
    <row r="337" spans="1:28" x14ac:dyDescent="0.25">
      <c r="A337">
        <v>2022</v>
      </c>
      <c r="B337">
        <v>22</v>
      </c>
      <c r="C337" t="s">
        <v>31</v>
      </c>
      <c r="D337">
        <v>12235142</v>
      </c>
      <c r="E337">
        <v>36922714</v>
      </c>
      <c r="F337">
        <v>2745127</v>
      </c>
      <c r="G337">
        <v>3614507</v>
      </c>
      <c r="H337">
        <v>0</v>
      </c>
      <c r="I337">
        <v>0</v>
      </c>
      <c r="J337">
        <v>0</v>
      </c>
      <c r="K337">
        <v>0</v>
      </c>
      <c r="L337">
        <v>808663</v>
      </c>
      <c r="M337">
        <v>849917</v>
      </c>
      <c r="N337">
        <v>57176070</v>
      </c>
      <c r="O337">
        <v>25928</v>
      </c>
      <c r="P337">
        <v>57150142</v>
      </c>
      <c r="Q337">
        <v>887160</v>
      </c>
      <c r="R337">
        <v>2022</v>
      </c>
      <c r="S337">
        <v>22</v>
      </c>
      <c r="T337">
        <v>5</v>
      </c>
      <c r="U337">
        <v>310</v>
      </c>
      <c r="V337">
        <v>35310</v>
      </c>
      <c r="W337" t="s">
        <v>26</v>
      </c>
      <c r="X337" t="s">
        <v>26</v>
      </c>
      <c r="Y337" t="s">
        <v>87</v>
      </c>
      <c r="Z337" t="s">
        <v>241</v>
      </c>
      <c r="AA337" s="3" t="str">
        <f t="shared" si="10"/>
        <v>5310</v>
      </c>
      <c r="AB337" s="4" t="str">
        <f t="shared" si="11"/>
        <v>Non-TIF</v>
      </c>
    </row>
    <row r="338" spans="1:28" x14ac:dyDescent="0.25">
      <c r="A338">
        <v>2022</v>
      </c>
      <c r="B338">
        <v>22</v>
      </c>
      <c r="C338" t="s">
        <v>31</v>
      </c>
      <c r="D338">
        <v>91708478</v>
      </c>
      <c r="E338">
        <v>86099260</v>
      </c>
      <c r="F338">
        <v>4046225</v>
      </c>
      <c r="G338">
        <v>16797352</v>
      </c>
      <c r="H338">
        <v>880825</v>
      </c>
      <c r="I338">
        <v>0</v>
      </c>
      <c r="J338">
        <v>0</v>
      </c>
      <c r="K338">
        <v>0</v>
      </c>
      <c r="L338">
        <v>3383652</v>
      </c>
      <c r="M338">
        <v>0</v>
      </c>
      <c r="N338">
        <v>202915792</v>
      </c>
      <c r="O338">
        <v>335212</v>
      </c>
      <c r="P338">
        <v>202580580</v>
      </c>
      <c r="Q338">
        <v>3287588</v>
      </c>
      <c r="R338">
        <v>2022</v>
      </c>
      <c r="S338">
        <v>22</v>
      </c>
      <c r="T338">
        <v>1</v>
      </c>
      <c r="U338">
        <v>80</v>
      </c>
      <c r="V338">
        <v>221080</v>
      </c>
      <c r="W338" t="s">
        <v>26</v>
      </c>
      <c r="X338" t="s">
        <v>26</v>
      </c>
      <c r="Y338" t="s">
        <v>267</v>
      </c>
      <c r="Z338" t="s">
        <v>241</v>
      </c>
      <c r="AA338" s="3" t="str">
        <f t="shared" si="10"/>
        <v>1080</v>
      </c>
      <c r="AB338" s="4" t="str">
        <f t="shared" si="11"/>
        <v>Non-TIF</v>
      </c>
    </row>
    <row r="339" spans="1:28" x14ac:dyDescent="0.25">
      <c r="A339">
        <v>2022</v>
      </c>
      <c r="B339">
        <v>23</v>
      </c>
      <c r="C339" t="s">
        <v>23</v>
      </c>
      <c r="D339">
        <v>8884856</v>
      </c>
      <c r="E339">
        <v>0</v>
      </c>
      <c r="F339">
        <v>0</v>
      </c>
      <c r="G339">
        <v>666435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9551291</v>
      </c>
      <c r="O339">
        <v>20372</v>
      </c>
      <c r="P339">
        <v>9530919</v>
      </c>
      <c r="Q339">
        <v>0</v>
      </c>
      <c r="R339">
        <v>2022</v>
      </c>
      <c r="S339">
        <v>23</v>
      </c>
      <c r="T339">
        <v>1</v>
      </c>
      <c r="U339">
        <v>278</v>
      </c>
      <c r="V339" t="s">
        <v>269</v>
      </c>
      <c r="W339" t="s">
        <v>25</v>
      </c>
      <c r="X339" t="s">
        <v>26</v>
      </c>
      <c r="Y339" t="s">
        <v>270</v>
      </c>
      <c r="Z339" t="s">
        <v>244</v>
      </c>
      <c r="AA339" s="3" t="str">
        <f t="shared" si="10"/>
        <v>1278</v>
      </c>
      <c r="AB339" s="4" t="str">
        <f t="shared" si="11"/>
        <v>TIF</v>
      </c>
    </row>
    <row r="340" spans="1:28" x14ac:dyDescent="0.25">
      <c r="A340">
        <v>2022</v>
      </c>
      <c r="B340">
        <v>23</v>
      </c>
      <c r="C340" t="s">
        <v>31</v>
      </c>
      <c r="D340">
        <v>82820297</v>
      </c>
      <c r="E340">
        <v>83367304</v>
      </c>
      <c r="F340">
        <v>5916026</v>
      </c>
      <c r="G340">
        <v>5274067</v>
      </c>
      <c r="H340">
        <v>123745</v>
      </c>
      <c r="I340">
        <v>0</v>
      </c>
      <c r="J340">
        <v>0</v>
      </c>
      <c r="K340">
        <v>0</v>
      </c>
      <c r="L340">
        <v>15072517</v>
      </c>
      <c r="M340">
        <v>13540490</v>
      </c>
      <c r="N340">
        <v>206114446</v>
      </c>
      <c r="O340">
        <v>218536</v>
      </c>
      <c r="P340">
        <v>205895910</v>
      </c>
      <c r="Q340">
        <v>4818584</v>
      </c>
      <c r="R340">
        <v>2022</v>
      </c>
      <c r="S340">
        <v>23</v>
      </c>
      <c r="T340">
        <v>0</v>
      </c>
      <c r="U340">
        <v>918</v>
      </c>
      <c r="V340">
        <v>230918</v>
      </c>
      <c r="W340" t="s">
        <v>26</v>
      </c>
      <c r="X340" t="s">
        <v>26</v>
      </c>
      <c r="Y340" t="s">
        <v>402</v>
      </c>
      <c r="Z340" t="s">
        <v>244</v>
      </c>
      <c r="AA340" s="3" t="str">
        <f t="shared" si="10"/>
        <v>0918</v>
      </c>
      <c r="AB340" s="4" t="str">
        <f t="shared" si="11"/>
        <v>Non-TIF</v>
      </c>
    </row>
    <row r="341" spans="1:28" x14ac:dyDescent="0.25">
      <c r="A341">
        <v>2022</v>
      </c>
      <c r="B341">
        <v>23</v>
      </c>
      <c r="C341" t="s">
        <v>31</v>
      </c>
      <c r="D341">
        <v>492372431</v>
      </c>
      <c r="E341">
        <v>6500760</v>
      </c>
      <c r="F341">
        <v>657558</v>
      </c>
      <c r="G341">
        <v>215675310</v>
      </c>
      <c r="H341">
        <v>132876265</v>
      </c>
      <c r="I341">
        <v>0</v>
      </c>
      <c r="J341">
        <v>0</v>
      </c>
      <c r="K341">
        <v>424410</v>
      </c>
      <c r="L341">
        <v>0</v>
      </c>
      <c r="M341">
        <v>7515201</v>
      </c>
      <c r="N341">
        <v>856021935</v>
      </c>
      <c r="O341">
        <v>2059424</v>
      </c>
      <c r="P341">
        <v>853962511</v>
      </c>
      <c r="Q341">
        <v>71196073</v>
      </c>
      <c r="R341">
        <v>2022</v>
      </c>
      <c r="S341">
        <v>23</v>
      </c>
      <c r="T341">
        <v>1</v>
      </c>
      <c r="U341">
        <v>278</v>
      </c>
      <c r="V341">
        <v>231278</v>
      </c>
      <c r="W341" t="s">
        <v>26</v>
      </c>
      <c r="X341" t="s">
        <v>26</v>
      </c>
      <c r="Y341" t="s">
        <v>243</v>
      </c>
      <c r="Z341" t="s">
        <v>244</v>
      </c>
      <c r="AA341" s="3" t="str">
        <f t="shared" si="10"/>
        <v>1278</v>
      </c>
      <c r="AB341" s="4" t="str">
        <f t="shared" si="11"/>
        <v>Non-TIF</v>
      </c>
    </row>
    <row r="342" spans="1:28" x14ac:dyDescent="0.25">
      <c r="A342">
        <v>2022</v>
      </c>
      <c r="B342">
        <v>23</v>
      </c>
      <c r="C342" t="s">
        <v>31</v>
      </c>
      <c r="D342">
        <v>42553675</v>
      </c>
      <c r="E342">
        <v>60677995</v>
      </c>
      <c r="F342">
        <v>4522970</v>
      </c>
      <c r="G342">
        <v>2259875</v>
      </c>
      <c r="H342">
        <v>0</v>
      </c>
      <c r="I342">
        <v>0</v>
      </c>
      <c r="J342">
        <v>0</v>
      </c>
      <c r="K342">
        <v>0</v>
      </c>
      <c r="L342">
        <v>306839</v>
      </c>
      <c r="M342">
        <v>0</v>
      </c>
      <c r="N342">
        <v>110321354</v>
      </c>
      <c r="O342">
        <v>105564</v>
      </c>
      <c r="P342">
        <v>110215790</v>
      </c>
      <c r="Q342">
        <v>1776525</v>
      </c>
      <c r="R342">
        <v>2022</v>
      </c>
      <c r="S342">
        <v>23</v>
      </c>
      <c r="T342">
        <v>1</v>
      </c>
      <c r="U342">
        <v>675</v>
      </c>
      <c r="V342">
        <v>231675</v>
      </c>
      <c r="W342" t="s">
        <v>26</v>
      </c>
      <c r="X342" t="s">
        <v>26</v>
      </c>
      <c r="Y342" t="s">
        <v>271</v>
      </c>
      <c r="Z342" t="s">
        <v>244</v>
      </c>
      <c r="AA342" s="3" t="str">
        <f t="shared" si="10"/>
        <v>1675</v>
      </c>
      <c r="AB342" s="4" t="str">
        <f t="shared" si="11"/>
        <v>Non-TIF</v>
      </c>
    </row>
    <row r="343" spans="1:28" x14ac:dyDescent="0.25">
      <c r="A343">
        <v>2022</v>
      </c>
      <c r="B343">
        <v>23</v>
      </c>
      <c r="C343" t="s">
        <v>31</v>
      </c>
      <c r="D343">
        <v>306052</v>
      </c>
      <c r="E343">
        <v>837113</v>
      </c>
      <c r="F343">
        <v>7780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1150945</v>
      </c>
      <c r="O343">
        <v>0</v>
      </c>
      <c r="P343">
        <v>1150945</v>
      </c>
      <c r="Q343">
        <v>13813</v>
      </c>
      <c r="R343">
        <v>2022</v>
      </c>
      <c r="S343">
        <v>23</v>
      </c>
      <c r="T343">
        <v>4</v>
      </c>
      <c r="U343">
        <v>41</v>
      </c>
      <c r="V343">
        <v>494041</v>
      </c>
      <c r="W343" t="s">
        <v>26</v>
      </c>
      <c r="X343" t="s">
        <v>26</v>
      </c>
      <c r="Y343" t="s">
        <v>376</v>
      </c>
      <c r="Z343" t="s">
        <v>244</v>
      </c>
      <c r="AA343" s="3" t="str">
        <f t="shared" si="10"/>
        <v>4041</v>
      </c>
      <c r="AB343" s="4" t="str">
        <f t="shared" si="11"/>
        <v>Non-TIF</v>
      </c>
    </row>
    <row r="344" spans="1:28" x14ac:dyDescent="0.25">
      <c r="A344">
        <v>2022</v>
      </c>
      <c r="B344">
        <v>12</v>
      </c>
      <c r="C344" t="s">
        <v>31</v>
      </c>
      <c r="D344">
        <v>21821203</v>
      </c>
      <c r="E344">
        <v>47617924</v>
      </c>
      <c r="F344">
        <v>2134939</v>
      </c>
      <c r="G344">
        <v>2202602</v>
      </c>
      <c r="H344">
        <v>0</v>
      </c>
      <c r="I344">
        <v>0</v>
      </c>
      <c r="J344">
        <v>0</v>
      </c>
      <c r="K344">
        <v>0</v>
      </c>
      <c r="L344">
        <v>204976</v>
      </c>
      <c r="M344">
        <v>0</v>
      </c>
      <c r="N344">
        <v>73981644</v>
      </c>
      <c r="O344">
        <v>109268</v>
      </c>
      <c r="P344">
        <v>73872376</v>
      </c>
      <c r="Q344">
        <v>1358610</v>
      </c>
      <c r="R344">
        <v>2022</v>
      </c>
      <c r="S344">
        <v>12</v>
      </c>
      <c r="T344">
        <v>2</v>
      </c>
      <c r="U344">
        <v>781</v>
      </c>
      <c r="V344">
        <v>352781</v>
      </c>
      <c r="W344" t="s">
        <v>26</v>
      </c>
      <c r="X344" t="s">
        <v>26</v>
      </c>
      <c r="Y344" t="s">
        <v>144</v>
      </c>
      <c r="Z344" t="s">
        <v>76</v>
      </c>
      <c r="AA344" s="3" t="str">
        <f t="shared" si="10"/>
        <v>2781</v>
      </c>
      <c r="AB344" s="4" t="str">
        <f t="shared" si="11"/>
        <v>Non-TIF</v>
      </c>
    </row>
    <row r="345" spans="1:28" x14ac:dyDescent="0.25">
      <c r="A345">
        <v>2022</v>
      </c>
      <c r="B345">
        <v>12</v>
      </c>
      <c r="C345" t="s">
        <v>31</v>
      </c>
      <c r="D345">
        <v>50765596</v>
      </c>
      <c r="E345">
        <v>19496517</v>
      </c>
      <c r="F345">
        <v>1020763</v>
      </c>
      <c r="G345">
        <v>4285153</v>
      </c>
      <c r="H345">
        <v>0</v>
      </c>
      <c r="I345">
        <v>0</v>
      </c>
      <c r="J345">
        <v>0</v>
      </c>
      <c r="K345">
        <v>0</v>
      </c>
      <c r="L345">
        <v>296579</v>
      </c>
      <c r="M345">
        <v>1411023</v>
      </c>
      <c r="N345">
        <v>77275631</v>
      </c>
      <c r="O345">
        <v>122232</v>
      </c>
      <c r="P345">
        <v>77153399</v>
      </c>
      <c r="Q345">
        <v>8540336</v>
      </c>
      <c r="R345">
        <v>2022</v>
      </c>
      <c r="S345">
        <v>12</v>
      </c>
      <c r="T345">
        <v>1</v>
      </c>
      <c r="U345">
        <v>791</v>
      </c>
      <c r="V345">
        <v>381791</v>
      </c>
      <c r="W345" t="s">
        <v>26</v>
      </c>
      <c r="X345" t="s">
        <v>26</v>
      </c>
      <c r="Y345" t="s">
        <v>145</v>
      </c>
      <c r="Z345" t="s">
        <v>76</v>
      </c>
      <c r="AA345" s="3" t="str">
        <f t="shared" si="10"/>
        <v>1791</v>
      </c>
      <c r="AB345" s="4" t="str">
        <f t="shared" si="11"/>
        <v>Non-TIF</v>
      </c>
    </row>
    <row r="346" spans="1:28" x14ac:dyDescent="0.25">
      <c r="A346">
        <v>2022</v>
      </c>
      <c r="B346">
        <v>13</v>
      </c>
      <c r="C346" t="s">
        <v>44</v>
      </c>
      <c r="D346">
        <v>556977</v>
      </c>
      <c r="E346">
        <v>0</v>
      </c>
      <c r="F346">
        <v>0</v>
      </c>
      <c r="G346">
        <v>1505977</v>
      </c>
      <c r="H346">
        <v>35839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2098793</v>
      </c>
      <c r="O346">
        <v>3704</v>
      </c>
      <c r="P346">
        <v>2095089</v>
      </c>
      <c r="Q346">
        <v>0</v>
      </c>
      <c r="R346">
        <v>2022</v>
      </c>
      <c r="S346">
        <v>13</v>
      </c>
      <c r="T346">
        <v>6</v>
      </c>
      <c r="U346">
        <v>91</v>
      </c>
      <c r="V346">
        <v>136091</v>
      </c>
      <c r="W346" t="s">
        <v>26</v>
      </c>
      <c r="X346" t="s">
        <v>26</v>
      </c>
      <c r="Y346" t="s">
        <v>179</v>
      </c>
      <c r="Z346" t="s">
        <v>146</v>
      </c>
      <c r="AA346" s="3" t="str">
        <f t="shared" si="10"/>
        <v>6091</v>
      </c>
      <c r="AB346" s="4" t="str">
        <f t="shared" si="11"/>
        <v>Non-TIF</v>
      </c>
    </row>
    <row r="347" spans="1:28" x14ac:dyDescent="0.25">
      <c r="A347">
        <v>2022</v>
      </c>
      <c r="B347">
        <v>13</v>
      </c>
      <c r="C347" t="s">
        <v>31</v>
      </c>
      <c r="D347">
        <v>87482120</v>
      </c>
      <c r="E347">
        <v>57714013</v>
      </c>
      <c r="F347">
        <v>1594595</v>
      </c>
      <c r="G347">
        <v>15958421</v>
      </c>
      <c r="H347">
        <v>232069</v>
      </c>
      <c r="I347">
        <v>0</v>
      </c>
      <c r="J347">
        <v>0</v>
      </c>
      <c r="K347">
        <v>0</v>
      </c>
      <c r="L347">
        <v>287896</v>
      </c>
      <c r="M347">
        <v>3015461</v>
      </c>
      <c r="N347">
        <v>166284575</v>
      </c>
      <c r="O347">
        <v>197334</v>
      </c>
      <c r="P347">
        <v>166087241</v>
      </c>
      <c r="Q347">
        <v>3820487</v>
      </c>
      <c r="R347">
        <v>2022</v>
      </c>
      <c r="S347">
        <v>13</v>
      </c>
      <c r="T347">
        <v>4</v>
      </c>
      <c r="U347">
        <v>23</v>
      </c>
      <c r="V347">
        <v>134023</v>
      </c>
      <c r="W347" t="s">
        <v>26</v>
      </c>
      <c r="X347" t="s">
        <v>26</v>
      </c>
      <c r="Y347" t="s">
        <v>283</v>
      </c>
      <c r="Z347" t="s">
        <v>146</v>
      </c>
      <c r="AA347" s="3" t="str">
        <f t="shared" si="10"/>
        <v>4023</v>
      </c>
      <c r="AB347" s="4" t="str">
        <f t="shared" si="11"/>
        <v>Non-TIF</v>
      </c>
    </row>
    <row r="348" spans="1:28" x14ac:dyDescent="0.25">
      <c r="A348">
        <v>2022</v>
      </c>
      <c r="B348">
        <v>14</v>
      </c>
      <c r="C348" t="s">
        <v>44</v>
      </c>
      <c r="D348">
        <v>381119</v>
      </c>
      <c r="E348">
        <v>0</v>
      </c>
      <c r="F348">
        <v>0</v>
      </c>
      <c r="G348">
        <v>1635652</v>
      </c>
      <c r="H348">
        <v>392617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2409388</v>
      </c>
      <c r="O348">
        <v>9260</v>
      </c>
      <c r="P348">
        <v>2400128</v>
      </c>
      <c r="Q348">
        <v>0</v>
      </c>
      <c r="R348">
        <v>2022</v>
      </c>
      <c r="S348">
        <v>14</v>
      </c>
      <c r="T348">
        <v>1</v>
      </c>
      <c r="U348">
        <v>413</v>
      </c>
      <c r="V348">
        <v>141413</v>
      </c>
      <c r="W348" t="s">
        <v>26</v>
      </c>
      <c r="X348" t="s">
        <v>26</v>
      </c>
      <c r="Y348" t="s">
        <v>94</v>
      </c>
      <c r="Z348" t="s">
        <v>147</v>
      </c>
      <c r="AA348" s="3" t="str">
        <f t="shared" si="10"/>
        <v>1413</v>
      </c>
      <c r="AB348" s="4" t="str">
        <f t="shared" si="11"/>
        <v>Non-TIF</v>
      </c>
    </row>
    <row r="349" spans="1:28" x14ac:dyDescent="0.25">
      <c r="A349">
        <v>2022</v>
      </c>
      <c r="B349">
        <v>14</v>
      </c>
      <c r="C349" t="s">
        <v>44</v>
      </c>
      <c r="D349">
        <v>834531</v>
      </c>
      <c r="E349">
        <v>0</v>
      </c>
      <c r="F349">
        <v>0</v>
      </c>
      <c r="G349">
        <v>2102906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2937437</v>
      </c>
      <c r="O349">
        <v>7408</v>
      </c>
      <c r="P349">
        <v>2930029</v>
      </c>
      <c r="Q349">
        <v>0</v>
      </c>
      <c r="R349">
        <v>2022</v>
      </c>
      <c r="S349">
        <v>14</v>
      </c>
      <c r="T349">
        <v>2</v>
      </c>
      <c r="U349">
        <v>520</v>
      </c>
      <c r="V349">
        <v>142520</v>
      </c>
      <c r="W349" t="s">
        <v>26</v>
      </c>
      <c r="X349" t="s">
        <v>26</v>
      </c>
      <c r="Y349" t="s">
        <v>180</v>
      </c>
      <c r="Z349" t="s">
        <v>147</v>
      </c>
      <c r="AA349" s="3" t="str">
        <f t="shared" si="10"/>
        <v>2520</v>
      </c>
      <c r="AB349" s="4" t="str">
        <f t="shared" si="11"/>
        <v>Non-TIF</v>
      </c>
    </row>
    <row r="350" spans="1:28" x14ac:dyDescent="0.25">
      <c r="A350">
        <v>2022</v>
      </c>
      <c r="B350">
        <v>14</v>
      </c>
      <c r="C350" t="s">
        <v>23</v>
      </c>
      <c r="D350">
        <v>3247600</v>
      </c>
      <c r="E350">
        <v>0</v>
      </c>
      <c r="F350">
        <v>0</v>
      </c>
      <c r="G350">
        <v>2014628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5262228</v>
      </c>
      <c r="O350">
        <v>0</v>
      </c>
      <c r="P350">
        <v>5262228</v>
      </c>
      <c r="Q350">
        <v>0</v>
      </c>
      <c r="R350">
        <v>2022</v>
      </c>
      <c r="S350">
        <v>14</v>
      </c>
      <c r="T350">
        <v>2</v>
      </c>
      <c r="U350">
        <v>520</v>
      </c>
      <c r="V350" t="s">
        <v>183</v>
      </c>
      <c r="W350" t="s">
        <v>25</v>
      </c>
      <c r="X350" t="s">
        <v>26</v>
      </c>
      <c r="Y350" t="s">
        <v>184</v>
      </c>
      <c r="Z350" t="s">
        <v>147</v>
      </c>
      <c r="AA350" s="3" t="str">
        <f t="shared" si="10"/>
        <v>2520</v>
      </c>
      <c r="AB350" s="4" t="str">
        <f t="shared" si="11"/>
        <v>TIF</v>
      </c>
    </row>
    <row r="351" spans="1:28" x14ac:dyDescent="0.25">
      <c r="A351">
        <v>2022</v>
      </c>
      <c r="B351">
        <v>14</v>
      </c>
      <c r="C351" t="s">
        <v>31</v>
      </c>
      <c r="D351">
        <v>4977437</v>
      </c>
      <c r="E351">
        <v>19007406</v>
      </c>
      <c r="F351">
        <v>1194928</v>
      </c>
      <c r="G351">
        <v>1451476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26631247</v>
      </c>
      <c r="O351">
        <v>16668</v>
      </c>
      <c r="P351">
        <v>26614579</v>
      </c>
      <c r="Q351">
        <v>368389</v>
      </c>
      <c r="R351">
        <v>2022</v>
      </c>
      <c r="S351">
        <v>14</v>
      </c>
      <c r="T351">
        <v>6</v>
      </c>
      <c r="U351">
        <v>91</v>
      </c>
      <c r="V351">
        <v>136091</v>
      </c>
      <c r="W351" t="s">
        <v>26</v>
      </c>
      <c r="X351" t="s">
        <v>26</v>
      </c>
      <c r="Y351" t="s">
        <v>179</v>
      </c>
      <c r="Z351" t="s">
        <v>147</v>
      </c>
      <c r="AA351" s="3" t="str">
        <f t="shared" si="10"/>
        <v>6091</v>
      </c>
      <c r="AB351" s="4" t="str">
        <f t="shared" si="11"/>
        <v>Non-TIF</v>
      </c>
    </row>
    <row r="352" spans="1:28" x14ac:dyDescent="0.25">
      <c r="A352">
        <v>2022</v>
      </c>
      <c r="B352">
        <v>15</v>
      </c>
      <c r="C352" t="s">
        <v>44</v>
      </c>
      <c r="D352">
        <v>73869345</v>
      </c>
      <c r="E352">
        <v>3354762</v>
      </c>
      <c r="F352">
        <v>514312</v>
      </c>
      <c r="G352">
        <v>60373731</v>
      </c>
      <c r="H352">
        <v>3807712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141919862</v>
      </c>
      <c r="O352">
        <v>183348</v>
      </c>
      <c r="P352">
        <v>141736514</v>
      </c>
      <c r="Q352">
        <v>0</v>
      </c>
      <c r="R352">
        <v>2022</v>
      </c>
      <c r="S352">
        <v>15</v>
      </c>
      <c r="T352">
        <v>0</v>
      </c>
      <c r="U352">
        <v>387</v>
      </c>
      <c r="V352">
        <v>150387</v>
      </c>
      <c r="W352" t="s">
        <v>26</v>
      </c>
      <c r="X352" t="s">
        <v>26</v>
      </c>
      <c r="Y352" t="s">
        <v>127</v>
      </c>
      <c r="Z352" t="s">
        <v>151</v>
      </c>
      <c r="AA352" s="3" t="str">
        <f t="shared" si="10"/>
        <v>0387</v>
      </c>
      <c r="AB352" s="4" t="str">
        <f t="shared" si="11"/>
        <v>Non-TIF</v>
      </c>
    </row>
    <row r="353" spans="1:28" x14ac:dyDescent="0.25">
      <c r="A353">
        <v>2022</v>
      </c>
      <c r="B353">
        <v>15</v>
      </c>
      <c r="C353" t="s">
        <v>23</v>
      </c>
      <c r="D353">
        <v>5250669</v>
      </c>
      <c r="E353">
        <v>34829</v>
      </c>
      <c r="F353">
        <v>0</v>
      </c>
      <c r="G353">
        <v>0</v>
      </c>
      <c r="H353">
        <v>30094617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35380115</v>
      </c>
      <c r="O353">
        <v>0</v>
      </c>
      <c r="P353">
        <v>35380115</v>
      </c>
      <c r="Q353">
        <v>0</v>
      </c>
      <c r="R353">
        <v>2022</v>
      </c>
      <c r="S353">
        <v>15</v>
      </c>
      <c r="T353">
        <v>0</v>
      </c>
      <c r="U353">
        <v>387</v>
      </c>
      <c r="V353" t="s">
        <v>343</v>
      </c>
      <c r="W353" t="s">
        <v>25</v>
      </c>
      <c r="X353" t="s">
        <v>26</v>
      </c>
      <c r="Y353" t="s">
        <v>344</v>
      </c>
      <c r="Z353" t="s">
        <v>151</v>
      </c>
      <c r="AA353" s="3" t="str">
        <f t="shared" si="10"/>
        <v>0387</v>
      </c>
      <c r="AB353" s="4" t="str">
        <f t="shared" si="11"/>
        <v>TIF</v>
      </c>
    </row>
    <row r="354" spans="1:28" x14ac:dyDescent="0.25">
      <c r="A354">
        <v>2022</v>
      </c>
      <c r="B354">
        <v>15</v>
      </c>
      <c r="C354" t="s">
        <v>31</v>
      </c>
      <c r="D354">
        <v>78924445</v>
      </c>
      <c r="E354">
        <v>186639562</v>
      </c>
      <c r="F354">
        <v>6945390</v>
      </c>
      <c r="G354">
        <v>13901106</v>
      </c>
      <c r="H354">
        <v>127493269</v>
      </c>
      <c r="I354">
        <v>0</v>
      </c>
      <c r="J354">
        <v>0</v>
      </c>
      <c r="K354">
        <v>0</v>
      </c>
      <c r="L354">
        <v>5450369</v>
      </c>
      <c r="M354">
        <v>2516616</v>
      </c>
      <c r="N354">
        <v>421870757</v>
      </c>
      <c r="O354">
        <v>244464</v>
      </c>
      <c r="P354">
        <v>421626293</v>
      </c>
      <c r="Q354">
        <v>11939711</v>
      </c>
      <c r="R354">
        <v>2022</v>
      </c>
      <c r="S354">
        <v>15</v>
      </c>
      <c r="T354">
        <v>0</v>
      </c>
      <c r="U354">
        <v>914</v>
      </c>
      <c r="V354">
        <v>150914</v>
      </c>
      <c r="W354" t="s">
        <v>26</v>
      </c>
      <c r="X354" t="s">
        <v>26</v>
      </c>
      <c r="Y354" t="s">
        <v>32</v>
      </c>
      <c r="Z354" t="s">
        <v>151</v>
      </c>
      <c r="AA354" s="3" t="str">
        <f t="shared" si="10"/>
        <v>0914</v>
      </c>
      <c r="AB354" s="4" t="str">
        <f t="shared" si="11"/>
        <v>Non-TIF</v>
      </c>
    </row>
    <row r="355" spans="1:28" x14ac:dyDescent="0.25">
      <c r="A355">
        <v>2022</v>
      </c>
      <c r="B355">
        <v>16</v>
      </c>
      <c r="C355" t="s">
        <v>44</v>
      </c>
      <c r="D355">
        <v>1228409</v>
      </c>
      <c r="E355">
        <v>27457</v>
      </c>
      <c r="F355">
        <v>0</v>
      </c>
      <c r="G355">
        <v>5295927</v>
      </c>
      <c r="H355">
        <v>12228887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18780680</v>
      </c>
      <c r="O355">
        <v>1852</v>
      </c>
      <c r="P355">
        <v>18778828</v>
      </c>
      <c r="Q355">
        <v>0</v>
      </c>
      <c r="R355">
        <v>2022</v>
      </c>
      <c r="S355">
        <v>16</v>
      </c>
      <c r="T355">
        <v>1</v>
      </c>
      <c r="U355">
        <v>926</v>
      </c>
      <c r="V355">
        <v>161926</v>
      </c>
      <c r="W355" t="s">
        <v>26</v>
      </c>
      <c r="X355" t="s">
        <v>26</v>
      </c>
      <c r="Y355" t="s">
        <v>157</v>
      </c>
      <c r="Z355" t="s">
        <v>154</v>
      </c>
      <c r="AA355" s="3" t="str">
        <f t="shared" si="10"/>
        <v>1926</v>
      </c>
      <c r="AB355" s="4" t="str">
        <f t="shared" si="11"/>
        <v>Non-TIF</v>
      </c>
    </row>
    <row r="356" spans="1:28" x14ac:dyDescent="0.25">
      <c r="A356">
        <v>2022</v>
      </c>
      <c r="B356">
        <v>16</v>
      </c>
      <c r="C356" t="s">
        <v>44</v>
      </c>
      <c r="D356">
        <v>6801580</v>
      </c>
      <c r="E356">
        <v>113160</v>
      </c>
      <c r="F356">
        <v>0</v>
      </c>
      <c r="G356">
        <v>45293201</v>
      </c>
      <c r="H356">
        <v>11233870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63441811</v>
      </c>
      <c r="O356">
        <v>12964</v>
      </c>
      <c r="P356">
        <v>63428847</v>
      </c>
      <c r="Q356">
        <v>0</v>
      </c>
      <c r="R356">
        <v>2022</v>
      </c>
      <c r="S356">
        <v>16</v>
      </c>
      <c r="T356">
        <v>6</v>
      </c>
      <c r="U356">
        <v>930</v>
      </c>
      <c r="V356">
        <v>166930</v>
      </c>
      <c r="W356" t="s">
        <v>26</v>
      </c>
      <c r="X356" t="s">
        <v>26</v>
      </c>
      <c r="Y356" t="s">
        <v>159</v>
      </c>
      <c r="Z356" t="s">
        <v>154</v>
      </c>
      <c r="AA356" s="3" t="str">
        <f t="shared" si="10"/>
        <v>6930</v>
      </c>
      <c r="AB356" s="4" t="str">
        <f t="shared" si="11"/>
        <v>Non-TIF</v>
      </c>
    </row>
    <row r="357" spans="1:28" x14ac:dyDescent="0.25">
      <c r="A357">
        <v>2022</v>
      </c>
      <c r="B357">
        <v>16</v>
      </c>
      <c r="C357" t="s">
        <v>31</v>
      </c>
      <c r="D357">
        <v>158059289</v>
      </c>
      <c r="E357">
        <v>105368923</v>
      </c>
      <c r="F357">
        <v>4842905</v>
      </c>
      <c r="G357">
        <v>5360907</v>
      </c>
      <c r="H357">
        <v>4603563</v>
      </c>
      <c r="I357">
        <v>0</v>
      </c>
      <c r="J357">
        <v>0</v>
      </c>
      <c r="K357">
        <v>0</v>
      </c>
      <c r="L357">
        <v>3616183</v>
      </c>
      <c r="M357">
        <v>0</v>
      </c>
      <c r="N357">
        <v>281851770</v>
      </c>
      <c r="O357">
        <v>405588</v>
      </c>
      <c r="P357">
        <v>281446182</v>
      </c>
      <c r="Q357">
        <v>3250383</v>
      </c>
      <c r="R357">
        <v>2022</v>
      </c>
      <c r="S357">
        <v>16</v>
      </c>
      <c r="T357">
        <v>6</v>
      </c>
      <c r="U357">
        <v>408</v>
      </c>
      <c r="V357">
        <v>166408</v>
      </c>
      <c r="W357" t="s">
        <v>26</v>
      </c>
      <c r="X357" t="s">
        <v>26</v>
      </c>
      <c r="Y357" t="s">
        <v>209</v>
      </c>
      <c r="Z357" t="s">
        <v>154</v>
      </c>
      <c r="AA357" s="3" t="str">
        <f t="shared" si="10"/>
        <v>6408</v>
      </c>
      <c r="AB357" s="4" t="str">
        <f t="shared" si="11"/>
        <v>Non-TIF</v>
      </c>
    </row>
    <row r="358" spans="1:28" x14ac:dyDescent="0.25">
      <c r="A358">
        <v>2022</v>
      </c>
      <c r="B358">
        <v>16</v>
      </c>
      <c r="C358" t="s">
        <v>31</v>
      </c>
      <c r="D358">
        <v>33472528</v>
      </c>
      <c r="E358">
        <v>15986765</v>
      </c>
      <c r="F358">
        <v>596771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91095</v>
      </c>
      <c r="M358">
        <v>2384632</v>
      </c>
      <c r="N358">
        <v>52531791</v>
      </c>
      <c r="O358">
        <v>48152</v>
      </c>
      <c r="P358">
        <v>52483639</v>
      </c>
      <c r="Q358">
        <v>427930</v>
      </c>
      <c r="R358">
        <v>2022</v>
      </c>
      <c r="S358">
        <v>16</v>
      </c>
      <c r="T358">
        <v>3</v>
      </c>
      <c r="U358">
        <v>744</v>
      </c>
      <c r="V358">
        <v>573744</v>
      </c>
      <c r="W358" t="s">
        <v>26</v>
      </c>
      <c r="X358" t="s">
        <v>26</v>
      </c>
      <c r="Y358" t="s">
        <v>211</v>
      </c>
      <c r="Z358" t="s">
        <v>154</v>
      </c>
      <c r="AA358" s="3" t="str">
        <f t="shared" si="10"/>
        <v>3744</v>
      </c>
      <c r="AB358" s="4" t="str">
        <f t="shared" si="11"/>
        <v>Non-TIF</v>
      </c>
    </row>
    <row r="359" spans="1:28" x14ac:dyDescent="0.25">
      <c r="A359">
        <v>2022</v>
      </c>
      <c r="B359">
        <v>18</v>
      </c>
      <c r="C359" t="s">
        <v>44</v>
      </c>
      <c r="D359">
        <v>338659</v>
      </c>
      <c r="E359">
        <v>54730</v>
      </c>
      <c r="F359">
        <v>5719</v>
      </c>
      <c r="G359">
        <v>3509770</v>
      </c>
      <c r="H359">
        <v>16918349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20827227</v>
      </c>
      <c r="O359">
        <v>5556</v>
      </c>
      <c r="P359">
        <v>20821671</v>
      </c>
      <c r="Q359">
        <v>0</v>
      </c>
      <c r="R359">
        <v>2022</v>
      </c>
      <c r="S359">
        <v>18</v>
      </c>
      <c r="T359">
        <v>4</v>
      </c>
      <c r="U359">
        <v>68</v>
      </c>
      <c r="V359">
        <v>184068</v>
      </c>
      <c r="W359" t="s">
        <v>26</v>
      </c>
      <c r="X359" t="s">
        <v>26</v>
      </c>
      <c r="Y359" t="s">
        <v>215</v>
      </c>
      <c r="Z359" t="s">
        <v>214</v>
      </c>
      <c r="AA359" s="3" t="str">
        <f t="shared" si="10"/>
        <v>4068</v>
      </c>
      <c r="AB359" s="4" t="str">
        <f t="shared" si="11"/>
        <v>Non-TIF</v>
      </c>
    </row>
    <row r="360" spans="1:28" x14ac:dyDescent="0.25">
      <c r="A360">
        <v>2022</v>
      </c>
      <c r="B360">
        <v>18</v>
      </c>
      <c r="C360" t="s">
        <v>31</v>
      </c>
      <c r="D360">
        <v>39836912</v>
      </c>
      <c r="E360">
        <v>102720362</v>
      </c>
      <c r="F360">
        <v>6043220</v>
      </c>
      <c r="G360">
        <v>8162009</v>
      </c>
      <c r="H360">
        <v>10010644</v>
      </c>
      <c r="I360">
        <v>0</v>
      </c>
      <c r="J360">
        <v>0</v>
      </c>
      <c r="K360">
        <v>0</v>
      </c>
      <c r="L360">
        <v>14770468</v>
      </c>
      <c r="M360">
        <v>1322812</v>
      </c>
      <c r="N360">
        <v>182866427</v>
      </c>
      <c r="O360">
        <v>170384</v>
      </c>
      <c r="P360">
        <v>182696043</v>
      </c>
      <c r="Q360">
        <v>1795649</v>
      </c>
      <c r="R360">
        <v>2022</v>
      </c>
      <c r="S360">
        <v>18</v>
      </c>
      <c r="T360">
        <v>0</v>
      </c>
      <c r="U360">
        <v>171</v>
      </c>
      <c r="V360">
        <v>110171</v>
      </c>
      <c r="W360" t="s">
        <v>26</v>
      </c>
      <c r="X360" t="s">
        <v>26</v>
      </c>
      <c r="Y360" t="s">
        <v>1058</v>
      </c>
      <c r="Z360" t="s">
        <v>214</v>
      </c>
      <c r="AA360" s="3" t="str">
        <f t="shared" si="10"/>
        <v>0171</v>
      </c>
      <c r="AB360" s="4" t="str">
        <f t="shared" si="11"/>
        <v>Non-TIF</v>
      </c>
    </row>
    <row r="361" spans="1:28" x14ac:dyDescent="0.25">
      <c r="A361">
        <v>2022</v>
      </c>
      <c r="B361">
        <v>18</v>
      </c>
      <c r="C361" t="s">
        <v>31</v>
      </c>
      <c r="D361">
        <v>0</v>
      </c>
      <c r="E361">
        <v>341423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341423</v>
      </c>
      <c r="O361">
        <v>0</v>
      </c>
      <c r="P361">
        <v>341423</v>
      </c>
      <c r="Q361">
        <v>2906</v>
      </c>
      <c r="R361">
        <v>2022</v>
      </c>
      <c r="S361">
        <v>18</v>
      </c>
      <c r="T361">
        <v>6</v>
      </c>
      <c r="U361">
        <v>48</v>
      </c>
      <c r="V361">
        <v>116048</v>
      </c>
      <c r="W361" t="s">
        <v>26</v>
      </c>
      <c r="X361" t="s">
        <v>26</v>
      </c>
      <c r="Y361" t="s">
        <v>216</v>
      </c>
      <c r="Z361" t="s">
        <v>214</v>
      </c>
      <c r="AA361" s="3" t="str">
        <f t="shared" si="10"/>
        <v>6048</v>
      </c>
      <c r="AB361" s="4" t="str">
        <f t="shared" si="11"/>
        <v>Non-TIF</v>
      </c>
    </row>
    <row r="362" spans="1:28" x14ac:dyDescent="0.25">
      <c r="A362">
        <v>2022</v>
      </c>
      <c r="B362">
        <v>18</v>
      </c>
      <c r="C362" t="s">
        <v>31</v>
      </c>
      <c r="D362">
        <v>153654435</v>
      </c>
      <c r="E362">
        <v>84474129</v>
      </c>
      <c r="F362">
        <v>4244984</v>
      </c>
      <c r="G362">
        <v>37451005</v>
      </c>
      <c r="H362">
        <v>3884390</v>
      </c>
      <c r="I362">
        <v>0</v>
      </c>
      <c r="J362">
        <v>0</v>
      </c>
      <c r="K362">
        <v>0</v>
      </c>
      <c r="L362">
        <v>31286611</v>
      </c>
      <c r="M362">
        <v>1670502</v>
      </c>
      <c r="N362">
        <v>316666056</v>
      </c>
      <c r="O362">
        <v>657460</v>
      </c>
      <c r="P362">
        <v>316008596</v>
      </c>
      <c r="Q362">
        <v>4971746</v>
      </c>
      <c r="R362">
        <v>2022</v>
      </c>
      <c r="S362">
        <v>18</v>
      </c>
      <c r="T362">
        <v>1</v>
      </c>
      <c r="U362">
        <v>152</v>
      </c>
      <c r="V362">
        <v>181152</v>
      </c>
      <c r="W362" t="s">
        <v>26</v>
      </c>
      <c r="X362" t="s">
        <v>26</v>
      </c>
      <c r="Y362" t="s">
        <v>213</v>
      </c>
      <c r="Z362" t="s">
        <v>214</v>
      </c>
      <c r="AA362" s="3" t="str">
        <f t="shared" si="10"/>
        <v>1152</v>
      </c>
      <c r="AB362" s="4" t="str">
        <f t="shared" si="11"/>
        <v>Non-TIF</v>
      </c>
    </row>
    <row r="363" spans="1:28" x14ac:dyDescent="0.25">
      <c r="A363">
        <v>2022</v>
      </c>
      <c r="B363">
        <v>27</v>
      </c>
      <c r="C363" t="s">
        <v>44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2022</v>
      </c>
      <c r="S363">
        <v>27</v>
      </c>
      <c r="T363">
        <v>3</v>
      </c>
      <c r="U363">
        <v>465</v>
      </c>
      <c r="V363">
        <v>273465</v>
      </c>
      <c r="W363" t="s">
        <v>26</v>
      </c>
      <c r="X363" t="s">
        <v>26</v>
      </c>
      <c r="Y363" t="s">
        <v>288</v>
      </c>
      <c r="Z363" t="s">
        <v>289</v>
      </c>
      <c r="AA363" s="3" t="str">
        <f t="shared" si="10"/>
        <v>3465</v>
      </c>
      <c r="AB363" s="4" t="str">
        <f t="shared" si="11"/>
        <v>Non-TIF</v>
      </c>
    </row>
    <row r="364" spans="1:28" x14ac:dyDescent="0.25">
      <c r="A364">
        <v>2022</v>
      </c>
      <c r="B364">
        <v>27</v>
      </c>
      <c r="C364" t="s">
        <v>31</v>
      </c>
      <c r="D364">
        <v>7785929</v>
      </c>
      <c r="E364">
        <v>9588062</v>
      </c>
      <c r="F364">
        <v>942965</v>
      </c>
      <c r="G364">
        <v>149391</v>
      </c>
      <c r="H364">
        <v>3546</v>
      </c>
      <c r="I364">
        <v>0</v>
      </c>
      <c r="J364">
        <v>0</v>
      </c>
      <c r="K364">
        <v>0</v>
      </c>
      <c r="L364">
        <v>332712</v>
      </c>
      <c r="M364">
        <v>0</v>
      </c>
      <c r="N364">
        <v>18802605</v>
      </c>
      <c r="O364">
        <v>55868</v>
      </c>
      <c r="P364">
        <v>18746737</v>
      </c>
      <c r="Q364">
        <v>377414</v>
      </c>
      <c r="R364">
        <v>2022</v>
      </c>
      <c r="S364">
        <v>27</v>
      </c>
      <c r="T364">
        <v>1</v>
      </c>
      <c r="U364">
        <v>211</v>
      </c>
      <c r="V364">
        <v>201211</v>
      </c>
      <c r="W364" t="s">
        <v>26</v>
      </c>
      <c r="X364" t="s">
        <v>26</v>
      </c>
      <c r="Y364" t="s">
        <v>220</v>
      </c>
      <c r="Z364" t="s">
        <v>289</v>
      </c>
      <c r="AA364" s="3" t="str">
        <f t="shared" si="10"/>
        <v>1211</v>
      </c>
      <c r="AB364" s="4" t="str">
        <f t="shared" si="11"/>
        <v>Non-TIF</v>
      </c>
    </row>
    <row r="365" spans="1:28" x14ac:dyDescent="0.25">
      <c r="A365">
        <v>2022</v>
      </c>
      <c r="B365">
        <v>27</v>
      </c>
      <c r="C365" t="s">
        <v>31</v>
      </c>
      <c r="D365">
        <v>879324</v>
      </c>
      <c r="E365">
        <v>2870748</v>
      </c>
      <c r="F365">
        <v>133688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3883760</v>
      </c>
      <c r="O365">
        <v>0</v>
      </c>
      <c r="P365">
        <v>3883760</v>
      </c>
      <c r="Q365">
        <v>81412</v>
      </c>
      <c r="R365">
        <v>2022</v>
      </c>
      <c r="S365">
        <v>27</v>
      </c>
      <c r="T365">
        <v>4</v>
      </c>
      <c r="U365">
        <v>572</v>
      </c>
      <c r="V365">
        <v>204572</v>
      </c>
      <c r="W365" t="s">
        <v>26</v>
      </c>
      <c r="X365" t="s">
        <v>26</v>
      </c>
      <c r="Y365" t="s">
        <v>255</v>
      </c>
      <c r="Z365" t="s">
        <v>289</v>
      </c>
      <c r="AA365" s="3" t="str">
        <f t="shared" si="10"/>
        <v>4572</v>
      </c>
      <c r="AB365" s="4" t="str">
        <f t="shared" si="11"/>
        <v>Non-TIF</v>
      </c>
    </row>
    <row r="366" spans="1:28" x14ac:dyDescent="0.25">
      <c r="A366">
        <v>2022</v>
      </c>
      <c r="B366">
        <v>28</v>
      </c>
      <c r="C366" t="s">
        <v>44</v>
      </c>
      <c r="D366">
        <v>5634706</v>
      </c>
      <c r="E366">
        <v>46554</v>
      </c>
      <c r="F366">
        <v>0</v>
      </c>
      <c r="G366">
        <v>3089518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8770778</v>
      </c>
      <c r="O366">
        <v>9260</v>
      </c>
      <c r="P366">
        <v>8761518</v>
      </c>
      <c r="Q366">
        <v>0</v>
      </c>
      <c r="R366">
        <v>2022</v>
      </c>
      <c r="S366">
        <v>28</v>
      </c>
      <c r="T366">
        <v>1</v>
      </c>
      <c r="U366">
        <v>989</v>
      </c>
      <c r="V366">
        <v>281989</v>
      </c>
      <c r="W366" t="s">
        <v>26</v>
      </c>
      <c r="X366" t="s">
        <v>26</v>
      </c>
      <c r="Y366" t="s">
        <v>293</v>
      </c>
      <c r="Z366" t="s">
        <v>294</v>
      </c>
      <c r="AA366" s="3" t="str">
        <f t="shared" si="10"/>
        <v>1989</v>
      </c>
      <c r="AB366" s="4" t="str">
        <f t="shared" si="11"/>
        <v>Non-TIF</v>
      </c>
    </row>
    <row r="367" spans="1:28" x14ac:dyDescent="0.25">
      <c r="A367">
        <v>2022</v>
      </c>
      <c r="B367">
        <v>28</v>
      </c>
      <c r="C367" t="s">
        <v>31</v>
      </c>
      <c r="D367">
        <v>270003095</v>
      </c>
      <c r="E367">
        <v>159437701</v>
      </c>
      <c r="F367">
        <v>16027278</v>
      </c>
      <c r="G367">
        <v>18367309</v>
      </c>
      <c r="H367">
        <v>18638573</v>
      </c>
      <c r="I367">
        <v>0</v>
      </c>
      <c r="J367">
        <v>0</v>
      </c>
      <c r="K367">
        <v>0</v>
      </c>
      <c r="L367">
        <v>33038853</v>
      </c>
      <c r="M367">
        <v>5314161</v>
      </c>
      <c r="N367">
        <v>520826970</v>
      </c>
      <c r="O367">
        <v>675980</v>
      </c>
      <c r="P367">
        <v>520150990</v>
      </c>
      <c r="Q367">
        <v>13898273</v>
      </c>
      <c r="R367">
        <v>2022</v>
      </c>
      <c r="S367">
        <v>28</v>
      </c>
      <c r="T367">
        <v>6</v>
      </c>
      <c r="U367">
        <v>950</v>
      </c>
      <c r="V367">
        <v>286950</v>
      </c>
      <c r="W367" t="s">
        <v>26</v>
      </c>
      <c r="X367" t="s">
        <v>26</v>
      </c>
      <c r="Y367" t="s">
        <v>276</v>
      </c>
      <c r="Z367" t="s">
        <v>294</v>
      </c>
      <c r="AA367" s="3" t="str">
        <f t="shared" si="10"/>
        <v>6950</v>
      </c>
      <c r="AB367" s="4" t="str">
        <f t="shared" si="11"/>
        <v>Non-TIF</v>
      </c>
    </row>
    <row r="368" spans="1:28" x14ac:dyDescent="0.25">
      <c r="A368">
        <v>2022</v>
      </c>
      <c r="B368">
        <v>28</v>
      </c>
      <c r="C368" t="s">
        <v>31</v>
      </c>
      <c r="D368">
        <v>11509204</v>
      </c>
      <c r="E368">
        <v>16878618</v>
      </c>
      <c r="F368">
        <v>1639220</v>
      </c>
      <c r="G368">
        <v>196995</v>
      </c>
      <c r="H368">
        <v>0</v>
      </c>
      <c r="I368">
        <v>0</v>
      </c>
      <c r="J368">
        <v>0</v>
      </c>
      <c r="K368">
        <v>0</v>
      </c>
      <c r="L368">
        <v>52795</v>
      </c>
      <c r="M368">
        <v>591702</v>
      </c>
      <c r="N368">
        <v>30868534</v>
      </c>
      <c r="O368">
        <v>18520</v>
      </c>
      <c r="P368">
        <v>30850014</v>
      </c>
      <c r="Q368">
        <v>1302879</v>
      </c>
      <c r="R368">
        <v>2022</v>
      </c>
      <c r="S368">
        <v>28</v>
      </c>
      <c r="T368">
        <v>4</v>
      </c>
      <c r="U368">
        <v>777</v>
      </c>
      <c r="V368">
        <v>574777</v>
      </c>
      <c r="W368" t="s">
        <v>26</v>
      </c>
      <c r="X368" t="s">
        <v>26</v>
      </c>
      <c r="Y368" t="s">
        <v>48</v>
      </c>
      <c r="Z368" t="s">
        <v>294</v>
      </c>
      <c r="AA368" s="3" t="str">
        <f t="shared" si="10"/>
        <v>4777</v>
      </c>
      <c r="AB368" s="4" t="str">
        <f t="shared" si="11"/>
        <v>Non-TIF</v>
      </c>
    </row>
    <row r="369" spans="1:28" x14ac:dyDescent="0.25">
      <c r="A369">
        <v>2022</v>
      </c>
      <c r="B369">
        <v>29</v>
      </c>
      <c r="C369" t="s">
        <v>44</v>
      </c>
      <c r="D369">
        <v>5303150</v>
      </c>
      <c r="E369">
        <v>785481</v>
      </c>
      <c r="F369">
        <v>463</v>
      </c>
      <c r="G369">
        <v>213670027</v>
      </c>
      <c r="H369">
        <v>9604947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229364068</v>
      </c>
      <c r="O369">
        <v>64820</v>
      </c>
      <c r="P369">
        <v>229299248</v>
      </c>
      <c r="Q369">
        <v>0</v>
      </c>
      <c r="R369">
        <v>2022</v>
      </c>
      <c r="S369">
        <v>29</v>
      </c>
      <c r="T369">
        <v>0</v>
      </c>
      <c r="U369">
        <v>882</v>
      </c>
      <c r="V369">
        <v>290882</v>
      </c>
      <c r="W369" t="s">
        <v>26</v>
      </c>
      <c r="X369" t="s">
        <v>26</v>
      </c>
      <c r="Y369" t="s">
        <v>298</v>
      </c>
      <c r="Z369" t="s">
        <v>299</v>
      </c>
      <c r="AA369" s="3" t="str">
        <f t="shared" si="10"/>
        <v>0882</v>
      </c>
      <c r="AB369" s="4" t="str">
        <f t="shared" si="11"/>
        <v>Non-TIF</v>
      </c>
    </row>
    <row r="370" spans="1:28" x14ac:dyDescent="0.25">
      <c r="A370">
        <v>2022</v>
      </c>
      <c r="B370">
        <v>29</v>
      </c>
      <c r="C370" t="s">
        <v>31</v>
      </c>
      <c r="D370">
        <v>91986778</v>
      </c>
      <c r="E370">
        <v>43930637</v>
      </c>
      <c r="F370">
        <v>2441376</v>
      </c>
      <c r="G370">
        <v>5504561</v>
      </c>
      <c r="H370">
        <v>4358055</v>
      </c>
      <c r="I370">
        <v>0</v>
      </c>
      <c r="J370">
        <v>0</v>
      </c>
      <c r="K370">
        <v>0</v>
      </c>
      <c r="L370">
        <v>2305994</v>
      </c>
      <c r="M370">
        <v>7977065</v>
      </c>
      <c r="N370">
        <v>158504466</v>
      </c>
      <c r="O370">
        <v>255576</v>
      </c>
      <c r="P370">
        <v>158248890</v>
      </c>
      <c r="Q370">
        <v>1355738</v>
      </c>
      <c r="R370">
        <v>2022</v>
      </c>
      <c r="S370">
        <v>29</v>
      </c>
      <c r="T370">
        <v>1</v>
      </c>
      <c r="U370">
        <v>602</v>
      </c>
      <c r="V370">
        <v>291602</v>
      </c>
      <c r="W370" t="s">
        <v>26</v>
      </c>
      <c r="X370" t="s">
        <v>26</v>
      </c>
      <c r="Y370" t="s">
        <v>372</v>
      </c>
      <c r="Z370" t="s">
        <v>299</v>
      </c>
      <c r="AA370" s="3" t="str">
        <f t="shared" si="10"/>
        <v>1602</v>
      </c>
      <c r="AB370" s="4" t="str">
        <f t="shared" si="11"/>
        <v>Non-TIF</v>
      </c>
    </row>
    <row r="371" spans="1:28" x14ac:dyDescent="0.25">
      <c r="A371">
        <v>2022</v>
      </c>
      <c r="B371">
        <v>30</v>
      </c>
      <c r="C371" t="s">
        <v>44</v>
      </c>
      <c r="D371">
        <v>21412416</v>
      </c>
      <c r="E371">
        <v>0</v>
      </c>
      <c r="F371">
        <v>0</v>
      </c>
      <c r="G371">
        <v>68869220</v>
      </c>
      <c r="H371">
        <v>21175471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111457107</v>
      </c>
      <c r="O371">
        <v>77784</v>
      </c>
      <c r="P371">
        <v>111379323</v>
      </c>
      <c r="Q371">
        <v>0</v>
      </c>
      <c r="R371">
        <v>2022</v>
      </c>
      <c r="S371">
        <v>30</v>
      </c>
      <c r="T371">
        <v>6</v>
      </c>
      <c r="U371">
        <v>120</v>
      </c>
      <c r="V371">
        <v>306120</v>
      </c>
      <c r="W371" t="s">
        <v>26</v>
      </c>
      <c r="X371" t="s">
        <v>26</v>
      </c>
      <c r="Y371" t="s">
        <v>374</v>
      </c>
      <c r="Z371" t="s">
        <v>335</v>
      </c>
      <c r="AA371" s="3" t="str">
        <f t="shared" si="10"/>
        <v>6120</v>
      </c>
      <c r="AB371" s="4" t="str">
        <f t="shared" si="11"/>
        <v>Non-TIF</v>
      </c>
    </row>
    <row r="372" spans="1:28" x14ac:dyDescent="0.25">
      <c r="A372">
        <v>2022</v>
      </c>
      <c r="B372">
        <v>30</v>
      </c>
      <c r="C372" t="s">
        <v>44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2022</v>
      </c>
      <c r="S372">
        <v>30</v>
      </c>
      <c r="T372">
        <v>2</v>
      </c>
      <c r="U372">
        <v>124</v>
      </c>
      <c r="V372">
        <v>322124</v>
      </c>
      <c r="W372" t="s">
        <v>26</v>
      </c>
      <c r="X372" t="s">
        <v>26</v>
      </c>
      <c r="Y372" t="s">
        <v>378</v>
      </c>
      <c r="Z372" t="s">
        <v>335</v>
      </c>
      <c r="AA372" s="3" t="str">
        <f t="shared" si="10"/>
        <v>2124</v>
      </c>
      <c r="AB372" s="4" t="str">
        <f t="shared" si="11"/>
        <v>Non-TIF</v>
      </c>
    </row>
    <row r="373" spans="1:28" x14ac:dyDescent="0.25">
      <c r="A373">
        <v>2022</v>
      </c>
      <c r="B373">
        <v>30</v>
      </c>
      <c r="C373" t="s">
        <v>31</v>
      </c>
      <c r="D373">
        <v>1132358782</v>
      </c>
      <c r="E373">
        <v>77934533</v>
      </c>
      <c r="F373">
        <v>2600367</v>
      </c>
      <c r="G373">
        <v>103497329</v>
      </c>
      <c r="H373">
        <v>64635521</v>
      </c>
      <c r="I373">
        <v>0</v>
      </c>
      <c r="J373">
        <v>0</v>
      </c>
      <c r="K373">
        <v>0</v>
      </c>
      <c r="L373">
        <v>9087320</v>
      </c>
      <c r="M373">
        <v>0</v>
      </c>
      <c r="N373">
        <v>1390113852</v>
      </c>
      <c r="O373">
        <v>573755</v>
      </c>
      <c r="P373">
        <v>1389540097</v>
      </c>
      <c r="Q373">
        <v>6903210</v>
      </c>
      <c r="R373">
        <v>2022</v>
      </c>
      <c r="S373">
        <v>30</v>
      </c>
      <c r="T373">
        <v>4</v>
      </c>
      <c r="U373">
        <v>890</v>
      </c>
      <c r="V373">
        <v>304890</v>
      </c>
      <c r="W373" t="s">
        <v>26</v>
      </c>
      <c r="X373" t="s">
        <v>26</v>
      </c>
      <c r="Y373" t="s">
        <v>259</v>
      </c>
      <c r="Z373" t="s">
        <v>335</v>
      </c>
      <c r="AA373" s="3" t="str">
        <f t="shared" si="10"/>
        <v>4890</v>
      </c>
      <c r="AB373" s="4" t="str">
        <f t="shared" si="11"/>
        <v>Non-TIF</v>
      </c>
    </row>
    <row r="374" spans="1:28" x14ac:dyDescent="0.25">
      <c r="A374">
        <v>2022</v>
      </c>
      <c r="B374">
        <v>30</v>
      </c>
      <c r="C374" t="s">
        <v>31</v>
      </c>
      <c r="D374">
        <v>0</v>
      </c>
      <c r="E374">
        <v>240471</v>
      </c>
      <c r="F374">
        <v>0</v>
      </c>
      <c r="G374">
        <v>0</v>
      </c>
      <c r="H374">
        <v>285825</v>
      </c>
      <c r="I374">
        <v>0</v>
      </c>
      <c r="J374">
        <v>0</v>
      </c>
      <c r="K374">
        <v>0</v>
      </c>
      <c r="L374">
        <v>47370</v>
      </c>
      <c r="M374">
        <v>0</v>
      </c>
      <c r="N374">
        <v>573666</v>
      </c>
      <c r="O374">
        <v>0</v>
      </c>
      <c r="P374">
        <v>573666</v>
      </c>
      <c r="Q374">
        <v>0</v>
      </c>
      <c r="R374">
        <v>2022</v>
      </c>
      <c r="S374">
        <v>30</v>
      </c>
      <c r="T374">
        <v>2</v>
      </c>
      <c r="U374">
        <v>862</v>
      </c>
      <c r="V374">
        <v>712862</v>
      </c>
      <c r="W374" t="s">
        <v>26</v>
      </c>
      <c r="X374" t="s">
        <v>26</v>
      </c>
      <c r="Y374" t="s">
        <v>399</v>
      </c>
      <c r="Z374" t="s">
        <v>335</v>
      </c>
      <c r="AA374" s="3" t="str">
        <f t="shared" si="10"/>
        <v>2862</v>
      </c>
      <c r="AB374" s="4" t="str">
        <f t="shared" si="11"/>
        <v>Non-TIF</v>
      </c>
    </row>
    <row r="375" spans="1:28" x14ac:dyDescent="0.25">
      <c r="A375">
        <v>2022</v>
      </c>
      <c r="B375">
        <v>31</v>
      </c>
      <c r="C375" t="s">
        <v>44</v>
      </c>
      <c r="D375">
        <v>10066310</v>
      </c>
      <c r="E375">
        <v>58656</v>
      </c>
      <c r="F375">
        <v>0</v>
      </c>
      <c r="G375">
        <v>28013235</v>
      </c>
      <c r="H375">
        <v>40790373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78928574</v>
      </c>
      <c r="O375">
        <v>33336</v>
      </c>
      <c r="P375">
        <v>78895238</v>
      </c>
      <c r="Q375">
        <v>0</v>
      </c>
      <c r="R375">
        <v>2022</v>
      </c>
      <c r="S375">
        <v>31</v>
      </c>
      <c r="T375">
        <v>6</v>
      </c>
      <c r="U375">
        <v>961</v>
      </c>
      <c r="V375">
        <v>316961</v>
      </c>
      <c r="W375" t="s">
        <v>26</v>
      </c>
      <c r="X375" t="s">
        <v>26</v>
      </c>
      <c r="Y375" t="s">
        <v>242</v>
      </c>
      <c r="Z375" t="s">
        <v>377</v>
      </c>
      <c r="AA375" s="3" t="str">
        <f t="shared" si="10"/>
        <v>6961</v>
      </c>
      <c r="AB375" s="4" t="str">
        <f t="shared" si="11"/>
        <v>Non-TIF</v>
      </c>
    </row>
    <row r="376" spans="1:28" x14ac:dyDescent="0.25">
      <c r="A376">
        <v>2022</v>
      </c>
      <c r="B376">
        <v>32</v>
      </c>
      <c r="C376" t="s">
        <v>23</v>
      </c>
      <c r="D376">
        <v>109377</v>
      </c>
      <c r="E376">
        <v>0</v>
      </c>
      <c r="F376">
        <v>0</v>
      </c>
      <c r="G376">
        <v>5629165</v>
      </c>
      <c r="H376">
        <v>4456675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10195217</v>
      </c>
      <c r="O376">
        <v>0</v>
      </c>
      <c r="P376">
        <v>10195217</v>
      </c>
      <c r="Q376">
        <v>0</v>
      </c>
      <c r="R376">
        <v>2022</v>
      </c>
      <c r="S376">
        <v>32</v>
      </c>
      <c r="T376">
        <v>2</v>
      </c>
      <c r="U376">
        <v>124</v>
      </c>
      <c r="V376" t="s">
        <v>435</v>
      </c>
      <c r="W376" t="s">
        <v>25</v>
      </c>
      <c r="X376" t="s">
        <v>26</v>
      </c>
      <c r="Y376" t="s">
        <v>436</v>
      </c>
      <c r="Z376" t="s">
        <v>379</v>
      </c>
      <c r="AA376" s="3" t="str">
        <f t="shared" si="10"/>
        <v>2124</v>
      </c>
      <c r="AB376" s="4" t="str">
        <f t="shared" si="11"/>
        <v>TIF</v>
      </c>
    </row>
    <row r="377" spans="1:28" x14ac:dyDescent="0.25">
      <c r="A377">
        <v>2022</v>
      </c>
      <c r="B377">
        <v>32</v>
      </c>
      <c r="C377" t="s">
        <v>31</v>
      </c>
      <c r="D377">
        <v>165148395</v>
      </c>
      <c r="E377">
        <v>133852805</v>
      </c>
      <c r="F377">
        <v>14429018</v>
      </c>
      <c r="G377">
        <v>26417736</v>
      </c>
      <c r="H377">
        <v>18517134</v>
      </c>
      <c r="I377">
        <v>0</v>
      </c>
      <c r="J377">
        <v>0</v>
      </c>
      <c r="K377">
        <v>0</v>
      </c>
      <c r="L377">
        <v>1229989</v>
      </c>
      <c r="M377">
        <v>26210706</v>
      </c>
      <c r="N377">
        <v>385805783</v>
      </c>
      <c r="O377">
        <v>590788</v>
      </c>
      <c r="P377">
        <v>385214995</v>
      </c>
      <c r="Q377">
        <v>4243683</v>
      </c>
      <c r="R377">
        <v>2022</v>
      </c>
      <c r="S377">
        <v>32</v>
      </c>
      <c r="T377">
        <v>2</v>
      </c>
      <c r="U377">
        <v>124</v>
      </c>
      <c r="V377">
        <v>322124</v>
      </c>
      <c r="W377" t="s">
        <v>26</v>
      </c>
      <c r="X377" t="s">
        <v>26</v>
      </c>
      <c r="Y377" t="s">
        <v>378</v>
      </c>
      <c r="Z377" t="s">
        <v>379</v>
      </c>
      <c r="AA377" s="3" t="str">
        <f t="shared" si="10"/>
        <v>2124</v>
      </c>
      <c r="AB377" s="4" t="str">
        <f t="shared" si="11"/>
        <v>Non-TIF</v>
      </c>
    </row>
    <row r="378" spans="1:28" x14ac:dyDescent="0.25">
      <c r="A378">
        <v>2022</v>
      </c>
      <c r="B378">
        <v>32</v>
      </c>
      <c r="C378" t="s">
        <v>31</v>
      </c>
      <c r="D378">
        <v>9247740</v>
      </c>
      <c r="E378">
        <v>37542578</v>
      </c>
      <c r="F378">
        <v>2207771</v>
      </c>
      <c r="G378">
        <v>25904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3891646</v>
      </c>
      <c r="N378">
        <v>52915639</v>
      </c>
      <c r="O378">
        <v>25928</v>
      </c>
      <c r="P378">
        <v>52889711</v>
      </c>
      <c r="Q378">
        <v>478609</v>
      </c>
      <c r="R378">
        <v>2022</v>
      </c>
      <c r="S378">
        <v>32</v>
      </c>
      <c r="T378">
        <v>2</v>
      </c>
      <c r="U378">
        <v>556</v>
      </c>
      <c r="V378">
        <v>742556</v>
      </c>
      <c r="W378" t="s">
        <v>26</v>
      </c>
      <c r="X378" t="s">
        <v>26</v>
      </c>
      <c r="Y378" t="s">
        <v>240</v>
      </c>
      <c r="Z378" t="s">
        <v>379</v>
      </c>
      <c r="AA378" s="3" t="str">
        <f t="shared" si="10"/>
        <v>2556</v>
      </c>
      <c r="AB378" s="4" t="str">
        <f t="shared" si="11"/>
        <v>Non-TIF</v>
      </c>
    </row>
    <row r="379" spans="1:28" x14ac:dyDescent="0.25">
      <c r="A379">
        <v>2022</v>
      </c>
      <c r="B379">
        <v>33</v>
      </c>
      <c r="C379" t="s">
        <v>44</v>
      </c>
      <c r="D379">
        <v>2602165</v>
      </c>
      <c r="E379">
        <v>115572</v>
      </c>
      <c r="F379">
        <v>0</v>
      </c>
      <c r="G379">
        <v>15452202</v>
      </c>
      <c r="H379">
        <v>4091538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22261477</v>
      </c>
      <c r="O379">
        <v>7408</v>
      </c>
      <c r="P379">
        <v>22254069</v>
      </c>
      <c r="Q379">
        <v>0</v>
      </c>
      <c r="R379">
        <v>2022</v>
      </c>
      <c r="S379">
        <v>33</v>
      </c>
      <c r="T379">
        <v>4</v>
      </c>
      <c r="U379">
        <v>869</v>
      </c>
      <c r="V379">
        <v>334869</v>
      </c>
      <c r="W379" t="s">
        <v>26</v>
      </c>
      <c r="X379" t="s">
        <v>26</v>
      </c>
      <c r="Y379" t="s">
        <v>70</v>
      </c>
      <c r="Z379" t="s">
        <v>375</v>
      </c>
      <c r="AA379" s="3" t="str">
        <f t="shared" si="10"/>
        <v>4869</v>
      </c>
      <c r="AB379" s="4" t="str">
        <f t="shared" si="11"/>
        <v>Non-TIF</v>
      </c>
    </row>
    <row r="380" spans="1:28" x14ac:dyDescent="0.25">
      <c r="A380">
        <v>2022</v>
      </c>
      <c r="B380">
        <v>33</v>
      </c>
      <c r="C380" t="s">
        <v>44</v>
      </c>
      <c r="D380">
        <v>5009507</v>
      </c>
      <c r="E380">
        <v>158772</v>
      </c>
      <c r="F380">
        <v>0</v>
      </c>
      <c r="G380">
        <v>376949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5545228</v>
      </c>
      <c r="O380">
        <v>18520</v>
      </c>
      <c r="P380">
        <v>5526708</v>
      </c>
      <c r="Q380">
        <v>0</v>
      </c>
      <c r="R380">
        <v>2022</v>
      </c>
      <c r="S380">
        <v>33</v>
      </c>
      <c r="T380">
        <v>6</v>
      </c>
      <c r="U380">
        <v>943</v>
      </c>
      <c r="V380">
        <v>336943</v>
      </c>
      <c r="W380" t="s">
        <v>26</v>
      </c>
      <c r="X380" t="s">
        <v>26</v>
      </c>
      <c r="Y380" t="s">
        <v>437</v>
      </c>
      <c r="Z380" t="s">
        <v>375</v>
      </c>
      <c r="AA380" s="3" t="str">
        <f t="shared" si="10"/>
        <v>6943</v>
      </c>
      <c r="AB380" s="4" t="str">
        <f t="shared" si="11"/>
        <v>Non-TIF</v>
      </c>
    </row>
    <row r="381" spans="1:28" x14ac:dyDescent="0.25">
      <c r="A381">
        <v>2022</v>
      </c>
      <c r="B381">
        <v>33</v>
      </c>
      <c r="C381" t="s">
        <v>23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2022</v>
      </c>
      <c r="S381">
        <v>33</v>
      </c>
      <c r="T381">
        <v>6</v>
      </c>
      <c r="U381">
        <v>273</v>
      </c>
      <c r="V381" t="s">
        <v>199</v>
      </c>
      <c r="W381" t="s">
        <v>25</v>
      </c>
      <c r="X381" t="s">
        <v>26</v>
      </c>
      <c r="Y381" t="s">
        <v>200</v>
      </c>
      <c r="Z381" t="s">
        <v>375</v>
      </c>
      <c r="AA381" s="3" t="str">
        <f t="shared" si="10"/>
        <v>6273</v>
      </c>
      <c r="AB381" s="4" t="str">
        <f t="shared" si="11"/>
        <v>TIF</v>
      </c>
    </row>
    <row r="382" spans="1:28" x14ac:dyDescent="0.25">
      <c r="A382">
        <v>2022</v>
      </c>
      <c r="B382">
        <v>29</v>
      </c>
      <c r="C382" t="s">
        <v>31</v>
      </c>
      <c r="D382">
        <v>245215</v>
      </c>
      <c r="E382">
        <v>1278785</v>
      </c>
      <c r="F382">
        <v>82753</v>
      </c>
      <c r="G382">
        <v>235335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1842088</v>
      </c>
      <c r="O382">
        <v>0</v>
      </c>
      <c r="P382">
        <v>1842088</v>
      </c>
      <c r="Q382">
        <v>5212</v>
      </c>
      <c r="R382">
        <v>2022</v>
      </c>
      <c r="S382">
        <v>29</v>
      </c>
      <c r="T382">
        <v>6</v>
      </c>
      <c r="U382">
        <v>759</v>
      </c>
      <c r="V382">
        <v>586759</v>
      </c>
      <c r="W382" t="s">
        <v>26</v>
      </c>
      <c r="X382" t="s">
        <v>26</v>
      </c>
      <c r="Y382" t="s">
        <v>373</v>
      </c>
      <c r="Z382" t="s">
        <v>299</v>
      </c>
      <c r="AA382" s="3" t="str">
        <f t="shared" si="10"/>
        <v>6759</v>
      </c>
      <c r="AB382" s="4" t="str">
        <f t="shared" si="11"/>
        <v>Non-TIF</v>
      </c>
    </row>
    <row r="383" spans="1:28" x14ac:dyDescent="0.25">
      <c r="A383">
        <v>2022</v>
      </c>
      <c r="B383">
        <v>30</v>
      </c>
      <c r="C383" t="s">
        <v>31</v>
      </c>
      <c r="D383">
        <v>75444992</v>
      </c>
      <c r="E383">
        <v>59745118</v>
      </c>
      <c r="F383">
        <v>2777978</v>
      </c>
      <c r="G383">
        <v>13444600</v>
      </c>
      <c r="H383">
        <v>15625022</v>
      </c>
      <c r="I383">
        <v>0</v>
      </c>
      <c r="J383">
        <v>0</v>
      </c>
      <c r="K383">
        <v>0</v>
      </c>
      <c r="L383">
        <v>2823244</v>
      </c>
      <c r="M383">
        <v>0</v>
      </c>
      <c r="N383">
        <v>169860954</v>
      </c>
      <c r="O383">
        <v>146308</v>
      </c>
      <c r="P383">
        <v>169714646</v>
      </c>
      <c r="Q383">
        <v>1104312</v>
      </c>
      <c r="R383">
        <v>2022</v>
      </c>
      <c r="S383">
        <v>30</v>
      </c>
      <c r="T383">
        <v>2</v>
      </c>
      <c r="U383">
        <v>846</v>
      </c>
      <c r="V383">
        <v>302846</v>
      </c>
      <c r="W383" t="s">
        <v>26</v>
      </c>
      <c r="X383" t="s">
        <v>26</v>
      </c>
      <c r="Y383" t="s">
        <v>340</v>
      </c>
      <c r="Z383" t="s">
        <v>335</v>
      </c>
      <c r="AA383" s="3" t="str">
        <f t="shared" si="10"/>
        <v>2846</v>
      </c>
      <c r="AB383" s="4" t="str">
        <f t="shared" si="11"/>
        <v>Non-TIF</v>
      </c>
    </row>
    <row r="384" spans="1:28" x14ac:dyDescent="0.25">
      <c r="A384">
        <v>2022</v>
      </c>
      <c r="B384">
        <v>31</v>
      </c>
      <c r="C384" t="s">
        <v>23</v>
      </c>
      <c r="D384">
        <v>180564374</v>
      </c>
      <c r="E384">
        <v>21371</v>
      </c>
      <c r="F384">
        <v>0</v>
      </c>
      <c r="G384">
        <v>280090420</v>
      </c>
      <c r="H384">
        <v>67321975</v>
      </c>
      <c r="I384">
        <v>0</v>
      </c>
      <c r="J384">
        <v>0</v>
      </c>
      <c r="K384">
        <v>174790</v>
      </c>
      <c r="L384">
        <v>0</v>
      </c>
      <c r="M384">
        <v>0</v>
      </c>
      <c r="N384">
        <v>528172930</v>
      </c>
      <c r="O384">
        <v>107416</v>
      </c>
      <c r="P384">
        <v>528065514</v>
      </c>
      <c r="Q384">
        <v>0</v>
      </c>
      <c r="R384">
        <v>2022</v>
      </c>
      <c r="S384">
        <v>31</v>
      </c>
      <c r="T384">
        <v>1</v>
      </c>
      <c r="U384">
        <v>863</v>
      </c>
      <c r="V384" t="s">
        <v>432</v>
      </c>
      <c r="W384" t="s">
        <v>25</v>
      </c>
      <c r="X384" t="s">
        <v>26</v>
      </c>
      <c r="Y384" t="s">
        <v>433</v>
      </c>
      <c r="Z384" t="s">
        <v>377</v>
      </c>
      <c r="AA384" s="3" t="str">
        <f t="shared" si="10"/>
        <v>1863</v>
      </c>
      <c r="AB384" s="4" t="str">
        <f t="shared" si="11"/>
        <v>TIF</v>
      </c>
    </row>
    <row r="385" spans="1:28" x14ac:dyDescent="0.25">
      <c r="A385">
        <v>2022</v>
      </c>
      <c r="B385">
        <v>31</v>
      </c>
      <c r="C385" t="s">
        <v>31</v>
      </c>
      <c r="D385">
        <v>2704963464</v>
      </c>
      <c r="E385">
        <v>89234945</v>
      </c>
      <c r="F385">
        <v>6746615</v>
      </c>
      <c r="G385">
        <v>721912437</v>
      </c>
      <c r="H385">
        <v>71621177</v>
      </c>
      <c r="I385">
        <v>0</v>
      </c>
      <c r="J385">
        <v>0</v>
      </c>
      <c r="K385">
        <v>0</v>
      </c>
      <c r="L385">
        <v>28783740</v>
      </c>
      <c r="M385">
        <v>11219566</v>
      </c>
      <c r="N385">
        <v>3634481944</v>
      </c>
      <c r="O385">
        <v>5022624</v>
      </c>
      <c r="P385">
        <v>3629459320</v>
      </c>
      <c r="Q385">
        <v>86323431</v>
      </c>
      <c r="R385">
        <v>2022</v>
      </c>
      <c r="S385">
        <v>31</v>
      </c>
      <c r="T385">
        <v>1</v>
      </c>
      <c r="U385">
        <v>863</v>
      </c>
      <c r="V385">
        <v>311863</v>
      </c>
      <c r="W385" t="s">
        <v>26</v>
      </c>
      <c r="X385" t="s">
        <v>26</v>
      </c>
      <c r="Y385" t="s">
        <v>434</v>
      </c>
      <c r="Z385" t="s">
        <v>377</v>
      </c>
      <c r="AA385" s="3" t="str">
        <f t="shared" si="10"/>
        <v>1863</v>
      </c>
      <c r="AB385" s="4" t="str">
        <f t="shared" si="11"/>
        <v>Non-TIF</v>
      </c>
    </row>
    <row r="386" spans="1:28" x14ac:dyDescent="0.25">
      <c r="A386">
        <v>2022</v>
      </c>
      <c r="B386">
        <v>31</v>
      </c>
      <c r="C386" t="s">
        <v>31</v>
      </c>
      <c r="D386">
        <v>2691212</v>
      </c>
      <c r="E386">
        <v>1808757</v>
      </c>
      <c r="F386">
        <v>186320</v>
      </c>
      <c r="G386">
        <v>181878</v>
      </c>
      <c r="H386">
        <v>0</v>
      </c>
      <c r="I386">
        <v>0</v>
      </c>
      <c r="J386">
        <v>0</v>
      </c>
      <c r="K386">
        <v>0</v>
      </c>
      <c r="L386">
        <v>67136</v>
      </c>
      <c r="M386">
        <v>0</v>
      </c>
      <c r="N386">
        <v>4935303</v>
      </c>
      <c r="O386">
        <v>7408</v>
      </c>
      <c r="P386">
        <v>4927895</v>
      </c>
      <c r="Q386">
        <v>1279831</v>
      </c>
      <c r="R386">
        <v>2022</v>
      </c>
      <c r="S386">
        <v>31</v>
      </c>
      <c r="T386">
        <v>4</v>
      </c>
      <c r="U386">
        <v>41</v>
      </c>
      <c r="V386">
        <v>494041</v>
      </c>
      <c r="W386" t="s">
        <v>26</v>
      </c>
      <c r="X386" t="s">
        <v>26</v>
      </c>
      <c r="Y386" t="s">
        <v>376</v>
      </c>
      <c r="Z386" t="s">
        <v>377</v>
      </c>
      <c r="AA386" s="3" t="str">
        <f t="shared" si="10"/>
        <v>4041</v>
      </c>
      <c r="AB386" s="4" t="str">
        <f t="shared" si="11"/>
        <v>Non-TIF</v>
      </c>
    </row>
    <row r="387" spans="1:28" x14ac:dyDescent="0.25">
      <c r="A387">
        <v>2022</v>
      </c>
      <c r="B387">
        <v>32</v>
      </c>
      <c r="C387" t="s">
        <v>44</v>
      </c>
      <c r="D387">
        <v>5443</v>
      </c>
      <c r="E387">
        <v>0</v>
      </c>
      <c r="F387">
        <v>0</v>
      </c>
      <c r="G387">
        <v>2766320</v>
      </c>
      <c r="H387">
        <v>2862604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5634367</v>
      </c>
      <c r="O387">
        <v>0</v>
      </c>
      <c r="P387">
        <v>5634367</v>
      </c>
      <c r="Q387">
        <v>0</v>
      </c>
      <c r="R387">
        <v>2022</v>
      </c>
      <c r="S387">
        <v>32</v>
      </c>
      <c r="T387">
        <v>2</v>
      </c>
      <c r="U387">
        <v>124</v>
      </c>
      <c r="V387">
        <v>322124</v>
      </c>
      <c r="W387" t="s">
        <v>26</v>
      </c>
      <c r="X387" t="s">
        <v>26</v>
      </c>
      <c r="Y387" t="s">
        <v>378</v>
      </c>
      <c r="Z387" t="s">
        <v>379</v>
      </c>
      <c r="AA387" s="3" t="str">
        <f t="shared" ref="AA387:AA450" si="12">CONCATENATE(T387,TEXT(U387,"000"))</f>
        <v>2124</v>
      </c>
      <c r="AB387" s="4" t="str">
        <f t="shared" ref="AB387:AB450" si="13">IF(C387="I","TIF","Non-TIF")</f>
        <v>Non-TIF</v>
      </c>
    </row>
    <row r="388" spans="1:28" x14ac:dyDescent="0.25">
      <c r="A388">
        <v>2022</v>
      </c>
      <c r="B388">
        <v>32</v>
      </c>
      <c r="C388" t="s">
        <v>23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2022</v>
      </c>
      <c r="S388">
        <v>32</v>
      </c>
      <c r="T388">
        <v>0</v>
      </c>
      <c r="U388">
        <v>333</v>
      </c>
      <c r="V388" t="s">
        <v>380</v>
      </c>
      <c r="W388" t="s">
        <v>25</v>
      </c>
      <c r="X388" t="s">
        <v>26</v>
      </c>
      <c r="Y388" t="s">
        <v>381</v>
      </c>
      <c r="Z388" t="s">
        <v>379</v>
      </c>
      <c r="AA388" s="3" t="str">
        <f t="shared" si="12"/>
        <v>0333</v>
      </c>
      <c r="AB388" s="4" t="str">
        <f t="shared" si="13"/>
        <v>TIF</v>
      </c>
    </row>
    <row r="389" spans="1:28" x14ac:dyDescent="0.25">
      <c r="A389">
        <v>2022</v>
      </c>
      <c r="B389">
        <v>32</v>
      </c>
      <c r="C389" t="s">
        <v>31</v>
      </c>
      <c r="D389">
        <v>43685573</v>
      </c>
      <c r="E389">
        <v>119671808</v>
      </c>
      <c r="F389">
        <v>7937016</v>
      </c>
      <c r="G389">
        <v>7586217</v>
      </c>
      <c r="H389">
        <v>8313884</v>
      </c>
      <c r="I389">
        <v>0</v>
      </c>
      <c r="J389">
        <v>0</v>
      </c>
      <c r="K389">
        <v>0</v>
      </c>
      <c r="L389">
        <v>0</v>
      </c>
      <c r="M389">
        <v>11837092</v>
      </c>
      <c r="N389">
        <v>199031590</v>
      </c>
      <c r="O389">
        <v>167895</v>
      </c>
      <c r="P389">
        <v>198863695</v>
      </c>
      <c r="Q389">
        <v>2419134</v>
      </c>
      <c r="R389">
        <v>2022</v>
      </c>
      <c r="S389">
        <v>32</v>
      </c>
      <c r="T389">
        <v>0</v>
      </c>
      <c r="U389">
        <v>333</v>
      </c>
      <c r="V389">
        <v>320333</v>
      </c>
      <c r="W389" t="s">
        <v>26</v>
      </c>
      <c r="X389" t="s">
        <v>26</v>
      </c>
      <c r="Y389" t="s">
        <v>382</v>
      </c>
      <c r="Z389" t="s">
        <v>379</v>
      </c>
      <c r="AA389" s="3" t="str">
        <f t="shared" si="12"/>
        <v>0333</v>
      </c>
      <c r="AB389" s="4" t="str">
        <f t="shared" si="13"/>
        <v>Non-TIF</v>
      </c>
    </row>
    <row r="390" spans="1:28" x14ac:dyDescent="0.25">
      <c r="A390">
        <v>2022</v>
      </c>
      <c r="B390">
        <v>33</v>
      </c>
      <c r="C390" t="s">
        <v>31</v>
      </c>
      <c r="D390">
        <v>1443545</v>
      </c>
      <c r="E390">
        <v>2614125</v>
      </c>
      <c r="F390">
        <v>243824</v>
      </c>
      <c r="G390">
        <v>0</v>
      </c>
      <c r="H390">
        <v>297400</v>
      </c>
      <c r="I390">
        <v>0</v>
      </c>
      <c r="J390">
        <v>0</v>
      </c>
      <c r="K390">
        <v>0</v>
      </c>
      <c r="L390">
        <v>103250</v>
      </c>
      <c r="M390">
        <v>0</v>
      </c>
      <c r="N390">
        <v>4702144</v>
      </c>
      <c r="O390">
        <v>3704</v>
      </c>
      <c r="P390">
        <v>4698440</v>
      </c>
      <c r="Q390">
        <v>96471</v>
      </c>
      <c r="R390">
        <v>2022</v>
      </c>
      <c r="S390">
        <v>33</v>
      </c>
      <c r="T390">
        <v>5</v>
      </c>
      <c r="U390">
        <v>310</v>
      </c>
      <c r="V390">
        <v>35310</v>
      </c>
      <c r="W390" t="s">
        <v>26</v>
      </c>
      <c r="X390" t="s">
        <v>26</v>
      </c>
      <c r="Y390" t="s">
        <v>87</v>
      </c>
      <c r="Z390" t="s">
        <v>375</v>
      </c>
      <c r="AA390" s="3" t="str">
        <f t="shared" si="12"/>
        <v>5310</v>
      </c>
      <c r="AB390" s="4" t="str">
        <f t="shared" si="13"/>
        <v>Non-TIF</v>
      </c>
    </row>
    <row r="391" spans="1:28" x14ac:dyDescent="0.25">
      <c r="A391">
        <v>2022</v>
      </c>
      <c r="B391">
        <v>33</v>
      </c>
      <c r="C391" t="s">
        <v>31</v>
      </c>
      <c r="D391">
        <v>14665105</v>
      </c>
      <c r="E391">
        <v>52226398</v>
      </c>
      <c r="F391">
        <v>2967364</v>
      </c>
      <c r="G391">
        <v>451179</v>
      </c>
      <c r="H391">
        <v>10936122</v>
      </c>
      <c r="I391">
        <v>0</v>
      </c>
      <c r="J391">
        <v>0</v>
      </c>
      <c r="K391">
        <v>0</v>
      </c>
      <c r="L391">
        <v>8523711</v>
      </c>
      <c r="M391">
        <v>0</v>
      </c>
      <c r="N391">
        <v>89769879</v>
      </c>
      <c r="O391">
        <v>27780</v>
      </c>
      <c r="P391">
        <v>89742099</v>
      </c>
      <c r="Q391">
        <v>1308085</v>
      </c>
      <c r="R391">
        <v>2022</v>
      </c>
      <c r="S391">
        <v>33</v>
      </c>
      <c r="T391">
        <v>6</v>
      </c>
      <c r="U391">
        <v>273</v>
      </c>
      <c r="V391">
        <v>96273</v>
      </c>
      <c r="W391" t="s">
        <v>26</v>
      </c>
      <c r="X391" t="s">
        <v>26</v>
      </c>
      <c r="Y391" t="s">
        <v>141</v>
      </c>
      <c r="Z391" t="s">
        <v>375</v>
      </c>
      <c r="AA391" s="3" t="str">
        <f t="shared" si="12"/>
        <v>6273</v>
      </c>
      <c r="AB391" s="4" t="str">
        <f t="shared" si="13"/>
        <v>Non-TIF</v>
      </c>
    </row>
    <row r="392" spans="1:28" x14ac:dyDescent="0.25">
      <c r="A392">
        <v>2022</v>
      </c>
      <c r="B392">
        <v>33</v>
      </c>
      <c r="C392" t="s">
        <v>31</v>
      </c>
      <c r="D392">
        <v>26654360</v>
      </c>
      <c r="E392">
        <v>65714150</v>
      </c>
      <c r="F392">
        <v>5577842</v>
      </c>
      <c r="G392">
        <v>1829265</v>
      </c>
      <c r="H392">
        <v>1246378</v>
      </c>
      <c r="I392">
        <v>0</v>
      </c>
      <c r="J392">
        <v>0</v>
      </c>
      <c r="K392">
        <v>0</v>
      </c>
      <c r="L392">
        <v>560323</v>
      </c>
      <c r="M392">
        <v>0</v>
      </c>
      <c r="N392">
        <v>101582318</v>
      </c>
      <c r="O392">
        <v>81488</v>
      </c>
      <c r="P392">
        <v>101500830</v>
      </c>
      <c r="Q392">
        <v>1229645</v>
      </c>
      <c r="R392">
        <v>2022</v>
      </c>
      <c r="S392">
        <v>33</v>
      </c>
      <c r="T392">
        <v>6</v>
      </c>
      <c r="U392">
        <v>175</v>
      </c>
      <c r="V392">
        <v>226175</v>
      </c>
      <c r="W392" t="s">
        <v>26</v>
      </c>
      <c r="X392" t="s">
        <v>26</v>
      </c>
      <c r="Y392" t="s">
        <v>171</v>
      </c>
      <c r="Z392" t="s">
        <v>375</v>
      </c>
      <c r="AA392" s="3" t="str">
        <f t="shared" si="12"/>
        <v>6175</v>
      </c>
      <c r="AB392" s="4" t="str">
        <f t="shared" si="13"/>
        <v>Non-TIF</v>
      </c>
    </row>
    <row r="393" spans="1:28" x14ac:dyDescent="0.25">
      <c r="A393">
        <v>2022</v>
      </c>
      <c r="B393">
        <v>33</v>
      </c>
      <c r="C393" t="s">
        <v>31</v>
      </c>
      <c r="D393">
        <v>142551970</v>
      </c>
      <c r="E393">
        <v>68623204</v>
      </c>
      <c r="F393">
        <v>3571235</v>
      </c>
      <c r="G393">
        <v>11573276</v>
      </c>
      <c r="H393">
        <v>3903671</v>
      </c>
      <c r="I393">
        <v>0</v>
      </c>
      <c r="J393">
        <v>0</v>
      </c>
      <c r="K393">
        <v>0</v>
      </c>
      <c r="L393">
        <v>10585607</v>
      </c>
      <c r="M393">
        <v>1609687</v>
      </c>
      <c r="N393">
        <v>242418650</v>
      </c>
      <c r="O393">
        <v>705612</v>
      </c>
      <c r="P393">
        <v>241713038</v>
      </c>
      <c r="Q393">
        <v>5455503</v>
      </c>
      <c r="R393">
        <v>2022</v>
      </c>
      <c r="S393">
        <v>33</v>
      </c>
      <c r="T393">
        <v>4</v>
      </c>
      <c r="U393">
        <v>869</v>
      </c>
      <c r="V393">
        <v>334869</v>
      </c>
      <c r="W393" t="s">
        <v>26</v>
      </c>
      <c r="X393" t="s">
        <v>26</v>
      </c>
      <c r="Y393" t="s">
        <v>70</v>
      </c>
      <c r="Z393" t="s">
        <v>375</v>
      </c>
      <c r="AA393" s="3" t="str">
        <f t="shared" si="12"/>
        <v>4869</v>
      </c>
      <c r="AB393" s="4" t="str">
        <f t="shared" si="13"/>
        <v>Non-TIF</v>
      </c>
    </row>
    <row r="394" spans="1:28" x14ac:dyDescent="0.25">
      <c r="A394">
        <v>2022</v>
      </c>
      <c r="B394">
        <v>34</v>
      </c>
      <c r="C394" t="s">
        <v>44</v>
      </c>
      <c r="D394">
        <v>16210661</v>
      </c>
      <c r="E394">
        <v>1470286</v>
      </c>
      <c r="F394">
        <v>120125</v>
      </c>
      <c r="G394">
        <v>37464754</v>
      </c>
      <c r="H394">
        <v>42350123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97615949</v>
      </c>
      <c r="O394">
        <v>83340</v>
      </c>
      <c r="P394">
        <v>97532609</v>
      </c>
      <c r="Q394">
        <v>0</v>
      </c>
      <c r="R394">
        <v>2022</v>
      </c>
      <c r="S394">
        <v>34</v>
      </c>
      <c r="T394">
        <v>1</v>
      </c>
      <c r="U394">
        <v>116</v>
      </c>
      <c r="V394">
        <v>341116</v>
      </c>
      <c r="W394" t="s">
        <v>26</v>
      </c>
      <c r="X394" t="s">
        <v>26</v>
      </c>
      <c r="Y394" t="s">
        <v>319</v>
      </c>
      <c r="Z394" t="s">
        <v>385</v>
      </c>
      <c r="AA394" s="3" t="str">
        <f t="shared" si="12"/>
        <v>1116</v>
      </c>
      <c r="AB394" s="4" t="str">
        <f t="shared" si="13"/>
        <v>Non-TIF</v>
      </c>
    </row>
    <row r="395" spans="1:28" x14ac:dyDescent="0.25">
      <c r="A395">
        <v>2022</v>
      </c>
      <c r="B395">
        <v>35</v>
      </c>
      <c r="C395" t="s">
        <v>44</v>
      </c>
      <c r="D395">
        <v>222954</v>
      </c>
      <c r="E395">
        <v>29601</v>
      </c>
      <c r="F395">
        <v>20293</v>
      </c>
      <c r="G395">
        <v>1160123</v>
      </c>
      <c r="H395">
        <v>8237578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9670549</v>
      </c>
      <c r="O395">
        <v>0</v>
      </c>
      <c r="P395">
        <v>9670549</v>
      </c>
      <c r="Q395">
        <v>0</v>
      </c>
      <c r="R395">
        <v>2022</v>
      </c>
      <c r="S395">
        <v>35</v>
      </c>
      <c r="T395">
        <v>0</v>
      </c>
      <c r="U395">
        <v>9</v>
      </c>
      <c r="V395">
        <v>380009</v>
      </c>
      <c r="W395" t="s">
        <v>26</v>
      </c>
      <c r="X395" t="s">
        <v>26</v>
      </c>
      <c r="Y395" t="s">
        <v>224</v>
      </c>
      <c r="Z395" t="s">
        <v>389</v>
      </c>
      <c r="AA395" s="3" t="str">
        <f t="shared" si="12"/>
        <v>0009</v>
      </c>
      <c r="AB395" s="4" t="str">
        <f t="shared" si="13"/>
        <v>Non-TIF</v>
      </c>
    </row>
    <row r="396" spans="1:28" x14ac:dyDescent="0.25">
      <c r="A396">
        <v>2022</v>
      </c>
      <c r="B396">
        <v>35</v>
      </c>
      <c r="C396" t="s">
        <v>23</v>
      </c>
      <c r="D396">
        <v>0</v>
      </c>
      <c r="E396">
        <v>0</v>
      </c>
      <c r="F396">
        <v>0</v>
      </c>
      <c r="G396">
        <v>7850365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7850365</v>
      </c>
      <c r="O396">
        <v>0</v>
      </c>
      <c r="P396">
        <v>7850365</v>
      </c>
      <c r="Q396">
        <v>0</v>
      </c>
      <c r="R396">
        <v>2022</v>
      </c>
      <c r="S396">
        <v>35</v>
      </c>
      <c r="T396">
        <v>0</v>
      </c>
      <c r="U396">
        <v>594</v>
      </c>
      <c r="V396" t="s">
        <v>422</v>
      </c>
      <c r="W396" t="s">
        <v>25</v>
      </c>
      <c r="X396" t="s">
        <v>26</v>
      </c>
      <c r="Y396" t="s">
        <v>423</v>
      </c>
      <c r="Z396" t="s">
        <v>389</v>
      </c>
      <c r="AA396" s="3" t="str">
        <f t="shared" si="12"/>
        <v>0594</v>
      </c>
      <c r="AB396" s="4" t="str">
        <f t="shared" si="13"/>
        <v>TIF</v>
      </c>
    </row>
    <row r="397" spans="1:28" x14ac:dyDescent="0.25">
      <c r="A397">
        <v>2022</v>
      </c>
      <c r="B397">
        <v>35</v>
      </c>
      <c r="C397" t="s">
        <v>23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2022</v>
      </c>
      <c r="S397">
        <v>35</v>
      </c>
      <c r="T397">
        <v>1</v>
      </c>
      <c r="U397">
        <v>854</v>
      </c>
      <c r="V397" t="s">
        <v>424</v>
      </c>
      <c r="W397" t="s">
        <v>25</v>
      </c>
      <c r="X397" t="s">
        <v>26</v>
      </c>
      <c r="Y397" t="s">
        <v>425</v>
      </c>
      <c r="Z397" t="s">
        <v>389</v>
      </c>
      <c r="AA397" s="3" t="str">
        <f t="shared" si="12"/>
        <v>1854</v>
      </c>
      <c r="AB397" s="4" t="str">
        <f t="shared" si="13"/>
        <v>TIF</v>
      </c>
    </row>
    <row r="398" spans="1:28" x14ac:dyDescent="0.25">
      <c r="A398">
        <v>2022</v>
      </c>
      <c r="B398">
        <v>35</v>
      </c>
      <c r="C398" t="s">
        <v>31</v>
      </c>
      <c r="D398">
        <v>32462</v>
      </c>
      <c r="E398">
        <v>558471</v>
      </c>
      <c r="F398">
        <v>0</v>
      </c>
      <c r="G398">
        <v>40744</v>
      </c>
      <c r="H398">
        <v>142508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774185</v>
      </c>
      <c r="O398">
        <v>0</v>
      </c>
      <c r="P398">
        <v>774185</v>
      </c>
      <c r="Q398">
        <v>2851</v>
      </c>
      <c r="R398">
        <v>2022</v>
      </c>
      <c r="S398">
        <v>35</v>
      </c>
      <c r="T398">
        <v>0</v>
      </c>
      <c r="U398">
        <v>594</v>
      </c>
      <c r="V398">
        <v>990594</v>
      </c>
      <c r="W398" t="s">
        <v>26</v>
      </c>
      <c r="X398" t="s">
        <v>26</v>
      </c>
      <c r="Y398" t="s">
        <v>411</v>
      </c>
      <c r="Z398" t="s">
        <v>389</v>
      </c>
      <c r="AA398" s="3" t="str">
        <f t="shared" si="12"/>
        <v>0594</v>
      </c>
      <c r="AB398" s="4" t="str">
        <f t="shared" si="13"/>
        <v>Non-TIF</v>
      </c>
    </row>
    <row r="399" spans="1:28" x14ac:dyDescent="0.25">
      <c r="A399">
        <v>2022</v>
      </c>
      <c r="B399">
        <v>35</v>
      </c>
      <c r="C399" t="s">
        <v>31</v>
      </c>
      <c r="D399">
        <v>6696446</v>
      </c>
      <c r="E399">
        <v>31179907</v>
      </c>
      <c r="F399">
        <v>2299880</v>
      </c>
      <c r="G399">
        <v>2983875</v>
      </c>
      <c r="H399">
        <v>0</v>
      </c>
      <c r="I399">
        <v>0</v>
      </c>
      <c r="J399">
        <v>0</v>
      </c>
      <c r="K399">
        <v>0</v>
      </c>
      <c r="L399">
        <v>793401</v>
      </c>
      <c r="M399">
        <v>0</v>
      </c>
      <c r="N399">
        <v>43953509</v>
      </c>
      <c r="O399">
        <v>31484</v>
      </c>
      <c r="P399">
        <v>43922025</v>
      </c>
      <c r="Q399">
        <v>888402</v>
      </c>
      <c r="R399">
        <v>2022</v>
      </c>
      <c r="S399">
        <v>35</v>
      </c>
      <c r="T399">
        <v>1</v>
      </c>
      <c r="U399">
        <v>854</v>
      </c>
      <c r="V399">
        <v>991854</v>
      </c>
      <c r="W399" t="s">
        <v>26</v>
      </c>
      <c r="X399" t="s">
        <v>26</v>
      </c>
      <c r="Y399" t="s">
        <v>426</v>
      </c>
      <c r="Z399" t="s">
        <v>389</v>
      </c>
      <c r="AA399" s="3" t="str">
        <f t="shared" si="12"/>
        <v>1854</v>
      </c>
      <c r="AB399" s="4" t="str">
        <f t="shared" si="13"/>
        <v>Non-TIF</v>
      </c>
    </row>
    <row r="400" spans="1:28" x14ac:dyDescent="0.25">
      <c r="A400">
        <v>2022</v>
      </c>
      <c r="B400">
        <v>36</v>
      </c>
      <c r="C400" t="s">
        <v>23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2022</v>
      </c>
      <c r="S400">
        <v>36</v>
      </c>
      <c r="T400">
        <v>6</v>
      </c>
      <c r="U400">
        <v>3</v>
      </c>
      <c r="V400" t="s">
        <v>427</v>
      </c>
      <c r="W400" t="s">
        <v>25</v>
      </c>
      <c r="X400" t="s">
        <v>26</v>
      </c>
      <c r="Y400" t="s">
        <v>428</v>
      </c>
      <c r="Z400" t="s">
        <v>394</v>
      </c>
      <c r="AA400" s="3" t="str">
        <f t="shared" si="12"/>
        <v>6003</v>
      </c>
      <c r="AB400" s="4" t="str">
        <f t="shared" si="13"/>
        <v>TIF</v>
      </c>
    </row>
    <row r="401" spans="1:28" x14ac:dyDescent="0.25">
      <c r="A401">
        <v>2022</v>
      </c>
      <c r="B401">
        <v>33</v>
      </c>
      <c r="C401" t="s">
        <v>23</v>
      </c>
      <c r="D401">
        <v>1940726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1940726</v>
      </c>
      <c r="O401">
        <v>0</v>
      </c>
      <c r="P401">
        <v>1940726</v>
      </c>
      <c r="Q401">
        <v>0</v>
      </c>
      <c r="R401">
        <v>2022</v>
      </c>
      <c r="S401">
        <v>33</v>
      </c>
      <c r="T401">
        <v>6</v>
      </c>
      <c r="U401">
        <v>762</v>
      </c>
      <c r="V401" t="s">
        <v>167</v>
      </c>
      <c r="W401" t="s">
        <v>25</v>
      </c>
      <c r="X401" t="s">
        <v>26</v>
      </c>
      <c r="Y401" t="s">
        <v>168</v>
      </c>
      <c r="Z401" t="s">
        <v>375</v>
      </c>
      <c r="AA401" s="3" t="str">
        <f t="shared" si="12"/>
        <v>6762</v>
      </c>
      <c r="AB401" s="4" t="str">
        <f t="shared" si="13"/>
        <v>TIF</v>
      </c>
    </row>
    <row r="402" spans="1:28" x14ac:dyDescent="0.25">
      <c r="A402">
        <v>2022</v>
      </c>
      <c r="B402">
        <v>33</v>
      </c>
      <c r="C402" t="s">
        <v>31</v>
      </c>
      <c r="D402">
        <v>190177337</v>
      </c>
      <c r="E402">
        <v>179414447</v>
      </c>
      <c r="F402">
        <v>18572460</v>
      </c>
      <c r="G402">
        <v>16436307</v>
      </c>
      <c r="H402">
        <v>5685654</v>
      </c>
      <c r="I402">
        <v>0</v>
      </c>
      <c r="J402">
        <v>0</v>
      </c>
      <c r="K402">
        <v>0</v>
      </c>
      <c r="L402">
        <v>4177915</v>
      </c>
      <c r="M402">
        <v>0</v>
      </c>
      <c r="N402">
        <v>414464120</v>
      </c>
      <c r="O402">
        <v>622272</v>
      </c>
      <c r="P402">
        <v>413841848</v>
      </c>
      <c r="Q402">
        <v>7193504</v>
      </c>
      <c r="R402">
        <v>2022</v>
      </c>
      <c r="S402">
        <v>33</v>
      </c>
      <c r="T402">
        <v>4</v>
      </c>
      <c r="U402">
        <v>774</v>
      </c>
      <c r="V402">
        <v>334774</v>
      </c>
      <c r="W402" t="s">
        <v>26</v>
      </c>
      <c r="X402" t="s">
        <v>26</v>
      </c>
      <c r="Y402" t="s">
        <v>1452</v>
      </c>
      <c r="Z402" t="s">
        <v>375</v>
      </c>
      <c r="AA402" s="3" t="str">
        <f t="shared" si="12"/>
        <v>4774</v>
      </c>
      <c r="AB402" s="4" t="str">
        <f t="shared" si="13"/>
        <v>Non-TIF</v>
      </c>
    </row>
    <row r="403" spans="1:28" x14ac:dyDescent="0.25">
      <c r="A403">
        <v>2022</v>
      </c>
      <c r="B403">
        <v>34</v>
      </c>
      <c r="C403" t="s">
        <v>23</v>
      </c>
      <c r="D403">
        <v>8609966</v>
      </c>
      <c r="E403">
        <v>482361</v>
      </c>
      <c r="F403">
        <v>2447</v>
      </c>
      <c r="G403">
        <v>13013196</v>
      </c>
      <c r="H403">
        <v>52184438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74292408</v>
      </c>
      <c r="O403">
        <v>0</v>
      </c>
      <c r="P403">
        <v>74292408</v>
      </c>
      <c r="Q403">
        <v>0</v>
      </c>
      <c r="R403">
        <v>2022</v>
      </c>
      <c r="S403">
        <v>34</v>
      </c>
      <c r="T403">
        <v>1</v>
      </c>
      <c r="U403">
        <v>116</v>
      </c>
      <c r="V403" t="s">
        <v>438</v>
      </c>
      <c r="W403" t="s">
        <v>25</v>
      </c>
      <c r="X403" t="s">
        <v>26</v>
      </c>
      <c r="Y403" t="s">
        <v>439</v>
      </c>
      <c r="Z403" t="s">
        <v>385</v>
      </c>
      <c r="AA403" s="3" t="str">
        <f t="shared" si="12"/>
        <v>1116</v>
      </c>
      <c r="AB403" s="4" t="str">
        <f t="shared" si="13"/>
        <v>TIF</v>
      </c>
    </row>
    <row r="404" spans="1:28" x14ac:dyDescent="0.25">
      <c r="A404">
        <v>2022</v>
      </c>
      <c r="B404">
        <v>34</v>
      </c>
      <c r="C404" t="s">
        <v>31</v>
      </c>
      <c r="D404">
        <v>7868411</v>
      </c>
      <c r="E404">
        <v>20763558</v>
      </c>
      <c r="F404">
        <v>940773</v>
      </c>
      <c r="G404">
        <v>717459</v>
      </c>
      <c r="H404">
        <v>2404704</v>
      </c>
      <c r="I404">
        <v>0</v>
      </c>
      <c r="J404">
        <v>0</v>
      </c>
      <c r="K404">
        <v>0</v>
      </c>
      <c r="L404">
        <v>105187</v>
      </c>
      <c r="M404">
        <v>369449</v>
      </c>
      <c r="N404">
        <v>33169541</v>
      </c>
      <c r="O404">
        <v>9260</v>
      </c>
      <c r="P404">
        <v>33160281</v>
      </c>
      <c r="Q404">
        <v>204132</v>
      </c>
      <c r="R404">
        <v>2022</v>
      </c>
      <c r="S404">
        <v>34</v>
      </c>
      <c r="T404">
        <v>0</v>
      </c>
      <c r="U404">
        <v>153</v>
      </c>
      <c r="V404">
        <v>120153</v>
      </c>
      <c r="W404" t="s">
        <v>26</v>
      </c>
      <c r="X404" t="s">
        <v>26</v>
      </c>
      <c r="Y404" t="s">
        <v>176</v>
      </c>
      <c r="Z404" t="s">
        <v>385</v>
      </c>
      <c r="AA404" s="3" t="str">
        <f t="shared" si="12"/>
        <v>0153</v>
      </c>
      <c r="AB404" s="4" t="str">
        <f t="shared" si="13"/>
        <v>Non-TIF</v>
      </c>
    </row>
    <row r="405" spans="1:28" x14ac:dyDescent="0.25">
      <c r="A405">
        <v>2022</v>
      </c>
      <c r="B405">
        <v>34</v>
      </c>
      <c r="C405" t="s">
        <v>31</v>
      </c>
      <c r="D405">
        <v>254573988</v>
      </c>
      <c r="E405">
        <v>129106191</v>
      </c>
      <c r="F405">
        <v>9418327</v>
      </c>
      <c r="G405">
        <v>18158673</v>
      </c>
      <c r="H405">
        <v>27150263</v>
      </c>
      <c r="I405">
        <v>0</v>
      </c>
      <c r="J405">
        <v>0</v>
      </c>
      <c r="K405">
        <v>0</v>
      </c>
      <c r="L405">
        <v>4913002</v>
      </c>
      <c r="M405">
        <v>8334377</v>
      </c>
      <c r="N405">
        <v>451654821</v>
      </c>
      <c r="O405">
        <v>888960</v>
      </c>
      <c r="P405">
        <v>450765861</v>
      </c>
      <c r="Q405">
        <v>24628466</v>
      </c>
      <c r="R405">
        <v>2022</v>
      </c>
      <c r="S405">
        <v>34</v>
      </c>
      <c r="T405">
        <v>1</v>
      </c>
      <c r="U405">
        <v>116</v>
      </c>
      <c r="V405">
        <v>341116</v>
      </c>
      <c r="W405" t="s">
        <v>26</v>
      </c>
      <c r="X405" t="s">
        <v>26</v>
      </c>
      <c r="Y405" t="s">
        <v>319</v>
      </c>
      <c r="Z405" t="s">
        <v>385</v>
      </c>
      <c r="AA405" s="3" t="str">
        <f t="shared" si="12"/>
        <v>1116</v>
      </c>
      <c r="AB405" s="4" t="str">
        <f t="shared" si="13"/>
        <v>Non-TIF</v>
      </c>
    </row>
    <row r="406" spans="1:28" x14ac:dyDescent="0.25">
      <c r="A406">
        <v>2022</v>
      </c>
      <c r="B406">
        <v>35</v>
      </c>
      <c r="C406" t="s">
        <v>44</v>
      </c>
      <c r="D406">
        <v>0</v>
      </c>
      <c r="E406">
        <v>42612</v>
      </c>
      <c r="F406">
        <v>0</v>
      </c>
      <c r="G406">
        <v>759625</v>
      </c>
      <c r="H406">
        <v>130177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932414</v>
      </c>
      <c r="O406">
        <v>0</v>
      </c>
      <c r="P406">
        <v>932414</v>
      </c>
      <c r="Q406">
        <v>0</v>
      </c>
      <c r="R406">
        <v>2022</v>
      </c>
      <c r="S406">
        <v>35</v>
      </c>
      <c r="T406">
        <v>0</v>
      </c>
      <c r="U406">
        <v>916</v>
      </c>
      <c r="V406">
        <v>350916</v>
      </c>
      <c r="W406" t="s">
        <v>26</v>
      </c>
      <c r="X406" t="s">
        <v>26</v>
      </c>
      <c r="Y406" t="s">
        <v>419</v>
      </c>
      <c r="Z406" t="s">
        <v>389</v>
      </c>
      <c r="AA406" s="3" t="str">
        <f t="shared" si="12"/>
        <v>0916</v>
      </c>
      <c r="AB406" s="4" t="str">
        <f t="shared" si="13"/>
        <v>Non-TIF</v>
      </c>
    </row>
    <row r="407" spans="1:28" x14ac:dyDescent="0.25">
      <c r="A407">
        <v>2022</v>
      </c>
      <c r="B407">
        <v>35</v>
      </c>
      <c r="C407" t="s">
        <v>44</v>
      </c>
      <c r="D407">
        <v>0</v>
      </c>
      <c r="E407">
        <v>458884</v>
      </c>
      <c r="F407">
        <v>25111</v>
      </c>
      <c r="G407">
        <v>1591909</v>
      </c>
      <c r="H407">
        <v>10009663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12085567</v>
      </c>
      <c r="O407">
        <v>11112</v>
      </c>
      <c r="P407">
        <v>12074455</v>
      </c>
      <c r="Q407">
        <v>0</v>
      </c>
      <c r="R407">
        <v>2022</v>
      </c>
      <c r="S407">
        <v>35</v>
      </c>
      <c r="T407">
        <v>5</v>
      </c>
      <c r="U407">
        <v>922</v>
      </c>
      <c r="V407">
        <v>355922</v>
      </c>
      <c r="W407" t="s">
        <v>26</v>
      </c>
      <c r="X407" t="s">
        <v>26</v>
      </c>
      <c r="Y407" t="s">
        <v>163</v>
      </c>
      <c r="Z407" t="s">
        <v>389</v>
      </c>
      <c r="AA407" s="3" t="str">
        <f t="shared" si="12"/>
        <v>5922</v>
      </c>
      <c r="AB407" s="4" t="str">
        <f t="shared" si="13"/>
        <v>Non-TIF</v>
      </c>
    </row>
    <row r="408" spans="1:28" x14ac:dyDescent="0.25">
      <c r="A408">
        <v>2022</v>
      </c>
      <c r="B408">
        <v>35</v>
      </c>
      <c r="C408" t="s">
        <v>44</v>
      </c>
      <c r="D408">
        <v>0</v>
      </c>
      <c r="E408">
        <v>0</v>
      </c>
      <c r="F408">
        <v>0</v>
      </c>
      <c r="G408">
        <v>10630696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10630696</v>
      </c>
      <c r="O408">
        <v>0</v>
      </c>
      <c r="P408">
        <v>10630696</v>
      </c>
      <c r="Q408">
        <v>0</v>
      </c>
      <c r="R408">
        <v>2022</v>
      </c>
      <c r="S408">
        <v>35</v>
      </c>
      <c r="T408">
        <v>0</v>
      </c>
      <c r="U408">
        <v>594</v>
      </c>
      <c r="V408">
        <v>990594</v>
      </c>
      <c r="W408" t="s">
        <v>26</v>
      </c>
      <c r="X408" t="s">
        <v>26</v>
      </c>
      <c r="Y408" t="s">
        <v>411</v>
      </c>
      <c r="Z408" t="s">
        <v>389</v>
      </c>
      <c r="AA408" s="3" t="str">
        <f t="shared" si="12"/>
        <v>0594</v>
      </c>
      <c r="AB408" s="4" t="str">
        <f t="shared" si="13"/>
        <v>Non-TIF</v>
      </c>
    </row>
    <row r="409" spans="1:28" x14ac:dyDescent="0.25">
      <c r="A409">
        <v>2022</v>
      </c>
      <c r="B409">
        <v>35</v>
      </c>
      <c r="C409" t="s">
        <v>23</v>
      </c>
      <c r="D409">
        <v>6116972</v>
      </c>
      <c r="E409">
        <v>0</v>
      </c>
      <c r="F409">
        <v>0</v>
      </c>
      <c r="G409">
        <v>689277</v>
      </c>
      <c r="H409">
        <v>167514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6973763</v>
      </c>
      <c r="O409">
        <v>0</v>
      </c>
      <c r="P409">
        <v>6973763</v>
      </c>
      <c r="Q409">
        <v>0</v>
      </c>
      <c r="R409">
        <v>2022</v>
      </c>
      <c r="S409">
        <v>35</v>
      </c>
      <c r="T409">
        <v>2</v>
      </c>
      <c r="U409">
        <v>781</v>
      </c>
      <c r="V409" t="s">
        <v>577</v>
      </c>
      <c r="W409" t="s">
        <v>25</v>
      </c>
      <c r="X409" t="s">
        <v>26</v>
      </c>
      <c r="Y409" t="s">
        <v>578</v>
      </c>
      <c r="Z409" t="s">
        <v>389</v>
      </c>
      <c r="AA409" s="3" t="str">
        <f t="shared" si="12"/>
        <v>2781</v>
      </c>
      <c r="AB409" s="4" t="str">
        <f t="shared" si="13"/>
        <v>TIF</v>
      </c>
    </row>
    <row r="410" spans="1:28" x14ac:dyDescent="0.25">
      <c r="A410">
        <v>2022</v>
      </c>
      <c r="B410">
        <v>35</v>
      </c>
      <c r="C410" t="s">
        <v>23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2022</v>
      </c>
      <c r="S410">
        <v>35</v>
      </c>
      <c r="T410">
        <v>0</v>
      </c>
      <c r="U410">
        <v>108</v>
      </c>
      <c r="V410" t="s">
        <v>414</v>
      </c>
      <c r="W410" t="s">
        <v>25</v>
      </c>
      <c r="X410" t="s">
        <v>26</v>
      </c>
      <c r="Y410" t="s">
        <v>415</v>
      </c>
      <c r="Z410" t="s">
        <v>389</v>
      </c>
      <c r="AA410" s="3" t="str">
        <f t="shared" si="12"/>
        <v>0108</v>
      </c>
      <c r="AB410" s="4" t="str">
        <f t="shared" si="13"/>
        <v>TIF</v>
      </c>
    </row>
    <row r="411" spans="1:28" x14ac:dyDescent="0.25">
      <c r="A411">
        <v>2022</v>
      </c>
      <c r="B411">
        <v>35</v>
      </c>
      <c r="C411" t="s">
        <v>23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2022</v>
      </c>
      <c r="S411">
        <v>35</v>
      </c>
      <c r="T411">
        <v>3</v>
      </c>
      <c r="U411">
        <v>150</v>
      </c>
      <c r="V411" t="s">
        <v>420</v>
      </c>
      <c r="W411" t="s">
        <v>25</v>
      </c>
      <c r="X411" t="s">
        <v>26</v>
      </c>
      <c r="Y411" t="s">
        <v>421</v>
      </c>
      <c r="Z411" t="s">
        <v>389</v>
      </c>
      <c r="AA411" s="3" t="str">
        <f t="shared" si="12"/>
        <v>3150</v>
      </c>
      <c r="AB411" s="4" t="str">
        <f t="shared" si="13"/>
        <v>TIF</v>
      </c>
    </row>
    <row r="412" spans="1:28" x14ac:dyDescent="0.25">
      <c r="A412">
        <v>2022</v>
      </c>
      <c r="B412">
        <v>35</v>
      </c>
      <c r="C412" t="s">
        <v>31</v>
      </c>
      <c r="D412">
        <v>111333782</v>
      </c>
      <c r="E412">
        <v>116811499</v>
      </c>
      <c r="F412">
        <v>10376950</v>
      </c>
      <c r="G412">
        <v>6255312</v>
      </c>
      <c r="H412">
        <v>3853848</v>
      </c>
      <c r="I412">
        <v>0</v>
      </c>
      <c r="J412">
        <v>0</v>
      </c>
      <c r="K412">
        <v>0</v>
      </c>
      <c r="L412">
        <v>6950256</v>
      </c>
      <c r="M412">
        <v>15442117</v>
      </c>
      <c r="N412">
        <v>271023764</v>
      </c>
      <c r="O412">
        <v>346324</v>
      </c>
      <c r="P412">
        <v>270677440</v>
      </c>
      <c r="Q412">
        <v>11713935</v>
      </c>
      <c r="R412">
        <v>2022</v>
      </c>
      <c r="S412">
        <v>35</v>
      </c>
      <c r="T412">
        <v>2</v>
      </c>
      <c r="U412">
        <v>781</v>
      </c>
      <c r="V412">
        <v>352781</v>
      </c>
      <c r="W412" t="s">
        <v>26</v>
      </c>
      <c r="X412" t="s">
        <v>26</v>
      </c>
      <c r="Y412" t="s">
        <v>144</v>
      </c>
      <c r="Z412" t="s">
        <v>389</v>
      </c>
      <c r="AA412" s="3" t="str">
        <f t="shared" si="12"/>
        <v>2781</v>
      </c>
      <c r="AB412" s="4" t="str">
        <f t="shared" si="13"/>
        <v>Non-TIF</v>
      </c>
    </row>
    <row r="413" spans="1:28" x14ac:dyDescent="0.25">
      <c r="A413">
        <v>2022</v>
      </c>
      <c r="B413">
        <v>35</v>
      </c>
      <c r="C413" t="s">
        <v>31</v>
      </c>
      <c r="D413">
        <v>5072517</v>
      </c>
      <c r="E413">
        <v>22539972</v>
      </c>
      <c r="F413">
        <v>2507349</v>
      </c>
      <c r="G413">
        <v>181494</v>
      </c>
      <c r="H413">
        <v>0</v>
      </c>
      <c r="I413">
        <v>0</v>
      </c>
      <c r="J413">
        <v>0</v>
      </c>
      <c r="K413">
        <v>0</v>
      </c>
      <c r="L413">
        <v>283985</v>
      </c>
      <c r="M413">
        <v>0</v>
      </c>
      <c r="N413">
        <v>30585317</v>
      </c>
      <c r="O413">
        <v>20372</v>
      </c>
      <c r="P413">
        <v>30564945</v>
      </c>
      <c r="Q413">
        <v>390147</v>
      </c>
      <c r="R413">
        <v>2022</v>
      </c>
      <c r="S413">
        <v>35</v>
      </c>
      <c r="T413">
        <v>0</v>
      </c>
      <c r="U413">
        <v>108</v>
      </c>
      <c r="V413">
        <v>420108</v>
      </c>
      <c r="W413" t="s">
        <v>26</v>
      </c>
      <c r="X413" t="s">
        <v>26</v>
      </c>
      <c r="Y413" t="s">
        <v>388</v>
      </c>
      <c r="Z413" t="s">
        <v>389</v>
      </c>
      <c r="AA413" s="3" t="str">
        <f t="shared" si="12"/>
        <v>0108</v>
      </c>
      <c r="AB413" s="4" t="str">
        <f t="shared" si="13"/>
        <v>Non-TIF</v>
      </c>
    </row>
    <row r="414" spans="1:28" x14ac:dyDescent="0.25">
      <c r="A414">
        <v>2022</v>
      </c>
      <c r="B414">
        <v>35</v>
      </c>
      <c r="C414" t="s">
        <v>31</v>
      </c>
      <c r="D414">
        <v>7754142</v>
      </c>
      <c r="E414">
        <v>35031457</v>
      </c>
      <c r="F414">
        <v>6091318</v>
      </c>
      <c r="G414">
        <v>3971505</v>
      </c>
      <c r="H414">
        <v>1175698</v>
      </c>
      <c r="I414">
        <v>0</v>
      </c>
      <c r="J414">
        <v>0</v>
      </c>
      <c r="K414">
        <v>0</v>
      </c>
      <c r="L414">
        <v>89298</v>
      </c>
      <c r="M414">
        <v>6540329</v>
      </c>
      <c r="N414">
        <v>60653747</v>
      </c>
      <c r="O414">
        <v>24076</v>
      </c>
      <c r="P414">
        <v>60629671</v>
      </c>
      <c r="Q414">
        <v>13513197</v>
      </c>
      <c r="R414">
        <v>2022</v>
      </c>
      <c r="S414">
        <v>35</v>
      </c>
      <c r="T414">
        <v>3</v>
      </c>
      <c r="U414">
        <v>150</v>
      </c>
      <c r="V414">
        <v>423150</v>
      </c>
      <c r="W414" t="s">
        <v>26</v>
      </c>
      <c r="X414" t="s">
        <v>26</v>
      </c>
      <c r="Y414" t="s">
        <v>390</v>
      </c>
      <c r="Z414" t="s">
        <v>389</v>
      </c>
      <c r="AA414" s="3" t="str">
        <f t="shared" si="12"/>
        <v>3150</v>
      </c>
      <c r="AB414" s="4" t="str">
        <f t="shared" si="13"/>
        <v>Non-TIF</v>
      </c>
    </row>
    <row r="415" spans="1:28" x14ac:dyDescent="0.25">
      <c r="A415">
        <v>2022</v>
      </c>
      <c r="B415">
        <v>36</v>
      </c>
      <c r="C415" t="s">
        <v>44</v>
      </c>
      <c r="D415">
        <v>3228936</v>
      </c>
      <c r="E415">
        <v>0</v>
      </c>
      <c r="F415">
        <v>0</v>
      </c>
      <c r="G415">
        <v>1070286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4299222</v>
      </c>
      <c r="O415">
        <v>3704</v>
      </c>
      <c r="P415">
        <v>4295518</v>
      </c>
      <c r="Q415">
        <v>0</v>
      </c>
      <c r="R415">
        <v>2022</v>
      </c>
      <c r="S415">
        <v>36</v>
      </c>
      <c r="T415">
        <v>6</v>
      </c>
      <c r="U415">
        <v>3</v>
      </c>
      <c r="V415">
        <v>366003</v>
      </c>
      <c r="W415" t="s">
        <v>26</v>
      </c>
      <c r="X415" t="s">
        <v>26</v>
      </c>
      <c r="Y415" t="s">
        <v>429</v>
      </c>
      <c r="Z415" t="s">
        <v>394</v>
      </c>
      <c r="AA415" s="3" t="str">
        <f t="shared" si="12"/>
        <v>6003</v>
      </c>
      <c r="AB415" s="4" t="str">
        <f t="shared" si="13"/>
        <v>Non-TIF</v>
      </c>
    </row>
    <row r="416" spans="1:28" x14ac:dyDescent="0.25">
      <c r="A416">
        <v>2022</v>
      </c>
      <c r="B416">
        <v>36</v>
      </c>
      <c r="C416" t="s">
        <v>44</v>
      </c>
      <c r="D416">
        <v>0</v>
      </c>
      <c r="E416">
        <v>0</v>
      </c>
      <c r="F416">
        <v>52466</v>
      </c>
      <c r="G416">
        <v>3339534</v>
      </c>
      <c r="H416">
        <v>20285055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23677055</v>
      </c>
      <c r="O416">
        <v>0</v>
      </c>
      <c r="P416">
        <v>23677055</v>
      </c>
      <c r="Q416">
        <v>0</v>
      </c>
      <c r="R416">
        <v>2022</v>
      </c>
      <c r="S416">
        <v>36</v>
      </c>
      <c r="T416">
        <v>5</v>
      </c>
      <c r="U416">
        <v>976</v>
      </c>
      <c r="V416">
        <v>735976</v>
      </c>
      <c r="W416" t="s">
        <v>26</v>
      </c>
      <c r="X416" t="s">
        <v>26</v>
      </c>
      <c r="Y416" t="s">
        <v>440</v>
      </c>
      <c r="Z416" t="s">
        <v>394</v>
      </c>
      <c r="AA416" s="3" t="str">
        <f t="shared" si="12"/>
        <v>5976</v>
      </c>
      <c r="AB416" s="4" t="str">
        <f t="shared" si="13"/>
        <v>Non-TIF</v>
      </c>
    </row>
    <row r="417" spans="1:28" x14ac:dyDescent="0.25">
      <c r="A417">
        <v>2022</v>
      </c>
      <c r="B417">
        <v>36</v>
      </c>
      <c r="C417" t="s">
        <v>31</v>
      </c>
      <c r="D417">
        <v>36141481</v>
      </c>
      <c r="E417">
        <v>66399987</v>
      </c>
      <c r="F417">
        <v>1596773</v>
      </c>
      <c r="G417">
        <v>8297955</v>
      </c>
      <c r="H417">
        <v>3894967</v>
      </c>
      <c r="I417">
        <v>0</v>
      </c>
      <c r="J417">
        <v>0</v>
      </c>
      <c r="K417">
        <v>710</v>
      </c>
      <c r="L417">
        <v>2207934</v>
      </c>
      <c r="M417">
        <v>9915657</v>
      </c>
      <c r="N417">
        <v>128455464</v>
      </c>
      <c r="O417">
        <v>127788</v>
      </c>
      <c r="P417">
        <v>128327676</v>
      </c>
      <c r="Q417">
        <v>2163764</v>
      </c>
      <c r="R417">
        <v>2022</v>
      </c>
      <c r="S417">
        <v>36</v>
      </c>
      <c r="T417">
        <v>2</v>
      </c>
      <c r="U417">
        <v>772</v>
      </c>
      <c r="V417">
        <v>362772</v>
      </c>
      <c r="W417" t="s">
        <v>26</v>
      </c>
      <c r="X417" t="s">
        <v>26</v>
      </c>
      <c r="Y417" t="s">
        <v>393</v>
      </c>
      <c r="Z417" t="s">
        <v>394</v>
      </c>
      <c r="AA417" s="3" t="str">
        <f t="shared" si="12"/>
        <v>2772</v>
      </c>
      <c r="AB417" s="4" t="str">
        <f t="shared" si="13"/>
        <v>Non-TIF</v>
      </c>
    </row>
    <row r="418" spans="1:28" x14ac:dyDescent="0.25">
      <c r="A418">
        <v>2022</v>
      </c>
      <c r="B418">
        <v>37</v>
      </c>
      <c r="C418" t="s">
        <v>44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2022</v>
      </c>
      <c r="S418">
        <v>37</v>
      </c>
      <c r="T418">
        <v>5</v>
      </c>
      <c r="U418">
        <v>139</v>
      </c>
      <c r="V418">
        <v>375139</v>
      </c>
      <c r="W418" t="s">
        <v>26</v>
      </c>
      <c r="X418" t="s">
        <v>26</v>
      </c>
      <c r="Y418" t="s">
        <v>441</v>
      </c>
      <c r="Z418" t="s">
        <v>63</v>
      </c>
      <c r="AA418" s="3" t="str">
        <f t="shared" si="12"/>
        <v>5139</v>
      </c>
      <c r="AB418" s="4" t="str">
        <f t="shared" si="13"/>
        <v>Non-TIF</v>
      </c>
    </row>
    <row r="419" spans="1:28" x14ac:dyDescent="0.25">
      <c r="A419">
        <v>2022</v>
      </c>
      <c r="B419">
        <v>37</v>
      </c>
      <c r="C419" t="s">
        <v>31</v>
      </c>
      <c r="D419">
        <v>41042</v>
      </c>
      <c r="E419">
        <v>212887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253929</v>
      </c>
      <c r="O419">
        <v>1852</v>
      </c>
      <c r="P419">
        <v>252077</v>
      </c>
      <c r="Q419">
        <v>0</v>
      </c>
      <c r="R419">
        <v>2022</v>
      </c>
      <c r="S419">
        <v>37</v>
      </c>
      <c r="T419">
        <v>6</v>
      </c>
      <c r="U419">
        <v>96</v>
      </c>
      <c r="V419">
        <v>946096</v>
      </c>
      <c r="W419" t="s">
        <v>26</v>
      </c>
      <c r="X419" t="s">
        <v>26</v>
      </c>
      <c r="Y419" t="s">
        <v>1739</v>
      </c>
      <c r="Z419" t="s">
        <v>63</v>
      </c>
      <c r="AA419" s="3" t="str">
        <f t="shared" si="12"/>
        <v>6096</v>
      </c>
      <c r="AB419" s="4" t="str">
        <f t="shared" si="13"/>
        <v>Non-TIF</v>
      </c>
    </row>
    <row r="420" spans="1:28" x14ac:dyDescent="0.25">
      <c r="A420">
        <v>2022</v>
      </c>
      <c r="B420">
        <v>36</v>
      </c>
      <c r="C420" t="s">
        <v>31</v>
      </c>
      <c r="D420">
        <v>62533631</v>
      </c>
      <c r="E420">
        <v>106209598</v>
      </c>
      <c r="F420">
        <v>2924171</v>
      </c>
      <c r="G420">
        <v>4692159</v>
      </c>
      <c r="H420">
        <v>68849</v>
      </c>
      <c r="I420">
        <v>0</v>
      </c>
      <c r="J420">
        <v>0</v>
      </c>
      <c r="K420">
        <v>0</v>
      </c>
      <c r="L420">
        <v>356337</v>
      </c>
      <c r="M420">
        <v>5918347</v>
      </c>
      <c r="N420">
        <v>182703092</v>
      </c>
      <c r="O420">
        <v>237056</v>
      </c>
      <c r="P420">
        <v>182466036</v>
      </c>
      <c r="Q420">
        <v>4846094</v>
      </c>
      <c r="R420">
        <v>2022</v>
      </c>
      <c r="S420">
        <v>36</v>
      </c>
      <c r="T420">
        <v>6</v>
      </c>
      <c r="U420">
        <v>3</v>
      </c>
      <c r="V420">
        <v>366003</v>
      </c>
      <c r="W420" t="s">
        <v>26</v>
      </c>
      <c r="X420" t="s">
        <v>26</v>
      </c>
      <c r="Y420" t="s">
        <v>429</v>
      </c>
      <c r="Z420" t="s">
        <v>394</v>
      </c>
      <c r="AA420" s="3" t="str">
        <f t="shared" si="12"/>
        <v>6003</v>
      </c>
      <c r="AB420" s="4" t="str">
        <f t="shared" si="13"/>
        <v>Non-TIF</v>
      </c>
    </row>
    <row r="421" spans="1:28" x14ac:dyDescent="0.25">
      <c r="A421">
        <v>2022</v>
      </c>
      <c r="B421">
        <v>37</v>
      </c>
      <c r="C421" t="s">
        <v>23</v>
      </c>
      <c r="D421">
        <v>5639252</v>
      </c>
      <c r="E421">
        <v>0</v>
      </c>
      <c r="F421">
        <v>0</v>
      </c>
      <c r="G421">
        <v>23369403</v>
      </c>
      <c r="H421">
        <v>52269843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81278498</v>
      </c>
      <c r="O421">
        <v>3704</v>
      </c>
      <c r="P421">
        <v>81274794</v>
      </c>
      <c r="Q421">
        <v>0</v>
      </c>
      <c r="R421">
        <v>2022</v>
      </c>
      <c r="S421">
        <v>37</v>
      </c>
      <c r="T421">
        <v>3</v>
      </c>
      <c r="U421">
        <v>195</v>
      </c>
      <c r="V421" t="s">
        <v>430</v>
      </c>
      <c r="W421" t="s">
        <v>25</v>
      </c>
      <c r="X421" t="s">
        <v>26</v>
      </c>
      <c r="Y421" t="s">
        <v>431</v>
      </c>
      <c r="Z421" t="s">
        <v>63</v>
      </c>
      <c r="AA421" s="3" t="str">
        <f t="shared" si="12"/>
        <v>3195</v>
      </c>
      <c r="AB421" s="4" t="str">
        <f t="shared" si="13"/>
        <v>TIF</v>
      </c>
    </row>
    <row r="422" spans="1:28" x14ac:dyDescent="0.25">
      <c r="A422">
        <v>2022</v>
      </c>
      <c r="B422">
        <v>37</v>
      </c>
      <c r="C422" t="s">
        <v>31</v>
      </c>
      <c r="D422">
        <v>161100192</v>
      </c>
      <c r="E422">
        <v>284838050</v>
      </c>
      <c r="F422">
        <v>10272366</v>
      </c>
      <c r="G422">
        <v>13708980</v>
      </c>
      <c r="H422">
        <v>40484203</v>
      </c>
      <c r="I422">
        <v>0</v>
      </c>
      <c r="J422">
        <v>0</v>
      </c>
      <c r="K422">
        <v>0</v>
      </c>
      <c r="L422">
        <v>13688003</v>
      </c>
      <c r="M422">
        <v>35894349</v>
      </c>
      <c r="N422">
        <v>559986143</v>
      </c>
      <c r="O422">
        <v>627996</v>
      </c>
      <c r="P422">
        <v>559358147</v>
      </c>
      <c r="Q422">
        <v>23943814</v>
      </c>
      <c r="R422">
        <v>2022</v>
      </c>
      <c r="S422">
        <v>37</v>
      </c>
      <c r="T422">
        <v>3</v>
      </c>
      <c r="U422">
        <v>195</v>
      </c>
      <c r="V422">
        <v>373195</v>
      </c>
      <c r="W422" t="s">
        <v>26</v>
      </c>
      <c r="X422" t="s">
        <v>26</v>
      </c>
      <c r="Y422" t="s">
        <v>63</v>
      </c>
      <c r="Z422" t="s">
        <v>63</v>
      </c>
      <c r="AA422" s="3" t="str">
        <f t="shared" si="12"/>
        <v>3195</v>
      </c>
      <c r="AB422" s="4" t="str">
        <f t="shared" si="13"/>
        <v>Non-TIF</v>
      </c>
    </row>
    <row r="423" spans="1:28" x14ac:dyDescent="0.25">
      <c r="A423">
        <v>2022</v>
      </c>
      <c r="B423">
        <v>38</v>
      </c>
      <c r="C423" t="s">
        <v>23</v>
      </c>
      <c r="D423">
        <v>681741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681741</v>
      </c>
      <c r="O423">
        <v>0</v>
      </c>
      <c r="P423">
        <v>681741</v>
      </c>
      <c r="Q423">
        <v>0</v>
      </c>
      <c r="R423">
        <v>2022</v>
      </c>
      <c r="S423">
        <v>38</v>
      </c>
      <c r="T423">
        <v>0</v>
      </c>
      <c r="U423">
        <v>9</v>
      </c>
      <c r="V423" t="s">
        <v>391</v>
      </c>
      <c r="W423" t="s">
        <v>25</v>
      </c>
      <c r="X423" t="s">
        <v>26</v>
      </c>
      <c r="Y423" t="s">
        <v>392</v>
      </c>
      <c r="Z423" t="s">
        <v>405</v>
      </c>
      <c r="AA423" s="3" t="str">
        <f t="shared" si="12"/>
        <v>0009</v>
      </c>
      <c r="AB423" s="4" t="str">
        <f t="shared" si="13"/>
        <v>TIF</v>
      </c>
    </row>
    <row r="424" spans="1:28" x14ac:dyDescent="0.25">
      <c r="A424">
        <v>2022</v>
      </c>
      <c r="B424">
        <v>38</v>
      </c>
      <c r="C424" t="s">
        <v>31</v>
      </c>
      <c r="D424">
        <v>14831344</v>
      </c>
      <c r="E424">
        <v>38047138</v>
      </c>
      <c r="F424">
        <v>2768214</v>
      </c>
      <c r="G424">
        <v>157891</v>
      </c>
      <c r="H424">
        <v>0</v>
      </c>
      <c r="I424">
        <v>0</v>
      </c>
      <c r="J424">
        <v>0</v>
      </c>
      <c r="K424">
        <v>0</v>
      </c>
      <c r="L424">
        <v>179486</v>
      </c>
      <c r="M424">
        <v>0</v>
      </c>
      <c r="N424">
        <v>55984073</v>
      </c>
      <c r="O424">
        <v>42596</v>
      </c>
      <c r="P424">
        <v>55941477</v>
      </c>
      <c r="Q424">
        <v>410942</v>
      </c>
      <c r="R424">
        <v>2022</v>
      </c>
      <c r="S424">
        <v>38</v>
      </c>
      <c r="T424">
        <v>0</v>
      </c>
      <c r="U424">
        <v>279</v>
      </c>
      <c r="V424">
        <v>120279</v>
      </c>
      <c r="W424" t="s">
        <v>26</v>
      </c>
      <c r="X424" t="s">
        <v>26</v>
      </c>
      <c r="Y424" t="s">
        <v>143</v>
      </c>
      <c r="Z424" t="s">
        <v>405</v>
      </c>
      <c r="AA424" s="3" t="str">
        <f t="shared" si="12"/>
        <v>0279</v>
      </c>
      <c r="AB424" s="4" t="str">
        <f t="shared" si="13"/>
        <v>Non-TIF</v>
      </c>
    </row>
    <row r="425" spans="1:28" x14ac:dyDescent="0.25">
      <c r="A425">
        <v>2022</v>
      </c>
      <c r="B425">
        <v>38</v>
      </c>
      <c r="C425" t="s">
        <v>31</v>
      </c>
      <c r="D425">
        <v>40326400</v>
      </c>
      <c r="E425">
        <v>98173334</v>
      </c>
      <c r="F425">
        <v>6303598</v>
      </c>
      <c r="G425">
        <v>6718266</v>
      </c>
      <c r="H425">
        <v>55935309</v>
      </c>
      <c r="I425">
        <v>0</v>
      </c>
      <c r="J425">
        <v>0</v>
      </c>
      <c r="K425">
        <v>0</v>
      </c>
      <c r="L425">
        <v>14712404</v>
      </c>
      <c r="M425">
        <v>0</v>
      </c>
      <c r="N425">
        <v>222169311</v>
      </c>
      <c r="O425">
        <v>138900</v>
      </c>
      <c r="P425">
        <v>222030411</v>
      </c>
      <c r="Q425">
        <v>2763639</v>
      </c>
      <c r="R425">
        <v>2022</v>
      </c>
      <c r="S425">
        <v>38</v>
      </c>
      <c r="T425">
        <v>0</v>
      </c>
      <c r="U425">
        <v>9</v>
      </c>
      <c r="V425">
        <v>380009</v>
      </c>
      <c r="W425" t="s">
        <v>26</v>
      </c>
      <c r="X425" t="s">
        <v>26</v>
      </c>
      <c r="Y425" t="s">
        <v>224</v>
      </c>
      <c r="Z425" t="s">
        <v>405</v>
      </c>
      <c r="AA425" s="3" t="str">
        <f t="shared" si="12"/>
        <v>0009</v>
      </c>
      <c r="AB425" s="4" t="str">
        <f t="shared" si="13"/>
        <v>Non-TIF</v>
      </c>
    </row>
    <row r="426" spans="1:28" x14ac:dyDescent="0.25">
      <c r="A426">
        <v>2022</v>
      </c>
      <c r="B426">
        <v>38</v>
      </c>
      <c r="C426" t="s">
        <v>31</v>
      </c>
      <c r="D426">
        <v>1401375</v>
      </c>
      <c r="E426">
        <v>9608187</v>
      </c>
      <c r="F426">
        <v>693307</v>
      </c>
      <c r="G426">
        <v>0</v>
      </c>
      <c r="H426">
        <v>18015963</v>
      </c>
      <c r="I426">
        <v>0</v>
      </c>
      <c r="J426">
        <v>0</v>
      </c>
      <c r="K426">
        <v>0</v>
      </c>
      <c r="L426">
        <v>489079</v>
      </c>
      <c r="M426">
        <v>0</v>
      </c>
      <c r="N426">
        <v>30207911</v>
      </c>
      <c r="O426">
        <v>3704</v>
      </c>
      <c r="P426">
        <v>30204207</v>
      </c>
      <c r="Q426">
        <v>97265</v>
      </c>
      <c r="R426">
        <v>2022</v>
      </c>
      <c r="S426">
        <v>38</v>
      </c>
      <c r="T426">
        <v>2</v>
      </c>
      <c r="U426">
        <v>7</v>
      </c>
      <c r="V426">
        <v>422007</v>
      </c>
      <c r="W426" t="s">
        <v>26</v>
      </c>
      <c r="X426" t="s">
        <v>26</v>
      </c>
      <c r="Y426" t="s">
        <v>452</v>
      </c>
      <c r="Z426" t="s">
        <v>405</v>
      </c>
      <c r="AA426" s="3" t="str">
        <f t="shared" si="12"/>
        <v>2007</v>
      </c>
      <c r="AB426" s="4" t="str">
        <f t="shared" si="13"/>
        <v>Non-TIF</v>
      </c>
    </row>
    <row r="427" spans="1:28" x14ac:dyDescent="0.25">
      <c r="A427">
        <v>2022</v>
      </c>
      <c r="B427">
        <v>39</v>
      </c>
      <c r="C427" t="s">
        <v>44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2022</v>
      </c>
      <c r="S427">
        <v>39</v>
      </c>
      <c r="T427">
        <v>1</v>
      </c>
      <c r="U427">
        <v>413</v>
      </c>
      <c r="V427">
        <v>141413</v>
      </c>
      <c r="W427" t="s">
        <v>26</v>
      </c>
      <c r="X427" t="s">
        <v>26</v>
      </c>
      <c r="Y427" t="s">
        <v>94</v>
      </c>
      <c r="Z427" t="s">
        <v>406</v>
      </c>
      <c r="AA427" s="3" t="str">
        <f t="shared" si="12"/>
        <v>1413</v>
      </c>
      <c r="AB427" s="4" t="str">
        <f t="shared" si="13"/>
        <v>Non-TIF</v>
      </c>
    </row>
    <row r="428" spans="1:28" x14ac:dyDescent="0.25">
      <c r="A428">
        <v>2022</v>
      </c>
      <c r="B428">
        <v>39</v>
      </c>
      <c r="C428" t="s">
        <v>44</v>
      </c>
      <c r="D428">
        <v>6010982</v>
      </c>
      <c r="E428">
        <v>22270</v>
      </c>
      <c r="F428">
        <v>916</v>
      </c>
      <c r="G428">
        <v>3006752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9040920</v>
      </c>
      <c r="O428">
        <v>51856</v>
      </c>
      <c r="P428">
        <v>8989064</v>
      </c>
      <c r="Q428">
        <v>0</v>
      </c>
      <c r="R428">
        <v>2022</v>
      </c>
      <c r="S428">
        <v>39</v>
      </c>
      <c r="T428">
        <v>0</v>
      </c>
      <c r="U428">
        <v>18</v>
      </c>
      <c r="V428">
        <v>390018</v>
      </c>
      <c r="W428" t="s">
        <v>26</v>
      </c>
      <c r="X428" t="s">
        <v>26</v>
      </c>
      <c r="Y428" t="s">
        <v>34</v>
      </c>
      <c r="Z428" t="s">
        <v>406</v>
      </c>
      <c r="AA428" s="3" t="str">
        <f t="shared" si="12"/>
        <v>0018</v>
      </c>
      <c r="AB428" s="4" t="str">
        <f t="shared" si="13"/>
        <v>Non-TIF</v>
      </c>
    </row>
    <row r="429" spans="1:28" x14ac:dyDescent="0.25">
      <c r="A429">
        <v>2022</v>
      </c>
      <c r="B429">
        <v>39</v>
      </c>
      <c r="C429" t="s">
        <v>44</v>
      </c>
      <c r="D429">
        <v>1016308</v>
      </c>
      <c r="E429">
        <v>288541</v>
      </c>
      <c r="F429">
        <v>0</v>
      </c>
      <c r="G429">
        <v>4867542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6172391</v>
      </c>
      <c r="O429">
        <v>3704</v>
      </c>
      <c r="P429">
        <v>6168687</v>
      </c>
      <c r="Q429">
        <v>0</v>
      </c>
      <c r="R429">
        <v>2022</v>
      </c>
      <c r="S429">
        <v>39</v>
      </c>
      <c r="T429">
        <v>2</v>
      </c>
      <c r="U429">
        <v>754</v>
      </c>
      <c r="V429">
        <v>392754</v>
      </c>
      <c r="W429" t="s">
        <v>26</v>
      </c>
      <c r="X429" t="s">
        <v>26</v>
      </c>
      <c r="Y429" t="s">
        <v>95</v>
      </c>
      <c r="Z429" t="s">
        <v>406</v>
      </c>
      <c r="AA429" s="3" t="str">
        <f t="shared" si="12"/>
        <v>2754</v>
      </c>
      <c r="AB429" s="4" t="str">
        <f t="shared" si="13"/>
        <v>Non-TIF</v>
      </c>
    </row>
    <row r="430" spans="1:28" x14ac:dyDescent="0.25">
      <c r="A430">
        <v>2022</v>
      </c>
      <c r="B430">
        <v>39</v>
      </c>
      <c r="C430" t="s">
        <v>44</v>
      </c>
      <c r="D430">
        <v>183675816</v>
      </c>
      <c r="E430">
        <v>509350</v>
      </c>
      <c r="F430">
        <v>10463</v>
      </c>
      <c r="G430">
        <v>6953996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191149625</v>
      </c>
      <c r="O430">
        <v>140752</v>
      </c>
      <c r="P430">
        <v>191008873</v>
      </c>
      <c r="Q430">
        <v>0</v>
      </c>
      <c r="R430">
        <v>2022</v>
      </c>
      <c r="S430">
        <v>39</v>
      </c>
      <c r="T430">
        <v>5</v>
      </c>
      <c r="U430">
        <v>121</v>
      </c>
      <c r="V430">
        <v>395121</v>
      </c>
      <c r="W430" t="s">
        <v>26</v>
      </c>
      <c r="X430" t="s">
        <v>26</v>
      </c>
      <c r="Y430" t="s">
        <v>364</v>
      </c>
      <c r="Z430" t="s">
        <v>406</v>
      </c>
      <c r="AA430" s="3" t="str">
        <f t="shared" si="12"/>
        <v>5121</v>
      </c>
      <c r="AB430" s="4" t="str">
        <f t="shared" si="13"/>
        <v>Non-TIF</v>
      </c>
    </row>
    <row r="431" spans="1:28" x14ac:dyDescent="0.25">
      <c r="A431">
        <v>2022</v>
      </c>
      <c r="B431">
        <v>39</v>
      </c>
      <c r="C431" t="s">
        <v>31</v>
      </c>
      <c r="D431">
        <v>765</v>
      </c>
      <c r="E431">
        <v>403503</v>
      </c>
      <c r="F431">
        <v>23553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427821</v>
      </c>
      <c r="O431">
        <v>0</v>
      </c>
      <c r="P431">
        <v>427821</v>
      </c>
      <c r="Q431">
        <v>0</v>
      </c>
      <c r="R431">
        <v>2022</v>
      </c>
      <c r="S431">
        <v>39</v>
      </c>
      <c r="T431">
        <v>2</v>
      </c>
      <c r="U431">
        <v>151</v>
      </c>
      <c r="V431">
        <v>52151</v>
      </c>
      <c r="W431" t="s">
        <v>26</v>
      </c>
      <c r="X431" t="s">
        <v>26</v>
      </c>
      <c r="Y431" t="s">
        <v>43</v>
      </c>
      <c r="Z431" t="s">
        <v>406</v>
      </c>
      <c r="AA431" s="3" t="str">
        <f t="shared" si="12"/>
        <v>2151</v>
      </c>
      <c r="AB431" s="4" t="str">
        <f t="shared" si="13"/>
        <v>Non-TIF</v>
      </c>
    </row>
    <row r="432" spans="1:28" x14ac:dyDescent="0.25">
      <c r="A432">
        <v>2022</v>
      </c>
      <c r="B432">
        <v>39</v>
      </c>
      <c r="C432" t="s">
        <v>31</v>
      </c>
      <c r="D432">
        <v>35052589</v>
      </c>
      <c r="E432">
        <v>38551290</v>
      </c>
      <c r="F432">
        <v>1040522</v>
      </c>
      <c r="G432">
        <v>993375</v>
      </c>
      <c r="H432">
        <v>25138606</v>
      </c>
      <c r="I432">
        <v>0</v>
      </c>
      <c r="J432">
        <v>0</v>
      </c>
      <c r="K432">
        <v>0</v>
      </c>
      <c r="L432">
        <v>528127</v>
      </c>
      <c r="M432">
        <v>2579221</v>
      </c>
      <c r="N432">
        <v>103883730</v>
      </c>
      <c r="O432">
        <v>83340</v>
      </c>
      <c r="P432">
        <v>103800390</v>
      </c>
      <c r="Q432">
        <v>16095443</v>
      </c>
      <c r="R432">
        <v>2022</v>
      </c>
      <c r="S432">
        <v>39</v>
      </c>
      <c r="T432">
        <v>6</v>
      </c>
      <c r="U432">
        <v>264</v>
      </c>
      <c r="V432">
        <v>256264</v>
      </c>
      <c r="W432" t="s">
        <v>26</v>
      </c>
      <c r="X432" t="s">
        <v>26</v>
      </c>
      <c r="Y432" t="s">
        <v>33</v>
      </c>
      <c r="Z432" t="s">
        <v>406</v>
      </c>
      <c r="AA432" s="3" t="str">
        <f t="shared" si="12"/>
        <v>6264</v>
      </c>
      <c r="AB432" s="4" t="str">
        <f t="shared" si="13"/>
        <v>Non-TIF</v>
      </c>
    </row>
    <row r="433" spans="1:28" x14ac:dyDescent="0.25">
      <c r="A433">
        <v>2022</v>
      </c>
      <c r="B433">
        <v>40</v>
      </c>
      <c r="C433" t="s">
        <v>31</v>
      </c>
      <c r="D433">
        <v>29938964</v>
      </c>
      <c r="E433">
        <v>117238126</v>
      </c>
      <c r="F433">
        <v>3377868</v>
      </c>
      <c r="G433">
        <v>21540340</v>
      </c>
      <c r="H433">
        <v>39524990</v>
      </c>
      <c r="I433">
        <v>0</v>
      </c>
      <c r="J433">
        <v>0</v>
      </c>
      <c r="K433">
        <v>0</v>
      </c>
      <c r="L433">
        <v>149886</v>
      </c>
      <c r="M433">
        <v>8136977</v>
      </c>
      <c r="N433">
        <v>219907151</v>
      </c>
      <c r="O433">
        <v>114824</v>
      </c>
      <c r="P433">
        <v>219792327</v>
      </c>
      <c r="Q433">
        <v>1988085</v>
      </c>
      <c r="R433">
        <v>2022</v>
      </c>
      <c r="S433">
        <v>40</v>
      </c>
      <c r="T433">
        <v>4</v>
      </c>
      <c r="U433">
        <v>775</v>
      </c>
      <c r="V433">
        <v>404775</v>
      </c>
      <c r="W433" t="s">
        <v>26</v>
      </c>
      <c r="X433" t="s">
        <v>26</v>
      </c>
      <c r="Y433" t="s">
        <v>449</v>
      </c>
      <c r="Z433" t="s">
        <v>448</v>
      </c>
      <c r="AA433" s="3" t="str">
        <f t="shared" si="12"/>
        <v>4775</v>
      </c>
      <c r="AB433" s="4" t="str">
        <f t="shared" si="13"/>
        <v>Non-TIF</v>
      </c>
    </row>
    <row r="434" spans="1:28" x14ac:dyDescent="0.25">
      <c r="A434">
        <v>2022</v>
      </c>
      <c r="B434">
        <v>40</v>
      </c>
      <c r="C434" t="s">
        <v>31</v>
      </c>
      <c r="D434">
        <v>5445541</v>
      </c>
      <c r="E434">
        <v>27792435</v>
      </c>
      <c r="F434">
        <v>1093491</v>
      </c>
      <c r="G434">
        <v>16231</v>
      </c>
      <c r="H434">
        <v>0</v>
      </c>
      <c r="I434">
        <v>0</v>
      </c>
      <c r="J434">
        <v>0</v>
      </c>
      <c r="K434">
        <v>0</v>
      </c>
      <c r="L434">
        <v>2041326</v>
      </c>
      <c r="M434">
        <v>0</v>
      </c>
      <c r="N434">
        <v>36389024</v>
      </c>
      <c r="O434">
        <v>9260</v>
      </c>
      <c r="P434">
        <v>36379764</v>
      </c>
      <c r="Q434">
        <v>644791</v>
      </c>
      <c r="R434">
        <v>2022</v>
      </c>
      <c r="S434">
        <v>40</v>
      </c>
      <c r="T434">
        <v>3</v>
      </c>
      <c r="U434">
        <v>33</v>
      </c>
      <c r="V434">
        <v>423033</v>
      </c>
      <c r="W434" t="s">
        <v>26</v>
      </c>
      <c r="X434" t="s">
        <v>26</v>
      </c>
      <c r="Y434" t="s">
        <v>453</v>
      </c>
      <c r="Z434" t="s">
        <v>448</v>
      </c>
      <c r="AA434" s="3" t="str">
        <f t="shared" si="12"/>
        <v>3033</v>
      </c>
      <c r="AB434" s="4" t="str">
        <f t="shared" si="13"/>
        <v>Non-TIF</v>
      </c>
    </row>
    <row r="435" spans="1:28" x14ac:dyDescent="0.25">
      <c r="A435">
        <v>2022</v>
      </c>
      <c r="B435">
        <v>41</v>
      </c>
      <c r="C435" t="s">
        <v>44</v>
      </c>
      <c r="D435">
        <v>0</v>
      </c>
      <c r="E435">
        <v>0</v>
      </c>
      <c r="F435">
        <v>0</v>
      </c>
      <c r="G435">
        <v>25226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25226</v>
      </c>
      <c r="O435">
        <v>0</v>
      </c>
      <c r="P435">
        <v>25226</v>
      </c>
      <c r="Q435">
        <v>0</v>
      </c>
      <c r="R435">
        <v>2022</v>
      </c>
      <c r="S435">
        <v>41</v>
      </c>
      <c r="T435">
        <v>0</v>
      </c>
      <c r="U435">
        <v>819</v>
      </c>
      <c r="V435">
        <v>410819</v>
      </c>
      <c r="W435" t="s">
        <v>26</v>
      </c>
      <c r="X435" t="s">
        <v>26</v>
      </c>
      <c r="Y435" t="s">
        <v>407</v>
      </c>
      <c r="Z435" t="s">
        <v>408</v>
      </c>
      <c r="AA435" s="3" t="str">
        <f t="shared" si="12"/>
        <v>0819</v>
      </c>
      <c r="AB435" s="4" t="str">
        <f t="shared" si="13"/>
        <v>Non-TIF</v>
      </c>
    </row>
    <row r="436" spans="1:28" x14ac:dyDescent="0.25">
      <c r="A436">
        <v>2022</v>
      </c>
      <c r="B436">
        <v>41</v>
      </c>
      <c r="C436" t="s">
        <v>44</v>
      </c>
      <c r="D436">
        <v>38025</v>
      </c>
      <c r="E436">
        <v>0</v>
      </c>
      <c r="F436">
        <v>0</v>
      </c>
      <c r="G436">
        <v>1715342</v>
      </c>
      <c r="H436">
        <v>580318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2333685</v>
      </c>
      <c r="O436">
        <v>3704</v>
      </c>
      <c r="P436">
        <v>2329981</v>
      </c>
      <c r="Q436">
        <v>0</v>
      </c>
      <c r="R436">
        <v>2022</v>
      </c>
      <c r="S436">
        <v>41</v>
      </c>
      <c r="T436">
        <v>0</v>
      </c>
      <c r="U436">
        <v>594</v>
      </c>
      <c r="V436">
        <v>990594</v>
      </c>
      <c r="W436" t="s">
        <v>26</v>
      </c>
      <c r="X436" t="s">
        <v>26</v>
      </c>
      <c r="Y436" t="s">
        <v>411</v>
      </c>
      <c r="Z436" t="s">
        <v>408</v>
      </c>
      <c r="AA436" s="3" t="str">
        <f t="shared" si="12"/>
        <v>0594</v>
      </c>
      <c r="AB436" s="4" t="str">
        <f t="shared" si="13"/>
        <v>Non-TIF</v>
      </c>
    </row>
    <row r="437" spans="1:28" x14ac:dyDescent="0.25">
      <c r="A437">
        <v>2022</v>
      </c>
      <c r="B437">
        <v>41</v>
      </c>
      <c r="C437" t="s">
        <v>23</v>
      </c>
      <c r="D437">
        <v>0</v>
      </c>
      <c r="E437">
        <v>0</v>
      </c>
      <c r="F437">
        <v>0</v>
      </c>
      <c r="G437">
        <v>0</v>
      </c>
      <c r="H437">
        <v>2236493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2236493</v>
      </c>
      <c r="O437">
        <v>0</v>
      </c>
      <c r="P437">
        <v>2236493</v>
      </c>
      <c r="Q437">
        <v>0</v>
      </c>
      <c r="R437">
        <v>2022</v>
      </c>
      <c r="S437">
        <v>41</v>
      </c>
      <c r="T437">
        <v>2</v>
      </c>
      <c r="U437">
        <v>295</v>
      </c>
      <c r="V437" t="s">
        <v>409</v>
      </c>
      <c r="W437" t="s">
        <v>25</v>
      </c>
      <c r="X437" t="s">
        <v>26</v>
      </c>
      <c r="Y437" t="s">
        <v>410</v>
      </c>
      <c r="Z437" t="s">
        <v>408</v>
      </c>
      <c r="AA437" s="3" t="str">
        <f t="shared" si="12"/>
        <v>2295</v>
      </c>
      <c r="AB437" s="4" t="str">
        <f t="shared" si="13"/>
        <v>TIF</v>
      </c>
    </row>
    <row r="438" spans="1:28" x14ac:dyDescent="0.25">
      <c r="A438">
        <v>2022</v>
      </c>
      <c r="B438">
        <v>41</v>
      </c>
      <c r="C438" t="s">
        <v>31</v>
      </c>
      <c r="D438">
        <v>159514505</v>
      </c>
      <c r="E438">
        <v>83521532</v>
      </c>
      <c r="F438">
        <v>9546393</v>
      </c>
      <c r="G438">
        <v>11145681</v>
      </c>
      <c r="H438">
        <v>8959777</v>
      </c>
      <c r="I438">
        <v>0</v>
      </c>
      <c r="J438">
        <v>0</v>
      </c>
      <c r="K438">
        <v>0</v>
      </c>
      <c r="L438">
        <v>91282861</v>
      </c>
      <c r="M438">
        <v>5677220</v>
      </c>
      <c r="N438">
        <v>369647969</v>
      </c>
      <c r="O438">
        <v>406807</v>
      </c>
      <c r="P438">
        <v>369241162</v>
      </c>
      <c r="Q438">
        <v>7115582</v>
      </c>
      <c r="R438">
        <v>2022</v>
      </c>
      <c r="S438">
        <v>41</v>
      </c>
      <c r="T438">
        <v>2</v>
      </c>
      <c r="U438">
        <v>403</v>
      </c>
      <c r="V438">
        <v>412403</v>
      </c>
      <c r="W438" t="s">
        <v>26</v>
      </c>
      <c r="X438" t="s">
        <v>26</v>
      </c>
      <c r="Y438" t="s">
        <v>212</v>
      </c>
      <c r="Z438" t="s">
        <v>408</v>
      </c>
      <c r="AA438" s="3" t="str">
        <f t="shared" si="12"/>
        <v>2403</v>
      </c>
      <c r="AB438" s="4" t="str">
        <f t="shared" si="13"/>
        <v>Non-TIF</v>
      </c>
    </row>
    <row r="439" spans="1:28" x14ac:dyDescent="0.25">
      <c r="A439">
        <v>2022</v>
      </c>
      <c r="B439">
        <v>18</v>
      </c>
      <c r="C439" t="s">
        <v>31</v>
      </c>
      <c r="D439">
        <v>1172752</v>
      </c>
      <c r="E439">
        <v>4538113</v>
      </c>
      <c r="F439">
        <v>281252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5992117</v>
      </c>
      <c r="O439">
        <v>1852</v>
      </c>
      <c r="P439">
        <v>5990265</v>
      </c>
      <c r="Q439">
        <v>49510</v>
      </c>
      <c r="R439">
        <v>2022</v>
      </c>
      <c r="S439">
        <v>18</v>
      </c>
      <c r="T439">
        <v>3</v>
      </c>
      <c r="U439">
        <v>348</v>
      </c>
      <c r="V439">
        <v>753348</v>
      </c>
      <c r="W439" t="s">
        <v>26</v>
      </c>
      <c r="X439" t="s">
        <v>26</v>
      </c>
      <c r="Y439" t="s">
        <v>351</v>
      </c>
      <c r="Z439" t="s">
        <v>214</v>
      </c>
      <c r="AA439" s="3" t="str">
        <f t="shared" si="12"/>
        <v>3348</v>
      </c>
      <c r="AB439" s="4" t="str">
        <f t="shared" si="13"/>
        <v>Non-TIF</v>
      </c>
    </row>
    <row r="440" spans="1:28" x14ac:dyDescent="0.25">
      <c r="A440">
        <v>2022</v>
      </c>
      <c r="B440">
        <v>19</v>
      </c>
      <c r="C440" t="s">
        <v>31</v>
      </c>
      <c r="D440">
        <v>196855393</v>
      </c>
      <c r="E440">
        <v>177180020</v>
      </c>
      <c r="F440">
        <v>12951642</v>
      </c>
      <c r="G440">
        <v>36072539</v>
      </c>
      <c r="H440">
        <v>45096167</v>
      </c>
      <c r="I440">
        <v>0</v>
      </c>
      <c r="J440">
        <v>0</v>
      </c>
      <c r="K440">
        <v>0</v>
      </c>
      <c r="L440">
        <v>37356816</v>
      </c>
      <c r="M440">
        <v>3906870</v>
      </c>
      <c r="N440">
        <v>509419447</v>
      </c>
      <c r="O440">
        <v>548192</v>
      </c>
      <c r="P440">
        <v>508871255</v>
      </c>
      <c r="Q440">
        <v>24281875</v>
      </c>
      <c r="R440">
        <v>2022</v>
      </c>
      <c r="S440">
        <v>19</v>
      </c>
      <c r="T440">
        <v>4</v>
      </c>
      <c r="U440">
        <v>662</v>
      </c>
      <c r="V440">
        <v>194662</v>
      </c>
      <c r="W440" t="s">
        <v>26</v>
      </c>
      <c r="X440" t="s">
        <v>26</v>
      </c>
      <c r="Y440" t="s">
        <v>218</v>
      </c>
      <c r="Z440" t="s">
        <v>217</v>
      </c>
      <c r="AA440" s="3" t="str">
        <f t="shared" si="12"/>
        <v>4662</v>
      </c>
      <c r="AB440" s="4" t="str">
        <f t="shared" si="13"/>
        <v>Non-TIF</v>
      </c>
    </row>
    <row r="441" spans="1:28" x14ac:dyDescent="0.25">
      <c r="A441">
        <v>2022</v>
      </c>
      <c r="B441">
        <v>19</v>
      </c>
      <c r="C441" t="s">
        <v>31</v>
      </c>
      <c r="D441">
        <v>28441182</v>
      </c>
      <c r="E441">
        <v>45968396</v>
      </c>
      <c r="F441">
        <v>4569327</v>
      </c>
      <c r="G441">
        <v>6304016</v>
      </c>
      <c r="H441">
        <v>46894</v>
      </c>
      <c r="I441">
        <v>0</v>
      </c>
      <c r="J441">
        <v>0</v>
      </c>
      <c r="K441">
        <v>0</v>
      </c>
      <c r="L441">
        <v>657484</v>
      </c>
      <c r="M441">
        <v>1642090</v>
      </c>
      <c r="N441">
        <v>87629389</v>
      </c>
      <c r="O441">
        <v>81488</v>
      </c>
      <c r="P441">
        <v>87547901</v>
      </c>
      <c r="Q441">
        <v>486086</v>
      </c>
      <c r="R441">
        <v>2022</v>
      </c>
      <c r="S441">
        <v>19</v>
      </c>
      <c r="T441">
        <v>6</v>
      </c>
      <c r="U441">
        <v>509</v>
      </c>
      <c r="V441">
        <v>336509</v>
      </c>
      <c r="W441" t="s">
        <v>26</v>
      </c>
      <c r="X441" t="s">
        <v>26</v>
      </c>
      <c r="Y441" t="s">
        <v>219</v>
      </c>
      <c r="Z441" t="s">
        <v>217</v>
      </c>
      <c r="AA441" s="3" t="str">
        <f t="shared" si="12"/>
        <v>6509</v>
      </c>
      <c r="AB441" s="4" t="str">
        <f t="shared" si="13"/>
        <v>Non-TIF</v>
      </c>
    </row>
    <row r="442" spans="1:28" x14ac:dyDescent="0.25">
      <c r="A442">
        <v>2022</v>
      </c>
      <c r="B442">
        <v>20</v>
      </c>
      <c r="C442" t="s">
        <v>31</v>
      </c>
      <c r="D442">
        <v>12516716</v>
      </c>
      <c r="E442">
        <v>7835961</v>
      </c>
      <c r="F442">
        <v>482677</v>
      </c>
      <c r="G442">
        <v>187099</v>
      </c>
      <c r="H442">
        <v>0</v>
      </c>
      <c r="I442">
        <v>0</v>
      </c>
      <c r="J442">
        <v>0</v>
      </c>
      <c r="K442">
        <v>0</v>
      </c>
      <c r="L442">
        <v>89378</v>
      </c>
      <c r="M442">
        <v>0</v>
      </c>
      <c r="N442">
        <v>21111831</v>
      </c>
      <c r="O442">
        <v>33336</v>
      </c>
      <c r="P442">
        <v>21078495</v>
      </c>
      <c r="Q442">
        <v>1911019</v>
      </c>
      <c r="R442">
        <v>2022</v>
      </c>
      <c r="S442">
        <v>20</v>
      </c>
      <c r="T442">
        <v>3</v>
      </c>
      <c r="U442">
        <v>119</v>
      </c>
      <c r="V442">
        <v>613119</v>
      </c>
      <c r="W442" t="s">
        <v>26</v>
      </c>
      <c r="X442" t="s">
        <v>26</v>
      </c>
      <c r="Y442" t="s">
        <v>235</v>
      </c>
      <c r="Z442" t="s">
        <v>221</v>
      </c>
      <c r="AA442" s="3" t="str">
        <f t="shared" si="12"/>
        <v>3119</v>
      </c>
      <c r="AB442" s="4" t="str">
        <f t="shared" si="13"/>
        <v>Non-TIF</v>
      </c>
    </row>
    <row r="443" spans="1:28" x14ac:dyDescent="0.25">
      <c r="A443">
        <v>2022</v>
      </c>
      <c r="B443">
        <v>21</v>
      </c>
      <c r="C443" t="s">
        <v>31</v>
      </c>
      <c r="D443">
        <v>7898547</v>
      </c>
      <c r="E443">
        <v>5534670</v>
      </c>
      <c r="F443">
        <v>135394</v>
      </c>
      <c r="G443">
        <v>4725286</v>
      </c>
      <c r="H443">
        <v>0</v>
      </c>
      <c r="I443">
        <v>0</v>
      </c>
      <c r="J443">
        <v>0</v>
      </c>
      <c r="K443">
        <v>0</v>
      </c>
      <c r="L443">
        <v>227718</v>
      </c>
      <c r="M443">
        <v>0</v>
      </c>
      <c r="N443">
        <v>18521615</v>
      </c>
      <c r="O443">
        <v>16668</v>
      </c>
      <c r="P443">
        <v>18504947</v>
      </c>
      <c r="Q443">
        <v>202950</v>
      </c>
      <c r="R443">
        <v>2022</v>
      </c>
      <c r="S443">
        <v>21</v>
      </c>
      <c r="T443">
        <v>4</v>
      </c>
      <c r="U443">
        <v>890</v>
      </c>
      <c r="V443">
        <v>304890</v>
      </c>
      <c r="W443" t="s">
        <v>26</v>
      </c>
      <c r="X443" t="s">
        <v>26</v>
      </c>
      <c r="Y443" t="s">
        <v>259</v>
      </c>
      <c r="Z443" t="s">
        <v>237</v>
      </c>
      <c r="AA443" s="3" t="str">
        <f t="shared" si="12"/>
        <v>4890</v>
      </c>
      <c r="AB443" s="4" t="str">
        <f t="shared" si="13"/>
        <v>Non-TIF</v>
      </c>
    </row>
    <row r="444" spans="1:28" x14ac:dyDescent="0.25">
      <c r="A444">
        <v>2022</v>
      </c>
      <c r="B444">
        <v>21</v>
      </c>
      <c r="C444" t="s">
        <v>31</v>
      </c>
      <c r="D444">
        <v>49966</v>
      </c>
      <c r="E444">
        <v>170684</v>
      </c>
      <c r="F444">
        <v>3098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223748</v>
      </c>
      <c r="O444">
        <v>0</v>
      </c>
      <c r="P444">
        <v>223748</v>
      </c>
      <c r="Q444">
        <v>0</v>
      </c>
      <c r="R444">
        <v>2022</v>
      </c>
      <c r="S444">
        <v>21</v>
      </c>
      <c r="T444">
        <v>2</v>
      </c>
      <c r="U444">
        <v>862</v>
      </c>
      <c r="V444">
        <v>712862</v>
      </c>
      <c r="W444" t="s">
        <v>26</v>
      </c>
      <c r="X444" t="s">
        <v>26</v>
      </c>
      <c r="Y444" t="s">
        <v>399</v>
      </c>
      <c r="Z444" t="s">
        <v>237</v>
      </c>
      <c r="AA444" s="3" t="str">
        <f t="shared" si="12"/>
        <v>2862</v>
      </c>
      <c r="AB444" s="4" t="str">
        <f t="shared" si="13"/>
        <v>Non-TIF</v>
      </c>
    </row>
    <row r="445" spans="1:28" x14ac:dyDescent="0.25">
      <c r="A445">
        <v>2022</v>
      </c>
      <c r="B445">
        <v>21</v>
      </c>
      <c r="C445" t="s">
        <v>31</v>
      </c>
      <c r="D445">
        <v>19355901</v>
      </c>
      <c r="E445">
        <v>29586182</v>
      </c>
      <c r="F445">
        <v>884757</v>
      </c>
      <c r="G445">
        <v>1531884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51358724</v>
      </c>
      <c r="O445">
        <v>29632</v>
      </c>
      <c r="P445">
        <v>51329092</v>
      </c>
      <c r="Q445">
        <v>7341243</v>
      </c>
      <c r="R445">
        <v>2022</v>
      </c>
      <c r="S445">
        <v>21</v>
      </c>
      <c r="T445">
        <v>2</v>
      </c>
      <c r="U445">
        <v>556</v>
      </c>
      <c r="V445">
        <v>742556</v>
      </c>
      <c r="W445" t="s">
        <v>26</v>
      </c>
      <c r="X445" t="s">
        <v>26</v>
      </c>
      <c r="Y445" t="s">
        <v>240</v>
      </c>
      <c r="Z445" t="s">
        <v>237</v>
      </c>
      <c r="AA445" s="3" t="str">
        <f t="shared" si="12"/>
        <v>2556</v>
      </c>
      <c r="AB445" s="4" t="str">
        <f t="shared" si="13"/>
        <v>Non-TIF</v>
      </c>
    </row>
    <row r="446" spans="1:28" x14ac:dyDescent="0.25">
      <c r="A446">
        <v>2022</v>
      </c>
      <c r="B446">
        <v>22</v>
      </c>
      <c r="C446" t="s">
        <v>44</v>
      </c>
      <c r="D446">
        <v>1161608</v>
      </c>
      <c r="E446">
        <v>31731</v>
      </c>
      <c r="F446">
        <v>0</v>
      </c>
      <c r="G446">
        <v>1504378</v>
      </c>
      <c r="H446">
        <v>6464118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9161835</v>
      </c>
      <c r="O446">
        <v>0</v>
      </c>
      <c r="P446">
        <v>9161835</v>
      </c>
      <c r="Q446">
        <v>0</v>
      </c>
      <c r="R446">
        <v>2022</v>
      </c>
      <c r="S446">
        <v>22</v>
      </c>
      <c r="T446">
        <v>1</v>
      </c>
      <c r="U446">
        <v>80</v>
      </c>
      <c r="V446">
        <v>221080</v>
      </c>
      <c r="W446" t="s">
        <v>26</v>
      </c>
      <c r="X446" t="s">
        <v>26</v>
      </c>
      <c r="Y446" t="s">
        <v>267</v>
      </c>
      <c r="Z446" t="s">
        <v>241</v>
      </c>
      <c r="AA446" s="3" t="str">
        <f t="shared" si="12"/>
        <v>1080</v>
      </c>
      <c r="AB446" s="4" t="str">
        <f t="shared" si="13"/>
        <v>Non-TIF</v>
      </c>
    </row>
    <row r="447" spans="1:28" x14ac:dyDescent="0.25">
      <c r="A447">
        <v>2022</v>
      </c>
      <c r="B447">
        <v>22</v>
      </c>
      <c r="C447" t="s">
        <v>23</v>
      </c>
      <c r="D447">
        <v>3312075</v>
      </c>
      <c r="E447">
        <v>35913</v>
      </c>
      <c r="F447">
        <v>0</v>
      </c>
      <c r="G447">
        <v>3150006</v>
      </c>
      <c r="H447">
        <v>739499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7237493</v>
      </c>
      <c r="O447">
        <v>14816</v>
      </c>
      <c r="P447">
        <v>7222677</v>
      </c>
      <c r="Q447">
        <v>0</v>
      </c>
      <c r="R447">
        <v>2022</v>
      </c>
      <c r="S447">
        <v>22</v>
      </c>
      <c r="T447">
        <v>1</v>
      </c>
      <c r="U447">
        <v>989</v>
      </c>
      <c r="V447" t="s">
        <v>366</v>
      </c>
      <c r="W447" t="s">
        <v>25</v>
      </c>
      <c r="X447" t="s">
        <v>26</v>
      </c>
      <c r="Y447" t="s">
        <v>367</v>
      </c>
      <c r="Z447" t="s">
        <v>241</v>
      </c>
      <c r="AA447" s="3" t="str">
        <f t="shared" si="12"/>
        <v>1989</v>
      </c>
      <c r="AB447" s="4" t="str">
        <f t="shared" si="13"/>
        <v>TIF</v>
      </c>
    </row>
    <row r="448" spans="1:28" x14ac:dyDescent="0.25">
      <c r="A448">
        <v>2022</v>
      </c>
      <c r="B448">
        <v>22</v>
      </c>
      <c r="C448" t="s">
        <v>31</v>
      </c>
      <c r="D448">
        <v>31557210</v>
      </c>
      <c r="E448">
        <v>41333203</v>
      </c>
      <c r="F448">
        <v>3838122</v>
      </c>
      <c r="G448">
        <v>681580</v>
      </c>
      <c r="H448">
        <v>2152324</v>
      </c>
      <c r="I448">
        <v>0</v>
      </c>
      <c r="J448">
        <v>0</v>
      </c>
      <c r="K448">
        <v>0</v>
      </c>
      <c r="L448">
        <v>681506</v>
      </c>
      <c r="M448">
        <v>0</v>
      </c>
      <c r="N448">
        <v>80243945</v>
      </c>
      <c r="O448">
        <v>90748</v>
      </c>
      <c r="P448">
        <v>80153197</v>
      </c>
      <c r="Q448">
        <v>1129765</v>
      </c>
      <c r="R448">
        <v>2022</v>
      </c>
      <c r="S448">
        <v>22</v>
      </c>
      <c r="T448">
        <v>1</v>
      </c>
      <c r="U448">
        <v>989</v>
      </c>
      <c r="V448">
        <v>281989</v>
      </c>
      <c r="W448" t="s">
        <v>26</v>
      </c>
      <c r="X448" t="s">
        <v>26</v>
      </c>
      <c r="Y448" t="s">
        <v>293</v>
      </c>
      <c r="Z448" t="s">
        <v>241</v>
      </c>
      <c r="AA448" s="3" t="str">
        <f t="shared" si="12"/>
        <v>1989</v>
      </c>
      <c r="AB448" s="4" t="str">
        <f t="shared" si="13"/>
        <v>Non-TIF</v>
      </c>
    </row>
    <row r="449" spans="1:28" x14ac:dyDescent="0.25">
      <c r="A449">
        <v>2022</v>
      </c>
      <c r="B449">
        <v>23</v>
      </c>
      <c r="C449" t="s">
        <v>44</v>
      </c>
      <c r="D449">
        <v>64070666</v>
      </c>
      <c r="E449">
        <v>0</v>
      </c>
      <c r="F449">
        <v>0</v>
      </c>
      <c r="G449">
        <v>25438105</v>
      </c>
      <c r="H449">
        <v>28833200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118341971</v>
      </c>
      <c r="O449">
        <v>172236</v>
      </c>
      <c r="P449">
        <v>118169735</v>
      </c>
      <c r="Q449">
        <v>0</v>
      </c>
      <c r="R449">
        <v>2022</v>
      </c>
      <c r="S449">
        <v>23</v>
      </c>
      <c r="T449">
        <v>1</v>
      </c>
      <c r="U449">
        <v>82</v>
      </c>
      <c r="V449">
        <v>231082</v>
      </c>
      <c r="W449" t="s">
        <v>26</v>
      </c>
      <c r="X449" t="s">
        <v>26</v>
      </c>
      <c r="Y449" t="s">
        <v>1704</v>
      </c>
      <c r="Z449" t="s">
        <v>244</v>
      </c>
      <c r="AA449" s="3" t="str">
        <f t="shared" si="12"/>
        <v>1082</v>
      </c>
      <c r="AB449" s="4" t="str">
        <f t="shared" si="13"/>
        <v>Non-TIF</v>
      </c>
    </row>
    <row r="450" spans="1:28" x14ac:dyDescent="0.25">
      <c r="A450">
        <v>2022</v>
      </c>
      <c r="B450">
        <v>23</v>
      </c>
      <c r="C450" t="s">
        <v>44</v>
      </c>
      <c r="D450">
        <v>0</v>
      </c>
      <c r="E450">
        <v>0</v>
      </c>
      <c r="F450">
        <v>0</v>
      </c>
      <c r="G450">
        <v>198426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198426</v>
      </c>
      <c r="O450">
        <v>0</v>
      </c>
      <c r="P450">
        <v>198426</v>
      </c>
      <c r="Q450">
        <v>0</v>
      </c>
      <c r="R450">
        <v>2022</v>
      </c>
      <c r="S450">
        <v>23</v>
      </c>
      <c r="T450">
        <v>1</v>
      </c>
      <c r="U450">
        <v>278</v>
      </c>
      <c r="V450">
        <v>231278</v>
      </c>
      <c r="W450" t="s">
        <v>26</v>
      </c>
      <c r="X450" t="s">
        <v>26</v>
      </c>
      <c r="Y450" t="s">
        <v>243</v>
      </c>
      <c r="Z450" t="s">
        <v>244</v>
      </c>
      <c r="AA450" s="3" t="str">
        <f t="shared" si="12"/>
        <v>1278</v>
      </c>
      <c r="AB450" s="4" t="str">
        <f t="shared" si="13"/>
        <v>Non-TIF</v>
      </c>
    </row>
    <row r="451" spans="1:28" x14ac:dyDescent="0.25">
      <c r="A451">
        <v>2022</v>
      </c>
      <c r="B451">
        <v>23</v>
      </c>
      <c r="C451" t="s">
        <v>23</v>
      </c>
      <c r="D451">
        <v>6230561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6230561</v>
      </c>
      <c r="O451">
        <v>24076</v>
      </c>
      <c r="P451">
        <v>6206485</v>
      </c>
      <c r="Q451">
        <v>0</v>
      </c>
      <c r="R451">
        <v>2022</v>
      </c>
      <c r="S451">
        <v>23</v>
      </c>
      <c r="T451">
        <v>0</v>
      </c>
      <c r="U451">
        <v>936</v>
      </c>
      <c r="V451" t="s">
        <v>245</v>
      </c>
      <c r="W451" t="s">
        <v>25</v>
      </c>
      <c r="X451" t="s">
        <v>26</v>
      </c>
      <c r="Y451" t="s">
        <v>246</v>
      </c>
      <c r="Z451" t="s">
        <v>244</v>
      </c>
      <c r="AA451" s="3" t="str">
        <f t="shared" ref="AA451:AA514" si="14">CONCATENATE(T451,TEXT(U451,"000"))</f>
        <v>0936</v>
      </c>
      <c r="AB451" s="4" t="str">
        <f t="shared" ref="AB451:AB514" si="15">IF(C451="I","TIF","Non-TIF")</f>
        <v>TIF</v>
      </c>
    </row>
    <row r="452" spans="1:28" x14ac:dyDescent="0.25">
      <c r="A452">
        <v>2022</v>
      </c>
      <c r="B452">
        <v>23</v>
      </c>
      <c r="C452" t="s">
        <v>31</v>
      </c>
      <c r="D452">
        <v>197993867</v>
      </c>
      <c r="E452">
        <v>22690207</v>
      </c>
      <c r="F452">
        <v>1275937</v>
      </c>
      <c r="G452">
        <v>53695830</v>
      </c>
      <c r="H452">
        <v>53470438</v>
      </c>
      <c r="I452">
        <v>0</v>
      </c>
      <c r="J452">
        <v>0</v>
      </c>
      <c r="K452">
        <v>0</v>
      </c>
      <c r="L452">
        <v>6481323</v>
      </c>
      <c r="M452">
        <v>7774526</v>
      </c>
      <c r="N452">
        <v>343382128</v>
      </c>
      <c r="O452">
        <v>503744</v>
      </c>
      <c r="P452">
        <v>342878384</v>
      </c>
      <c r="Q452">
        <v>31740860</v>
      </c>
      <c r="R452">
        <v>2022</v>
      </c>
      <c r="S452">
        <v>23</v>
      </c>
      <c r="T452">
        <v>0</v>
      </c>
      <c r="U452">
        <v>936</v>
      </c>
      <c r="V452">
        <v>230936</v>
      </c>
      <c r="W452" t="s">
        <v>26</v>
      </c>
      <c r="X452" t="s">
        <v>26</v>
      </c>
      <c r="Y452" t="s">
        <v>247</v>
      </c>
      <c r="Z452" t="s">
        <v>244</v>
      </c>
      <c r="AA452" s="3" t="str">
        <f t="shared" si="14"/>
        <v>0936</v>
      </c>
      <c r="AB452" s="4" t="str">
        <f t="shared" si="15"/>
        <v>Non-TIF</v>
      </c>
    </row>
    <row r="453" spans="1:28" x14ac:dyDescent="0.25">
      <c r="A453">
        <v>2022</v>
      </c>
      <c r="B453">
        <v>23</v>
      </c>
      <c r="C453" t="s">
        <v>31</v>
      </c>
      <c r="D453">
        <v>124362764</v>
      </c>
      <c r="E453">
        <v>128326429</v>
      </c>
      <c r="F453">
        <v>9582106</v>
      </c>
      <c r="G453">
        <v>3929288</v>
      </c>
      <c r="H453">
        <v>70067</v>
      </c>
      <c r="I453">
        <v>0</v>
      </c>
      <c r="J453">
        <v>0</v>
      </c>
      <c r="K453">
        <v>0</v>
      </c>
      <c r="L453">
        <v>0</v>
      </c>
      <c r="M453">
        <v>476794</v>
      </c>
      <c r="N453">
        <v>266747448</v>
      </c>
      <c r="O453">
        <v>242612</v>
      </c>
      <c r="P453">
        <v>266504836</v>
      </c>
      <c r="Q453">
        <v>2735373</v>
      </c>
      <c r="R453">
        <v>2022</v>
      </c>
      <c r="S453">
        <v>23</v>
      </c>
      <c r="T453">
        <v>4</v>
      </c>
      <c r="U453">
        <v>773</v>
      </c>
      <c r="V453">
        <v>234773</v>
      </c>
      <c r="W453" t="s">
        <v>26</v>
      </c>
      <c r="X453" t="s">
        <v>26</v>
      </c>
      <c r="Y453" t="s">
        <v>403</v>
      </c>
      <c r="Z453" t="s">
        <v>244</v>
      </c>
      <c r="AA453" s="3" t="str">
        <f t="shared" si="14"/>
        <v>4773</v>
      </c>
      <c r="AB453" s="4" t="str">
        <f t="shared" si="15"/>
        <v>Non-TIF</v>
      </c>
    </row>
    <row r="454" spans="1:28" x14ac:dyDescent="0.25">
      <c r="A454">
        <v>2022</v>
      </c>
      <c r="B454">
        <v>23</v>
      </c>
      <c r="C454" t="s">
        <v>31</v>
      </c>
      <c r="D454">
        <v>25356874</v>
      </c>
      <c r="E454">
        <v>26222661</v>
      </c>
      <c r="F454">
        <v>2283238</v>
      </c>
      <c r="G454">
        <v>238484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1056475</v>
      </c>
      <c r="N454">
        <v>55157732</v>
      </c>
      <c r="O454">
        <v>68524</v>
      </c>
      <c r="P454">
        <v>55089208</v>
      </c>
      <c r="Q454">
        <v>707529</v>
      </c>
      <c r="R454">
        <v>2022</v>
      </c>
      <c r="S454">
        <v>23</v>
      </c>
      <c r="T454">
        <v>1</v>
      </c>
      <c r="U454">
        <v>965</v>
      </c>
      <c r="V454">
        <v>491965</v>
      </c>
      <c r="W454" t="s">
        <v>26</v>
      </c>
      <c r="X454" t="s">
        <v>26</v>
      </c>
      <c r="Y454" t="s">
        <v>248</v>
      </c>
      <c r="Z454" t="s">
        <v>244</v>
      </c>
      <c r="AA454" s="3" t="str">
        <f t="shared" si="14"/>
        <v>1965</v>
      </c>
      <c r="AB454" s="4" t="str">
        <f t="shared" si="15"/>
        <v>Non-TIF</v>
      </c>
    </row>
    <row r="455" spans="1:28" x14ac:dyDescent="0.25">
      <c r="A455">
        <v>2022</v>
      </c>
      <c r="B455">
        <v>23</v>
      </c>
      <c r="C455" t="s">
        <v>31</v>
      </c>
      <c r="D455">
        <v>26825111</v>
      </c>
      <c r="E455">
        <v>49203598</v>
      </c>
      <c r="F455">
        <v>2412841</v>
      </c>
      <c r="G455">
        <v>3750734</v>
      </c>
      <c r="H455">
        <v>0</v>
      </c>
      <c r="I455">
        <v>0</v>
      </c>
      <c r="J455">
        <v>0</v>
      </c>
      <c r="K455">
        <v>0</v>
      </c>
      <c r="L455">
        <v>12133470</v>
      </c>
      <c r="M455">
        <v>0</v>
      </c>
      <c r="N455">
        <v>94325754</v>
      </c>
      <c r="O455">
        <v>85378</v>
      </c>
      <c r="P455">
        <v>94240376</v>
      </c>
      <c r="Q455">
        <v>755183</v>
      </c>
      <c r="R455">
        <v>2022</v>
      </c>
      <c r="S455">
        <v>23</v>
      </c>
      <c r="T455">
        <v>4</v>
      </c>
      <c r="U455">
        <v>269</v>
      </c>
      <c r="V455">
        <v>534269</v>
      </c>
      <c r="W455" t="s">
        <v>26</v>
      </c>
      <c r="X455" t="s">
        <v>26</v>
      </c>
      <c r="Y455" t="s">
        <v>210</v>
      </c>
      <c r="Z455" t="s">
        <v>244</v>
      </c>
      <c r="AA455" s="3" t="str">
        <f t="shared" si="14"/>
        <v>4269</v>
      </c>
      <c r="AB455" s="4" t="str">
        <f t="shared" si="15"/>
        <v>Non-TIF</v>
      </c>
    </row>
    <row r="456" spans="1:28" x14ac:dyDescent="0.25">
      <c r="A456">
        <v>2022</v>
      </c>
      <c r="B456">
        <v>24</v>
      </c>
      <c r="C456" t="s">
        <v>31</v>
      </c>
      <c r="D456">
        <v>21730637</v>
      </c>
      <c r="E456">
        <v>75789288</v>
      </c>
      <c r="F456">
        <v>6115676</v>
      </c>
      <c r="G456">
        <v>2317927</v>
      </c>
      <c r="H456">
        <v>0</v>
      </c>
      <c r="I456">
        <v>0</v>
      </c>
      <c r="J456">
        <v>0</v>
      </c>
      <c r="K456">
        <v>0</v>
      </c>
      <c r="L456">
        <v>417928</v>
      </c>
      <c r="M456">
        <v>0</v>
      </c>
      <c r="N456">
        <v>106371456</v>
      </c>
      <c r="O456">
        <v>83340</v>
      </c>
      <c r="P456">
        <v>106288116</v>
      </c>
      <c r="Q456">
        <v>1412910</v>
      </c>
      <c r="R456">
        <v>2022</v>
      </c>
      <c r="S456">
        <v>24</v>
      </c>
      <c r="T456">
        <v>1</v>
      </c>
      <c r="U456">
        <v>134</v>
      </c>
      <c r="V456">
        <v>241134</v>
      </c>
      <c r="W456" t="s">
        <v>26</v>
      </c>
      <c r="X456" t="s">
        <v>26</v>
      </c>
      <c r="Y456" t="s">
        <v>249</v>
      </c>
      <c r="Z456" t="s">
        <v>250</v>
      </c>
      <c r="AA456" s="3" t="str">
        <f t="shared" si="14"/>
        <v>1134</v>
      </c>
      <c r="AB456" s="4" t="str">
        <f t="shared" si="15"/>
        <v>Non-TIF</v>
      </c>
    </row>
    <row r="457" spans="1:28" x14ac:dyDescent="0.25">
      <c r="A457">
        <v>2022</v>
      </c>
      <c r="B457">
        <v>24</v>
      </c>
      <c r="C457" t="s">
        <v>31</v>
      </c>
      <c r="D457">
        <v>375316</v>
      </c>
      <c r="E457">
        <v>2385714</v>
      </c>
      <c r="F457">
        <v>76787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2837817</v>
      </c>
      <c r="O457">
        <v>1852</v>
      </c>
      <c r="P457">
        <v>2835965</v>
      </c>
      <c r="Q457">
        <v>31556</v>
      </c>
      <c r="R457">
        <v>2022</v>
      </c>
      <c r="S457">
        <v>24</v>
      </c>
      <c r="T457">
        <v>4</v>
      </c>
      <c r="U457">
        <v>33</v>
      </c>
      <c r="V457">
        <v>674033</v>
      </c>
      <c r="W457" t="s">
        <v>26</v>
      </c>
      <c r="X457" t="s">
        <v>26</v>
      </c>
      <c r="Y457" t="s">
        <v>1721</v>
      </c>
      <c r="Z457" t="s">
        <v>250</v>
      </c>
      <c r="AA457" s="3" t="str">
        <f t="shared" si="14"/>
        <v>4033</v>
      </c>
      <c r="AB457" s="4" t="str">
        <f t="shared" si="15"/>
        <v>Non-TIF</v>
      </c>
    </row>
    <row r="458" spans="1:28" x14ac:dyDescent="0.25">
      <c r="A458">
        <v>2022</v>
      </c>
      <c r="B458">
        <v>38</v>
      </c>
      <c r="C458" t="s">
        <v>44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2022</v>
      </c>
      <c r="S458">
        <v>38</v>
      </c>
      <c r="T458">
        <v>0</v>
      </c>
      <c r="U458">
        <v>9</v>
      </c>
      <c r="V458">
        <v>380009</v>
      </c>
      <c r="W458" t="s">
        <v>26</v>
      </c>
      <c r="X458" t="s">
        <v>26</v>
      </c>
      <c r="Y458" t="s">
        <v>224</v>
      </c>
      <c r="Z458" t="s">
        <v>405</v>
      </c>
      <c r="AA458" s="3" t="str">
        <f t="shared" si="14"/>
        <v>0009</v>
      </c>
      <c r="AB458" s="4" t="str">
        <f t="shared" si="15"/>
        <v>Non-TIF</v>
      </c>
    </row>
    <row r="459" spans="1:28" x14ac:dyDescent="0.25">
      <c r="A459">
        <v>2022</v>
      </c>
      <c r="B459">
        <v>38</v>
      </c>
      <c r="C459" t="s">
        <v>44</v>
      </c>
      <c r="D459">
        <v>74631169</v>
      </c>
      <c r="E459">
        <v>0</v>
      </c>
      <c r="F459">
        <v>0</v>
      </c>
      <c r="G459">
        <v>19627664</v>
      </c>
      <c r="H459">
        <v>1614325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95873158</v>
      </c>
      <c r="O459">
        <v>224092</v>
      </c>
      <c r="P459">
        <v>95649066</v>
      </c>
      <c r="Q459">
        <v>0</v>
      </c>
      <c r="R459">
        <v>2022</v>
      </c>
      <c r="S459">
        <v>38</v>
      </c>
      <c r="T459">
        <v>2</v>
      </c>
      <c r="U459">
        <v>727</v>
      </c>
      <c r="V459">
        <v>382727</v>
      </c>
      <c r="W459" t="s">
        <v>26</v>
      </c>
      <c r="X459" t="s">
        <v>26</v>
      </c>
      <c r="Y459" t="s">
        <v>475</v>
      </c>
      <c r="Z459" t="s">
        <v>405</v>
      </c>
      <c r="AA459" s="3" t="str">
        <f t="shared" si="14"/>
        <v>2727</v>
      </c>
      <c r="AB459" s="4" t="str">
        <f t="shared" si="15"/>
        <v>Non-TIF</v>
      </c>
    </row>
    <row r="460" spans="1:28" x14ac:dyDescent="0.25">
      <c r="A460">
        <v>2022</v>
      </c>
      <c r="B460">
        <v>38</v>
      </c>
      <c r="C460" t="s">
        <v>44</v>
      </c>
      <c r="D460">
        <v>14670333</v>
      </c>
      <c r="E460">
        <v>559946</v>
      </c>
      <c r="F460">
        <v>29207</v>
      </c>
      <c r="G460">
        <v>10207665</v>
      </c>
      <c r="H460">
        <v>6610374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32077525</v>
      </c>
      <c r="O460">
        <v>16668</v>
      </c>
      <c r="P460">
        <v>32060857</v>
      </c>
      <c r="Q460">
        <v>0</v>
      </c>
      <c r="R460">
        <v>2022</v>
      </c>
      <c r="S460">
        <v>38</v>
      </c>
      <c r="T460">
        <v>2</v>
      </c>
      <c r="U460">
        <v>502</v>
      </c>
      <c r="V460">
        <v>862502</v>
      </c>
      <c r="W460" t="s">
        <v>26</v>
      </c>
      <c r="X460" t="s">
        <v>26</v>
      </c>
      <c r="Y460" t="s">
        <v>58</v>
      </c>
      <c r="Z460" t="s">
        <v>405</v>
      </c>
      <c r="AA460" s="3" t="str">
        <f t="shared" si="14"/>
        <v>2502</v>
      </c>
      <c r="AB460" s="4" t="str">
        <f t="shared" si="15"/>
        <v>Non-TIF</v>
      </c>
    </row>
    <row r="461" spans="1:28" x14ac:dyDescent="0.25">
      <c r="A461">
        <v>2022</v>
      </c>
      <c r="B461">
        <v>38</v>
      </c>
      <c r="C461" t="s">
        <v>23</v>
      </c>
      <c r="D461">
        <v>5581147</v>
      </c>
      <c r="E461">
        <v>0</v>
      </c>
      <c r="F461">
        <v>0</v>
      </c>
      <c r="G461">
        <v>1111002</v>
      </c>
      <c r="H461">
        <v>449117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7141266</v>
      </c>
      <c r="O461">
        <v>0</v>
      </c>
      <c r="P461">
        <v>7141266</v>
      </c>
      <c r="Q461">
        <v>0</v>
      </c>
      <c r="R461">
        <v>2022</v>
      </c>
      <c r="S461">
        <v>38</v>
      </c>
      <c r="T461">
        <v>0</v>
      </c>
      <c r="U461">
        <v>540</v>
      </c>
      <c r="V461" t="s">
        <v>476</v>
      </c>
      <c r="W461" t="s">
        <v>25</v>
      </c>
      <c r="X461" t="s">
        <v>26</v>
      </c>
      <c r="Y461" t="s">
        <v>477</v>
      </c>
      <c r="Z461" t="s">
        <v>405</v>
      </c>
      <c r="AA461" s="3" t="str">
        <f t="shared" si="14"/>
        <v>0540</v>
      </c>
      <c r="AB461" s="4" t="str">
        <f t="shared" si="15"/>
        <v>TIF</v>
      </c>
    </row>
    <row r="462" spans="1:28" x14ac:dyDescent="0.25">
      <c r="A462">
        <v>2022</v>
      </c>
      <c r="B462">
        <v>38</v>
      </c>
      <c r="C462" t="s">
        <v>23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2022</v>
      </c>
      <c r="S462">
        <v>38</v>
      </c>
      <c r="T462">
        <v>2</v>
      </c>
      <c r="U462">
        <v>502</v>
      </c>
      <c r="V462" t="s">
        <v>442</v>
      </c>
      <c r="W462" t="s">
        <v>25</v>
      </c>
      <c r="X462" t="s">
        <v>26</v>
      </c>
      <c r="Y462" t="s">
        <v>443</v>
      </c>
      <c r="Z462" t="s">
        <v>405</v>
      </c>
      <c r="AA462" s="3" t="str">
        <f t="shared" si="14"/>
        <v>2502</v>
      </c>
      <c r="AB462" s="4" t="str">
        <f t="shared" si="15"/>
        <v>TIF</v>
      </c>
    </row>
    <row r="463" spans="1:28" x14ac:dyDescent="0.25">
      <c r="A463">
        <v>2022</v>
      </c>
      <c r="B463">
        <v>38</v>
      </c>
      <c r="C463" t="s">
        <v>31</v>
      </c>
      <c r="D463">
        <v>34313457</v>
      </c>
      <c r="E463">
        <v>78409957</v>
      </c>
      <c r="F463">
        <v>2644108</v>
      </c>
      <c r="G463">
        <v>5240495</v>
      </c>
      <c r="H463">
        <v>5671978</v>
      </c>
      <c r="I463">
        <v>0</v>
      </c>
      <c r="J463">
        <v>0</v>
      </c>
      <c r="K463">
        <v>0</v>
      </c>
      <c r="L463">
        <v>5421927</v>
      </c>
      <c r="M463">
        <v>0</v>
      </c>
      <c r="N463">
        <v>131701922</v>
      </c>
      <c r="O463">
        <v>124084</v>
      </c>
      <c r="P463">
        <v>131577838</v>
      </c>
      <c r="Q463">
        <v>3296136</v>
      </c>
      <c r="R463">
        <v>2022</v>
      </c>
      <c r="S463">
        <v>38</v>
      </c>
      <c r="T463">
        <v>0</v>
      </c>
      <c r="U463">
        <v>540</v>
      </c>
      <c r="V463">
        <v>380540</v>
      </c>
      <c r="W463" t="s">
        <v>26</v>
      </c>
      <c r="X463" t="s">
        <v>26</v>
      </c>
      <c r="Y463" t="s">
        <v>404</v>
      </c>
      <c r="Z463" t="s">
        <v>405</v>
      </c>
      <c r="AA463" s="3" t="str">
        <f t="shared" si="14"/>
        <v>0540</v>
      </c>
      <c r="AB463" s="4" t="str">
        <f t="shared" si="15"/>
        <v>Non-TIF</v>
      </c>
    </row>
    <row r="464" spans="1:28" x14ac:dyDescent="0.25">
      <c r="A464">
        <v>2022</v>
      </c>
      <c r="B464">
        <v>39</v>
      </c>
      <c r="C464" t="s">
        <v>23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2022</v>
      </c>
      <c r="S464">
        <v>39</v>
      </c>
      <c r="T464">
        <v>1</v>
      </c>
      <c r="U464">
        <v>413</v>
      </c>
      <c r="V464" t="s">
        <v>341</v>
      </c>
      <c r="W464" t="s">
        <v>25</v>
      </c>
      <c r="X464" t="s">
        <v>26</v>
      </c>
      <c r="Y464" t="s">
        <v>342</v>
      </c>
      <c r="Z464" t="s">
        <v>406</v>
      </c>
      <c r="AA464" s="3" t="str">
        <f t="shared" si="14"/>
        <v>1413</v>
      </c>
      <c r="AB464" s="4" t="str">
        <f t="shared" si="15"/>
        <v>TIF</v>
      </c>
    </row>
    <row r="465" spans="1:28" x14ac:dyDescent="0.25">
      <c r="A465">
        <v>2022</v>
      </c>
      <c r="B465">
        <v>39</v>
      </c>
      <c r="C465" t="s">
        <v>23</v>
      </c>
      <c r="D465">
        <v>584174</v>
      </c>
      <c r="E465">
        <v>102867</v>
      </c>
      <c r="F465">
        <v>0</v>
      </c>
      <c r="G465">
        <v>39963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727004</v>
      </c>
      <c r="O465">
        <v>0</v>
      </c>
      <c r="P465">
        <v>727004</v>
      </c>
      <c r="Q465">
        <v>0</v>
      </c>
      <c r="R465">
        <v>2022</v>
      </c>
      <c r="S465">
        <v>39</v>
      </c>
      <c r="T465">
        <v>2</v>
      </c>
      <c r="U465">
        <v>754</v>
      </c>
      <c r="V465" t="s">
        <v>444</v>
      </c>
      <c r="W465" t="s">
        <v>25</v>
      </c>
      <c r="X465" t="s">
        <v>26</v>
      </c>
      <c r="Y465" t="s">
        <v>445</v>
      </c>
      <c r="Z465" t="s">
        <v>406</v>
      </c>
      <c r="AA465" s="3" t="str">
        <f t="shared" si="14"/>
        <v>2754</v>
      </c>
      <c r="AB465" s="4" t="str">
        <f t="shared" si="15"/>
        <v>TIF</v>
      </c>
    </row>
    <row r="466" spans="1:28" x14ac:dyDescent="0.25">
      <c r="A466">
        <v>2022</v>
      </c>
      <c r="B466">
        <v>39</v>
      </c>
      <c r="C466" t="s">
        <v>31</v>
      </c>
      <c r="D466">
        <v>17943344</v>
      </c>
      <c r="E466">
        <v>50998975</v>
      </c>
      <c r="F466">
        <v>1877589</v>
      </c>
      <c r="G466">
        <v>8472329</v>
      </c>
      <c r="H466">
        <v>17709251</v>
      </c>
      <c r="I466">
        <v>0</v>
      </c>
      <c r="J466">
        <v>0</v>
      </c>
      <c r="K466">
        <v>0</v>
      </c>
      <c r="L466">
        <v>1497792</v>
      </c>
      <c r="M466">
        <v>3622662</v>
      </c>
      <c r="N466">
        <v>102121942</v>
      </c>
      <c r="O466">
        <v>94452</v>
      </c>
      <c r="P466">
        <v>102027490</v>
      </c>
      <c r="Q466">
        <v>1551411</v>
      </c>
      <c r="R466">
        <v>2022</v>
      </c>
      <c r="S466">
        <v>39</v>
      </c>
      <c r="T466">
        <v>1</v>
      </c>
      <c r="U466">
        <v>413</v>
      </c>
      <c r="V466">
        <v>141413</v>
      </c>
      <c r="W466" t="s">
        <v>26</v>
      </c>
      <c r="X466" t="s">
        <v>26</v>
      </c>
      <c r="Y466" t="s">
        <v>94</v>
      </c>
      <c r="Z466" t="s">
        <v>406</v>
      </c>
      <c r="AA466" s="3" t="str">
        <f t="shared" si="14"/>
        <v>1413</v>
      </c>
      <c r="AB466" s="4" t="str">
        <f t="shared" si="15"/>
        <v>Non-TIF</v>
      </c>
    </row>
    <row r="467" spans="1:28" x14ac:dyDescent="0.25">
      <c r="A467">
        <v>2022</v>
      </c>
      <c r="B467">
        <v>39</v>
      </c>
      <c r="C467" t="s">
        <v>31</v>
      </c>
      <c r="D467">
        <v>65488346</v>
      </c>
      <c r="E467">
        <v>92851972</v>
      </c>
      <c r="F467">
        <v>4780852</v>
      </c>
      <c r="G467">
        <v>7589767</v>
      </c>
      <c r="H467">
        <v>121623</v>
      </c>
      <c r="I467">
        <v>0</v>
      </c>
      <c r="J467">
        <v>0</v>
      </c>
      <c r="K467">
        <v>0</v>
      </c>
      <c r="L467">
        <v>29061365</v>
      </c>
      <c r="M467">
        <v>0</v>
      </c>
      <c r="N467">
        <v>199893925</v>
      </c>
      <c r="O467">
        <v>194460</v>
      </c>
      <c r="P467">
        <v>199699465</v>
      </c>
      <c r="Q467">
        <v>8050882</v>
      </c>
      <c r="R467">
        <v>2022</v>
      </c>
      <c r="S467">
        <v>39</v>
      </c>
      <c r="T467">
        <v>2</v>
      </c>
      <c r="U467">
        <v>754</v>
      </c>
      <c r="V467">
        <v>392754</v>
      </c>
      <c r="W467" t="s">
        <v>26</v>
      </c>
      <c r="X467" t="s">
        <v>26</v>
      </c>
      <c r="Y467" t="s">
        <v>95</v>
      </c>
      <c r="Z467" t="s">
        <v>406</v>
      </c>
      <c r="AA467" s="3" t="str">
        <f t="shared" si="14"/>
        <v>2754</v>
      </c>
      <c r="AB467" s="4" t="str">
        <f t="shared" si="15"/>
        <v>Non-TIF</v>
      </c>
    </row>
    <row r="468" spans="1:28" x14ac:dyDescent="0.25">
      <c r="A468">
        <v>2022</v>
      </c>
      <c r="B468">
        <v>39</v>
      </c>
      <c r="C468" t="s">
        <v>31</v>
      </c>
      <c r="D468">
        <v>77422573</v>
      </c>
      <c r="E468">
        <v>97779095</v>
      </c>
      <c r="F468">
        <v>3684977</v>
      </c>
      <c r="G468">
        <v>12526880</v>
      </c>
      <c r="H468">
        <v>930092</v>
      </c>
      <c r="I468">
        <v>0</v>
      </c>
      <c r="J468">
        <v>0</v>
      </c>
      <c r="K468">
        <v>0</v>
      </c>
      <c r="L468">
        <v>10480094</v>
      </c>
      <c r="M468">
        <v>0</v>
      </c>
      <c r="N468">
        <v>202823711</v>
      </c>
      <c r="O468">
        <v>248168</v>
      </c>
      <c r="P468">
        <v>202575543</v>
      </c>
      <c r="Q468">
        <v>5075521</v>
      </c>
      <c r="R468">
        <v>2022</v>
      </c>
      <c r="S468">
        <v>39</v>
      </c>
      <c r="T468">
        <v>5</v>
      </c>
      <c r="U468">
        <v>121</v>
      </c>
      <c r="V468">
        <v>395121</v>
      </c>
      <c r="W468" t="s">
        <v>26</v>
      </c>
      <c r="X468" t="s">
        <v>26</v>
      </c>
      <c r="Y468" t="s">
        <v>364</v>
      </c>
      <c r="Z468" t="s">
        <v>406</v>
      </c>
      <c r="AA468" s="3" t="str">
        <f t="shared" si="14"/>
        <v>5121</v>
      </c>
      <c r="AB468" s="4" t="str">
        <f t="shared" si="15"/>
        <v>Non-TIF</v>
      </c>
    </row>
    <row r="469" spans="1:28" x14ac:dyDescent="0.25">
      <c r="A469">
        <v>2022</v>
      </c>
      <c r="B469">
        <v>40</v>
      </c>
      <c r="C469" t="s">
        <v>44</v>
      </c>
      <c r="D469">
        <v>2601217</v>
      </c>
      <c r="E469">
        <v>37830</v>
      </c>
      <c r="F469">
        <v>0</v>
      </c>
      <c r="G469">
        <v>2687095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5326142</v>
      </c>
      <c r="O469">
        <v>7408</v>
      </c>
      <c r="P469">
        <v>5318734</v>
      </c>
      <c r="Q469">
        <v>0</v>
      </c>
      <c r="R469">
        <v>2022</v>
      </c>
      <c r="S469">
        <v>40</v>
      </c>
      <c r="T469">
        <v>6</v>
      </c>
      <c r="U469">
        <v>246</v>
      </c>
      <c r="V469">
        <v>406246</v>
      </c>
      <c r="W469" t="s">
        <v>26</v>
      </c>
      <c r="X469" t="s">
        <v>26</v>
      </c>
      <c r="Y469" t="s">
        <v>139</v>
      </c>
      <c r="Z469" t="s">
        <v>448</v>
      </c>
      <c r="AA469" s="3" t="str">
        <f t="shared" si="14"/>
        <v>6246</v>
      </c>
      <c r="AB469" s="4" t="str">
        <f t="shared" si="15"/>
        <v>Non-TIF</v>
      </c>
    </row>
    <row r="470" spans="1:28" x14ac:dyDescent="0.25">
      <c r="A470">
        <v>2022</v>
      </c>
      <c r="B470">
        <v>40</v>
      </c>
      <c r="C470" t="s">
        <v>23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2022</v>
      </c>
      <c r="S470">
        <v>40</v>
      </c>
      <c r="T470">
        <v>4</v>
      </c>
      <c r="U470">
        <v>775</v>
      </c>
      <c r="V470" t="s">
        <v>641</v>
      </c>
      <c r="W470" t="s">
        <v>25</v>
      </c>
      <c r="X470" t="s">
        <v>26</v>
      </c>
      <c r="Y470" t="s">
        <v>642</v>
      </c>
      <c r="Z470" t="s">
        <v>448</v>
      </c>
      <c r="AA470" s="3" t="str">
        <f t="shared" si="14"/>
        <v>4775</v>
      </c>
      <c r="AB470" s="4" t="str">
        <f t="shared" si="15"/>
        <v>TIF</v>
      </c>
    </row>
    <row r="471" spans="1:28" x14ac:dyDescent="0.25">
      <c r="A471">
        <v>2022</v>
      </c>
      <c r="B471">
        <v>40</v>
      </c>
      <c r="C471" t="s">
        <v>31</v>
      </c>
      <c r="D471">
        <v>6630115</v>
      </c>
      <c r="E471">
        <v>11197709</v>
      </c>
      <c r="F471">
        <v>298318</v>
      </c>
      <c r="G471">
        <v>854831</v>
      </c>
      <c r="H471">
        <v>0</v>
      </c>
      <c r="I471">
        <v>0</v>
      </c>
      <c r="J471">
        <v>0</v>
      </c>
      <c r="K471">
        <v>0</v>
      </c>
      <c r="L471">
        <v>2482520</v>
      </c>
      <c r="M471">
        <v>0</v>
      </c>
      <c r="N471">
        <v>21463493</v>
      </c>
      <c r="O471">
        <v>12964</v>
      </c>
      <c r="P471">
        <v>21450529</v>
      </c>
      <c r="Q471">
        <v>272197</v>
      </c>
      <c r="R471">
        <v>2022</v>
      </c>
      <c r="S471">
        <v>40</v>
      </c>
      <c r="T471">
        <v>5</v>
      </c>
      <c r="U471">
        <v>643</v>
      </c>
      <c r="V471">
        <v>855643</v>
      </c>
      <c r="W471" t="s">
        <v>26</v>
      </c>
      <c r="X471" t="s">
        <v>26</v>
      </c>
      <c r="Y471" t="s">
        <v>204</v>
      </c>
      <c r="Z471" t="s">
        <v>448</v>
      </c>
      <c r="AA471" s="3" t="str">
        <f t="shared" si="14"/>
        <v>5643</v>
      </c>
      <c r="AB471" s="4" t="str">
        <f t="shared" si="15"/>
        <v>Non-TIF</v>
      </c>
    </row>
    <row r="472" spans="1:28" x14ac:dyDescent="0.25">
      <c r="A472">
        <v>2022</v>
      </c>
      <c r="B472">
        <v>41</v>
      </c>
      <c r="C472" t="s">
        <v>23</v>
      </c>
      <c r="D472">
        <v>0</v>
      </c>
      <c r="E472">
        <v>0</v>
      </c>
      <c r="F472">
        <v>0</v>
      </c>
      <c r="G472">
        <v>12940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12940</v>
      </c>
      <c r="O472">
        <v>0</v>
      </c>
      <c r="P472">
        <v>12940</v>
      </c>
      <c r="Q472">
        <v>0</v>
      </c>
      <c r="R472">
        <v>2022</v>
      </c>
      <c r="S472">
        <v>41</v>
      </c>
      <c r="T472">
        <v>0</v>
      </c>
      <c r="U472">
        <v>819</v>
      </c>
      <c r="V472" t="s">
        <v>450</v>
      </c>
      <c r="W472" t="s">
        <v>25</v>
      </c>
      <c r="X472" t="s">
        <v>26</v>
      </c>
      <c r="Y472" t="s">
        <v>451</v>
      </c>
      <c r="Z472" t="s">
        <v>408</v>
      </c>
      <c r="AA472" s="3" t="str">
        <f t="shared" si="14"/>
        <v>0819</v>
      </c>
      <c r="AB472" s="4" t="str">
        <f t="shared" si="15"/>
        <v>TIF</v>
      </c>
    </row>
    <row r="473" spans="1:28" x14ac:dyDescent="0.25">
      <c r="A473">
        <v>2022</v>
      </c>
      <c r="B473">
        <v>41</v>
      </c>
      <c r="C473" t="s">
        <v>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2022</v>
      </c>
      <c r="S473">
        <v>41</v>
      </c>
      <c r="T473">
        <v>3</v>
      </c>
      <c r="U473">
        <v>897</v>
      </c>
      <c r="V473" t="s">
        <v>636</v>
      </c>
      <c r="W473" t="s">
        <v>25</v>
      </c>
      <c r="X473" t="s">
        <v>26</v>
      </c>
      <c r="Y473" t="s">
        <v>1744</v>
      </c>
      <c r="Z473" t="s">
        <v>408</v>
      </c>
      <c r="AA473" s="3" t="str">
        <f t="shared" si="14"/>
        <v>3897</v>
      </c>
      <c r="AB473" s="4" t="str">
        <f t="shared" si="15"/>
        <v>TIF</v>
      </c>
    </row>
    <row r="474" spans="1:28" x14ac:dyDescent="0.25">
      <c r="A474">
        <v>2022</v>
      </c>
      <c r="B474">
        <v>41</v>
      </c>
      <c r="C474" t="s">
        <v>31</v>
      </c>
      <c r="D474">
        <v>99717671</v>
      </c>
      <c r="E474">
        <v>134911577</v>
      </c>
      <c r="F474">
        <v>10800792</v>
      </c>
      <c r="G474">
        <v>26681805</v>
      </c>
      <c r="H474">
        <v>18360869</v>
      </c>
      <c r="I474">
        <v>0</v>
      </c>
      <c r="J474">
        <v>0</v>
      </c>
      <c r="K474">
        <v>0</v>
      </c>
      <c r="L474">
        <v>1193206</v>
      </c>
      <c r="M474">
        <v>6734489</v>
      </c>
      <c r="N474">
        <v>298400409</v>
      </c>
      <c r="O474">
        <v>293163</v>
      </c>
      <c r="P474">
        <v>298107246</v>
      </c>
      <c r="Q474">
        <v>4959098</v>
      </c>
      <c r="R474">
        <v>2022</v>
      </c>
      <c r="S474">
        <v>41</v>
      </c>
      <c r="T474">
        <v>0</v>
      </c>
      <c r="U474">
        <v>819</v>
      </c>
      <c r="V474">
        <v>410819</v>
      </c>
      <c r="W474" t="s">
        <v>26</v>
      </c>
      <c r="X474" t="s">
        <v>26</v>
      </c>
      <c r="Y474" t="s">
        <v>407</v>
      </c>
      <c r="Z474" t="s">
        <v>408</v>
      </c>
      <c r="AA474" s="3" t="str">
        <f t="shared" si="14"/>
        <v>0819</v>
      </c>
      <c r="AB474" s="4" t="str">
        <f t="shared" si="15"/>
        <v>Non-TIF</v>
      </c>
    </row>
    <row r="475" spans="1:28" x14ac:dyDescent="0.25">
      <c r="A475">
        <v>2022</v>
      </c>
      <c r="B475">
        <v>42</v>
      </c>
      <c r="C475" t="s">
        <v>44</v>
      </c>
      <c r="D475">
        <v>0</v>
      </c>
      <c r="E475">
        <v>0</v>
      </c>
      <c r="F475">
        <v>0</v>
      </c>
      <c r="G475">
        <v>166200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166200</v>
      </c>
      <c r="O475">
        <v>0</v>
      </c>
      <c r="P475">
        <v>166200</v>
      </c>
      <c r="Q475">
        <v>0</v>
      </c>
      <c r="R475">
        <v>2022</v>
      </c>
      <c r="S475">
        <v>42</v>
      </c>
      <c r="T475">
        <v>2</v>
      </c>
      <c r="U475">
        <v>7</v>
      </c>
      <c r="V475">
        <v>422007</v>
      </c>
      <c r="W475" t="s">
        <v>26</v>
      </c>
      <c r="X475" t="s">
        <v>26</v>
      </c>
      <c r="Y475" t="s">
        <v>452</v>
      </c>
      <c r="Z475" t="s">
        <v>413</v>
      </c>
      <c r="AA475" s="3" t="str">
        <f t="shared" si="14"/>
        <v>2007</v>
      </c>
      <c r="AB475" s="4" t="str">
        <f t="shared" si="15"/>
        <v>Non-TIF</v>
      </c>
    </row>
    <row r="476" spans="1:28" x14ac:dyDescent="0.25">
      <c r="A476">
        <v>2022</v>
      </c>
      <c r="B476">
        <v>42</v>
      </c>
      <c r="C476" t="s">
        <v>23</v>
      </c>
      <c r="D476">
        <v>621182</v>
      </c>
      <c r="E476">
        <v>0</v>
      </c>
      <c r="F476">
        <v>0</v>
      </c>
      <c r="G476">
        <v>321753</v>
      </c>
      <c r="H476">
        <v>732690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1675625</v>
      </c>
      <c r="O476">
        <v>0</v>
      </c>
      <c r="P476">
        <v>1675625</v>
      </c>
      <c r="Q476">
        <v>0</v>
      </c>
      <c r="R476">
        <v>2022</v>
      </c>
      <c r="S476">
        <v>42</v>
      </c>
      <c r="T476">
        <v>0</v>
      </c>
      <c r="U476">
        <v>9</v>
      </c>
      <c r="V476" t="s">
        <v>391</v>
      </c>
      <c r="W476" t="s">
        <v>25</v>
      </c>
      <c r="X476" t="s">
        <v>26</v>
      </c>
      <c r="Y476" t="s">
        <v>392</v>
      </c>
      <c r="Z476" t="s">
        <v>413</v>
      </c>
      <c r="AA476" s="3" t="str">
        <f t="shared" si="14"/>
        <v>0009</v>
      </c>
      <c r="AB476" s="4" t="str">
        <f t="shared" si="15"/>
        <v>TIF</v>
      </c>
    </row>
    <row r="477" spans="1:28" x14ac:dyDescent="0.25">
      <c r="A477">
        <v>2022</v>
      </c>
      <c r="B477">
        <v>24</v>
      </c>
      <c r="C477" t="s">
        <v>44</v>
      </c>
      <c r="D477">
        <v>7542591</v>
      </c>
      <c r="E477">
        <v>0</v>
      </c>
      <c r="F477">
        <v>0</v>
      </c>
      <c r="G477">
        <v>2230092</v>
      </c>
      <c r="H477">
        <v>5517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9778200</v>
      </c>
      <c r="O477">
        <v>24076</v>
      </c>
      <c r="P477">
        <v>9754124</v>
      </c>
      <c r="Q477">
        <v>0</v>
      </c>
      <c r="R477">
        <v>2022</v>
      </c>
      <c r="S477">
        <v>24</v>
      </c>
      <c r="T477">
        <v>0</v>
      </c>
      <c r="U477">
        <v>355</v>
      </c>
      <c r="V477">
        <v>240355</v>
      </c>
      <c r="W477" t="s">
        <v>26</v>
      </c>
      <c r="X477" t="s">
        <v>26</v>
      </c>
      <c r="Y477" t="s">
        <v>150</v>
      </c>
      <c r="Z477" t="s">
        <v>250</v>
      </c>
      <c r="AA477" s="3" t="str">
        <f t="shared" si="14"/>
        <v>0355</v>
      </c>
      <c r="AB477" s="4" t="str">
        <f t="shared" si="15"/>
        <v>Non-TIF</v>
      </c>
    </row>
    <row r="478" spans="1:28" x14ac:dyDescent="0.25">
      <c r="A478">
        <v>2022</v>
      </c>
      <c r="B478">
        <v>24</v>
      </c>
      <c r="C478" t="s">
        <v>44</v>
      </c>
      <c r="D478">
        <v>33310359</v>
      </c>
      <c r="E478">
        <v>0</v>
      </c>
      <c r="F478">
        <v>0</v>
      </c>
      <c r="G478">
        <v>48668594</v>
      </c>
      <c r="H478">
        <v>3039531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85018484</v>
      </c>
      <c r="O478">
        <v>81488</v>
      </c>
      <c r="P478">
        <v>84936996</v>
      </c>
      <c r="Q478">
        <v>0</v>
      </c>
      <c r="R478">
        <v>2022</v>
      </c>
      <c r="S478">
        <v>24</v>
      </c>
      <c r="T478">
        <v>1</v>
      </c>
      <c r="U478">
        <v>701</v>
      </c>
      <c r="V478">
        <v>241701</v>
      </c>
      <c r="W478" t="s">
        <v>26</v>
      </c>
      <c r="X478" t="s">
        <v>26</v>
      </c>
      <c r="Y478" t="s">
        <v>359</v>
      </c>
      <c r="Z478" t="s">
        <v>250</v>
      </c>
      <c r="AA478" s="3" t="str">
        <f t="shared" si="14"/>
        <v>1701</v>
      </c>
      <c r="AB478" s="4" t="str">
        <f t="shared" si="15"/>
        <v>Non-TIF</v>
      </c>
    </row>
    <row r="479" spans="1:28" x14ac:dyDescent="0.25">
      <c r="A479">
        <v>2022</v>
      </c>
      <c r="B479">
        <v>24</v>
      </c>
      <c r="C479" t="s">
        <v>44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2022</v>
      </c>
      <c r="S479">
        <v>24</v>
      </c>
      <c r="T479">
        <v>5</v>
      </c>
      <c r="U479">
        <v>832</v>
      </c>
      <c r="V479">
        <v>245832</v>
      </c>
      <c r="W479" t="s">
        <v>26</v>
      </c>
      <c r="X479" t="s">
        <v>26</v>
      </c>
      <c r="Y479" t="s">
        <v>272</v>
      </c>
      <c r="Z479" t="s">
        <v>250</v>
      </c>
      <c r="AA479" s="3" t="str">
        <f t="shared" si="14"/>
        <v>5832</v>
      </c>
      <c r="AB479" s="4" t="str">
        <f t="shared" si="15"/>
        <v>Non-TIF</v>
      </c>
    </row>
    <row r="480" spans="1:28" x14ac:dyDescent="0.25">
      <c r="A480">
        <v>2022</v>
      </c>
      <c r="B480">
        <v>24</v>
      </c>
      <c r="C480" t="s">
        <v>23</v>
      </c>
      <c r="D480">
        <v>840133</v>
      </c>
      <c r="E480">
        <v>0</v>
      </c>
      <c r="F480">
        <v>0</v>
      </c>
      <c r="G480">
        <v>191435</v>
      </c>
      <c r="H480">
        <v>615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1032183</v>
      </c>
      <c r="O480">
        <v>0</v>
      </c>
      <c r="P480">
        <v>1032183</v>
      </c>
      <c r="Q480">
        <v>0</v>
      </c>
      <c r="R480">
        <v>2022</v>
      </c>
      <c r="S480">
        <v>24</v>
      </c>
      <c r="T480">
        <v>0</v>
      </c>
      <c r="U480">
        <v>355</v>
      </c>
      <c r="V480" t="s">
        <v>148</v>
      </c>
      <c r="W480" t="s">
        <v>25</v>
      </c>
      <c r="X480" t="s">
        <v>26</v>
      </c>
      <c r="Y480" t="s">
        <v>149</v>
      </c>
      <c r="Z480" t="s">
        <v>250</v>
      </c>
      <c r="AA480" s="3" t="str">
        <f t="shared" si="14"/>
        <v>0355</v>
      </c>
      <c r="AB480" s="4" t="str">
        <f t="shared" si="15"/>
        <v>TIF</v>
      </c>
    </row>
    <row r="481" spans="1:28" x14ac:dyDescent="0.25">
      <c r="A481">
        <v>2022</v>
      </c>
      <c r="B481">
        <v>25</v>
      </c>
      <c r="C481" t="s">
        <v>44</v>
      </c>
      <c r="D481">
        <v>59163012</v>
      </c>
      <c r="E481">
        <v>331537</v>
      </c>
      <c r="F481">
        <v>2676</v>
      </c>
      <c r="G481">
        <v>34805918</v>
      </c>
      <c r="H481">
        <v>4483178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98786321</v>
      </c>
      <c r="O481">
        <v>137944</v>
      </c>
      <c r="P481">
        <v>98648377</v>
      </c>
      <c r="Q481">
        <v>0</v>
      </c>
      <c r="R481">
        <v>2022</v>
      </c>
      <c r="S481">
        <v>25</v>
      </c>
      <c r="T481">
        <v>0</v>
      </c>
      <c r="U481">
        <v>27</v>
      </c>
      <c r="V481">
        <v>250027</v>
      </c>
      <c r="W481" t="s">
        <v>26</v>
      </c>
      <c r="X481" t="s">
        <v>26</v>
      </c>
      <c r="Y481" t="s">
        <v>323</v>
      </c>
      <c r="Z481" t="s">
        <v>252</v>
      </c>
      <c r="AA481" s="3" t="str">
        <f t="shared" si="14"/>
        <v>0027</v>
      </c>
      <c r="AB481" s="4" t="str">
        <f t="shared" si="15"/>
        <v>Non-TIF</v>
      </c>
    </row>
    <row r="482" spans="1:28" x14ac:dyDescent="0.25">
      <c r="A482">
        <v>2022</v>
      </c>
      <c r="B482">
        <v>25</v>
      </c>
      <c r="C482" t="s">
        <v>44</v>
      </c>
      <c r="D482">
        <v>34806409</v>
      </c>
      <c r="E482">
        <v>209472</v>
      </c>
      <c r="F482">
        <v>0</v>
      </c>
      <c r="G482">
        <v>9270787</v>
      </c>
      <c r="H482">
        <v>1298021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45584689</v>
      </c>
      <c r="O482">
        <v>59264</v>
      </c>
      <c r="P482">
        <v>45525425</v>
      </c>
      <c r="Q482">
        <v>0</v>
      </c>
      <c r="R482">
        <v>2022</v>
      </c>
      <c r="S482">
        <v>25</v>
      </c>
      <c r="T482">
        <v>1</v>
      </c>
      <c r="U482">
        <v>576</v>
      </c>
      <c r="V482">
        <v>251576</v>
      </c>
      <c r="W482" t="s">
        <v>26</v>
      </c>
      <c r="X482" t="s">
        <v>26</v>
      </c>
      <c r="Y482" t="s">
        <v>328</v>
      </c>
      <c r="Z482" t="s">
        <v>252</v>
      </c>
      <c r="AA482" s="3" t="str">
        <f t="shared" si="14"/>
        <v>1576</v>
      </c>
      <c r="AB482" s="4" t="str">
        <f t="shared" si="15"/>
        <v>Non-TIF</v>
      </c>
    </row>
    <row r="483" spans="1:28" x14ac:dyDescent="0.25">
      <c r="A483">
        <v>2022</v>
      </c>
      <c r="B483">
        <v>25</v>
      </c>
      <c r="C483" t="s">
        <v>44</v>
      </c>
      <c r="D483">
        <v>38945507</v>
      </c>
      <c r="E483">
        <v>179334</v>
      </c>
      <c r="F483">
        <v>17247</v>
      </c>
      <c r="G483">
        <v>27434110</v>
      </c>
      <c r="H483">
        <v>12826458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79402656</v>
      </c>
      <c r="O483">
        <v>124084</v>
      </c>
      <c r="P483">
        <v>79278572</v>
      </c>
      <c r="Q483">
        <v>0</v>
      </c>
      <c r="R483">
        <v>2022</v>
      </c>
      <c r="S483">
        <v>25</v>
      </c>
      <c r="T483">
        <v>5</v>
      </c>
      <c r="U483">
        <v>184</v>
      </c>
      <c r="V483">
        <v>255184</v>
      </c>
      <c r="W483" t="s">
        <v>26</v>
      </c>
      <c r="X483" t="s">
        <v>26</v>
      </c>
      <c r="Y483" t="s">
        <v>202</v>
      </c>
      <c r="Z483" t="s">
        <v>252</v>
      </c>
      <c r="AA483" s="3" t="str">
        <f t="shared" si="14"/>
        <v>5184</v>
      </c>
      <c r="AB483" s="4" t="str">
        <f t="shared" si="15"/>
        <v>Non-TIF</v>
      </c>
    </row>
    <row r="484" spans="1:28" x14ac:dyDescent="0.25">
      <c r="A484">
        <v>2022</v>
      </c>
      <c r="B484">
        <v>25</v>
      </c>
      <c r="C484" t="s">
        <v>44</v>
      </c>
      <c r="D484">
        <v>33370055</v>
      </c>
      <c r="E484">
        <v>149197</v>
      </c>
      <c r="F484">
        <v>4033</v>
      </c>
      <c r="G484">
        <v>1511842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35035127</v>
      </c>
      <c r="O484">
        <v>37040</v>
      </c>
      <c r="P484">
        <v>34998087</v>
      </c>
      <c r="Q484">
        <v>0</v>
      </c>
      <c r="R484">
        <v>2022</v>
      </c>
      <c r="S484">
        <v>25</v>
      </c>
      <c r="T484">
        <v>6</v>
      </c>
      <c r="U484">
        <v>615</v>
      </c>
      <c r="V484">
        <v>256615</v>
      </c>
      <c r="W484" t="s">
        <v>26</v>
      </c>
      <c r="X484" t="s">
        <v>26</v>
      </c>
      <c r="Y484" t="s">
        <v>329</v>
      </c>
      <c r="Z484" t="s">
        <v>252</v>
      </c>
      <c r="AA484" s="3" t="str">
        <f t="shared" si="14"/>
        <v>6615</v>
      </c>
      <c r="AB484" s="4" t="str">
        <f t="shared" si="15"/>
        <v>Non-TIF</v>
      </c>
    </row>
    <row r="485" spans="1:28" x14ac:dyDescent="0.25">
      <c r="A485">
        <v>2022</v>
      </c>
      <c r="B485">
        <v>25</v>
      </c>
      <c r="C485" t="s">
        <v>23</v>
      </c>
      <c r="D485">
        <v>7458283</v>
      </c>
      <c r="E485">
        <v>1773</v>
      </c>
      <c r="F485">
        <v>0</v>
      </c>
      <c r="G485">
        <v>2553589</v>
      </c>
      <c r="H485">
        <v>3103084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13116729</v>
      </c>
      <c r="O485">
        <v>0</v>
      </c>
      <c r="P485">
        <v>13116729</v>
      </c>
      <c r="Q485">
        <v>0</v>
      </c>
      <c r="R485">
        <v>2022</v>
      </c>
      <c r="S485">
        <v>25</v>
      </c>
      <c r="T485">
        <v>5</v>
      </c>
      <c r="U485">
        <v>184</v>
      </c>
      <c r="V485" t="s">
        <v>496</v>
      </c>
      <c r="W485" t="s">
        <v>25</v>
      </c>
      <c r="X485" t="s">
        <v>26</v>
      </c>
      <c r="Y485" t="s">
        <v>497</v>
      </c>
      <c r="Z485" t="s">
        <v>252</v>
      </c>
      <c r="AA485" s="3" t="str">
        <f t="shared" si="14"/>
        <v>5184</v>
      </c>
      <c r="AB485" s="4" t="str">
        <f t="shared" si="15"/>
        <v>TIF</v>
      </c>
    </row>
    <row r="486" spans="1:28" x14ac:dyDescent="0.25">
      <c r="A486">
        <v>2022</v>
      </c>
      <c r="B486">
        <v>26</v>
      </c>
      <c r="C486" t="s">
        <v>31</v>
      </c>
      <c r="D486">
        <v>585822</v>
      </c>
      <c r="E486">
        <v>798044</v>
      </c>
      <c r="F486">
        <v>146693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13692</v>
      </c>
      <c r="M486">
        <v>0</v>
      </c>
      <c r="N486">
        <v>1544251</v>
      </c>
      <c r="O486">
        <v>0</v>
      </c>
      <c r="P486">
        <v>1544251</v>
      </c>
      <c r="Q486">
        <v>889</v>
      </c>
      <c r="R486">
        <v>2022</v>
      </c>
      <c r="S486">
        <v>26</v>
      </c>
      <c r="T486">
        <v>0</v>
      </c>
      <c r="U486">
        <v>657</v>
      </c>
      <c r="V486">
        <v>900657</v>
      </c>
      <c r="W486" t="s">
        <v>26</v>
      </c>
      <c r="X486" t="s">
        <v>26</v>
      </c>
      <c r="Y486" t="s">
        <v>500</v>
      </c>
      <c r="Z486" t="s">
        <v>287</v>
      </c>
      <c r="AA486" s="3" t="str">
        <f t="shared" si="14"/>
        <v>0657</v>
      </c>
      <c r="AB486" s="4" t="str">
        <f t="shared" si="15"/>
        <v>Non-TIF</v>
      </c>
    </row>
    <row r="487" spans="1:28" x14ac:dyDescent="0.25">
      <c r="A487">
        <v>2022</v>
      </c>
      <c r="B487">
        <v>26</v>
      </c>
      <c r="C487" t="s">
        <v>31</v>
      </c>
      <c r="D487">
        <v>1658304</v>
      </c>
      <c r="E487">
        <v>3121364</v>
      </c>
      <c r="F487">
        <v>149470</v>
      </c>
      <c r="G487">
        <v>36353</v>
      </c>
      <c r="H487">
        <v>0</v>
      </c>
      <c r="I487">
        <v>0</v>
      </c>
      <c r="J487">
        <v>0</v>
      </c>
      <c r="K487">
        <v>0</v>
      </c>
      <c r="L487">
        <v>816757</v>
      </c>
      <c r="M487">
        <v>0</v>
      </c>
      <c r="N487">
        <v>5782248</v>
      </c>
      <c r="O487">
        <v>1852</v>
      </c>
      <c r="P487">
        <v>5780396</v>
      </c>
      <c r="Q487">
        <v>89594</v>
      </c>
      <c r="R487">
        <v>2022</v>
      </c>
      <c r="S487">
        <v>26</v>
      </c>
      <c r="T487">
        <v>0</v>
      </c>
      <c r="U487">
        <v>977</v>
      </c>
      <c r="V487">
        <v>900977</v>
      </c>
      <c r="W487" t="s">
        <v>26</v>
      </c>
      <c r="X487" t="s">
        <v>26</v>
      </c>
      <c r="Y487" t="s">
        <v>501</v>
      </c>
      <c r="Z487" t="s">
        <v>287</v>
      </c>
      <c r="AA487" s="3" t="str">
        <f t="shared" si="14"/>
        <v>0977</v>
      </c>
      <c r="AB487" s="4" t="str">
        <f t="shared" si="15"/>
        <v>Non-TIF</v>
      </c>
    </row>
    <row r="488" spans="1:28" x14ac:dyDescent="0.25">
      <c r="A488">
        <v>2022</v>
      </c>
      <c r="B488">
        <v>27</v>
      </c>
      <c r="C488" t="s">
        <v>31</v>
      </c>
      <c r="D488">
        <v>269409</v>
      </c>
      <c r="E488">
        <v>1348896</v>
      </c>
      <c r="F488">
        <v>81268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1699573</v>
      </c>
      <c r="O488">
        <v>1852</v>
      </c>
      <c r="P488">
        <v>1697721</v>
      </c>
      <c r="Q488">
        <v>99708</v>
      </c>
      <c r="R488">
        <v>2022</v>
      </c>
      <c r="S488">
        <v>27</v>
      </c>
      <c r="T488">
        <v>4</v>
      </c>
      <c r="U488">
        <v>527</v>
      </c>
      <c r="V488">
        <v>804527</v>
      </c>
      <c r="W488" t="s">
        <v>26</v>
      </c>
      <c r="X488" t="s">
        <v>26</v>
      </c>
      <c r="Y488" t="s">
        <v>502</v>
      </c>
      <c r="Z488" t="s">
        <v>289</v>
      </c>
      <c r="AA488" s="3" t="str">
        <f t="shared" si="14"/>
        <v>4527</v>
      </c>
      <c r="AB488" s="4" t="str">
        <f t="shared" si="15"/>
        <v>Non-TIF</v>
      </c>
    </row>
    <row r="489" spans="1:28" x14ac:dyDescent="0.25">
      <c r="A489">
        <v>2022</v>
      </c>
      <c r="B489">
        <v>27</v>
      </c>
      <c r="C489" t="s">
        <v>31</v>
      </c>
      <c r="D489">
        <v>11272672</v>
      </c>
      <c r="E489">
        <v>24558403</v>
      </c>
      <c r="F489">
        <v>1964761</v>
      </c>
      <c r="G489">
        <v>314260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38110096</v>
      </c>
      <c r="O489">
        <v>40744</v>
      </c>
      <c r="P489">
        <v>38069352</v>
      </c>
      <c r="Q489">
        <v>885680</v>
      </c>
      <c r="R489">
        <v>2022</v>
      </c>
      <c r="S489">
        <v>27</v>
      </c>
      <c r="T489">
        <v>4</v>
      </c>
      <c r="U489">
        <v>505</v>
      </c>
      <c r="V489">
        <v>934505</v>
      </c>
      <c r="W489" t="s">
        <v>26</v>
      </c>
      <c r="X489" t="s">
        <v>26</v>
      </c>
      <c r="Y489" t="s">
        <v>352</v>
      </c>
      <c r="Z489" t="s">
        <v>289</v>
      </c>
      <c r="AA489" s="3" t="str">
        <f t="shared" si="14"/>
        <v>4505</v>
      </c>
      <c r="AB489" s="4" t="str">
        <f t="shared" si="15"/>
        <v>Non-TIF</v>
      </c>
    </row>
    <row r="490" spans="1:28" x14ac:dyDescent="0.25">
      <c r="A490">
        <v>2022</v>
      </c>
      <c r="B490">
        <v>28</v>
      </c>
      <c r="C490" t="s">
        <v>23</v>
      </c>
      <c r="D490">
        <v>522619</v>
      </c>
      <c r="E490">
        <v>0</v>
      </c>
      <c r="F490">
        <v>0</v>
      </c>
      <c r="G490">
        <v>1307299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1829918</v>
      </c>
      <c r="O490">
        <v>1852</v>
      </c>
      <c r="P490">
        <v>1828066</v>
      </c>
      <c r="Q490">
        <v>0</v>
      </c>
      <c r="R490">
        <v>2022</v>
      </c>
      <c r="S490">
        <v>28</v>
      </c>
      <c r="T490">
        <v>1</v>
      </c>
      <c r="U490">
        <v>989</v>
      </c>
      <c r="V490" t="s">
        <v>366</v>
      </c>
      <c r="W490" t="s">
        <v>25</v>
      </c>
      <c r="X490" t="s">
        <v>26</v>
      </c>
      <c r="Y490" t="s">
        <v>367</v>
      </c>
      <c r="Z490" t="s">
        <v>294</v>
      </c>
      <c r="AA490" s="3" t="str">
        <f t="shared" si="14"/>
        <v>1989</v>
      </c>
      <c r="AB490" s="4" t="str">
        <f t="shared" si="15"/>
        <v>TIF</v>
      </c>
    </row>
    <row r="491" spans="1:28" x14ac:dyDescent="0.25">
      <c r="A491">
        <v>2022</v>
      </c>
      <c r="B491">
        <v>28</v>
      </c>
      <c r="C491" t="s">
        <v>23</v>
      </c>
      <c r="D491">
        <v>11309834</v>
      </c>
      <c r="E491">
        <v>0</v>
      </c>
      <c r="F491">
        <v>0</v>
      </c>
      <c r="G491">
        <v>14376936</v>
      </c>
      <c r="H491">
        <v>21141424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46828194</v>
      </c>
      <c r="O491">
        <v>0</v>
      </c>
      <c r="P491">
        <v>46828194</v>
      </c>
      <c r="Q491">
        <v>0</v>
      </c>
      <c r="R491">
        <v>2022</v>
      </c>
      <c r="S491">
        <v>28</v>
      </c>
      <c r="T491">
        <v>6</v>
      </c>
      <c r="U491">
        <v>961</v>
      </c>
      <c r="V491" t="s">
        <v>504</v>
      </c>
      <c r="W491" t="s">
        <v>25</v>
      </c>
      <c r="X491" t="s">
        <v>26</v>
      </c>
      <c r="Y491" t="s">
        <v>505</v>
      </c>
      <c r="Z491" t="s">
        <v>294</v>
      </c>
      <c r="AA491" s="3" t="str">
        <f t="shared" si="14"/>
        <v>6961</v>
      </c>
      <c r="AB491" s="4" t="str">
        <f t="shared" si="15"/>
        <v>TIF</v>
      </c>
    </row>
    <row r="492" spans="1:28" x14ac:dyDescent="0.25">
      <c r="A492">
        <v>2022</v>
      </c>
      <c r="B492">
        <v>28</v>
      </c>
      <c r="C492" t="s">
        <v>31</v>
      </c>
      <c r="D492">
        <v>45393491</v>
      </c>
      <c r="E492">
        <v>33192007</v>
      </c>
      <c r="F492">
        <v>4263428</v>
      </c>
      <c r="G492">
        <v>13815897</v>
      </c>
      <c r="H492">
        <v>4590814</v>
      </c>
      <c r="I492">
        <v>0</v>
      </c>
      <c r="J492">
        <v>0</v>
      </c>
      <c r="K492">
        <v>0</v>
      </c>
      <c r="L492">
        <v>36602</v>
      </c>
      <c r="M492">
        <v>0</v>
      </c>
      <c r="N492">
        <v>101292239</v>
      </c>
      <c r="O492">
        <v>94452</v>
      </c>
      <c r="P492">
        <v>101197787</v>
      </c>
      <c r="Q492">
        <v>939074</v>
      </c>
      <c r="R492">
        <v>2022</v>
      </c>
      <c r="S492">
        <v>28</v>
      </c>
      <c r="T492">
        <v>1</v>
      </c>
      <c r="U492">
        <v>989</v>
      </c>
      <c r="V492">
        <v>281989</v>
      </c>
      <c r="W492" t="s">
        <v>26</v>
      </c>
      <c r="X492" t="s">
        <v>26</v>
      </c>
      <c r="Y492" t="s">
        <v>293</v>
      </c>
      <c r="Z492" t="s">
        <v>294</v>
      </c>
      <c r="AA492" s="3" t="str">
        <f t="shared" si="14"/>
        <v>1989</v>
      </c>
      <c r="AB492" s="4" t="str">
        <f t="shared" si="15"/>
        <v>Non-TIF</v>
      </c>
    </row>
    <row r="493" spans="1:28" x14ac:dyDescent="0.25">
      <c r="A493">
        <v>2022</v>
      </c>
      <c r="B493">
        <v>28</v>
      </c>
      <c r="C493" t="s">
        <v>31</v>
      </c>
      <c r="D493">
        <v>3823264</v>
      </c>
      <c r="E493">
        <v>8400821</v>
      </c>
      <c r="F493">
        <v>1230213</v>
      </c>
      <c r="G493">
        <v>138225</v>
      </c>
      <c r="H493">
        <v>471692</v>
      </c>
      <c r="I493">
        <v>0</v>
      </c>
      <c r="J493">
        <v>0</v>
      </c>
      <c r="K493">
        <v>0</v>
      </c>
      <c r="L493">
        <v>121753</v>
      </c>
      <c r="M493">
        <v>0</v>
      </c>
      <c r="N493">
        <v>14185968</v>
      </c>
      <c r="O493">
        <v>7408</v>
      </c>
      <c r="P493">
        <v>14178560</v>
      </c>
      <c r="Q493">
        <v>393793</v>
      </c>
      <c r="R493">
        <v>2022</v>
      </c>
      <c r="S493">
        <v>28</v>
      </c>
      <c r="T493">
        <v>4</v>
      </c>
      <c r="U493">
        <v>446</v>
      </c>
      <c r="V493">
        <v>534446</v>
      </c>
      <c r="W493" t="s">
        <v>26</v>
      </c>
      <c r="X493" t="s">
        <v>26</v>
      </c>
      <c r="Y493" t="s">
        <v>330</v>
      </c>
      <c r="Z493" t="s">
        <v>294</v>
      </c>
      <c r="AA493" s="3" t="str">
        <f t="shared" si="14"/>
        <v>4446</v>
      </c>
      <c r="AB493" s="4" t="str">
        <f t="shared" si="15"/>
        <v>Non-TIF</v>
      </c>
    </row>
    <row r="494" spans="1:28" x14ac:dyDescent="0.25">
      <c r="A494">
        <v>2022</v>
      </c>
      <c r="B494">
        <v>29</v>
      </c>
      <c r="C494" t="s">
        <v>23</v>
      </c>
      <c r="D494">
        <v>39568011</v>
      </c>
      <c r="E494">
        <v>573676</v>
      </c>
      <c r="F494">
        <v>820</v>
      </c>
      <c r="G494">
        <v>94274157</v>
      </c>
      <c r="H494">
        <v>8366078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142782742</v>
      </c>
      <c r="O494">
        <v>7408</v>
      </c>
      <c r="P494">
        <v>142775334</v>
      </c>
      <c r="Q494">
        <v>0</v>
      </c>
      <c r="R494">
        <v>2022</v>
      </c>
      <c r="S494">
        <v>29</v>
      </c>
      <c r="T494">
        <v>0</v>
      </c>
      <c r="U494">
        <v>882</v>
      </c>
      <c r="V494" t="s">
        <v>370</v>
      </c>
      <c r="W494" t="s">
        <v>25</v>
      </c>
      <c r="X494" t="s">
        <v>26</v>
      </c>
      <c r="Y494" t="s">
        <v>371</v>
      </c>
      <c r="Z494" t="s">
        <v>299</v>
      </c>
      <c r="AA494" s="3" t="str">
        <f t="shared" si="14"/>
        <v>0882</v>
      </c>
      <c r="AB494" s="4" t="str">
        <f t="shared" si="15"/>
        <v>TIF</v>
      </c>
    </row>
    <row r="495" spans="1:28" x14ac:dyDescent="0.25">
      <c r="A495">
        <v>2022</v>
      </c>
      <c r="B495">
        <v>29</v>
      </c>
      <c r="C495" t="s">
        <v>23</v>
      </c>
      <c r="D495">
        <v>3389728</v>
      </c>
      <c r="E495">
        <v>6103</v>
      </c>
      <c r="F495">
        <v>0</v>
      </c>
      <c r="G495">
        <v>630352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4026183</v>
      </c>
      <c r="O495">
        <v>3704</v>
      </c>
      <c r="P495">
        <v>4022479</v>
      </c>
      <c r="Q495">
        <v>0</v>
      </c>
      <c r="R495">
        <v>2022</v>
      </c>
      <c r="S495">
        <v>29</v>
      </c>
      <c r="T495">
        <v>4</v>
      </c>
      <c r="U495">
        <v>203</v>
      </c>
      <c r="V495" t="s">
        <v>331</v>
      </c>
      <c r="W495" t="s">
        <v>25</v>
      </c>
      <c r="X495" t="s">
        <v>26</v>
      </c>
      <c r="Y495" t="s">
        <v>332</v>
      </c>
      <c r="Z495" t="s">
        <v>299</v>
      </c>
      <c r="AA495" s="3" t="str">
        <f t="shared" si="14"/>
        <v>4203</v>
      </c>
      <c r="AB495" s="4" t="str">
        <f t="shared" si="15"/>
        <v>TIF</v>
      </c>
    </row>
    <row r="496" spans="1:28" x14ac:dyDescent="0.25">
      <c r="A496">
        <v>2022</v>
      </c>
      <c r="B496">
        <v>42</v>
      </c>
      <c r="C496" t="s">
        <v>23</v>
      </c>
      <c r="D496">
        <v>0</v>
      </c>
      <c r="E496">
        <v>0</v>
      </c>
      <c r="F496">
        <v>0</v>
      </c>
      <c r="G496">
        <v>148029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148029</v>
      </c>
      <c r="O496">
        <v>0</v>
      </c>
      <c r="P496">
        <v>148029</v>
      </c>
      <c r="Q496">
        <v>0</v>
      </c>
      <c r="R496">
        <v>2022</v>
      </c>
      <c r="S496">
        <v>42</v>
      </c>
      <c r="T496">
        <v>2</v>
      </c>
      <c r="U496">
        <v>7</v>
      </c>
      <c r="V496" t="s">
        <v>479</v>
      </c>
      <c r="W496" t="s">
        <v>25</v>
      </c>
      <c r="X496" t="s">
        <v>26</v>
      </c>
      <c r="Y496" t="s">
        <v>480</v>
      </c>
      <c r="Z496" t="s">
        <v>413</v>
      </c>
      <c r="AA496" s="3" t="str">
        <f t="shared" si="14"/>
        <v>2007</v>
      </c>
      <c r="AB496" s="4" t="str">
        <f t="shared" si="15"/>
        <v>TIF</v>
      </c>
    </row>
    <row r="497" spans="1:28" x14ac:dyDescent="0.25">
      <c r="A497">
        <v>2022</v>
      </c>
      <c r="B497">
        <v>42</v>
      </c>
      <c r="C497" t="s">
        <v>23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2022</v>
      </c>
      <c r="S497">
        <v>42</v>
      </c>
      <c r="T497">
        <v>1</v>
      </c>
      <c r="U497">
        <v>359</v>
      </c>
      <c r="V497" t="s">
        <v>508</v>
      </c>
      <c r="W497" t="s">
        <v>25</v>
      </c>
      <c r="X497" t="s">
        <v>26</v>
      </c>
      <c r="Y497" t="s">
        <v>509</v>
      </c>
      <c r="Z497" t="s">
        <v>413</v>
      </c>
      <c r="AA497" s="3" t="str">
        <f t="shared" si="14"/>
        <v>1359</v>
      </c>
      <c r="AB497" s="4" t="str">
        <f t="shared" si="15"/>
        <v>TIF</v>
      </c>
    </row>
    <row r="498" spans="1:28" x14ac:dyDescent="0.25">
      <c r="A498">
        <v>2022</v>
      </c>
      <c r="B498">
        <v>42</v>
      </c>
      <c r="C498" t="s">
        <v>31</v>
      </c>
      <c r="D498">
        <v>44736614</v>
      </c>
      <c r="E498">
        <v>55485372</v>
      </c>
      <c r="F498">
        <v>3059602</v>
      </c>
      <c r="G498">
        <v>7216917</v>
      </c>
      <c r="H498">
        <v>8060418</v>
      </c>
      <c r="I498">
        <v>0</v>
      </c>
      <c r="J498">
        <v>0</v>
      </c>
      <c r="K498">
        <v>0</v>
      </c>
      <c r="L498">
        <v>5041098</v>
      </c>
      <c r="M498">
        <v>1783217</v>
      </c>
      <c r="N498">
        <v>125383238</v>
      </c>
      <c r="O498">
        <v>200016</v>
      </c>
      <c r="P498">
        <v>125183222</v>
      </c>
      <c r="Q498">
        <v>1996841</v>
      </c>
      <c r="R498">
        <v>2022</v>
      </c>
      <c r="S498">
        <v>42</v>
      </c>
      <c r="T498">
        <v>0</v>
      </c>
      <c r="U498">
        <v>9</v>
      </c>
      <c r="V498">
        <v>380009</v>
      </c>
      <c r="W498" t="s">
        <v>26</v>
      </c>
      <c r="X498" t="s">
        <v>26</v>
      </c>
      <c r="Y498" t="s">
        <v>224</v>
      </c>
      <c r="Z498" t="s">
        <v>413</v>
      </c>
      <c r="AA498" s="3" t="str">
        <f t="shared" si="14"/>
        <v>0009</v>
      </c>
      <c r="AB498" s="4" t="str">
        <f t="shared" si="15"/>
        <v>Non-TIF</v>
      </c>
    </row>
    <row r="499" spans="1:28" x14ac:dyDescent="0.25">
      <c r="A499">
        <v>2022</v>
      </c>
      <c r="B499">
        <v>43</v>
      </c>
      <c r="C499" t="s">
        <v>44</v>
      </c>
      <c r="D499">
        <v>169219</v>
      </c>
      <c r="E499">
        <v>77473</v>
      </c>
      <c r="F499">
        <v>1179</v>
      </c>
      <c r="G499">
        <v>9130384</v>
      </c>
      <c r="H499">
        <v>2746962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12125217</v>
      </c>
      <c r="O499">
        <v>18520</v>
      </c>
      <c r="P499">
        <v>12106697</v>
      </c>
      <c r="Q499">
        <v>0</v>
      </c>
      <c r="R499">
        <v>2022</v>
      </c>
      <c r="S499">
        <v>43</v>
      </c>
      <c r="T499">
        <v>1</v>
      </c>
      <c r="U499">
        <v>917</v>
      </c>
      <c r="V499">
        <v>431917</v>
      </c>
      <c r="W499" t="s">
        <v>26</v>
      </c>
      <c r="X499" t="s">
        <v>26</v>
      </c>
      <c r="Y499" t="s">
        <v>360</v>
      </c>
      <c r="Z499" t="s">
        <v>418</v>
      </c>
      <c r="AA499" s="3" t="str">
        <f t="shared" si="14"/>
        <v>1917</v>
      </c>
      <c r="AB499" s="4" t="str">
        <f t="shared" si="15"/>
        <v>Non-TIF</v>
      </c>
    </row>
    <row r="500" spans="1:28" x14ac:dyDescent="0.25">
      <c r="A500">
        <v>2022</v>
      </c>
      <c r="B500">
        <v>44</v>
      </c>
      <c r="C500" t="s">
        <v>44</v>
      </c>
      <c r="D500">
        <v>18305306</v>
      </c>
      <c r="E500">
        <v>352198</v>
      </c>
      <c r="F500">
        <v>8999</v>
      </c>
      <c r="G500">
        <v>3398039</v>
      </c>
      <c r="H500">
        <v>481058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22545600</v>
      </c>
      <c r="O500">
        <v>74080</v>
      </c>
      <c r="P500">
        <v>22471520</v>
      </c>
      <c r="Q500">
        <v>0</v>
      </c>
      <c r="R500">
        <v>2022</v>
      </c>
      <c r="S500">
        <v>44</v>
      </c>
      <c r="T500">
        <v>7</v>
      </c>
      <c r="U500">
        <v>47</v>
      </c>
      <c r="V500">
        <v>447047</v>
      </c>
      <c r="W500" t="s">
        <v>26</v>
      </c>
      <c r="X500" t="s">
        <v>26</v>
      </c>
      <c r="Y500" t="s">
        <v>304</v>
      </c>
      <c r="Z500" t="s">
        <v>458</v>
      </c>
      <c r="AA500" s="3" t="str">
        <f t="shared" si="14"/>
        <v>7047</v>
      </c>
      <c r="AB500" s="4" t="str">
        <f t="shared" si="15"/>
        <v>Non-TIF</v>
      </c>
    </row>
    <row r="501" spans="1:28" x14ac:dyDescent="0.25">
      <c r="A501">
        <v>2022</v>
      </c>
      <c r="B501">
        <v>44</v>
      </c>
      <c r="C501" t="s">
        <v>23</v>
      </c>
      <c r="D501">
        <v>3892263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3892263</v>
      </c>
      <c r="O501">
        <v>0</v>
      </c>
      <c r="P501">
        <v>3892263</v>
      </c>
      <c r="Q501">
        <v>0</v>
      </c>
      <c r="R501">
        <v>2022</v>
      </c>
      <c r="S501">
        <v>44</v>
      </c>
      <c r="T501">
        <v>6</v>
      </c>
      <c r="U501">
        <v>700</v>
      </c>
      <c r="V501" t="s">
        <v>518</v>
      </c>
      <c r="W501" t="s">
        <v>25</v>
      </c>
      <c r="X501" t="s">
        <v>26</v>
      </c>
      <c r="Y501" t="s">
        <v>519</v>
      </c>
      <c r="Z501" t="s">
        <v>458</v>
      </c>
      <c r="AA501" s="3" t="str">
        <f t="shared" si="14"/>
        <v>6700</v>
      </c>
      <c r="AB501" s="4" t="str">
        <f t="shared" si="15"/>
        <v>TIF</v>
      </c>
    </row>
    <row r="502" spans="1:28" x14ac:dyDescent="0.25">
      <c r="A502">
        <v>2022</v>
      </c>
      <c r="B502">
        <v>44</v>
      </c>
      <c r="C502" t="s">
        <v>31</v>
      </c>
      <c r="D502">
        <v>230474890</v>
      </c>
      <c r="E502">
        <v>100681749</v>
      </c>
      <c r="F502">
        <v>5853506</v>
      </c>
      <c r="G502">
        <v>15177521</v>
      </c>
      <c r="H502">
        <v>1203087</v>
      </c>
      <c r="I502">
        <v>0</v>
      </c>
      <c r="J502">
        <v>0</v>
      </c>
      <c r="K502">
        <v>0</v>
      </c>
      <c r="L502">
        <v>8347144</v>
      </c>
      <c r="M502">
        <v>13528020</v>
      </c>
      <c r="N502">
        <v>375265917</v>
      </c>
      <c r="O502">
        <v>581528</v>
      </c>
      <c r="P502">
        <v>374684389</v>
      </c>
      <c r="Q502">
        <v>4835637</v>
      </c>
      <c r="R502">
        <v>2022</v>
      </c>
      <c r="S502">
        <v>44</v>
      </c>
      <c r="T502">
        <v>4</v>
      </c>
      <c r="U502">
        <v>536</v>
      </c>
      <c r="V502">
        <v>444536</v>
      </c>
      <c r="W502" t="s">
        <v>26</v>
      </c>
      <c r="X502" t="s">
        <v>26</v>
      </c>
      <c r="Y502" t="s">
        <v>457</v>
      </c>
      <c r="Z502" t="s">
        <v>458</v>
      </c>
      <c r="AA502" s="3" t="str">
        <f t="shared" si="14"/>
        <v>4536</v>
      </c>
      <c r="AB502" s="4" t="str">
        <f t="shared" si="15"/>
        <v>Non-TIF</v>
      </c>
    </row>
    <row r="503" spans="1:28" x14ac:dyDescent="0.25">
      <c r="A503">
        <v>2022</v>
      </c>
      <c r="B503">
        <v>44</v>
      </c>
      <c r="C503" t="s">
        <v>31</v>
      </c>
      <c r="D503">
        <v>22931592</v>
      </c>
      <c r="E503">
        <v>37314456</v>
      </c>
      <c r="F503">
        <v>3660789</v>
      </c>
      <c r="G503">
        <v>2959709</v>
      </c>
      <c r="H503">
        <v>2514</v>
      </c>
      <c r="I503">
        <v>0</v>
      </c>
      <c r="J503">
        <v>0</v>
      </c>
      <c r="K503">
        <v>0</v>
      </c>
      <c r="L503">
        <v>176072</v>
      </c>
      <c r="M503">
        <v>0</v>
      </c>
      <c r="N503">
        <v>67045132</v>
      </c>
      <c r="O503">
        <v>57412</v>
      </c>
      <c r="P503">
        <v>66987720</v>
      </c>
      <c r="Q503">
        <v>2615920</v>
      </c>
      <c r="R503">
        <v>2022</v>
      </c>
      <c r="S503">
        <v>44</v>
      </c>
      <c r="T503">
        <v>6</v>
      </c>
      <c r="U503">
        <v>700</v>
      </c>
      <c r="V503">
        <v>446700</v>
      </c>
      <c r="W503" t="s">
        <v>26</v>
      </c>
      <c r="X503" t="s">
        <v>26</v>
      </c>
      <c r="Y503" t="s">
        <v>459</v>
      </c>
      <c r="Z503" t="s">
        <v>458</v>
      </c>
      <c r="AA503" s="3" t="str">
        <f t="shared" si="14"/>
        <v>6700</v>
      </c>
      <c r="AB503" s="4" t="str">
        <f t="shared" si="15"/>
        <v>Non-TIF</v>
      </c>
    </row>
    <row r="504" spans="1:28" x14ac:dyDescent="0.25">
      <c r="A504">
        <v>2022</v>
      </c>
      <c r="B504">
        <v>44</v>
      </c>
      <c r="C504" t="s">
        <v>31</v>
      </c>
      <c r="D504">
        <v>87539</v>
      </c>
      <c r="E504">
        <v>755304</v>
      </c>
      <c r="F504">
        <v>23213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110598</v>
      </c>
      <c r="M504">
        <v>0</v>
      </c>
      <c r="N504">
        <v>976654</v>
      </c>
      <c r="O504">
        <v>0</v>
      </c>
      <c r="P504">
        <v>976654</v>
      </c>
      <c r="Q504">
        <v>3001</v>
      </c>
      <c r="R504">
        <v>2022</v>
      </c>
      <c r="S504">
        <v>44</v>
      </c>
      <c r="T504">
        <v>2</v>
      </c>
      <c r="U504">
        <v>169</v>
      </c>
      <c r="V504">
        <v>512169</v>
      </c>
      <c r="W504" t="s">
        <v>26</v>
      </c>
      <c r="X504" t="s">
        <v>26</v>
      </c>
      <c r="Y504" t="s">
        <v>486</v>
      </c>
      <c r="Z504" t="s">
        <v>458</v>
      </c>
      <c r="AA504" s="3" t="str">
        <f t="shared" si="14"/>
        <v>2169</v>
      </c>
      <c r="AB504" s="4" t="str">
        <f t="shared" si="15"/>
        <v>Non-TIF</v>
      </c>
    </row>
    <row r="505" spans="1:28" x14ac:dyDescent="0.25">
      <c r="A505">
        <v>2022</v>
      </c>
      <c r="B505">
        <v>45</v>
      </c>
      <c r="C505" t="s">
        <v>44</v>
      </c>
      <c r="D505">
        <v>269199</v>
      </c>
      <c r="E505">
        <v>365529</v>
      </c>
      <c r="F505">
        <v>5407</v>
      </c>
      <c r="G505">
        <v>1377707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2017842</v>
      </c>
      <c r="O505">
        <v>0</v>
      </c>
      <c r="P505">
        <v>2017842</v>
      </c>
      <c r="Q505">
        <v>0</v>
      </c>
      <c r="R505">
        <v>2022</v>
      </c>
      <c r="S505">
        <v>45</v>
      </c>
      <c r="T505">
        <v>6</v>
      </c>
      <c r="U505">
        <v>509</v>
      </c>
      <c r="V505">
        <v>336509</v>
      </c>
      <c r="W505" t="s">
        <v>26</v>
      </c>
      <c r="X505" t="s">
        <v>26</v>
      </c>
      <c r="Y505" t="s">
        <v>219</v>
      </c>
      <c r="Z505" t="s">
        <v>460</v>
      </c>
      <c r="AA505" s="3" t="str">
        <f t="shared" si="14"/>
        <v>6509</v>
      </c>
      <c r="AB505" s="4" t="str">
        <f t="shared" si="15"/>
        <v>Non-TIF</v>
      </c>
    </row>
    <row r="506" spans="1:28" x14ac:dyDescent="0.25">
      <c r="A506">
        <v>2022</v>
      </c>
      <c r="B506">
        <v>45</v>
      </c>
      <c r="C506" t="s">
        <v>31</v>
      </c>
      <c r="D506">
        <v>4616537</v>
      </c>
      <c r="E506">
        <v>16886917</v>
      </c>
      <c r="F506">
        <v>2304596</v>
      </c>
      <c r="G506">
        <v>199734</v>
      </c>
      <c r="H506">
        <v>0</v>
      </c>
      <c r="I506">
        <v>0</v>
      </c>
      <c r="J506">
        <v>0</v>
      </c>
      <c r="K506">
        <v>0</v>
      </c>
      <c r="L506">
        <v>688720</v>
      </c>
      <c r="M506">
        <v>0</v>
      </c>
      <c r="N506">
        <v>24696504</v>
      </c>
      <c r="O506">
        <v>18520</v>
      </c>
      <c r="P506">
        <v>24677984</v>
      </c>
      <c r="Q506">
        <v>143522</v>
      </c>
      <c r="R506">
        <v>2022</v>
      </c>
      <c r="S506">
        <v>45</v>
      </c>
      <c r="T506">
        <v>4</v>
      </c>
      <c r="U506">
        <v>662</v>
      </c>
      <c r="V506">
        <v>194662</v>
      </c>
      <c r="W506" t="s">
        <v>26</v>
      </c>
      <c r="X506" t="s">
        <v>26</v>
      </c>
      <c r="Y506" t="s">
        <v>218</v>
      </c>
      <c r="Z506" t="s">
        <v>460</v>
      </c>
      <c r="AA506" s="3" t="str">
        <f t="shared" si="14"/>
        <v>4662</v>
      </c>
      <c r="AB506" s="4" t="str">
        <f t="shared" si="15"/>
        <v>Non-TIF</v>
      </c>
    </row>
    <row r="507" spans="1:28" x14ac:dyDescent="0.25">
      <c r="A507">
        <v>2022</v>
      </c>
      <c r="B507">
        <v>45</v>
      </c>
      <c r="C507" t="s">
        <v>31</v>
      </c>
      <c r="D507">
        <v>196003558</v>
      </c>
      <c r="E507">
        <v>187345259</v>
      </c>
      <c r="F507">
        <v>20063000</v>
      </c>
      <c r="G507">
        <v>17901379</v>
      </c>
      <c r="H507">
        <v>3830294</v>
      </c>
      <c r="I507">
        <v>0</v>
      </c>
      <c r="J507">
        <v>0</v>
      </c>
      <c r="K507">
        <v>0</v>
      </c>
      <c r="L507">
        <v>8396058</v>
      </c>
      <c r="M507">
        <v>0</v>
      </c>
      <c r="N507">
        <v>433539548</v>
      </c>
      <c r="O507">
        <v>533376</v>
      </c>
      <c r="P507">
        <v>433006172</v>
      </c>
      <c r="Q507">
        <v>4105516</v>
      </c>
      <c r="R507">
        <v>2022</v>
      </c>
      <c r="S507">
        <v>45</v>
      </c>
      <c r="T507">
        <v>3</v>
      </c>
      <c r="U507">
        <v>29</v>
      </c>
      <c r="V507">
        <v>453029</v>
      </c>
      <c r="W507" t="s">
        <v>26</v>
      </c>
      <c r="X507" t="s">
        <v>26</v>
      </c>
      <c r="Y507" t="s">
        <v>320</v>
      </c>
      <c r="Z507" t="s">
        <v>460</v>
      </c>
      <c r="AA507" s="3" t="str">
        <f t="shared" si="14"/>
        <v>3029</v>
      </c>
      <c r="AB507" s="4" t="str">
        <f t="shared" si="15"/>
        <v>Non-TIF</v>
      </c>
    </row>
    <row r="508" spans="1:28" x14ac:dyDescent="0.25">
      <c r="A508">
        <v>2022</v>
      </c>
      <c r="B508">
        <v>45</v>
      </c>
      <c r="C508" t="s">
        <v>31</v>
      </c>
      <c r="D508">
        <v>32753814</v>
      </c>
      <c r="E508">
        <v>84676203</v>
      </c>
      <c r="F508">
        <v>11762357</v>
      </c>
      <c r="G508">
        <v>3303650</v>
      </c>
      <c r="H508">
        <v>1888035</v>
      </c>
      <c r="I508">
        <v>0</v>
      </c>
      <c r="J508">
        <v>0</v>
      </c>
      <c r="K508">
        <v>0</v>
      </c>
      <c r="L508">
        <v>3147528</v>
      </c>
      <c r="M508">
        <v>0</v>
      </c>
      <c r="N508">
        <v>137531587</v>
      </c>
      <c r="O508">
        <v>87044</v>
      </c>
      <c r="P508">
        <v>137444543</v>
      </c>
      <c r="Q508">
        <v>1266619</v>
      </c>
      <c r="R508">
        <v>2022</v>
      </c>
      <c r="S508">
        <v>45</v>
      </c>
      <c r="T508">
        <v>5</v>
      </c>
      <c r="U508">
        <v>508</v>
      </c>
      <c r="V508">
        <v>455508</v>
      </c>
      <c r="W508" t="s">
        <v>26</v>
      </c>
      <c r="X508" t="s">
        <v>26</v>
      </c>
      <c r="Y508" t="s">
        <v>491</v>
      </c>
      <c r="Z508" t="s">
        <v>460</v>
      </c>
      <c r="AA508" s="3" t="str">
        <f t="shared" si="14"/>
        <v>5508</v>
      </c>
      <c r="AB508" s="4" t="str">
        <f t="shared" si="15"/>
        <v>Non-TIF</v>
      </c>
    </row>
    <row r="509" spans="1:28" x14ac:dyDescent="0.25">
      <c r="A509">
        <v>2022</v>
      </c>
      <c r="B509">
        <v>46</v>
      </c>
      <c r="C509" t="s">
        <v>44</v>
      </c>
      <c r="D509">
        <v>28835729</v>
      </c>
      <c r="E509">
        <v>336497</v>
      </c>
      <c r="F509">
        <v>126412</v>
      </c>
      <c r="G509">
        <v>34139021</v>
      </c>
      <c r="H509">
        <v>16568066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80005725</v>
      </c>
      <c r="O509">
        <v>27780</v>
      </c>
      <c r="P509">
        <v>79977945</v>
      </c>
      <c r="Q509">
        <v>0</v>
      </c>
      <c r="R509">
        <v>2022</v>
      </c>
      <c r="S509">
        <v>46</v>
      </c>
      <c r="T509">
        <v>3</v>
      </c>
      <c r="U509">
        <v>60</v>
      </c>
      <c r="V509">
        <v>463060</v>
      </c>
      <c r="W509" t="s">
        <v>26</v>
      </c>
      <c r="X509" t="s">
        <v>26</v>
      </c>
      <c r="Y509" t="s">
        <v>492</v>
      </c>
      <c r="Z509" t="s">
        <v>464</v>
      </c>
      <c r="AA509" s="3" t="str">
        <f t="shared" si="14"/>
        <v>3060</v>
      </c>
      <c r="AB509" s="4" t="str">
        <f t="shared" si="15"/>
        <v>Non-TIF</v>
      </c>
    </row>
    <row r="510" spans="1:28" x14ac:dyDescent="0.25">
      <c r="A510">
        <v>2022</v>
      </c>
      <c r="B510">
        <v>46</v>
      </c>
      <c r="C510" t="s">
        <v>23</v>
      </c>
      <c r="D510">
        <v>1056787</v>
      </c>
      <c r="E510">
        <v>0</v>
      </c>
      <c r="F510">
        <v>0</v>
      </c>
      <c r="G510">
        <v>5000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1061787</v>
      </c>
      <c r="O510">
        <v>63</v>
      </c>
      <c r="P510">
        <v>1061724</v>
      </c>
      <c r="Q510">
        <v>0</v>
      </c>
      <c r="R510">
        <v>2022</v>
      </c>
      <c r="S510">
        <v>46</v>
      </c>
      <c r="T510">
        <v>6</v>
      </c>
      <c r="U510">
        <v>516</v>
      </c>
      <c r="V510" t="s">
        <v>493</v>
      </c>
      <c r="W510" t="s">
        <v>25</v>
      </c>
      <c r="X510" t="s">
        <v>26</v>
      </c>
      <c r="Y510" t="s">
        <v>494</v>
      </c>
      <c r="Z510" t="s">
        <v>464</v>
      </c>
      <c r="AA510" s="3" t="str">
        <f t="shared" si="14"/>
        <v>6516</v>
      </c>
      <c r="AB510" s="4" t="str">
        <f t="shared" si="15"/>
        <v>TIF</v>
      </c>
    </row>
    <row r="511" spans="1:28" x14ac:dyDescent="0.25">
      <c r="A511">
        <v>2022</v>
      </c>
      <c r="B511">
        <v>46</v>
      </c>
      <c r="C511" t="s">
        <v>31</v>
      </c>
      <c r="D511">
        <v>21162886</v>
      </c>
      <c r="E511">
        <v>77624661</v>
      </c>
      <c r="F511">
        <v>4941543</v>
      </c>
      <c r="G511">
        <v>14143226</v>
      </c>
      <c r="H511">
        <v>705180</v>
      </c>
      <c r="I511">
        <v>0</v>
      </c>
      <c r="J511">
        <v>0</v>
      </c>
      <c r="K511">
        <v>24836</v>
      </c>
      <c r="L511">
        <v>0</v>
      </c>
      <c r="M511">
        <v>20086303</v>
      </c>
      <c r="N511">
        <v>138688635</v>
      </c>
      <c r="O511">
        <v>75932</v>
      </c>
      <c r="P511">
        <v>138612703</v>
      </c>
      <c r="Q511">
        <v>7665972</v>
      </c>
      <c r="R511">
        <v>2022</v>
      </c>
      <c r="S511">
        <v>46</v>
      </c>
      <c r="T511">
        <v>6</v>
      </c>
      <c r="U511">
        <v>516</v>
      </c>
      <c r="V511">
        <v>466516</v>
      </c>
      <c r="W511" t="s">
        <v>26</v>
      </c>
      <c r="X511" t="s">
        <v>26</v>
      </c>
      <c r="Y511" t="s">
        <v>463</v>
      </c>
      <c r="Z511" t="s">
        <v>464</v>
      </c>
      <c r="AA511" s="3" t="str">
        <f t="shared" si="14"/>
        <v>6516</v>
      </c>
      <c r="AB511" s="4" t="str">
        <f t="shared" si="15"/>
        <v>Non-TIF</v>
      </c>
    </row>
    <row r="512" spans="1:28" x14ac:dyDescent="0.25">
      <c r="A512">
        <v>2022</v>
      </c>
      <c r="B512">
        <v>46</v>
      </c>
      <c r="C512" t="s">
        <v>31</v>
      </c>
      <c r="D512">
        <v>6893515</v>
      </c>
      <c r="E512">
        <v>25204120</v>
      </c>
      <c r="F512">
        <v>910791</v>
      </c>
      <c r="G512">
        <v>4616965</v>
      </c>
      <c r="H512">
        <v>0</v>
      </c>
      <c r="I512">
        <v>0</v>
      </c>
      <c r="J512">
        <v>0</v>
      </c>
      <c r="K512">
        <v>2849</v>
      </c>
      <c r="L512">
        <v>135748</v>
      </c>
      <c r="M512">
        <v>0</v>
      </c>
      <c r="N512">
        <v>37763988</v>
      </c>
      <c r="O512">
        <v>22224</v>
      </c>
      <c r="P512">
        <v>37741764</v>
      </c>
      <c r="Q512">
        <v>1163403</v>
      </c>
      <c r="R512">
        <v>2022</v>
      </c>
      <c r="S512">
        <v>46</v>
      </c>
      <c r="T512">
        <v>1</v>
      </c>
      <c r="U512">
        <v>944</v>
      </c>
      <c r="V512">
        <v>991944</v>
      </c>
      <c r="W512" t="s">
        <v>26</v>
      </c>
      <c r="X512" t="s">
        <v>26</v>
      </c>
      <c r="Y512" t="s">
        <v>495</v>
      </c>
      <c r="Z512" t="s">
        <v>464</v>
      </c>
      <c r="AA512" s="3" t="str">
        <f t="shared" si="14"/>
        <v>1944</v>
      </c>
      <c r="AB512" s="4" t="str">
        <f t="shared" si="15"/>
        <v>Non-TIF</v>
      </c>
    </row>
    <row r="513" spans="1:28" x14ac:dyDescent="0.25">
      <c r="A513">
        <v>2022</v>
      </c>
      <c r="B513">
        <v>47</v>
      </c>
      <c r="C513" t="s">
        <v>44</v>
      </c>
      <c r="D513">
        <v>12899823</v>
      </c>
      <c r="E513">
        <v>0</v>
      </c>
      <c r="F513">
        <v>0</v>
      </c>
      <c r="G513">
        <v>0</v>
      </c>
      <c r="H513">
        <v>279719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13179542</v>
      </c>
      <c r="O513">
        <v>50004</v>
      </c>
      <c r="P513">
        <v>13129538</v>
      </c>
      <c r="Q513">
        <v>0</v>
      </c>
      <c r="R513">
        <v>2022</v>
      </c>
      <c r="S513">
        <v>47</v>
      </c>
      <c r="T513">
        <v>4</v>
      </c>
      <c r="U513">
        <v>860</v>
      </c>
      <c r="V513">
        <v>814860</v>
      </c>
      <c r="W513" t="s">
        <v>26</v>
      </c>
      <c r="X513" t="s">
        <v>26</v>
      </c>
      <c r="Y513" t="s">
        <v>251</v>
      </c>
      <c r="Z513" t="s">
        <v>468</v>
      </c>
      <c r="AA513" s="3" t="str">
        <f t="shared" si="14"/>
        <v>4860</v>
      </c>
      <c r="AB513" s="4" t="str">
        <f t="shared" si="15"/>
        <v>Non-TIF</v>
      </c>
    </row>
    <row r="514" spans="1:28" x14ac:dyDescent="0.25">
      <c r="A514">
        <v>2022</v>
      </c>
      <c r="B514">
        <v>47</v>
      </c>
      <c r="C514" t="s">
        <v>44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2022</v>
      </c>
      <c r="S514">
        <v>47</v>
      </c>
      <c r="T514">
        <v>5</v>
      </c>
      <c r="U514">
        <v>823</v>
      </c>
      <c r="V514">
        <v>815823</v>
      </c>
      <c r="W514" t="s">
        <v>26</v>
      </c>
      <c r="X514" t="s">
        <v>26</v>
      </c>
      <c r="Y514" t="s">
        <v>75</v>
      </c>
      <c r="Z514" t="s">
        <v>468</v>
      </c>
      <c r="AA514" s="3" t="str">
        <f t="shared" si="14"/>
        <v>5823</v>
      </c>
      <c r="AB514" s="4" t="str">
        <f t="shared" si="15"/>
        <v>Non-TIF</v>
      </c>
    </row>
    <row r="515" spans="1:28" x14ac:dyDescent="0.25">
      <c r="A515">
        <v>2022</v>
      </c>
      <c r="B515">
        <v>41</v>
      </c>
      <c r="C515" t="s">
        <v>31</v>
      </c>
      <c r="D515">
        <v>8415040</v>
      </c>
      <c r="E515">
        <v>35782292</v>
      </c>
      <c r="F515">
        <v>16767643</v>
      </c>
      <c r="G515">
        <v>6697179</v>
      </c>
      <c r="H515">
        <v>0</v>
      </c>
      <c r="I515">
        <v>0</v>
      </c>
      <c r="J515">
        <v>0</v>
      </c>
      <c r="K515">
        <v>0</v>
      </c>
      <c r="L515">
        <v>278626</v>
      </c>
      <c r="M515">
        <v>506822</v>
      </c>
      <c r="N515">
        <v>68447602</v>
      </c>
      <c r="O515">
        <v>38892</v>
      </c>
      <c r="P515">
        <v>68408710</v>
      </c>
      <c r="Q515">
        <v>239295</v>
      </c>
      <c r="R515">
        <v>2022</v>
      </c>
      <c r="S515">
        <v>41</v>
      </c>
      <c r="T515">
        <v>3</v>
      </c>
      <c r="U515">
        <v>897</v>
      </c>
      <c r="V515">
        <v>553897</v>
      </c>
      <c r="W515" t="s">
        <v>26</v>
      </c>
      <c r="X515" t="s">
        <v>26</v>
      </c>
      <c r="Y515" t="s">
        <v>1741</v>
      </c>
      <c r="Z515" t="s">
        <v>408</v>
      </c>
      <c r="AA515" s="3" t="str">
        <f t="shared" ref="AA515:AA578" si="16">CONCATENATE(T515,TEXT(U515,"000"))</f>
        <v>3897</v>
      </c>
      <c r="AB515" s="4" t="str">
        <f t="shared" ref="AB515:AB578" si="17">IF(C515="I","TIF","Non-TIF")</f>
        <v>Non-TIF</v>
      </c>
    </row>
    <row r="516" spans="1:28" x14ac:dyDescent="0.25">
      <c r="A516">
        <v>2022</v>
      </c>
      <c r="B516">
        <v>42</v>
      </c>
      <c r="C516" t="s">
        <v>44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2022</v>
      </c>
      <c r="S516">
        <v>42</v>
      </c>
      <c r="T516">
        <v>0</v>
      </c>
      <c r="U516">
        <v>108</v>
      </c>
      <c r="V516">
        <v>420108</v>
      </c>
      <c r="W516" t="s">
        <v>26</v>
      </c>
      <c r="X516" t="s">
        <v>26</v>
      </c>
      <c r="Y516" t="s">
        <v>388</v>
      </c>
      <c r="Z516" t="s">
        <v>413</v>
      </c>
      <c r="AA516" s="3" t="str">
        <f t="shared" si="16"/>
        <v>0108</v>
      </c>
      <c r="AB516" s="4" t="str">
        <f t="shared" si="17"/>
        <v>Non-TIF</v>
      </c>
    </row>
    <row r="517" spans="1:28" x14ac:dyDescent="0.25">
      <c r="A517">
        <v>2022</v>
      </c>
      <c r="B517">
        <v>42</v>
      </c>
      <c r="C517" t="s">
        <v>44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2022</v>
      </c>
      <c r="S517">
        <v>42</v>
      </c>
      <c r="T517">
        <v>1</v>
      </c>
      <c r="U517">
        <v>359</v>
      </c>
      <c r="V517">
        <v>851359</v>
      </c>
      <c r="W517" t="s">
        <v>26</v>
      </c>
      <c r="X517" t="s">
        <v>26</v>
      </c>
      <c r="Y517" t="s">
        <v>481</v>
      </c>
      <c r="Z517" t="s">
        <v>413</v>
      </c>
      <c r="AA517" s="3" t="str">
        <f t="shared" si="16"/>
        <v>1359</v>
      </c>
      <c r="AB517" s="4" t="str">
        <f t="shared" si="17"/>
        <v>Non-TIF</v>
      </c>
    </row>
    <row r="518" spans="1:28" x14ac:dyDescent="0.25">
      <c r="A518">
        <v>2022</v>
      </c>
      <c r="B518">
        <v>42</v>
      </c>
      <c r="C518" t="s">
        <v>31</v>
      </c>
      <c r="D518">
        <v>15529033</v>
      </c>
      <c r="E518">
        <v>25725212</v>
      </c>
      <c r="F518">
        <v>812013</v>
      </c>
      <c r="G518">
        <v>3970667</v>
      </c>
      <c r="H518">
        <v>0</v>
      </c>
      <c r="I518">
        <v>0</v>
      </c>
      <c r="J518">
        <v>0</v>
      </c>
      <c r="K518">
        <v>0</v>
      </c>
      <c r="L518">
        <v>151534</v>
      </c>
      <c r="M518">
        <v>0</v>
      </c>
      <c r="N518">
        <v>46188459</v>
      </c>
      <c r="O518">
        <v>70376</v>
      </c>
      <c r="P518">
        <v>46118083</v>
      </c>
      <c r="Q518">
        <v>928385</v>
      </c>
      <c r="R518">
        <v>2022</v>
      </c>
      <c r="S518">
        <v>42</v>
      </c>
      <c r="T518">
        <v>0</v>
      </c>
      <c r="U518">
        <v>540</v>
      </c>
      <c r="V518">
        <v>380540</v>
      </c>
      <c r="W518" t="s">
        <v>26</v>
      </c>
      <c r="X518" t="s">
        <v>26</v>
      </c>
      <c r="Y518" t="s">
        <v>404</v>
      </c>
      <c r="Z518" t="s">
        <v>413</v>
      </c>
      <c r="AA518" s="3" t="str">
        <f t="shared" si="16"/>
        <v>0540</v>
      </c>
      <c r="AB518" s="4" t="str">
        <f t="shared" si="17"/>
        <v>Non-TIF</v>
      </c>
    </row>
    <row r="519" spans="1:28" x14ac:dyDescent="0.25">
      <c r="A519">
        <v>2022</v>
      </c>
      <c r="B519">
        <v>42</v>
      </c>
      <c r="C519" t="s">
        <v>31</v>
      </c>
      <c r="D519">
        <v>79925153</v>
      </c>
      <c r="E519">
        <v>97131719</v>
      </c>
      <c r="F519">
        <v>5009546</v>
      </c>
      <c r="G519">
        <v>10923652</v>
      </c>
      <c r="H519">
        <v>11452723</v>
      </c>
      <c r="I519">
        <v>0</v>
      </c>
      <c r="J519">
        <v>0</v>
      </c>
      <c r="K519">
        <v>0</v>
      </c>
      <c r="L519">
        <v>6955311</v>
      </c>
      <c r="M519">
        <v>0</v>
      </c>
      <c r="N519">
        <v>211398104</v>
      </c>
      <c r="O519">
        <v>325952</v>
      </c>
      <c r="P519">
        <v>211072152</v>
      </c>
      <c r="Q519">
        <v>5194192</v>
      </c>
      <c r="R519">
        <v>2022</v>
      </c>
      <c r="S519">
        <v>42</v>
      </c>
      <c r="T519">
        <v>2</v>
      </c>
      <c r="U519">
        <v>7</v>
      </c>
      <c r="V519">
        <v>422007</v>
      </c>
      <c r="W519" t="s">
        <v>26</v>
      </c>
      <c r="X519" t="s">
        <v>26</v>
      </c>
      <c r="Y519" t="s">
        <v>452</v>
      </c>
      <c r="Z519" t="s">
        <v>413</v>
      </c>
      <c r="AA519" s="3" t="str">
        <f t="shared" si="16"/>
        <v>2007</v>
      </c>
      <c r="AB519" s="4" t="str">
        <f t="shared" si="17"/>
        <v>Non-TIF</v>
      </c>
    </row>
    <row r="520" spans="1:28" x14ac:dyDescent="0.25">
      <c r="A520">
        <v>2022</v>
      </c>
      <c r="B520">
        <v>43</v>
      </c>
      <c r="C520" t="s">
        <v>23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2022</v>
      </c>
      <c r="S520">
        <v>43</v>
      </c>
      <c r="T520">
        <v>4</v>
      </c>
      <c r="U520">
        <v>356</v>
      </c>
      <c r="V520" t="s">
        <v>416</v>
      </c>
      <c r="W520" t="s">
        <v>25</v>
      </c>
      <c r="X520" t="s">
        <v>26</v>
      </c>
      <c r="Y520" t="s">
        <v>417</v>
      </c>
      <c r="Z520" t="s">
        <v>418</v>
      </c>
      <c r="AA520" s="3" t="str">
        <f t="shared" si="16"/>
        <v>4356</v>
      </c>
      <c r="AB520" s="4" t="str">
        <f t="shared" si="17"/>
        <v>TIF</v>
      </c>
    </row>
    <row r="521" spans="1:28" x14ac:dyDescent="0.25">
      <c r="A521">
        <v>2022</v>
      </c>
      <c r="B521">
        <v>43</v>
      </c>
      <c r="C521" t="s">
        <v>23</v>
      </c>
      <c r="D521">
        <v>1685133</v>
      </c>
      <c r="E521">
        <v>59172</v>
      </c>
      <c r="F521">
        <v>0</v>
      </c>
      <c r="G521">
        <v>2242101</v>
      </c>
      <c r="H521">
        <v>582121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4568527</v>
      </c>
      <c r="O521">
        <v>0</v>
      </c>
      <c r="P521">
        <v>4568527</v>
      </c>
      <c r="Q521">
        <v>0</v>
      </c>
      <c r="R521">
        <v>2022</v>
      </c>
      <c r="S521">
        <v>43</v>
      </c>
      <c r="T521">
        <v>7</v>
      </c>
      <c r="U521">
        <v>92</v>
      </c>
      <c r="V521" t="s">
        <v>510</v>
      </c>
      <c r="W521" t="s">
        <v>25</v>
      </c>
      <c r="X521" t="s">
        <v>26</v>
      </c>
      <c r="Y521" t="s">
        <v>511</v>
      </c>
      <c r="Z521" t="s">
        <v>418</v>
      </c>
      <c r="AA521" s="3" t="str">
        <f t="shared" si="16"/>
        <v>7092</v>
      </c>
      <c r="AB521" s="4" t="str">
        <f t="shared" si="17"/>
        <v>TIF</v>
      </c>
    </row>
    <row r="522" spans="1:28" x14ac:dyDescent="0.25">
      <c r="A522">
        <v>2022</v>
      </c>
      <c r="B522">
        <v>43</v>
      </c>
      <c r="C522" t="s">
        <v>31</v>
      </c>
      <c r="D522">
        <v>145712417</v>
      </c>
      <c r="E522">
        <v>55824727</v>
      </c>
      <c r="F522">
        <v>1504250</v>
      </c>
      <c r="G522">
        <v>11760367</v>
      </c>
      <c r="H522">
        <v>0</v>
      </c>
      <c r="I522">
        <v>0</v>
      </c>
      <c r="J522">
        <v>0</v>
      </c>
      <c r="K522">
        <v>528666</v>
      </c>
      <c r="L522">
        <v>229508</v>
      </c>
      <c r="M522">
        <v>26306977</v>
      </c>
      <c r="N522">
        <v>241866912</v>
      </c>
      <c r="O522">
        <v>385216</v>
      </c>
      <c r="P522">
        <v>241481696</v>
      </c>
      <c r="Q522">
        <v>3263721</v>
      </c>
      <c r="R522">
        <v>2022</v>
      </c>
      <c r="S522">
        <v>43</v>
      </c>
      <c r="T522">
        <v>4</v>
      </c>
      <c r="U522">
        <v>356</v>
      </c>
      <c r="V522">
        <v>434356</v>
      </c>
      <c r="W522" t="s">
        <v>26</v>
      </c>
      <c r="X522" t="s">
        <v>26</v>
      </c>
      <c r="Y522" t="s">
        <v>454</v>
      </c>
      <c r="Z522" t="s">
        <v>418</v>
      </c>
      <c r="AA522" s="3" t="str">
        <f t="shared" si="16"/>
        <v>4356</v>
      </c>
      <c r="AB522" s="4" t="str">
        <f t="shared" si="17"/>
        <v>Non-TIF</v>
      </c>
    </row>
    <row r="523" spans="1:28" x14ac:dyDescent="0.25">
      <c r="A523">
        <v>2022</v>
      </c>
      <c r="B523">
        <v>43</v>
      </c>
      <c r="C523" t="s">
        <v>31</v>
      </c>
      <c r="D523">
        <v>78616043</v>
      </c>
      <c r="E523">
        <v>96728729</v>
      </c>
      <c r="F523">
        <v>3463372</v>
      </c>
      <c r="G523">
        <v>6107444</v>
      </c>
      <c r="H523">
        <v>0</v>
      </c>
      <c r="I523">
        <v>0</v>
      </c>
      <c r="J523">
        <v>0</v>
      </c>
      <c r="K523">
        <v>3</v>
      </c>
      <c r="L523">
        <v>421162</v>
      </c>
      <c r="M523">
        <v>14155034</v>
      </c>
      <c r="N523">
        <v>199491787</v>
      </c>
      <c r="O523">
        <v>207424</v>
      </c>
      <c r="P523">
        <v>199284363</v>
      </c>
      <c r="Q523">
        <v>2155860</v>
      </c>
      <c r="R523">
        <v>2022</v>
      </c>
      <c r="S523">
        <v>43</v>
      </c>
      <c r="T523">
        <v>7</v>
      </c>
      <c r="U523">
        <v>92</v>
      </c>
      <c r="V523">
        <v>437092</v>
      </c>
      <c r="W523" t="s">
        <v>26</v>
      </c>
      <c r="X523" t="s">
        <v>26</v>
      </c>
      <c r="Y523" t="s">
        <v>455</v>
      </c>
      <c r="Z523" t="s">
        <v>418</v>
      </c>
      <c r="AA523" s="3" t="str">
        <f t="shared" si="16"/>
        <v>7092</v>
      </c>
      <c r="AB523" s="4" t="str">
        <f t="shared" si="17"/>
        <v>Non-TIF</v>
      </c>
    </row>
    <row r="524" spans="1:28" x14ac:dyDescent="0.25">
      <c r="A524">
        <v>2022</v>
      </c>
      <c r="B524">
        <v>43</v>
      </c>
      <c r="C524" t="s">
        <v>31</v>
      </c>
      <c r="D524">
        <v>1448214</v>
      </c>
      <c r="E524">
        <v>3140289</v>
      </c>
      <c r="F524">
        <v>36143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18640</v>
      </c>
      <c r="M524">
        <v>1216800</v>
      </c>
      <c r="N524">
        <v>5860086</v>
      </c>
      <c r="O524">
        <v>3704</v>
      </c>
      <c r="P524">
        <v>5856382</v>
      </c>
      <c r="Q524">
        <v>29690</v>
      </c>
      <c r="R524">
        <v>2022</v>
      </c>
      <c r="S524">
        <v>43</v>
      </c>
      <c r="T524">
        <v>6</v>
      </c>
      <c r="U524">
        <v>987</v>
      </c>
      <c r="V524">
        <v>676987</v>
      </c>
      <c r="W524" t="s">
        <v>26</v>
      </c>
      <c r="X524" t="s">
        <v>26</v>
      </c>
      <c r="Y524" t="s">
        <v>513</v>
      </c>
      <c r="Z524" t="s">
        <v>418</v>
      </c>
      <c r="AA524" s="3" t="str">
        <f t="shared" si="16"/>
        <v>6987</v>
      </c>
      <c r="AB524" s="4" t="str">
        <f t="shared" si="17"/>
        <v>Non-TIF</v>
      </c>
    </row>
    <row r="525" spans="1:28" x14ac:dyDescent="0.25">
      <c r="A525">
        <v>2022</v>
      </c>
      <c r="B525">
        <v>43</v>
      </c>
      <c r="C525" t="s">
        <v>31</v>
      </c>
      <c r="D525">
        <v>35403837</v>
      </c>
      <c r="E525">
        <v>60357897</v>
      </c>
      <c r="F525">
        <v>2075001</v>
      </c>
      <c r="G525">
        <v>527386</v>
      </c>
      <c r="H525">
        <v>0</v>
      </c>
      <c r="I525">
        <v>0</v>
      </c>
      <c r="J525">
        <v>0</v>
      </c>
      <c r="K525">
        <v>259</v>
      </c>
      <c r="L525">
        <v>626985</v>
      </c>
      <c r="M525">
        <v>6763526</v>
      </c>
      <c r="N525">
        <v>105754891</v>
      </c>
      <c r="O525">
        <v>111120</v>
      </c>
      <c r="P525">
        <v>105643771</v>
      </c>
      <c r="Q525">
        <v>1526410</v>
      </c>
      <c r="R525">
        <v>2022</v>
      </c>
      <c r="S525">
        <v>43</v>
      </c>
      <c r="T525">
        <v>6</v>
      </c>
      <c r="U525">
        <v>460</v>
      </c>
      <c r="V525">
        <v>786460</v>
      </c>
      <c r="W525" t="s">
        <v>26</v>
      </c>
      <c r="X525" t="s">
        <v>26</v>
      </c>
      <c r="Y525" t="s">
        <v>456</v>
      </c>
      <c r="Z525" t="s">
        <v>418</v>
      </c>
      <c r="AA525" s="3" t="str">
        <f t="shared" si="16"/>
        <v>6460</v>
      </c>
      <c r="AB525" s="4" t="str">
        <f t="shared" si="17"/>
        <v>Non-TIF</v>
      </c>
    </row>
    <row r="526" spans="1:28" x14ac:dyDescent="0.25">
      <c r="A526">
        <v>2022</v>
      </c>
      <c r="B526">
        <v>44</v>
      </c>
      <c r="C526" t="s">
        <v>44</v>
      </c>
      <c r="D526">
        <v>93094713</v>
      </c>
      <c r="E526">
        <v>3837688</v>
      </c>
      <c r="F526">
        <v>91883</v>
      </c>
      <c r="G526">
        <v>106557080</v>
      </c>
      <c r="H526">
        <v>35305678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238887042</v>
      </c>
      <c r="O526">
        <v>261132</v>
      </c>
      <c r="P526">
        <v>238625910</v>
      </c>
      <c r="Q526">
        <v>0</v>
      </c>
      <c r="R526">
        <v>2022</v>
      </c>
      <c r="S526">
        <v>44</v>
      </c>
      <c r="T526">
        <v>4</v>
      </c>
      <c r="U526">
        <v>536</v>
      </c>
      <c r="V526">
        <v>444536</v>
      </c>
      <c r="W526" t="s">
        <v>26</v>
      </c>
      <c r="X526" t="s">
        <v>26</v>
      </c>
      <c r="Y526" t="s">
        <v>457</v>
      </c>
      <c r="Z526" t="s">
        <v>458</v>
      </c>
      <c r="AA526" s="3" t="str">
        <f t="shared" si="16"/>
        <v>4536</v>
      </c>
      <c r="AB526" s="4" t="str">
        <f t="shared" si="17"/>
        <v>Non-TIF</v>
      </c>
    </row>
    <row r="527" spans="1:28" x14ac:dyDescent="0.25">
      <c r="A527">
        <v>2022</v>
      </c>
      <c r="B527">
        <v>44</v>
      </c>
      <c r="C527" t="s">
        <v>44</v>
      </c>
      <c r="D527">
        <v>0</v>
      </c>
      <c r="E527">
        <v>33827</v>
      </c>
      <c r="F527">
        <v>0</v>
      </c>
      <c r="G527">
        <v>364548</v>
      </c>
      <c r="H527">
        <v>208002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606377</v>
      </c>
      <c r="O527">
        <v>0</v>
      </c>
      <c r="P527">
        <v>606377</v>
      </c>
      <c r="Q527">
        <v>0</v>
      </c>
      <c r="R527">
        <v>2022</v>
      </c>
      <c r="S527">
        <v>44</v>
      </c>
      <c r="T527">
        <v>4</v>
      </c>
      <c r="U527">
        <v>689</v>
      </c>
      <c r="V527">
        <v>444689</v>
      </c>
      <c r="W527" t="s">
        <v>26</v>
      </c>
      <c r="X527" t="s">
        <v>26</v>
      </c>
      <c r="Y527" t="s">
        <v>333</v>
      </c>
      <c r="Z527" t="s">
        <v>458</v>
      </c>
      <c r="AA527" s="3" t="str">
        <f t="shared" si="16"/>
        <v>4689</v>
      </c>
      <c r="AB527" s="4" t="str">
        <f t="shared" si="17"/>
        <v>Non-TIF</v>
      </c>
    </row>
    <row r="528" spans="1:28" x14ac:dyDescent="0.25">
      <c r="A528">
        <v>2022</v>
      </c>
      <c r="B528">
        <v>44</v>
      </c>
      <c r="C528" t="s">
        <v>23</v>
      </c>
      <c r="D528">
        <v>17948296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17948296</v>
      </c>
      <c r="O528">
        <v>0</v>
      </c>
      <c r="P528">
        <v>17948296</v>
      </c>
      <c r="Q528">
        <v>0</v>
      </c>
      <c r="R528">
        <v>2022</v>
      </c>
      <c r="S528">
        <v>44</v>
      </c>
      <c r="T528">
        <v>4</v>
      </c>
      <c r="U528">
        <v>536</v>
      </c>
      <c r="V528" t="s">
        <v>514</v>
      </c>
      <c r="W528" t="s">
        <v>25</v>
      </c>
      <c r="X528" t="s">
        <v>26</v>
      </c>
      <c r="Y528" t="s">
        <v>515</v>
      </c>
      <c r="Z528" t="s">
        <v>458</v>
      </c>
      <c r="AA528" s="3" t="str">
        <f t="shared" si="16"/>
        <v>4536</v>
      </c>
      <c r="AB528" s="4" t="str">
        <f t="shared" si="17"/>
        <v>TIF</v>
      </c>
    </row>
    <row r="529" spans="1:28" x14ac:dyDescent="0.25">
      <c r="A529">
        <v>2022</v>
      </c>
      <c r="B529">
        <v>44</v>
      </c>
      <c r="C529" t="s">
        <v>31</v>
      </c>
      <c r="D529">
        <v>5811204</v>
      </c>
      <c r="E529">
        <v>1913423</v>
      </c>
      <c r="F529">
        <v>110201</v>
      </c>
      <c r="G529">
        <v>86655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7921483</v>
      </c>
      <c r="O529">
        <v>16668</v>
      </c>
      <c r="P529">
        <v>7904815</v>
      </c>
      <c r="Q529">
        <v>54360</v>
      </c>
      <c r="R529">
        <v>2022</v>
      </c>
      <c r="S529">
        <v>44</v>
      </c>
      <c r="T529">
        <v>1</v>
      </c>
      <c r="U529">
        <v>602</v>
      </c>
      <c r="V529">
        <v>291602</v>
      </c>
      <c r="W529" t="s">
        <v>26</v>
      </c>
      <c r="X529" t="s">
        <v>26</v>
      </c>
      <c r="Y529" t="s">
        <v>372</v>
      </c>
      <c r="Z529" t="s">
        <v>458</v>
      </c>
      <c r="AA529" s="3" t="str">
        <f t="shared" si="16"/>
        <v>1602</v>
      </c>
      <c r="AB529" s="4" t="str">
        <f t="shared" si="17"/>
        <v>Non-TIF</v>
      </c>
    </row>
    <row r="530" spans="1:28" x14ac:dyDescent="0.25">
      <c r="A530">
        <v>2022</v>
      </c>
      <c r="B530">
        <v>45</v>
      </c>
      <c r="C530" t="s">
        <v>44</v>
      </c>
      <c r="D530">
        <v>0</v>
      </c>
      <c r="E530">
        <v>0</v>
      </c>
      <c r="F530">
        <v>0</v>
      </c>
      <c r="G530">
        <v>2443413</v>
      </c>
      <c r="H530">
        <v>54547385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56990798</v>
      </c>
      <c r="O530">
        <v>0</v>
      </c>
      <c r="P530">
        <v>56990798</v>
      </c>
      <c r="Q530">
        <v>0</v>
      </c>
      <c r="R530">
        <v>2022</v>
      </c>
      <c r="S530">
        <v>45</v>
      </c>
      <c r="T530">
        <v>5</v>
      </c>
      <c r="U530">
        <v>508</v>
      </c>
      <c r="V530">
        <v>455508</v>
      </c>
      <c r="W530" t="s">
        <v>26</v>
      </c>
      <c r="X530" t="s">
        <v>26</v>
      </c>
      <c r="Y530" t="s">
        <v>491</v>
      </c>
      <c r="Z530" t="s">
        <v>460</v>
      </c>
      <c r="AA530" s="3" t="str">
        <f t="shared" si="16"/>
        <v>5508</v>
      </c>
      <c r="AB530" s="4" t="str">
        <f t="shared" si="17"/>
        <v>Non-TIF</v>
      </c>
    </row>
    <row r="531" spans="1:28" x14ac:dyDescent="0.25">
      <c r="A531">
        <v>2022</v>
      </c>
      <c r="B531">
        <v>45</v>
      </c>
      <c r="C531" t="s">
        <v>23</v>
      </c>
      <c r="D531">
        <v>2015378</v>
      </c>
      <c r="E531">
        <v>0</v>
      </c>
      <c r="F531">
        <v>0</v>
      </c>
      <c r="G531">
        <v>2186480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4201858</v>
      </c>
      <c r="O531">
        <v>0</v>
      </c>
      <c r="P531">
        <v>4201858</v>
      </c>
      <c r="Q531">
        <v>0</v>
      </c>
      <c r="R531">
        <v>2022</v>
      </c>
      <c r="S531">
        <v>45</v>
      </c>
      <c r="T531">
        <v>3</v>
      </c>
      <c r="U531">
        <v>29</v>
      </c>
      <c r="V531" t="s">
        <v>461</v>
      </c>
      <c r="W531" t="s">
        <v>25</v>
      </c>
      <c r="X531" t="s">
        <v>26</v>
      </c>
      <c r="Y531" t="s">
        <v>462</v>
      </c>
      <c r="Z531" t="s">
        <v>460</v>
      </c>
      <c r="AA531" s="3" t="str">
        <f t="shared" si="16"/>
        <v>3029</v>
      </c>
      <c r="AB531" s="4" t="str">
        <f t="shared" si="17"/>
        <v>TIF</v>
      </c>
    </row>
    <row r="532" spans="1:28" x14ac:dyDescent="0.25">
      <c r="A532">
        <v>2022</v>
      </c>
      <c r="B532">
        <v>46</v>
      </c>
      <c r="C532" t="s">
        <v>44</v>
      </c>
      <c r="D532">
        <v>5953232</v>
      </c>
      <c r="E532">
        <v>193672</v>
      </c>
      <c r="F532">
        <v>46802</v>
      </c>
      <c r="G532">
        <v>3896431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10090137</v>
      </c>
      <c r="O532">
        <v>36628</v>
      </c>
      <c r="P532">
        <v>10053509</v>
      </c>
      <c r="Q532">
        <v>0</v>
      </c>
      <c r="R532">
        <v>2022</v>
      </c>
      <c r="S532">
        <v>46</v>
      </c>
      <c r="T532">
        <v>6</v>
      </c>
      <c r="U532">
        <v>516</v>
      </c>
      <c r="V532">
        <v>466516</v>
      </c>
      <c r="W532" t="s">
        <v>26</v>
      </c>
      <c r="X532" t="s">
        <v>26</v>
      </c>
      <c r="Y532" t="s">
        <v>463</v>
      </c>
      <c r="Z532" t="s">
        <v>464</v>
      </c>
      <c r="AA532" s="3" t="str">
        <f t="shared" si="16"/>
        <v>6516</v>
      </c>
      <c r="AB532" s="4" t="str">
        <f t="shared" si="17"/>
        <v>Non-TIF</v>
      </c>
    </row>
    <row r="533" spans="1:28" x14ac:dyDescent="0.25">
      <c r="A533">
        <v>2022</v>
      </c>
      <c r="B533">
        <v>46</v>
      </c>
      <c r="C533" t="s">
        <v>31</v>
      </c>
      <c r="D533">
        <v>2748497</v>
      </c>
      <c r="E533">
        <v>15887427</v>
      </c>
      <c r="F533">
        <v>1340110</v>
      </c>
      <c r="G533">
        <v>5294279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3868988</v>
      </c>
      <c r="N533">
        <v>29139301</v>
      </c>
      <c r="O533">
        <v>11112</v>
      </c>
      <c r="P533">
        <v>29128189</v>
      </c>
      <c r="Q533">
        <v>2966505</v>
      </c>
      <c r="R533">
        <v>2022</v>
      </c>
      <c r="S533">
        <v>46</v>
      </c>
      <c r="T533">
        <v>3</v>
      </c>
      <c r="U533">
        <v>897</v>
      </c>
      <c r="V533">
        <v>553897</v>
      </c>
      <c r="W533" t="s">
        <v>26</v>
      </c>
      <c r="X533" t="s">
        <v>26</v>
      </c>
      <c r="Y533" t="s">
        <v>1741</v>
      </c>
      <c r="Z533" t="s">
        <v>464</v>
      </c>
      <c r="AA533" s="3" t="str">
        <f t="shared" si="16"/>
        <v>3897</v>
      </c>
      <c r="AB533" s="4" t="str">
        <f t="shared" si="17"/>
        <v>Non-TIF</v>
      </c>
    </row>
    <row r="534" spans="1:28" x14ac:dyDescent="0.25">
      <c r="A534">
        <v>2022</v>
      </c>
      <c r="B534">
        <v>29</v>
      </c>
      <c r="C534" t="s">
        <v>31</v>
      </c>
      <c r="D534">
        <v>678408091</v>
      </c>
      <c r="E534">
        <v>19930721</v>
      </c>
      <c r="F534">
        <v>927797</v>
      </c>
      <c r="G534">
        <v>143558060</v>
      </c>
      <c r="H534">
        <v>21573468</v>
      </c>
      <c r="I534">
        <v>0</v>
      </c>
      <c r="J534">
        <v>0</v>
      </c>
      <c r="K534">
        <v>0</v>
      </c>
      <c r="L534">
        <v>2218196</v>
      </c>
      <c r="M534">
        <v>17623229</v>
      </c>
      <c r="N534">
        <v>884239562</v>
      </c>
      <c r="O534">
        <v>2329816</v>
      </c>
      <c r="P534">
        <v>881909746</v>
      </c>
      <c r="Q534">
        <v>48403343</v>
      </c>
      <c r="R534">
        <v>2022</v>
      </c>
      <c r="S534">
        <v>29</v>
      </c>
      <c r="T534">
        <v>0</v>
      </c>
      <c r="U534">
        <v>882</v>
      </c>
      <c r="V534">
        <v>290882</v>
      </c>
      <c r="W534" t="s">
        <v>26</v>
      </c>
      <c r="X534" t="s">
        <v>26</v>
      </c>
      <c r="Y534" t="s">
        <v>298</v>
      </c>
      <c r="Z534" t="s">
        <v>299</v>
      </c>
      <c r="AA534" s="3" t="str">
        <f t="shared" si="16"/>
        <v>0882</v>
      </c>
      <c r="AB534" s="4" t="str">
        <f t="shared" si="17"/>
        <v>Non-TIF</v>
      </c>
    </row>
    <row r="535" spans="1:28" x14ac:dyDescent="0.25">
      <c r="A535">
        <v>2022</v>
      </c>
      <c r="B535">
        <v>29</v>
      </c>
      <c r="C535" t="s">
        <v>31</v>
      </c>
      <c r="D535">
        <v>168232042</v>
      </c>
      <c r="E535">
        <v>160022647</v>
      </c>
      <c r="F535">
        <v>9079186</v>
      </c>
      <c r="G535">
        <v>17222612</v>
      </c>
      <c r="H535">
        <v>11999616</v>
      </c>
      <c r="I535">
        <v>0</v>
      </c>
      <c r="J535">
        <v>0</v>
      </c>
      <c r="K535">
        <v>0</v>
      </c>
      <c r="L535">
        <v>4819554</v>
      </c>
      <c r="M535">
        <v>0</v>
      </c>
      <c r="N535">
        <v>371375657</v>
      </c>
      <c r="O535">
        <v>370400</v>
      </c>
      <c r="P535">
        <v>371005257</v>
      </c>
      <c r="Q535">
        <v>5111538</v>
      </c>
      <c r="R535">
        <v>2022</v>
      </c>
      <c r="S535">
        <v>29</v>
      </c>
      <c r="T535">
        <v>4</v>
      </c>
      <c r="U535">
        <v>203</v>
      </c>
      <c r="V535">
        <v>294203</v>
      </c>
      <c r="W535" t="s">
        <v>26</v>
      </c>
      <c r="X535" t="s">
        <v>26</v>
      </c>
      <c r="Y535" t="s">
        <v>300</v>
      </c>
      <c r="Z535" t="s">
        <v>299</v>
      </c>
      <c r="AA535" s="3" t="str">
        <f t="shared" si="16"/>
        <v>4203</v>
      </c>
      <c r="AB535" s="4" t="str">
        <f t="shared" si="17"/>
        <v>Non-TIF</v>
      </c>
    </row>
    <row r="536" spans="1:28" x14ac:dyDescent="0.25">
      <c r="A536">
        <v>2022</v>
      </c>
      <c r="B536">
        <v>29</v>
      </c>
      <c r="C536" t="s">
        <v>31</v>
      </c>
      <c r="D536">
        <v>3441975</v>
      </c>
      <c r="E536">
        <v>9012366</v>
      </c>
      <c r="F536">
        <v>365105</v>
      </c>
      <c r="G536">
        <v>512491</v>
      </c>
      <c r="H536">
        <v>0</v>
      </c>
      <c r="I536">
        <v>0</v>
      </c>
      <c r="J536">
        <v>0</v>
      </c>
      <c r="K536">
        <v>0</v>
      </c>
      <c r="L536">
        <v>1024002</v>
      </c>
      <c r="M536">
        <v>960741</v>
      </c>
      <c r="N536">
        <v>15316680</v>
      </c>
      <c r="O536">
        <v>11112</v>
      </c>
      <c r="P536">
        <v>15305568</v>
      </c>
      <c r="Q536">
        <v>89294</v>
      </c>
      <c r="R536">
        <v>2022</v>
      </c>
      <c r="S536">
        <v>29</v>
      </c>
      <c r="T536">
        <v>4</v>
      </c>
      <c r="U536">
        <v>689</v>
      </c>
      <c r="V536">
        <v>444689</v>
      </c>
      <c r="W536" t="s">
        <v>26</v>
      </c>
      <c r="X536" t="s">
        <v>26</v>
      </c>
      <c r="Y536" t="s">
        <v>333</v>
      </c>
      <c r="Z536" t="s">
        <v>299</v>
      </c>
      <c r="AA536" s="3" t="str">
        <f t="shared" si="16"/>
        <v>4689</v>
      </c>
      <c r="AB536" s="4" t="str">
        <f t="shared" si="17"/>
        <v>Non-TIF</v>
      </c>
    </row>
    <row r="537" spans="1:28" x14ac:dyDescent="0.25">
      <c r="A537">
        <v>2022</v>
      </c>
      <c r="B537">
        <v>29</v>
      </c>
      <c r="C537" t="s">
        <v>31</v>
      </c>
      <c r="D537">
        <v>1575674</v>
      </c>
      <c r="E537">
        <v>7295240</v>
      </c>
      <c r="F537">
        <v>145716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192671</v>
      </c>
      <c r="M537">
        <v>0</v>
      </c>
      <c r="N537">
        <v>9209301</v>
      </c>
      <c r="O537">
        <v>3704</v>
      </c>
      <c r="P537">
        <v>9205597</v>
      </c>
      <c r="Q537">
        <v>501133</v>
      </c>
      <c r="R537">
        <v>2022</v>
      </c>
      <c r="S537">
        <v>29</v>
      </c>
      <c r="T537">
        <v>4</v>
      </c>
      <c r="U537">
        <v>509</v>
      </c>
      <c r="V537">
        <v>584509</v>
      </c>
      <c r="W537" t="s">
        <v>26</v>
      </c>
      <c r="X537" t="s">
        <v>26</v>
      </c>
      <c r="Y537" t="s">
        <v>334</v>
      </c>
      <c r="Z537" t="s">
        <v>299</v>
      </c>
      <c r="AA537" s="3" t="str">
        <f t="shared" si="16"/>
        <v>4509</v>
      </c>
      <c r="AB537" s="4" t="str">
        <f t="shared" si="17"/>
        <v>Non-TIF</v>
      </c>
    </row>
    <row r="538" spans="1:28" x14ac:dyDescent="0.25">
      <c r="A538">
        <v>2022</v>
      </c>
      <c r="B538">
        <v>30</v>
      </c>
      <c r="C538" t="s">
        <v>44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2022</v>
      </c>
      <c r="S538">
        <v>30</v>
      </c>
      <c r="T538">
        <v>2</v>
      </c>
      <c r="U538">
        <v>846</v>
      </c>
      <c r="V538">
        <v>302846</v>
      </c>
      <c r="W538" t="s">
        <v>26</v>
      </c>
      <c r="X538" t="s">
        <v>26</v>
      </c>
      <c r="Y538" t="s">
        <v>340</v>
      </c>
      <c r="Z538" t="s">
        <v>335</v>
      </c>
      <c r="AA538" s="3" t="str">
        <f t="shared" si="16"/>
        <v>2846</v>
      </c>
      <c r="AB538" s="4" t="str">
        <f t="shared" si="17"/>
        <v>Non-TIF</v>
      </c>
    </row>
    <row r="539" spans="1:28" x14ac:dyDescent="0.25">
      <c r="A539">
        <v>2022</v>
      </c>
      <c r="B539">
        <v>30</v>
      </c>
      <c r="C539" t="s">
        <v>44</v>
      </c>
      <c r="D539">
        <v>156959984</v>
      </c>
      <c r="E539">
        <v>0</v>
      </c>
      <c r="F539">
        <v>0</v>
      </c>
      <c r="G539">
        <v>35781144</v>
      </c>
      <c r="H539">
        <v>884028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193625156</v>
      </c>
      <c r="O539">
        <v>31484</v>
      </c>
      <c r="P539">
        <v>193593672</v>
      </c>
      <c r="Q539">
        <v>0</v>
      </c>
      <c r="R539">
        <v>2022</v>
      </c>
      <c r="S539">
        <v>30</v>
      </c>
      <c r="T539">
        <v>4</v>
      </c>
      <c r="U539">
        <v>890</v>
      </c>
      <c r="V539">
        <v>304890</v>
      </c>
      <c r="W539" t="s">
        <v>26</v>
      </c>
      <c r="X539" t="s">
        <v>26</v>
      </c>
      <c r="Y539" t="s">
        <v>259</v>
      </c>
      <c r="Z539" t="s">
        <v>335</v>
      </c>
      <c r="AA539" s="3" t="str">
        <f t="shared" si="16"/>
        <v>4890</v>
      </c>
      <c r="AB539" s="4" t="str">
        <f t="shared" si="17"/>
        <v>Non-TIF</v>
      </c>
    </row>
    <row r="540" spans="1:28" x14ac:dyDescent="0.25">
      <c r="A540">
        <v>2022</v>
      </c>
      <c r="B540">
        <v>30</v>
      </c>
      <c r="C540" t="s">
        <v>23</v>
      </c>
      <c r="D540">
        <v>1578076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1578076</v>
      </c>
      <c r="O540">
        <v>1852</v>
      </c>
      <c r="P540">
        <v>1576224</v>
      </c>
      <c r="Q540">
        <v>0</v>
      </c>
      <c r="R540">
        <v>2022</v>
      </c>
      <c r="S540">
        <v>30</v>
      </c>
      <c r="T540">
        <v>2</v>
      </c>
      <c r="U540">
        <v>846</v>
      </c>
      <c r="V540" t="s">
        <v>336</v>
      </c>
      <c r="W540" t="s">
        <v>25</v>
      </c>
      <c r="X540" t="s">
        <v>26</v>
      </c>
      <c r="Y540" t="s">
        <v>337</v>
      </c>
      <c r="Z540" t="s">
        <v>335</v>
      </c>
      <c r="AA540" s="3" t="str">
        <f t="shared" si="16"/>
        <v>2846</v>
      </c>
      <c r="AB540" s="4" t="str">
        <f t="shared" si="17"/>
        <v>TIF</v>
      </c>
    </row>
    <row r="541" spans="1:28" x14ac:dyDescent="0.25">
      <c r="A541">
        <v>2022</v>
      </c>
      <c r="B541">
        <v>30</v>
      </c>
      <c r="C541" t="s">
        <v>23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2022</v>
      </c>
      <c r="S541">
        <v>30</v>
      </c>
      <c r="T541">
        <v>2</v>
      </c>
      <c r="U541">
        <v>124</v>
      </c>
      <c r="V541" t="s">
        <v>435</v>
      </c>
      <c r="W541" t="s">
        <v>25</v>
      </c>
      <c r="X541" t="s">
        <v>26</v>
      </c>
      <c r="Y541" t="s">
        <v>436</v>
      </c>
      <c r="Z541" t="s">
        <v>335</v>
      </c>
      <c r="AA541" s="3" t="str">
        <f t="shared" si="16"/>
        <v>2124</v>
      </c>
      <c r="AB541" s="4" t="str">
        <f t="shared" si="17"/>
        <v>TIF</v>
      </c>
    </row>
    <row r="542" spans="1:28" x14ac:dyDescent="0.25">
      <c r="A542">
        <v>2022</v>
      </c>
      <c r="B542">
        <v>30</v>
      </c>
      <c r="C542" t="s">
        <v>23</v>
      </c>
      <c r="D542">
        <v>1407105</v>
      </c>
      <c r="E542">
        <v>0</v>
      </c>
      <c r="F542">
        <v>0</v>
      </c>
      <c r="G542">
        <v>1084542</v>
      </c>
      <c r="H542">
        <v>8560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2500207</v>
      </c>
      <c r="O542">
        <v>0</v>
      </c>
      <c r="P542">
        <v>2500207</v>
      </c>
      <c r="Q542">
        <v>0</v>
      </c>
      <c r="R542">
        <v>2022</v>
      </c>
      <c r="S542">
        <v>30</v>
      </c>
      <c r="T542">
        <v>2</v>
      </c>
      <c r="U542">
        <v>556</v>
      </c>
      <c r="V542" t="s">
        <v>570</v>
      </c>
      <c r="W542" t="s">
        <v>25</v>
      </c>
      <c r="X542" t="s">
        <v>26</v>
      </c>
      <c r="Y542" t="s">
        <v>571</v>
      </c>
      <c r="Z542" t="s">
        <v>335</v>
      </c>
      <c r="AA542" s="3" t="str">
        <f t="shared" si="16"/>
        <v>2556</v>
      </c>
      <c r="AB542" s="4" t="str">
        <f t="shared" si="17"/>
        <v>TIF</v>
      </c>
    </row>
    <row r="543" spans="1:28" x14ac:dyDescent="0.25">
      <c r="A543">
        <v>2022</v>
      </c>
      <c r="B543">
        <v>30</v>
      </c>
      <c r="C543" t="s">
        <v>31</v>
      </c>
      <c r="D543">
        <v>3808582</v>
      </c>
      <c r="E543">
        <v>7811384</v>
      </c>
      <c r="F543">
        <v>469855</v>
      </c>
      <c r="G543">
        <v>1553539</v>
      </c>
      <c r="H543">
        <v>1175280</v>
      </c>
      <c r="I543">
        <v>0</v>
      </c>
      <c r="J543">
        <v>0</v>
      </c>
      <c r="K543">
        <v>0</v>
      </c>
      <c r="L543">
        <v>689486</v>
      </c>
      <c r="M543">
        <v>2102960</v>
      </c>
      <c r="N543">
        <v>17611086</v>
      </c>
      <c r="O543">
        <v>18520</v>
      </c>
      <c r="P543">
        <v>17592566</v>
      </c>
      <c r="Q543">
        <v>110731</v>
      </c>
      <c r="R543">
        <v>2022</v>
      </c>
      <c r="S543">
        <v>30</v>
      </c>
      <c r="T543">
        <v>2</v>
      </c>
      <c r="U543">
        <v>124</v>
      </c>
      <c r="V543">
        <v>322124</v>
      </c>
      <c r="W543" t="s">
        <v>26</v>
      </c>
      <c r="X543" t="s">
        <v>26</v>
      </c>
      <c r="Y543" t="s">
        <v>378</v>
      </c>
      <c r="Z543" t="s">
        <v>335</v>
      </c>
      <c r="AA543" s="3" t="str">
        <f t="shared" si="16"/>
        <v>2124</v>
      </c>
      <c r="AB543" s="4" t="str">
        <f t="shared" si="17"/>
        <v>Non-TIF</v>
      </c>
    </row>
    <row r="544" spans="1:28" x14ac:dyDescent="0.25">
      <c r="A544">
        <v>2022</v>
      </c>
      <c r="B544">
        <v>30</v>
      </c>
      <c r="C544" t="s">
        <v>31</v>
      </c>
      <c r="D544">
        <v>12315672</v>
      </c>
      <c r="E544">
        <v>53665067</v>
      </c>
      <c r="F544">
        <v>1096235</v>
      </c>
      <c r="G544">
        <v>481563</v>
      </c>
      <c r="H544">
        <v>0</v>
      </c>
      <c r="I544">
        <v>0</v>
      </c>
      <c r="J544">
        <v>0</v>
      </c>
      <c r="K544">
        <v>0</v>
      </c>
      <c r="L544">
        <v>1452597</v>
      </c>
      <c r="M544">
        <v>0</v>
      </c>
      <c r="N544">
        <v>69011134</v>
      </c>
      <c r="O544">
        <v>29632</v>
      </c>
      <c r="P544">
        <v>68981502</v>
      </c>
      <c r="Q544">
        <v>862232</v>
      </c>
      <c r="R544">
        <v>2022</v>
      </c>
      <c r="S544">
        <v>30</v>
      </c>
      <c r="T544">
        <v>2</v>
      </c>
      <c r="U544">
        <v>556</v>
      </c>
      <c r="V544">
        <v>742556</v>
      </c>
      <c r="W544" t="s">
        <v>26</v>
      </c>
      <c r="X544" t="s">
        <v>26</v>
      </c>
      <c r="Y544" t="s">
        <v>240</v>
      </c>
      <c r="Z544" t="s">
        <v>335</v>
      </c>
      <c r="AA544" s="3" t="str">
        <f t="shared" si="16"/>
        <v>2556</v>
      </c>
      <c r="AB544" s="4" t="str">
        <f t="shared" si="17"/>
        <v>Non-TIF</v>
      </c>
    </row>
    <row r="545" spans="1:28" x14ac:dyDescent="0.25">
      <c r="A545">
        <v>2022</v>
      </c>
      <c r="B545">
        <v>31</v>
      </c>
      <c r="C545" t="s">
        <v>23</v>
      </c>
      <c r="D545">
        <v>46254363</v>
      </c>
      <c r="E545">
        <v>59686</v>
      </c>
      <c r="F545">
        <v>0</v>
      </c>
      <c r="G545">
        <v>29191909</v>
      </c>
      <c r="H545">
        <v>39286694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114792652</v>
      </c>
      <c r="O545">
        <v>18520</v>
      </c>
      <c r="P545">
        <v>114774132</v>
      </c>
      <c r="Q545">
        <v>0</v>
      </c>
      <c r="R545">
        <v>2022</v>
      </c>
      <c r="S545">
        <v>31</v>
      </c>
      <c r="T545">
        <v>6</v>
      </c>
      <c r="U545">
        <v>961</v>
      </c>
      <c r="V545" t="s">
        <v>504</v>
      </c>
      <c r="W545" t="s">
        <v>25</v>
      </c>
      <c r="X545" t="s">
        <v>26</v>
      </c>
      <c r="Y545" t="s">
        <v>505</v>
      </c>
      <c r="Z545" t="s">
        <v>377</v>
      </c>
      <c r="AA545" s="3" t="str">
        <f t="shared" si="16"/>
        <v>6961</v>
      </c>
      <c r="AB545" s="4" t="str">
        <f t="shared" si="17"/>
        <v>TIF</v>
      </c>
    </row>
    <row r="546" spans="1:28" x14ac:dyDescent="0.25">
      <c r="A546">
        <v>2022</v>
      </c>
      <c r="B546">
        <v>31</v>
      </c>
      <c r="C546" t="s">
        <v>31</v>
      </c>
      <c r="D546">
        <v>783505435</v>
      </c>
      <c r="E546">
        <v>283876340</v>
      </c>
      <c r="F546">
        <v>18323476</v>
      </c>
      <c r="G546">
        <v>120725507</v>
      </c>
      <c r="H546">
        <v>24943968</v>
      </c>
      <c r="I546">
        <v>0</v>
      </c>
      <c r="J546">
        <v>0</v>
      </c>
      <c r="K546">
        <v>0</v>
      </c>
      <c r="L546">
        <v>14905870</v>
      </c>
      <c r="M546">
        <v>4126992</v>
      </c>
      <c r="N546">
        <v>1250407588</v>
      </c>
      <c r="O546">
        <v>1224172</v>
      </c>
      <c r="P546">
        <v>1249183416</v>
      </c>
      <c r="Q546">
        <v>17643779</v>
      </c>
      <c r="R546">
        <v>2022</v>
      </c>
      <c r="S546">
        <v>31</v>
      </c>
      <c r="T546">
        <v>6</v>
      </c>
      <c r="U546">
        <v>961</v>
      </c>
      <c r="V546">
        <v>316961</v>
      </c>
      <c r="W546" t="s">
        <v>26</v>
      </c>
      <c r="X546" t="s">
        <v>26</v>
      </c>
      <c r="Y546" t="s">
        <v>242</v>
      </c>
      <c r="Z546" t="s">
        <v>377</v>
      </c>
      <c r="AA546" s="3" t="str">
        <f t="shared" si="16"/>
        <v>6961</v>
      </c>
      <c r="AB546" s="4" t="str">
        <f t="shared" si="17"/>
        <v>Non-TIF</v>
      </c>
    </row>
    <row r="547" spans="1:28" x14ac:dyDescent="0.25">
      <c r="A547">
        <v>2022</v>
      </c>
      <c r="B547">
        <v>31</v>
      </c>
      <c r="C547" t="s">
        <v>31</v>
      </c>
      <c r="D547">
        <v>380681</v>
      </c>
      <c r="E547">
        <v>607803</v>
      </c>
      <c r="F547">
        <v>20079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1008563</v>
      </c>
      <c r="O547">
        <v>0</v>
      </c>
      <c r="P547">
        <v>1008563</v>
      </c>
      <c r="Q547">
        <v>1249</v>
      </c>
      <c r="R547">
        <v>2022</v>
      </c>
      <c r="S547">
        <v>31</v>
      </c>
      <c r="T547">
        <v>4</v>
      </c>
      <c r="U547">
        <v>446</v>
      </c>
      <c r="V547">
        <v>534446</v>
      </c>
      <c r="W547" t="s">
        <v>26</v>
      </c>
      <c r="X547" t="s">
        <v>26</v>
      </c>
      <c r="Y547" t="s">
        <v>330</v>
      </c>
      <c r="Z547" t="s">
        <v>377</v>
      </c>
      <c r="AA547" s="3" t="str">
        <f t="shared" si="16"/>
        <v>4446</v>
      </c>
      <c r="AB547" s="4" t="str">
        <f t="shared" si="17"/>
        <v>Non-TIF</v>
      </c>
    </row>
    <row r="548" spans="1:28" x14ac:dyDescent="0.25">
      <c r="A548">
        <v>2022</v>
      </c>
      <c r="B548">
        <v>32</v>
      </c>
      <c r="C548" t="s">
        <v>44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2022</v>
      </c>
      <c r="S548">
        <v>32</v>
      </c>
      <c r="T548">
        <v>0</v>
      </c>
      <c r="U548">
        <v>333</v>
      </c>
      <c r="V548">
        <v>320333</v>
      </c>
      <c r="W548" t="s">
        <v>26</v>
      </c>
      <c r="X548" t="s">
        <v>26</v>
      </c>
      <c r="Y548" t="s">
        <v>382</v>
      </c>
      <c r="Z548" t="s">
        <v>379</v>
      </c>
      <c r="AA548" s="3" t="str">
        <f t="shared" si="16"/>
        <v>0333</v>
      </c>
      <c r="AB548" s="4" t="str">
        <f t="shared" si="17"/>
        <v>Non-TIF</v>
      </c>
    </row>
    <row r="549" spans="1:28" x14ac:dyDescent="0.25">
      <c r="A549">
        <v>2022</v>
      </c>
      <c r="B549">
        <v>33</v>
      </c>
      <c r="C549" t="s">
        <v>44</v>
      </c>
      <c r="D549">
        <v>653305</v>
      </c>
      <c r="E549">
        <v>36180</v>
      </c>
      <c r="F549">
        <v>0</v>
      </c>
      <c r="G549">
        <v>1227020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1916505</v>
      </c>
      <c r="O549">
        <v>1852</v>
      </c>
      <c r="P549">
        <v>1914653</v>
      </c>
      <c r="Q549">
        <v>0</v>
      </c>
      <c r="R549">
        <v>2022</v>
      </c>
      <c r="S549">
        <v>33</v>
      </c>
      <c r="T549">
        <v>6</v>
      </c>
      <c r="U549">
        <v>273</v>
      </c>
      <c r="V549">
        <v>96273</v>
      </c>
      <c r="W549" t="s">
        <v>26</v>
      </c>
      <c r="X549" t="s">
        <v>26</v>
      </c>
      <c r="Y549" t="s">
        <v>141</v>
      </c>
      <c r="Z549" t="s">
        <v>375</v>
      </c>
      <c r="AA549" s="3" t="str">
        <f t="shared" si="16"/>
        <v>6273</v>
      </c>
      <c r="AB549" s="4" t="str">
        <f t="shared" si="17"/>
        <v>Non-TIF</v>
      </c>
    </row>
    <row r="550" spans="1:28" x14ac:dyDescent="0.25">
      <c r="A550">
        <v>2022</v>
      </c>
      <c r="B550">
        <v>33</v>
      </c>
      <c r="C550" t="s">
        <v>44</v>
      </c>
      <c r="D550">
        <v>11723211</v>
      </c>
      <c r="E550">
        <v>90964</v>
      </c>
      <c r="F550">
        <v>65891</v>
      </c>
      <c r="G550">
        <v>319770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12199836</v>
      </c>
      <c r="O550">
        <v>24076</v>
      </c>
      <c r="P550">
        <v>12175760</v>
      </c>
      <c r="Q550">
        <v>0</v>
      </c>
      <c r="R550">
        <v>2022</v>
      </c>
      <c r="S550">
        <v>33</v>
      </c>
      <c r="T550">
        <v>6</v>
      </c>
      <c r="U550">
        <v>762</v>
      </c>
      <c r="V550">
        <v>96762</v>
      </c>
      <c r="W550" t="s">
        <v>26</v>
      </c>
      <c r="X550" t="s">
        <v>26</v>
      </c>
      <c r="Y550" t="s">
        <v>56</v>
      </c>
      <c r="Z550" t="s">
        <v>375</v>
      </c>
      <c r="AA550" s="3" t="str">
        <f t="shared" si="16"/>
        <v>6762</v>
      </c>
      <c r="AB550" s="4" t="str">
        <f t="shared" si="17"/>
        <v>Non-TIF</v>
      </c>
    </row>
    <row r="551" spans="1:28" x14ac:dyDescent="0.25">
      <c r="A551">
        <v>2022</v>
      </c>
      <c r="B551">
        <v>33</v>
      </c>
      <c r="C551" t="s">
        <v>44</v>
      </c>
      <c r="D551">
        <v>34404522</v>
      </c>
      <c r="E551">
        <v>775467</v>
      </c>
      <c r="F551">
        <v>101274</v>
      </c>
      <c r="G551">
        <v>16609545</v>
      </c>
      <c r="H551">
        <v>2981633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54872441</v>
      </c>
      <c r="O551">
        <v>74080</v>
      </c>
      <c r="P551">
        <v>54798361</v>
      </c>
      <c r="Q551">
        <v>0</v>
      </c>
      <c r="R551">
        <v>2022</v>
      </c>
      <c r="S551">
        <v>33</v>
      </c>
      <c r="T551">
        <v>4</v>
      </c>
      <c r="U551">
        <v>774</v>
      </c>
      <c r="V551">
        <v>334774</v>
      </c>
      <c r="W551" t="s">
        <v>26</v>
      </c>
      <c r="X551" t="s">
        <v>26</v>
      </c>
      <c r="Y551" t="s">
        <v>1452</v>
      </c>
      <c r="Z551" t="s">
        <v>375</v>
      </c>
      <c r="AA551" s="3" t="str">
        <f t="shared" si="16"/>
        <v>4774</v>
      </c>
      <c r="AB551" s="4" t="str">
        <f t="shared" si="17"/>
        <v>Non-TIF</v>
      </c>
    </row>
    <row r="552" spans="1:28" x14ac:dyDescent="0.25">
      <c r="A552">
        <v>2022</v>
      </c>
      <c r="B552">
        <v>33</v>
      </c>
      <c r="C552" t="s">
        <v>23</v>
      </c>
      <c r="D552">
        <v>0</v>
      </c>
      <c r="E552">
        <v>0</v>
      </c>
      <c r="F552">
        <v>0</v>
      </c>
      <c r="G552">
        <v>8301055</v>
      </c>
      <c r="H552">
        <v>21804411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30105466</v>
      </c>
      <c r="O552">
        <v>0</v>
      </c>
      <c r="P552">
        <v>30105466</v>
      </c>
      <c r="Q552">
        <v>0</v>
      </c>
      <c r="R552">
        <v>2022</v>
      </c>
      <c r="S552">
        <v>33</v>
      </c>
      <c r="T552">
        <v>4</v>
      </c>
      <c r="U552">
        <v>869</v>
      </c>
      <c r="V552" t="s">
        <v>68</v>
      </c>
      <c r="W552" t="s">
        <v>25</v>
      </c>
      <c r="X552" t="s">
        <v>26</v>
      </c>
      <c r="Y552" t="s">
        <v>69</v>
      </c>
      <c r="Z552" t="s">
        <v>375</v>
      </c>
      <c r="AA552" s="3" t="str">
        <f t="shared" si="16"/>
        <v>4869</v>
      </c>
      <c r="AB552" s="4" t="str">
        <f t="shared" si="17"/>
        <v>TIF</v>
      </c>
    </row>
    <row r="553" spans="1:28" x14ac:dyDescent="0.25">
      <c r="A553">
        <v>2022</v>
      </c>
      <c r="B553">
        <v>25</v>
      </c>
      <c r="C553" t="s">
        <v>23</v>
      </c>
      <c r="D553">
        <v>5801623</v>
      </c>
      <c r="E553">
        <v>0</v>
      </c>
      <c r="F553">
        <v>0</v>
      </c>
      <c r="G553">
        <v>1479537</v>
      </c>
      <c r="H553">
        <v>273949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7555109</v>
      </c>
      <c r="O553">
        <v>0</v>
      </c>
      <c r="P553">
        <v>7555109</v>
      </c>
      <c r="Q553">
        <v>0</v>
      </c>
      <c r="R553">
        <v>2022</v>
      </c>
      <c r="S553">
        <v>25</v>
      </c>
      <c r="T553">
        <v>1</v>
      </c>
      <c r="U553">
        <v>576</v>
      </c>
      <c r="V553" t="s">
        <v>324</v>
      </c>
      <c r="W553" t="s">
        <v>25</v>
      </c>
      <c r="X553" t="s">
        <v>26</v>
      </c>
      <c r="Y553" t="s">
        <v>325</v>
      </c>
      <c r="Z553" t="s">
        <v>252</v>
      </c>
      <c r="AA553" s="3" t="str">
        <f t="shared" si="16"/>
        <v>1576</v>
      </c>
      <c r="AB553" s="4" t="str">
        <f t="shared" si="17"/>
        <v>TIF</v>
      </c>
    </row>
    <row r="554" spans="1:28" x14ac:dyDescent="0.25">
      <c r="A554">
        <v>2022</v>
      </c>
      <c r="B554">
        <v>25</v>
      </c>
      <c r="C554" t="s">
        <v>23</v>
      </c>
      <c r="D554">
        <v>288259145</v>
      </c>
      <c r="E554">
        <v>0</v>
      </c>
      <c r="F554">
        <v>0</v>
      </c>
      <c r="G554">
        <v>757203234</v>
      </c>
      <c r="H554">
        <v>6081886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1051544265</v>
      </c>
      <c r="O554">
        <v>12964</v>
      </c>
      <c r="P554">
        <v>1051531301</v>
      </c>
      <c r="Q554">
        <v>0</v>
      </c>
      <c r="R554">
        <v>2022</v>
      </c>
      <c r="S554">
        <v>25</v>
      </c>
      <c r="T554">
        <v>6</v>
      </c>
      <c r="U554">
        <v>822</v>
      </c>
      <c r="V554" t="s">
        <v>498</v>
      </c>
      <c r="W554" t="s">
        <v>25</v>
      </c>
      <c r="X554" t="s">
        <v>26</v>
      </c>
      <c r="Y554" t="s">
        <v>499</v>
      </c>
      <c r="Z554" t="s">
        <v>252</v>
      </c>
      <c r="AA554" s="3" t="str">
        <f t="shared" si="16"/>
        <v>6822</v>
      </c>
      <c r="AB554" s="4" t="str">
        <f t="shared" si="17"/>
        <v>TIF</v>
      </c>
    </row>
    <row r="555" spans="1:28" x14ac:dyDescent="0.25">
      <c r="A555">
        <v>2022</v>
      </c>
      <c r="B555">
        <v>25</v>
      </c>
      <c r="C555" t="s">
        <v>23</v>
      </c>
      <c r="D555">
        <v>3803762</v>
      </c>
      <c r="E555">
        <v>0</v>
      </c>
      <c r="F555">
        <v>0</v>
      </c>
      <c r="G555">
        <v>2667938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6471700</v>
      </c>
      <c r="O555">
        <v>0</v>
      </c>
      <c r="P555">
        <v>6471700</v>
      </c>
      <c r="Q555">
        <v>0</v>
      </c>
      <c r="R555">
        <v>2022</v>
      </c>
      <c r="S555">
        <v>25</v>
      </c>
      <c r="T555">
        <v>7</v>
      </c>
      <c r="U555">
        <v>110</v>
      </c>
      <c r="V555" t="s">
        <v>253</v>
      </c>
      <c r="W555" t="s">
        <v>25</v>
      </c>
      <c r="X555" t="s">
        <v>26</v>
      </c>
      <c r="Y555" t="s">
        <v>254</v>
      </c>
      <c r="Z555" t="s">
        <v>252</v>
      </c>
      <c r="AA555" s="3" t="str">
        <f t="shared" si="16"/>
        <v>7110</v>
      </c>
      <c r="AB555" s="4" t="str">
        <f t="shared" si="17"/>
        <v>TIF</v>
      </c>
    </row>
    <row r="556" spans="1:28" x14ac:dyDescent="0.25">
      <c r="A556">
        <v>2022</v>
      </c>
      <c r="B556">
        <v>25</v>
      </c>
      <c r="C556" t="s">
        <v>31</v>
      </c>
      <c r="D556">
        <v>123914882</v>
      </c>
      <c r="E556">
        <v>49714890</v>
      </c>
      <c r="F556">
        <v>2321760</v>
      </c>
      <c r="G556">
        <v>15250869</v>
      </c>
      <c r="H556">
        <v>0</v>
      </c>
      <c r="I556">
        <v>0</v>
      </c>
      <c r="J556">
        <v>0</v>
      </c>
      <c r="K556">
        <v>0</v>
      </c>
      <c r="L556">
        <v>193639</v>
      </c>
      <c r="M556">
        <v>0</v>
      </c>
      <c r="N556">
        <v>191396040</v>
      </c>
      <c r="O556">
        <v>137048</v>
      </c>
      <c r="P556">
        <v>191258992</v>
      </c>
      <c r="Q556">
        <v>4954633</v>
      </c>
      <c r="R556">
        <v>2022</v>
      </c>
      <c r="S556">
        <v>25</v>
      </c>
      <c r="T556">
        <v>1</v>
      </c>
      <c r="U556">
        <v>576</v>
      </c>
      <c r="V556">
        <v>251576</v>
      </c>
      <c r="W556" t="s">
        <v>26</v>
      </c>
      <c r="X556" t="s">
        <v>26</v>
      </c>
      <c r="Y556" t="s">
        <v>328</v>
      </c>
      <c r="Z556" t="s">
        <v>252</v>
      </c>
      <c r="AA556" s="3" t="str">
        <f t="shared" si="16"/>
        <v>1576</v>
      </c>
      <c r="AB556" s="4" t="str">
        <f t="shared" si="17"/>
        <v>Non-TIF</v>
      </c>
    </row>
    <row r="557" spans="1:28" x14ac:dyDescent="0.25">
      <c r="A557">
        <v>2022</v>
      </c>
      <c r="B557">
        <v>25</v>
      </c>
      <c r="C557" t="s">
        <v>31</v>
      </c>
      <c r="D557">
        <v>79945237</v>
      </c>
      <c r="E557">
        <v>33436168</v>
      </c>
      <c r="F557">
        <v>1015208</v>
      </c>
      <c r="G557">
        <v>12789231</v>
      </c>
      <c r="H557">
        <v>466611</v>
      </c>
      <c r="I557">
        <v>0</v>
      </c>
      <c r="J557">
        <v>0</v>
      </c>
      <c r="K557">
        <v>0</v>
      </c>
      <c r="L557">
        <v>191916457</v>
      </c>
      <c r="M557">
        <v>754660</v>
      </c>
      <c r="N557">
        <v>320323572</v>
      </c>
      <c r="O557">
        <v>190756</v>
      </c>
      <c r="P557">
        <v>320132816</v>
      </c>
      <c r="Q557">
        <v>7565639</v>
      </c>
      <c r="R557">
        <v>2022</v>
      </c>
      <c r="S557">
        <v>25</v>
      </c>
      <c r="T557">
        <v>6</v>
      </c>
      <c r="U557">
        <v>264</v>
      </c>
      <c r="V557">
        <v>256264</v>
      </c>
      <c r="W557" t="s">
        <v>26</v>
      </c>
      <c r="X557" t="s">
        <v>26</v>
      </c>
      <c r="Y557" t="s">
        <v>33</v>
      </c>
      <c r="Z557" t="s">
        <v>252</v>
      </c>
      <c r="AA557" s="3" t="str">
        <f t="shared" si="16"/>
        <v>6264</v>
      </c>
      <c r="AB557" s="4" t="str">
        <f t="shared" si="17"/>
        <v>Non-TIF</v>
      </c>
    </row>
    <row r="558" spans="1:28" x14ac:dyDescent="0.25">
      <c r="A558">
        <v>2022</v>
      </c>
      <c r="B558">
        <v>25</v>
      </c>
      <c r="C558" t="s">
        <v>31</v>
      </c>
      <c r="D558">
        <v>3944508903</v>
      </c>
      <c r="E558">
        <v>17766111</v>
      </c>
      <c r="F558">
        <v>790221</v>
      </c>
      <c r="G558">
        <v>790181757</v>
      </c>
      <c r="H558">
        <v>1304346</v>
      </c>
      <c r="I558">
        <v>0</v>
      </c>
      <c r="J558">
        <v>0</v>
      </c>
      <c r="K558">
        <v>0</v>
      </c>
      <c r="L558">
        <v>153727</v>
      </c>
      <c r="M558">
        <v>5635320</v>
      </c>
      <c r="N558">
        <v>4760340385</v>
      </c>
      <c r="O558">
        <v>1979788</v>
      </c>
      <c r="P558">
        <v>4758360597</v>
      </c>
      <c r="Q558">
        <v>48742622</v>
      </c>
      <c r="R558">
        <v>2022</v>
      </c>
      <c r="S558">
        <v>25</v>
      </c>
      <c r="T558">
        <v>6</v>
      </c>
      <c r="U558">
        <v>822</v>
      </c>
      <c r="V558">
        <v>256822</v>
      </c>
      <c r="W558" t="s">
        <v>26</v>
      </c>
      <c r="X558" t="s">
        <v>26</v>
      </c>
      <c r="Y558" t="s">
        <v>361</v>
      </c>
      <c r="Z558" t="s">
        <v>252</v>
      </c>
      <c r="AA558" s="3" t="str">
        <f t="shared" si="16"/>
        <v>6822</v>
      </c>
      <c r="AB558" s="4" t="str">
        <f t="shared" si="17"/>
        <v>Non-TIF</v>
      </c>
    </row>
    <row r="559" spans="1:28" x14ac:dyDescent="0.25">
      <c r="A559">
        <v>2022</v>
      </c>
      <c r="B559">
        <v>26</v>
      </c>
      <c r="C559" t="s">
        <v>23</v>
      </c>
      <c r="D559">
        <v>9521948</v>
      </c>
      <c r="E559">
        <v>0</v>
      </c>
      <c r="F559">
        <v>0</v>
      </c>
      <c r="G559">
        <v>10527282</v>
      </c>
      <c r="H559">
        <v>3576822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23626052</v>
      </c>
      <c r="O559">
        <v>0</v>
      </c>
      <c r="P559">
        <v>23626052</v>
      </c>
      <c r="Q559">
        <v>0</v>
      </c>
      <c r="R559">
        <v>2022</v>
      </c>
      <c r="S559">
        <v>26</v>
      </c>
      <c r="T559">
        <v>1</v>
      </c>
      <c r="U559">
        <v>619</v>
      </c>
      <c r="V559" t="s">
        <v>285</v>
      </c>
      <c r="W559" t="s">
        <v>25</v>
      </c>
      <c r="X559" t="s">
        <v>26</v>
      </c>
      <c r="Y559" t="s">
        <v>286</v>
      </c>
      <c r="Z559" t="s">
        <v>287</v>
      </c>
      <c r="AA559" s="3" t="str">
        <f t="shared" si="16"/>
        <v>1619</v>
      </c>
      <c r="AB559" s="4" t="str">
        <f t="shared" si="17"/>
        <v>TIF</v>
      </c>
    </row>
    <row r="560" spans="1:28" x14ac:dyDescent="0.25">
      <c r="A560">
        <v>2022</v>
      </c>
      <c r="B560">
        <v>26</v>
      </c>
      <c r="C560" t="s">
        <v>31</v>
      </c>
      <c r="D560">
        <v>3136422</v>
      </c>
      <c r="E560">
        <v>5119189</v>
      </c>
      <c r="F560">
        <v>491892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515501</v>
      </c>
      <c r="M560">
        <v>0</v>
      </c>
      <c r="N560">
        <v>9263004</v>
      </c>
      <c r="O560">
        <v>1852</v>
      </c>
      <c r="P560">
        <v>9261152</v>
      </c>
      <c r="Q560">
        <v>1349388</v>
      </c>
      <c r="R560">
        <v>2022</v>
      </c>
      <c r="S560">
        <v>26</v>
      </c>
      <c r="T560">
        <v>4</v>
      </c>
      <c r="U560">
        <v>518</v>
      </c>
      <c r="V560">
        <v>44518</v>
      </c>
      <c r="W560" t="s">
        <v>26</v>
      </c>
      <c r="X560" t="s">
        <v>26</v>
      </c>
      <c r="Y560" t="s">
        <v>103</v>
      </c>
      <c r="Z560" t="s">
        <v>287</v>
      </c>
      <c r="AA560" s="3" t="str">
        <f t="shared" si="16"/>
        <v>4518</v>
      </c>
      <c r="AB560" s="4" t="str">
        <f t="shared" si="17"/>
        <v>Non-TIF</v>
      </c>
    </row>
    <row r="561" spans="1:28" x14ac:dyDescent="0.25">
      <c r="A561">
        <v>2022</v>
      </c>
      <c r="B561">
        <v>26</v>
      </c>
      <c r="C561" t="s">
        <v>31</v>
      </c>
      <c r="D561">
        <v>220620692</v>
      </c>
      <c r="E561">
        <v>156818034</v>
      </c>
      <c r="F561">
        <v>18735940</v>
      </c>
      <c r="G561">
        <v>16117915</v>
      </c>
      <c r="H561">
        <v>973053</v>
      </c>
      <c r="I561">
        <v>0</v>
      </c>
      <c r="J561">
        <v>0</v>
      </c>
      <c r="K561">
        <v>284890</v>
      </c>
      <c r="L561">
        <v>12783698</v>
      </c>
      <c r="M561">
        <v>0</v>
      </c>
      <c r="N561">
        <v>426334222</v>
      </c>
      <c r="O561">
        <v>522264</v>
      </c>
      <c r="P561">
        <v>425811958</v>
      </c>
      <c r="Q561">
        <v>18512446</v>
      </c>
      <c r="R561">
        <v>2022</v>
      </c>
      <c r="S561">
        <v>26</v>
      </c>
      <c r="T561">
        <v>1</v>
      </c>
      <c r="U561">
        <v>619</v>
      </c>
      <c r="V561">
        <v>261619</v>
      </c>
      <c r="W561" t="s">
        <v>26</v>
      </c>
      <c r="X561" t="s">
        <v>26</v>
      </c>
      <c r="Y561" t="s">
        <v>287</v>
      </c>
      <c r="Z561" t="s">
        <v>287</v>
      </c>
      <c r="AA561" s="3" t="str">
        <f t="shared" si="16"/>
        <v>1619</v>
      </c>
      <c r="AB561" s="4" t="str">
        <f t="shared" si="17"/>
        <v>Non-TIF</v>
      </c>
    </row>
    <row r="562" spans="1:28" x14ac:dyDescent="0.25">
      <c r="A562">
        <v>2022</v>
      </c>
      <c r="B562">
        <v>26</v>
      </c>
      <c r="C562" t="s">
        <v>31</v>
      </c>
      <c r="D562">
        <v>1388704</v>
      </c>
      <c r="E562">
        <v>5239232</v>
      </c>
      <c r="F562">
        <v>675380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276496</v>
      </c>
      <c r="M562">
        <v>0</v>
      </c>
      <c r="N562">
        <v>7579812</v>
      </c>
      <c r="O562">
        <v>1852</v>
      </c>
      <c r="P562">
        <v>7577960</v>
      </c>
      <c r="Q562">
        <v>112600</v>
      </c>
      <c r="R562">
        <v>2022</v>
      </c>
      <c r="S562">
        <v>26</v>
      </c>
      <c r="T562">
        <v>6</v>
      </c>
      <c r="U562">
        <v>592</v>
      </c>
      <c r="V562">
        <v>896592</v>
      </c>
      <c r="W562" t="s">
        <v>26</v>
      </c>
      <c r="X562" t="s">
        <v>26</v>
      </c>
      <c r="Y562" t="s">
        <v>838</v>
      </c>
      <c r="Z562" t="s">
        <v>287</v>
      </c>
      <c r="AA562" s="3" t="str">
        <f t="shared" si="16"/>
        <v>6592</v>
      </c>
      <c r="AB562" s="4" t="str">
        <f t="shared" si="17"/>
        <v>Non-TIF</v>
      </c>
    </row>
    <row r="563" spans="1:28" x14ac:dyDescent="0.25">
      <c r="A563">
        <v>2022</v>
      </c>
      <c r="B563">
        <v>27</v>
      </c>
      <c r="C563" t="s">
        <v>23</v>
      </c>
      <c r="D563">
        <v>0</v>
      </c>
      <c r="E563">
        <v>0</v>
      </c>
      <c r="F563">
        <v>0</v>
      </c>
      <c r="G563">
        <v>360185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360185</v>
      </c>
      <c r="O563">
        <v>0</v>
      </c>
      <c r="P563">
        <v>360185</v>
      </c>
      <c r="Q563">
        <v>0</v>
      </c>
      <c r="R563">
        <v>2022</v>
      </c>
      <c r="S563">
        <v>27</v>
      </c>
      <c r="T563">
        <v>1</v>
      </c>
      <c r="U563">
        <v>93</v>
      </c>
      <c r="V563" t="s">
        <v>1722</v>
      </c>
      <c r="W563" t="s">
        <v>25</v>
      </c>
      <c r="X563" t="s">
        <v>26</v>
      </c>
      <c r="Y563" t="s">
        <v>1723</v>
      </c>
      <c r="Z563" t="s">
        <v>289</v>
      </c>
      <c r="AA563" s="3" t="str">
        <f t="shared" si="16"/>
        <v>1093</v>
      </c>
      <c r="AB563" s="4" t="str">
        <f t="shared" si="17"/>
        <v>TIF</v>
      </c>
    </row>
    <row r="564" spans="1:28" x14ac:dyDescent="0.25">
      <c r="A564">
        <v>2022</v>
      </c>
      <c r="B564">
        <v>27</v>
      </c>
      <c r="C564" t="s">
        <v>23</v>
      </c>
      <c r="D564">
        <v>0</v>
      </c>
      <c r="E564">
        <v>0</v>
      </c>
      <c r="F564">
        <v>0</v>
      </c>
      <c r="G564">
        <v>924897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924897</v>
      </c>
      <c r="O564">
        <v>0</v>
      </c>
      <c r="P564">
        <v>924897</v>
      </c>
      <c r="Q564">
        <v>0</v>
      </c>
      <c r="R564">
        <v>2022</v>
      </c>
      <c r="S564">
        <v>27</v>
      </c>
      <c r="T564">
        <v>3</v>
      </c>
      <c r="U564">
        <v>465</v>
      </c>
      <c r="V564" t="s">
        <v>290</v>
      </c>
      <c r="W564" t="s">
        <v>25</v>
      </c>
      <c r="X564" t="s">
        <v>26</v>
      </c>
      <c r="Y564" t="s">
        <v>291</v>
      </c>
      <c r="Z564" t="s">
        <v>289</v>
      </c>
      <c r="AA564" s="3" t="str">
        <f t="shared" si="16"/>
        <v>3465</v>
      </c>
      <c r="AB564" s="4" t="str">
        <f t="shared" si="17"/>
        <v>TIF</v>
      </c>
    </row>
    <row r="565" spans="1:28" x14ac:dyDescent="0.25">
      <c r="A565">
        <v>2022</v>
      </c>
      <c r="B565">
        <v>27</v>
      </c>
      <c r="C565" t="s">
        <v>31</v>
      </c>
      <c r="D565">
        <v>70093482</v>
      </c>
      <c r="E565">
        <v>69752520</v>
      </c>
      <c r="F565">
        <v>6737617</v>
      </c>
      <c r="G565">
        <v>9196033</v>
      </c>
      <c r="H565">
        <v>1321409</v>
      </c>
      <c r="I565">
        <v>0</v>
      </c>
      <c r="J565">
        <v>0</v>
      </c>
      <c r="K565">
        <v>0</v>
      </c>
      <c r="L565">
        <v>5924485</v>
      </c>
      <c r="M565">
        <v>0</v>
      </c>
      <c r="N565">
        <v>163025546</v>
      </c>
      <c r="O565">
        <v>338916</v>
      </c>
      <c r="P565">
        <v>162686630</v>
      </c>
      <c r="Q565">
        <v>4735527</v>
      </c>
      <c r="R565">
        <v>2022</v>
      </c>
      <c r="S565">
        <v>27</v>
      </c>
      <c r="T565">
        <v>1</v>
      </c>
      <c r="U565">
        <v>93</v>
      </c>
      <c r="V565">
        <v>271093</v>
      </c>
      <c r="W565" t="s">
        <v>26</v>
      </c>
      <c r="X565" t="s">
        <v>26</v>
      </c>
      <c r="Y565" t="s">
        <v>292</v>
      </c>
      <c r="Z565" t="s">
        <v>289</v>
      </c>
      <c r="AA565" s="3" t="str">
        <f t="shared" si="16"/>
        <v>1093</v>
      </c>
      <c r="AB565" s="4" t="str">
        <f t="shared" si="17"/>
        <v>Non-TIF</v>
      </c>
    </row>
    <row r="566" spans="1:28" x14ac:dyDescent="0.25">
      <c r="A566">
        <v>2022</v>
      </c>
      <c r="B566">
        <v>27</v>
      </c>
      <c r="C566" t="s">
        <v>31</v>
      </c>
      <c r="D566">
        <v>41397765</v>
      </c>
      <c r="E566">
        <v>23794846</v>
      </c>
      <c r="F566">
        <v>1539318</v>
      </c>
      <c r="G566">
        <v>9652275</v>
      </c>
      <c r="H566">
        <v>2338934</v>
      </c>
      <c r="I566">
        <v>0</v>
      </c>
      <c r="J566">
        <v>0</v>
      </c>
      <c r="K566">
        <v>0</v>
      </c>
      <c r="L566">
        <v>1446657</v>
      </c>
      <c r="M566">
        <v>0</v>
      </c>
      <c r="N566">
        <v>80169795</v>
      </c>
      <c r="O566">
        <v>166680</v>
      </c>
      <c r="P566">
        <v>80003115</v>
      </c>
      <c r="Q566">
        <v>694941</v>
      </c>
      <c r="R566">
        <v>2022</v>
      </c>
      <c r="S566">
        <v>27</v>
      </c>
      <c r="T566">
        <v>3</v>
      </c>
      <c r="U566">
        <v>465</v>
      </c>
      <c r="V566">
        <v>273465</v>
      </c>
      <c r="W566" t="s">
        <v>26</v>
      </c>
      <c r="X566" t="s">
        <v>26</v>
      </c>
      <c r="Y566" t="s">
        <v>288</v>
      </c>
      <c r="Z566" t="s">
        <v>289</v>
      </c>
      <c r="AA566" s="3" t="str">
        <f t="shared" si="16"/>
        <v>3465</v>
      </c>
      <c r="AB566" s="4" t="str">
        <f t="shared" si="17"/>
        <v>Non-TIF</v>
      </c>
    </row>
    <row r="567" spans="1:28" x14ac:dyDescent="0.25">
      <c r="A567">
        <v>2022</v>
      </c>
      <c r="B567">
        <v>27</v>
      </c>
      <c r="C567" t="s">
        <v>31</v>
      </c>
      <c r="D567">
        <v>2612422</v>
      </c>
      <c r="E567">
        <v>5057773</v>
      </c>
      <c r="F567">
        <v>397902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1049579</v>
      </c>
      <c r="M567">
        <v>0</v>
      </c>
      <c r="N567">
        <v>9117676</v>
      </c>
      <c r="O567">
        <v>7408</v>
      </c>
      <c r="P567">
        <v>9110268</v>
      </c>
      <c r="Q567">
        <v>166101</v>
      </c>
      <c r="R567">
        <v>2022</v>
      </c>
      <c r="S567">
        <v>27</v>
      </c>
      <c r="T567">
        <v>6</v>
      </c>
      <c r="U567">
        <v>854</v>
      </c>
      <c r="V567">
        <v>936854</v>
      </c>
      <c r="W567" t="s">
        <v>26</v>
      </c>
      <c r="X567" t="s">
        <v>26</v>
      </c>
      <c r="Y567" t="s">
        <v>503</v>
      </c>
      <c r="Z567" t="s">
        <v>289</v>
      </c>
      <c r="AA567" s="3" t="str">
        <f t="shared" si="16"/>
        <v>6854</v>
      </c>
      <c r="AB567" s="4" t="str">
        <f t="shared" si="17"/>
        <v>Non-TIF</v>
      </c>
    </row>
    <row r="568" spans="1:28" x14ac:dyDescent="0.25">
      <c r="A568">
        <v>2022</v>
      </c>
      <c r="B568">
        <v>28</v>
      </c>
      <c r="C568" t="s">
        <v>44</v>
      </c>
      <c r="D568">
        <v>3312943</v>
      </c>
      <c r="E568">
        <v>254857</v>
      </c>
      <c r="F568">
        <v>0</v>
      </c>
      <c r="G568">
        <v>9443118</v>
      </c>
      <c r="H568">
        <v>18467848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31478766</v>
      </c>
      <c r="O568">
        <v>16668</v>
      </c>
      <c r="P568">
        <v>31462098</v>
      </c>
      <c r="Q568">
        <v>0</v>
      </c>
      <c r="R568">
        <v>2022</v>
      </c>
      <c r="S568">
        <v>28</v>
      </c>
      <c r="T568">
        <v>6</v>
      </c>
      <c r="U568">
        <v>961</v>
      </c>
      <c r="V568">
        <v>316961</v>
      </c>
      <c r="W568" t="s">
        <v>26</v>
      </c>
      <c r="X568" t="s">
        <v>26</v>
      </c>
      <c r="Y568" t="s">
        <v>242</v>
      </c>
      <c r="Z568" t="s">
        <v>294</v>
      </c>
      <c r="AA568" s="3" t="str">
        <f t="shared" si="16"/>
        <v>6961</v>
      </c>
      <c r="AB568" s="4" t="str">
        <f t="shared" si="17"/>
        <v>Non-TIF</v>
      </c>
    </row>
    <row r="569" spans="1:28" x14ac:dyDescent="0.25">
      <c r="A569">
        <v>2022</v>
      </c>
      <c r="B569">
        <v>28</v>
      </c>
      <c r="C569" t="s">
        <v>23</v>
      </c>
      <c r="D569">
        <v>3308278</v>
      </c>
      <c r="E569">
        <v>0</v>
      </c>
      <c r="F569">
        <v>0</v>
      </c>
      <c r="G569">
        <v>1039482</v>
      </c>
      <c r="H569">
        <v>374003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4721763</v>
      </c>
      <c r="O569">
        <v>0</v>
      </c>
      <c r="P569">
        <v>4721763</v>
      </c>
      <c r="Q569">
        <v>0</v>
      </c>
      <c r="R569">
        <v>2022</v>
      </c>
      <c r="S569">
        <v>28</v>
      </c>
      <c r="T569">
        <v>4</v>
      </c>
      <c r="U569">
        <v>43</v>
      </c>
      <c r="V569" t="s">
        <v>295</v>
      </c>
      <c r="W569" t="s">
        <v>25</v>
      </c>
      <c r="X569" t="s">
        <v>26</v>
      </c>
      <c r="Y569" t="s">
        <v>296</v>
      </c>
      <c r="Z569" t="s">
        <v>294</v>
      </c>
      <c r="AA569" s="3" t="str">
        <f t="shared" si="16"/>
        <v>4043</v>
      </c>
      <c r="AB569" s="4" t="str">
        <f t="shared" si="17"/>
        <v>TIF</v>
      </c>
    </row>
    <row r="570" spans="1:28" x14ac:dyDescent="0.25">
      <c r="A570">
        <v>2022</v>
      </c>
      <c r="B570">
        <v>28</v>
      </c>
      <c r="C570" t="s">
        <v>31</v>
      </c>
      <c r="D570">
        <v>237859256</v>
      </c>
      <c r="E570">
        <v>102208478</v>
      </c>
      <c r="F570">
        <v>14359290</v>
      </c>
      <c r="G570">
        <v>12952851</v>
      </c>
      <c r="H570">
        <v>4389911</v>
      </c>
      <c r="I570">
        <v>0</v>
      </c>
      <c r="J570">
        <v>0</v>
      </c>
      <c r="K570">
        <v>0</v>
      </c>
      <c r="L570">
        <v>19073108</v>
      </c>
      <c r="M570">
        <v>1882286</v>
      </c>
      <c r="N570">
        <v>392725180</v>
      </c>
      <c r="O570">
        <v>294468</v>
      </c>
      <c r="P570">
        <v>392430712</v>
      </c>
      <c r="Q570">
        <v>5183306</v>
      </c>
      <c r="R570">
        <v>2022</v>
      </c>
      <c r="S570">
        <v>28</v>
      </c>
      <c r="T570">
        <v>4</v>
      </c>
      <c r="U570">
        <v>43</v>
      </c>
      <c r="V570">
        <v>284043</v>
      </c>
      <c r="W570" t="s">
        <v>26</v>
      </c>
      <c r="X570" t="s">
        <v>26</v>
      </c>
      <c r="Y570" t="s">
        <v>297</v>
      </c>
      <c r="Z570" t="s">
        <v>294</v>
      </c>
      <c r="AA570" s="3" t="str">
        <f t="shared" si="16"/>
        <v>4043</v>
      </c>
      <c r="AB570" s="4" t="str">
        <f t="shared" si="17"/>
        <v>Non-TIF</v>
      </c>
    </row>
    <row r="571" spans="1:28" x14ac:dyDescent="0.25">
      <c r="A571">
        <v>2022</v>
      </c>
      <c r="B571">
        <v>29</v>
      </c>
      <c r="C571" t="s">
        <v>44</v>
      </c>
      <c r="D571">
        <v>0</v>
      </c>
      <c r="E571">
        <v>12592</v>
      </c>
      <c r="F571">
        <v>0</v>
      </c>
      <c r="G571">
        <v>4690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17282</v>
      </c>
      <c r="O571">
        <v>0</v>
      </c>
      <c r="P571">
        <v>17282</v>
      </c>
      <c r="Q571">
        <v>0</v>
      </c>
      <c r="R571">
        <v>2022</v>
      </c>
      <c r="S571">
        <v>29</v>
      </c>
      <c r="T571">
        <v>4</v>
      </c>
      <c r="U571">
        <v>203</v>
      </c>
      <c r="V571">
        <v>294203</v>
      </c>
      <c r="W571" t="s">
        <v>26</v>
      </c>
      <c r="X571" t="s">
        <v>26</v>
      </c>
      <c r="Y571" t="s">
        <v>300</v>
      </c>
      <c r="Z571" t="s">
        <v>299</v>
      </c>
      <c r="AA571" s="3" t="str">
        <f t="shared" si="16"/>
        <v>4203</v>
      </c>
      <c r="AB571" s="4" t="str">
        <f t="shared" si="17"/>
        <v>Non-TIF</v>
      </c>
    </row>
    <row r="572" spans="1:28" x14ac:dyDescent="0.25">
      <c r="A572">
        <v>2022</v>
      </c>
      <c r="B572">
        <v>47</v>
      </c>
      <c r="C572" t="s">
        <v>23</v>
      </c>
      <c r="D572">
        <v>0</v>
      </c>
      <c r="E572">
        <v>0</v>
      </c>
      <c r="F572">
        <v>0</v>
      </c>
      <c r="G572">
        <v>0</v>
      </c>
      <c r="H572">
        <v>2901180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2901180</v>
      </c>
      <c r="O572">
        <v>0</v>
      </c>
      <c r="P572">
        <v>2901180</v>
      </c>
      <c r="Q572">
        <v>0</v>
      </c>
      <c r="R572">
        <v>2022</v>
      </c>
      <c r="S572">
        <v>47</v>
      </c>
      <c r="T572">
        <v>5</v>
      </c>
      <c r="U572">
        <v>832</v>
      </c>
      <c r="V572" t="s">
        <v>357</v>
      </c>
      <c r="W572" t="s">
        <v>25</v>
      </c>
      <c r="X572" t="s">
        <v>26</v>
      </c>
      <c r="Y572" t="s">
        <v>358</v>
      </c>
      <c r="Z572" t="s">
        <v>468</v>
      </c>
      <c r="AA572" s="3" t="str">
        <f t="shared" si="16"/>
        <v>5832</v>
      </c>
      <c r="AB572" s="4" t="str">
        <f t="shared" si="17"/>
        <v>TIF</v>
      </c>
    </row>
    <row r="573" spans="1:28" x14ac:dyDescent="0.25">
      <c r="A573">
        <v>2022</v>
      </c>
      <c r="B573">
        <v>47</v>
      </c>
      <c r="C573" t="s">
        <v>31</v>
      </c>
      <c r="D573">
        <v>439543</v>
      </c>
      <c r="E573">
        <v>1925483</v>
      </c>
      <c r="F573">
        <v>718033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3083059</v>
      </c>
      <c r="O573">
        <v>0</v>
      </c>
      <c r="P573">
        <v>3083059</v>
      </c>
      <c r="Q573">
        <v>9528</v>
      </c>
      <c r="R573">
        <v>2022</v>
      </c>
      <c r="S573">
        <v>47</v>
      </c>
      <c r="T573">
        <v>1</v>
      </c>
      <c r="U573">
        <v>701</v>
      </c>
      <c r="V573">
        <v>241701</v>
      </c>
      <c r="W573" t="s">
        <v>26</v>
      </c>
      <c r="X573" t="s">
        <v>26</v>
      </c>
      <c r="Y573" t="s">
        <v>359</v>
      </c>
      <c r="Z573" t="s">
        <v>468</v>
      </c>
      <c r="AA573" s="3" t="str">
        <f t="shared" si="16"/>
        <v>1701</v>
      </c>
      <c r="AB573" s="4" t="str">
        <f t="shared" si="17"/>
        <v>Non-TIF</v>
      </c>
    </row>
    <row r="574" spans="1:28" x14ac:dyDescent="0.25">
      <c r="A574">
        <v>2022</v>
      </c>
      <c r="B574">
        <v>47</v>
      </c>
      <c r="C574" t="s">
        <v>31</v>
      </c>
      <c r="D574">
        <v>3010804</v>
      </c>
      <c r="E574">
        <v>15502948</v>
      </c>
      <c r="F574">
        <v>1140644</v>
      </c>
      <c r="G574">
        <v>13936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19668332</v>
      </c>
      <c r="O574">
        <v>9260</v>
      </c>
      <c r="P574">
        <v>19659072</v>
      </c>
      <c r="Q574">
        <v>119646</v>
      </c>
      <c r="R574">
        <v>2022</v>
      </c>
      <c r="S574">
        <v>47</v>
      </c>
      <c r="T574">
        <v>5</v>
      </c>
      <c r="U574">
        <v>832</v>
      </c>
      <c r="V574">
        <v>245832</v>
      </c>
      <c r="W574" t="s">
        <v>26</v>
      </c>
      <c r="X574" t="s">
        <v>26</v>
      </c>
      <c r="Y574" t="s">
        <v>272</v>
      </c>
      <c r="Z574" t="s">
        <v>468</v>
      </c>
      <c r="AA574" s="3" t="str">
        <f t="shared" si="16"/>
        <v>5832</v>
      </c>
      <c r="AB574" s="4" t="str">
        <f t="shared" si="17"/>
        <v>Non-TIF</v>
      </c>
    </row>
    <row r="575" spans="1:28" x14ac:dyDescent="0.25">
      <c r="A575">
        <v>2022</v>
      </c>
      <c r="B575">
        <v>48</v>
      </c>
      <c r="C575" t="s">
        <v>23</v>
      </c>
      <c r="D575">
        <v>0</v>
      </c>
      <c r="E575">
        <v>0</v>
      </c>
      <c r="F575">
        <v>0</v>
      </c>
      <c r="G575">
        <v>0</v>
      </c>
      <c r="H575">
        <v>21747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21747</v>
      </c>
      <c r="O575">
        <v>0</v>
      </c>
      <c r="P575">
        <v>21747</v>
      </c>
      <c r="Q575">
        <v>0</v>
      </c>
      <c r="R575">
        <v>2022</v>
      </c>
      <c r="S575">
        <v>48</v>
      </c>
      <c r="T575">
        <v>2</v>
      </c>
      <c r="U575">
        <v>97</v>
      </c>
      <c r="V575" t="s">
        <v>1709</v>
      </c>
      <c r="W575" t="s">
        <v>25</v>
      </c>
      <c r="X575" t="s">
        <v>26</v>
      </c>
      <c r="Y575" t="s">
        <v>1710</v>
      </c>
      <c r="Z575" t="s">
        <v>472</v>
      </c>
      <c r="AA575" s="3" t="str">
        <f t="shared" si="16"/>
        <v>2097</v>
      </c>
      <c r="AB575" s="4" t="str">
        <f t="shared" si="17"/>
        <v>TIF</v>
      </c>
    </row>
    <row r="576" spans="1:28" x14ac:dyDescent="0.25">
      <c r="A576">
        <v>2022</v>
      </c>
      <c r="B576">
        <v>48</v>
      </c>
      <c r="C576" t="s">
        <v>31</v>
      </c>
      <c r="D576">
        <v>32564249</v>
      </c>
      <c r="E576">
        <v>13369846</v>
      </c>
      <c r="F576">
        <v>504530</v>
      </c>
      <c r="G576">
        <v>267443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2495689</v>
      </c>
      <c r="N576">
        <v>49201757</v>
      </c>
      <c r="O576">
        <v>46300</v>
      </c>
      <c r="P576">
        <v>49155457</v>
      </c>
      <c r="Q576">
        <v>295499</v>
      </c>
      <c r="R576">
        <v>2022</v>
      </c>
      <c r="S576">
        <v>48</v>
      </c>
      <c r="T576">
        <v>0</v>
      </c>
      <c r="U576">
        <v>609</v>
      </c>
      <c r="V576">
        <v>60609</v>
      </c>
      <c r="W576" t="s">
        <v>26</v>
      </c>
      <c r="X576" t="s">
        <v>26</v>
      </c>
      <c r="Y576" t="s">
        <v>47</v>
      </c>
      <c r="Z576" t="s">
        <v>472</v>
      </c>
      <c r="AA576" s="3" t="str">
        <f t="shared" si="16"/>
        <v>0609</v>
      </c>
      <c r="AB576" s="4" t="str">
        <f t="shared" si="17"/>
        <v>Non-TIF</v>
      </c>
    </row>
    <row r="577" spans="1:28" x14ac:dyDescent="0.25">
      <c r="A577">
        <v>2022</v>
      </c>
      <c r="B577">
        <v>48</v>
      </c>
      <c r="C577" t="s">
        <v>31</v>
      </c>
      <c r="D577">
        <v>54066742</v>
      </c>
      <c r="E577">
        <v>68032791</v>
      </c>
      <c r="F577">
        <v>3008489</v>
      </c>
      <c r="G577">
        <v>4771411</v>
      </c>
      <c r="H577">
        <v>585713</v>
      </c>
      <c r="I577">
        <v>0</v>
      </c>
      <c r="J577">
        <v>0</v>
      </c>
      <c r="K577">
        <v>0</v>
      </c>
      <c r="L577">
        <v>5057653</v>
      </c>
      <c r="M577">
        <v>0</v>
      </c>
      <c r="N577">
        <v>135522799</v>
      </c>
      <c r="O577">
        <v>127788</v>
      </c>
      <c r="P577">
        <v>135395011</v>
      </c>
      <c r="Q577">
        <v>3884424</v>
      </c>
      <c r="R577">
        <v>2022</v>
      </c>
      <c r="S577">
        <v>48</v>
      </c>
      <c r="T577">
        <v>2</v>
      </c>
      <c r="U577">
        <v>97</v>
      </c>
      <c r="V577">
        <v>482097</v>
      </c>
      <c r="W577" t="s">
        <v>26</v>
      </c>
      <c r="X577" t="s">
        <v>26</v>
      </c>
      <c r="Y577" t="s">
        <v>522</v>
      </c>
      <c r="Z577" t="s">
        <v>472</v>
      </c>
      <c r="AA577" s="3" t="str">
        <f t="shared" si="16"/>
        <v>2097</v>
      </c>
      <c r="AB577" s="4" t="str">
        <f t="shared" si="17"/>
        <v>Non-TIF</v>
      </c>
    </row>
    <row r="578" spans="1:28" x14ac:dyDescent="0.25">
      <c r="A578">
        <v>2022</v>
      </c>
      <c r="B578">
        <v>48</v>
      </c>
      <c r="C578" t="s">
        <v>31</v>
      </c>
      <c r="D578">
        <v>2544515</v>
      </c>
      <c r="E578">
        <v>1478192</v>
      </c>
      <c r="F578">
        <v>80499</v>
      </c>
      <c r="G578">
        <v>1138305</v>
      </c>
      <c r="H578">
        <v>0</v>
      </c>
      <c r="I578">
        <v>0</v>
      </c>
      <c r="J578">
        <v>0</v>
      </c>
      <c r="K578">
        <v>0</v>
      </c>
      <c r="L578">
        <v>54700</v>
      </c>
      <c r="M578">
        <v>0</v>
      </c>
      <c r="N578">
        <v>5296211</v>
      </c>
      <c r="O578">
        <v>0</v>
      </c>
      <c r="P578">
        <v>5296211</v>
      </c>
      <c r="Q578">
        <v>163914</v>
      </c>
      <c r="R578">
        <v>2022</v>
      </c>
      <c r="S578">
        <v>48</v>
      </c>
      <c r="T578">
        <v>1</v>
      </c>
      <c r="U578">
        <v>221</v>
      </c>
      <c r="V578">
        <v>521221</v>
      </c>
      <c r="W578" t="s">
        <v>26</v>
      </c>
      <c r="X578" t="s">
        <v>26</v>
      </c>
      <c r="Y578" t="s">
        <v>554</v>
      </c>
      <c r="Z578" t="s">
        <v>472</v>
      </c>
      <c r="AA578" s="3" t="str">
        <f t="shared" si="16"/>
        <v>1221</v>
      </c>
      <c r="AB578" s="4" t="str">
        <f t="shared" si="17"/>
        <v>Non-TIF</v>
      </c>
    </row>
    <row r="579" spans="1:28" x14ac:dyDescent="0.25">
      <c r="A579">
        <v>2022</v>
      </c>
      <c r="B579">
        <v>48</v>
      </c>
      <c r="C579" t="s">
        <v>31</v>
      </c>
      <c r="D579">
        <v>1312576</v>
      </c>
      <c r="E579">
        <v>3527683</v>
      </c>
      <c r="F579">
        <v>189269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5029528</v>
      </c>
      <c r="O579">
        <v>1852</v>
      </c>
      <c r="P579">
        <v>5027676</v>
      </c>
      <c r="Q579">
        <v>67614</v>
      </c>
      <c r="R579">
        <v>2022</v>
      </c>
      <c r="S579">
        <v>48</v>
      </c>
      <c r="T579">
        <v>6</v>
      </c>
      <c r="U579">
        <v>462</v>
      </c>
      <c r="V579">
        <v>546462</v>
      </c>
      <c r="W579" t="s">
        <v>26</v>
      </c>
      <c r="X579" t="s">
        <v>26</v>
      </c>
      <c r="Y579" t="s">
        <v>555</v>
      </c>
      <c r="Z579" t="s">
        <v>472</v>
      </c>
      <c r="AA579" s="3" t="str">
        <f t="shared" ref="AA579:AA642" si="18">CONCATENATE(T579,TEXT(U579,"000"))</f>
        <v>6462</v>
      </c>
      <c r="AB579" s="4" t="str">
        <f t="shared" ref="AB579:AB642" si="19">IF(C579="I","TIF","Non-TIF")</f>
        <v>Non-TIF</v>
      </c>
    </row>
    <row r="580" spans="1:28" x14ac:dyDescent="0.25">
      <c r="A580">
        <v>2022</v>
      </c>
      <c r="B580">
        <v>49</v>
      </c>
      <c r="C580" t="s">
        <v>44</v>
      </c>
      <c r="D580">
        <v>40508734</v>
      </c>
      <c r="E580">
        <v>258891</v>
      </c>
      <c r="F580">
        <v>6965</v>
      </c>
      <c r="G580">
        <v>6974648</v>
      </c>
      <c r="H580">
        <v>1444241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49193479</v>
      </c>
      <c r="O580">
        <v>111120</v>
      </c>
      <c r="P580">
        <v>49082359</v>
      </c>
      <c r="Q580">
        <v>0</v>
      </c>
      <c r="R580">
        <v>2022</v>
      </c>
      <c r="S580">
        <v>49</v>
      </c>
      <c r="T580">
        <v>0</v>
      </c>
      <c r="U580">
        <v>585</v>
      </c>
      <c r="V580">
        <v>490585</v>
      </c>
      <c r="W580" t="s">
        <v>26</v>
      </c>
      <c r="X580" t="s">
        <v>26</v>
      </c>
      <c r="Y580" t="s">
        <v>525</v>
      </c>
      <c r="Z580" t="s">
        <v>473</v>
      </c>
      <c r="AA580" s="3" t="str">
        <f t="shared" si="18"/>
        <v>0585</v>
      </c>
      <c r="AB580" s="4" t="str">
        <f t="shared" si="19"/>
        <v>Non-TIF</v>
      </c>
    </row>
    <row r="581" spans="1:28" x14ac:dyDescent="0.25">
      <c r="A581">
        <v>2022</v>
      </c>
      <c r="B581">
        <v>49</v>
      </c>
      <c r="C581" t="s">
        <v>23</v>
      </c>
      <c r="D581">
        <v>12664980</v>
      </c>
      <c r="E581">
        <v>0</v>
      </c>
      <c r="F581">
        <v>0</v>
      </c>
      <c r="G581">
        <v>9485301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22150281</v>
      </c>
      <c r="O581">
        <v>0</v>
      </c>
      <c r="P581">
        <v>22150281</v>
      </c>
      <c r="Q581">
        <v>0</v>
      </c>
      <c r="R581">
        <v>2022</v>
      </c>
      <c r="S581">
        <v>49</v>
      </c>
      <c r="T581">
        <v>0</v>
      </c>
      <c r="U581">
        <v>585</v>
      </c>
      <c r="V581" t="s">
        <v>523</v>
      </c>
      <c r="W581" t="s">
        <v>25</v>
      </c>
      <c r="X581" t="s">
        <v>26</v>
      </c>
      <c r="Y581" t="s">
        <v>524</v>
      </c>
      <c r="Z581" t="s">
        <v>473</v>
      </c>
      <c r="AA581" s="3" t="str">
        <f t="shared" si="18"/>
        <v>0585</v>
      </c>
      <c r="AB581" s="4" t="str">
        <f t="shared" si="19"/>
        <v>TIF</v>
      </c>
    </row>
    <row r="582" spans="1:28" x14ac:dyDescent="0.25">
      <c r="A582">
        <v>2022</v>
      </c>
      <c r="B582">
        <v>49</v>
      </c>
      <c r="C582" t="s">
        <v>23</v>
      </c>
      <c r="D582">
        <v>9017190</v>
      </c>
      <c r="E582">
        <v>0</v>
      </c>
      <c r="F582">
        <v>0</v>
      </c>
      <c r="G582">
        <v>13754720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22771910</v>
      </c>
      <c r="O582">
        <v>0</v>
      </c>
      <c r="P582">
        <v>22771910</v>
      </c>
      <c r="Q582">
        <v>0</v>
      </c>
      <c r="R582">
        <v>2022</v>
      </c>
      <c r="S582">
        <v>49</v>
      </c>
      <c r="T582">
        <v>4</v>
      </c>
      <c r="U582">
        <v>41</v>
      </c>
      <c r="V582" t="s">
        <v>559</v>
      </c>
      <c r="W582" t="s">
        <v>25</v>
      </c>
      <c r="X582" t="s">
        <v>26</v>
      </c>
      <c r="Y582" t="s">
        <v>560</v>
      </c>
      <c r="Z582" t="s">
        <v>473</v>
      </c>
      <c r="AA582" s="3" t="str">
        <f t="shared" si="18"/>
        <v>4041</v>
      </c>
      <c r="AB582" s="4" t="str">
        <f t="shared" si="19"/>
        <v>TIF</v>
      </c>
    </row>
    <row r="583" spans="1:28" x14ac:dyDescent="0.25">
      <c r="A583">
        <v>2022</v>
      </c>
      <c r="B583">
        <v>49</v>
      </c>
      <c r="C583" t="s">
        <v>31</v>
      </c>
      <c r="D583">
        <v>14807064</v>
      </c>
      <c r="E583">
        <v>28715322</v>
      </c>
      <c r="F583">
        <v>1810134</v>
      </c>
      <c r="G583">
        <v>97278</v>
      </c>
      <c r="H583">
        <v>0</v>
      </c>
      <c r="I583">
        <v>0</v>
      </c>
      <c r="J583">
        <v>0</v>
      </c>
      <c r="K583">
        <v>0</v>
      </c>
      <c r="L583">
        <v>292299</v>
      </c>
      <c r="M583">
        <v>0</v>
      </c>
      <c r="N583">
        <v>45722097</v>
      </c>
      <c r="O583">
        <v>35188</v>
      </c>
      <c r="P583">
        <v>45686909</v>
      </c>
      <c r="Q583">
        <v>221296</v>
      </c>
      <c r="R583">
        <v>2022</v>
      </c>
      <c r="S583">
        <v>49</v>
      </c>
      <c r="T583">
        <v>6</v>
      </c>
      <c r="U583">
        <v>961</v>
      </c>
      <c r="V583">
        <v>316961</v>
      </c>
      <c r="W583" t="s">
        <v>26</v>
      </c>
      <c r="X583" t="s">
        <v>26</v>
      </c>
      <c r="Y583" t="s">
        <v>242</v>
      </c>
      <c r="Z583" t="s">
        <v>473</v>
      </c>
      <c r="AA583" s="3" t="str">
        <f t="shared" si="18"/>
        <v>6961</v>
      </c>
      <c r="AB583" s="4" t="str">
        <f t="shared" si="19"/>
        <v>Non-TIF</v>
      </c>
    </row>
    <row r="584" spans="1:28" x14ac:dyDescent="0.25">
      <c r="A584">
        <v>2022</v>
      </c>
      <c r="B584">
        <v>50</v>
      </c>
      <c r="C584" t="s">
        <v>44</v>
      </c>
      <c r="D584">
        <v>7171882</v>
      </c>
      <c r="E584">
        <v>0</v>
      </c>
      <c r="F584">
        <v>0</v>
      </c>
      <c r="G584">
        <v>1088287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8260169</v>
      </c>
      <c r="O584">
        <v>11112</v>
      </c>
      <c r="P584">
        <v>8249057</v>
      </c>
      <c r="Q584">
        <v>0</v>
      </c>
      <c r="R584">
        <v>2022</v>
      </c>
      <c r="S584">
        <v>50</v>
      </c>
      <c r="T584">
        <v>0</v>
      </c>
      <c r="U584">
        <v>513</v>
      </c>
      <c r="V584">
        <v>500513</v>
      </c>
      <c r="W584" t="s">
        <v>26</v>
      </c>
      <c r="X584" t="s">
        <v>26</v>
      </c>
      <c r="Y584" t="s">
        <v>529</v>
      </c>
      <c r="Z584" t="s">
        <v>528</v>
      </c>
      <c r="AA584" s="3" t="str">
        <f t="shared" si="18"/>
        <v>0513</v>
      </c>
      <c r="AB584" s="4" t="str">
        <f t="shared" si="19"/>
        <v>Non-TIF</v>
      </c>
    </row>
    <row r="585" spans="1:28" x14ac:dyDescent="0.25">
      <c r="A585">
        <v>2022</v>
      </c>
      <c r="B585">
        <v>50</v>
      </c>
      <c r="C585" t="s">
        <v>44</v>
      </c>
      <c r="D585">
        <v>33053092</v>
      </c>
      <c r="E585">
        <v>0</v>
      </c>
      <c r="F585">
        <v>0</v>
      </c>
      <c r="G585">
        <v>7202370</v>
      </c>
      <c r="H585">
        <v>1066848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41322310</v>
      </c>
      <c r="O585">
        <v>74080</v>
      </c>
      <c r="P585">
        <v>41248230</v>
      </c>
      <c r="Q585">
        <v>0</v>
      </c>
      <c r="R585">
        <v>2022</v>
      </c>
      <c r="S585">
        <v>50</v>
      </c>
      <c r="T585">
        <v>5</v>
      </c>
      <c r="U585">
        <v>319</v>
      </c>
      <c r="V585">
        <v>505319</v>
      </c>
      <c r="W585" t="s">
        <v>26</v>
      </c>
      <c r="X585" t="s">
        <v>26</v>
      </c>
      <c r="Y585" t="s">
        <v>625</v>
      </c>
      <c r="Z585" t="s">
        <v>528</v>
      </c>
      <c r="AA585" s="3" t="str">
        <f t="shared" si="18"/>
        <v>5319</v>
      </c>
      <c r="AB585" s="4" t="str">
        <f t="shared" si="19"/>
        <v>Non-TIF</v>
      </c>
    </row>
    <row r="586" spans="1:28" x14ac:dyDescent="0.25">
      <c r="A586">
        <v>2022</v>
      </c>
      <c r="B586">
        <v>50</v>
      </c>
      <c r="C586" t="s">
        <v>44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2022</v>
      </c>
      <c r="S586">
        <v>50</v>
      </c>
      <c r="T586">
        <v>0</v>
      </c>
      <c r="U586">
        <v>720</v>
      </c>
      <c r="V586">
        <v>770720</v>
      </c>
      <c r="W586" t="s">
        <v>26</v>
      </c>
      <c r="X586" t="s">
        <v>26</v>
      </c>
      <c r="Y586" t="s">
        <v>561</v>
      </c>
      <c r="Z586" t="s">
        <v>528</v>
      </c>
      <c r="AA586" s="3" t="str">
        <f t="shared" si="18"/>
        <v>0720</v>
      </c>
      <c r="AB586" s="4" t="str">
        <f t="shared" si="19"/>
        <v>Non-TIF</v>
      </c>
    </row>
    <row r="587" spans="1:28" x14ac:dyDescent="0.25">
      <c r="A587">
        <v>2022</v>
      </c>
      <c r="B587">
        <v>50</v>
      </c>
      <c r="C587" t="s">
        <v>23</v>
      </c>
      <c r="D587">
        <v>2833871</v>
      </c>
      <c r="E587">
        <v>0</v>
      </c>
      <c r="F587">
        <v>0</v>
      </c>
      <c r="G587">
        <v>251769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3085640</v>
      </c>
      <c r="O587">
        <v>0</v>
      </c>
      <c r="P587">
        <v>3085640</v>
      </c>
      <c r="Q587">
        <v>0</v>
      </c>
      <c r="R587">
        <v>2022</v>
      </c>
      <c r="S587">
        <v>50</v>
      </c>
      <c r="T587">
        <v>0</v>
      </c>
      <c r="U587">
        <v>513</v>
      </c>
      <c r="V587" t="s">
        <v>562</v>
      </c>
      <c r="W587" t="s">
        <v>25</v>
      </c>
      <c r="X587" t="s">
        <v>26</v>
      </c>
      <c r="Y587" t="s">
        <v>563</v>
      </c>
      <c r="Z587" t="s">
        <v>528</v>
      </c>
      <c r="AA587" s="3" t="str">
        <f t="shared" si="18"/>
        <v>0513</v>
      </c>
      <c r="AB587" s="4" t="str">
        <f t="shared" si="19"/>
        <v>TIF</v>
      </c>
    </row>
    <row r="588" spans="1:28" x14ac:dyDescent="0.25">
      <c r="A588">
        <v>2022</v>
      </c>
      <c r="B588">
        <v>50</v>
      </c>
      <c r="C588" t="s">
        <v>23</v>
      </c>
      <c r="D588">
        <v>34614753</v>
      </c>
      <c r="E588">
        <v>0</v>
      </c>
      <c r="F588">
        <v>0</v>
      </c>
      <c r="G588">
        <v>51180182</v>
      </c>
      <c r="H588">
        <v>13046478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98841413</v>
      </c>
      <c r="O588">
        <v>35188</v>
      </c>
      <c r="P588">
        <v>98806225</v>
      </c>
      <c r="Q588">
        <v>0</v>
      </c>
      <c r="R588">
        <v>2022</v>
      </c>
      <c r="S588">
        <v>50</v>
      </c>
      <c r="T588">
        <v>4</v>
      </c>
      <c r="U588">
        <v>725</v>
      </c>
      <c r="V588" t="s">
        <v>566</v>
      </c>
      <c r="W588" t="s">
        <v>25</v>
      </c>
      <c r="X588" t="s">
        <v>26</v>
      </c>
      <c r="Y588" t="s">
        <v>567</v>
      </c>
      <c r="Z588" t="s">
        <v>528</v>
      </c>
      <c r="AA588" s="3" t="str">
        <f t="shared" si="18"/>
        <v>4725</v>
      </c>
      <c r="AB588" s="4" t="str">
        <f t="shared" si="19"/>
        <v>TIF</v>
      </c>
    </row>
    <row r="589" spans="1:28" x14ac:dyDescent="0.25">
      <c r="A589">
        <v>2022</v>
      </c>
      <c r="B589">
        <v>50</v>
      </c>
      <c r="C589" t="s">
        <v>23</v>
      </c>
      <c r="D589">
        <v>6392397</v>
      </c>
      <c r="E589">
        <v>0</v>
      </c>
      <c r="F589">
        <v>0</v>
      </c>
      <c r="G589">
        <v>1024317</v>
      </c>
      <c r="H589">
        <v>136087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7552801</v>
      </c>
      <c r="O589">
        <v>0</v>
      </c>
      <c r="P589">
        <v>7552801</v>
      </c>
      <c r="Q589">
        <v>0</v>
      </c>
      <c r="R589">
        <v>2022</v>
      </c>
      <c r="S589">
        <v>50</v>
      </c>
      <c r="T589">
        <v>5</v>
      </c>
      <c r="U589">
        <v>319</v>
      </c>
      <c r="V589" t="s">
        <v>526</v>
      </c>
      <c r="W589" t="s">
        <v>25</v>
      </c>
      <c r="X589" t="s">
        <v>26</v>
      </c>
      <c r="Y589" t="s">
        <v>527</v>
      </c>
      <c r="Z589" t="s">
        <v>528</v>
      </c>
      <c r="AA589" s="3" t="str">
        <f t="shared" si="18"/>
        <v>5319</v>
      </c>
      <c r="AB589" s="4" t="str">
        <f t="shared" si="19"/>
        <v>TIF</v>
      </c>
    </row>
    <row r="590" spans="1:28" x14ac:dyDescent="0.25">
      <c r="A590">
        <v>2022</v>
      </c>
      <c r="B590">
        <v>50</v>
      </c>
      <c r="C590" t="s">
        <v>31</v>
      </c>
      <c r="D590">
        <v>586439817</v>
      </c>
      <c r="E590">
        <v>140992213</v>
      </c>
      <c r="F590">
        <v>3551882</v>
      </c>
      <c r="G590">
        <v>64418963</v>
      </c>
      <c r="H590">
        <v>26241595</v>
      </c>
      <c r="I590">
        <v>0</v>
      </c>
      <c r="J590">
        <v>0</v>
      </c>
      <c r="K590">
        <v>0</v>
      </c>
      <c r="L590">
        <v>46844363</v>
      </c>
      <c r="M590">
        <v>3913355</v>
      </c>
      <c r="N590">
        <v>872402188</v>
      </c>
      <c r="O590">
        <v>1363072</v>
      </c>
      <c r="P590">
        <v>871039116</v>
      </c>
      <c r="Q590">
        <v>16713250</v>
      </c>
      <c r="R590">
        <v>2022</v>
      </c>
      <c r="S590">
        <v>50</v>
      </c>
      <c r="T590">
        <v>4</v>
      </c>
      <c r="U590">
        <v>725</v>
      </c>
      <c r="V590">
        <v>504725</v>
      </c>
      <c r="W590" t="s">
        <v>26</v>
      </c>
      <c r="X590" t="s">
        <v>26</v>
      </c>
      <c r="Y590" t="s">
        <v>538</v>
      </c>
      <c r="Z590" t="s">
        <v>528</v>
      </c>
      <c r="AA590" s="3" t="str">
        <f t="shared" si="18"/>
        <v>4725</v>
      </c>
      <c r="AB590" s="4" t="str">
        <f t="shared" si="19"/>
        <v>Non-TIF</v>
      </c>
    </row>
    <row r="591" spans="1:28" x14ac:dyDescent="0.25">
      <c r="A591">
        <v>2022</v>
      </c>
      <c r="B591">
        <v>33</v>
      </c>
      <c r="C591" t="s">
        <v>23</v>
      </c>
      <c r="D591">
        <v>0</v>
      </c>
      <c r="E591">
        <v>0</v>
      </c>
      <c r="F591">
        <v>0</v>
      </c>
      <c r="G591">
        <v>1774790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1774790</v>
      </c>
      <c r="O591">
        <v>0</v>
      </c>
      <c r="P591">
        <v>1774790</v>
      </c>
      <c r="Q591">
        <v>0</v>
      </c>
      <c r="R591">
        <v>2022</v>
      </c>
      <c r="S591">
        <v>33</v>
      </c>
      <c r="T591">
        <v>6</v>
      </c>
      <c r="U591">
        <v>943</v>
      </c>
      <c r="V591" t="s">
        <v>572</v>
      </c>
      <c r="W591" t="s">
        <v>25</v>
      </c>
      <c r="X591" t="s">
        <v>26</v>
      </c>
      <c r="Y591" t="s">
        <v>573</v>
      </c>
      <c r="Z591" t="s">
        <v>375</v>
      </c>
      <c r="AA591" s="3" t="str">
        <f t="shared" si="18"/>
        <v>6943</v>
      </c>
      <c r="AB591" s="4" t="str">
        <f t="shared" si="19"/>
        <v>TIF</v>
      </c>
    </row>
    <row r="592" spans="1:28" x14ac:dyDescent="0.25">
      <c r="A592">
        <v>2022</v>
      </c>
      <c r="B592">
        <v>33</v>
      </c>
      <c r="C592" t="s">
        <v>31</v>
      </c>
      <c r="D592">
        <v>24577464</v>
      </c>
      <c r="E592">
        <v>35390761</v>
      </c>
      <c r="F592">
        <v>3568380</v>
      </c>
      <c r="G592">
        <v>2363273</v>
      </c>
      <c r="H592">
        <v>338835</v>
      </c>
      <c r="I592">
        <v>0</v>
      </c>
      <c r="J592">
        <v>0</v>
      </c>
      <c r="K592">
        <v>0</v>
      </c>
      <c r="L592">
        <v>15949</v>
      </c>
      <c r="M592">
        <v>0</v>
      </c>
      <c r="N592">
        <v>66254662</v>
      </c>
      <c r="O592">
        <v>83340</v>
      </c>
      <c r="P592">
        <v>66171322</v>
      </c>
      <c r="Q592">
        <v>890828</v>
      </c>
      <c r="R592">
        <v>2022</v>
      </c>
      <c r="S592">
        <v>33</v>
      </c>
      <c r="T592">
        <v>6</v>
      </c>
      <c r="U592">
        <v>509</v>
      </c>
      <c r="V592">
        <v>336509</v>
      </c>
      <c r="W592" t="s">
        <v>26</v>
      </c>
      <c r="X592" t="s">
        <v>26</v>
      </c>
      <c r="Y592" t="s">
        <v>219</v>
      </c>
      <c r="Z592" t="s">
        <v>375</v>
      </c>
      <c r="AA592" s="3" t="str">
        <f t="shared" si="18"/>
        <v>6509</v>
      </c>
      <c r="AB592" s="4" t="str">
        <f t="shared" si="19"/>
        <v>Non-TIF</v>
      </c>
    </row>
    <row r="593" spans="1:28" x14ac:dyDescent="0.25">
      <c r="A593">
        <v>2022</v>
      </c>
      <c r="B593">
        <v>33</v>
      </c>
      <c r="C593" t="s">
        <v>31</v>
      </c>
      <c r="D593">
        <v>42683008</v>
      </c>
      <c r="E593">
        <v>114084473</v>
      </c>
      <c r="F593">
        <v>9719584</v>
      </c>
      <c r="G593">
        <v>2510115</v>
      </c>
      <c r="H593">
        <v>77238</v>
      </c>
      <c r="I593">
        <v>0</v>
      </c>
      <c r="J593">
        <v>0</v>
      </c>
      <c r="K593">
        <v>0</v>
      </c>
      <c r="L593">
        <v>11407331</v>
      </c>
      <c r="M593">
        <v>0</v>
      </c>
      <c r="N593">
        <v>180481749</v>
      </c>
      <c r="O593">
        <v>138900</v>
      </c>
      <c r="P593">
        <v>180342849</v>
      </c>
      <c r="Q593">
        <v>2663034</v>
      </c>
      <c r="R593">
        <v>2022</v>
      </c>
      <c r="S593">
        <v>33</v>
      </c>
      <c r="T593">
        <v>6</v>
      </c>
      <c r="U593">
        <v>943</v>
      </c>
      <c r="V593">
        <v>336943</v>
      </c>
      <c r="W593" t="s">
        <v>26</v>
      </c>
      <c r="X593" t="s">
        <v>26</v>
      </c>
      <c r="Y593" t="s">
        <v>437</v>
      </c>
      <c r="Z593" t="s">
        <v>375</v>
      </c>
      <c r="AA593" s="3" t="str">
        <f t="shared" si="18"/>
        <v>6943</v>
      </c>
      <c r="AB593" s="4" t="str">
        <f t="shared" si="19"/>
        <v>Non-TIF</v>
      </c>
    </row>
    <row r="594" spans="1:28" x14ac:dyDescent="0.25">
      <c r="A594">
        <v>2022</v>
      </c>
      <c r="B594">
        <v>34</v>
      </c>
      <c r="C594" t="s">
        <v>44</v>
      </c>
      <c r="D594">
        <v>513817</v>
      </c>
      <c r="E594">
        <v>81360</v>
      </c>
      <c r="F594">
        <v>0</v>
      </c>
      <c r="G594">
        <v>2896512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3491689</v>
      </c>
      <c r="O594">
        <v>20372</v>
      </c>
      <c r="P594">
        <v>3471317</v>
      </c>
      <c r="Q594">
        <v>0</v>
      </c>
      <c r="R594">
        <v>2022</v>
      </c>
      <c r="S594">
        <v>34</v>
      </c>
      <c r="T594">
        <v>5</v>
      </c>
      <c r="U594">
        <v>697</v>
      </c>
      <c r="V594">
        <v>345697</v>
      </c>
      <c r="W594" t="s">
        <v>26</v>
      </c>
      <c r="X594" t="s">
        <v>26</v>
      </c>
      <c r="Y594" t="s">
        <v>313</v>
      </c>
      <c r="Z594" t="s">
        <v>385</v>
      </c>
      <c r="AA594" s="3" t="str">
        <f t="shared" si="18"/>
        <v>5697</v>
      </c>
      <c r="AB594" s="4" t="str">
        <f t="shared" si="19"/>
        <v>Non-TIF</v>
      </c>
    </row>
    <row r="595" spans="1:28" x14ac:dyDescent="0.25">
      <c r="A595">
        <v>2022</v>
      </c>
      <c r="B595">
        <v>34</v>
      </c>
      <c r="C595" t="s">
        <v>44</v>
      </c>
      <c r="D595">
        <v>168375</v>
      </c>
      <c r="E595">
        <v>123681</v>
      </c>
      <c r="F595">
        <v>4096</v>
      </c>
      <c r="G595">
        <v>917719</v>
      </c>
      <c r="H595">
        <v>51027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1264898</v>
      </c>
      <c r="O595">
        <v>9260</v>
      </c>
      <c r="P595">
        <v>1255638</v>
      </c>
      <c r="Q595">
        <v>0</v>
      </c>
      <c r="R595">
        <v>2022</v>
      </c>
      <c r="S595">
        <v>34</v>
      </c>
      <c r="T595">
        <v>4</v>
      </c>
      <c r="U595">
        <v>772</v>
      </c>
      <c r="V595">
        <v>984772</v>
      </c>
      <c r="W595" t="s">
        <v>26</v>
      </c>
      <c r="X595" t="s">
        <v>26</v>
      </c>
      <c r="Y595" t="s">
        <v>315</v>
      </c>
      <c r="Z595" t="s">
        <v>385</v>
      </c>
      <c r="AA595" s="3" t="str">
        <f t="shared" si="18"/>
        <v>4772</v>
      </c>
      <c r="AB595" s="4" t="str">
        <f t="shared" si="19"/>
        <v>Non-TIF</v>
      </c>
    </row>
    <row r="596" spans="1:28" x14ac:dyDescent="0.25">
      <c r="A596">
        <v>2022</v>
      </c>
      <c r="B596">
        <v>34</v>
      </c>
      <c r="C596" t="s">
        <v>31</v>
      </c>
      <c r="D596">
        <v>13219142</v>
      </c>
      <c r="E596">
        <v>24231181</v>
      </c>
      <c r="F596">
        <v>937848</v>
      </c>
      <c r="G596">
        <v>668233</v>
      </c>
      <c r="H596">
        <v>0</v>
      </c>
      <c r="I596">
        <v>0</v>
      </c>
      <c r="J596">
        <v>0</v>
      </c>
      <c r="K596">
        <v>0</v>
      </c>
      <c r="L596">
        <v>183686</v>
      </c>
      <c r="M596">
        <v>922778</v>
      </c>
      <c r="N596">
        <v>40162868</v>
      </c>
      <c r="O596">
        <v>27780</v>
      </c>
      <c r="P596">
        <v>40135088</v>
      </c>
      <c r="Q596">
        <v>447339</v>
      </c>
      <c r="R596">
        <v>2022</v>
      </c>
      <c r="S596">
        <v>34</v>
      </c>
      <c r="T596">
        <v>4</v>
      </c>
      <c r="U596">
        <v>599</v>
      </c>
      <c r="V596">
        <v>194599</v>
      </c>
      <c r="W596" t="s">
        <v>26</v>
      </c>
      <c r="X596" t="s">
        <v>26</v>
      </c>
      <c r="Y596" t="s">
        <v>142</v>
      </c>
      <c r="Z596" t="s">
        <v>385</v>
      </c>
      <c r="AA596" s="3" t="str">
        <f t="shared" si="18"/>
        <v>4599</v>
      </c>
      <c r="AB596" s="4" t="str">
        <f t="shared" si="19"/>
        <v>Non-TIF</v>
      </c>
    </row>
    <row r="597" spans="1:28" x14ac:dyDescent="0.25">
      <c r="A597">
        <v>2022</v>
      </c>
      <c r="B597">
        <v>35</v>
      </c>
      <c r="C597" t="s">
        <v>44</v>
      </c>
      <c r="D597">
        <v>0</v>
      </c>
      <c r="E597">
        <v>0</v>
      </c>
      <c r="F597">
        <v>0</v>
      </c>
      <c r="G597">
        <v>0</v>
      </c>
      <c r="H597">
        <v>11167467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11167467</v>
      </c>
      <c r="O597">
        <v>0</v>
      </c>
      <c r="P597">
        <v>11167467</v>
      </c>
      <c r="Q597">
        <v>0</v>
      </c>
      <c r="R597">
        <v>2022</v>
      </c>
      <c r="S597">
        <v>35</v>
      </c>
      <c r="T597">
        <v>0</v>
      </c>
      <c r="U597">
        <v>108</v>
      </c>
      <c r="V597">
        <v>420108</v>
      </c>
      <c r="W597" t="s">
        <v>26</v>
      </c>
      <c r="X597" t="s">
        <v>26</v>
      </c>
      <c r="Y597" t="s">
        <v>388</v>
      </c>
      <c r="Z597" t="s">
        <v>389</v>
      </c>
      <c r="AA597" s="3" t="str">
        <f t="shared" si="18"/>
        <v>0108</v>
      </c>
      <c r="AB597" s="4" t="str">
        <f t="shared" si="19"/>
        <v>Non-TIF</v>
      </c>
    </row>
    <row r="598" spans="1:28" x14ac:dyDescent="0.25">
      <c r="A598">
        <v>2022</v>
      </c>
      <c r="B598">
        <v>35</v>
      </c>
      <c r="C598" t="s">
        <v>44</v>
      </c>
      <c r="D598">
        <v>0</v>
      </c>
      <c r="E598">
        <v>0</v>
      </c>
      <c r="F598">
        <v>0</v>
      </c>
      <c r="G598">
        <v>0</v>
      </c>
      <c r="H598">
        <v>58040723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58040723</v>
      </c>
      <c r="O598">
        <v>0</v>
      </c>
      <c r="P598">
        <v>58040723</v>
      </c>
      <c r="Q598">
        <v>0</v>
      </c>
      <c r="R598">
        <v>2022</v>
      </c>
      <c r="S598">
        <v>35</v>
      </c>
      <c r="T598">
        <v>3</v>
      </c>
      <c r="U598">
        <v>150</v>
      </c>
      <c r="V598">
        <v>423150</v>
      </c>
      <c r="W598" t="s">
        <v>26</v>
      </c>
      <c r="X598" t="s">
        <v>26</v>
      </c>
      <c r="Y598" t="s">
        <v>390</v>
      </c>
      <c r="Z598" t="s">
        <v>389</v>
      </c>
      <c r="AA598" s="3" t="str">
        <f t="shared" si="18"/>
        <v>3150</v>
      </c>
      <c r="AB598" s="4" t="str">
        <f t="shared" si="19"/>
        <v>Non-TIF</v>
      </c>
    </row>
    <row r="599" spans="1:28" x14ac:dyDescent="0.25">
      <c r="A599">
        <v>2022</v>
      </c>
      <c r="B599">
        <v>35</v>
      </c>
      <c r="C599" t="s">
        <v>44</v>
      </c>
      <c r="D599">
        <v>0</v>
      </c>
      <c r="E599">
        <v>29143</v>
      </c>
      <c r="F599">
        <v>0</v>
      </c>
      <c r="G599">
        <v>1657246</v>
      </c>
      <c r="H599">
        <v>9138192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10824581</v>
      </c>
      <c r="O599">
        <v>0</v>
      </c>
      <c r="P599">
        <v>10824581</v>
      </c>
      <c r="Q599">
        <v>0</v>
      </c>
      <c r="R599">
        <v>2022</v>
      </c>
      <c r="S599">
        <v>35</v>
      </c>
      <c r="T599">
        <v>1</v>
      </c>
      <c r="U599">
        <v>854</v>
      </c>
      <c r="V599">
        <v>991854</v>
      </c>
      <c r="W599" t="s">
        <v>26</v>
      </c>
      <c r="X599" t="s">
        <v>26</v>
      </c>
      <c r="Y599" t="s">
        <v>426</v>
      </c>
      <c r="Z599" t="s">
        <v>389</v>
      </c>
      <c r="AA599" s="3" t="str">
        <f t="shared" si="18"/>
        <v>1854</v>
      </c>
      <c r="AB599" s="4" t="str">
        <f t="shared" si="19"/>
        <v>Non-TIF</v>
      </c>
    </row>
    <row r="600" spans="1:28" x14ac:dyDescent="0.25">
      <c r="A600">
        <v>2022</v>
      </c>
      <c r="B600">
        <v>35</v>
      </c>
      <c r="C600" t="s">
        <v>23</v>
      </c>
      <c r="D600">
        <v>103252</v>
      </c>
      <c r="E600">
        <v>0</v>
      </c>
      <c r="F600">
        <v>14898</v>
      </c>
      <c r="G600">
        <v>1378434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1496584</v>
      </c>
      <c r="O600">
        <v>0</v>
      </c>
      <c r="P600">
        <v>1496584</v>
      </c>
      <c r="Q600">
        <v>0</v>
      </c>
      <c r="R600">
        <v>2022</v>
      </c>
      <c r="S600">
        <v>35</v>
      </c>
      <c r="T600">
        <v>0</v>
      </c>
      <c r="U600">
        <v>9</v>
      </c>
      <c r="V600" t="s">
        <v>391</v>
      </c>
      <c r="W600" t="s">
        <v>25</v>
      </c>
      <c r="X600" t="s">
        <v>26</v>
      </c>
      <c r="Y600" t="s">
        <v>392</v>
      </c>
      <c r="Z600" t="s">
        <v>389</v>
      </c>
      <c r="AA600" s="3" t="str">
        <f t="shared" si="18"/>
        <v>0009</v>
      </c>
      <c r="AB600" s="4" t="str">
        <f t="shared" si="19"/>
        <v>TIF</v>
      </c>
    </row>
    <row r="601" spans="1:28" x14ac:dyDescent="0.25">
      <c r="A601">
        <v>2022</v>
      </c>
      <c r="B601">
        <v>35</v>
      </c>
      <c r="C601" t="s">
        <v>31</v>
      </c>
      <c r="D601">
        <v>15003317</v>
      </c>
      <c r="E601">
        <v>60221747</v>
      </c>
      <c r="F601">
        <v>5467341</v>
      </c>
      <c r="G601">
        <v>4178490</v>
      </c>
      <c r="H601">
        <v>0</v>
      </c>
      <c r="I601">
        <v>0</v>
      </c>
      <c r="J601">
        <v>0</v>
      </c>
      <c r="K601">
        <v>0</v>
      </c>
      <c r="L601">
        <v>4685767</v>
      </c>
      <c r="M601">
        <v>191859</v>
      </c>
      <c r="N601">
        <v>89748521</v>
      </c>
      <c r="O601">
        <v>51856</v>
      </c>
      <c r="P601">
        <v>89696665</v>
      </c>
      <c r="Q601">
        <v>14334963</v>
      </c>
      <c r="R601">
        <v>2022</v>
      </c>
      <c r="S601">
        <v>35</v>
      </c>
      <c r="T601">
        <v>0</v>
      </c>
      <c r="U601">
        <v>9</v>
      </c>
      <c r="V601">
        <v>380009</v>
      </c>
      <c r="W601" t="s">
        <v>26</v>
      </c>
      <c r="X601" t="s">
        <v>26</v>
      </c>
      <c r="Y601" t="s">
        <v>224</v>
      </c>
      <c r="Z601" t="s">
        <v>389</v>
      </c>
      <c r="AA601" s="3" t="str">
        <f t="shared" si="18"/>
        <v>0009</v>
      </c>
      <c r="AB601" s="4" t="str">
        <f t="shared" si="19"/>
        <v>Non-TIF</v>
      </c>
    </row>
    <row r="602" spans="1:28" x14ac:dyDescent="0.25">
      <c r="A602">
        <v>2022</v>
      </c>
      <c r="B602">
        <v>36</v>
      </c>
      <c r="C602" t="s">
        <v>23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2022</v>
      </c>
      <c r="S602">
        <v>36</v>
      </c>
      <c r="T602">
        <v>5</v>
      </c>
      <c r="U602">
        <v>976</v>
      </c>
      <c r="V602" t="s">
        <v>581</v>
      </c>
      <c r="W602" t="s">
        <v>25</v>
      </c>
      <c r="X602" t="s">
        <v>26</v>
      </c>
      <c r="Y602" t="s">
        <v>582</v>
      </c>
      <c r="Z602" t="s">
        <v>394</v>
      </c>
      <c r="AA602" s="3" t="str">
        <f t="shared" si="18"/>
        <v>5976</v>
      </c>
      <c r="AB602" s="4" t="str">
        <f t="shared" si="19"/>
        <v>TIF</v>
      </c>
    </row>
    <row r="603" spans="1:28" x14ac:dyDescent="0.25">
      <c r="A603">
        <v>2022</v>
      </c>
      <c r="B603">
        <v>36</v>
      </c>
      <c r="C603" t="s">
        <v>31</v>
      </c>
      <c r="D603">
        <v>58219158</v>
      </c>
      <c r="E603">
        <v>75013212</v>
      </c>
      <c r="F603">
        <v>2242135</v>
      </c>
      <c r="G603">
        <v>8799895</v>
      </c>
      <c r="H603">
        <v>133248</v>
      </c>
      <c r="I603">
        <v>0</v>
      </c>
      <c r="J603">
        <v>0</v>
      </c>
      <c r="K603">
        <v>0</v>
      </c>
      <c r="L603">
        <v>2638279</v>
      </c>
      <c r="M603">
        <v>7732659</v>
      </c>
      <c r="N603">
        <v>154778586</v>
      </c>
      <c r="O603">
        <v>161124</v>
      </c>
      <c r="P603">
        <v>154617462</v>
      </c>
      <c r="Q603">
        <v>4760011</v>
      </c>
      <c r="R603">
        <v>2022</v>
      </c>
      <c r="S603">
        <v>36</v>
      </c>
      <c r="T603">
        <v>2</v>
      </c>
      <c r="U603">
        <v>369</v>
      </c>
      <c r="V603">
        <v>362369</v>
      </c>
      <c r="W603" t="s">
        <v>26</v>
      </c>
      <c r="X603" t="s">
        <v>26</v>
      </c>
      <c r="Y603" t="s">
        <v>395</v>
      </c>
      <c r="Z603" t="s">
        <v>394</v>
      </c>
      <c r="AA603" s="3" t="str">
        <f t="shared" si="18"/>
        <v>2369</v>
      </c>
      <c r="AB603" s="4" t="str">
        <f t="shared" si="19"/>
        <v>Non-TIF</v>
      </c>
    </row>
    <row r="604" spans="1:28" x14ac:dyDescent="0.25">
      <c r="A604">
        <v>2022</v>
      </c>
      <c r="B604">
        <v>37</v>
      </c>
      <c r="C604" t="s">
        <v>44</v>
      </c>
      <c r="D604">
        <v>2144243</v>
      </c>
      <c r="E604">
        <v>0</v>
      </c>
      <c r="F604">
        <v>0</v>
      </c>
      <c r="G604">
        <v>20232318</v>
      </c>
      <c r="H604">
        <v>6368159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28744720</v>
      </c>
      <c r="O604">
        <v>27780</v>
      </c>
      <c r="P604">
        <v>28716940</v>
      </c>
      <c r="Q604">
        <v>0</v>
      </c>
      <c r="R604">
        <v>2022</v>
      </c>
      <c r="S604">
        <v>37</v>
      </c>
      <c r="T604">
        <v>3</v>
      </c>
      <c r="U604">
        <v>195</v>
      </c>
      <c r="V604">
        <v>373195</v>
      </c>
      <c r="W604" t="s">
        <v>26</v>
      </c>
      <c r="X604" t="s">
        <v>26</v>
      </c>
      <c r="Y604" t="s">
        <v>63</v>
      </c>
      <c r="Z604" t="s">
        <v>63</v>
      </c>
      <c r="AA604" s="3" t="str">
        <f t="shared" si="18"/>
        <v>3195</v>
      </c>
      <c r="AB604" s="4" t="str">
        <f t="shared" si="19"/>
        <v>Non-TIF</v>
      </c>
    </row>
    <row r="605" spans="1:28" x14ac:dyDescent="0.25">
      <c r="A605">
        <v>2022</v>
      </c>
      <c r="B605">
        <v>37</v>
      </c>
      <c r="C605" t="s">
        <v>31</v>
      </c>
      <c r="D605">
        <v>3420331</v>
      </c>
      <c r="E605">
        <v>28931615</v>
      </c>
      <c r="F605">
        <v>1485807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130655</v>
      </c>
      <c r="M605">
        <v>0</v>
      </c>
      <c r="N605">
        <v>33968408</v>
      </c>
      <c r="O605">
        <v>9260</v>
      </c>
      <c r="P605">
        <v>33959148</v>
      </c>
      <c r="Q605">
        <v>1045810</v>
      </c>
      <c r="R605">
        <v>2022</v>
      </c>
      <c r="S605">
        <v>37</v>
      </c>
      <c r="T605">
        <v>1</v>
      </c>
      <c r="U605">
        <v>413</v>
      </c>
      <c r="V605">
        <v>141413</v>
      </c>
      <c r="W605" t="s">
        <v>26</v>
      </c>
      <c r="X605" t="s">
        <v>26</v>
      </c>
      <c r="Y605" t="s">
        <v>94</v>
      </c>
      <c r="Z605" t="s">
        <v>63</v>
      </c>
      <c r="AA605" s="3" t="str">
        <f t="shared" si="18"/>
        <v>1413</v>
      </c>
      <c r="AB605" s="4" t="str">
        <f t="shared" si="19"/>
        <v>Non-TIF</v>
      </c>
    </row>
    <row r="606" spans="1:28" x14ac:dyDescent="0.25">
      <c r="A606">
        <v>2022</v>
      </c>
      <c r="B606">
        <v>37</v>
      </c>
      <c r="C606" t="s">
        <v>31</v>
      </c>
      <c r="D606">
        <v>1688578</v>
      </c>
      <c r="E606">
        <v>5200184</v>
      </c>
      <c r="F606">
        <v>125826</v>
      </c>
      <c r="G606">
        <v>107175</v>
      </c>
      <c r="H606">
        <v>0</v>
      </c>
      <c r="I606">
        <v>0</v>
      </c>
      <c r="J606">
        <v>0</v>
      </c>
      <c r="K606">
        <v>0</v>
      </c>
      <c r="L606">
        <v>125476</v>
      </c>
      <c r="M606">
        <v>938186</v>
      </c>
      <c r="N606">
        <v>8185425</v>
      </c>
      <c r="O606">
        <v>5556</v>
      </c>
      <c r="P606">
        <v>8179869</v>
      </c>
      <c r="Q606">
        <v>143326</v>
      </c>
      <c r="R606">
        <v>2022</v>
      </c>
      <c r="S606">
        <v>37</v>
      </c>
      <c r="T606">
        <v>2</v>
      </c>
      <c r="U606">
        <v>520</v>
      </c>
      <c r="V606">
        <v>142520</v>
      </c>
      <c r="W606" t="s">
        <v>26</v>
      </c>
      <c r="X606" t="s">
        <v>26</v>
      </c>
      <c r="Y606" t="s">
        <v>180</v>
      </c>
      <c r="Z606" t="s">
        <v>63</v>
      </c>
      <c r="AA606" s="3" t="str">
        <f t="shared" si="18"/>
        <v>2520</v>
      </c>
      <c r="AB606" s="4" t="str">
        <f t="shared" si="19"/>
        <v>Non-TIF</v>
      </c>
    </row>
    <row r="607" spans="1:28" x14ac:dyDescent="0.25">
      <c r="A607">
        <v>2022</v>
      </c>
      <c r="B607">
        <v>37</v>
      </c>
      <c r="C607" t="s">
        <v>31</v>
      </c>
      <c r="D607">
        <v>408292</v>
      </c>
      <c r="E607">
        <v>524656</v>
      </c>
      <c r="F607">
        <v>6140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939088</v>
      </c>
      <c r="O607">
        <v>1852</v>
      </c>
      <c r="P607">
        <v>937236</v>
      </c>
      <c r="Q607">
        <v>4423</v>
      </c>
      <c r="R607">
        <v>2022</v>
      </c>
      <c r="S607">
        <v>37</v>
      </c>
      <c r="T607">
        <v>5</v>
      </c>
      <c r="U607">
        <v>184</v>
      </c>
      <c r="V607">
        <v>255184</v>
      </c>
      <c r="W607" t="s">
        <v>26</v>
      </c>
      <c r="X607" t="s">
        <v>26</v>
      </c>
      <c r="Y607" t="s">
        <v>202</v>
      </c>
      <c r="Z607" t="s">
        <v>63</v>
      </c>
      <c r="AA607" s="3" t="str">
        <f t="shared" si="18"/>
        <v>5184</v>
      </c>
      <c r="AB607" s="4" t="str">
        <f t="shared" si="19"/>
        <v>Non-TIF</v>
      </c>
    </row>
    <row r="608" spans="1:28" x14ac:dyDescent="0.25">
      <c r="A608">
        <v>2022</v>
      </c>
      <c r="B608">
        <v>37</v>
      </c>
      <c r="C608" t="s">
        <v>31</v>
      </c>
      <c r="D608">
        <v>1077154</v>
      </c>
      <c r="E608">
        <v>7577775</v>
      </c>
      <c r="F608">
        <v>130865</v>
      </c>
      <c r="G608">
        <v>92577</v>
      </c>
      <c r="H608">
        <v>0</v>
      </c>
      <c r="I608">
        <v>0</v>
      </c>
      <c r="J608">
        <v>0</v>
      </c>
      <c r="K608">
        <v>0</v>
      </c>
      <c r="L608">
        <v>3629416</v>
      </c>
      <c r="M608">
        <v>0</v>
      </c>
      <c r="N608">
        <v>12507787</v>
      </c>
      <c r="O608">
        <v>3704</v>
      </c>
      <c r="P608">
        <v>12504083</v>
      </c>
      <c r="Q608">
        <v>78570</v>
      </c>
      <c r="R608">
        <v>2022</v>
      </c>
      <c r="S608">
        <v>37</v>
      </c>
      <c r="T608">
        <v>5</v>
      </c>
      <c r="U608">
        <v>121</v>
      </c>
      <c r="V608">
        <v>395121</v>
      </c>
      <c r="W608" t="s">
        <v>26</v>
      </c>
      <c r="X608" t="s">
        <v>26</v>
      </c>
      <c r="Y608" t="s">
        <v>364</v>
      </c>
      <c r="Z608" t="s">
        <v>63</v>
      </c>
      <c r="AA608" s="3" t="str">
        <f t="shared" si="18"/>
        <v>5121</v>
      </c>
      <c r="AB608" s="4" t="str">
        <f t="shared" si="19"/>
        <v>Non-TIF</v>
      </c>
    </row>
    <row r="609" spans="1:28" x14ac:dyDescent="0.25">
      <c r="A609">
        <v>2022</v>
      </c>
      <c r="B609">
        <v>38</v>
      </c>
      <c r="C609" t="s">
        <v>44</v>
      </c>
      <c r="D609">
        <v>15282438</v>
      </c>
      <c r="E609">
        <v>0</v>
      </c>
      <c r="F609">
        <v>0</v>
      </c>
      <c r="G609">
        <v>4289463</v>
      </c>
      <c r="H609">
        <v>2097656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21669557</v>
      </c>
      <c r="O609">
        <v>44448</v>
      </c>
      <c r="P609">
        <v>21625109</v>
      </c>
      <c r="Q609">
        <v>0</v>
      </c>
      <c r="R609">
        <v>2022</v>
      </c>
      <c r="S609">
        <v>38</v>
      </c>
      <c r="T609">
        <v>0</v>
      </c>
      <c r="U609">
        <v>540</v>
      </c>
      <c r="V609">
        <v>380540</v>
      </c>
      <c r="W609" t="s">
        <v>26</v>
      </c>
      <c r="X609" t="s">
        <v>26</v>
      </c>
      <c r="Y609" t="s">
        <v>404</v>
      </c>
      <c r="Z609" t="s">
        <v>405</v>
      </c>
      <c r="AA609" s="3" t="str">
        <f t="shared" si="18"/>
        <v>0540</v>
      </c>
      <c r="AB609" s="4" t="str">
        <f t="shared" si="19"/>
        <v>Non-TIF</v>
      </c>
    </row>
    <row r="610" spans="1:28" x14ac:dyDescent="0.25">
      <c r="A610">
        <v>2022</v>
      </c>
      <c r="B610">
        <v>50</v>
      </c>
      <c r="C610" t="s">
        <v>31</v>
      </c>
      <c r="D610">
        <v>5640057</v>
      </c>
      <c r="E610">
        <v>21278077</v>
      </c>
      <c r="F610">
        <v>575957</v>
      </c>
      <c r="G610">
        <v>129729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527344</v>
      </c>
      <c r="N610">
        <v>28151164</v>
      </c>
      <c r="O610">
        <v>9260</v>
      </c>
      <c r="P610">
        <v>28141904</v>
      </c>
      <c r="Q610">
        <v>289846</v>
      </c>
      <c r="R610">
        <v>2022</v>
      </c>
      <c r="S610">
        <v>50</v>
      </c>
      <c r="T610">
        <v>3</v>
      </c>
      <c r="U610">
        <v>582</v>
      </c>
      <c r="V610">
        <v>643582</v>
      </c>
      <c r="W610" t="s">
        <v>26</v>
      </c>
      <c r="X610" t="s">
        <v>26</v>
      </c>
      <c r="Y610" t="s">
        <v>530</v>
      </c>
      <c r="Z610" t="s">
        <v>528</v>
      </c>
      <c r="AA610" s="3" t="str">
        <f t="shared" si="18"/>
        <v>3582</v>
      </c>
      <c r="AB610" s="4" t="str">
        <f t="shared" si="19"/>
        <v>Non-TIF</v>
      </c>
    </row>
    <row r="611" spans="1:28" x14ac:dyDescent="0.25">
      <c r="A611">
        <v>2022</v>
      </c>
      <c r="B611">
        <v>50</v>
      </c>
      <c r="C611" t="s">
        <v>31</v>
      </c>
      <c r="D611">
        <v>58722648</v>
      </c>
      <c r="E611">
        <v>45152727</v>
      </c>
      <c r="F611">
        <v>880734</v>
      </c>
      <c r="G611">
        <v>1161345</v>
      </c>
      <c r="H611">
        <v>0</v>
      </c>
      <c r="I611">
        <v>0</v>
      </c>
      <c r="J611">
        <v>0</v>
      </c>
      <c r="K611">
        <v>0</v>
      </c>
      <c r="L611">
        <v>369316</v>
      </c>
      <c r="M611">
        <v>5145509</v>
      </c>
      <c r="N611">
        <v>111432279</v>
      </c>
      <c r="O611">
        <v>98156</v>
      </c>
      <c r="P611">
        <v>111334123</v>
      </c>
      <c r="Q611">
        <v>1435286</v>
      </c>
      <c r="R611">
        <v>2022</v>
      </c>
      <c r="S611">
        <v>50</v>
      </c>
      <c r="T611">
        <v>2</v>
      </c>
      <c r="U611">
        <v>709</v>
      </c>
      <c r="V611">
        <v>792709</v>
      </c>
      <c r="W611" t="s">
        <v>26</v>
      </c>
      <c r="X611" t="s">
        <v>26</v>
      </c>
      <c r="Y611" t="s">
        <v>531</v>
      </c>
      <c r="Z611" t="s">
        <v>528</v>
      </c>
      <c r="AA611" s="3" t="str">
        <f t="shared" si="18"/>
        <v>2709</v>
      </c>
      <c r="AB611" s="4" t="str">
        <f t="shared" si="19"/>
        <v>Non-TIF</v>
      </c>
    </row>
    <row r="612" spans="1:28" x14ac:dyDescent="0.25">
      <c r="A612">
        <v>2022</v>
      </c>
      <c r="B612">
        <v>50</v>
      </c>
      <c r="C612" t="s">
        <v>31</v>
      </c>
      <c r="D612">
        <v>6366588</v>
      </c>
      <c r="E612">
        <v>8987098</v>
      </c>
      <c r="F612">
        <v>214277</v>
      </c>
      <c r="G612">
        <v>117822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15685785</v>
      </c>
      <c r="O612">
        <v>12964</v>
      </c>
      <c r="P612">
        <v>15672821</v>
      </c>
      <c r="Q612">
        <v>286084</v>
      </c>
      <c r="R612">
        <v>2022</v>
      </c>
      <c r="S612">
        <v>50</v>
      </c>
      <c r="T612">
        <v>1</v>
      </c>
      <c r="U612">
        <v>350</v>
      </c>
      <c r="V612">
        <v>851350</v>
      </c>
      <c r="W612" t="s">
        <v>26</v>
      </c>
      <c r="X612" t="s">
        <v>26</v>
      </c>
      <c r="Y612" t="s">
        <v>532</v>
      </c>
      <c r="Z612" t="s">
        <v>528</v>
      </c>
      <c r="AA612" s="3" t="str">
        <f t="shared" si="18"/>
        <v>1350</v>
      </c>
      <c r="AB612" s="4" t="str">
        <f t="shared" si="19"/>
        <v>Non-TIF</v>
      </c>
    </row>
    <row r="613" spans="1:28" x14ac:dyDescent="0.25">
      <c r="A613">
        <v>2022</v>
      </c>
      <c r="B613">
        <v>51</v>
      </c>
      <c r="C613" t="s">
        <v>23</v>
      </c>
      <c r="D613">
        <v>8469228</v>
      </c>
      <c r="E613">
        <v>0</v>
      </c>
      <c r="F613">
        <v>0</v>
      </c>
      <c r="G613">
        <v>5568139</v>
      </c>
      <c r="H613">
        <v>2422761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16460128</v>
      </c>
      <c r="O613">
        <v>11112</v>
      </c>
      <c r="P613">
        <v>16449016</v>
      </c>
      <c r="Q613">
        <v>0</v>
      </c>
      <c r="R613">
        <v>2022</v>
      </c>
      <c r="S613">
        <v>51</v>
      </c>
      <c r="T613">
        <v>2</v>
      </c>
      <c r="U613">
        <v>169</v>
      </c>
      <c r="V613" t="s">
        <v>533</v>
      </c>
      <c r="W613" t="s">
        <v>25</v>
      </c>
      <c r="X613" t="s">
        <v>26</v>
      </c>
      <c r="Y613" t="s">
        <v>534</v>
      </c>
      <c r="Z613" t="s">
        <v>535</v>
      </c>
      <c r="AA613" s="3" t="str">
        <f t="shared" si="18"/>
        <v>2169</v>
      </c>
      <c r="AB613" s="4" t="str">
        <f t="shared" si="19"/>
        <v>TIF</v>
      </c>
    </row>
    <row r="614" spans="1:28" x14ac:dyDescent="0.25">
      <c r="A614">
        <v>2022</v>
      </c>
      <c r="B614">
        <v>51</v>
      </c>
      <c r="C614" t="s">
        <v>31</v>
      </c>
      <c r="D614">
        <v>1244844</v>
      </c>
      <c r="E614">
        <v>2293183</v>
      </c>
      <c r="F614">
        <v>183104</v>
      </c>
      <c r="G614">
        <v>17326</v>
      </c>
      <c r="H614">
        <v>0</v>
      </c>
      <c r="I614">
        <v>0</v>
      </c>
      <c r="J614">
        <v>0</v>
      </c>
      <c r="K614">
        <v>0</v>
      </c>
      <c r="L614">
        <v>140652</v>
      </c>
      <c r="M614">
        <v>0</v>
      </c>
      <c r="N614">
        <v>3879109</v>
      </c>
      <c r="O614">
        <v>0</v>
      </c>
      <c r="P614">
        <v>3879109</v>
      </c>
      <c r="Q614">
        <v>21838</v>
      </c>
      <c r="R614">
        <v>2022</v>
      </c>
      <c r="S614">
        <v>51</v>
      </c>
      <c r="T614">
        <v>4</v>
      </c>
      <c r="U614">
        <v>536</v>
      </c>
      <c r="V614">
        <v>444536</v>
      </c>
      <c r="W614" t="s">
        <v>26</v>
      </c>
      <c r="X614" t="s">
        <v>26</v>
      </c>
      <c r="Y614" t="s">
        <v>457</v>
      </c>
      <c r="Z614" t="s">
        <v>535</v>
      </c>
      <c r="AA614" s="3" t="str">
        <f t="shared" si="18"/>
        <v>4536</v>
      </c>
      <c r="AB614" s="4" t="str">
        <f t="shared" si="19"/>
        <v>Non-TIF</v>
      </c>
    </row>
    <row r="615" spans="1:28" x14ac:dyDescent="0.25">
      <c r="A615">
        <v>2022</v>
      </c>
      <c r="B615">
        <v>51</v>
      </c>
      <c r="C615" t="s">
        <v>31</v>
      </c>
      <c r="D615">
        <v>440986128</v>
      </c>
      <c r="E615">
        <v>182120533</v>
      </c>
      <c r="F615">
        <v>12019867</v>
      </c>
      <c r="G615">
        <v>92694278</v>
      </c>
      <c r="H615">
        <v>12825398</v>
      </c>
      <c r="I615">
        <v>0</v>
      </c>
      <c r="J615">
        <v>0</v>
      </c>
      <c r="K615">
        <v>0</v>
      </c>
      <c r="L615">
        <v>115478428</v>
      </c>
      <c r="M615">
        <v>22810495</v>
      </c>
      <c r="N615">
        <v>878935127</v>
      </c>
      <c r="O615">
        <v>787100</v>
      </c>
      <c r="P615">
        <v>878148027</v>
      </c>
      <c r="Q615">
        <v>11396156</v>
      </c>
      <c r="R615">
        <v>2022</v>
      </c>
      <c r="S615">
        <v>51</v>
      </c>
      <c r="T615">
        <v>2</v>
      </c>
      <c r="U615">
        <v>169</v>
      </c>
      <c r="V615">
        <v>512169</v>
      </c>
      <c r="W615" t="s">
        <v>26</v>
      </c>
      <c r="X615" t="s">
        <v>26</v>
      </c>
      <c r="Y615" t="s">
        <v>486</v>
      </c>
      <c r="Z615" t="s">
        <v>535</v>
      </c>
      <c r="AA615" s="3" t="str">
        <f t="shared" si="18"/>
        <v>2169</v>
      </c>
      <c r="AB615" s="4" t="str">
        <f t="shared" si="19"/>
        <v>Non-TIF</v>
      </c>
    </row>
    <row r="616" spans="1:28" x14ac:dyDescent="0.25">
      <c r="A616">
        <v>2022</v>
      </c>
      <c r="B616">
        <v>51</v>
      </c>
      <c r="C616" t="s">
        <v>31</v>
      </c>
      <c r="D616">
        <v>16170252</v>
      </c>
      <c r="E616">
        <v>41759232</v>
      </c>
      <c r="F616">
        <v>2320778</v>
      </c>
      <c r="G616">
        <v>650622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951774</v>
      </c>
      <c r="N616">
        <v>61852658</v>
      </c>
      <c r="O616">
        <v>48152</v>
      </c>
      <c r="P616">
        <v>61804506</v>
      </c>
      <c r="Q616">
        <v>856333</v>
      </c>
      <c r="R616">
        <v>2022</v>
      </c>
      <c r="S616">
        <v>51</v>
      </c>
      <c r="T616">
        <v>5</v>
      </c>
      <c r="U616">
        <v>163</v>
      </c>
      <c r="V616">
        <v>545163</v>
      </c>
      <c r="W616" t="s">
        <v>26</v>
      </c>
      <c r="X616" t="s">
        <v>26</v>
      </c>
      <c r="Y616" t="s">
        <v>536</v>
      </c>
      <c r="Z616" t="s">
        <v>535</v>
      </c>
      <c r="AA616" s="3" t="str">
        <f t="shared" si="18"/>
        <v>5163</v>
      </c>
      <c r="AB616" s="4" t="str">
        <f t="shared" si="19"/>
        <v>Non-TIF</v>
      </c>
    </row>
    <row r="617" spans="1:28" x14ac:dyDescent="0.25">
      <c r="A617">
        <v>2022</v>
      </c>
      <c r="B617">
        <v>52</v>
      </c>
      <c r="C617" t="s">
        <v>44</v>
      </c>
      <c r="D617">
        <v>275517541</v>
      </c>
      <c r="E617">
        <v>399316</v>
      </c>
      <c r="F617">
        <v>0</v>
      </c>
      <c r="G617">
        <v>486399099</v>
      </c>
      <c r="H617">
        <v>30114324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792430280</v>
      </c>
      <c r="O617">
        <v>44448</v>
      </c>
      <c r="P617">
        <v>792385832</v>
      </c>
      <c r="Q617">
        <v>0</v>
      </c>
      <c r="R617">
        <v>2022</v>
      </c>
      <c r="S617">
        <v>52</v>
      </c>
      <c r="T617">
        <v>3</v>
      </c>
      <c r="U617">
        <v>141</v>
      </c>
      <c r="V617">
        <v>523141</v>
      </c>
      <c r="W617" t="s">
        <v>26</v>
      </c>
      <c r="X617" t="s">
        <v>26</v>
      </c>
      <c r="Y617" t="s">
        <v>628</v>
      </c>
      <c r="Z617" t="s">
        <v>545</v>
      </c>
      <c r="AA617" s="3" t="str">
        <f t="shared" si="18"/>
        <v>3141</v>
      </c>
      <c r="AB617" s="4" t="str">
        <f t="shared" si="19"/>
        <v>Non-TIF</v>
      </c>
    </row>
    <row r="618" spans="1:28" x14ac:dyDescent="0.25">
      <c r="A618">
        <v>2022</v>
      </c>
      <c r="B618">
        <v>52</v>
      </c>
      <c r="C618" t="s">
        <v>31</v>
      </c>
      <c r="D618">
        <v>641693446</v>
      </c>
      <c r="E618">
        <v>59415275</v>
      </c>
      <c r="F618">
        <v>2847371</v>
      </c>
      <c r="G618">
        <v>272952418</v>
      </c>
      <c r="H618">
        <v>28583423</v>
      </c>
      <c r="I618">
        <v>0</v>
      </c>
      <c r="J618">
        <v>0</v>
      </c>
      <c r="K618">
        <v>0</v>
      </c>
      <c r="L618">
        <v>5413012</v>
      </c>
      <c r="M618">
        <v>11493194</v>
      </c>
      <c r="N618">
        <v>1022398139</v>
      </c>
      <c r="O618">
        <v>496828</v>
      </c>
      <c r="P618">
        <v>1021901311</v>
      </c>
      <c r="Q618">
        <v>13161954</v>
      </c>
      <c r="R618">
        <v>2022</v>
      </c>
      <c r="S618">
        <v>52</v>
      </c>
      <c r="T618">
        <v>1</v>
      </c>
      <c r="U618">
        <v>221</v>
      </c>
      <c r="V618">
        <v>521221</v>
      </c>
      <c r="W618" t="s">
        <v>26</v>
      </c>
      <c r="X618" t="s">
        <v>26</v>
      </c>
      <c r="Y618" t="s">
        <v>554</v>
      </c>
      <c r="Z618" t="s">
        <v>545</v>
      </c>
      <c r="AA618" s="3" t="str">
        <f t="shared" si="18"/>
        <v>1221</v>
      </c>
      <c r="AB618" s="4" t="str">
        <f t="shared" si="19"/>
        <v>Non-TIF</v>
      </c>
    </row>
    <row r="619" spans="1:28" x14ac:dyDescent="0.25">
      <c r="A619">
        <v>2022</v>
      </c>
      <c r="B619">
        <v>52</v>
      </c>
      <c r="C619" t="s">
        <v>31</v>
      </c>
      <c r="D619">
        <v>6520850</v>
      </c>
      <c r="E619">
        <v>1400125</v>
      </c>
      <c r="F619">
        <v>95675</v>
      </c>
      <c r="G619">
        <v>36561</v>
      </c>
      <c r="H619">
        <v>0</v>
      </c>
      <c r="I619">
        <v>0</v>
      </c>
      <c r="J619">
        <v>0</v>
      </c>
      <c r="K619">
        <v>0</v>
      </c>
      <c r="L619">
        <v>9292</v>
      </c>
      <c r="M619">
        <v>0</v>
      </c>
      <c r="N619">
        <v>8062503</v>
      </c>
      <c r="O619">
        <v>14816</v>
      </c>
      <c r="P619">
        <v>8047687</v>
      </c>
      <c r="Q619">
        <v>149743</v>
      </c>
      <c r="R619">
        <v>2022</v>
      </c>
      <c r="S619">
        <v>52</v>
      </c>
      <c r="T619">
        <v>3</v>
      </c>
      <c r="U619">
        <v>744</v>
      </c>
      <c r="V619">
        <v>573744</v>
      </c>
      <c r="W619" t="s">
        <v>26</v>
      </c>
      <c r="X619" t="s">
        <v>26</v>
      </c>
      <c r="Y619" t="s">
        <v>211</v>
      </c>
      <c r="Z619" t="s">
        <v>545</v>
      </c>
      <c r="AA619" s="3" t="str">
        <f t="shared" si="18"/>
        <v>3744</v>
      </c>
      <c r="AB619" s="4" t="str">
        <f t="shared" si="19"/>
        <v>Non-TIF</v>
      </c>
    </row>
    <row r="620" spans="1:28" x14ac:dyDescent="0.25">
      <c r="A620">
        <v>2022</v>
      </c>
      <c r="B620">
        <v>52</v>
      </c>
      <c r="C620" t="s">
        <v>31</v>
      </c>
      <c r="D620">
        <v>73068484</v>
      </c>
      <c r="E620">
        <v>41228998</v>
      </c>
      <c r="F620">
        <v>8352248</v>
      </c>
      <c r="G620">
        <v>5966194</v>
      </c>
      <c r="H620">
        <v>2337223</v>
      </c>
      <c r="I620">
        <v>0</v>
      </c>
      <c r="J620">
        <v>0</v>
      </c>
      <c r="K620">
        <v>0</v>
      </c>
      <c r="L620">
        <v>317995</v>
      </c>
      <c r="M620">
        <v>0</v>
      </c>
      <c r="N620">
        <v>131271142</v>
      </c>
      <c r="O620">
        <v>42596</v>
      </c>
      <c r="P620">
        <v>131228546</v>
      </c>
      <c r="Q620">
        <v>6699167</v>
      </c>
      <c r="R620">
        <v>2022</v>
      </c>
      <c r="S620">
        <v>52</v>
      </c>
      <c r="T620">
        <v>4</v>
      </c>
      <c r="U620">
        <v>271</v>
      </c>
      <c r="V620">
        <v>924271</v>
      </c>
      <c r="W620" t="s">
        <v>26</v>
      </c>
      <c r="X620" t="s">
        <v>26</v>
      </c>
      <c r="Y620" t="s">
        <v>556</v>
      </c>
      <c r="Z620" t="s">
        <v>545</v>
      </c>
      <c r="AA620" s="3" t="str">
        <f t="shared" si="18"/>
        <v>4271</v>
      </c>
      <c r="AB620" s="4" t="str">
        <f t="shared" si="19"/>
        <v>Non-TIF</v>
      </c>
    </row>
    <row r="621" spans="1:28" x14ac:dyDescent="0.25">
      <c r="A621">
        <v>2022</v>
      </c>
      <c r="B621">
        <v>53</v>
      </c>
      <c r="C621" t="s">
        <v>44</v>
      </c>
      <c r="D621">
        <v>0</v>
      </c>
      <c r="E621">
        <v>0</v>
      </c>
      <c r="F621">
        <v>0</v>
      </c>
      <c r="G621">
        <v>134084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134084</v>
      </c>
      <c r="O621">
        <v>0</v>
      </c>
      <c r="P621">
        <v>134084</v>
      </c>
      <c r="Q621">
        <v>0</v>
      </c>
      <c r="R621">
        <v>2022</v>
      </c>
      <c r="S621">
        <v>53</v>
      </c>
      <c r="T621">
        <v>4</v>
      </c>
      <c r="U621">
        <v>269</v>
      </c>
      <c r="V621">
        <v>534269</v>
      </c>
      <c r="W621" t="s">
        <v>26</v>
      </c>
      <c r="X621" t="s">
        <v>26</v>
      </c>
      <c r="Y621" t="s">
        <v>210</v>
      </c>
      <c r="Z621" t="s">
        <v>547</v>
      </c>
      <c r="AA621" s="3" t="str">
        <f t="shared" si="18"/>
        <v>4269</v>
      </c>
      <c r="AB621" s="4" t="str">
        <f t="shared" si="19"/>
        <v>Non-TIF</v>
      </c>
    </row>
    <row r="622" spans="1:28" x14ac:dyDescent="0.25">
      <c r="A622">
        <v>2022</v>
      </c>
      <c r="B622">
        <v>53</v>
      </c>
      <c r="C622" t="s">
        <v>44</v>
      </c>
      <c r="D622">
        <v>8841932</v>
      </c>
      <c r="E622">
        <v>0</v>
      </c>
      <c r="F622">
        <v>0</v>
      </c>
      <c r="G622">
        <v>3340673</v>
      </c>
      <c r="H622">
        <v>567774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12750379</v>
      </c>
      <c r="O622">
        <v>70376</v>
      </c>
      <c r="P622">
        <v>12680003</v>
      </c>
      <c r="Q622">
        <v>0</v>
      </c>
      <c r="R622">
        <v>2022</v>
      </c>
      <c r="S622">
        <v>53</v>
      </c>
      <c r="T622">
        <v>4</v>
      </c>
      <c r="U622">
        <v>446</v>
      </c>
      <c r="V622">
        <v>534446</v>
      </c>
      <c r="W622" t="s">
        <v>26</v>
      </c>
      <c r="X622" t="s">
        <v>26</v>
      </c>
      <c r="Y622" t="s">
        <v>330</v>
      </c>
      <c r="Z622" t="s">
        <v>547</v>
      </c>
      <c r="AA622" s="3" t="str">
        <f t="shared" si="18"/>
        <v>4446</v>
      </c>
      <c r="AB622" s="4" t="str">
        <f t="shared" si="19"/>
        <v>Non-TIF</v>
      </c>
    </row>
    <row r="623" spans="1:28" x14ac:dyDescent="0.25">
      <c r="A623">
        <v>2022</v>
      </c>
      <c r="B623">
        <v>53</v>
      </c>
      <c r="C623" t="s">
        <v>31</v>
      </c>
      <c r="D623">
        <v>4193591</v>
      </c>
      <c r="E623">
        <v>13179343</v>
      </c>
      <c r="F623">
        <v>393435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338749</v>
      </c>
      <c r="M623">
        <v>0</v>
      </c>
      <c r="N623">
        <v>18105118</v>
      </c>
      <c r="O623">
        <v>1852</v>
      </c>
      <c r="P623">
        <v>18103266</v>
      </c>
      <c r="Q623">
        <v>105868</v>
      </c>
      <c r="R623">
        <v>2022</v>
      </c>
      <c r="S623">
        <v>53</v>
      </c>
      <c r="T623">
        <v>3</v>
      </c>
      <c r="U623">
        <v>691</v>
      </c>
      <c r="V623">
        <v>163691</v>
      </c>
      <c r="W623" t="s">
        <v>26</v>
      </c>
      <c r="X623" t="s">
        <v>26</v>
      </c>
      <c r="Y623" t="s">
        <v>158</v>
      </c>
      <c r="Z623" t="s">
        <v>547</v>
      </c>
      <c r="AA623" s="3" t="str">
        <f t="shared" si="18"/>
        <v>3691</v>
      </c>
      <c r="AB623" s="4" t="str">
        <f t="shared" si="19"/>
        <v>Non-TIF</v>
      </c>
    </row>
    <row r="624" spans="1:28" x14ac:dyDescent="0.25">
      <c r="A624">
        <v>2022</v>
      </c>
      <c r="B624">
        <v>53</v>
      </c>
      <c r="C624" t="s">
        <v>31</v>
      </c>
      <c r="D624">
        <v>39868695</v>
      </c>
      <c r="E624">
        <v>59679831</v>
      </c>
      <c r="F624">
        <v>3062313</v>
      </c>
      <c r="G624">
        <v>4229329</v>
      </c>
      <c r="H624">
        <v>0</v>
      </c>
      <c r="I624">
        <v>0</v>
      </c>
      <c r="J624">
        <v>0</v>
      </c>
      <c r="K624">
        <v>0</v>
      </c>
      <c r="L624">
        <v>8449474</v>
      </c>
      <c r="M624">
        <v>0</v>
      </c>
      <c r="N624">
        <v>115289642</v>
      </c>
      <c r="O624">
        <v>140752</v>
      </c>
      <c r="P624">
        <v>115148890</v>
      </c>
      <c r="Q624">
        <v>2192409</v>
      </c>
      <c r="R624">
        <v>2022</v>
      </c>
      <c r="S624">
        <v>53</v>
      </c>
      <c r="T624">
        <v>4</v>
      </c>
      <c r="U624">
        <v>905</v>
      </c>
      <c r="V624">
        <v>534905</v>
      </c>
      <c r="W624" t="s">
        <v>26</v>
      </c>
      <c r="X624" t="s">
        <v>26</v>
      </c>
      <c r="Y624" t="s">
        <v>633</v>
      </c>
      <c r="Z624" t="s">
        <v>547</v>
      </c>
      <c r="AA624" s="3" t="str">
        <f t="shared" si="18"/>
        <v>4905</v>
      </c>
      <c r="AB624" s="4" t="str">
        <f t="shared" si="19"/>
        <v>Non-TIF</v>
      </c>
    </row>
    <row r="625" spans="1:28" x14ac:dyDescent="0.25">
      <c r="A625">
        <v>2022</v>
      </c>
      <c r="B625">
        <v>53</v>
      </c>
      <c r="C625" t="s">
        <v>31</v>
      </c>
      <c r="D625">
        <v>3016105</v>
      </c>
      <c r="E625">
        <v>6235424</v>
      </c>
      <c r="F625">
        <v>133771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341290</v>
      </c>
      <c r="M625">
        <v>0</v>
      </c>
      <c r="N625">
        <v>9726590</v>
      </c>
      <c r="O625">
        <v>11112</v>
      </c>
      <c r="P625">
        <v>9715478</v>
      </c>
      <c r="Q625">
        <v>69938</v>
      </c>
      <c r="R625">
        <v>2022</v>
      </c>
      <c r="S625">
        <v>53</v>
      </c>
      <c r="T625">
        <v>4</v>
      </c>
      <c r="U625">
        <v>554</v>
      </c>
      <c r="V625">
        <v>574554</v>
      </c>
      <c r="W625" t="s">
        <v>26</v>
      </c>
      <c r="X625" t="s">
        <v>26</v>
      </c>
      <c r="Y625" t="s">
        <v>590</v>
      </c>
      <c r="Z625" t="s">
        <v>547</v>
      </c>
      <c r="AA625" s="3" t="str">
        <f t="shared" si="18"/>
        <v>4554</v>
      </c>
      <c r="AB625" s="4" t="str">
        <f t="shared" si="19"/>
        <v>Non-TIF</v>
      </c>
    </row>
    <row r="626" spans="1:28" x14ac:dyDescent="0.25">
      <c r="A626">
        <v>2022</v>
      </c>
      <c r="B626">
        <v>54</v>
      </c>
      <c r="C626" t="s">
        <v>44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2022</v>
      </c>
      <c r="S626">
        <v>54</v>
      </c>
      <c r="T626">
        <v>6</v>
      </c>
      <c r="U626">
        <v>12</v>
      </c>
      <c r="V626">
        <v>546012</v>
      </c>
      <c r="W626" t="s">
        <v>26</v>
      </c>
      <c r="X626" t="s">
        <v>26</v>
      </c>
      <c r="Y626" t="s">
        <v>591</v>
      </c>
      <c r="Z626" t="s">
        <v>548</v>
      </c>
      <c r="AA626" s="3" t="str">
        <f t="shared" si="18"/>
        <v>6012</v>
      </c>
      <c r="AB626" s="4" t="str">
        <f t="shared" si="19"/>
        <v>Non-TIF</v>
      </c>
    </row>
    <row r="627" spans="1:28" x14ac:dyDescent="0.25">
      <c r="A627">
        <v>2022</v>
      </c>
      <c r="B627">
        <v>55</v>
      </c>
      <c r="C627" t="s">
        <v>44</v>
      </c>
      <c r="D627">
        <v>5425710</v>
      </c>
      <c r="E627">
        <v>32663</v>
      </c>
      <c r="F627">
        <v>32455</v>
      </c>
      <c r="G627">
        <v>6488493</v>
      </c>
      <c r="H627">
        <v>3883640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15862961</v>
      </c>
      <c r="O627">
        <v>22224</v>
      </c>
      <c r="P627">
        <v>15840737</v>
      </c>
      <c r="Q627">
        <v>0</v>
      </c>
      <c r="R627">
        <v>2022</v>
      </c>
      <c r="S627">
        <v>55</v>
      </c>
      <c r="T627">
        <v>4</v>
      </c>
      <c r="U627">
        <v>778</v>
      </c>
      <c r="V627">
        <v>554778</v>
      </c>
      <c r="W627" t="s">
        <v>26</v>
      </c>
      <c r="X627" t="s">
        <v>26</v>
      </c>
      <c r="Y627" t="s">
        <v>596</v>
      </c>
      <c r="Z627" t="s">
        <v>551</v>
      </c>
      <c r="AA627" s="3" t="str">
        <f t="shared" si="18"/>
        <v>4778</v>
      </c>
      <c r="AB627" s="4" t="str">
        <f t="shared" si="19"/>
        <v>Non-TIF</v>
      </c>
    </row>
    <row r="628" spans="1:28" x14ac:dyDescent="0.25">
      <c r="A628">
        <v>2022</v>
      </c>
      <c r="B628">
        <v>55</v>
      </c>
      <c r="C628" t="s">
        <v>23</v>
      </c>
      <c r="D628">
        <v>629504</v>
      </c>
      <c r="E628">
        <v>0</v>
      </c>
      <c r="F628">
        <v>0</v>
      </c>
      <c r="G628">
        <v>7663077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8292581</v>
      </c>
      <c r="O628">
        <v>0</v>
      </c>
      <c r="P628">
        <v>8292581</v>
      </c>
      <c r="Q628">
        <v>0</v>
      </c>
      <c r="R628">
        <v>2022</v>
      </c>
      <c r="S628">
        <v>55</v>
      </c>
      <c r="T628">
        <v>6</v>
      </c>
      <c r="U628">
        <v>417</v>
      </c>
      <c r="V628" t="s">
        <v>637</v>
      </c>
      <c r="W628" t="s">
        <v>25</v>
      </c>
      <c r="X628" t="s">
        <v>26</v>
      </c>
      <c r="Y628" t="s">
        <v>638</v>
      </c>
      <c r="Z628" t="s">
        <v>551</v>
      </c>
      <c r="AA628" s="3" t="str">
        <f t="shared" si="18"/>
        <v>6417</v>
      </c>
      <c r="AB628" s="4" t="str">
        <f t="shared" si="19"/>
        <v>TIF</v>
      </c>
    </row>
    <row r="629" spans="1:28" x14ac:dyDescent="0.25">
      <c r="A629">
        <v>2022</v>
      </c>
      <c r="B629">
        <v>46</v>
      </c>
      <c r="C629" t="s">
        <v>31</v>
      </c>
      <c r="D629">
        <v>1514116</v>
      </c>
      <c r="E629">
        <v>6474536</v>
      </c>
      <c r="F629">
        <v>300791</v>
      </c>
      <c r="G629">
        <v>0</v>
      </c>
      <c r="H629">
        <v>0</v>
      </c>
      <c r="I629">
        <v>0</v>
      </c>
      <c r="J629">
        <v>0</v>
      </c>
      <c r="K629">
        <v>86</v>
      </c>
      <c r="L629">
        <v>0</v>
      </c>
      <c r="M629">
        <v>567606</v>
      </c>
      <c r="N629">
        <v>8857135</v>
      </c>
      <c r="O629">
        <v>3704</v>
      </c>
      <c r="P629">
        <v>8853431</v>
      </c>
      <c r="Q629">
        <v>133201</v>
      </c>
      <c r="R629">
        <v>2022</v>
      </c>
      <c r="S629">
        <v>46</v>
      </c>
      <c r="T629">
        <v>1</v>
      </c>
      <c r="U629">
        <v>206</v>
      </c>
      <c r="V629">
        <v>991206</v>
      </c>
      <c r="W629" t="s">
        <v>26</v>
      </c>
      <c r="X629" t="s">
        <v>26</v>
      </c>
      <c r="Y629" t="s">
        <v>412</v>
      </c>
      <c r="Z629" t="s">
        <v>464</v>
      </c>
      <c r="AA629" s="3" t="str">
        <f t="shared" si="18"/>
        <v>1206</v>
      </c>
      <c r="AB629" s="4" t="str">
        <f t="shared" si="19"/>
        <v>Non-TIF</v>
      </c>
    </row>
    <row r="630" spans="1:28" x14ac:dyDescent="0.25">
      <c r="A630">
        <v>2022</v>
      </c>
      <c r="B630">
        <v>47</v>
      </c>
      <c r="C630" t="s">
        <v>44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2022</v>
      </c>
      <c r="S630">
        <v>47</v>
      </c>
      <c r="T630">
        <v>5</v>
      </c>
      <c r="U630">
        <v>832</v>
      </c>
      <c r="V630">
        <v>245832</v>
      </c>
      <c r="W630" t="s">
        <v>26</v>
      </c>
      <c r="X630" t="s">
        <v>26</v>
      </c>
      <c r="Y630" t="s">
        <v>272</v>
      </c>
      <c r="Z630" t="s">
        <v>468</v>
      </c>
      <c r="AA630" s="3" t="str">
        <f t="shared" si="18"/>
        <v>5832</v>
      </c>
      <c r="AB630" s="4" t="str">
        <f t="shared" si="19"/>
        <v>Non-TIF</v>
      </c>
    </row>
    <row r="631" spans="1:28" x14ac:dyDescent="0.25">
      <c r="A631">
        <v>2022</v>
      </c>
      <c r="B631">
        <v>47</v>
      </c>
      <c r="C631" t="s">
        <v>23</v>
      </c>
      <c r="D631">
        <v>1962417</v>
      </c>
      <c r="E631">
        <v>0</v>
      </c>
      <c r="F631">
        <v>0</v>
      </c>
      <c r="G631">
        <v>0</v>
      </c>
      <c r="H631">
        <v>148756707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150719124</v>
      </c>
      <c r="O631">
        <v>0</v>
      </c>
      <c r="P631">
        <v>150719124</v>
      </c>
      <c r="Q631">
        <v>0</v>
      </c>
      <c r="R631">
        <v>2022</v>
      </c>
      <c r="S631">
        <v>47</v>
      </c>
      <c r="T631">
        <v>4</v>
      </c>
      <c r="U631">
        <v>860</v>
      </c>
      <c r="V631" t="s">
        <v>552</v>
      </c>
      <c r="W631" t="s">
        <v>25</v>
      </c>
      <c r="X631" t="s">
        <v>26</v>
      </c>
      <c r="Y631" t="s">
        <v>553</v>
      </c>
      <c r="Z631" t="s">
        <v>468</v>
      </c>
      <c r="AA631" s="3" t="str">
        <f t="shared" si="18"/>
        <v>4860</v>
      </c>
      <c r="AB631" s="4" t="str">
        <f t="shared" si="19"/>
        <v>TIF</v>
      </c>
    </row>
    <row r="632" spans="1:28" x14ac:dyDescent="0.25">
      <c r="A632">
        <v>2022</v>
      </c>
      <c r="B632">
        <v>47</v>
      </c>
      <c r="C632" t="s">
        <v>31</v>
      </c>
      <c r="D632">
        <v>94783764</v>
      </c>
      <c r="E632">
        <v>185822358</v>
      </c>
      <c r="F632">
        <v>14216540</v>
      </c>
      <c r="G632">
        <v>31445989</v>
      </c>
      <c r="H632">
        <v>12524635</v>
      </c>
      <c r="I632">
        <v>0</v>
      </c>
      <c r="J632">
        <v>0</v>
      </c>
      <c r="K632">
        <v>0</v>
      </c>
      <c r="L632">
        <v>1250870</v>
      </c>
      <c r="M632">
        <v>1901551</v>
      </c>
      <c r="N632">
        <v>341945707</v>
      </c>
      <c r="O632">
        <v>385216</v>
      </c>
      <c r="P632">
        <v>341560491</v>
      </c>
      <c r="Q632">
        <v>7691544</v>
      </c>
      <c r="R632">
        <v>2022</v>
      </c>
      <c r="S632">
        <v>47</v>
      </c>
      <c r="T632">
        <v>4</v>
      </c>
      <c r="U632">
        <v>860</v>
      </c>
      <c r="V632">
        <v>814860</v>
      </c>
      <c r="W632" t="s">
        <v>26</v>
      </c>
      <c r="X632" t="s">
        <v>26</v>
      </c>
      <c r="Y632" t="s">
        <v>251</v>
      </c>
      <c r="Z632" t="s">
        <v>468</v>
      </c>
      <c r="AA632" s="3" t="str">
        <f t="shared" si="18"/>
        <v>4860</v>
      </c>
      <c r="AB632" s="4" t="str">
        <f t="shared" si="19"/>
        <v>Non-TIF</v>
      </c>
    </row>
    <row r="633" spans="1:28" x14ac:dyDescent="0.25">
      <c r="A633">
        <v>2022</v>
      </c>
      <c r="B633">
        <v>47</v>
      </c>
      <c r="C633" t="s">
        <v>31</v>
      </c>
      <c r="D633">
        <v>7353333</v>
      </c>
      <c r="E633">
        <v>35135425</v>
      </c>
      <c r="F633">
        <v>2285673</v>
      </c>
      <c r="G633">
        <v>134832</v>
      </c>
      <c r="H633">
        <v>0</v>
      </c>
      <c r="I633">
        <v>0</v>
      </c>
      <c r="J633">
        <v>0</v>
      </c>
      <c r="K633">
        <v>0</v>
      </c>
      <c r="L633">
        <v>76442</v>
      </c>
      <c r="M633">
        <v>0</v>
      </c>
      <c r="N633">
        <v>44985705</v>
      </c>
      <c r="O633">
        <v>27780</v>
      </c>
      <c r="P633">
        <v>44957925</v>
      </c>
      <c r="Q633">
        <v>475219</v>
      </c>
      <c r="R633">
        <v>2022</v>
      </c>
      <c r="S633">
        <v>47</v>
      </c>
      <c r="T633">
        <v>1</v>
      </c>
      <c r="U633">
        <v>975</v>
      </c>
      <c r="V633">
        <v>971975</v>
      </c>
      <c r="W633" t="s">
        <v>26</v>
      </c>
      <c r="X633" t="s">
        <v>26</v>
      </c>
      <c r="Y633" t="s">
        <v>316</v>
      </c>
      <c r="Z633" t="s">
        <v>468</v>
      </c>
      <c r="AA633" s="3" t="str">
        <f t="shared" si="18"/>
        <v>1975</v>
      </c>
      <c r="AB633" s="4" t="str">
        <f t="shared" si="19"/>
        <v>Non-TIF</v>
      </c>
    </row>
    <row r="634" spans="1:28" x14ac:dyDescent="0.25">
      <c r="A634">
        <v>2022</v>
      </c>
      <c r="B634">
        <v>48</v>
      </c>
      <c r="C634" t="s">
        <v>44</v>
      </c>
      <c r="D634">
        <v>0</v>
      </c>
      <c r="E634">
        <v>0</v>
      </c>
      <c r="F634">
        <v>0</v>
      </c>
      <c r="G634">
        <v>0</v>
      </c>
      <c r="H634">
        <v>1741973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1741973</v>
      </c>
      <c r="O634">
        <v>0</v>
      </c>
      <c r="P634">
        <v>1741973</v>
      </c>
      <c r="Q634">
        <v>0</v>
      </c>
      <c r="R634">
        <v>2022</v>
      </c>
      <c r="S634">
        <v>48</v>
      </c>
      <c r="T634">
        <v>2</v>
      </c>
      <c r="U634">
        <v>97</v>
      </c>
      <c r="V634">
        <v>482097</v>
      </c>
      <c r="W634" t="s">
        <v>26</v>
      </c>
      <c r="X634" t="s">
        <v>26</v>
      </c>
      <c r="Y634" t="s">
        <v>522</v>
      </c>
      <c r="Z634" t="s">
        <v>472</v>
      </c>
      <c r="AA634" s="3" t="str">
        <f t="shared" si="18"/>
        <v>2097</v>
      </c>
      <c r="AB634" s="4" t="str">
        <f t="shared" si="19"/>
        <v>Non-TIF</v>
      </c>
    </row>
    <row r="635" spans="1:28" x14ac:dyDescent="0.25">
      <c r="A635">
        <v>2022</v>
      </c>
      <c r="B635">
        <v>48</v>
      </c>
      <c r="C635" t="s">
        <v>44</v>
      </c>
      <c r="D635">
        <v>0</v>
      </c>
      <c r="E635">
        <v>0</v>
      </c>
      <c r="F635">
        <v>0</v>
      </c>
      <c r="G635">
        <v>0</v>
      </c>
      <c r="H635">
        <v>8648078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8648078</v>
      </c>
      <c r="O635">
        <v>0</v>
      </c>
      <c r="P635">
        <v>8648078</v>
      </c>
      <c r="Q635">
        <v>0</v>
      </c>
      <c r="R635">
        <v>2022</v>
      </c>
      <c r="S635">
        <v>48</v>
      </c>
      <c r="T635">
        <v>2</v>
      </c>
      <c r="U635">
        <v>766</v>
      </c>
      <c r="V635">
        <v>482766</v>
      </c>
      <c r="W635" t="s">
        <v>26</v>
      </c>
      <c r="X635" t="s">
        <v>26</v>
      </c>
      <c r="Y635" t="s">
        <v>471</v>
      </c>
      <c r="Z635" t="s">
        <v>472</v>
      </c>
      <c r="AA635" s="3" t="str">
        <f t="shared" si="18"/>
        <v>2766</v>
      </c>
      <c r="AB635" s="4" t="str">
        <f t="shared" si="19"/>
        <v>Non-TIF</v>
      </c>
    </row>
    <row r="636" spans="1:28" x14ac:dyDescent="0.25">
      <c r="A636">
        <v>2022</v>
      </c>
      <c r="B636">
        <v>48</v>
      </c>
      <c r="C636" t="s">
        <v>23</v>
      </c>
      <c r="D636">
        <v>0</v>
      </c>
      <c r="E636">
        <v>0</v>
      </c>
      <c r="F636">
        <v>0</v>
      </c>
      <c r="G636">
        <v>0</v>
      </c>
      <c r="H636">
        <v>122095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122095</v>
      </c>
      <c r="O636">
        <v>0</v>
      </c>
      <c r="P636">
        <v>122095</v>
      </c>
      <c r="Q636">
        <v>0</v>
      </c>
      <c r="R636">
        <v>2022</v>
      </c>
      <c r="S636">
        <v>48</v>
      </c>
      <c r="T636">
        <v>2</v>
      </c>
      <c r="U636">
        <v>766</v>
      </c>
      <c r="V636" t="s">
        <v>1742</v>
      </c>
      <c r="W636" t="s">
        <v>25</v>
      </c>
      <c r="X636" t="s">
        <v>26</v>
      </c>
      <c r="Y636" t="s">
        <v>1743</v>
      </c>
      <c r="Z636" t="s">
        <v>472</v>
      </c>
      <c r="AA636" s="3" t="str">
        <f t="shared" si="18"/>
        <v>2766</v>
      </c>
      <c r="AB636" s="4" t="str">
        <f t="shared" si="19"/>
        <v>TIF</v>
      </c>
    </row>
    <row r="637" spans="1:28" x14ac:dyDescent="0.25">
      <c r="A637">
        <v>2022</v>
      </c>
      <c r="B637">
        <v>48</v>
      </c>
      <c r="C637" t="s">
        <v>31</v>
      </c>
      <c r="D637">
        <v>89592613</v>
      </c>
      <c r="E637">
        <v>17413964</v>
      </c>
      <c r="F637">
        <v>848220</v>
      </c>
      <c r="G637">
        <v>16111082</v>
      </c>
      <c r="H637">
        <v>10701127</v>
      </c>
      <c r="I637">
        <v>0</v>
      </c>
      <c r="J637">
        <v>0</v>
      </c>
      <c r="K637">
        <v>0</v>
      </c>
      <c r="L637">
        <v>1019300</v>
      </c>
      <c r="M637">
        <v>8558292</v>
      </c>
      <c r="N637">
        <v>144244598</v>
      </c>
      <c r="O637">
        <v>175940</v>
      </c>
      <c r="P637">
        <v>144068658</v>
      </c>
      <c r="Q637">
        <v>2573895</v>
      </c>
      <c r="R637">
        <v>2022</v>
      </c>
      <c r="S637">
        <v>48</v>
      </c>
      <c r="T637">
        <v>0</v>
      </c>
      <c r="U637">
        <v>216</v>
      </c>
      <c r="V637">
        <v>480216</v>
      </c>
      <c r="W637" t="s">
        <v>26</v>
      </c>
      <c r="X637" t="s">
        <v>26</v>
      </c>
      <c r="Y637" t="s">
        <v>546</v>
      </c>
      <c r="Z637" t="s">
        <v>472</v>
      </c>
      <c r="AA637" s="3" t="str">
        <f t="shared" si="18"/>
        <v>0216</v>
      </c>
      <c r="AB637" s="4" t="str">
        <f t="shared" si="19"/>
        <v>Non-TIF</v>
      </c>
    </row>
    <row r="638" spans="1:28" x14ac:dyDescent="0.25">
      <c r="A638">
        <v>2022</v>
      </c>
      <c r="B638">
        <v>48</v>
      </c>
      <c r="C638" t="s">
        <v>31</v>
      </c>
      <c r="D638">
        <v>6344689</v>
      </c>
      <c r="E638">
        <v>5493181</v>
      </c>
      <c r="F638">
        <v>658888</v>
      </c>
      <c r="G638">
        <v>398733</v>
      </c>
      <c r="H638">
        <v>0</v>
      </c>
      <c r="I638">
        <v>0</v>
      </c>
      <c r="J638">
        <v>0</v>
      </c>
      <c r="K638">
        <v>0</v>
      </c>
      <c r="L638">
        <v>328173</v>
      </c>
      <c r="M638">
        <v>0</v>
      </c>
      <c r="N638">
        <v>13223664</v>
      </c>
      <c r="O638">
        <v>9260</v>
      </c>
      <c r="P638">
        <v>13214404</v>
      </c>
      <c r="Q638">
        <v>50099</v>
      </c>
      <c r="R638">
        <v>2022</v>
      </c>
      <c r="S638">
        <v>48</v>
      </c>
      <c r="T638">
        <v>4</v>
      </c>
      <c r="U638">
        <v>271</v>
      </c>
      <c r="V638">
        <v>924271</v>
      </c>
      <c r="W638" t="s">
        <v>26</v>
      </c>
      <c r="X638" t="s">
        <v>26</v>
      </c>
      <c r="Y638" t="s">
        <v>556</v>
      </c>
      <c r="Z638" t="s">
        <v>472</v>
      </c>
      <c r="AA638" s="3" t="str">
        <f t="shared" si="18"/>
        <v>4271</v>
      </c>
      <c r="AB638" s="4" t="str">
        <f t="shared" si="19"/>
        <v>Non-TIF</v>
      </c>
    </row>
    <row r="639" spans="1:28" x14ac:dyDescent="0.25">
      <c r="A639">
        <v>2022</v>
      </c>
      <c r="B639">
        <v>49</v>
      </c>
      <c r="C639" t="s">
        <v>44</v>
      </c>
      <c r="D639">
        <v>135587</v>
      </c>
      <c r="E639">
        <v>387740</v>
      </c>
      <c r="F639">
        <v>69649</v>
      </c>
      <c r="G639">
        <v>45594382</v>
      </c>
      <c r="H639">
        <v>10790702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56978060</v>
      </c>
      <c r="O639">
        <v>7408</v>
      </c>
      <c r="P639">
        <v>56970652</v>
      </c>
      <c r="Q639">
        <v>0</v>
      </c>
      <c r="R639">
        <v>2022</v>
      </c>
      <c r="S639">
        <v>49</v>
      </c>
      <c r="T639">
        <v>4</v>
      </c>
      <c r="U639">
        <v>41</v>
      </c>
      <c r="V639">
        <v>494041</v>
      </c>
      <c r="W639" t="s">
        <v>26</v>
      </c>
      <c r="X639" t="s">
        <v>26</v>
      </c>
      <c r="Y639" t="s">
        <v>376</v>
      </c>
      <c r="Z639" t="s">
        <v>473</v>
      </c>
      <c r="AA639" s="3" t="str">
        <f t="shared" si="18"/>
        <v>4041</v>
      </c>
      <c r="AB639" s="4" t="str">
        <f t="shared" si="19"/>
        <v>Non-TIF</v>
      </c>
    </row>
    <row r="640" spans="1:28" x14ac:dyDescent="0.25">
      <c r="A640">
        <v>2022</v>
      </c>
      <c r="B640">
        <v>49</v>
      </c>
      <c r="C640" t="s">
        <v>23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2022</v>
      </c>
      <c r="S640">
        <v>49</v>
      </c>
      <c r="T640">
        <v>1</v>
      </c>
      <c r="U640">
        <v>965</v>
      </c>
      <c r="V640" t="s">
        <v>557</v>
      </c>
      <c r="W640" t="s">
        <v>25</v>
      </c>
      <c r="X640" t="s">
        <v>26</v>
      </c>
      <c r="Y640" t="s">
        <v>558</v>
      </c>
      <c r="Z640" t="s">
        <v>473</v>
      </c>
      <c r="AA640" s="3" t="str">
        <f t="shared" si="18"/>
        <v>1965</v>
      </c>
      <c r="AB640" s="4" t="str">
        <f t="shared" si="19"/>
        <v>TIF</v>
      </c>
    </row>
    <row r="641" spans="1:28" x14ac:dyDescent="0.25">
      <c r="A641">
        <v>2022</v>
      </c>
      <c r="B641">
        <v>49</v>
      </c>
      <c r="C641" t="s">
        <v>31</v>
      </c>
      <c r="D641">
        <v>55529278</v>
      </c>
      <c r="E641">
        <v>62749692</v>
      </c>
      <c r="F641">
        <v>3812632</v>
      </c>
      <c r="G641">
        <v>1527233</v>
      </c>
      <c r="H641">
        <v>1640835</v>
      </c>
      <c r="I641">
        <v>0</v>
      </c>
      <c r="J641">
        <v>0</v>
      </c>
      <c r="K641">
        <v>0</v>
      </c>
      <c r="L641">
        <v>865787</v>
      </c>
      <c r="M641">
        <v>0</v>
      </c>
      <c r="N641">
        <v>126125457</v>
      </c>
      <c r="O641">
        <v>105564</v>
      </c>
      <c r="P641">
        <v>126019893</v>
      </c>
      <c r="Q641">
        <v>3101805</v>
      </c>
      <c r="R641">
        <v>2022</v>
      </c>
      <c r="S641">
        <v>49</v>
      </c>
      <c r="T641">
        <v>0</v>
      </c>
      <c r="U641">
        <v>243</v>
      </c>
      <c r="V641">
        <v>490243</v>
      </c>
      <c r="W641" t="s">
        <v>26</v>
      </c>
      <c r="X641" t="s">
        <v>26</v>
      </c>
      <c r="Y641" t="s">
        <v>474</v>
      </c>
      <c r="Z641" t="s">
        <v>473</v>
      </c>
      <c r="AA641" s="3" t="str">
        <f t="shared" si="18"/>
        <v>0243</v>
      </c>
      <c r="AB641" s="4" t="str">
        <f t="shared" si="19"/>
        <v>Non-TIF</v>
      </c>
    </row>
    <row r="642" spans="1:28" x14ac:dyDescent="0.25">
      <c r="A642">
        <v>2022</v>
      </c>
      <c r="B642">
        <v>49</v>
      </c>
      <c r="C642" t="s">
        <v>31</v>
      </c>
      <c r="D642">
        <v>167424067</v>
      </c>
      <c r="E642">
        <v>64802450</v>
      </c>
      <c r="F642">
        <v>4804118</v>
      </c>
      <c r="G642">
        <v>10282405</v>
      </c>
      <c r="H642">
        <v>623305</v>
      </c>
      <c r="I642">
        <v>0</v>
      </c>
      <c r="J642">
        <v>0</v>
      </c>
      <c r="K642">
        <v>0</v>
      </c>
      <c r="L642">
        <v>1156043</v>
      </c>
      <c r="M642">
        <v>4585950</v>
      </c>
      <c r="N642">
        <v>253678338</v>
      </c>
      <c r="O642">
        <v>394476</v>
      </c>
      <c r="P642">
        <v>253283862</v>
      </c>
      <c r="Q642">
        <v>1830789</v>
      </c>
      <c r="R642">
        <v>2022</v>
      </c>
      <c r="S642">
        <v>49</v>
      </c>
      <c r="T642">
        <v>0</v>
      </c>
      <c r="U642">
        <v>585</v>
      </c>
      <c r="V642">
        <v>490585</v>
      </c>
      <c r="W642" t="s">
        <v>26</v>
      </c>
      <c r="X642" t="s">
        <v>26</v>
      </c>
      <c r="Y642" t="s">
        <v>525</v>
      </c>
      <c r="Z642" t="s">
        <v>473</v>
      </c>
      <c r="AA642" s="3" t="str">
        <f t="shared" si="18"/>
        <v>0585</v>
      </c>
      <c r="AB642" s="4" t="str">
        <f t="shared" si="19"/>
        <v>Non-TIF</v>
      </c>
    </row>
    <row r="643" spans="1:28" x14ac:dyDescent="0.25">
      <c r="A643">
        <v>2022</v>
      </c>
      <c r="B643">
        <v>49</v>
      </c>
      <c r="C643" t="s">
        <v>31</v>
      </c>
      <c r="D643">
        <v>105238357</v>
      </c>
      <c r="E643">
        <v>88871899</v>
      </c>
      <c r="F643">
        <v>4879546</v>
      </c>
      <c r="G643">
        <v>8689472</v>
      </c>
      <c r="H643">
        <v>1703433</v>
      </c>
      <c r="I643">
        <v>0</v>
      </c>
      <c r="J643">
        <v>0</v>
      </c>
      <c r="K643">
        <v>545600</v>
      </c>
      <c r="L643">
        <v>1077248</v>
      </c>
      <c r="M643">
        <v>4090375</v>
      </c>
      <c r="N643">
        <v>215095930</v>
      </c>
      <c r="O643">
        <v>292616</v>
      </c>
      <c r="P643">
        <v>214803314</v>
      </c>
      <c r="Q643">
        <v>3475647</v>
      </c>
      <c r="R643">
        <v>2022</v>
      </c>
      <c r="S643">
        <v>49</v>
      </c>
      <c r="T643">
        <v>1</v>
      </c>
      <c r="U643">
        <v>965</v>
      </c>
      <c r="V643">
        <v>491965</v>
      </c>
      <c r="W643" t="s">
        <v>26</v>
      </c>
      <c r="X643" t="s">
        <v>26</v>
      </c>
      <c r="Y643" t="s">
        <v>248</v>
      </c>
      <c r="Z643" t="s">
        <v>473</v>
      </c>
      <c r="AA643" s="3" t="str">
        <f t="shared" ref="AA643:AA706" si="20">CONCATENATE(T643,TEXT(U643,"000"))</f>
        <v>1965</v>
      </c>
      <c r="AB643" s="4" t="str">
        <f t="shared" ref="AB643:AB706" si="21">IF(C643="I","TIF","Non-TIF")</f>
        <v>Non-TIF</v>
      </c>
    </row>
    <row r="644" spans="1:28" x14ac:dyDescent="0.25">
      <c r="A644">
        <v>2022</v>
      </c>
      <c r="B644">
        <v>49</v>
      </c>
      <c r="C644" t="s">
        <v>31</v>
      </c>
      <c r="D644">
        <v>6498575</v>
      </c>
      <c r="E644">
        <v>10852745</v>
      </c>
      <c r="F644">
        <v>546650</v>
      </c>
      <c r="G644">
        <v>575507</v>
      </c>
      <c r="H644">
        <v>0</v>
      </c>
      <c r="I644">
        <v>0</v>
      </c>
      <c r="J644">
        <v>0</v>
      </c>
      <c r="K644">
        <v>0</v>
      </c>
      <c r="L644">
        <v>104074</v>
      </c>
      <c r="M644">
        <v>0</v>
      </c>
      <c r="N644">
        <v>18577551</v>
      </c>
      <c r="O644">
        <v>24076</v>
      </c>
      <c r="P644">
        <v>18553475</v>
      </c>
      <c r="Q644">
        <v>969197</v>
      </c>
      <c r="R644">
        <v>2022</v>
      </c>
      <c r="S644">
        <v>49</v>
      </c>
      <c r="T644">
        <v>4</v>
      </c>
      <c r="U644">
        <v>269</v>
      </c>
      <c r="V644">
        <v>534269</v>
      </c>
      <c r="W644" t="s">
        <v>26</v>
      </c>
      <c r="X644" t="s">
        <v>26</v>
      </c>
      <c r="Y644" t="s">
        <v>210</v>
      </c>
      <c r="Z644" t="s">
        <v>473</v>
      </c>
      <c r="AA644" s="3" t="str">
        <f t="shared" si="20"/>
        <v>4269</v>
      </c>
      <c r="AB644" s="4" t="str">
        <f t="shared" si="21"/>
        <v>Non-TIF</v>
      </c>
    </row>
    <row r="645" spans="1:28" x14ac:dyDescent="0.25">
      <c r="A645">
        <v>2022</v>
      </c>
      <c r="B645">
        <v>50</v>
      </c>
      <c r="C645" t="s">
        <v>44</v>
      </c>
      <c r="D645">
        <v>19778247</v>
      </c>
      <c r="E645">
        <v>0</v>
      </c>
      <c r="F645">
        <v>0</v>
      </c>
      <c r="G645">
        <v>35738275</v>
      </c>
      <c r="H645">
        <v>1171556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56688078</v>
      </c>
      <c r="O645">
        <v>77784</v>
      </c>
      <c r="P645">
        <v>56610294</v>
      </c>
      <c r="Q645">
        <v>0</v>
      </c>
      <c r="R645">
        <v>2022</v>
      </c>
      <c r="S645">
        <v>50</v>
      </c>
      <c r="T645">
        <v>4</v>
      </c>
      <c r="U645">
        <v>725</v>
      </c>
      <c r="V645">
        <v>504725</v>
      </c>
      <c r="W645" t="s">
        <v>26</v>
      </c>
      <c r="X645" t="s">
        <v>26</v>
      </c>
      <c r="Y645" t="s">
        <v>538</v>
      </c>
      <c r="Z645" t="s">
        <v>528</v>
      </c>
      <c r="AA645" s="3" t="str">
        <f t="shared" si="20"/>
        <v>4725</v>
      </c>
      <c r="AB645" s="4" t="str">
        <f t="shared" si="21"/>
        <v>Non-TIF</v>
      </c>
    </row>
    <row r="646" spans="1:28" x14ac:dyDescent="0.25">
      <c r="A646">
        <v>2022</v>
      </c>
      <c r="B646">
        <v>50</v>
      </c>
      <c r="C646" t="s">
        <v>44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2022</v>
      </c>
      <c r="S646">
        <v>50</v>
      </c>
      <c r="T646">
        <v>2</v>
      </c>
      <c r="U646">
        <v>709</v>
      </c>
      <c r="V646">
        <v>792709</v>
      </c>
      <c r="W646" t="s">
        <v>26</v>
      </c>
      <c r="X646" t="s">
        <v>26</v>
      </c>
      <c r="Y646" t="s">
        <v>531</v>
      </c>
      <c r="Z646" t="s">
        <v>528</v>
      </c>
      <c r="AA646" s="3" t="str">
        <f t="shared" si="20"/>
        <v>2709</v>
      </c>
      <c r="AB646" s="4" t="str">
        <f t="shared" si="21"/>
        <v>Non-TIF</v>
      </c>
    </row>
    <row r="647" spans="1:28" x14ac:dyDescent="0.25">
      <c r="A647">
        <v>2022</v>
      </c>
      <c r="B647">
        <v>50</v>
      </c>
      <c r="C647" t="s">
        <v>44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2022</v>
      </c>
      <c r="S647">
        <v>50</v>
      </c>
      <c r="T647">
        <v>1</v>
      </c>
      <c r="U647">
        <v>350</v>
      </c>
      <c r="V647">
        <v>851350</v>
      </c>
      <c r="W647" t="s">
        <v>26</v>
      </c>
      <c r="X647" t="s">
        <v>26</v>
      </c>
      <c r="Y647" t="s">
        <v>532</v>
      </c>
      <c r="Z647" t="s">
        <v>528</v>
      </c>
      <c r="AA647" s="3" t="str">
        <f t="shared" si="20"/>
        <v>1350</v>
      </c>
      <c r="AB647" s="4" t="str">
        <f t="shared" si="21"/>
        <v>Non-TIF</v>
      </c>
    </row>
    <row r="648" spans="1:28" x14ac:dyDescent="0.25">
      <c r="A648">
        <v>2022</v>
      </c>
      <c r="B648">
        <v>38</v>
      </c>
      <c r="C648" t="s">
        <v>44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2022</v>
      </c>
      <c r="S648">
        <v>38</v>
      </c>
      <c r="T648">
        <v>1</v>
      </c>
      <c r="U648">
        <v>791</v>
      </c>
      <c r="V648">
        <v>381791</v>
      </c>
      <c r="W648" t="s">
        <v>26</v>
      </c>
      <c r="X648" t="s">
        <v>26</v>
      </c>
      <c r="Y648" t="s">
        <v>145</v>
      </c>
      <c r="Z648" t="s">
        <v>405</v>
      </c>
      <c r="AA648" s="3" t="str">
        <f t="shared" si="20"/>
        <v>1791</v>
      </c>
      <c r="AB648" s="4" t="str">
        <f t="shared" si="21"/>
        <v>Non-TIF</v>
      </c>
    </row>
    <row r="649" spans="1:28" x14ac:dyDescent="0.25">
      <c r="A649">
        <v>2022</v>
      </c>
      <c r="B649">
        <v>38</v>
      </c>
      <c r="C649" t="s">
        <v>23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2022</v>
      </c>
      <c r="S649">
        <v>38</v>
      </c>
      <c r="T649">
        <v>1</v>
      </c>
      <c r="U649">
        <v>791</v>
      </c>
      <c r="V649" t="s">
        <v>132</v>
      </c>
      <c r="W649" t="s">
        <v>25</v>
      </c>
      <c r="X649" t="s">
        <v>26</v>
      </c>
      <c r="Y649" t="s">
        <v>133</v>
      </c>
      <c r="Z649" t="s">
        <v>405</v>
      </c>
      <c r="AA649" s="3" t="str">
        <f t="shared" si="20"/>
        <v>1791</v>
      </c>
      <c r="AB649" s="4" t="str">
        <f t="shared" si="21"/>
        <v>TIF</v>
      </c>
    </row>
    <row r="650" spans="1:28" x14ac:dyDescent="0.25">
      <c r="A650">
        <v>2022</v>
      </c>
      <c r="B650">
        <v>39</v>
      </c>
      <c r="C650" t="s">
        <v>44</v>
      </c>
      <c r="D650">
        <v>21628760</v>
      </c>
      <c r="E650">
        <v>298157</v>
      </c>
      <c r="F650">
        <v>12667</v>
      </c>
      <c r="G650">
        <v>782967</v>
      </c>
      <c r="H650">
        <v>1924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22724475</v>
      </c>
      <c r="O650">
        <v>116676</v>
      </c>
      <c r="P650">
        <v>22607799</v>
      </c>
      <c r="Q650">
        <v>0</v>
      </c>
      <c r="R650">
        <v>2022</v>
      </c>
      <c r="S650">
        <v>39</v>
      </c>
      <c r="T650">
        <v>6</v>
      </c>
      <c r="U650">
        <v>264</v>
      </c>
      <c r="V650">
        <v>256264</v>
      </c>
      <c r="W650" t="s">
        <v>26</v>
      </c>
      <c r="X650" t="s">
        <v>26</v>
      </c>
      <c r="Y650" t="s">
        <v>33</v>
      </c>
      <c r="Z650" t="s">
        <v>406</v>
      </c>
      <c r="AA650" s="3" t="str">
        <f t="shared" si="20"/>
        <v>6264</v>
      </c>
      <c r="AB650" s="4" t="str">
        <f t="shared" si="21"/>
        <v>Non-TIF</v>
      </c>
    </row>
    <row r="651" spans="1:28" x14ac:dyDescent="0.25">
      <c r="A651">
        <v>2022</v>
      </c>
      <c r="B651">
        <v>39</v>
      </c>
      <c r="C651" t="s">
        <v>23</v>
      </c>
      <c r="D651">
        <v>37973320</v>
      </c>
      <c r="E651">
        <v>41807</v>
      </c>
      <c r="F651">
        <v>3920</v>
      </c>
      <c r="G651">
        <v>2700159</v>
      </c>
      <c r="H651">
        <v>33982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40753188</v>
      </c>
      <c r="O651">
        <v>0</v>
      </c>
      <c r="P651">
        <v>40753188</v>
      </c>
      <c r="Q651">
        <v>0</v>
      </c>
      <c r="R651">
        <v>2022</v>
      </c>
      <c r="S651">
        <v>39</v>
      </c>
      <c r="T651">
        <v>6</v>
      </c>
      <c r="U651">
        <v>264</v>
      </c>
      <c r="V651" t="s">
        <v>24</v>
      </c>
      <c r="W651" t="s">
        <v>25</v>
      </c>
      <c r="X651" t="s">
        <v>26</v>
      </c>
      <c r="Y651" t="s">
        <v>27</v>
      </c>
      <c r="Z651" t="s">
        <v>406</v>
      </c>
      <c r="AA651" s="3" t="str">
        <f t="shared" si="20"/>
        <v>6264</v>
      </c>
      <c r="AB651" s="4" t="str">
        <f t="shared" si="21"/>
        <v>TIF</v>
      </c>
    </row>
    <row r="652" spans="1:28" x14ac:dyDescent="0.25">
      <c r="A652">
        <v>2022</v>
      </c>
      <c r="B652">
        <v>39</v>
      </c>
      <c r="C652" t="s">
        <v>23</v>
      </c>
      <c r="D652">
        <v>121518</v>
      </c>
      <c r="E652">
        <v>0</v>
      </c>
      <c r="F652">
        <v>0</v>
      </c>
      <c r="G652">
        <v>42958</v>
      </c>
      <c r="H652">
        <v>61032259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61196735</v>
      </c>
      <c r="O652">
        <v>0</v>
      </c>
      <c r="P652">
        <v>61196735</v>
      </c>
      <c r="Q652">
        <v>0</v>
      </c>
      <c r="R652">
        <v>2022</v>
      </c>
      <c r="S652">
        <v>39</v>
      </c>
      <c r="T652">
        <v>0</v>
      </c>
      <c r="U652">
        <v>18</v>
      </c>
      <c r="V652" t="s">
        <v>29</v>
      </c>
      <c r="W652" t="s">
        <v>25</v>
      </c>
      <c r="X652" t="s">
        <v>26</v>
      </c>
      <c r="Y652" t="s">
        <v>30</v>
      </c>
      <c r="Z652" t="s">
        <v>406</v>
      </c>
      <c r="AA652" s="3" t="str">
        <f t="shared" si="20"/>
        <v>0018</v>
      </c>
      <c r="AB652" s="4" t="str">
        <f t="shared" si="21"/>
        <v>TIF</v>
      </c>
    </row>
    <row r="653" spans="1:28" x14ac:dyDescent="0.25">
      <c r="A653">
        <v>2022</v>
      </c>
      <c r="B653">
        <v>39</v>
      </c>
      <c r="C653" t="s">
        <v>31</v>
      </c>
      <c r="D653">
        <v>15407508</v>
      </c>
      <c r="E653">
        <v>41754171</v>
      </c>
      <c r="F653">
        <v>942379</v>
      </c>
      <c r="G653">
        <v>2449178</v>
      </c>
      <c r="H653">
        <v>995657</v>
      </c>
      <c r="I653">
        <v>0</v>
      </c>
      <c r="J653">
        <v>0</v>
      </c>
      <c r="K653">
        <v>0</v>
      </c>
      <c r="L653">
        <v>252193</v>
      </c>
      <c r="M653">
        <v>2385782</v>
      </c>
      <c r="N653">
        <v>64186868</v>
      </c>
      <c r="O653">
        <v>37040</v>
      </c>
      <c r="P653">
        <v>64149828</v>
      </c>
      <c r="Q653">
        <v>4427732</v>
      </c>
      <c r="R653">
        <v>2022</v>
      </c>
      <c r="S653">
        <v>39</v>
      </c>
      <c r="T653">
        <v>0</v>
      </c>
      <c r="U653">
        <v>18</v>
      </c>
      <c r="V653">
        <v>390018</v>
      </c>
      <c r="W653" t="s">
        <v>26</v>
      </c>
      <c r="X653" t="s">
        <v>26</v>
      </c>
      <c r="Y653" t="s">
        <v>34</v>
      </c>
      <c r="Z653" t="s">
        <v>406</v>
      </c>
      <c r="AA653" s="3" t="str">
        <f t="shared" si="20"/>
        <v>0018</v>
      </c>
      <c r="AB653" s="4" t="str">
        <f t="shared" si="21"/>
        <v>Non-TIF</v>
      </c>
    </row>
    <row r="654" spans="1:28" x14ac:dyDescent="0.25">
      <c r="A654">
        <v>2022</v>
      </c>
      <c r="B654">
        <v>40</v>
      </c>
      <c r="C654" t="s">
        <v>44</v>
      </c>
      <c r="D654">
        <v>16679342</v>
      </c>
      <c r="E654">
        <v>1474098</v>
      </c>
      <c r="F654">
        <v>7918</v>
      </c>
      <c r="G654">
        <v>30994399</v>
      </c>
      <c r="H654">
        <v>30794479</v>
      </c>
      <c r="I654">
        <v>0</v>
      </c>
      <c r="J654">
        <v>0</v>
      </c>
      <c r="K654">
        <v>100</v>
      </c>
      <c r="L654">
        <v>0</v>
      </c>
      <c r="M654">
        <v>0</v>
      </c>
      <c r="N654">
        <v>79950336</v>
      </c>
      <c r="O654">
        <v>27780</v>
      </c>
      <c r="P654">
        <v>79922556</v>
      </c>
      <c r="Q654">
        <v>0</v>
      </c>
      <c r="R654">
        <v>2022</v>
      </c>
      <c r="S654">
        <v>40</v>
      </c>
      <c r="T654">
        <v>6</v>
      </c>
      <c r="U654">
        <v>867</v>
      </c>
      <c r="V654">
        <v>406867</v>
      </c>
      <c r="W654" t="s">
        <v>26</v>
      </c>
      <c r="X654" t="s">
        <v>26</v>
      </c>
      <c r="Y654" t="s">
        <v>478</v>
      </c>
      <c r="Z654" t="s">
        <v>448</v>
      </c>
      <c r="AA654" s="3" t="str">
        <f t="shared" si="20"/>
        <v>6867</v>
      </c>
      <c r="AB654" s="4" t="str">
        <f t="shared" si="21"/>
        <v>Non-TIF</v>
      </c>
    </row>
    <row r="655" spans="1:28" x14ac:dyDescent="0.25">
      <c r="A655">
        <v>2022</v>
      </c>
      <c r="B655">
        <v>40</v>
      </c>
      <c r="C655" t="s">
        <v>23</v>
      </c>
      <c r="D655">
        <v>686191</v>
      </c>
      <c r="E655">
        <v>0</v>
      </c>
      <c r="F655">
        <v>0</v>
      </c>
      <c r="G655">
        <v>314490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1000681</v>
      </c>
      <c r="O655">
        <v>0</v>
      </c>
      <c r="P655">
        <v>1000681</v>
      </c>
      <c r="Q655">
        <v>0</v>
      </c>
      <c r="R655">
        <v>2022</v>
      </c>
      <c r="S655">
        <v>40</v>
      </c>
      <c r="T655">
        <v>6</v>
      </c>
      <c r="U655">
        <v>95</v>
      </c>
      <c r="V655" t="s">
        <v>643</v>
      </c>
      <c r="W655" t="s">
        <v>25</v>
      </c>
      <c r="X655" t="s">
        <v>26</v>
      </c>
      <c r="Y655" t="s">
        <v>644</v>
      </c>
      <c r="Z655" t="s">
        <v>448</v>
      </c>
      <c r="AA655" s="3" t="str">
        <f t="shared" si="20"/>
        <v>6095</v>
      </c>
      <c r="AB655" s="4" t="str">
        <f t="shared" si="21"/>
        <v>TIF</v>
      </c>
    </row>
    <row r="656" spans="1:28" x14ac:dyDescent="0.25">
      <c r="A656">
        <v>2022</v>
      </c>
      <c r="B656">
        <v>40</v>
      </c>
      <c r="C656" t="s">
        <v>31</v>
      </c>
      <c r="D656">
        <v>101537864</v>
      </c>
      <c r="E656">
        <v>156633701</v>
      </c>
      <c r="F656">
        <v>4352740</v>
      </c>
      <c r="G656">
        <v>9792297</v>
      </c>
      <c r="H656">
        <v>3806933</v>
      </c>
      <c r="I656">
        <v>0</v>
      </c>
      <c r="J656">
        <v>0</v>
      </c>
      <c r="K656">
        <v>7170</v>
      </c>
      <c r="L656">
        <v>1329859</v>
      </c>
      <c r="M656">
        <v>14440255</v>
      </c>
      <c r="N656">
        <v>291900819</v>
      </c>
      <c r="O656">
        <v>298172</v>
      </c>
      <c r="P656">
        <v>291602647</v>
      </c>
      <c r="Q656">
        <v>11192697</v>
      </c>
      <c r="R656">
        <v>2022</v>
      </c>
      <c r="S656">
        <v>40</v>
      </c>
      <c r="T656">
        <v>6</v>
      </c>
      <c r="U656">
        <v>95</v>
      </c>
      <c r="V656">
        <v>406095</v>
      </c>
      <c r="W656" t="s">
        <v>26</v>
      </c>
      <c r="X656" t="s">
        <v>26</v>
      </c>
      <c r="Y656" t="s">
        <v>138</v>
      </c>
      <c r="Z656" t="s">
        <v>448</v>
      </c>
      <c r="AA656" s="3" t="str">
        <f t="shared" si="20"/>
        <v>6095</v>
      </c>
      <c r="AB656" s="4" t="str">
        <f t="shared" si="21"/>
        <v>Non-TIF</v>
      </c>
    </row>
    <row r="657" spans="1:28" x14ac:dyDescent="0.25">
      <c r="A657">
        <v>2022</v>
      </c>
      <c r="B657">
        <v>41</v>
      </c>
      <c r="C657" t="s">
        <v>44</v>
      </c>
      <c r="D657">
        <v>1555381</v>
      </c>
      <c r="E657">
        <v>0</v>
      </c>
      <c r="F657">
        <v>0</v>
      </c>
      <c r="G657">
        <v>12813334</v>
      </c>
      <c r="H657">
        <v>8694573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23063288</v>
      </c>
      <c r="O657">
        <v>3704</v>
      </c>
      <c r="P657">
        <v>23059584</v>
      </c>
      <c r="Q657">
        <v>0</v>
      </c>
      <c r="R657">
        <v>2022</v>
      </c>
      <c r="S657">
        <v>41</v>
      </c>
      <c r="T657">
        <v>2</v>
      </c>
      <c r="U657">
        <v>403</v>
      </c>
      <c r="V657">
        <v>412403</v>
      </c>
      <c r="W657" t="s">
        <v>26</v>
      </c>
      <c r="X657" t="s">
        <v>26</v>
      </c>
      <c r="Y657" t="s">
        <v>212</v>
      </c>
      <c r="Z657" t="s">
        <v>408</v>
      </c>
      <c r="AA657" s="3" t="str">
        <f t="shared" si="20"/>
        <v>2403</v>
      </c>
      <c r="AB657" s="4" t="str">
        <f t="shared" si="21"/>
        <v>Non-TIF</v>
      </c>
    </row>
    <row r="658" spans="1:28" x14ac:dyDescent="0.25">
      <c r="A658">
        <v>2022</v>
      </c>
      <c r="B658">
        <v>41</v>
      </c>
      <c r="C658" t="s">
        <v>23</v>
      </c>
      <c r="D658">
        <v>2206862</v>
      </c>
      <c r="E658">
        <v>0</v>
      </c>
      <c r="F658">
        <v>0</v>
      </c>
      <c r="G658">
        <v>9798573</v>
      </c>
      <c r="H658">
        <v>5068904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17074339</v>
      </c>
      <c r="O658">
        <v>0</v>
      </c>
      <c r="P658">
        <v>17074339</v>
      </c>
      <c r="Q658">
        <v>0</v>
      </c>
      <c r="R658">
        <v>2022</v>
      </c>
      <c r="S658">
        <v>41</v>
      </c>
      <c r="T658">
        <v>2</v>
      </c>
      <c r="U658">
        <v>403</v>
      </c>
      <c r="V658" t="s">
        <v>308</v>
      </c>
      <c r="W658" t="s">
        <v>25</v>
      </c>
      <c r="X658" t="s">
        <v>26</v>
      </c>
      <c r="Y658" t="s">
        <v>309</v>
      </c>
      <c r="Z658" t="s">
        <v>408</v>
      </c>
      <c r="AA658" s="3" t="str">
        <f t="shared" si="20"/>
        <v>2403</v>
      </c>
      <c r="AB658" s="4" t="str">
        <f t="shared" si="21"/>
        <v>TIF</v>
      </c>
    </row>
    <row r="659" spans="1:28" x14ac:dyDescent="0.25">
      <c r="A659">
        <v>2022</v>
      </c>
      <c r="B659">
        <v>41</v>
      </c>
      <c r="C659" t="s">
        <v>23</v>
      </c>
      <c r="D659">
        <v>146366</v>
      </c>
      <c r="E659">
        <v>0</v>
      </c>
      <c r="F659">
        <v>0</v>
      </c>
      <c r="G659">
        <v>1838469</v>
      </c>
      <c r="H659">
        <v>647775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2632610</v>
      </c>
      <c r="O659">
        <v>0</v>
      </c>
      <c r="P659">
        <v>2632610</v>
      </c>
      <c r="Q659">
        <v>0</v>
      </c>
      <c r="R659">
        <v>2022</v>
      </c>
      <c r="S659">
        <v>41</v>
      </c>
      <c r="T659">
        <v>0</v>
      </c>
      <c r="U659">
        <v>594</v>
      </c>
      <c r="V659" t="s">
        <v>422</v>
      </c>
      <c r="W659" t="s">
        <v>25</v>
      </c>
      <c r="X659" t="s">
        <v>26</v>
      </c>
      <c r="Y659" t="s">
        <v>423</v>
      </c>
      <c r="Z659" t="s">
        <v>408</v>
      </c>
      <c r="AA659" s="3" t="str">
        <f t="shared" si="20"/>
        <v>0594</v>
      </c>
      <c r="AB659" s="4" t="str">
        <f t="shared" si="21"/>
        <v>TIF</v>
      </c>
    </row>
    <row r="660" spans="1:28" x14ac:dyDescent="0.25">
      <c r="A660">
        <v>2022</v>
      </c>
      <c r="B660">
        <v>41</v>
      </c>
      <c r="C660" t="s">
        <v>31</v>
      </c>
      <c r="D660">
        <v>1173771</v>
      </c>
      <c r="E660">
        <v>5994988</v>
      </c>
      <c r="F660">
        <v>205106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15565</v>
      </c>
      <c r="M660">
        <v>0</v>
      </c>
      <c r="N660">
        <v>7389430</v>
      </c>
      <c r="O660">
        <v>5556</v>
      </c>
      <c r="P660">
        <v>7383874</v>
      </c>
      <c r="Q660">
        <v>59615</v>
      </c>
      <c r="R660">
        <v>2022</v>
      </c>
      <c r="S660">
        <v>41</v>
      </c>
      <c r="T660">
        <v>5</v>
      </c>
      <c r="U660">
        <v>922</v>
      </c>
      <c r="V660">
        <v>355922</v>
      </c>
      <c r="W660" t="s">
        <v>26</v>
      </c>
      <c r="X660" t="s">
        <v>26</v>
      </c>
      <c r="Y660" t="s">
        <v>163</v>
      </c>
      <c r="Z660" t="s">
        <v>408</v>
      </c>
      <c r="AA660" s="3" t="str">
        <f t="shared" si="20"/>
        <v>5922</v>
      </c>
      <c r="AB660" s="4" t="str">
        <f t="shared" si="21"/>
        <v>Non-TIF</v>
      </c>
    </row>
    <row r="661" spans="1:28" x14ac:dyDescent="0.25">
      <c r="A661">
        <v>2022</v>
      </c>
      <c r="B661">
        <v>41</v>
      </c>
      <c r="C661" t="s">
        <v>31</v>
      </c>
      <c r="D661">
        <v>422173</v>
      </c>
      <c r="E661">
        <v>1472555</v>
      </c>
      <c r="F661">
        <v>43347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1938075</v>
      </c>
      <c r="O661">
        <v>0</v>
      </c>
      <c r="P661">
        <v>1938075</v>
      </c>
      <c r="Q661">
        <v>12469</v>
      </c>
      <c r="R661">
        <v>2022</v>
      </c>
      <c r="S661">
        <v>41</v>
      </c>
      <c r="T661">
        <v>6</v>
      </c>
      <c r="U661">
        <v>417</v>
      </c>
      <c r="V661">
        <v>556417</v>
      </c>
      <c r="W661" t="s">
        <v>26</v>
      </c>
      <c r="X661" t="s">
        <v>26</v>
      </c>
      <c r="Y661" t="s">
        <v>604</v>
      </c>
      <c r="Z661" t="s">
        <v>408</v>
      </c>
      <c r="AA661" s="3" t="str">
        <f t="shared" si="20"/>
        <v>6417</v>
      </c>
      <c r="AB661" s="4" t="str">
        <f t="shared" si="21"/>
        <v>Non-TIF</v>
      </c>
    </row>
    <row r="662" spans="1:28" x14ac:dyDescent="0.25">
      <c r="A662">
        <v>2022</v>
      </c>
      <c r="B662">
        <v>41</v>
      </c>
      <c r="C662" t="s">
        <v>31</v>
      </c>
      <c r="D662">
        <v>57963881</v>
      </c>
      <c r="E662">
        <v>65598755</v>
      </c>
      <c r="F662">
        <v>3995600</v>
      </c>
      <c r="G662">
        <v>22186061</v>
      </c>
      <c r="H662">
        <v>31971099</v>
      </c>
      <c r="I662">
        <v>0</v>
      </c>
      <c r="J662">
        <v>0</v>
      </c>
      <c r="K662">
        <v>0</v>
      </c>
      <c r="L662">
        <v>7222303</v>
      </c>
      <c r="M662">
        <v>911270</v>
      </c>
      <c r="N662">
        <v>189848969</v>
      </c>
      <c r="O662">
        <v>177792</v>
      </c>
      <c r="P662">
        <v>189671177</v>
      </c>
      <c r="Q662">
        <v>1708461</v>
      </c>
      <c r="R662">
        <v>2022</v>
      </c>
      <c r="S662">
        <v>41</v>
      </c>
      <c r="T662">
        <v>2</v>
      </c>
      <c r="U662">
        <v>295</v>
      </c>
      <c r="V662">
        <v>952295</v>
      </c>
      <c r="W662" t="s">
        <v>26</v>
      </c>
      <c r="X662" t="s">
        <v>26</v>
      </c>
      <c r="Y662" t="s">
        <v>314</v>
      </c>
      <c r="Z662" t="s">
        <v>408</v>
      </c>
      <c r="AA662" s="3" t="str">
        <f t="shared" si="20"/>
        <v>2295</v>
      </c>
      <c r="AB662" s="4" t="str">
        <f t="shared" si="21"/>
        <v>Non-TIF</v>
      </c>
    </row>
    <row r="663" spans="1:28" x14ac:dyDescent="0.25">
      <c r="A663">
        <v>2022</v>
      </c>
      <c r="B663">
        <v>41</v>
      </c>
      <c r="C663" t="s">
        <v>31</v>
      </c>
      <c r="D663">
        <v>23558190</v>
      </c>
      <c r="E663">
        <v>61477462</v>
      </c>
      <c r="F663">
        <v>5555040</v>
      </c>
      <c r="G663">
        <v>1000805</v>
      </c>
      <c r="H663">
        <v>5176281</v>
      </c>
      <c r="I663">
        <v>0</v>
      </c>
      <c r="J663">
        <v>0</v>
      </c>
      <c r="K663">
        <v>0</v>
      </c>
      <c r="L663">
        <v>9271749</v>
      </c>
      <c r="M663">
        <v>2491318</v>
      </c>
      <c r="N663">
        <v>108530845</v>
      </c>
      <c r="O663">
        <v>77784</v>
      </c>
      <c r="P663">
        <v>108453061</v>
      </c>
      <c r="Q663">
        <v>1886484</v>
      </c>
      <c r="R663">
        <v>2022</v>
      </c>
      <c r="S663">
        <v>41</v>
      </c>
      <c r="T663">
        <v>0</v>
      </c>
      <c r="U663">
        <v>594</v>
      </c>
      <c r="V663">
        <v>990594</v>
      </c>
      <c r="W663" t="s">
        <v>26</v>
      </c>
      <c r="X663" t="s">
        <v>26</v>
      </c>
      <c r="Y663" t="s">
        <v>411</v>
      </c>
      <c r="Z663" t="s">
        <v>408</v>
      </c>
      <c r="AA663" s="3" t="str">
        <f t="shared" si="20"/>
        <v>0594</v>
      </c>
      <c r="AB663" s="4" t="str">
        <f t="shared" si="21"/>
        <v>Non-TIF</v>
      </c>
    </row>
    <row r="664" spans="1:28" x14ac:dyDescent="0.25">
      <c r="A664">
        <v>2022</v>
      </c>
      <c r="B664">
        <v>41</v>
      </c>
      <c r="C664" t="s">
        <v>31</v>
      </c>
      <c r="D664">
        <v>0</v>
      </c>
      <c r="E664">
        <v>231216</v>
      </c>
      <c r="F664">
        <v>1640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232856</v>
      </c>
      <c r="O664">
        <v>0</v>
      </c>
      <c r="P664">
        <v>232856</v>
      </c>
      <c r="Q664">
        <v>187</v>
      </c>
      <c r="R664">
        <v>2022</v>
      </c>
      <c r="S664">
        <v>41</v>
      </c>
      <c r="T664">
        <v>1</v>
      </c>
      <c r="U664">
        <v>206</v>
      </c>
      <c r="V664">
        <v>991206</v>
      </c>
      <c r="W664" t="s">
        <v>26</v>
      </c>
      <c r="X664" t="s">
        <v>26</v>
      </c>
      <c r="Y664" t="s">
        <v>412</v>
      </c>
      <c r="Z664" t="s">
        <v>408</v>
      </c>
      <c r="AA664" s="3" t="str">
        <f t="shared" si="20"/>
        <v>1206</v>
      </c>
      <c r="AB664" s="4" t="str">
        <f t="shared" si="21"/>
        <v>Non-TIF</v>
      </c>
    </row>
    <row r="665" spans="1:28" x14ac:dyDescent="0.25">
      <c r="A665">
        <v>2022</v>
      </c>
      <c r="B665">
        <v>42</v>
      </c>
      <c r="C665" t="s">
        <v>23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2022</v>
      </c>
      <c r="S665">
        <v>42</v>
      </c>
      <c r="T665">
        <v>0</v>
      </c>
      <c r="U665">
        <v>108</v>
      </c>
      <c r="V665" t="s">
        <v>414</v>
      </c>
      <c r="W665" t="s">
        <v>25</v>
      </c>
      <c r="X665" t="s">
        <v>26</v>
      </c>
      <c r="Y665" t="s">
        <v>415</v>
      </c>
      <c r="Z665" t="s">
        <v>413</v>
      </c>
      <c r="AA665" s="3" t="str">
        <f t="shared" si="20"/>
        <v>0108</v>
      </c>
      <c r="AB665" s="4" t="str">
        <f t="shared" si="21"/>
        <v>TIF</v>
      </c>
    </row>
    <row r="666" spans="1:28" x14ac:dyDescent="0.25">
      <c r="A666">
        <v>2022</v>
      </c>
      <c r="B666">
        <v>29</v>
      </c>
      <c r="C666" t="s">
        <v>23</v>
      </c>
      <c r="D666">
        <v>7788354</v>
      </c>
      <c r="E666">
        <v>11469</v>
      </c>
      <c r="F666">
        <v>845</v>
      </c>
      <c r="G666">
        <v>5184998</v>
      </c>
      <c r="H666">
        <v>193072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13178738</v>
      </c>
      <c r="O666">
        <v>0</v>
      </c>
      <c r="P666">
        <v>13178738</v>
      </c>
      <c r="Q666">
        <v>0</v>
      </c>
      <c r="R666">
        <v>2022</v>
      </c>
      <c r="S666">
        <v>29</v>
      </c>
      <c r="T666">
        <v>6</v>
      </c>
      <c r="U666">
        <v>937</v>
      </c>
      <c r="V666" t="s">
        <v>301</v>
      </c>
      <c r="W666" t="s">
        <v>25</v>
      </c>
      <c r="X666" t="s">
        <v>26</v>
      </c>
      <c r="Y666" t="s">
        <v>302</v>
      </c>
      <c r="Z666" t="s">
        <v>299</v>
      </c>
      <c r="AA666" s="3" t="str">
        <f t="shared" si="20"/>
        <v>6937</v>
      </c>
      <c r="AB666" s="4" t="str">
        <f t="shared" si="21"/>
        <v>TIF</v>
      </c>
    </row>
    <row r="667" spans="1:28" x14ac:dyDescent="0.25">
      <c r="A667">
        <v>2022</v>
      </c>
      <c r="B667">
        <v>29</v>
      </c>
      <c r="C667" t="s">
        <v>31</v>
      </c>
      <c r="D667">
        <v>2477837</v>
      </c>
      <c r="E667">
        <v>197491</v>
      </c>
      <c r="F667">
        <v>7331</v>
      </c>
      <c r="G667">
        <v>15860829</v>
      </c>
      <c r="H667">
        <v>3711812</v>
      </c>
      <c r="I667">
        <v>0</v>
      </c>
      <c r="J667">
        <v>0</v>
      </c>
      <c r="K667">
        <v>0</v>
      </c>
      <c r="L667">
        <v>116130</v>
      </c>
      <c r="M667">
        <v>970446</v>
      </c>
      <c r="N667">
        <v>23341876</v>
      </c>
      <c r="O667">
        <v>3704</v>
      </c>
      <c r="P667">
        <v>23338172</v>
      </c>
      <c r="Q667">
        <v>4688680</v>
      </c>
      <c r="R667">
        <v>2022</v>
      </c>
      <c r="S667">
        <v>29</v>
      </c>
      <c r="T667">
        <v>6</v>
      </c>
      <c r="U667">
        <v>937</v>
      </c>
      <c r="V667">
        <v>296937</v>
      </c>
      <c r="W667" t="s">
        <v>26</v>
      </c>
      <c r="X667" t="s">
        <v>26</v>
      </c>
      <c r="Y667" t="s">
        <v>303</v>
      </c>
      <c r="Z667" t="s">
        <v>299</v>
      </c>
      <c r="AA667" s="3" t="str">
        <f t="shared" si="20"/>
        <v>6937</v>
      </c>
      <c r="AB667" s="4" t="str">
        <f t="shared" si="21"/>
        <v>Non-TIF</v>
      </c>
    </row>
    <row r="668" spans="1:28" x14ac:dyDescent="0.25">
      <c r="A668">
        <v>2022</v>
      </c>
      <c r="B668">
        <v>29</v>
      </c>
      <c r="C668" t="s">
        <v>31</v>
      </c>
      <c r="D668">
        <v>597161</v>
      </c>
      <c r="E668">
        <v>3876041</v>
      </c>
      <c r="F668">
        <v>322767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4795969</v>
      </c>
      <c r="O668">
        <v>0</v>
      </c>
      <c r="P668">
        <v>4795969</v>
      </c>
      <c r="Q668">
        <v>84597</v>
      </c>
      <c r="R668">
        <v>2022</v>
      </c>
      <c r="S668">
        <v>29</v>
      </c>
      <c r="T668">
        <v>7</v>
      </c>
      <c r="U668">
        <v>47</v>
      </c>
      <c r="V668">
        <v>447047</v>
      </c>
      <c r="W668" t="s">
        <v>26</v>
      </c>
      <c r="X668" t="s">
        <v>26</v>
      </c>
      <c r="Y668" t="s">
        <v>304</v>
      </c>
      <c r="Z668" t="s">
        <v>299</v>
      </c>
      <c r="AA668" s="3" t="str">
        <f t="shared" si="20"/>
        <v>7047</v>
      </c>
      <c r="AB668" s="4" t="str">
        <f t="shared" si="21"/>
        <v>Non-TIF</v>
      </c>
    </row>
    <row r="669" spans="1:28" x14ac:dyDescent="0.25">
      <c r="A669">
        <v>2022</v>
      </c>
      <c r="B669">
        <v>29</v>
      </c>
      <c r="C669" t="s">
        <v>31</v>
      </c>
      <c r="D669">
        <v>1227712</v>
      </c>
      <c r="E669">
        <v>151761</v>
      </c>
      <c r="F669">
        <v>9623</v>
      </c>
      <c r="G669">
        <v>15959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1405055</v>
      </c>
      <c r="O669">
        <v>3704</v>
      </c>
      <c r="P669">
        <v>1401351</v>
      </c>
      <c r="Q669">
        <v>34259</v>
      </c>
      <c r="R669">
        <v>2022</v>
      </c>
      <c r="S669">
        <v>29</v>
      </c>
      <c r="T669">
        <v>2</v>
      </c>
      <c r="U669">
        <v>322</v>
      </c>
      <c r="V669">
        <v>562322</v>
      </c>
      <c r="W669" t="s">
        <v>26</v>
      </c>
      <c r="X669" t="s">
        <v>26</v>
      </c>
      <c r="Y669" t="s">
        <v>305</v>
      </c>
      <c r="Z669" t="s">
        <v>299</v>
      </c>
      <c r="AA669" s="3" t="str">
        <f t="shared" si="20"/>
        <v>2322</v>
      </c>
      <c r="AB669" s="4" t="str">
        <f t="shared" si="21"/>
        <v>Non-TIF</v>
      </c>
    </row>
    <row r="670" spans="1:28" x14ac:dyDescent="0.25">
      <c r="A670">
        <v>2022</v>
      </c>
      <c r="B670">
        <v>30</v>
      </c>
      <c r="C670" t="s">
        <v>44</v>
      </c>
      <c r="D670">
        <v>4315616</v>
      </c>
      <c r="E670">
        <v>0</v>
      </c>
      <c r="F670">
        <v>0</v>
      </c>
      <c r="G670">
        <v>5730539</v>
      </c>
      <c r="H670">
        <v>26252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10072407</v>
      </c>
      <c r="O670">
        <v>20372</v>
      </c>
      <c r="P670">
        <v>10052035</v>
      </c>
      <c r="Q670">
        <v>0</v>
      </c>
      <c r="R670">
        <v>2022</v>
      </c>
      <c r="S670">
        <v>30</v>
      </c>
      <c r="T670">
        <v>2</v>
      </c>
      <c r="U670">
        <v>556</v>
      </c>
      <c r="V670">
        <v>742556</v>
      </c>
      <c r="W670" t="s">
        <v>26</v>
      </c>
      <c r="X670" t="s">
        <v>26</v>
      </c>
      <c r="Y670" t="s">
        <v>240</v>
      </c>
      <c r="Z670" t="s">
        <v>335</v>
      </c>
      <c r="AA670" s="3" t="str">
        <f t="shared" si="20"/>
        <v>2556</v>
      </c>
      <c r="AB670" s="4" t="str">
        <f t="shared" si="21"/>
        <v>Non-TIF</v>
      </c>
    </row>
    <row r="671" spans="1:28" x14ac:dyDescent="0.25">
      <c r="A671">
        <v>2022</v>
      </c>
      <c r="B671">
        <v>30</v>
      </c>
      <c r="C671" t="s">
        <v>23</v>
      </c>
      <c r="D671">
        <v>42364750</v>
      </c>
      <c r="E671">
        <v>0</v>
      </c>
      <c r="F671">
        <v>0</v>
      </c>
      <c r="G671">
        <v>35927613</v>
      </c>
      <c r="H671">
        <v>3901014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82193377</v>
      </c>
      <c r="O671">
        <v>35188</v>
      </c>
      <c r="P671">
        <v>82158189</v>
      </c>
      <c r="Q671">
        <v>0</v>
      </c>
      <c r="R671">
        <v>2022</v>
      </c>
      <c r="S671">
        <v>30</v>
      </c>
      <c r="T671">
        <v>4</v>
      </c>
      <c r="U671">
        <v>890</v>
      </c>
      <c r="V671" t="s">
        <v>338</v>
      </c>
      <c r="W671" t="s">
        <v>25</v>
      </c>
      <c r="X671" t="s">
        <v>26</v>
      </c>
      <c r="Y671" t="s">
        <v>339</v>
      </c>
      <c r="Z671" t="s">
        <v>335</v>
      </c>
      <c r="AA671" s="3" t="str">
        <f t="shared" si="20"/>
        <v>4890</v>
      </c>
      <c r="AB671" s="4" t="str">
        <f t="shared" si="21"/>
        <v>TIF</v>
      </c>
    </row>
    <row r="672" spans="1:28" x14ac:dyDescent="0.25">
      <c r="A672">
        <v>2022</v>
      </c>
      <c r="B672">
        <v>30</v>
      </c>
      <c r="C672" t="s">
        <v>23</v>
      </c>
      <c r="D672">
        <v>91206541</v>
      </c>
      <c r="E672">
        <v>0</v>
      </c>
      <c r="F672">
        <v>0</v>
      </c>
      <c r="G672">
        <v>37530967</v>
      </c>
      <c r="H672">
        <v>6857125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135594633</v>
      </c>
      <c r="O672">
        <v>38892</v>
      </c>
      <c r="P672">
        <v>135555741</v>
      </c>
      <c r="Q672">
        <v>0</v>
      </c>
      <c r="R672">
        <v>2022</v>
      </c>
      <c r="S672">
        <v>30</v>
      </c>
      <c r="T672">
        <v>6</v>
      </c>
      <c r="U672">
        <v>120</v>
      </c>
      <c r="V672" t="s">
        <v>506</v>
      </c>
      <c r="W672" t="s">
        <v>25</v>
      </c>
      <c r="X672" t="s">
        <v>26</v>
      </c>
      <c r="Y672" t="s">
        <v>507</v>
      </c>
      <c r="Z672" t="s">
        <v>335</v>
      </c>
      <c r="AA672" s="3" t="str">
        <f t="shared" si="20"/>
        <v>6120</v>
      </c>
      <c r="AB672" s="4" t="str">
        <f t="shared" si="21"/>
        <v>TIF</v>
      </c>
    </row>
    <row r="673" spans="1:28" x14ac:dyDescent="0.25">
      <c r="A673">
        <v>2022</v>
      </c>
      <c r="B673">
        <v>30</v>
      </c>
      <c r="C673" t="s">
        <v>31</v>
      </c>
      <c r="D673">
        <v>2084631</v>
      </c>
      <c r="E673">
        <v>13018896</v>
      </c>
      <c r="F673">
        <v>610341</v>
      </c>
      <c r="G673">
        <v>0</v>
      </c>
      <c r="H673">
        <v>8925233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24639101</v>
      </c>
      <c r="O673">
        <v>7408</v>
      </c>
      <c r="P673">
        <v>24631693</v>
      </c>
      <c r="Q673">
        <v>70149</v>
      </c>
      <c r="R673">
        <v>2022</v>
      </c>
      <c r="S673">
        <v>30</v>
      </c>
      <c r="T673">
        <v>1</v>
      </c>
      <c r="U673">
        <v>218</v>
      </c>
      <c r="V673">
        <v>211218</v>
      </c>
      <c r="W673" t="s">
        <v>26</v>
      </c>
      <c r="X673" t="s">
        <v>26</v>
      </c>
      <c r="Y673" t="s">
        <v>236</v>
      </c>
      <c r="Z673" t="s">
        <v>335</v>
      </c>
      <c r="AA673" s="3" t="str">
        <f t="shared" si="20"/>
        <v>1218</v>
      </c>
      <c r="AB673" s="4" t="str">
        <f t="shared" si="21"/>
        <v>Non-TIF</v>
      </c>
    </row>
    <row r="674" spans="1:28" x14ac:dyDescent="0.25">
      <c r="A674">
        <v>2022</v>
      </c>
      <c r="B674">
        <v>30</v>
      </c>
      <c r="C674" t="s">
        <v>31</v>
      </c>
      <c r="D674">
        <v>1078077894</v>
      </c>
      <c r="E674">
        <v>51210993</v>
      </c>
      <c r="F674">
        <v>1696592</v>
      </c>
      <c r="G674">
        <v>56036628</v>
      </c>
      <c r="H674">
        <v>18862224</v>
      </c>
      <c r="I674">
        <v>0</v>
      </c>
      <c r="J674">
        <v>0</v>
      </c>
      <c r="K674">
        <v>0</v>
      </c>
      <c r="L674">
        <v>927232</v>
      </c>
      <c r="M674">
        <v>1508644</v>
      </c>
      <c r="N674">
        <v>1208320207</v>
      </c>
      <c r="O674">
        <v>597601</v>
      </c>
      <c r="P674">
        <v>1207722606</v>
      </c>
      <c r="Q674">
        <v>18342426</v>
      </c>
      <c r="R674">
        <v>2022</v>
      </c>
      <c r="S674">
        <v>30</v>
      </c>
      <c r="T674">
        <v>6</v>
      </c>
      <c r="U674">
        <v>120</v>
      </c>
      <c r="V674">
        <v>306120</v>
      </c>
      <c r="W674" t="s">
        <v>26</v>
      </c>
      <c r="X674" t="s">
        <v>26</v>
      </c>
      <c r="Y674" t="s">
        <v>374</v>
      </c>
      <c r="Z674" t="s">
        <v>335</v>
      </c>
      <c r="AA674" s="3" t="str">
        <f t="shared" si="20"/>
        <v>6120</v>
      </c>
      <c r="AB674" s="4" t="str">
        <f t="shared" si="21"/>
        <v>Non-TIF</v>
      </c>
    </row>
    <row r="675" spans="1:28" x14ac:dyDescent="0.25">
      <c r="A675">
        <v>2022</v>
      </c>
      <c r="B675">
        <v>31</v>
      </c>
      <c r="C675" t="s">
        <v>44</v>
      </c>
      <c r="D675">
        <v>101458746</v>
      </c>
      <c r="E675">
        <v>119270</v>
      </c>
      <c r="F675">
        <v>0</v>
      </c>
      <c r="G675">
        <v>78540088</v>
      </c>
      <c r="H675">
        <v>43010930</v>
      </c>
      <c r="I675">
        <v>0</v>
      </c>
      <c r="J675">
        <v>0</v>
      </c>
      <c r="K675">
        <v>459827</v>
      </c>
      <c r="L675">
        <v>0</v>
      </c>
      <c r="M675">
        <v>0</v>
      </c>
      <c r="N675">
        <v>223588861</v>
      </c>
      <c r="O675">
        <v>218536</v>
      </c>
      <c r="P675">
        <v>223370325</v>
      </c>
      <c r="Q675">
        <v>0</v>
      </c>
      <c r="R675">
        <v>2022</v>
      </c>
      <c r="S675">
        <v>31</v>
      </c>
      <c r="T675">
        <v>1</v>
      </c>
      <c r="U675">
        <v>863</v>
      </c>
      <c r="V675">
        <v>311863</v>
      </c>
      <c r="W675" t="s">
        <v>26</v>
      </c>
      <c r="X675" t="s">
        <v>26</v>
      </c>
      <c r="Y675" t="s">
        <v>434</v>
      </c>
      <c r="Z675" t="s">
        <v>377</v>
      </c>
      <c r="AA675" s="3" t="str">
        <f t="shared" si="20"/>
        <v>1863</v>
      </c>
      <c r="AB675" s="4" t="str">
        <f t="shared" si="21"/>
        <v>Non-TIF</v>
      </c>
    </row>
    <row r="676" spans="1:28" x14ac:dyDescent="0.25">
      <c r="A676">
        <v>2022</v>
      </c>
      <c r="B676">
        <v>33</v>
      </c>
      <c r="C676" t="s">
        <v>23</v>
      </c>
      <c r="D676">
        <v>0</v>
      </c>
      <c r="E676">
        <v>0</v>
      </c>
      <c r="F676">
        <v>0</v>
      </c>
      <c r="G676">
        <v>1983151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1983151</v>
      </c>
      <c r="O676">
        <v>0</v>
      </c>
      <c r="P676">
        <v>1983151</v>
      </c>
      <c r="Q676">
        <v>0</v>
      </c>
      <c r="R676">
        <v>2022</v>
      </c>
      <c r="S676">
        <v>33</v>
      </c>
      <c r="T676">
        <v>4</v>
      </c>
      <c r="U676">
        <v>774</v>
      </c>
      <c r="V676" t="s">
        <v>383</v>
      </c>
      <c r="W676" t="s">
        <v>25</v>
      </c>
      <c r="X676" t="s">
        <v>26</v>
      </c>
      <c r="Y676" t="s">
        <v>384</v>
      </c>
      <c r="Z676" t="s">
        <v>375</v>
      </c>
      <c r="AA676" s="3" t="str">
        <f t="shared" si="20"/>
        <v>4774</v>
      </c>
      <c r="AB676" s="4" t="str">
        <f t="shared" si="21"/>
        <v>TIF</v>
      </c>
    </row>
    <row r="677" spans="1:28" x14ac:dyDescent="0.25">
      <c r="A677">
        <v>2022</v>
      </c>
      <c r="B677">
        <v>33</v>
      </c>
      <c r="C677" t="s">
        <v>31</v>
      </c>
      <c r="D677">
        <v>13975324</v>
      </c>
      <c r="E677">
        <v>19622812</v>
      </c>
      <c r="F677">
        <v>2428172</v>
      </c>
      <c r="G677">
        <v>2003050</v>
      </c>
      <c r="H677">
        <v>8654574</v>
      </c>
      <c r="I677">
        <v>0</v>
      </c>
      <c r="J677">
        <v>0</v>
      </c>
      <c r="K677">
        <v>0</v>
      </c>
      <c r="L677">
        <v>0</v>
      </c>
      <c r="M677">
        <v>653936</v>
      </c>
      <c r="N677">
        <v>47337868</v>
      </c>
      <c r="O677">
        <v>46300</v>
      </c>
      <c r="P677">
        <v>47291568</v>
      </c>
      <c r="Q677">
        <v>280168</v>
      </c>
      <c r="R677">
        <v>2022</v>
      </c>
      <c r="S677">
        <v>33</v>
      </c>
      <c r="T677">
        <v>6</v>
      </c>
      <c r="U677">
        <v>762</v>
      </c>
      <c r="V677">
        <v>96762</v>
      </c>
      <c r="W677" t="s">
        <v>26</v>
      </c>
      <c r="X677" t="s">
        <v>26</v>
      </c>
      <c r="Y677" t="s">
        <v>56</v>
      </c>
      <c r="Z677" t="s">
        <v>375</v>
      </c>
      <c r="AA677" s="3" t="str">
        <f t="shared" si="20"/>
        <v>6762</v>
      </c>
      <c r="AB677" s="4" t="str">
        <f t="shared" si="21"/>
        <v>Non-TIF</v>
      </c>
    </row>
    <row r="678" spans="1:28" x14ac:dyDescent="0.25">
      <c r="A678">
        <v>2022</v>
      </c>
      <c r="B678">
        <v>34</v>
      </c>
      <c r="C678" t="s">
        <v>23</v>
      </c>
      <c r="D678">
        <v>1023547</v>
      </c>
      <c r="E678">
        <v>0</v>
      </c>
      <c r="F678">
        <v>0</v>
      </c>
      <c r="G678">
        <v>4310344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5333891</v>
      </c>
      <c r="O678">
        <v>0</v>
      </c>
      <c r="P678">
        <v>5333891</v>
      </c>
      <c r="Q678">
        <v>0</v>
      </c>
      <c r="R678">
        <v>2022</v>
      </c>
      <c r="S678">
        <v>34</v>
      </c>
      <c r="T678">
        <v>5</v>
      </c>
      <c r="U678">
        <v>697</v>
      </c>
      <c r="V678" t="s">
        <v>386</v>
      </c>
      <c r="W678" t="s">
        <v>25</v>
      </c>
      <c r="X678" t="s">
        <v>26</v>
      </c>
      <c r="Y678" t="s">
        <v>387</v>
      </c>
      <c r="Z678" t="s">
        <v>385</v>
      </c>
      <c r="AA678" s="3" t="str">
        <f t="shared" si="20"/>
        <v>5697</v>
      </c>
      <c r="AB678" s="4" t="str">
        <f t="shared" si="21"/>
        <v>TIF</v>
      </c>
    </row>
    <row r="679" spans="1:28" x14ac:dyDescent="0.25">
      <c r="A679">
        <v>2022</v>
      </c>
      <c r="B679">
        <v>34</v>
      </c>
      <c r="C679" t="s">
        <v>23</v>
      </c>
      <c r="D679">
        <v>5107232</v>
      </c>
      <c r="E679">
        <v>87189</v>
      </c>
      <c r="F679">
        <v>0</v>
      </c>
      <c r="G679">
        <v>1745684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6940105</v>
      </c>
      <c r="O679">
        <v>0</v>
      </c>
      <c r="P679">
        <v>6940105</v>
      </c>
      <c r="Q679">
        <v>0</v>
      </c>
      <c r="R679">
        <v>2022</v>
      </c>
      <c r="S679">
        <v>34</v>
      </c>
      <c r="T679">
        <v>4</v>
      </c>
      <c r="U679">
        <v>772</v>
      </c>
      <c r="V679" t="s">
        <v>310</v>
      </c>
      <c r="W679" t="s">
        <v>25</v>
      </c>
      <c r="X679" t="s">
        <v>26</v>
      </c>
      <c r="Y679" t="s">
        <v>311</v>
      </c>
      <c r="Z679" t="s">
        <v>385</v>
      </c>
      <c r="AA679" s="3" t="str">
        <f t="shared" si="20"/>
        <v>4772</v>
      </c>
      <c r="AB679" s="4" t="str">
        <f t="shared" si="21"/>
        <v>TIF</v>
      </c>
    </row>
    <row r="680" spans="1:28" x14ac:dyDescent="0.25">
      <c r="A680">
        <v>2022</v>
      </c>
      <c r="B680">
        <v>34</v>
      </c>
      <c r="C680" t="s">
        <v>31</v>
      </c>
      <c r="D680">
        <v>76180509</v>
      </c>
      <c r="E680">
        <v>126565378</v>
      </c>
      <c r="F680">
        <v>7331944</v>
      </c>
      <c r="G680">
        <v>6463817</v>
      </c>
      <c r="H680">
        <v>986819</v>
      </c>
      <c r="I680">
        <v>0</v>
      </c>
      <c r="J680">
        <v>0</v>
      </c>
      <c r="K680">
        <v>0</v>
      </c>
      <c r="L680">
        <v>1548736</v>
      </c>
      <c r="M680">
        <v>5869988</v>
      </c>
      <c r="N680">
        <v>224947191</v>
      </c>
      <c r="O680">
        <v>244464</v>
      </c>
      <c r="P680">
        <v>224702727</v>
      </c>
      <c r="Q680">
        <v>3439934</v>
      </c>
      <c r="R680">
        <v>2022</v>
      </c>
      <c r="S680">
        <v>34</v>
      </c>
      <c r="T680">
        <v>5</v>
      </c>
      <c r="U680">
        <v>697</v>
      </c>
      <c r="V680">
        <v>345697</v>
      </c>
      <c r="W680" t="s">
        <v>26</v>
      </c>
      <c r="X680" t="s">
        <v>26</v>
      </c>
      <c r="Y680" t="s">
        <v>313</v>
      </c>
      <c r="Z680" t="s">
        <v>385</v>
      </c>
      <c r="AA680" s="3" t="str">
        <f t="shared" si="20"/>
        <v>5697</v>
      </c>
      <c r="AB680" s="4" t="str">
        <f t="shared" si="21"/>
        <v>Non-TIF</v>
      </c>
    </row>
    <row r="681" spans="1:28" x14ac:dyDescent="0.25">
      <c r="A681">
        <v>2022</v>
      </c>
      <c r="B681">
        <v>34</v>
      </c>
      <c r="C681" t="s">
        <v>31</v>
      </c>
      <c r="D681">
        <v>6941991</v>
      </c>
      <c r="E681">
        <v>18014366</v>
      </c>
      <c r="F681">
        <v>994989</v>
      </c>
      <c r="G681">
        <v>121804</v>
      </c>
      <c r="H681">
        <v>0</v>
      </c>
      <c r="I681">
        <v>0</v>
      </c>
      <c r="J681">
        <v>0</v>
      </c>
      <c r="K681">
        <v>0</v>
      </c>
      <c r="L681">
        <v>437660</v>
      </c>
      <c r="M681">
        <v>763200</v>
      </c>
      <c r="N681">
        <v>27274010</v>
      </c>
      <c r="O681">
        <v>14816</v>
      </c>
      <c r="P681">
        <v>27259194</v>
      </c>
      <c r="Q681">
        <v>282797</v>
      </c>
      <c r="R681">
        <v>2022</v>
      </c>
      <c r="S681">
        <v>34</v>
      </c>
      <c r="T681">
        <v>4</v>
      </c>
      <c r="U681">
        <v>995</v>
      </c>
      <c r="V681">
        <v>664995</v>
      </c>
      <c r="W681" t="s">
        <v>26</v>
      </c>
      <c r="X681" t="s">
        <v>26</v>
      </c>
      <c r="Y681" t="s">
        <v>574</v>
      </c>
      <c r="Z681" t="s">
        <v>385</v>
      </c>
      <c r="AA681" s="3" t="str">
        <f t="shared" si="20"/>
        <v>4995</v>
      </c>
      <c r="AB681" s="4" t="str">
        <f t="shared" si="21"/>
        <v>Non-TIF</v>
      </c>
    </row>
    <row r="682" spans="1:28" x14ac:dyDescent="0.25">
      <c r="A682">
        <v>2022</v>
      </c>
      <c r="B682">
        <v>34</v>
      </c>
      <c r="C682" t="s">
        <v>31</v>
      </c>
      <c r="D682">
        <v>40149519</v>
      </c>
      <c r="E682">
        <v>19176032</v>
      </c>
      <c r="F682">
        <v>696910</v>
      </c>
      <c r="G682">
        <v>1965192</v>
      </c>
      <c r="H682">
        <v>325043</v>
      </c>
      <c r="I682">
        <v>0</v>
      </c>
      <c r="J682">
        <v>0</v>
      </c>
      <c r="K682">
        <v>0</v>
      </c>
      <c r="L682">
        <v>151773</v>
      </c>
      <c r="M682">
        <v>1731016</v>
      </c>
      <c r="N682">
        <v>64195485</v>
      </c>
      <c r="O682">
        <v>112972</v>
      </c>
      <c r="P682">
        <v>64082513</v>
      </c>
      <c r="Q682">
        <v>1345222</v>
      </c>
      <c r="R682">
        <v>2022</v>
      </c>
      <c r="S682">
        <v>34</v>
      </c>
      <c r="T682">
        <v>4</v>
      </c>
      <c r="U682">
        <v>772</v>
      </c>
      <c r="V682">
        <v>984772</v>
      </c>
      <c r="W682" t="s">
        <v>26</v>
      </c>
      <c r="X682" t="s">
        <v>26</v>
      </c>
      <c r="Y682" t="s">
        <v>315</v>
      </c>
      <c r="Z682" t="s">
        <v>385</v>
      </c>
      <c r="AA682" s="3" t="str">
        <f t="shared" si="20"/>
        <v>4772</v>
      </c>
      <c r="AB682" s="4" t="str">
        <f t="shared" si="21"/>
        <v>Non-TIF</v>
      </c>
    </row>
    <row r="683" spans="1:28" x14ac:dyDescent="0.25">
      <c r="A683">
        <v>2022</v>
      </c>
      <c r="B683">
        <v>35</v>
      </c>
      <c r="C683" t="s">
        <v>44</v>
      </c>
      <c r="D683">
        <v>17668914</v>
      </c>
      <c r="E683">
        <v>214445</v>
      </c>
      <c r="F683">
        <v>2291</v>
      </c>
      <c r="G683">
        <v>17490219</v>
      </c>
      <c r="H683">
        <v>61192735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96568604</v>
      </c>
      <c r="O683">
        <v>79636</v>
      </c>
      <c r="P683">
        <v>96488968</v>
      </c>
      <c r="Q683">
        <v>0</v>
      </c>
      <c r="R683">
        <v>2022</v>
      </c>
      <c r="S683">
        <v>35</v>
      </c>
      <c r="T683">
        <v>2</v>
      </c>
      <c r="U683">
        <v>781</v>
      </c>
      <c r="V683">
        <v>352781</v>
      </c>
      <c r="W683" t="s">
        <v>26</v>
      </c>
      <c r="X683" t="s">
        <v>26</v>
      </c>
      <c r="Y683" t="s">
        <v>144</v>
      </c>
      <c r="Z683" t="s">
        <v>389</v>
      </c>
      <c r="AA683" s="3" t="str">
        <f t="shared" si="20"/>
        <v>2781</v>
      </c>
      <c r="AB683" s="4" t="str">
        <f t="shared" si="21"/>
        <v>Non-TIF</v>
      </c>
    </row>
    <row r="684" spans="1:28" x14ac:dyDescent="0.25">
      <c r="A684">
        <v>2022</v>
      </c>
      <c r="B684">
        <v>35</v>
      </c>
      <c r="C684" t="s">
        <v>23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2022</v>
      </c>
      <c r="S684">
        <v>35</v>
      </c>
      <c r="T684">
        <v>0</v>
      </c>
      <c r="U684">
        <v>916</v>
      </c>
      <c r="V684" t="s">
        <v>575</v>
      </c>
      <c r="W684" t="s">
        <v>25</v>
      </c>
      <c r="X684" t="s">
        <v>26</v>
      </c>
      <c r="Y684" t="s">
        <v>576</v>
      </c>
      <c r="Z684" t="s">
        <v>389</v>
      </c>
      <c r="AA684" s="3" t="str">
        <f t="shared" si="20"/>
        <v>0916</v>
      </c>
      <c r="AB684" s="4" t="str">
        <f t="shared" si="21"/>
        <v>TIF</v>
      </c>
    </row>
    <row r="685" spans="1:28" x14ac:dyDescent="0.25">
      <c r="A685">
        <v>2022</v>
      </c>
      <c r="B685">
        <v>42</v>
      </c>
      <c r="C685" t="s">
        <v>23</v>
      </c>
      <c r="D685">
        <v>16035666</v>
      </c>
      <c r="E685">
        <v>0</v>
      </c>
      <c r="F685">
        <v>0</v>
      </c>
      <c r="G685">
        <v>13232056</v>
      </c>
      <c r="H685">
        <v>8746349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38014071</v>
      </c>
      <c r="O685">
        <v>3704</v>
      </c>
      <c r="P685">
        <v>38010367</v>
      </c>
      <c r="Q685">
        <v>0</v>
      </c>
      <c r="R685">
        <v>2022</v>
      </c>
      <c r="S685">
        <v>42</v>
      </c>
      <c r="T685">
        <v>3</v>
      </c>
      <c r="U685">
        <v>150</v>
      </c>
      <c r="V685" t="s">
        <v>420</v>
      </c>
      <c r="W685" t="s">
        <v>25</v>
      </c>
      <c r="X685" t="s">
        <v>26</v>
      </c>
      <c r="Y685" t="s">
        <v>421</v>
      </c>
      <c r="Z685" t="s">
        <v>413</v>
      </c>
      <c r="AA685" s="3" t="str">
        <f t="shared" si="20"/>
        <v>3150</v>
      </c>
      <c r="AB685" s="4" t="str">
        <f t="shared" si="21"/>
        <v>TIF</v>
      </c>
    </row>
    <row r="686" spans="1:28" x14ac:dyDescent="0.25">
      <c r="A686">
        <v>2022</v>
      </c>
      <c r="B686">
        <v>42</v>
      </c>
      <c r="C686" t="s">
        <v>31</v>
      </c>
      <c r="D686">
        <v>27253182</v>
      </c>
      <c r="E686">
        <v>56487288</v>
      </c>
      <c r="F686">
        <v>6797826</v>
      </c>
      <c r="G686">
        <v>13470548</v>
      </c>
      <c r="H686">
        <v>3271006</v>
      </c>
      <c r="I686">
        <v>0</v>
      </c>
      <c r="J686">
        <v>0</v>
      </c>
      <c r="K686">
        <v>0</v>
      </c>
      <c r="L686">
        <v>1066778</v>
      </c>
      <c r="M686">
        <v>10681407</v>
      </c>
      <c r="N686">
        <v>119028035</v>
      </c>
      <c r="O686">
        <v>116676</v>
      </c>
      <c r="P686">
        <v>118911359</v>
      </c>
      <c r="Q686">
        <v>1542692</v>
      </c>
      <c r="R686">
        <v>2022</v>
      </c>
      <c r="S686">
        <v>42</v>
      </c>
      <c r="T686">
        <v>0</v>
      </c>
      <c r="U686">
        <v>108</v>
      </c>
      <c r="V686">
        <v>420108</v>
      </c>
      <c r="W686" t="s">
        <v>26</v>
      </c>
      <c r="X686" t="s">
        <v>26</v>
      </c>
      <c r="Y686" t="s">
        <v>388</v>
      </c>
      <c r="Z686" t="s">
        <v>413</v>
      </c>
      <c r="AA686" s="3" t="str">
        <f t="shared" si="20"/>
        <v>0108</v>
      </c>
      <c r="AB686" s="4" t="str">
        <f t="shared" si="21"/>
        <v>Non-TIF</v>
      </c>
    </row>
    <row r="687" spans="1:28" x14ac:dyDescent="0.25">
      <c r="A687">
        <v>2022</v>
      </c>
      <c r="B687">
        <v>42</v>
      </c>
      <c r="C687" t="s">
        <v>31</v>
      </c>
      <c r="D687">
        <v>63176879</v>
      </c>
      <c r="E687">
        <v>136582164</v>
      </c>
      <c r="F687">
        <v>11119399</v>
      </c>
      <c r="G687">
        <v>14442906</v>
      </c>
      <c r="H687">
        <v>31847564</v>
      </c>
      <c r="I687">
        <v>0</v>
      </c>
      <c r="J687">
        <v>0</v>
      </c>
      <c r="K687">
        <v>0</v>
      </c>
      <c r="L687">
        <v>14084184</v>
      </c>
      <c r="M687">
        <v>15970325</v>
      </c>
      <c r="N687">
        <v>287223421</v>
      </c>
      <c r="O687">
        <v>250020</v>
      </c>
      <c r="P687">
        <v>286973401</v>
      </c>
      <c r="Q687">
        <v>2539288</v>
      </c>
      <c r="R687">
        <v>2022</v>
      </c>
      <c r="S687">
        <v>42</v>
      </c>
      <c r="T687">
        <v>3</v>
      </c>
      <c r="U687">
        <v>33</v>
      </c>
      <c r="V687">
        <v>423033</v>
      </c>
      <c r="W687" t="s">
        <v>26</v>
      </c>
      <c r="X687" t="s">
        <v>26</v>
      </c>
      <c r="Y687" t="s">
        <v>453</v>
      </c>
      <c r="Z687" t="s">
        <v>413</v>
      </c>
      <c r="AA687" s="3" t="str">
        <f t="shared" si="20"/>
        <v>3033</v>
      </c>
      <c r="AB687" s="4" t="str">
        <f t="shared" si="21"/>
        <v>Non-TIF</v>
      </c>
    </row>
    <row r="688" spans="1:28" x14ac:dyDescent="0.25">
      <c r="A688">
        <v>2022</v>
      </c>
      <c r="B688">
        <v>42</v>
      </c>
      <c r="C688" t="s">
        <v>31</v>
      </c>
      <c r="D688">
        <v>130005368</v>
      </c>
      <c r="E688">
        <v>64229836</v>
      </c>
      <c r="F688">
        <v>3862885</v>
      </c>
      <c r="G688">
        <v>12316005</v>
      </c>
      <c r="H688">
        <v>11650724</v>
      </c>
      <c r="I688">
        <v>0</v>
      </c>
      <c r="J688">
        <v>0</v>
      </c>
      <c r="K688">
        <v>0</v>
      </c>
      <c r="L688">
        <v>1373684</v>
      </c>
      <c r="M688">
        <v>15687048</v>
      </c>
      <c r="N688">
        <v>239125550</v>
      </c>
      <c r="O688">
        <v>414848</v>
      </c>
      <c r="P688">
        <v>238710702</v>
      </c>
      <c r="Q688">
        <v>5766092</v>
      </c>
      <c r="R688">
        <v>2022</v>
      </c>
      <c r="S688">
        <v>42</v>
      </c>
      <c r="T688">
        <v>3</v>
      </c>
      <c r="U688">
        <v>150</v>
      </c>
      <c r="V688">
        <v>423150</v>
      </c>
      <c r="W688" t="s">
        <v>26</v>
      </c>
      <c r="X688" t="s">
        <v>26</v>
      </c>
      <c r="Y688" t="s">
        <v>390</v>
      </c>
      <c r="Z688" t="s">
        <v>413</v>
      </c>
      <c r="AA688" s="3" t="str">
        <f t="shared" si="20"/>
        <v>3150</v>
      </c>
      <c r="AB688" s="4" t="str">
        <f t="shared" si="21"/>
        <v>Non-TIF</v>
      </c>
    </row>
    <row r="689" spans="1:28" x14ac:dyDescent="0.25">
      <c r="A689">
        <v>2022</v>
      </c>
      <c r="B689">
        <v>42</v>
      </c>
      <c r="C689" t="s">
        <v>31</v>
      </c>
      <c r="D689">
        <v>269939</v>
      </c>
      <c r="E689">
        <v>859549</v>
      </c>
      <c r="F689">
        <v>181215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147679</v>
      </c>
      <c r="M689">
        <v>0</v>
      </c>
      <c r="N689">
        <v>1458382</v>
      </c>
      <c r="O689">
        <v>0</v>
      </c>
      <c r="P689">
        <v>1458382</v>
      </c>
      <c r="Q689">
        <v>36391</v>
      </c>
      <c r="R689">
        <v>2022</v>
      </c>
      <c r="S689">
        <v>42</v>
      </c>
      <c r="T689">
        <v>5</v>
      </c>
      <c r="U689">
        <v>643</v>
      </c>
      <c r="V689">
        <v>855643</v>
      </c>
      <c r="W689" t="s">
        <v>26</v>
      </c>
      <c r="X689" t="s">
        <v>26</v>
      </c>
      <c r="Y689" t="s">
        <v>204</v>
      </c>
      <c r="Z689" t="s">
        <v>413</v>
      </c>
      <c r="AA689" s="3" t="str">
        <f t="shared" si="20"/>
        <v>5643</v>
      </c>
      <c r="AB689" s="4" t="str">
        <f t="shared" si="21"/>
        <v>Non-TIF</v>
      </c>
    </row>
    <row r="690" spans="1:28" x14ac:dyDescent="0.25">
      <c r="A690">
        <v>2022</v>
      </c>
      <c r="B690">
        <v>43</v>
      </c>
      <c r="C690" t="s">
        <v>44</v>
      </c>
      <c r="D690">
        <v>3645188</v>
      </c>
      <c r="E690">
        <v>57885</v>
      </c>
      <c r="F690">
        <v>0</v>
      </c>
      <c r="G690">
        <v>3026722</v>
      </c>
      <c r="H690">
        <v>2284226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9014021</v>
      </c>
      <c r="O690">
        <v>9260</v>
      </c>
      <c r="P690">
        <v>9004761</v>
      </c>
      <c r="Q690">
        <v>0</v>
      </c>
      <c r="R690">
        <v>2022</v>
      </c>
      <c r="S690">
        <v>43</v>
      </c>
      <c r="T690">
        <v>7</v>
      </c>
      <c r="U690">
        <v>92</v>
      </c>
      <c r="V690">
        <v>437092</v>
      </c>
      <c r="W690" t="s">
        <v>26</v>
      </c>
      <c r="X690" t="s">
        <v>26</v>
      </c>
      <c r="Y690" t="s">
        <v>455</v>
      </c>
      <c r="Z690" t="s">
        <v>418</v>
      </c>
      <c r="AA690" s="3" t="str">
        <f t="shared" si="20"/>
        <v>7092</v>
      </c>
      <c r="AB690" s="4" t="str">
        <f t="shared" si="21"/>
        <v>Non-TIF</v>
      </c>
    </row>
    <row r="691" spans="1:28" x14ac:dyDescent="0.25">
      <c r="A691">
        <v>2022</v>
      </c>
      <c r="B691">
        <v>43</v>
      </c>
      <c r="C691" t="s">
        <v>31</v>
      </c>
      <c r="D691">
        <v>107367401</v>
      </c>
      <c r="E691">
        <v>90441312</v>
      </c>
      <c r="F691">
        <v>4247838</v>
      </c>
      <c r="G691">
        <v>8988784</v>
      </c>
      <c r="H691">
        <v>783559</v>
      </c>
      <c r="I691">
        <v>0</v>
      </c>
      <c r="J691">
        <v>0</v>
      </c>
      <c r="K691">
        <v>0</v>
      </c>
      <c r="L691">
        <v>715385</v>
      </c>
      <c r="M691">
        <v>10601344</v>
      </c>
      <c r="N691">
        <v>223145623</v>
      </c>
      <c r="O691">
        <v>267614</v>
      </c>
      <c r="P691">
        <v>222878009</v>
      </c>
      <c r="Q691">
        <v>3503955</v>
      </c>
      <c r="R691">
        <v>2022</v>
      </c>
      <c r="S691">
        <v>43</v>
      </c>
      <c r="T691">
        <v>3</v>
      </c>
      <c r="U691">
        <v>798</v>
      </c>
      <c r="V691">
        <v>433798</v>
      </c>
      <c r="W691" t="s">
        <v>26</v>
      </c>
      <c r="X691" t="s">
        <v>26</v>
      </c>
      <c r="Y691" t="s">
        <v>512</v>
      </c>
      <c r="Z691" t="s">
        <v>418</v>
      </c>
      <c r="AA691" s="3" t="str">
        <f t="shared" si="20"/>
        <v>3798</v>
      </c>
      <c r="AB691" s="4" t="str">
        <f t="shared" si="21"/>
        <v>Non-TIF</v>
      </c>
    </row>
    <row r="692" spans="1:28" x14ac:dyDescent="0.25">
      <c r="A692">
        <v>2022</v>
      </c>
      <c r="B692">
        <v>44</v>
      </c>
      <c r="C692" t="s">
        <v>44</v>
      </c>
      <c r="D692">
        <v>24977172</v>
      </c>
      <c r="E692">
        <v>5650132</v>
      </c>
      <c r="F692">
        <v>855503</v>
      </c>
      <c r="G692">
        <v>7850946</v>
      </c>
      <c r="H692">
        <v>759025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40092778</v>
      </c>
      <c r="O692">
        <v>59264</v>
      </c>
      <c r="P692">
        <v>40033514</v>
      </c>
      <c r="Q692">
        <v>0</v>
      </c>
      <c r="R692">
        <v>2022</v>
      </c>
      <c r="S692">
        <v>44</v>
      </c>
      <c r="T692">
        <v>6</v>
      </c>
      <c r="U692">
        <v>700</v>
      </c>
      <c r="V692">
        <v>446700</v>
      </c>
      <c r="W692" t="s">
        <v>26</v>
      </c>
      <c r="X692" t="s">
        <v>26</v>
      </c>
      <c r="Y692" t="s">
        <v>459</v>
      </c>
      <c r="Z692" t="s">
        <v>458</v>
      </c>
      <c r="AA692" s="3" t="str">
        <f t="shared" si="20"/>
        <v>6700</v>
      </c>
      <c r="AB692" s="4" t="str">
        <f t="shared" si="21"/>
        <v>Non-TIF</v>
      </c>
    </row>
    <row r="693" spans="1:28" x14ac:dyDescent="0.25">
      <c r="A693">
        <v>2022</v>
      </c>
      <c r="B693">
        <v>44</v>
      </c>
      <c r="C693" t="s">
        <v>23</v>
      </c>
      <c r="D693">
        <v>533395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533395</v>
      </c>
      <c r="O693">
        <v>0</v>
      </c>
      <c r="P693">
        <v>533395</v>
      </c>
      <c r="Q693">
        <v>0</v>
      </c>
      <c r="R693">
        <v>2022</v>
      </c>
      <c r="S693">
        <v>44</v>
      </c>
      <c r="T693">
        <v>4</v>
      </c>
      <c r="U693">
        <v>689</v>
      </c>
      <c r="V693" t="s">
        <v>516</v>
      </c>
      <c r="W693" t="s">
        <v>25</v>
      </c>
      <c r="X693" t="s">
        <v>26</v>
      </c>
      <c r="Y693" t="s">
        <v>517</v>
      </c>
      <c r="Z693" t="s">
        <v>458</v>
      </c>
      <c r="AA693" s="3" t="str">
        <f t="shared" si="20"/>
        <v>4689</v>
      </c>
      <c r="AB693" s="4" t="str">
        <f t="shared" si="21"/>
        <v>TIF</v>
      </c>
    </row>
    <row r="694" spans="1:28" x14ac:dyDescent="0.25">
      <c r="A694">
        <v>2022</v>
      </c>
      <c r="B694">
        <v>44</v>
      </c>
      <c r="C694" t="s">
        <v>31</v>
      </c>
      <c r="D694">
        <v>85533623</v>
      </c>
      <c r="E694">
        <v>26044574</v>
      </c>
      <c r="F694">
        <v>1023710</v>
      </c>
      <c r="G694">
        <v>5734990</v>
      </c>
      <c r="H694">
        <v>0</v>
      </c>
      <c r="I694">
        <v>0</v>
      </c>
      <c r="J694">
        <v>0</v>
      </c>
      <c r="K694">
        <v>0</v>
      </c>
      <c r="L694">
        <v>1427425</v>
      </c>
      <c r="M694">
        <v>5018518</v>
      </c>
      <c r="N694">
        <v>124782840</v>
      </c>
      <c r="O694">
        <v>324100</v>
      </c>
      <c r="P694">
        <v>124458740</v>
      </c>
      <c r="Q694">
        <v>600403</v>
      </c>
      <c r="R694">
        <v>2022</v>
      </c>
      <c r="S694">
        <v>44</v>
      </c>
      <c r="T694">
        <v>4</v>
      </c>
      <c r="U694">
        <v>689</v>
      </c>
      <c r="V694">
        <v>444689</v>
      </c>
      <c r="W694" t="s">
        <v>26</v>
      </c>
      <c r="X694" t="s">
        <v>26</v>
      </c>
      <c r="Y694" t="s">
        <v>333</v>
      </c>
      <c r="Z694" t="s">
        <v>458</v>
      </c>
      <c r="AA694" s="3" t="str">
        <f t="shared" si="20"/>
        <v>4689</v>
      </c>
      <c r="AB694" s="4" t="str">
        <f t="shared" si="21"/>
        <v>Non-TIF</v>
      </c>
    </row>
    <row r="695" spans="1:28" x14ac:dyDescent="0.25">
      <c r="A695">
        <v>2022</v>
      </c>
      <c r="B695">
        <v>44</v>
      </c>
      <c r="C695" t="s">
        <v>31</v>
      </c>
      <c r="D695">
        <v>3528992</v>
      </c>
      <c r="E695">
        <v>4334532</v>
      </c>
      <c r="F695">
        <v>155085</v>
      </c>
      <c r="G695">
        <v>2310111</v>
      </c>
      <c r="H695">
        <v>0</v>
      </c>
      <c r="I695">
        <v>0</v>
      </c>
      <c r="J695">
        <v>0</v>
      </c>
      <c r="K695">
        <v>0</v>
      </c>
      <c r="L695">
        <v>2018</v>
      </c>
      <c r="M695">
        <v>0</v>
      </c>
      <c r="N695">
        <v>10330738</v>
      </c>
      <c r="O695">
        <v>17428</v>
      </c>
      <c r="P695">
        <v>10313310</v>
      </c>
      <c r="Q695">
        <v>192214</v>
      </c>
      <c r="R695">
        <v>2022</v>
      </c>
      <c r="S695">
        <v>44</v>
      </c>
      <c r="T695">
        <v>6</v>
      </c>
      <c r="U695">
        <v>592</v>
      </c>
      <c r="V695">
        <v>896592</v>
      </c>
      <c r="W695" t="s">
        <v>26</v>
      </c>
      <c r="X695" t="s">
        <v>26</v>
      </c>
      <c r="Y695" t="s">
        <v>838</v>
      </c>
      <c r="Z695" t="s">
        <v>458</v>
      </c>
      <c r="AA695" s="3" t="str">
        <f t="shared" si="20"/>
        <v>6592</v>
      </c>
      <c r="AB695" s="4" t="str">
        <f t="shared" si="21"/>
        <v>Non-TIF</v>
      </c>
    </row>
    <row r="696" spans="1:28" x14ac:dyDescent="0.25">
      <c r="A696">
        <v>2022</v>
      </c>
      <c r="B696">
        <v>45</v>
      </c>
      <c r="C696" t="s">
        <v>44</v>
      </c>
      <c r="D696">
        <v>3971487</v>
      </c>
      <c r="E696">
        <v>195447</v>
      </c>
      <c r="F696">
        <v>44456</v>
      </c>
      <c r="G696">
        <v>29642082</v>
      </c>
      <c r="H696">
        <v>22321091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56174563</v>
      </c>
      <c r="O696">
        <v>7408</v>
      </c>
      <c r="P696">
        <v>56167155</v>
      </c>
      <c r="Q696">
        <v>0</v>
      </c>
      <c r="R696">
        <v>2022</v>
      </c>
      <c r="S696">
        <v>45</v>
      </c>
      <c r="T696">
        <v>3</v>
      </c>
      <c r="U696">
        <v>29</v>
      </c>
      <c r="V696">
        <v>453029</v>
      </c>
      <c r="W696" t="s">
        <v>26</v>
      </c>
      <c r="X696" t="s">
        <v>26</v>
      </c>
      <c r="Y696" t="s">
        <v>320</v>
      </c>
      <c r="Z696" t="s">
        <v>460</v>
      </c>
      <c r="AA696" s="3" t="str">
        <f t="shared" si="20"/>
        <v>3029</v>
      </c>
      <c r="AB696" s="4" t="str">
        <f t="shared" si="21"/>
        <v>Non-TIF</v>
      </c>
    </row>
    <row r="697" spans="1:28" x14ac:dyDescent="0.25">
      <c r="A697">
        <v>2022</v>
      </c>
      <c r="B697">
        <v>46</v>
      </c>
      <c r="C697" t="s">
        <v>44</v>
      </c>
      <c r="D697">
        <v>853837</v>
      </c>
      <c r="E697">
        <v>244025</v>
      </c>
      <c r="F697">
        <v>56974</v>
      </c>
      <c r="G697">
        <v>834380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1989216</v>
      </c>
      <c r="O697">
        <v>5556</v>
      </c>
      <c r="P697">
        <v>1983660</v>
      </c>
      <c r="Q697">
        <v>0</v>
      </c>
      <c r="R697">
        <v>2022</v>
      </c>
      <c r="S697">
        <v>46</v>
      </c>
      <c r="T697">
        <v>2</v>
      </c>
      <c r="U697">
        <v>493</v>
      </c>
      <c r="V697">
        <v>462493</v>
      </c>
      <c r="W697" t="s">
        <v>26</v>
      </c>
      <c r="X697" t="s">
        <v>26</v>
      </c>
      <c r="Y697" t="s">
        <v>467</v>
      </c>
      <c r="Z697" t="s">
        <v>464</v>
      </c>
      <c r="AA697" s="3" t="str">
        <f t="shared" si="20"/>
        <v>2493</v>
      </c>
      <c r="AB697" s="4" t="str">
        <f t="shared" si="21"/>
        <v>Non-TIF</v>
      </c>
    </row>
    <row r="698" spans="1:28" x14ac:dyDescent="0.25">
      <c r="A698">
        <v>2022</v>
      </c>
      <c r="B698">
        <v>46</v>
      </c>
      <c r="C698" t="s">
        <v>23</v>
      </c>
      <c r="D698">
        <v>10190637</v>
      </c>
      <c r="E698">
        <v>0</v>
      </c>
      <c r="F698">
        <v>0</v>
      </c>
      <c r="G698">
        <v>14757807</v>
      </c>
      <c r="H698">
        <v>8703687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33652131</v>
      </c>
      <c r="O698">
        <v>0</v>
      </c>
      <c r="P698">
        <v>33652131</v>
      </c>
      <c r="Q698">
        <v>0</v>
      </c>
      <c r="R698">
        <v>2022</v>
      </c>
      <c r="S698">
        <v>46</v>
      </c>
      <c r="T698">
        <v>3</v>
      </c>
      <c r="U698">
        <v>60</v>
      </c>
      <c r="V698" t="s">
        <v>683</v>
      </c>
      <c r="W698" t="s">
        <v>25</v>
      </c>
      <c r="X698" t="s">
        <v>26</v>
      </c>
      <c r="Y698" t="s">
        <v>684</v>
      </c>
      <c r="Z698" t="s">
        <v>464</v>
      </c>
      <c r="AA698" s="3" t="str">
        <f t="shared" si="20"/>
        <v>3060</v>
      </c>
      <c r="AB698" s="4" t="str">
        <f t="shared" si="21"/>
        <v>TIF</v>
      </c>
    </row>
    <row r="699" spans="1:28" x14ac:dyDescent="0.25">
      <c r="A699">
        <v>2022</v>
      </c>
      <c r="B699">
        <v>46</v>
      </c>
      <c r="C699" t="s">
        <v>31</v>
      </c>
      <c r="D699">
        <v>1053789</v>
      </c>
      <c r="E699">
        <v>2328868</v>
      </c>
      <c r="F699">
        <v>277716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3660373</v>
      </c>
      <c r="O699">
        <v>0</v>
      </c>
      <c r="P699">
        <v>3660373</v>
      </c>
      <c r="Q699">
        <v>9219</v>
      </c>
      <c r="R699">
        <v>2022</v>
      </c>
      <c r="S699">
        <v>46</v>
      </c>
      <c r="T699">
        <v>6</v>
      </c>
      <c r="U699">
        <v>921</v>
      </c>
      <c r="V699">
        <v>746921</v>
      </c>
      <c r="W699" t="s">
        <v>26</v>
      </c>
      <c r="X699" t="s">
        <v>26</v>
      </c>
      <c r="Y699" t="s">
        <v>665</v>
      </c>
      <c r="Z699" t="s">
        <v>464</v>
      </c>
      <c r="AA699" s="3" t="str">
        <f t="shared" si="20"/>
        <v>6921</v>
      </c>
      <c r="AB699" s="4" t="str">
        <f t="shared" si="21"/>
        <v>Non-TIF</v>
      </c>
    </row>
    <row r="700" spans="1:28" x14ac:dyDescent="0.25">
      <c r="A700">
        <v>2022</v>
      </c>
      <c r="B700">
        <v>47</v>
      </c>
      <c r="C700" t="s">
        <v>44</v>
      </c>
      <c r="D700">
        <v>2413999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2413999</v>
      </c>
      <c r="O700">
        <v>1852</v>
      </c>
      <c r="P700">
        <v>2412147</v>
      </c>
      <c r="Q700">
        <v>0</v>
      </c>
      <c r="R700">
        <v>2022</v>
      </c>
      <c r="S700">
        <v>47</v>
      </c>
      <c r="T700">
        <v>2</v>
      </c>
      <c r="U700">
        <v>376</v>
      </c>
      <c r="V700">
        <v>472376</v>
      </c>
      <c r="W700" t="s">
        <v>26</v>
      </c>
      <c r="X700" t="s">
        <v>26</v>
      </c>
      <c r="Y700" t="s">
        <v>175</v>
      </c>
      <c r="Z700" t="s">
        <v>468</v>
      </c>
      <c r="AA700" s="3" t="str">
        <f t="shared" si="20"/>
        <v>2376</v>
      </c>
      <c r="AB700" s="4" t="str">
        <f t="shared" si="21"/>
        <v>Non-TIF</v>
      </c>
    </row>
    <row r="701" spans="1:28" x14ac:dyDescent="0.25">
      <c r="A701">
        <v>2022</v>
      </c>
      <c r="B701">
        <v>47</v>
      </c>
      <c r="C701" t="s">
        <v>31</v>
      </c>
      <c r="D701">
        <v>780031</v>
      </c>
      <c r="E701">
        <v>4930756</v>
      </c>
      <c r="F701">
        <v>244972</v>
      </c>
      <c r="G701">
        <v>114492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6070251</v>
      </c>
      <c r="O701">
        <v>0</v>
      </c>
      <c r="P701">
        <v>6070251</v>
      </c>
      <c r="Q701">
        <v>17558</v>
      </c>
      <c r="R701">
        <v>2022</v>
      </c>
      <c r="S701">
        <v>47</v>
      </c>
      <c r="T701">
        <v>5</v>
      </c>
      <c r="U701">
        <v>823</v>
      </c>
      <c r="V701">
        <v>815823</v>
      </c>
      <c r="W701" t="s">
        <v>26</v>
      </c>
      <c r="X701" t="s">
        <v>26</v>
      </c>
      <c r="Y701" t="s">
        <v>75</v>
      </c>
      <c r="Z701" t="s">
        <v>468</v>
      </c>
      <c r="AA701" s="3" t="str">
        <f t="shared" si="20"/>
        <v>5823</v>
      </c>
      <c r="AB701" s="4" t="str">
        <f t="shared" si="21"/>
        <v>Non-TIF</v>
      </c>
    </row>
    <row r="702" spans="1:28" x14ac:dyDescent="0.25">
      <c r="A702">
        <v>2022</v>
      </c>
      <c r="B702">
        <v>48</v>
      </c>
      <c r="C702" t="s">
        <v>23</v>
      </c>
      <c r="D702">
        <v>1176717</v>
      </c>
      <c r="E702">
        <v>64909</v>
      </c>
      <c r="F702">
        <v>0</v>
      </c>
      <c r="G702">
        <v>5800216</v>
      </c>
      <c r="H702">
        <v>68921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7110763</v>
      </c>
      <c r="O702">
        <v>0</v>
      </c>
      <c r="P702">
        <v>7110763</v>
      </c>
      <c r="Q702">
        <v>0</v>
      </c>
      <c r="R702">
        <v>2022</v>
      </c>
      <c r="S702">
        <v>48</v>
      </c>
      <c r="T702">
        <v>3</v>
      </c>
      <c r="U702">
        <v>154</v>
      </c>
      <c r="V702" t="s">
        <v>765</v>
      </c>
      <c r="W702" t="s">
        <v>25</v>
      </c>
      <c r="X702" t="s">
        <v>26</v>
      </c>
      <c r="Y702" t="s">
        <v>766</v>
      </c>
      <c r="Z702" t="s">
        <v>472</v>
      </c>
      <c r="AA702" s="3" t="str">
        <f t="shared" si="20"/>
        <v>3154</v>
      </c>
      <c r="AB702" s="4" t="str">
        <f t="shared" si="21"/>
        <v>TIF</v>
      </c>
    </row>
    <row r="703" spans="1:28" x14ac:dyDescent="0.25">
      <c r="A703">
        <v>2022</v>
      </c>
      <c r="B703">
        <v>48</v>
      </c>
      <c r="C703" t="s">
        <v>31</v>
      </c>
      <c r="D703">
        <v>5052719</v>
      </c>
      <c r="E703">
        <v>7635785</v>
      </c>
      <c r="F703">
        <v>278154</v>
      </c>
      <c r="G703">
        <v>68777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13035435</v>
      </c>
      <c r="O703">
        <v>5556</v>
      </c>
      <c r="P703">
        <v>13029879</v>
      </c>
      <c r="Q703">
        <v>323345</v>
      </c>
      <c r="R703">
        <v>2022</v>
      </c>
      <c r="S703">
        <v>48</v>
      </c>
      <c r="T703">
        <v>0</v>
      </c>
      <c r="U703">
        <v>576</v>
      </c>
      <c r="V703">
        <v>60576</v>
      </c>
      <c r="W703" t="s">
        <v>26</v>
      </c>
      <c r="X703" t="s">
        <v>26</v>
      </c>
      <c r="Y703" t="s">
        <v>45</v>
      </c>
      <c r="Z703" t="s">
        <v>472</v>
      </c>
      <c r="AA703" s="3" t="str">
        <f t="shared" si="20"/>
        <v>0576</v>
      </c>
      <c r="AB703" s="4" t="str">
        <f t="shared" si="21"/>
        <v>Non-TIF</v>
      </c>
    </row>
    <row r="704" spans="1:28" x14ac:dyDescent="0.25">
      <c r="A704">
        <v>2022</v>
      </c>
      <c r="B704">
        <v>35</v>
      </c>
      <c r="C704" t="s">
        <v>23</v>
      </c>
      <c r="D704">
        <v>5940134</v>
      </c>
      <c r="E704">
        <v>52393</v>
      </c>
      <c r="F704">
        <v>0</v>
      </c>
      <c r="G704">
        <v>904705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6897232</v>
      </c>
      <c r="O704">
        <v>0</v>
      </c>
      <c r="P704">
        <v>6897232</v>
      </c>
      <c r="Q704">
        <v>0</v>
      </c>
      <c r="R704">
        <v>2022</v>
      </c>
      <c r="S704">
        <v>35</v>
      </c>
      <c r="T704">
        <v>5</v>
      </c>
      <c r="U704">
        <v>922</v>
      </c>
      <c r="V704" t="s">
        <v>306</v>
      </c>
      <c r="W704" t="s">
        <v>25</v>
      </c>
      <c r="X704" t="s">
        <v>26</v>
      </c>
      <c r="Y704" t="s">
        <v>307</v>
      </c>
      <c r="Z704" t="s">
        <v>389</v>
      </c>
      <c r="AA704" s="3" t="str">
        <f t="shared" si="20"/>
        <v>5922</v>
      </c>
      <c r="AB704" s="4" t="str">
        <f t="shared" si="21"/>
        <v>TIF</v>
      </c>
    </row>
    <row r="705" spans="1:28" x14ac:dyDescent="0.25">
      <c r="A705">
        <v>2022</v>
      </c>
      <c r="B705">
        <v>35</v>
      </c>
      <c r="C705" t="s">
        <v>31</v>
      </c>
      <c r="D705">
        <v>31274748</v>
      </c>
      <c r="E705">
        <v>85620265</v>
      </c>
      <c r="F705">
        <v>7774172</v>
      </c>
      <c r="G705">
        <v>5717756</v>
      </c>
      <c r="H705">
        <v>13447401</v>
      </c>
      <c r="I705">
        <v>0</v>
      </c>
      <c r="J705">
        <v>0</v>
      </c>
      <c r="K705">
        <v>0</v>
      </c>
      <c r="L705">
        <v>8459588</v>
      </c>
      <c r="M705">
        <v>0</v>
      </c>
      <c r="N705">
        <v>152293930</v>
      </c>
      <c r="O705">
        <v>90748</v>
      </c>
      <c r="P705">
        <v>152203182</v>
      </c>
      <c r="Q705">
        <v>3507654</v>
      </c>
      <c r="R705">
        <v>2022</v>
      </c>
      <c r="S705">
        <v>35</v>
      </c>
      <c r="T705">
        <v>0</v>
      </c>
      <c r="U705">
        <v>916</v>
      </c>
      <c r="V705">
        <v>350916</v>
      </c>
      <c r="W705" t="s">
        <v>26</v>
      </c>
      <c r="X705" t="s">
        <v>26</v>
      </c>
      <c r="Y705" t="s">
        <v>419</v>
      </c>
      <c r="Z705" t="s">
        <v>389</v>
      </c>
      <c r="AA705" s="3" t="str">
        <f t="shared" si="20"/>
        <v>0916</v>
      </c>
      <c r="AB705" s="4" t="str">
        <f t="shared" si="21"/>
        <v>Non-TIF</v>
      </c>
    </row>
    <row r="706" spans="1:28" x14ac:dyDescent="0.25">
      <c r="A706">
        <v>2022</v>
      </c>
      <c r="B706">
        <v>35</v>
      </c>
      <c r="C706" t="s">
        <v>31</v>
      </c>
      <c r="D706">
        <v>42904744</v>
      </c>
      <c r="E706">
        <v>74845763</v>
      </c>
      <c r="F706">
        <v>5098102</v>
      </c>
      <c r="G706">
        <v>10918186</v>
      </c>
      <c r="H706">
        <v>1612694</v>
      </c>
      <c r="I706">
        <v>0</v>
      </c>
      <c r="J706">
        <v>0</v>
      </c>
      <c r="K706">
        <v>0</v>
      </c>
      <c r="L706">
        <v>2274380</v>
      </c>
      <c r="M706">
        <v>7072813</v>
      </c>
      <c r="N706">
        <v>144726682</v>
      </c>
      <c r="O706">
        <v>109268</v>
      </c>
      <c r="P706">
        <v>144617414</v>
      </c>
      <c r="Q706">
        <v>3204681</v>
      </c>
      <c r="R706">
        <v>2022</v>
      </c>
      <c r="S706">
        <v>35</v>
      </c>
      <c r="T706">
        <v>5</v>
      </c>
      <c r="U706">
        <v>922</v>
      </c>
      <c r="V706">
        <v>355922</v>
      </c>
      <c r="W706" t="s">
        <v>26</v>
      </c>
      <c r="X706" t="s">
        <v>26</v>
      </c>
      <c r="Y706" t="s">
        <v>163</v>
      </c>
      <c r="Z706" t="s">
        <v>389</v>
      </c>
      <c r="AA706" s="3" t="str">
        <f t="shared" si="20"/>
        <v>5922</v>
      </c>
      <c r="AB706" s="4" t="str">
        <f t="shared" si="21"/>
        <v>Non-TIF</v>
      </c>
    </row>
    <row r="707" spans="1:28" x14ac:dyDescent="0.25">
      <c r="A707">
        <v>2022</v>
      </c>
      <c r="B707">
        <v>36</v>
      </c>
      <c r="C707" t="s">
        <v>44</v>
      </c>
      <c r="D707">
        <v>291662</v>
      </c>
      <c r="E707">
        <v>3050956</v>
      </c>
      <c r="F707">
        <v>330931</v>
      </c>
      <c r="G707">
        <v>7886967</v>
      </c>
      <c r="H707">
        <v>3908055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15468571</v>
      </c>
      <c r="O707">
        <v>0</v>
      </c>
      <c r="P707">
        <v>15468571</v>
      </c>
      <c r="Q707">
        <v>0</v>
      </c>
      <c r="R707">
        <v>2022</v>
      </c>
      <c r="S707">
        <v>36</v>
      </c>
      <c r="T707">
        <v>2</v>
      </c>
      <c r="U707">
        <v>772</v>
      </c>
      <c r="V707">
        <v>362772</v>
      </c>
      <c r="W707" t="s">
        <v>26</v>
      </c>
      <c r="X707" t="s">
        <v>26</v>
      </c>
      <c r="Y707" t="s">
        <v>393</v>
      </c>
      <c r="Z707" t="s">
        <v>394</v>
      </c>
      <c r="AA707" s="3" t="str">
        <f t="shared" ref="AA707:AA770" si="22">CONCATENATE(T707,TEXT(U707,"000"))</f>
        <v>2772</v>
      </c>
      <c r="AB707" s="4" t="str">
        <f t="shared" ref="AB707:AB770" si="23">IF(C707="I","TIF","Non-TIF")</f>
        <v>Non-TIF</v>
      </c>
    </row>
    <row r="708" spans="1:28" x14ac:dyDescent="0.25">
      <c r="A708">
        <v>2022</v>
      </c>
      <c r="B708">
        <v>36</v>
      </c>
      <c r="C708" t="s">
        <v>23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2022</v>
      </c>
      <c r="S708">
        <v>36</v>
      </c>
      <c r="T708">
        <v>2</v>
      </c>
      <c r="U708">
        <v>772</v>
      </c>
      <c r="V708" t="s">
        <v>579</v>
      </c>
      <c r="W708" t="s">
        <v>25</v>
      </c>
      <c r="X708" t="s">
        <v>26</v>
      </c>
      <c r="Y708" t="s">
        <v>580</v>
      </c>
      <c r="Z708" t="s">
        <v>394</v>
      </c>
      <c r="AA708" s="3" t="str">
        <f t="shared" si="22"/>
        <v>2772</v>
      </c>
      <c r="AB708" s="4" t="str">
        <f t="shared" si="23"/>
        <v>TIF</v>
      </c>
    </row>
    <row r="709" spans="1:28" x14ac:dyDescent="0.25">
      <c r="A709">
        <v>2022</v>
      </c>
      <c r="B709">
        <v>36</v>
      </c>
      <c r="C709" t="s">
        <v>31</v>
      </c>
      <c r="D709">
        <v>32221239</v>
      </c>
      <c r="E709">
        <v>85304702</v>
      </c>
      <c r="F709">
        <v>2352644</v>
      </c>
      <c r="G709">
        <v>7528070</v>
      </c>
      <c r="H709">
        <v>1073104</v>
      </c>
      <c r="I709">
        <v>0</v>
      </c>
      <c r="J709">
        <v>0</v>
      </c>
      <c r="K709">
        <v>0</v>
      </c>
      <c r="L709">
        <v>3267565</v>
      </c>
      <c r="M709">
        <v>0</v>
      </c>
      <c r="N709">
        <v>131747324</v>
      </c>
      <c r="O709">
        <v>112972</v>
      </c>
      <c r="P709">
        <v>131634352</v>
      </c>
      <c r="Q709">
        <v>2135662</v>
      </c>
      <c r="R709">
        <v>2022</v>
      </c>
      <c r="S709">
        <v>36</v>
      </c>
      <c r="T709">
        <v>5</v>
      </c>
      <c r="U709">
        <v>976</v>
      </c>
      <c r="V709">
        <v>735976</v>
      </c>
      <c r="W709" t="s">
        <v>26</v>
      </c>
      <c r="X709" t="s">
        <v>26</v>
      </c>
      <c r="Y709" t="s">
        <v>440</v>
      </c>
      <c r="Z709" t="s">
        <v>394</v>
      </c>
      <c r="AA709" s="3" t="str">
        <f t="shared" si="22"/>
        <v>5976</v>
      </c>
      <c r="AB709" s="4" t="str">
        <f t="shared" si="23"/>
        <v>Non-TIF</v>
      </c>
    </row>
    <row r="710" spans="1:28" x14ac:dyDescent="0.25">
      <c r="A710">
        <v>2022</v>
      </c>
      <c r="B710">
        <v>37</v>
      </c>
      <c r="C710" t="s">
        <v>23</v>
      </c>
      <c r="D710">
        <v>0</v>
      </c>
      <c r="E710">
        <v>0</v>
      </c>
      <c r="F710">
        <v>0</v>
      </c>
      <c r="G710">
        <v>0</v>
      </c>
      <c r="H710">
        <v>5713665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5713665</v>
      </c>
      <c r="O710">
        <v>0</v>
      </c>
      <c r="P710">
        <v>5713665</v>
      </c>
      <c r="Q710">
        <v>0</v>
      </c>
      <c r="R710">
        <v>2022</v>
      </c>
      <c r="S710">
        <v>37</v>
      </c>
      <c r="T710">
        <v>5</v>
      </c>
      <c r="U710">
        <v>139</v>
      </c>
      <c r="V710" t="s">
        <v>583</v>
      </c>
      <c r="W710" t="s">
        <v>25</v>
      </c>
      <c r="X710" t="s">
        <v>26</v>
      </c>
      <c r="Y710" t="s">
        <v>584</v>
      </c>
      <c r="Z710" t="s">
        <v>63</v>
      </c>
      <c r="AA710" s="3" t="str">
        <f t="shared" si="22"/>
        <v>5139</v>
      </c>
      <c r="AB710" s="4" t="str">
        <f t="shared" si="23"/>
        <v>TIF</v>
      </c>
    </row>
    <row r="711" spans="1:28" x14ac:dyDescent="0.25">
      <c r="A711">
        <v>2022</v>
      </c>
      <c r="B711">
        <v>37</v>
      </c>
      <c r="C711" t="s">
        <v>31</v>
      </c>
      <c r="D711">
        <v>1880183</v>
      </c>
      <c r="E711">
        <v>11060861</v>
      </c>
      <c r="F711">
        <v>409096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13350140</v>
      </c>
      <c r="O711">
        <v>10543</v>
      </c>
      <c r="P711">
        <v>13339597</v>
      </c>
      <c r="Q711">
        <v>50863</v>
      </c>
      <c r="R711">
        <v>2022</v>
      </c>
      <c r="S711">
        <v>37</v>
      </c>
      <c r="T711">
        <v>6</v>
      </c>
      <c r="U711">
        <v>91</v>
      </c>
      <c r="V711">
        <v>136091</v>
      </c>
      <c r="W711" t="s">
        <v>26</v>
      </c>
      <c r="X711" t="s">
        <v>26</v>
      </c>
      <c r="Y711" t="s">
        <v>179</v>
      </c>
      <c r="Z711" t="s">
        <v>63</v>
      </c>
      <c r="AA711" s="3" t="str">
        <f t="shared" si="22"/>
        <v>6091</v>
      </c>
      <c r="AB711" s="4" t="str">
        <f t="shared" si="23"/>
        <v>Non-TIF</v>
      </c>
    </row>
    <row r="712" spans="1:28" x14ac:dyDescent="0.25">
      <c r="A712">
        <v>2022</v>
      </c>
      <c r="B712">
        <v>37</v>
      </c>
      <c r="C712" t="s">
        <v>31</v>
      </c>
      <c r="D712">
        <v>21328821</v>
      </c>
      <c r="E712">
        <v>97077952</v>
      </c>
      <c r="F712">
        <v>4396584</v>
      </c>
      <c r="G712">
        <v>5399647</v>
      </c>
      <c r="H712">
        <v>10407900</v>
      </c>
      <c r="I712">
        <v>0</v>
      </c>
      <c r="J712">
        <v>0</v>
      </c>
      <c r="K712">
        <v>0</v>
      </c>
      <c r="L712">
        <v>37139</v>
      </c>
      <c r="M712">
        <v>5872348</v>
      </c>
      <c r="N712">
        <v>144520391</v>
      </c>
      <c r="O712">
        <v>116026</v>
      </c>
      <c r="P712">
        <v>144404365</v>
      </c>
      <c r="Q712">
        <v>1355422</v>
      </c>
      <c r="R712">
        <v>2022</v>
      </c>
      <c r="S712">
        <v>37</v>
      </c>
      <c r="T712">
        <v>5</v>
      </c>
      <c r="U712">
        <v>139</v>
      </c>
      <c r="V712">
        <v>375139</v>
      </c>
      <c r="W712" t="s">
        <v>26</v>
      </c>
      <c r="X712" t="s">
        <v>26</v>
      </c>
      <c r="Y712" t="s">
        <v>441</v>
      </c>
      <c r="Z712" t="s">
        <v>63</v>
      </c>
      <c r="AA712" s="3" t="str">
        <f t="shared" si="22"/>
        <v>5139</v>
      </c>
      <c r="AB712" s="4" t="str">
        <f t="shared" si="23"/>
        <v>Non-TIF</v>
      </c>
    </row>
    <row r="713" spans="1:28" x14ac:dyDescent="0.25">
      <c r="A713">
        <v>2022</v>
      </c>
      <c r="B713">
        <v>37</v>
      </c>
      <c r="C713" t="s">
        <v>31</v>
      </c>
      <c r="D713">
        <v>546556</v>
      </c>
      <c r="E713">
        <v>3171490</v>
      </c>
      <c r="F713">
        <v>61951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3779997</v>
      </c>
      <c r="O713">
        <v>0</v>
      </c>
      <c r="P713">
        <v>3779997</v>
      </c>
      <c r="Q713">
        <v>177725</v>
      </c>
      <c r="R713">
        <v>2022</v>
      </c>
      <c r="S713">
        <v>37</v>
      </c>
      <c r="T713">
        <v>5</v>
      </c>
      <c r="U713">
        <v>323</v>
      </c>
      <c r="V713">
        <v>945323</v>
      </c>
      <c r="W713" t="s">
        <v>26</v>
      </c>
      <c r="X713" t="s">
        <v>26</v>
      </c>
      <c r="Y713" t="s">
        <v>1740</v>
      </c>
      <c r="Z713" t="s">
        <v>63</v>
      </c>
      <c r="AA713" s="3" t="str">
        <f t="shared" si="22"/>
        <v>5323</v>
      </c>
      <c r="AB713" s="4" t="str">
        <f t="shared" si="23"/>
        <v>Non-TIF</v>
      </c>
    </row>
    <row r="714" spans="1:28" x14ac:dyDescent="0.25">
      <c r="A714">
        <v>2022</v>
      </c>
      <c r="B714">
        <v>38</v>
      </c>
      <c r="C714" t="s">
        <v>23</v>
      </c>
      <c r="D714">
        <v>319298</v>
      </c>
      <c r="E714">
        <v>0</v>
      </c>
      <c r="F714">
        <v>0</v>
      </c>
      <c r="G714">
        <v>18867292</v>
      </c>
      <c r="H714">
        <v>330430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19517020</v>
      </c>
      <c r="O714">
        <v>0</v>
      </c>
      <c r="P714">
        <v>19517020</v>
      </c>
      <c r="Q714">
        <v>0</v>
      </c>
      <c r="R714">
        <v>2022</v>
      </c>
      <c r="S714">
        <v>38</v>
      </c>
      <c r="T714">
        <v>2</v>
      </c>
      <c r="U714">
        <v>727</v>
      </c>
      <c r="V714" t="s">
        <v>639</v>
      </c>
      <c r="W714" t="s">
        <v>25</v>
      </c>
      <c r="X714" t="s">
        <v>26</v>
      </c>
      <c r="Y714" t="s">
        <v>640</v>
      </c>
      <c r="Z714" t="s">
        <v>405</v>
      </c>
      <c r="AA714" s="3" t="str">
        <f t="shared" si="22"/>
        <v>2727</v>
      </c>
      <c r="AB714" s="4" t="str">
        <f t="shared" si="23"/>
        <v>TIF</v>
      </c>
    </row>
    <row r="715" spans="1:28" x14ac:dyDescent="0.25">
      <c r="A715">
        <v>2022</v>
      </c>
      <c r="B715">
        <v>38</v>
      </c>
      <c r="C715" t="s">
        <v>31</v>
      </c>
      <c r="D715">
        <v>117499859</v>
      </c>
      <c r="E715">
        <v>93260030</v>
      </c>
      <c r="F715">
        <v>5353330</v>
      </c>
      <c r="G715">
        <v>9807566</v>
      </c>
      <c r="H715">
        <v>4539254</v>
      </c>
      <c r="I715">
        <v>0</v>
      </c>
      <c r="J715">
        <v>0</v>
      </c>
      <c r="K715">
        <v>0</v>
      </c>
      <c r="L715">
        <v>1526342</v>
      </c>
      <c r="M715">
        <v>0</v>
      </c>
      <c r="N715">
        <v>231986381</v>
      </c>
      <c r="O715">
        <v>227796</v>
      </c>
      <c r="P715">
        <v>231758585</v>
      </c>
      <c r="Q715">
        <v>1705722</v>
      </c>
      <c r="R715">
        <v>2022</v>
      </c>
      <c r="S715">
        <v>38</v>
      </c>
      <c r="T715">
        <v>1</v>
      </c>
      <c r="U715">
        <v>791</v>
      </c>
      <c r="V715">
        <v>381791</v>
      </c>
      <c r="W715" t="s">
        <v>26</v>
      </c>
      <c r="X715" t="s">
        <v>26</v>
      </c>
      <c r="Y715" t="s">
        <v>145</v>
      </c>
      <c r="Z715" t="s">
        <v>405</v>
      </c>
      <c r="AA715" s="3" t="str">
        <f t="shared" si="22"/>
        <v>1791</v>
      </c>
      <c r="AB715" s="4" t="str">
        <f t="shared" si="23"/>
        <v>Non-TIF</v>
      </c>
    </row>
    <row r="716" spans="1:28" x14ac:dyDescent="0.25">
      <c r="A716">
        <v>2022</v>
      </c>
      <c r="B716">
        <v>38</v>
      </c>
      <c r="C716" t="s">
        <v>31</v>
      </c>
      <c r="D716">
        <v>46215371</v>
      </c>
      <c r="E716">
        <v>108024395</v>
      </c>
      <c r="F716">
        <v>7123741</v>
      </c>
      <c r="G716">
        <v>7705417</v>
      </c>
      <c r="H716">
        <v>8116427</v>
      </c>
      <c r="I716">
        <v>0</v>
      </c>
      <c r="J716">
        <v>0</v>
      </c>
      <c r="K716">
        <v>0</v>
      </c>
      <c r="L716">
        <v>6334424</v>
      </c>
      <c r="M716">
        <v>0</v>
      </c>
      <c r="N716">
        <v>183519775</v>
      </c>
      <c r="O716">
        <v>101860</v>
      </c>
      <c r="P716">
        <v>183417915</v>
      </c>
      <c r="Q716">
        <v>2408382</v>
      </c>
      <c r="R716">
        <v>2022</v>
      </c>
      <c r="S716">
        <v>38</v>
      </c>
      <c r="T716">
        <v>2</v>
      </c>
      <c r="U716">
        <v>727</v>
      </c>
      <c r="V716">
        <v>382727</v>
      </c>
      <c r="W716" t="s">
        <v>26</v>
      </c>
      <c r="X716" t="s">
        <v>26</v>
      </c>
      <c r="Y716" t="s">
        <v>475</v>
      </c>
      <c r="Z716" t="s">
        <v>405</v>
      </c>
      <c r="AA716" s="3" t="str">
        <f t="shared" si="22"/>
        <v>2727</v>
      </c>
      <c r="AB716" s="4" t="str">
        <f t="shared" si="23"/>
        <v>Non-TIF</v>
      </c>
    </row>
    <row r="717" spans="1:28" x14ac:dyDescent="0.25">
      <c r="A717">
        <v>2022</v>
      </c>
      <c r="B717">
        <v>38</v>
      </c>
      <c r="C717" t="s">
        <v>31</v>
      </c>
      <c r="D717">
        <v>55710293</v>
      </c>
      <c r="E717">
        <v>55547361</v>
      </c>
      <c r="F717">
        <v>2920690</v>
      </c>
      <c r="G717">
        <v>2023963</v>
      </c>
      <c r="H717">
        <v>0</v>
      </c>
      <c r="I717">
        <v>0</v>
      </c>
      <c r="J717">
        <v>0</v>
      </c>
      <c r="K717">
        <v>0</v>
      </c>
      <c r="L717">
        <v>1271735</v>
      </c>
      <c r="M717">
        <v>0</v>
      </c>
      <c r="N717">
        <v>117474042</v>
      </c>
      <c r="O717">
        <v>175940</v>
      </c>
      <c r="P717">
        <v>117298102</v>
      </c>
      <c r="Q717">
        <v>1759723</v>
      </c>
      <c r="R717">
        <v>2022</v>
      </c>
      <c r="S717">
        <v>38</v>
      </c>
      <c r="T717">
        <v>2</v>
      </c>
      <c r="U717">
        <v>502</v>
      </c>
      <c r="V717">
        <v>862502</v>
      </c>
      <c r="W717" t="s">
        <v>26</v>
      </c>
      <c r="X717" t="s">
        <v>26</v>
      </c>
      <c r="Y717" t="s">
        <v>58</v>
      </c>
      <c r="Z717" t="s">
        <v>405</v>
      </c>
      <c r="AA717" s="3" t="str">
        <f t="shared" si="22"/>
        <v>2502</v>
      </c>
      <c r="AB717" s="4" t="str">
        <f t="shared" si="23"/>
        <v>Non-TIF</v>
      </c>
    </row>
    <row r="718" spans="1:28" x14ac:dyDescent="0.25">
      <c r="A718">
        <v>2022</v>
      </c>
      <c r="B718">
        <v>39</v>
      </c>
      <c r="C718" t="s">
        <v>23</v>
      </c>
      <c r="D718">
        <v>125801984</v>
      </c>
      <c r="E718">
        <v>160660</v>
      </c>
      <c r="F718">
        <v>3283</v>
      </c>
      <c r="G718">
        <v>8957358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134923285</v>
      </c>
      <c r="O718">
        <v>0</v>
      </c>
      <c r="P718">
        <v>134923285</v>
      </c>
      <c r="Q718">
        <v>0</v>
      </c>
      <c r="R718">
        <v>2022</v>
      </c>
      <c r="S718">
        <v>39</v>
      </c>
      <c r="T718">
        <v>5</v>
      </c>
      <c r="U718">
        <v>121</v>
      </c>
      <c r="V718" t="s">
        <v>446</v>
      </c>
      <c r="W718" t="s">
        <v>25</v>
      </c>
      <c r="X718" t="s">
        <v>26</v>
      </c>
      <c r="Y718" t="s">
        <v>447</v>
      </c>
      <c r="Z718" t="s">
        <v>406</v>
      </c>
      <c r="AA718" s="3" t="str">
        <f t="shared" si="22"/>
        <v>5121</v>
      </c>
      <c r="AB718" s="4" t="str">
        <f t="shared" si="23"/>
        <v>TIF</v>
      </c>
    </row>
    <row r="719" spans="1:28" x14ac:dyDescent="0.25">
      <c r="A719">
        <v>2022</v>
      </c>
      <c r="B719">
        <v>39</v>
      </c>
      <c r="C719" t="s">
        <v>31</v>
      </c>
      <c r="D719">
        <v>247948</v>
      </c>
      <c r="E719">
        <v>2606605</v>
      </c>
      <c r="F719">
        <v>80005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2934558</v>
      </c>
      <c r="O719">
        <v>0</v>
      </c>
      <c r="P719">
        <v>2934558</v>
      </c>
      <c r="Q719">
        <v>44789</v>
      </c>
      <c r="R719">
        <v>2022</v>
      </c>
      <c r="S719">
        <v>39</v>
      </c>
      <c r="T719">
        <v>0</v>
      </c>
      <c r="U719">
        <v>414</v>
      </c>
      <c r="V719">
        <v>50414</v>
      </c>
      <c r="W719" t="s">
        <v>26</v>
      </c>
      <c r="X719" t="s">
        <v>26</v>
      </c>
      <c r="Y719" t="s">
        <v>93</v>
      </c>
      <c r="Z719" t="s">
        <v>406</v>
      </c>
      <c r="AA719" s="3" t="str">
        <f t="shared" si="22"/>
        <v>0414</v>
      </c>
      <c r="AB719" s="4" t="str">
        <f t="shared" si="23"/>
        <v>Non-TIF</v>
      </c>
    </row>
    <row r="720" spans="1:28" x14ac:dyDescent="0.25">
      <c r="A720">
        <v>2022</v>
      </c>
      <c r="B720">
        <v>40</v>
      </c>
      <c r="C720" t="s">
        <v>44</v>
      </c>
      <c r="D720">
        <v>368226</v>
      </c>
      <c r="E720">
        <v>367</v>
      </c>
      <c r="F720">
        <v>0</v>
      </c>
      <c r="G720">
        <v>0</v>
      </c>
      <c r="H720">
        <v>79669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448262</v>
      </c>
      <c r="O720">
        <v>0</v>
      </c>
      <c r="P720">
        <v>448262</v>
      </c>
      <c r="Q720">
        <v>0</v>
      </c>
      <c r="R720">
        <v>2022</v>
      </c>
      <c r="S720">
        <v>40</v>
      </c>
      <c r="T720">
        <v>4</v>
      </c>
      <c r="U720">
        <v>775</v>
      </c>
      <c r="V720">
        <v>404775</v>
      </c>
      <c r="W720" t="s">
        <v>26</v>
      </c>
      <c r="X720" t="s">
        <v>26</v>
      </c>
      <c r="Y720" t="s">
        <v>449</v>
      </c>
      <c r="Z720" t="s">
        <v>448</v>
      </c>
      <c r="AA720" s="3" t="str">
        <f t="shared" si="22"/>
        <v>4775</v>
      </c>
      <c r="AB720" s="4" t="str">
        <f t="shared" si="23"/>
        <v>Non-TIF</v>
      </c>
    </row>
    <row r="721" spans="1:28" x14ac:dyDescent="0.25">
      <c r="A721">
        <v>2022</v>
      </c>
      <c r="B721">
        <v>40</v>
      </c>
      <c r="C721" t="s">
        <v>44</v>
      </c>
      <c r="D721">
        <v>9557702</v>
      </c>
      <c r="E721">
        <v>954967</v>
      </c>
      <c r="F721">
        <v>59073</v>
      </c>
      <c r="G721">
        <v>15234169</v>
      </c>
      <c r="H721">
        <v>23055502</v>
      </c>
      <c r="I721">
        <v>0</v>
      </c>
      <c r="J721">
        <v>0</v>
      </c>
      <c r="K721">
        <v>200</v>
      </c>
      <c r="L721">
        <v>0</v>
      </c>
      <c r="M721">
        <v>0</v>
      </c>
      <c r="N721">
        <v>48861613</v>
      </c>
      <c r="O721">
        <v>29632</v>
      </c>
      <c r="P721">
        <v>48831981</v>
      </c>
      <c r="Q721">
        <v>0</v>
      </c>
      <c r="R721">
        <v>2022</v>
      </c>
      <c r="S721">
        <v>40</v>
      </c>
      <c r="T721">
        <v>6</v>
      </c>
      <c r="U721">
        <v>95</v>
      </c>
      <c r="V721">
        <v>406095</v>
      </c>
      <c r="W721" t="s">
        <v>26</v>
      </c>
      <c r="X721" t="s">
        <v>26</v>
      </c>
      <c r="Y721" t="s">
        <v>138</v>
      </c>
      <c r="Z721" t="s">
        <v>448</v>
      </c>
      <c r="AA721" s="3" t="str">
        <f t="shared" si="22"/>
        <v>6095</v>
      </c>
      <c r="AB721" s="4" t="str">
        <f t="shared" si="23"/>
        <v>Non-TIF</v>
      </c>
    </row>
    <row r="722" spans="1:28" x14ac:dyDescent="0.25">
      <c r="A722">
        <v>2022</v>
      </c>
      <c r="B722">
        <v>40</v>
      </c>
      <c r="C722" t="s">
        <v>23</v>
      </c>
      <c r="D722">
        <v>886938</v>
      </c>
      <c r="E722">
        <v>0</v>
      </c>
      <c r="F722">
        <v>0</v>
      </c>
      <c r="G722">
        <v>758935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1645873</v>
      </c>
      <c r="O722">
        <v>0</v>
      </c>
      <c r="P722">
        <v>1645873</v>
      </c>
      <c r="Q722">
        <v>0</v>
      </c>
      <c r="R722">
        <v>2022</v>
      </c>
      <c r="S722">
        <v>40</v>
      </c>
      <c r="T722">
        <v>6</v>
      </c>
      <c r="U722">
        <v>246</v>
      </c>
      <c r="V722" t="s">
        <v>645</v>
      </c>
      <c r="W722" t="s">
        <v>25</v>
      </c>
      <c r="X722" t="s">
        <v>26</v>
      </c>
      <c r="Y722" t="s">
        <v>646</v>
      </c>
      <c r="Z722" t="s">
        <v>448</v>
      </c>
      <c r="AA722" s="3" t="str">
        <f t="shared" si="22"/>
        <v>6246</v>
      </c>
      <c r="AB722" s="4" t="str">
        <f t="shared" si="23"/>
        <v>TIF</v>
      </c>
    </row>
    <row r="723" spans="1:28" x14ac:dyDescent="0.25">
      <c r="A723">
        <v>2022</v>
      </c>
      <c r="B723">
        <v>50</v>
      </c>
      <c r="C723" t="s">
        <v>23</v>
      </c>
      <c r="D723">
        <v>261967</v>
      </c>
      <c r="E723">
        <v>0</v>
      </c>
      <c r="F723">
        <v>0</v>
      </c>
      <c r="G723">
        <v>485220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747187</v>
      </c>
      <c r="O723">
        <v>0</v>
      </c>
      <c r="P723">
        <v>747187</v>
      </c>
      <c r="Q723">
        <v>0</v>
      </c>
      <c r="R723">
        <v>2022</v>
      </c>
      <c r="S723">
        <v>50</v>
      </c>
      <c r="T723">
        <v>1</v>
      </c>
      <c r="U723">
        <v>332</v>
      </c>
      <c r="V723" t="s">
        <v>539</v>
      </c>
      <c r="W723" t="s">
        <v>25</v>
      </c>
      <c r="X723" t="s">
        <v>26</v>
      </c>
      <c r="Y723" t="s">
        <v>540</v>
      </c>
      <c r="Z723" t="s">
        <v>528</v>
      </c>
      <c r="AA723" s="3" t="str">
        <f t="shared" si="22"/>
        <v>1332</v>
      </c>
      <c r="AB723" s="4" t="str">
        <f t="shared" si="23"/>
        <v>TIF</v>
      </c>
    </row>
    <row r="724" spans="1:28" x14ac:dyDescent="0.25">
      <c r="A724">
        <v>2022</v>
      </c>
      <c r="B724">
        <v>50</v>
      </c>
      <c r="C724" t="s">
        <v>23</v>
      </c>
      <c r="D724">
        <v>3924340</v>
      </c>
      <c r="E724">
        <v>0</v>
      </c>
      <c r="F724">
        <v>0</v>
      </c>
      <c r="G724">
        <v>3761308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7685648</v>
      </c>
      <c r="O724">
        <v>0</v>
      </c>
      <c r="P724">
        <v>7685648</v>
      </c>
      <c r="Q724">
        <v>0</v>
      </c>
      <c r="R724">
        <v>2022</v>
      </c>
      <c r="S724">
        <v>50</v>
      </c>
      <c r="T724">
        <v>3</v>
      </c>
      <c r="U724">
        <v>906</v>
      </c>
      <c r="V724" t="s">
        <v>564</v>
      </c>
      <c r="W724" t="s">
        <v>25</v>
      </c>
      <c r="X724" t="s">
        <v>26</v>
      </c>
      <c r="Y724" t="s">
        <v>565</v>
      </c>
      <c r="Z724" t="s">
        <v>528</v>
      </c>
      <c r="AA724" s="3" t="str">
        <f t="shared" si="22"/>
        <v>3906</v>
      </c>
      <c r="AB724" s="4" t="str">
        <f t="shared" si="23"/>
        <v>TIF</v>
      </c>
    </row>
    <row r="725" spans="1:28" x14ac:dyDescent="0.25">
      <c r="A725">
        <v>2022</v>
      </c>
      <c r="B725">
        <v>50</v>
      </c>
      <c r="C725" t="s">
        <v>23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2022</v>
      </c>
      <c r="S725">
        <v>50</v>
      </c>
      <c r="T725">
        <v>2</v>
      </c>
      <c r="U725">
        <v>709</v>
      </c>
      <c r="V725" t="s">
        <v>568</v>
      </c>
      <c r="W725" t="s">
        <v>25</v>
      </c>
      <c r="X725" t="s">
        <v>26</v>
      </c>
      <c r="Y725" t="s">
        <v>569</v>
      </c>
      <c r="Z725" t="s">
        <v>528</v>
      </c>
      <c r="AA725" s="3" t="str">
        <f t="shared" si="22"/>
        <v>2709</v>
      </c>
      <c r="AB725" s="4" t="str">
        <f t="shared" si="23"/>
        <v>TIF</v>
      </c>
    </row>
    <row r="726" spans="1:28" x14ac:dyDescent="0.25">
      <c r="A726">
        <v>2022</v>
      </c>
      <c r="B726">
        <v>50</v>
      </c>
      <c r="C726" t="s">
        <v>23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2022</v>
      </c>
      <c r="S726">
        <v>50</v>
      </c>
      <c r="T726">
        <v>1</v>
      </c>
      <c r="U726">
        <v>350</v>
      </c>
      <c r="V726" t="s">
        <v>623</v>
      </c>
      <c r="W726" t="s">
        <v>25</v>
      </c>
      <c r="X726" t="s">
        <v>26</v>
      </c>
      <c r="Y726" t="s">
        <v>624</v>
      </c>
      <c r="Z726" t="s">
        <v>528</v>
      </c>
      <c r="AA726" s="3" t="str">
        <f t="shared" si="22"/>
        <v>1350</v>
      </c>
      <c r="AB726" s="4" t="str">
        <f t="shared" si="23"/>
        <v>TIF</v>
      </c>
    </row>
    <row r="727" spans="1:28" x14ac:dyDescent="0.25">
      <c r="A727">
        <v>2022</v>
      </c>
      <c r="B727">
        <v>50</v>
      </c>
      <c r="C727" t="s">
        <v>31</v>
      </c>
      <c r="D727">
        <v>138654441</v>
      </c>
      <c r="E727">
        <v>77068728</v>
      </c>
      <c r="F727">
        <v>1980990</v>
      </c>
      <c r="G727">
        <v>18241738</v>
      </c>
      <c r="H727">
        <v>845207</v>
      </c>
      <c r="I727">
        <v>0</v>
      </c>
      <c r="J727">
        <v>0</v>
      </c>
      <c r="K727">
        <v>0</v>
      </c>
      <c r="L727">
        <v>35117092</v>
      </c>
      <c r="M727">
        <v>2492823</v>
      </c>
      <c r="N727">
        <v>274401019</v>
      </c>
      <c r="O727">
        <v>275948</v>
      </c>
      <c r="P727">
        <v>274125071</v>
      </c>
      <c r="Q727">
        <v>5643055</v>
      </c>
      <c r="R727">
        <v>2022</v>
      </c>
      <c r="S727">
        <v>50</v>
      </c>
      <c r="T727">
        <v>1</v>
      </c>
      <c r="U727">
        <v>332</v>
      </c>
      <c r="V727">
        <v>501332</v>
      </c>
      <c r="W727" t="s">
        <v>26</v>
      </c>
      <c r="X727" t="s">
        <v>26</v>
      </c>
      <c r="Y727" t="s">
        <v>541</v>
      </c>
      <c r="Z727" t="s">
        <v>528</v>
      </c>
      <c r="AA727" s="3" t="str">
        <f t="shared" si="22"/>
        <v>1332</v>
      </c>
      <c r="AB727" s="4" t="str">
        <f t="shared" si="23"/>
        <v>Non-TIF</v>
      </c>
    </row>
    <row r="728" spans="1:28" x14ac:dyDescent="0.25">
      <c r="A728">
        <v>2022</v>
      </c>
      <c r="B728">
        <v>50</v>
      </c>
      <c r="C728" t="s">
        <v>31</v>
      </c>
      <c r="D728">
        <v>58288671</v>
      </c>
      <c r="E728">
        <v>88006982</v>
      </c>
      <c r="F728">
        <v>4289971</v>
      </c>
      <c r="G728">
        <v>7858601</v>
      </c>
      <c r="H728">
        <v>98555</v>
      </c>
      <c r="I728">
        <v>0</v>
      </c>
      <c r="J728">
        <v>0</v>
      </c>
      <c r="K728">
        <v>0</v>
      </c>
      <c r="L728">
        <v>19947911</v>
      </c>
      <c r="M728">
        <v>0</v>
      </c>
      <c r="N728">
        <v>178490691</v>
      </c>
      <c r="O728">
        <v>96304</v>
      </c>
      <c r="P728">
        <v>178394387</v>
      </c>
      <c r="Q728">
        <v>2957115</v>
      </c>
      <c r="R728">
        <v>2022</v>
      </c>
      <c r="S728">
        <v>50</v>
      </c>
      <c r="T728">
        <v>3</v>
      </c>
      <c r="U728">
        <v>906</v>
      </c>
      <c r="V728">
        <v>503906</v>
      </c>
      <c r="W728" t="s">
        <v>26</v>
      </c>
      <c r="X728" t="s">
        <v>26</v>
      </c>
      <c r="Y728" t="s">
        <v>537</v>
      </c>
      <c r="Z728" t="s">
        <v>528</v>
      </c>
      <c r="AA728" s="3" t="str">
        <f t="shared" si="22"/>
        <v>3906</v>
      </c>
      <c r="AB728" s="4" t="str">
        <f t="shared" si="23"/>
        <v>Non-TIF</v>
      </c>
    </row>
    <row r="729" spans="1:28" x14ac:dyDescent="0.25">
      <c r="A729">
        <v>2022</v>
      </c>
      <c r="B729">
        <v>50</v>
      </c>
      <c r="C729" t="s">
        <v>31</v>
      </c>
      <c r="D729">
        <v>148487610</v>
      </c>
      <c r="E729">
        <v>103696753</v>
      </c>
      <c r="F729">
        <v>2908081</v>
      </c>
      <c r="G729">
        <v>13379547</v>
      </c>
      <c r="H729">
        <v>461059</v>
      </c>
      <c r="I729">
        <v>0</v>
      </c>
      <c r="J729">
        <v>0</v>
      </c>
      <c r="K729">
        <v>0</v>
      </c>
      <c r="L729">
        <v>6157063</v>
      </c>
      <c r="M729">
        <v>1292266</v>
      </c>
      <c r="N729">
        <v>276382379</v>
      </c>
      <c r="O729">
        <v>327804</v>
      </c>
      <c r="P729">
        <v>276054575</v>
      </c>
      <c r="Q729">
        <v>10570391</v>
      </c>
      <c r="R729">
        <v>2022</v>
      </c>
      <c r="S729">
        <v>50</v>
      </c>
      <c r="T729">
        <v>5</v>
      </c>
      <c r="U729">
        <v>319</v>
      </c>
      <c r="V729">
        <v>505319</v>
      </c>
      <c r="W729" t="s">
        <v>26</v>
      </c>
      <c r="X729" t="s">
        <v>26</v>
      </c>
      <c r="Y729" t="s">
        <v>625</v>
      </c>
      <c r="Z729" t="s">
        <v>528</v>
      </c>
      <c r="AA729" s="3" t="str">
        <f t="shared" si="22"/>
        <v>5319</v>
      </c>
      <c r="AB729" s="4" t="str">
        <f t="shared" si="23"/>
        <v>Non-TIF</v>
      </c>
    </row>
    <row r="730" spans="1:28" x14ac:dyDescent="0.25">
      <c r="A730">
        <v>2022</v>
      </c>
      <c r="B730">
        <v>50</v>
      </c>
      <c r="C730" t="s">
        <v>31</v>
      </c>
      <c r="D730">
        <v>2632325</v>
      </c>
      <c r="E730">
        <v>5565673</v>
      </c>
      <c r="F730">
        <v>299142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6947564</v>
      </c>
      <c r="M730">
        <v>0</v>
      </c>
      <c r="N730">
        <v>15444704</v>
      </c>
      <c r="O730">
        <v>1852</v>
      </c>
      <c r="P730">
        <v>15442852</v>
      </c>
      <c r="Q730">
        <v>39758</v>
      </c>
      <c r="R730">
        <v>2022</v>
      </c>
      <c r="S730">
        <v>50</v>
      </c>
      <c r="T730">
        <v>5</v>
      </c>
      <c r="U730">
        <v>166</v>
      </c>
      <c r="V730">
        <v>635166</v>
      </c>
      <c r="W730" t="s">
        <v>26</v>
      </c>
      <c r="X730" t="s">
        <v>26</v>
      </c>
      <c r="Y730" t="s">
        <v>626</v>
      </c>
      <c r="Z730" t="s">
        <v>528</v>
      </c>
      <c r="AA730" s="3" t="str">
        <f t="shared" si="22"/>
        <v>5166</v>
      </c>
      <c r="AB730" s="4" t="str">
        <f t="shared" si="23"/>
        <v>Non-TIF</v>
      </c>
    </row>
    <row r="731" spans="1:28" x14ac:dyDescent="0.25">
      <c r="A731">
        <v>2022</v>
      </c>
      <c r="B731">
        <v>51</v>
      </c>
      <c r="C731" t="s">
        <v>44</v>
      </c>
      <c r="D731">
        <v>0</v>
      </c>
      <c r="E731">
        <v>47930</v>
      </c>
      <c r="F731">
        <v>0</v>
      </c>
      <c r="G731">
        <v>289791</v>
      </c>
      <c r="H731">
        <v>1037632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1375353</v>
      </c>
      <c r="O731">
        <v>0</v>
      </c>
      <c r="P731">
        <v>1375353</v>
      </c>
      <c r="Q731">
        <v>0</v>
      </c>
      <c r="R731">
        <v>2022</v>
      </c>
      <c r="S731">
        <v>51</v>
      </c>
      <c r="T731">
        <v>2</v>
      </c>
      <c r="U731">
        <v>169</v>
      </c>
      <c r="V731">
        <v>512169</v>
      </c>
      <c r="W731" t="s">
        <v>26</v>
      </c>
      <c r="X731" t="s">
        <v>26</v>
      </c>
      <c r="Y731" t="s">
        <v>486</v>
      </c>
      <c r="Z731" t="s">
        <v>535</v>
      </c>
      <c r="AA731" s="3" t="str">
        <f t="shared" si="22"/>
        <v>2169</v>
      </c>
      <c r="AB731" s="4" t="str">
        <f t="shared" si="23"/>
        <v>Non-TIF</v>
      </c>
    </row>
    <row r="732" spans="1:28" x14ac:dyDescent="0.25">
      <c r="A732">
        <v>2022</v>
      </c>
      <c r="B732">
        <v>52</v>
      </c>
      <c r="C732" t="s">
        <v>44</v>
      </c>
      <c r="D732">
        <v>49597255</v>
      </c>
      <c r="E732">
        <v>441893</v>
      </c>
      <c r="F732">
        <v>6695</v>
      </c>
      <c r="G732">
        <v>81795942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131841785</v>
      </c>
      <c r="O732">
        <v>75932</v>
      </c>
      <c r="P732">
        <v>131765853</v>
      </c>
      <c r="Q732">
        <v>0</v>
      </c>
      <c r="R732">
        <v>2022</v>
      </c>
      <c r="S732">
        <v>52</v>
      </c>
      <c r="T732">
        <v>1</v>
      </c>
      <c r="U732">
        <v>221</v>
      </c>
      <c r="V732">
        <v>521221</v>
      </c>
      <c r="W732" t="s">
        <v>26</v>
      </c>
      <c r="X732" t="s">
        <v>26</v>
      </c>
      <c r="Y732" t="s">
        <v>554</v>
      </c>
      <c r="Z732" t="s">
        <v>545</v>
      </c>
      <c r="AA732" s="3" t="str">
        <f t="shared" si="22"/>
        <v>1221</v>
      </c>
      <c r="AB732" s="4" t="str">
        <f t="shared" si="23"/>
        <v>Non-TIF</v>
      </c>
    </row>
    <row r="733" spans="1:28" x14ac:dyDescent="0.25">
      <c r="A733">
        <v>2022</v>
      </c>
      <c r="B733">
        <v>52</v>
      </c>
      <c r="C733" t="s">
        <v>23</v>
      </c>
      <c r="D733">
        <v>24308626</v>
      </c>
      <c r="E733">
        <v>0</v>
      </c>
      <c r="F733">
        <v>0</v>
      </c>
      <c r="G733">
        <v>513410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24822036</v>
      </c>
      <c r="O733">
        <v>1852</v>
      </c>
      <c r="P733">
        <v>24820184</v>
      </c>
      <c r="Q733">
        <v>0</v>
      </c>
      <c r="R733">
        <v>2022</v>
      </c>
      <c r="S733">
        <v>52</v>
      </c>
      <c r="T733">
        <v>1</v>
      </c>
      <c r="U733">
        <v>337</v>
      </c>
      <c r="V733" t="s">
        <v>629</v>
      </c>
      <c r="W733" t="s">
        <v>25</v>
      </c>
      <c r="X733" t="s">
        <v>26</v>
      </c>
      <c r="Y733" t="s">
        <v>630</v>
      </c>
      <c r="Z733" t="s">
        <v>545</v>
      </c>
      <c r="AA733" s="3" t="str">
        <f t="shared" si="22"/>
        <v>1337</v>
      </c>
      <c r="AB733" s="4" t="str">
        <f t="shared" si="23"/>
        <v>TIF</v>
      </c>
    </row>
    <row r="734" spans="1:28" x14ac:dyDescent="0.25">
      <c r="A734">
        <v>2022</v>
      </c>
      <c r="B734">
        <v>52</v>
      </c>
      <c r="C734" t="s">
        <v>31</v>
      </c>
      <c r="D734">
        <v>2056428</v>
      </c>
      <c r="E734">
        <v>2059310</v>
      </c>
      <c r="F734">
        <v>64609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353156</v>
      </c>
      <c r="M734">
        <v>0</v>
      </c>
      <c r="N734">
        <v>4533503</v>
      </c>
      <c r="O734">
        <v>0</v>
      </c>
      <c r="P734">
        <v>4533503</v>
      </c>
      <c r="Q734">
        <v>207801</v>
      </c>
      <c r="R734">
        <v>2022</v>
      </c>
      <c r="S734">
        <v>52</v>
      </c>
      <c r="T734">
        <v>7</v>
      </c>
      <c r="U734">
        <v>29</v>
      </c>
      <c r="V734">
        <v>487029</v>
      </c>
      <c r="W734" t="s">
        <v>26</v>
      </c>
      <c r="X734" t="s">
        <v>26</v>
      </c>
      <c r="Y734" t="s">
        <v>521</v>
      </c>
      <c r="Z734" t="s">
        <v>545</v>
      </c>
      <c r="AA734" s="3" t="str">
        <f t="shared" si="22"/>
        <v>7029</v>
      </c>
      <c r="AB734" s="4" t="str">
        <f t="shared" si="23"/>
        <v>Non-TIF</v>
      </c>
    </row>
    <row r="735" spans="1:28" x14ac:dyDescent="0.25">
      <c r="A735">
        <v>2022</v>
      </c>
      <c r="B735">
        <v>52</v>
      </c>
      <c r="C735" t="s">
        <v>31</v>
      </c>
      <c r="D735">
        <v>249442216</v>
      </c>
      <c r="E735">
        <v>20489279</v>
      </c>
      <c r="F735">
        <v>3041735</v>
      </c>
      <c r="G735">
        <v>11681332</v>
      </c>
      <c r="H735">
        <v>0</v>
      </c>
      <c r="I735">
        <v>0</v>
      </c>
      <c r="J735">
        <v>0</v>
      </c>
      <c r="K735">
        <v>0</v>
      </c>
      <c r="L735">
        <v>94819</v>
      </c>
      <c r="M735">
        <v>5043259</v>
      </c>
      <c r="N735">
        <v>289792640</v>
      </c>
      <c r="O735">
        <v>318544</v>
      </c>
      <c r="P735">
        <v>289474096</v>
      </c>
      <c r="Q735">
        <v>1678412</v>
      </c>
      <c r="R735">
        <v>2022</v>
      </c>
      <c r="S735">
        <v>52</v>
      </c>
      <c r="T735">
        <v>1</v>
      </c>
      <c r="U735">
        <v>337</v>
      </c>
      <c r="V735">
        <v>571337</v>
      </c>
      <c r="W735" t="s">
        <v>26</v>
      </c>
      <c r="X735" t="s">
        <v>26</v>
      </c>
      <c r="Y735" t="s">
        <v>190</v>
      </c>
      <c r="Z735" t="s">
        <v>545</v>
      </c>
      <c r="AA735" s="3" t="str">
        <f t="shared" si="22"/>
        <v>1337</v>
      </c>
      <c r="AB735" s="4" t="str">
        <f t="shared" si="23"/>
        <v>Non-TIF</v>
      </c>
    </row>
    <row r="736" spans="1:28" x14ac:dyDescent="0.25">
      <c r="A736">
        <v>2022</v>
      </c>
      <c r="B736">
        <v>53</v>
      </c>
      <c r="C736" t="s">
        <v>23</v>
      </c>
      <c r="D736">
        <v>5808763</v>
      </c>
      <c r="E736">
        <v>0</v>
      </c>
      <c r="F736">
        <v>0</v>
      </c>
      <c r="G736">
        <v>1129299</v>
      </c>
      <c r="H736">
        <v>48004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6986066</v>
      </c>
      <c r="O736">
        <v>0</v>
      </c>
      <c r="P736">
        <v>6986066</v>
      </c>
      <c r="Q736">
        <v>0</v>
      </c>
      <c r="R736">
        <v>2022</v>
      </c>
      <c r="S736">
        <v>53</v>
      </c>
      <c r="T736">
        <v>0</v>
      </c>
      <c r="U736">
        <v>234</v>
      </c>
      <c r="V736" t="s">
        <v>631</v>
      </c>
      <c r="W736" t="s">
        <v>25</v>
      </c>
      <c r="X736" t="s">
        <v>26</v>
      </c>
      <c r="Y736" t="s">
        <v>632</v>
      </c>
      <c r="Z736" t="s">
        <v>547</v>
      </c>
      <c r="AA736" s="3" t="str">
        <f t="shared" si="22"/>
        <v>0234</v>
      </c>
      <c r="AB736" s="4" t="str">
        <f t="shared" si="23"/>
        <v>TIF</v>
      </c>
    </row>
    <row r="737" spans="1:28" x14ac:dyDescent="0.25">
      <c r="A737">
        <v>2022</v>
      </c>
      <c r="B737">
        <v>53</v>
      </c>
      <c r="C737" t="s">
        <v>31</v>
      </c>
      <c r="D737">
        <v>282240201</v>
      </c>
      <c r="E737">
        <v>75933198</v>
      </c>
      <c r="F737">
        <v>3544642</v>
      </c>
      <c r="G737">
        <v>34574458</v>
      </c>
      <c r="H737">
        <v>2176137</v>
      </c>
      <c r="I737">
        <v>0</v>
      </c>
      <c r="J737">
        <v>0</v>
      </c>
      <c r="K737">
        <v>0</v>
      </c>
      <c r="L737">
        <v>4962287</v>
      </c>
      <c r="M737">
        <v>0</v>
      </c>
      <c r="N737">
        <v>403430923</v>
      </c>
      <c r="O737">
        <v>721259</v>
      </c>
      <c r="P737">
        <v>402709664</v>
      </c>
      <c r="Q737">
        <v>7467187</v>
      </c>
      <c r="R737">
        <v>2022</v>
      </c>
      <c r="S737">
        <v>53</v>
      </c>
      <c r="T737">
        <v>0</v>
      </c>
      <c r="U737">
        <v>234</v>
      </c>
      <c r="V737">
        <v>530234</v>
      </c>
      <c r="W737" t="s">
        <v>26</v>
      </c>
      <c r="X737" t="s">
        <v>26</v>
      </c>
      <c r="Y737" t="s">
        <v>618</v>
      </c>
      <c r="Z737" t="s">
        <v>547</v>
      </c>
      <c r="AA737" s="3" t="str">
        <f t="shared" si="22"/>
        <v>0234</v>
      </c>
      <c r="AB737" s="4" t="str">
        <f t="shared" si="23"/>
        <v>Non-TIF</v>
      </c>
    </row>
    <row r="738" spans="1:28" x14ac:dyDescent="0.25">
      <c r="A738">
        <v>2022</v>
      </c>
      <c r="B738">
        <v>53</v>
      </c>
      <c r="C738" t="s">
        <v>31</v>
      </c>
      <c r="D738">
        <v>4653528</v>
      </c>
      <c r="E738">
        <v>5763582</v>
      </c>
      <c r="F738">
        <v>122390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120270</v>
      </c>
      <c r="M738">
        <v>0</v>
      </c>
      <c r="N738">
        <v>10659770</v>
      </c>
      <c r="O738">
        <v>9260</v>
      </c>
      <c r="P738">
        <v>10650510</v>
      </c>
      <c r="Q738">
        <v>109483</v>
      </c>
      <c r="R738">
        <v>2022</v>
      </c>
      <c r="S738">
        <v>53</v>
      </c>
      <c r="T738">
        <v>3</v>
      </c>
      <c r="U738">
        <v>744</v>
      </c>
      <c r="V738">
        <v>573744</v>
      </c>
      <c r="W738" t="s">
        <v>26</v>
      </c>
      <c r="X738" t="s">
        <v>26</v>
      </c>
      <c r="Y738" t="s">
        <v>211</v>
      </c>
      <c r="Z738" t="s">
        <v>547</v>
      </c>
      <c r="AA738" s="3" t="str">
        <f t="shared" si="22"/>
        <v>3744</v>
      </c>
      <c r="AB738" s="4" t="str">
        <f t="shared" si="23"/>
        <v>Non-TIF</v>
      </c>
    </row>
    <row r="739" spans="1:28" x14ac:dyDescent="0.25">
      <c r="A739">
        <v>2022</v>
      </c>
      <c r="B739">
        <v>54</v>
      </c>
      <c r="C739" t="s">
        <v>23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2022</v>
      </c>
      <c r="S739">
        <v>54</v>
      </c>
      <c r="T739">
        <v>6</v>
      </c>
      <c r="U739">
        <v>12</v>
      </c>
      <c r="V739" t="s">
        <v>592</v>
      </c>
      <c r="W739" t="s">
        <v>25</v>
      </c>
      <c r="X739" t="s">
        <v>26</v>
      </c>
      <c r="Y739" t="s">
        <v>593</v>
      </c>
      <c r="Z739" t="s">
        <v>548</v>
      </c>
      <c r="AA739" s="3" t="str">
        <f t="shared" si="22"/>
        <v>6012</v>
      </c>
      <c r="AB739" s="4" t="str">
        <f t="shared" si="23"/>
        <v>TIF</v>
      </c>
    </row>
    <row r="740" spans="1:28" x14ac:dyDescent="0.25">
      <c r="A740">
        <v>2022</v>
      </c>
      <c r="B740">
        <v>54</v>
      </c>
      <c r="C740" t="s">
        <v>31</v>
      </c>
      <c r="D740">
        <v>21838288</v>
      </c>
      <c r="E740">
        <v>50354516</v>
      </c>
      <c r="F740">
        <v>4309067</v>
      </c>
      <c r="G740">
        <v>2474841</v>
      </c>
      <c r="H740">
        <v>102950</v>
      </c>
      <c r="I740">
        <v>0</v>
      </c>
      <c r="J740">
        <v>0</v>
      </c>
      <c r="K740">
        <v>0</v>
      </c>
      <c r="L740">
        <v>6075472</v>
      </c>
      <c r="M740">
        <v>0</v>
      </c>
      <c r="N740">
        <v>85155134</v>
      </c>
      <c r="O740">
        <v>87044</v>
      </c>
      <c r="P740">
        <v>85068090</v>
      </c>
      <c r="Q740">
        <v>1882128</v>
      </c>
      <c r="R740">
        <v>2022</v>
      </c>
      <c r="S740">
        <v>54</v>
      </c>
      <c r="T740">
        <v>2</v>
      </c>
      <c r="U740">
        <v>97</v>
      </c>
      <c r="V740">
        <v>482097</v>
      </c>
      <c r="W740" t="s">
        <v>26</v>
      </c>
      <c r="X740" t="s">
        <v>26</v>
      </c>
      <c r="Y740" t="s">
        <v>522</v>
      </c>
      <c r="Z740" t="s">
        <v>548</v>
      </c>
      <c r="AA740" s="3" t="str">
        <f t="shared" si="22"/>
        <v>2097</v>
      </c>
      <c r="AB740" s="4" t="str">
        <f t="shared" si="23"/>
        <v>Non-TIF</v>
      </c>
    </row>
    <row r="741" spans="1:28" x14ac:dyDescent="0.25">
      <c r="A741">
        <v>2022</v>
      </c>
      <c r="B741">
        <v>54</v>
      </c>
      <c r="C741" t="s">
        <v>31</v>
      </c>
      <c r="D741">
        <v>39013376</v>
      </c>
      <c r="E741">
        <v>53453897</v>
      </c>
      <c r="F741">
        <v>7836626</v>
      </c>
      <c r="G741">
        <v>5654479</v>
      </c>
      <c r="H741">
        <v>816516</v>
      </c>
      <c r="I741">
        <v>0</v>
      </c>
      <c r="J741">
        <v>0</v>
      </c>
      <c r="K741">
        <v>0</v>
      </c>
      <c r="L741">
        <v>24531374</v>
      </c>
      <c r="M741">
        <v>0</v>
      </c>
      <c r="N741">
        <v>131306268</v>
      </c>
      <c r="O741">
        <v>118528</v>
      </c>
      <c r="P741">
        <v>131187740</v>
      </c>
      <c r="Q741">
        <v>2930185</v>
      </c>
      <c r="R741">
        <v>2022</v>
      </c>
      <c r="S741">
        <v>54</v>
      </c>
      <c r="T741">
        <v>3</v>
      </c>
      <c r="U741">
        <v>330</v>
      </c>
      <c r="V741">
        <v>543330</v>
      </c>
      <c r="W741" t="s">
        <v>26</v>
      </c>
      <c r="X741" t="s">
        <v>26</v>
      </c>
      <c r="Y741" t="s">
        <v>549</v>
      </c>
      <c r="Z741" t="s">
        <v>548</v>
      </c>
      <c r="AA741" s="3" t="str">
        <f t="shared" si="22"/>
        <v>3330</v>
      </c>
      <c r="AB741" s="4" t="str">
        <f t="shared" si="23"/>
        <v>Non-TIF</v>
      </c>
    </row>
    <row r="742" spans="1:28" x14ac:dyDescent="0.25">
      <c r="A742">
        <v>2022</v>
      </c>
      <c r="B742">
        <v>55</v>
      </c>
      <c r="C742" t="s">
        <v>31</v>
      </c>
      <c r="D742">
        <v>21123958</v>
      </c>
      <c r="E742">
        <v>72125490</v>
      </c>
      <c r="F742">
        <v>3332482</v>
      </c>
      <c r="G742">
        <v>1019135</v>
      </c>
      <c r="H742">
        <v>68199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97669264</v>
      </c>
      <c r="O742">
        <v>96304</v>
      </c>
      <c r="P742">
        <v>97572960</v>
      </c>
      <c r="Q742">
        <v>1610803</v>
      </c>
      <c r="R742">
        <v>2022</v>
      </c>
      <c r="S742">
        <v>55</v>
      </c>
      <c r="T742">
        <v>6</v>
      </c>
      <c r="U742">
        <v>417</v>
      </c>
      <c r="V742">
        <v>556417</v>
      </c>
      <c r="W742" t="s">
        <v>26</v>
      </c>
      <c r="X742" t="s">
        <v>26</v>
      </c>
      <c r="Y742" t="s">
        <v>604</v>
      </c>
      <c r="Z742" t="s">
        <v>551</v>
      </c>
      <c r="AA742" s="3" t="str">
        <f t="shared" si="22"/>
        <v>6417</v>
      </c>
      <c r="AB742" s="4" t="str">
        <f t="shared" si="23"/>
        <v>Non-TIF</v>
      </c>
    </row>
    <row r="743" spans="1:28" x14ac:dyDescent="0.25">
      <c r="A743">
        <v>2022</v>
      </c>
      <c r="B743">
        <v>55</v>
      </c>
      <c r="C743" t="s">
        <v>31</v>
      </c>
      <c r="D743">
        <v>12391568</v>
      </c>
      <c r="E743">
        <v>79325242</v>
      </c>
      <c r="F743">
        <v>4415382</v>
      </c>
      <c r="G743">
        <v>2099086</v>
      </c>
      <c r="H743">
        <v>8195280</v>
      </c>
      <c r="I743">
        <v>0</v>
      </c>
      <c r="J743">
        <v>0</v>
      </c>
      <c r="K743">
        <v>0</v>
      </c>
      <c r="L743">
        <v>4212595</v>
      </c>
      <c r="M743">
        <v>11402403</v>
      </c>
      <c r="N743">
        <v>122041556</v>
      </c>
      <c r="O743">
        <v>55560</v>
      </c>
      <c r="P743">
        <v>121985996</v>
      </c>
      <c r="Q743">
        <v>2753249</v>
      </c>
      <c r="R743">
        <v>2022</v>
      </c>
      <c r="S743">
        <v>55</v>
      </c>
      <c r="T743">
        <v>0</v>
      </c>
      <c r="U743">
        <v>873</v>
      </c>
      <c r="V743">
        <v>950873</v>
      </c>
      <c r="W743" t="s">
        <v>26</v>
      </c>
      <c r="X743" t="s">
        <v>26</v>
      </c>
      <c r="Y743" t="s">
        <v>597</v>
      </c>
      <c r="Z743" t="s">
        <v>551</v>
      </c>
      <c r="AA743" s="3" t="str">
        <f t="shared" si="22"/>
        <v>0873</v>
      </c>
      <c r="AB743" s="4" t="str">
        <f t="shared" si="23"/>
        <v>Non-TIF</v>
      </c>
    </row>
    <row r="744" spans="1:28" x14ac:dyDescent="0.25">
      <c r="A744">
        <v>2022</v>
      </c>
      <c r="B744">
        <v>56</v>
      </c>
      <c r="C744" t="s">
        <v>44</v>
      </c>
      <c r="D744">
        <v>1614090</v>
      </c>
      <c r="E744">
        <v>0</v>
      </c>
      <c r="F744">
        <v>0</v>
      </c>
      <c r="G744">
        <v>13246251</v>
      </c>
      <c r="H744">
        <v>6800048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21660389</v>
      </c>
      <c r="O744">
        <v>18520</v>
      </c>
      <c r="P744">
        <v>21641869</v>
      </c>
      <c r="Q744">
        <v>0</v>
      </c>
      <c r="R744">
        <v>2022</v>
      </c>
      <c r="S744">
        <v>56</v>
      </c>
      <c r="T744">
        <v>3</v>
      </c>
      <c r="U744">
        <v>312</v>
      </c>
      <c r="V744">
        <v>563312</v>
      </c>
      <c r="W744" t="s">
        <v>26</v>
      </c>
      <c r="X744" t="s">
        <v>26</v>
      </c>
      <c r="Y744" t="s">
        <v>598</v>
      </c>
      <c r="Z744" t="s">
        <v>599</v>
      </c>
      <c r="AA744" s="3" t="str">
        <f t="shared" si="22"/>
        <v>3312</v>
      </c>
      <c r="AB744" s="4" t="str">
        <f t="shared" si="23"/>
        <v>Non-TIF</v>
      </c>
    </row>
    <row r="745" spans="1:28" x14ac:dyDescent="0.25">
      <c r="A745">
        <v>2022</v>
      </c>
      <c r="B745">
        <v>56</v>
      </c>
      <c r="C745" t="s">
        <v>31</v>
      </c>
      <c r="D745">
        <v>379533985</v>
      </c>
      <c r="E745">
        <v>130083658</v>
      </c>
      <c r="F745">
        <v>6004971</v>
      </c>
      <c r="G745">
        <v>49598670</v>
      </c>
      <c r="H745">
        <v>33804187</v>
      </c>
      <c r="I745">
        <v>0</v>
      </c>
      <c r="J745">
        <v>0</v>
      </c>
      <c r="K745">
        <v>2196975</v>
      </c>
      <c r="L745">
        <v>15053527</v>
      </c>
      <c r="M745">
        <v>24723598</v>
      </c>
      <c r="N745">
        <v>640999571</v>
      </c>
      <c r="O745">
        <v>1345536</v>
      </c>
      <c r="P745">
        <v>639654035</v>
      </c>
      <c r="Q745">
        <v>101152519</v>
      </c>
      <c r="R745">
        <v>2022</v>
      </c>
      <c r="S745">
        <v>56</v>
      </c>
      <c r="T745">
        <v>2</v>
      </c>
      <c r="U745">
        <v>322</v>
      </c>
      <c r="V745">
        <v>562322</v>
      </c>
      <c r="W745" t="s">
        <v>26</v>
      </c>
      <c r="X745" t="s">
        <v>26</v>
      </c>
      <c r="Y745" t="s">
        <v>305</v>
      </c>
      <c r="Z745" t="s">
        <v>599</v>
      </c>
      <c r="AA745" s="3" t="str">
        <f t="shared" si="22"/>
        <v>2322</v>
      </c>
      <c r="AB745" s="4" t="str">
        <f t="shared" si="23"/>
        <v>Non-TIF</v>
      </c>
    </row>
    <row r="746" spans="1:28" x14ac:dyDescent="0.25">
      <c r="A746">
        <v>2022</v>
      </c>
      <c r="B746">
        <v>56</v>
      </c>
      <c r="C746" t="s">
        <v>31</v>
      </c>
      <c r="D746">
        <v>7355910</v>
      </c>
      <c r="E746">
        <v>21174087</v>
      </c>
      <c r="F746">
        <v>610121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8848833</v>
      </c>
      <c r="M746">
        <v>0</v>
      </c>
      <c r="N746">
        <v>37988951</v>
      </c>
      <c r="O746">
        <v>31484</v>
      </c>
      <c r="P746">
        <v>37957467</v>
      </c>
      <c r="Q746">
        <v>429839</v>
      </c>
      <c r="R746">
        <v>2022</v>
      </c>
      <c r="S746">
        <v>56</v>
      </c>
      <c r="T746">
        <v>6</v>
      </c>
      <c r="U746">
        <v>592</v>
      </c>
      <c r="V746">
        <v>896592</v>
      </c>
      <c r="W746" t="s">
        <v>26</v>
      </c>
      <c r="X746" t="s">
        <v>26</v>
      </c>
      <c r="Y746" t="s">
        <v>838</v>
      </c>
      <c r="Z746" t="s">
        <v>599</v>
      </c>
      <c r="AA746" s="3" t="str">
        <f t="shared" si="22"/>
        <v>6592</v>
      </c>
      <c r="AB746" s="4" t="str">
        <f t="shared" si="23"/>
        <v>Non-TIF</v>
      </c>
    </row>
    <row r="747" spans="1:28" x14ac:dyDescent="0.25">
      <c r="A747">
        <v>2022</v>
      </c>
      <c r="B747">
        <v>57</v>
      </c>
      <c r="C747" t="s">
        <v>44</v>
      </c>
      <c r="D747">
        <v>21186002</v>
      </c>
      <c r="E747">
        <v>207374</v>
      </c>
      <c r="F747">
        <v>0</v>
      </c>
      <c r="G747">
        <v>8666523</v>
      </c>
      <c r="H747">
        <v>1911630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31971529</v>
      </c>
      <c r="O747">
        <v>29632</v>
      </c>
      <c r="P747">
        <v>31941897</v>
      </c>
      <c r="Q747">
        <v>0</v>
      </c>
      <c r="R747">
        <v>2022</v>
      </c>
      <c r="S747">
        <v>57</v>
      </c>
      <c r="T747">
        <v>3</v>
      </c>
      <c r="U747">
        <v>744</v>
      </c>
      <c r="V747">
        <v>573744</v>
      </c>
      <c r="W747" t="s">
        <v>26</v>
      </c>
      <c r="X747" t="s">
        <v>26</v>
      </c>
      <c r="Y747" t="s">
        <v>211</v>
      </c>
      <c r="Z747" t="s">
        <v>603</v>
      </c>
      <c r="AA747" s="3" t="str">
        <f t="shared" si="22"/>
        <v>3744</v>
      </c>
      <c r="AB747" s="4" t="str">
        <f t="shared" si="23"/>
        <v>Non-TIF</v>
      </c>
    </row>
    <row r="748" spans="1:28" x14ac:dyDescent="0.25">
      <c r="A748">
        <v>2022</v>
      </c>
      <c r="B748">
        <v>57</v>
      </c>
      <c r="C748" t="s">
        <v>44</v>
      </c>
      <c r="D748">
        <v>211794598</v>
      </c>
      <c r="E748">
        <v>83951</v>
      </c>
      <c r="F748">
        <v>0</v>
      </c>
      <c r="G748">
        <v>95064757</v>
      </c>
      <c r="H748">
        <v>5877437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312820743</v>
      </c>
      <c r="O748">
        <v>551896</v>
      </c>
      <c r="P748">
        <v>312268847</v>
      </c>
      <c r="Q748">
        <v>0</v>
      </c>
      <c r="R748">
        <v>2022</v>
      </c>
      <c r="S748">
        <v>57</v>
      </c>
      <c r="T748">
        <v>4</v>
      </c>
      <c r="U748">
        <v>86</v>
      </c>
      <c r="V748">
        <v>574086</v>
      </c>
      <c r="W748" t="s">
        <v>26</v>
      </c>
      <c r="X748" t="s">
        <v>26</v>
      </c>
      <c r="Y748" t="s">
        <v>685</v>
      </c>
      <c r="Z748" t="s">
        <v>603</v>
      </c>
      <c r="AA748" s="3" t="str">
        <f t="shared" si="22"/>
        <v>4086</v>
      </c>
      <c r="AB748" s="4" t="str">
        <f t="shared" si="23"/>
        <v>Non-TIF</v>
      </c>
    </row>
    <row r="749" spans="1:28" x14ac:dyDescent="0.25">
      <c r="A749">
        <v>2022</v>
      </c>
      <c r="B749">
        <v>57</v>
      </c>
      <c r="C749" t="s">
        <v>23</v>
      </c>
      <c r="D749">
        <v>1892838</v>
      </c>
      <c r="E749">
        <v>32866</v>
      </c>
      <c r="F749">
        <v>2650</v>
      </c>
      <c r="G749">
        <v>573871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2502225</v>
      </c>
      <c r="O749">
        <v>0</v>
      </c>
      <c r="P749">
        <v>2502225</v>
      </c>
      <c r="Q749">
        <v>0</v>
      </c>
      <c r="R749">
        <v>2022</v>
      </c>
      <c r="S749">
        <v>57</v>
      </c>
      <c r="T749">
        <v>0</v>
      </c>
      <c r="U749">
        <v>99</v>
      </c>
      <c r="V749" t="s">
        <v>667</v>
      </c>
      <c r="W749" t="s">
        <v>25</v>
      </c>
      <c r="X749" t="s">
        <v>26</v>
      </c>
      <c r="Y749" t="s">
        <v>668</v>
      </c>
      <c r="Z749" t="s">
        <v>603</v>
      </c>
      <c r="AA749" s="3" t="str">
        <f t="shared" si="22"/>
        <v>0099</v>
      </c>
      <c r="AB749" s="4" t="str">
        <f t="shared" si="23"/>
        <v>TIF</v>
      </c>
    </row>
    <row r="750" spans="1:28" x14ac:dyDescent="0.25">
      <c r="A750">
        <v>2022</v>
      </c>
      <c r="B750">
        <v>57</v>
      </c>
      <c r="C750" t="s">
        <v>23</v>
      </c>
      <c r="D750">
        <v>221737649</v>
      </c>
      <c r="E750">
        <v>55343</v>
      </c>
      <c r="F750">
        <v>78450</v>
      </c>
      <c r="G750">
        <v>389542700</v>
      </c>
      <c r="H750">
        <v>18073592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629487734</v>
      </c>
      <c r="O750">
        <v>0</v>
      </c>
      <c r="P750">
        <v>629487734</v>
      </c>
      <c r="Q750">
        <v>0</v>
      </c>
      <c r="R750">
        <v>2022</v>
      </c>
      <c r="S750">
        <v>57</v>
      </c>
      <c r="T750">
        <v>1</v>
      </c>
      <c r="U750">
        <v>53</v>
      </c>
      <c r="V750" t="s">
        <v>686</v>
      </c>
      <c r="W750" t="s">
        <v>25</v>
      </c>
      <c r="X750" t="s">
        <v>26</v>
      </c>
      <c r="Y750" t="s">
        <v>687</v>
      </c>
      <c r="Z750" t="s">
        <v>603</v>
      </c>
      <c r="AA750" s="3" t="str">
        <f t="shared" si="22"/>
        <v>1053</v>
      </c>
      <c r="AB750" s="4" t="str">
        <f t="shared" si="23"/>
        <v>TIF</v>
      </c>
    </row>
    <row r="751" spans="1:28" x14ac:dyDescent="0.25">
      <c r="A751">
        <v>2022</v>
      </c>
      <c r="B751">
        <v>57</v>
      </c>
      <c r="C751" t="s">
        <v>31</v>
      </c>
      <c r="D751">
        <v>2310935</v>
      </c>
      <c r="E751">
        <v>1168539</v>
      </c>
      <c r="F751">
        <v>39040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123696</v>
      </c>
      <c r="M751">
        <v>0</v>
      </c>
      <c r="N751">
        <v>3642210</v>
      </c>
      <c r="O751">
        <v>3704</v>
      </c>
      <c r="P751">
        <v>3638506</v>
      </c>
      <c r="Q751">
        <v>29341</v>
      </c>
      <c r="R751">
        <v>2022</v>
      </c>
      <c r="S751">
        <v>57</v>
      </c>
      <c r="T751">
        <v>6</v>
      </c>
      <c r="U751">
        <v>93</v>
      </c>
      <c r="V751">
        <v>526093</v>
      </c>
      <c r="W751" t="s">
        <v>26</v>
      </c>
      <c r="X751" t="s">
        <v>26</v>
      </c>
      <c r="Y751" t="s">
        <v>586</v>
      </c>
      <c r="Z751" t="s">
        <v>603</v>
      </c>
      <c r="AA751" s="3" t="str">
        <f t="shared" si="22"/>
        <v>6093</v>
      </c>
      <c r="AB751" s="4" t="str">
        <f t="shared" si="23"/>
        <v>Non-TIF</v>
      </c>
    </row>
    <row r="752" spans="1:28" x14ac:dyDescent="0.25">
      <c r="A752">
        <v>2022</v>
      </c>
      <c r="B752">
        <v>57</v>
      </c>
      <c r="C752" t="s">
        <v>31</v>
      </c>
      <c r="D752">
        <v>1917781</v>
      </c>
      <c r="E752">
        <v>6571539</v>
      </c>
      <c r="F752">
        <v>579182</v>
      </c>
      <c r="G752">
        <v>69952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9138454</v>
      </c>
      <c r="O752">
        <v>7408</v>
      </c>
      <c r="P752">
        <v>9131046</v>
      </c>
      <c r="Q752">
        <v>133702</v>
      </c>
      <c r="R752">
        <v>2022</v>
      </c>
      <c r="S752">
        <v>57</v>
      </c>
      <c r="T752">
        <v>4</v>
      </c>
      <c r="U752">
        <v>446</v>
      </c>
      <c r="V752">
        <v>534446</v>
      </c>
      <c r="W752" t="s">
        <v>26</v>
      </c>
      <c r="X752" t="s">
        <v>26</v>
      </c>
      <c r="Y752" t="s">
        <v>330</v>
      </c>
      <c r="Z752" t="s">
        <v>603</v>
      </c>
      <c r="AA752" s="3" t="str">
        <f t="shared" si="22"/>
        <v>4446</v>
      </c>
      <c r="AB752" s="4" t="str">
        <f t="shared" si="23"/>
        <v>Non-TIF</v>
      </c>
    </row>
    <row r="753" spans="1:28" x14ac:dyDescent="0.25">
      <c r="A753">
        <v>2022</v>
      </c>
      <c r="B753">
        <v>57</v>
      </c>
      <c r="C753" t="s">
        <v>31</v>
      </c>
      <c r="D753">
        <v>162204372</v>
      </c>
      <c r="E753">
        <v>48609017</v>
      </c>
      <c r="F753">
        <v>2840936</v>
      </c>
      <c r="G753">
        <v>5286571</v>
      </c>
      <c r="H753">
        <v>240070</v>
      </c>
      <c r="I753">
        <v>0</v>
      </c>
      <c r="J753">
        <v>0</v>
      </c>
      <c r="K753">
        <v>0</v>
      </c>
      <c r="L753">
        <v>1474</v>
      </c>
      <c r="M753">
        <v>1454221</v>
      </c>
      <c r="N753">
        <v>220636661</v>
      </c>
      <c r="O753">
        <v>301876</v>
      </c>
      <c r="P753">
        <v>220334785</v>
      </c>
      <c r="Q753">
        <v>3711236</v>
      </c>
      <c r="R753">
        <v>2022</v>
      </c>
      <c r="S753">
        <v>57</v>
      </c>
      <c r="T753">
        <v>0</v>
      </c>
      <c r="U753">
        <v>99</v>
      </c>
      <c r="V753">
        <v>570099</v>
      </c>
      <c r="W753" t="s">
        <v>26</v>
      </c>
      <c r="X753" t="s">
        <v>26</v>
      </c>
      <c r="Y753" t="s">
        <v>666</v>
      </c>
      <c r="Z753" t="s">
        <v>603</v>
      </c>
      <c r="AA753" s="3" t="str">
        <f t="shared" si="22"/>
        <v>0099</v>
      </c>
      <c r="AB753" s="4" t="str">
        <f t="shared" si="23"/>
        <v>Non-TIF</v>
      </c>
    </row>
    <row r="754" spans="1:28" x14ac:dyDescent="0.25">
      <c r="A754">
        <v>2022</v>
      </c>
      <c r="B754">
        <v>57</v>
      </c>
      <c r="C754" t="s">
        <v>31</v>
      </c>
      <c r="D754">
        <v>3934597451</v>
      </c>
      <c r="E754">
        <v>44258631</v>
      </c>
      <c r="F754">
        <v>1800417</v>
      </c>
      <c r="G754">
        <v>757354861</v>
      </c>
      <c r="H754">
        <v>36188714</v>
      </c>
      <c r="I754">
        <v>0</v>
      </c>
      <c r="J754">
        <v>0</v>
      </c>
      <c r="K754">
        <v>0</v>
      </c>
      <c r="L754">
        <v>55640</v>
      </c>
      <c r="M754">
        <v>24523307</v>
      </c>
      <c r="N754">
        <v>4798779021</v>
      </c>
      <c r="O754">
        <v>7146868</v>
      </c>
      <c r="P754">
        <v>4791632153</v>
      </c>
      <c r="Q754">
        <v>185849284</v>
      </c>
      <c r="R754">
        <v>2022</v>
      </c>
      <c r="S754">
        <v>57</v>
      </c>
      <c r="T754">
        <v>1</v>
      </c>
      <c r="U754">
        <v>53</v>
      </c>
      <c r="V754">
        <v>571053</v>
      </c>
      <c r="W754" t="s">
        <v>26</v>
      </c>
      <c r="X754" t="s">
        <v>26</v>
      </c>
      <c r="Y754" t="s">
        <v>612</v>
      </c>
      <c r="Z754" t="s">
        <v>603</v>
      </c>
      <c r="AA754" s="3" t="str">
        <f t="shared" si="22"/>
        <v>1053</v>
      </c>
      <c r="AB754" s="4" t="str">
        <f t="shared" si="23"/>
        <v>Non-TIF</v>
      </c>
    </row>
    <row r="755" spans="1:28" x14ac:dyDescent="0.25">
      <c r="A755">
        <v>2022</v>
      </c>
      <c r="B755">
        <v>57</v>
      </c>
      <c r="C755" t="s">
        <v>31</v>
      </c>
      <c r="D755">
        <v>104848236</v>
      </c>
      <c r="E755">
        <v>34690738</v>
      </c>
      <c r="F755">
        <v>1387484</v>
      </c>
      <c r="G755">
        <v>5173806</v>
      </c>
      <c r="H755">
        <v>35358</v>
      </c>
      <c r="I755">
        <v>0</v>
      </c>
      <c r="J755">
        <v>0</v>
      </c>
      <c r="K755">
        <v>0</v>
      </c>
      <c r="L755">
        <v>5481</v>
      </c>
      <c r="M755">
        <v>0</v>
      </c>
      <c r="N755">
        <v>146141103</v>
      </c>
      <c r="O755">
        <v>224092</v>
      </c>
      <c r="P755">
        <v>145917011</v>
      </c>
      <c r="Q755">
        <v>1982639</v>
      </c>
      <c r="R755">
        <v>2022</v>
      </c>
      <c r="S755">
        <v>57</v>
      </c>
      <c r="T755">
        <v>1</v>
      </c>
      <c r="U755">
        <v>62</v>
      </c>
      <c r="V755">
        <v>571062</v>
      </c>
      <c r="W755" t="s">
        <v>26</v>
      </c>
      <c r="X755" t="s">
        <v>26</v>
      </c>
      <c r="Y755" t="s">
        <v>110</v>
      </c>
      <c r="Z755" t="s">
        <v>603</v>
      </c>
      <c r="AA755" s="3" t="str">
        <f t="shared" si="22"/>
        <v>1062</v>
      </c>
      <c r="AB755" s="4" t="str">
        <f t="shared" si="23"/>
        <v>Non-TIF</v>
      </c>
    </row>
    <row r="756" spans="1:28" x14ac:dyDescent="0.25">
      <c r="A756">
        <v>2022</v>
      </c>
      <c r="B756">
        <v>57</v>
      </c>
      <c r="C756" t="s">
        <v>31</v>
      </c>
      <c r="D756">
        <v>95903173</v>
      </c>
      <c r="E756">
        <v>46816574</v>
      </c>
      <c r="F756">
        <v>2225469</v>
      </c>
      <c r="G756">
        <v>8480573</v>
      </c>
      <c r="H756">
        <v>434181</v>
      </c>
      <c r="I756">
        <v>0</v>
      </c>
      <c r="J756">
        <v>0</v>
      </c>
      <c r="K756">
        <v>0</v>
      </c>
      <c r="L756">
        <v>101567</v>
      </c>
      <c r="M756">
        <v>1634608</v>
      </c>
      <c r="N756">
        <v>155596145</v>
      </c>
      <c r="O756">
        <v>203720</v>
      </c>
      <c r="P756">
        <v>155392425</v>
      </c>
      <c r="Q756">
        <v>2183828</v>
      </c>
      <c r="R756">
        <v>2022</v>
      </c>
      <c r="S756">
        <v>57</v>
      </c>
      <c r="T756">
        <v>1</v>
      </c>
      <c r="U756">
        <v>89</v>
      </c>
      <c r="V756">
        <v>571089</v>
      </c>
      <c r="W756" t="s">
        <v>26</v>
      </c>
      <c r="X756" t="s">
        <v>26</v>
      </c>
      <c r="Y756" t="s">
        <v>613</v>
      </c>
      <c r="Z756" t="s">
        <v>603</v>
      </c>
      <c r="AA756" s="3" t="str">
        <f t="shared" si="22"/>
        <v>1089</v>
      </c>
      <c r="AB756" s="4" t="str">
        <f t="shared" si="23"/>
        <v>Non-TIF</v>
      </c>
    </row>
    <row r="757" spans="1:28" x14ac:dyDescent="0.25">
      <c r="A757">
        <v>2022</v>
      </c>
      <c r="B757">
        <v>58</v>
      </c>
      <c r="C757" t="s">
        <v>31</v>
      </c>
      <c r="D757">
        <v>276305</v>
      </c>
      <c r="E757">
        <v>917246</v>
      </c>
      <c r="F757">
        <v>82890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1276441</v>
      </c>
      <c r="O757">
        <v>0</v>
      </c>
      <c r="P757">
        <v>1276441</v>
      </c>
      <c r="Q757">
        <v>48116</v>
      </c>
      <c r="R757">
        <v>2022</v>
      </c>
      <c r="S757">
        <v>58</v>
      </c>
      <c r="T757">
        <v>6</v>
      </c>
      <c r="U757">
        <v>700</v>
      </c>
      <c r="V757">
        <v>446700</v>
      </c>
      <c r="W757" t="s">
        <v>26</v>
      </c>
      <c r="X757" t="s">
        <v>26</v>
      </c>
      <c r="Y757" t="s">
        <v>459</v>
      </c>
      <c r="Z757" t="s">
        <v>620</v>
      </c>
      <c r="AA757" s="3" t="str">
        <f t="shared" si="22"/>
        <v>6700</v>
      </c>
      <c r="AB757" s="4" t="str">
        <f t="shared" si="23"/>
        <v>Non-TIF</v>
      </c>
    </row>
    <row r="758" spans="1:28" x14ac:dyDescent="0.25">
      <c r="A758">
        <v>2022</v>
      </c>
      <c r="B758">
        <v>58</v>
      </c>
      <c r="C758" t="s">
        <v>31</v>
      </c>
      <c r="D758">
        <v>94973828</v>
      </c>
      <c r="E758">
        <v>78950166</v>
      </c>
      <c r="F758">
        <v>3144308</v>
      </c>
      <c r="G758">
        <v>12188409</v>
      </c>
      <c r="H758">
        <v>4078893</v>
      </c>
      <c r="I758">
        <v>0</v>
      </c>
      <c r="J758">
        <v>0</v>
      </c>
      <c r="K758">
        <v>0</v>
      </c>
      <c r="L758">
        <v>26341425</v>
      </c>
      <c r="M758">
        <v>0</v>
      </c>
      <c r="N758">
        <v>219677029</v>
      </c>
      <c r="O758">
        <v>307964</v>
      </c>
      <c r="P758">
        <v>219369065</v>
      </c>
      <c r="Q758">
        <v>12895115</v>
      </c>
      <c r="R758">
        <v>2022</v>
      </c>
      <c r="S758">
        <v>58</v>
      </c>
      <c r="T758">
        <v>6</v>
      </c>
      <c r="U758">
        <v>759</v>
      </c>
      <c r="V758">
        <v>586759</v>
      </c>
      <c r="W758" t="s">
        <v>26</v>
      </c>
      <c r="X758" t="s">
        <v>26</v>
      </c>
      <c r="Y758" t="s">
        <v>373</v>
      </c>
      <c r="Z758" t="s">
        <v>620</v>
      </c>
      <c r="AA758" s="3" t="str">
        <f t="shared" si="22"/>
        <v>6759</v>
      </c>
      <c r="AB758" s="4" t="str">
        <f t="shared" si="23"/>
        <v>Non-TIF</v>
      </c>
    </row>
    <row r="759" spans="1:28" x14ac:dyDescent="0.25">
      <c r="A759">
        <v>2022</v>
      </c>
      <c r="B759">
        <v>60</v>
      </c>
      <c r="C759" t="s">
        <v>44</v>
      </c>
      <c r="D759">
        <v>1458930</v>
      </c>
      <c r="E759">
        <v>0</v>
      </c>
      <c r="F759">
        <v>0</v>
      </c>
      <c r="G759">
        <v>0</v>
      </c>
      <c r="H759">
        <v>1501370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2960300</v>
      </c>
      <c r="O759">
        <v>1852</v>
      </c>
      <c r="P759">
        <v>2958448</v>
      </c>
      <c r="Q759">
        <v>0</v>
      </c>
      <c r="R759">
        <v>2022</v>
      </c>
      <c r="S759">
        <v>60</v>
      </c>
      <c r="T759">
        <v>2</v>
      </c>
      <c r="U759">
        <v>457</v>
      </c>
      <c r="V759">
        <v>602457</v>
      </c>
      <c r="W759" t="s">
        <v>26</v>
      </c>
      <c r="X759" t="s">
        <v>26</v>
      </c>
      <c r="Y759" t="s">
        <v>690</v>
      </c>
      <c r="Z759" t="s">
        <v>652</v>
      </c>
      <c r="AA759" s="3" t="str">
        <f t="shared" si="22"/>
        <v>2457</v>
      </c>
      <c r="AB759" s="4" t="str">
        <f t="shared" si="23"/>
        <v>Non-TIF</v>
      </c>
    </row>
    <row r="760" spans="1:28" x14ac:dyDescent="0.25">
      <c r="A760">
        <v>2022</v>
      </c>
      <c r="B760">
        <v>60</v>
      </c>
      <c r="C760" t="s">
        <v>44</v>
      </c>
      <c r="D760">
        <v>5870909</v>
      </c>
      <c r="E760">
        <v>0</v>
      </c>
      <c r="F760">
        <v>0</v>
      </c>
      <c r="G760">
        <v>46095569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51966478</v>
      </c>
      <c r="O760">
        <v>7408</v>
      </c>
      <c r="P760">
        <v>51959070</v>
      </c>
      <c r="Q760">
        <v>0</v>
      </c>
      <c r="R760">
        <v>2022</v>
      </c>
      <c r="S760">
        <v>60</v>
      </c>
      <c r="T760">
        <v>6</v>
      </c>
      <c r="U760">
        <v>983</v>
      </c>
      <c r="V760">
        <v>606983</v>
      </c>
      <c r="W760" t="s">
        <v>26</v>
      </c>
      <c r="X760" t="s">
        <v>26</v>
      </c>
      <c r="Y760" t="s">
        <v>691</v>
      </c>
      <c r="Z760" t="s">
        <v>652</v>
      </c>
      <c r="AA760" s="3" t="str">
        <f t="shared" si="22"/>
        <v>6983</v>
      </c>
      <c r="AB760" s="4" t="str">
        <f t="shared" si="23"/>
        <v>Non-TIF</v>
      </c>
    </row>
    <row r="761" spans="1:28" x14ac:dyDescent="0.25">
      <c r="A761">
        <v>2022</v>
      </c>
      <c r="B761">
        <v>48</v>
      </c>
      <c r="C761" t="s">
        <v>31</v>
      </c>
      <c r="D761">
        <v>42581559</v>
      </c>
      <c r="E761">
        <v>59258538</v>
      </c>
      <c r="F761">
        <v>2596519</v>
      </c>
      <c r="G761">
        <v>4335508</v>
      </c>
      <c r="H761">
        <v>4220449</v>
      </c>
      <c r="I761">
        <v>0</v>
      </c>
      <c r="J761">
        <v>0</v>
      </c>
      <c r="K761">
        <v>0</v>
      </c>
      <c r="L761">
        <v>3430091</v>
      </c>
      <c r="M761">
        <v>1905681</v>
      </c>
      <c r="N761">
        <v>118328345</v>
      </c>
      <c r="O761">
        <v>138900</v>
      </c>
      <c r="P761">
        <v>118189445</v>
      </c>
      <c r="Q761">
        <v>2123529</v>
      </c>
      <c r="R761">
        <v>2022</v>
      </c>
      <c r="S761">
        <v>48</v>
      </c>
      <c r="T761">
        <v>2</v>
      </c>
      <c r="U761">
        <v>766</v>
      </c>
      <c r="V761">
        <v>482766</v>
      </c>
      <c r="W761" t="s">
        <v>26</v>
      </c>
      <c r="X761" t="s">
        <v>26</v>
      </c>
      <c r="Y761" t="s">
        <v>471</v>
      </c>
      <c r="Z761" t="s">
        <v>472</v>
      </c>
      <c r="AA761" s="3" t="str">
        <f t="shared" si="22"/>
        <v>2766</v>
      </c>
      <c r="AB761" s="4" t="str">
        <f t="shared" si="23"/>
        <v>Non-TIF</v>
      </c>
    </row>
    <row r="762" spans="1:28" x14ac:dyDescent="0.25">
      <c r="A762">
        <v>2022</v>
      </c>
      <c r="B762">
        <v>48</v>
      </c>
      <c r="C762" t="s">
        <v>31</v>
      </c>
      <c r="D762">
        <v>101752692</v>
      </c>
      <c r="E762">
        <v>58529184</v>
      </c>
      <c r="F762">
        <v>1890739</v>
      </c>
      <c r="G762">
        <v>12627291</v>
      </c>
      <c r="H762">
        <v>1333537</v>
      </c>
      <c r="I762">
        <v>0</v>
      </c>
      <c r="J762">
        <v>0</v>
      </c>
      <c r="K762">
        <v>0</v>
      </c>
      <c r="L762">
        <v>0</v>
      </c>
      <c r="M762">
        <v>2477123</v>
      </c>
      <c r="N762">
        <v>178610566</v>
      </c>
      <c r="O762">
        <v>288912</v>
      </c>
      <c r="P762">
        <v>178321654</v>
      </c>
      <c r="Q762">
        <v>4143236</v>
      </c>
      <c r="R762">
        <v>2022</v>
      </c>
      <c r="S762">
        <v>48</v>
      </c>
      <c r="T762">
        <v>3</v>
      </c>
      <c r="U762">
        <v>154</v>
      </c>
      <c r="V762">
        <v>483154</v>
      </c>
      <c r="W762" t="s">
        <v>26</v>
      </c>
      <c r="X762" t="s">
        <v>26</v>
      </c>
      <c r="Y762" t="s">
        <v>520</v>
      </c>
      <c r="Z762" t="s">
        <v>472</v>
      </c>
      <c r="AA762" s="3" t="str">
        <f t="shared" si="22"/>
        <v>3154</v>
      </c>
      <c r="AB762" s="4" t="str">
        <f t="shared" si="23"/>
        <v>Non-TIF</v>
      </c>
    </row>
    <row r="763" spans="1:28" x14ac:dyDescent="0.25">
      <c r="A763">
        <v>2022</v>
      </c>
      <c r="B763">
        <v>48</v>
      </c>
      <c r="C763" t="s">
        <v>31</v>
      </c>
      <c r="D763">
        <v>229191749</v>
      </c>
      <c r="E763">
        <v>143588039</v>
      </c>
      <c r="F763">
        <v>8546549</v>
      </c>
      <c r="G763">
        <v>16251461</v>
      </c>
      <c r="H763">
        <v>12660364</v>
      </c>
      <c r="I763">
        <v>0</v>
      </c>
      <c r="J763">
        <v>0</v>
      </c>
      <c r="K763">
        <v>0</v>
      </c>
      <c r="L763">
        <v>3055884</v>
      </c>
      <c r="M763">
        <v>0</v>
      </c>
      <c r="N763">
        <v>413294046</v>
      </c>
      <c r="O763">
        <v>396328</v>
      </c>
      <c r="P763">
        <v>412897718</v>
      </c>
      <c r="Q763">
        <v>11837080</v>
      </c>
      <c r="R763">
        <v>2022</v>
      </c>
      <c r="S763">
        <v>48</v>
      </c>
      <c r="T763">
        <v>7</v>
      </c>
      <c r="U763">
        <v>29</v>
      </c>
      <c r="V763">
        <v>487029</v>
      </c>
      <c r="W763" t="s">
        <v>26</v>
      </c>
      <c r="X763" t="s">
        <v>26</v>
      </c>
      <c r="Y763" t="s">
        <v>521</v>
      </c>
      <c r="Z763" t="s">
        <v>472</v>
      </c>
      <c r="AA763" s="3" t="str">
        <f t="shared" si="22"/>
        <v>7029</v>
      </c>
      <c r="AB763" s="4" t="str">
        <f t="shared" si="23"/>
        <v>Non-TIF</v>
      </c>
    </row>
    <row r="764" spans="1:28" x14ac:dyDescent="0.25">
      <c r="A764">
        <v>2022</v>
      </c>
      <c r="B764">
        <v>49</v>
      </c>
      <c r="C764" t="s">
        <v>44</v>
      </c>
      <c r="D764">
        <v>582642</v>
      </c>
      <c r="E764">
        <v>23647</v>
      </c>
      <c r="F764">
        <v>0</v>
      </c>
      <c r="G764">
        <v>5528827</v>
      </c>
      <c r="H764">
        <v>1639726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7774842</v>
      </c>
      <c r="O764">
        <v>0</v>
      </c>
      <c r="P764">
        <v>7774842</v>
      </c>
      <c r="Q764">
        <v>0</v>
      </c>
      <c r="R764">
        <v>2022</v>
      </c>
      <c r="S764">
        <v>49</v>
      </c>
      <c r="T764">
        <v>1</v>
      </c>
      <c r="U764">
        <v>965</v>
      </c>
      <c r="V764">
        <v>491965</v>
      </c>
      <c r="W764" t="s">
        <v>26</v>
      </c>
      <c r="X764" t="s">
        <v>26</v>
      </c>
      <c r="Y764" t="s">
        <v>248</v>
      </c>
      <c r="Z764" t="s">
        <v>473</v>
      </c>
      <c r="AA764" s="3" t="str">
        <f t="shared" si="22"/>
        <v>1965</v>
      </c>
      <c r="AB764" s="4" t="str">
        <f t="shared" si="23"/>
        <v>Non-TIF</v>
      </c>
    </row>
    <row r="765" spans="1:28" x14ac:dyDescent="0.25">
      <c r="A765">
        <v>2022</v>
      </c>
      <c r="B765">
        <v>49</v>
      </c>
      <c r="C765" t="s">
        <v>31</v>
      </c>
      <c r="D765">
        <v>130668</v>
      </c>
      <c r="E765">
        <v>986722</v>
      </c>
      <c r="F765">
        <v>45181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1162571</v>
      </c>
      <c r="O765">
        <v>0</v>
      </c>
      <c r="P765">
        <v>1162571</v>
      </c>
      <c r="Q765">
        <v>18096</v>
      </c>
      <c r="R765">
        <v>2022</v>
      </c>
      <c r="S765">
        <v>49</v>
      </c>
      <c r="T765">
        <v>1</v>
      </c>
      <c r="U765">
        <v>675</v>
      </c>
      <c r="V765">
        <v>231675</v>
      </c>
      <c r="W765" t="s">
        <v>26</v>
      </c>
      <c r="X765" t="s">
        <v>26</v>
      </c>
      <c r="Y765" t="s">
        <v>271</v>
      </c>
      <c r="Z765" t="s">
        <v>473</v>
      </c>
      <c r="AA765" s="3" t="str">
        <f t="shared" si="22"/>
        <v>1675</v>
      </c>
      <c r="AB765" s="4" t="str">
        <f t="shared" si="23"/>
        <v>Non-TIF</v>
      </c>
    </row>
    <row r="766" spans="1:28" x14ac:dyDescent="0.25">
      <c r="A766">
        <v>2022</v>
      </c>
      <c r="B766">
        <v>50</v>
      </c>
      <c r="C766" t="s">
        <v>44</v>
      </c>
      <c r="D766">
        <v>24162690</v>
      </c>
      <c r="E766">
        <v>0</v>
      </c>
      <c r="F766">
        <v>0</v>
      </c>
      <c r="G766">
        <v>4341616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28504306</v>
      </c>
      <c r="O766">
        <v>38892</v>
      </c>
      <c r="P766">
        <v>28465414</v>
      </c>
      <c r="Q766">
        <v>0</v>
      </c>
      <c r="R766">
        <v>2022</v>
      </c>
      <c r="S766">
        <v>50</v>
      </c>
      <c r="T766">
        <v>3</v>
      </c>
      <c r="U766">
        <v>906</v>
      </c>
      <c r="V766">
        <v>503906</v>
      </c>
      <c r="W766" t="s">
        <v>26</v>
      </c>
      <c r="X766" t="s">
        <v>26</v>
      </c>
      <c r="Y766" t="s">
        <v>537</v>
      </c>
      <c r="Z766" t="s">
        <v>528</v>
      </c>
      <c r="AA766" s="3" t="str">
        <f t="shared" si="22"/>
        <v>3906</v>
      </c>
      <c r="AB766" s="4" t="str">
        <f t="shared" si="23"/>
        <v>Non-TIF</v>
      </c>
    </row>
    <row r="767" spans="1:28" x14ac:dyDescent="0.25">
      <c r="A767">
        <v>2022</v>
      </c>
      <c r="B767">
        <v>51</v>
      </c>
      <c r="C767" t="s">
        <v>31</v>
      </c>
      <c r="D767">
        <v>11434987</v>
      </c>
      <c r="E767">
        <v>6658599</v>
      </c>
      <c r="F767">
        <v>356859</v>
      </c>
      <c r="G767">
        <v>1071985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1038164</v>
      </c>
      <c r="N767">
        <v>20560594</v>
      </c>
      <c r="O767">
        <v>53708</v>
      </c>
      <c r="P767">
        <v>20506886</v>
      </c>
      <c r="Q767">
        <v>284900</v>
      </c>
      <c r="R767">
        <v>2022</v>
      </c>
      <c r="S767">
        <v>51</v>
      </c>
      <c r="T767">
        <v>0</v>
      </c>
      <c r="U767">
        <v>977</v>
      </c>
      <c r="V767">
        <v>900977</v>
      </c>
      <c r="W767" t="s">
        <v>26</v>
      </c>
      <c r="X767" t="s">
        <v>26</v>
      </c>
      <c r="Y767" t="s">
        <v>501</v>
      </c>
      <c r="Z767" t="s">
        <v>535</v>
      </c>
      <c r="AA767" s="3" t="str">
        <f t="shared" si="22"/>
        <v>0977</v>
      </c>
      <c r="AB767" s="4" t="str">
        <f t="shared" si="23"/>
        <v>Non-TIF</v>
      </c>
    </row>
    <row r="768" spans="1:28" x14ac:dyDescent="0.25">
      <c r="A768">
        <v>2022</v>
      </c>
      <c r="B768">
        <v>51</v>
      </c>
      <c r="C768" t="s">
        <v>31</v>
      </c>
      <c r="D768">
        <v>2438219</v>
      </c>
      <c r="E768">
        <v>6125967</v>
      </c>
      <c r="F768">
        <v>394978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199569</v>
      </c>
      <c r="M768">
        <v>0</v>
      </c>
      <c r="N768">
        <v>9158733</v>
      </c>
      <c r="O768">
        <v>5556</v>
      </c>
      <c r="P768">
        <v>9153177</v>
      </c>
      <c r="Q768">
        <v>82300</v>
      </c>
      <c r="R768">
        <v>2022</v>
      </c>
      <c r="S768">
        <v>51</v>
      </c>
      <c r="T768">
        <v>6</v>
      </c>
      <c r="U768">
        <v>768</v>
      </c>
      <c r="V768">
        <v>926768</v>
      </c>
      <c r="W768" t="s">
        <v>26</v>
      </c>
      <c r="X768" t="s">
        <v>26</v>
      </c>
      <c r="Y768" t="s">
        <v>627</v>
      </c>
      <c r="Z768" t="s">
        <v>535</v>
      </c>
      <c r="AA768" s="3" t="str">
        <f t="shared" si="22"/>
        <v>6768</v>
      </c>
      <c r="AB768" s="4" t="str">
        <f t="shared" si="23"/>
        <v>Non-TIF</v>
      </c>
    </row>
    <row r="769" spans="1:28" x14ac:dyDescent="0.25">
      <c r="A769">
        <v>2022</v>
      </c>
      <c r="B769">
        <v>52</v>
      </c>
      <c r="C769" t="s">
        <v>44</v>
      </c>
      <c r="D769">
        <v>1269103</v>
      </c>
      <c r="E769">
        <v>0</v>
      </c>
      <c r="F769">
        <v>0</v>
      </c>
      <c r="G769">
        <v>633158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1902261</v>
      </c>
      <c r="O769">
        <v>14816</v>
      </c>
      <c r="P769">
        <v>1887445</v>
      </c>
      <c r="Q769">
        <v>0</v>
      </c>
      <c r="R769">
        <v>2022</v>
      </c>
      <c r="S769">
        <v>52</v>
      </c>
      <c r="T769">
        <v>1</v>
      </c>
      <c r="U769">
        <v>337</v>
      </c>
      <c r="V769">
        <v>571337</v>
      </c>
      <c r="W769" t="s">
        <v>26</v>
      </c>
      <c r="X769" t="s">
        <v>26</v>
      </c>
      <c r="Y769" t="s">
        <v>190</v>
      </c>
      <c r="Z769" t="s">
        <v>545</v>
      </c>
      <c r="AA769" s="3" t="str">
        <f t="shared" si="22"/>
        <v>1337</v>
      </c>
      <c r="AB769" s="4" t="str">
        <f t="shared" si="23"/>
        <v>Non-TIF</v>
      </c>
    </row>
    <row r="770" spans="1:28" x14ac:dyDescent="0.25">
      <c r="A770">
        <v>2022</v>
      </c>
      <c r="B770">
        <v>52</v>
      </c>
      <c r="C770" t="s">
        <v>23</v>
      </c>
      <c r="D770">
        <v>2464218</v>
      </c>
      <c r="E770">
        <v>10041</v>
      </c>
      <c r="F770">
        <v>0</v>
      </c>
      <c r="G770">
        <v>108642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2582901</v>
      </c>
      <c r="O770">
        <v>0</v>
      </c>
      <c r="P770">
        <v>2582901</v>
      </c>
      <c r="Q770">
        <v>0</v>
      </c>
      <c r="R770">
        <v>2022</v>
      </c>
      <c r="S770">
        <v>52</v>
      </c>
      <c r="T770">
        <v>3</v>
      </c>
      <c r="U770">
        <v>816</v>
      </c>
      <c r="V770" t="s">
        <v>543</v>
      </c>
      <c r="W770" t="s">
        <v>25</v>
      </c>
      <c r="X770" t="s">
        <v>26</v>
      </c>
      <c r="Y770" t="s">
        <v>544</v>
      </c>
      <c r="Z770" t="s">
        <v>545</v>
      </c>
      <c r="AA770" s="3" t="str">
        <f t="shared" si="22"/>
        <v>3816</v>
      </c>
      <c r="AB770" s="4" t="str">
        <f t="shared" si="23"/>
        <v>TIF</v>
      </c>
    </row>
    <row r="771" spans="1:28" x14ac:dyDescent="0.25">
      <c r="A771">
        <v>2022</v>
      </c>
      <c r="B771">
        <v>52</v>
      </c>
      <c r="C771" t="s">
        <v>31</v>
      </c>
      <c r="D771">
        <v>0</v>
      </c>
      <c r="E771">
        <v>592105</v>
      </c>
      <c r="F771">
        <v>642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592747</v>
      </c>
      <c r="O771">
        <v>0</v>
      </c>
      <c r="P771">
        <v>592747</v>
      </c>
      <c r="Q771">
        <v>2236</v>
      </c>
      <c r="R771">
        <v>2022</v>
      </c>
      <c r="S771">
        <v>52</v>
      </c>
      <c r="T771">
        <v>0</v>
      </c>
      <c r="U771">
        <v>216</v>
      </c>
      <c r="V771">
        <v>480216</v>
      </c>
      <c r="W771" t="s">
        <v>26</v>
      </c>
      <c r="X771" t="s">
        <v>26</v>
      </c>
      <c r="Y771" t="s">
        <v>546</v>
      </c>
      <c r="Z771" t="s">
        <v>545</v>
      </c>
      <c r="AA771" s="3" t="str">
        <f t="shared" ref="AA771:AA834" si="24">CONCATENATE(T771,TEXT(U771,"000"))</f>
        <v>0216</v>
      </c>
      <c r="AB771" s="4" t="str">
        <f t="shared" ref="AB771:AB834" si="25">IF(C771="I","TIF","Non-TIF")</f>
        <v>Non-TIF</v>
      </c>
    </row>
    <row r="772" spans="1:28" x14ac:dyDescent="0.25">
      <c r="A772">
        <v>2022</v>
      </c>
      <c r="B772">
        <v>52</v>
      </c>
      <c r="C772" t="s">
        <v>31</v>
      </c>
      <c r="D772">
        <v>66856455</v>
      </c>
      <c r="E772">
        <v>68003975</v>
      </c>
      <c r="F772">
        <v>4208618</v>
      </c>
      <c r="G772">
        <v>4819283</v>
      </c>
      <c r="H772">
        <v>6768075</v>
      </c>
      <c r="I772">
        <v>0</v>
      </c>
      <c r="J772">
        <v>0</v>
      </c>
      <c r="K772">
        <v>0</v>
      </c>
      <c r="L772">
        <v>13682247</v>
      </c>
      <c r="M772">
        <v>147483</v>
      </c>
      <c r="N772">
        <v>164486136</v>
      </c>
      <c r="O772">
        <v>133344</v>
      </c>
      <c r="P772">
        <v>164352792</v>
      </c>
      <c r="Q772">
        <v>2106344</v>
      </c>
      <c r="R772">
        <v>2022</v>
      </c>
      <c r="S772">
        <v>52</v>
      </c>
      <c r="T772">
        <v>3</v>
      </c>
      <c r="U772">
        <v>816</v>
      </c>
      <c r="V772">
        <v>523816</v>
      </c>
      <c r="W772" t="s">
        <v>26</v>
      </c>
      <c r="X772" t="s">
        <v>26</v>
      </c>
      <c r="Y772" t="s">
        <v>585</v>
      </c>
      <c r="Z772" t="s">
        <v>545</v>
      </c>
      <c r="AA772" s="3" t="str">
        <f t="shared" si="24"/>
        <v>3816</v>
      </c>
      <c r="AB772" s="4" t="str">
        <f t="shared" si="25"/>
        <v>Non-TIF</v>
      </c>
    </row>
    <row r="773" spans="1:28" x14ac:dyDescent="0.25">
      <c r="A773">
        <v>2022</v>
      </c>
      <c r="B773">
        <v>52</v>
      </c>
      <c r="C773" t="s">
        <v>31</v>
      </c>
      <c r="D773">
        <v>388436112</v>
      </c>
      <c r="E773">
        <v>37640175</v>
      </c>
      <c r="F773">
        <v>2480872</v>
      </c>
      <c r="G773">
        <v>12347287</v>
      </c>
      <c r="H773">
        <v>0</v>
      </c>
      <c r="I773">
        <v>0</v>
      </c>
      <c r="J773">
        <v>0</v>
      </c>
      <c r="K773">
        <v>0</v>
      </c>
      <c r="L773">
        <v>2287517</v>
      </c>
      <c r="M773">
        <v>0</v>
      </c>
      <c r="N773">
        <v>443191963</v>
      </c>
      <c r="O773">
        <v>387068</v>
      </c>
      <c r="P773">
        <v>442804895</v>
      </c>
      <c r="Q773">
        <v>6134405</v>
      </c>
      <c r="R773">
        <v>2022</v>
      </c>
      <c r="S773">
        <v>52</v>
      </c>
      <c r="T773">
        <v>6</v>
      </c>
      <c r="U773">
        <v>93</v>
      </c>
      <c r="V773">
        <v>526093</v>
      </c>
      <c r="W773" t="s">
        <v>26</v>
      </c>
      <c r="X773" t="s">
        <v>26</v>
      </c>
      <c r="Y773" t="s">
        <v>586</v>
      </c>
      <c r="Z773" t="s">
        <v>545</v>
      </c>
      <c r="AA773" s="3" t="str">
        <f t="shared" si="24"/>
        <v>6093</v>
      </c>
      <c r="AB773" s="4" t="str">
        <f t="shared" si="25"/>
        <v>Non-TIF</v>
      </c>
    </row>
    <row r="774" spans="1:28" x14ac:dyDescent="0.25">
      <c r="A774">
        <v>2022</v>
      </c>
      <c r="B774">
        <v>52</v>
      </c>
      <c r="C774" t="s">
        <v>31</v>
      </c>
      <c r="D774">
        <v>278879</v>
      </c>
      <c r="E774">
        <v>120601</v>
      </c>
      <c r="F774">
        <v>40323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439803</v>
      </c>
      <c r="O774">
        <v>1852</v>
      </c>
      <c r="P774">
        <v>437951</v>
      </c>
      <c r="Q774">
        <v>9190</v>
      </c>
      <c r="R774">
        <v>2022</v>
      </c>
      <c r="S774">
        <v>52</v>
      </c>
      <c r="T774">
        <v>4</v>
      </c>
      <c r="U774">
        <v>554</v>
      </c>
      <c r="V774">
        <v>574554</v>
      </c>
      <c r="W774" t="s">
        <v>26</v>
      </c>
      <c r="X774" t="s">
        <v>26</v>
      </c>
      <c r="Y774" t="s">
        <v>590</v>
      </c>
      <c r="Z774" t="s">
        <v>545</v>
      </c>
      <c r="AA774" s="3" t="str">
        <f t="shared" si="24"/>
        <v>4554</v>
      </c>
      <c r="AB774" s="4" t="str">
        <f t="shared" si="25"/>
        <v>Non-TIF</v>
      </c>
    </row>
    <row r="775" spans="1:28" x14ac:dyDescent="0.25">
      <c r="A775">
        <v>2022</v>
      </c>
      <c r="B775">
        <v>52</v>
      </c>
      <c r="C775" t="s">
        <v>31</v>
      </c>
      <c r="D775">
        <v>1756618</v>
      </c>
      <c r="E775">
        <v>4687081</v>
      </c>
      <c r="F775">
        <v>95950</v>
      </c>
      <c r="G775">
        <v>65908</v>
      </c>
      <c r="H775">
        <v>0</v>
      </c>
      <c r="I775">
        <v>0</v>
      </c>
      <c r="J775">
        <v>0</v>
      </c>
      <c r="K775">
        <v>0</v>
      </c>
      <c r="L775">
        <v>259176</v>
      </c>
      <c r="M775">
        <v>0</v>
      </c>
      <c r="N775">
        <v>6864733</v>
      </c>
      <c r="O775">
        <v>3704</v>
      </c>
      <c r="P775">
        <v>6861029</v>
      </c>
      <c r="Q775">
        <v>50474</v>
      </c>
      <c r="R775">
        <v>2022</v>
      </c>
      <c r="S775">
        <v>52</v>
      </c>
      <c r="T775">
        <v>6</v>
      </c>
      <c r="U775">
        <v>975</v>
      </c>
      <c r="V775">
        <v>706975</v>
      </c>
      <c r="W775" t="s">
        <v>26</v>
      </c>
      <c r="X775" t="s">
        <v>26</v>
      </c>
      <c r="Y775" t="s">
        <v>160</v>
      </c>
      <c r="Z775" t="s">
        <v>545</v>
      </c>
      <c r="AA775" s="3" t="str">
        <f t="shared" si="24"/>
        <v>6975</v>
      </c>
      <c r="AB775" s="4" t="str">
        <f t="shared" si="25"/>
        <v>Non-TIF</v>
      </c>
    </row>
    <row r="776" spans="1:28" x14ac:dyDescent="0.25">
      <c r="A776">
        <v>2022</v>
      </c>
      <c r="B776">
        <v>53</v>
      </c>
      <c r="C776" t="s">
        <v>44</v>
      </c>
      <c r="D776">
        <v>13899866</v>
      </c>
      <c r="E776">
        <v>0</v>
      </c>
      <c r="F776">
        <v>0</v>
      </c>
      <c r="G776">
        <v>4344690</v>
      </c>
      <c r="H776">
        <v>167198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18411754</v>
      </c>
      <c r="O776">
        <v>51856</v>
      </c>
      <c r="P776">
        <v>18359898</v>
      </c>
      <c r="Q776">
        <v>0</v>
      </c>
      <c r="R776">
        <v>2022</v>
      </c>
      <c r="S776">
        <v>53</v>
      </c>
      <c r="T776">
        <v>0</v>
      </c>
      <c r="U776">
        <v>234</v>
      </c>
      <c r="V776">
        <v>530234</v>
      </c>
      <c r="W776" t="s">
        <v>26</v>
      </c>
      <c r="X776" t="s">
        <v>26</v>
      </c>
      <c r="Y776" t="s">
        <v>618</v>
      </c>
      <c r="Z776" t="s">
        <v>547</v>
      </c>
      <c r="AA776" s="3" t="str">
        <f t="shared" si="24"/>
        <v>0234</v>
      </c>
      <c r="AB776" s="4" t="str">
        <f t="shared" si="25"/>
        <v>Non-TIF</v>
      </c>
    </row>
    <row r="777" spans="1:28" x14ac:dyDescent="0.25">
      <c r="A777">
        <v>2022</v>
      </c>
      <c r="B777">
        <v>53</v>
      </c>
      <c r="C777" t="s">
        <v>23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2022</v>
      </c>
      <c r="S777">
        <v>53</v>
      </c>
      <c r="T777">
        <v>6</v>
      </c>
      <c r="U777">
        <v>961</v>
      </c>
      <c r="V777" t="s">
        <v>504</v>
      </c>
      <c r="W777" t="s">
        <v>25</v>
      </c>
      <c r="X777" t="s">
        <v>26</v>
      </c>
      <c r="Y777" t="s">
        <v>505</v>
      </c>
      <c r="Z777" t="s">
        <v>547</v>
      </c>
      <c r="AA777" s="3" t="str">
        <f t="shared" si="24"/>
        <v>6961</v>
      </c>
      <c r="AB777" s="4" t="str">
        <f t="shared" si="25"/>
        <v>TIF</v>
      </c>
    </row>
    <row r="778" spans="1:28" x14ac:dyDescent="0.25">
      <c r="A778">
        <v>2022</v>
      </c>
      <c r="B778">
        <v>53</v>
      </c>
      <c r="C778" t="s">
        <v>31</v>
      </c>
      <c r="D778">
        <v>43795228</v>
      </c>
      <c r="E778">
        <v>30429449</v>
      </c>
      <c r="F778">
        <v>3009925</v>
      </c>
      <c r="G778">
        <v>1223907</v>
      </c>
      <c r="H778">
        <v>176340</v>
      </c>
      <c r="I778">
        <v>0</v>
      </c>
      <c r="J778">
        <v>0</v>
      </c>
      <c r="K778">
        <v>0</v>
      </c>
      <c r="L778">
        <v>976272</v>
      </c>
      <c r="M778">
        <v>0</v>
      </c>
      <c r="N778">
        <v>79611121</v>
      </c>
      <c r="O778">
        <v>59264</v>
      </c>
      <c r="P778">
        <v>79551857</v>
      </c>
      <c r="Q778">
        <v>523922</v>
      </c>
      <c r="R778">
        <v>2022</v>
      </c>
      <c r="S778">
        <v>53</v>
      </c>
      <c r="T778">
        <v>6</v>
      </c>
      <c r="U778">
        <v>961</v>
      </c>
      <c r="V778">
        <v>316961</v>
      </c>
      <c r="W778" t="s">
        <v>26</v>
      </c>
      <c r="X778" t="s">
        <v>26</v>
      </c>
      <c r="Y778" t="s">
        <v>242</v>
      </c>
      <c r="Z778" t="s">
        <v>547</v>
      </c>
      <c r="AA778" s="3" t="str">
        <f t="shared" si="24"/>
        <v>6961</v>
      </c>
      <c r="AB778" s="4" t="str">
        <f t="shared" si="25"/>
        <v>Non-TIF</v>
      </c>
    </row>
    <row r="779" spans="1:28" x14ac:dyDescent="0.25">
      <c r="A779">
        <v>2022</v>
      </c>
      <c r="B779">
        <v>54</v>
      </c>
      <c r="C779" t="s">
        <v>31</v>
      </c>
      <c r="D779">
        <v>83718150</v>
      </c>
      <c r="E779">
        <v>91910245</v>
      </c>
      <c r="F779">
        <v>7263096</v>
      </c>
      <c r="G779">
        <v>15376697</v>
      </c>
      <c r="H779">
        <v>3314001</v>
      </c>
      <c r="I779">
        <v>0</v>
      </c>
      <c r="J779">
        <v>0</v>
      </c>
      <c r="K779">
        <v>21250</v>
      </c>
      <c r="L779">
        <v>8008364</v>
      </c>
      <c r="M779">
        <v>0</v>
      </c>
      <c r="N779">
        <v>209611803</v>
      </c>
      <c r="O779">
        <v>303728</v>
      </c>
      <c r="P779">
        <v>209308075</v>
      </c>
      <c r="Q779">
        <v>4479859</v>
      </c>
      <c r="R779">
        <v>2022</v>
      </c>
      <c r="S779">
        <v>54</v>
      </c>
      <c r="T779">
        <v>6</v>
      </c>
      <c r="U779">
        <v>12</v>
      </c>
      <c r="V779">
        <v>546012</v>
      </c>
      <c r="W779" t="s">
        <v>26</v>
      </c>
      <c r="X779" t="s">
        <v>26</v>
      </c>
      <c r="Y779" t="s">
        <v>591</v>
      </c>
      <c r="Z779" t="s">
        <v>548</v>
      </c>
      <c r="AA779" s="3" t="str">
        <f t="shared" si="24"/>
        <v>6012</v>
      </c>
      <c r="AB779" s="4" t="str">
        <f t="shared" si="25"/>
        <v>Non-TIF</v>
      </c>
    </row>
    <row r="780" spans="1:28" x14ac:dyDescent="0.25">
      <c r="A780">
        <v>2022</v>
      </c>
      <c r="B780">
        <v>54</v>
      </c>
      <c r="C780" t="s">
        <v>31</v>
      </c>
      <c r="D780">
        <v>30499642</v>
      </c>
      <c r="E780">
        <v>63307891</v>
      </c>
      <c r="F780">
        <v>4599021</v>
      </c>
      <c r="G780">
        <v>3665240</v>
      </c>
      <c r="H780">
        <v>375898</v>
      </c>
      <c r="I780">
        <v>0</v>
      </c>
      <c r="J780">
        <v>0</v>
      </c>
      <c r="K780">
        <v>0</v>
      </c>
      <c r="L780">
        <v>592936</v>
      </c>
      <c r="M780">
        <v>0</v>
      </c>
      <c r="N780">
        <v>103040628</v>
      </c>
      <c r="O780">
        <v>151864</v>
      </c>
      <c r="P780">
        <v>102888764</v>
      </c>
      <c r="Q780">
        <v>2743124</v>
      </c>
      <c r="R780">
        <v>2022</v>
      </c>
      <c r="S780">
        <v>54</v>
      </c>
      <c r="T780">
        <v>6</v>
      </c>
      <c r="U780">
        <v>462</v>
      </c>
      <c r="V780">
        <v>546462</v>
      </c>
      <c r="W780" t="s">
        <v>26</v>
      </c>
      <c r="X780" t="s">
        <v>26</v>
      </c>
      <c r="Y780" t="s">
        <v>555</v>
      </c>
      <c r="Z780" t="s">
        <v>548</v>
      </c>
      <c r="AA780" s="3" t="str">
        <f t="shared" si="24"/>
        <v>6462</v>
      </c>
      <c r="AB780" s="4" t="str">
        <f t="shared" si="25"/>
        <v>Non-TIF</v>
      </c>
    </row>
    <row r="781" spans="1:28" x14ac:dyDescent="0.25">
      <c r="A781">
        <v>2022</v>
      </c>
      <c r="B781">
        <v>54</v>
      </c>
      <c r="C781" t="s">
        <v>31</v>
      </c>
      <c r="D781">
        <v>1828715</v>
      </c>
      <c r="E781">
        <v>7677278</v>
      </c>
      <c r="F781">
        <v>727616</v>
      </c>
      <c r="G781">
        <v>0</v>
      </c>
      <c r="H781">
        <v>40611</v>
      </c>
      <c r="I781">
        <v>0</v>
      </c>
      <c r="J781">
        <v>0</v>
      </c>
      <c r="K781">
        <v>0</v>
      </c>
      <c r="L781">
        <v>6137236</v>
      </c>
      <c r="M781">
        <v>0</v>
      </c>
      <c r="N781">
        <v>16411456</v>
      </c>
      <c r="O781">
        <v>1852</v>
      </c>
      <c r="P781">
        <v>16409604</v>
      </c>
      <c r="Q781">
        <v>190461</v>
      </c>
      <c r="R781">
        <v>2022</v>
      </c>
      <c r="S781">
        <v>54</v>
      </c>
      <c r="T781">
        <v>0</v>
      </c>
      <c r="U781">
        <v>657</v>
      </c>
      <c r="V781">
        <v>900657</v>
      </c>
      <c r="W781" t="s">
        <v>26</v>
      </c>
      <c r="X781" t="s">
        <v>26</v>
      </c>
      <c r="Y781" t="s">
        <v>500</v>
      </c>
      <c r="Z781" t="s">
        <v>548</v>
      </c>
      <c r="AA781" s="3" t="str">
        <f t="shared" si="24"/>
        <v>0657</v>
      </c>
      <c r="AB781" s="4" t="str">
        <f t="shared" si="25"/>
        <v>Non-TIF</v>
      </c>
    </row>
    <row r="782" spans="1:28" x14ac:dyDescent="0.25">
      <c r="A782">
        <v>2022</v>
      </c>
      <c r="B782">
        <v>55</v>
      </c>
      <c r="C782" t="s">
        <v>44</v>
      </c>
      <c r="D782">
        <v>253568</v>
      </c>
      <c r="E782">
        <v>495975</v>
      </c>
      <c r="F782">
        <v>83281</v>
      </c>
      <c r="G782">
        <v>65832082</v>
      </c>
      <c r="H782">
        <v>25469531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92134437</v>
      </c>
      <c r="O782">
        <v>48152</v>
      </c>
      <c r="P782">
        <v>92086285</v>
      </c>
      <c r="Q782">
        <v>0</v>
      </c>
      <c r="R782">
        <v>2022</v>
      </c>
      <c r="S782">
        <v>55</v>
      </c>
      <c r="T782">
        <v>0</v>
      </c>
      <c r="U782">
        <v>126</v>
      </c>
      <c r="V782">
        <v>550126</v>
      </c>
      <c r="W782" t="s">
        <v>26</v>
      </c>
      <c r="X782" t="s">
        <v>26</v>
      </c>
      <c r="Y782" t="s">
        <v>550</v>
      </c>
      <c r="Z782" t="s">
        <v>551</v>
      </c>
      <c r="AA782" s="3" t="str">
        <f t="shared" si="24"/>
        <v>0126</v>
      </c>
      <c r="AB782" s="4" t="str">
        <f t="shared" si="25"/>
        <v>Non-TIF</v>
      </c>
    </row>
    <row r="783" spans="1:28" x14ac:dyDescent="0.25">
      <c r="A783">
        <v>2022</v>
      </c>
      <c r="B783">
        <v>55</v>
      </c>
      <c r="C783" t="s">
        <v>44</v>
      </c>
      <c r="D783">
        <v>560903</v>
      </c>
      <c r="E783">
        <v>0</v>
      </c>
      <c r="F783">
        <v>0</v>
      </c>
      <c r="G783">
        <v>3202497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3763400</v>
      </c>
      <c r="O783">
        <v>9260</v>
      </c>
      <c r="P783">
        <v>3754140</v>
      </c>
      <c r="Q783">
        <v>0</v>
      </c>
      <c r="R783">
        <v>2022</v>
      </c>
      <c r="S783">
        <v>55</v>
      </c>
      <c r="T783">
        <v>6</v>
      </c>
      <c r="U783">
        <v>417</v>
      </c>
      <c r="V783">
        <v>556417</v>
      </c>
      <c r="W783" t="s">
        <v>26</v>
      </c>
      <c r="X783" t="s">
        <v>26</v>
      </c>
      <c r="Y783" t="s">
        <v>604</v>
      </c>
      <c r="Z783" t="s">
        <v>551</v>
      </c>
      <c r="AA783" s="3" t="str">
        <f t="shared" si="24"/>
        <v>6417</v>
      </c>
      <c r="AB783" s="4" t="str">
        <f t="shared" si="25"/>
        <v>Non-TIF</v>
      </c>
    </row>
    <row r="784" spans="1:28" x14ac:dyDescent="0.25">
      <c r="A784">
        <v>2022</v>
      </c>
      <c r="B784">
        <v>55</v>
      </c>
      <c r="C784" t="s">
        <v>44</v>
      </c>
      <c r="D784">
        <v>17621</v>
      </c>
      <c r="E784">
        <v>55758</v>
      </c>
      <c r="F784">
        <v>0</v>
      </c>
      <c r="G784">
        <v>6608975</v>
      </c>
      <c r="H784">
        <v>4084600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10766954</v>
      </c>
      <c r="O784">
        <v>1852</v>
      </c>
      <c r="P784">
        <v>10765102</v>
      </c>
      <c r="Q784">
        <v>0</v>
      </c>
      <c r="R784">
        <v>2022</v>
      </c>
      <c r="S784">
        <v>55</v>
      </c>
      <c r="T784">
        <v>6</v>
      </c>
      <c r="U784">
        <v>921</v>
      </c>
      <c r="V784">
        <v>746921</v>
      </c>
      <c r="W784" t="s">
        <v>26</v>
      </c>
      <c r="X784" t="s">
        <v>26</v>
      </c>
      <c r="Y784" t="s">
        <v>665</v>
      </c>
      <c r="Z784" t="s">
        <v>551</v>
      </c>
      <c r="AA784" s="3" t="str">
        <f t="shared" si="24"/>
        <v>6921</v>
      </c>
      <c r="AB784" s="4" t="str">
        <f t="shared" si="25"/>
        <v>Non-TIF</v>
      </c>
    </row>
    <row r="785" spans="1:28" x14ac:dyDescent="0.25">
      <c r="A785">
        <v>2022</v>
      </c>
      <c r="B785">
        <v>55</v>
      </c>
      <c r="C785" t="s">
        <v>23</v>
      </c>
      <c r="D785">
        <v>0</v>
      </c>
      <c r="E785">
        <v>0</v>
      </c>
      <c r="F785">
        <v>0</v>
      </c>
      <c r="G785">
        <v>3886468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3886468</v>
      </c>
      <c r="O785">
        <v>0</v>
      </c>
      <c r="P785">
        <v>3886468</v>
      </c>
      <c r="Q785">
        <v>0</v>
      </c>
      <c r="R785">
        <v>2022</v>
      </c>
      <c r="S785">
        <v>55</v>
      </c>
      <c r="T785">
        <v>3</v>
      </c>
      <c r="U785">
        <v>897</v>
      </c>
      <c r="V785" t="s">
        <v>636</v>
      </c>
      <c r="W785" t="s">
        <v>25</v>
      </c>
      <c r="X785" t="s">
        <v>26</v>
      </c>
      <c r="Y785" t="s">
        <v>1744</v>
      </c>
      <c r="Z785" t="s">
        <v>551</v>
      </c>
      <c r="AA785" s="3" t="str">
        <f t="shared" si="24"/>
        <v>3897</v>
      </c>
      <c r="AB785" s="4" t="str">
        <f t="shared" si="25"/>
        <v>TIF</v>
      </c>
    </row>
    <row r="786" spans="1:28" x14ac:dyDescent="0.25">
      <c r="A786">
        <v>2022</v>
      </c>
      <c r="B786">
        <v>55</v>
      </c>
      <c r="C786" t="s">
        <v>23</v>
      </c>
      <c r="D786">
        <v>162480</v>
      </c>
      <c r="E786">
        <v>8342</v>
      </c>
      <c r="F786">
        <v>0</v>
      </c>
      <c r="G786">
        <v>2042692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2213514</v>
      </c>
      <c r="O786">
        <v>0</v>
      </c>
      <c r="P786">
        <v>2213514</v>
      </c>
      <c r="Q786">
        <v>0</v>
      </c>
      <c r="R786">
        <v>2022</v>
      </c>
      <c r="S786">
        <v>55</v>
      </c>
      <c r="T786">
        <v>6</v>
      </c>
      <c r="U786">
        <v>921</v>
      </c>
      <c r="V786" t="s">
        <v>605</v>
      </c>
      <c r="W786" t="s">
        <v>25</v>
      </c>
      <c r="X786" t="s">
        <v>26</v>
      </c>
      <c r="Y786" t="s">
        <v>606</v>
      </c>
      <c r="Z786" t="s">
        <v>551</v>
      </c>
      <c r="AA786" s="3" t="str">
        <f t="shared" si="24"/>
        <v>6921</v>
      </c>
      <c r="AB786" s="4" t="str">
        <f t="shared" si="25"/>
        <v>TIF</v>
      </c>
    </row>
    <row r="787" spans="1:28" x14ac:dyDescent="0.25">
      <c r="A787">
        <v>2022</v>
      </c>
      <c r="B787">
        <v>55</v>
      </c>
      <c r="C787" t="s">
        <v>31</v>
      </c>
      <c r="D787">
        <v>21987066</v>
      </c>
      <c r="E787">
        <v>116253635</v>
      </c>
      <c r="F787">
        <v>8400438</v>
      </c>
      <c r="G787">
        <v>2248588</v>
      </c>
      <c r="H787">
        <v>545584</v>
      </c>
      <c r="I787">
        <v>0</v>
      </c>
      <c r="J787">
        <v>0</v>
      </c>
      <c r="K787">
        <v>0</v>
      </c>
      <c r="L787">
        <v>104183</v>
      </c>
      <c r="M787">
        <v>2282798</v>
      </c>
      <c r="N787">
        <v>151822292</v>
      </c>
      <c r="O787">
        <v>105564</v>
      </c>
      <c r="P787">
        <v>151716728</v>
      </c>
      <c r="Q787">
        <v>11494326</v>
      </c>
      <c r="R787">
        <v>2022</v>
      </c>
      <c r="S787">
        <v>55</v>
      </c>
      <c r="T787">
        <v>0</v>
      </c>
      <c r="U787">
        <v>333</v>
      </c>
      <c r="V787">
        <v>320333</v>
      </c>
      <c r="W787" t="s">
        <v>26</v>
      </c>
      <c r="X787" t="s">
        <v>26</v>
      </c>
      <c r="Y787" t="s">
        <v>382</v>
      </c>
      <c r="Z787" t="s">
        <v>551</v>
      </c>
      <c r="AA787" s="3" t="str">
        <f t="shared" si="24"/>
        <v>0333</v>
      </c>
      <c r="AB787" s="4" t="str">
        <f t="shared" si="25"/>
        <v>Non-TIF</v>
      </c>
    </row>
    <row r="788" spans="1:28" x14ac:dyDescent="0.25">
      <c r="A788">
        <v>2022</v>
      </c>
      <c r="B788">
        <v>55</v>
      </c>
      <c r="C788" t="s">
        <v>31</v>
      </c>
      <c r="D788">
        <v>196652</v>
      </c>
      <c r="E788">
        <v>3355332</v>
      </c>
      <c r="F788">
        <v>84589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730032</v>
      </c>
      <c r="N788">
        <v>4366605</v>
      </c>
      <c r="O788">
        <v>0</v>
      </c>
      <c r="P788">
        <v>4366605</v>
      </c>
      <c r="Q788">
        <v>34836</v>
      </c>
      <c r="R788">
        <v>2022</v>
      </c>
      <c r="S788">
        <v>55</v>
      </c>
      <c r="T788">
        <v>6</v>
      </c>
      <c r="U788">
        <v>516</v>
      </c>
      <c r="V788">
        <v>466516</v>
      </c>
      <c r="W788" t="s">
        <v>26</v>
      </c>
      <c r="X788" t="s">
        <v>26</v>
      </c>
      <c r="Y788" t="s">
        <v>463</v>
      </c>
      <c r="Z788" t="s">
        <v>551</v>
      </c>
      <c r="AA788" s="3" t="str">
        <f t="shared" si="24"/>
        <v>6516</v>
      </c>
      <c r="AB788" s="4" t="str">
        <f t="shared" si="25"/>
        <v>Non-TIF</v>
      </c>
    </row>
    <row r="789" spans="1:28" x14ac:dyDescent="0.25">
      <c r="A789">
        <v>2022</v>
      </c>
      <c r="B789">
        <v>56</v>
      </c>
      <c r="C789" t="s">
        <v>44</v>
      </c>
      <c r="D789">
        <v>0</v>
      </c>
      <c r="E789">
        <v>0</v>
      </c>
      <c r="F789">
        <v>0</v>
      </c>
      <c r="G789">
        <v>0</v>
      </c>
      <c r="H789">
        <v>12243270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12243270</v>
      </c>
      <c r="O789">
        <v>0</v>
      </c>
      <c r="P789">
        <v>12243270</v>
      </c>
      <c r="Q789">
        <v>0</v>
      </c>
      <c r="R789">
        <v>2022</v>
      </c>
      <c r="S789">
        <v>56</v>
      </c>
      <c r="T789">
        <v>1</v>
      </c>
      <c r="U789">
        <v>79</v>
      </c>
      <c r="V789">
        <v>561079</v>
      </c>
      <c r="W789" t="s">
        <v>26</v>
      </c>
      <c r="X789" t="s">
        <v>26</v>
      </c>
      <c r="Y789" t="s">
        <v>611</v>
      </c>
      <c r="Z789" t="s">
        <v>599</v>
      </c>
      <c r="AA789" s="3" t="str">
        <f t="shared" si="24"/>
        <v>1079</v>
      </c>
      <c r="AB789" s="4" t="str">
        <f t="shared" si="25"/>
        <v>Non-TIF</v>
      </c>
    </row>
    <row r="790" spans="1:28" x14ac:dyDescent="0.25">
      <c r="A790">
        <v>2022</v>
      </c>
      <c r="B790">
        <v>56</v>
      </c>
      <c r="C790" t="s">
        <v>44</v>
      </c>
      <c r="D790">
        <v>27619013</v>
      </c>
      <c r="E790">
        <v>349096</v>
      </c>
      <c r="F790">
        <v>0</v>
      </c>
      <c r="G790">
        <v>26726439</v>
      </c>
      <c r="H790">
        <v>10830970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65525518</v>
      </c>
      <c r="O790">
        <v>175940</v>
      </c>
      <c r="P790">
        <v>65349578</v>
      </c>
      <c r="Q790">
        <v>0</v>
      </c>
      <c r="R790">
        <v>2022</v>
      </c>
      <c r="S790">
        <v>56</v>
      </c>
      <c r="T790">
        <v>2</v>
      </c>
      <c r="U790">
        <v>322</v>
      </c>
      <c r="V790">
        <v>562322</v>
      </c>
      <c r="W790" t="s">
        <v>26</v>
      </c>
      <c r="X790" t="s">
        <v>26</v>
      </c>
      <c r="Y790" t="s">
        <v>305</v>
      </c>
      <c r="Z790" t="s">
        <v>599</v>
      </c>
      <c r="AA790" s="3" t="str">
        <f t="shared" si="24"/>
        <v>2322</v>
      </c>
      <c r="AB790" s="4" t="str">
        <f t="shared" si="25"/>
        <v>Non-TIF</v>
      </c>
    </row>
    <row r="791" spans="1:28" x14ac:dyDescent="0.25">
      <c r="A791">
        <v>2022</v>
      </c>
      <c r="B791">
        <v>56</v>
      </c>
      <c r="C791" t="s">
        <v>23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2022</v>
      </c>
      <c r="S791">
        <v>56</v>
      </c>
      <c r="T791">
        <v>1</v>
      </c>
      <c r="U791">
        <v>79</v>
      </c>
      <c r="V791" t="s">
        <v>607</v>
      </c>
      <c r="W791" t="s">
        <v>25</v>
      </c>
      <c r="X791" t="s">
        <v>26</v>
      </c>
      <c r="Y791" t="s">
        <v>608</v>
      </c>
      <c r="Z791" t="s">
        <v>599</v>
      </c>
      <c r="AA791" s="3" t="str">
        <f t="shared" si="24"/>
        <v>1079</v>
      </c>
      <c r="AB791" s="4" t="str">
        <f t="shared" si="25"/>
        <v>TIF</v>
      </c>
    </row>
    <row r="792" spans="1:28" x14ac:dyDescent="0.25">
      <c r="A792">
        <v>2022</v>
      </c>
      <c r="B792">
        <v>56</v>
      </c>
      <c r="C792" t="s">
        <v>31</v>
      </c>
      <c r="D792">
        <v>1111856</v>
      </c>
      <c r="E792">
        <v>4619976</v>
      </c>
      <c r="F792">
        <v>292341</v>
      </c>
      <c r="G792">
        <v>86790</v>
      </c>
      <c r="H792">
        <v>0</v>
      </c>
      <c r="I792">
        <v>0</v>
      </c>
      <c r="J792">
        <v>0</v>
      </c>
      <c r="K792">
        <v>0</v>
      </c>
      <c r="L792">
        <v>8003</v>
      </c>
      <c r="M792">
        <v>0</v>
      </c>
      <c r="N792">
        <v>6118966</v>
      </c>
      <c r="O792">
        <v>1852</v>
      </c>
      <c r="P792">
        <v>6117114</v>
      </c>
      <c r="Q792">
        <v>323757</v>
      </c>
      <c r="R792">
        <v>2022</v>
      </c>
      <c r="S792">
        <v>56</v>
      </c>
      <c r="T792">
        <v>4</v>
      </c>
      <c r="U792">
        <v>536</v>
      </c>
      <c r="V792">
        <v>444536</v>
      </c>
      <c r="W792" t="s">
        <v>26</v>
      </c>
      <c r="X792" t="s">
        <v>26</v>
      </c>
      <c r="Y792" t="s">
        <v>457</v>
      </c>
      <c r="Z792" t="s">
        <v>599</v>
      </c>
      <c r="AA792" s="3" t="str">
        <f t="shared" si="24"/>
        <v>4536</v>
      </c>
      <c r="AB792" s="4" t="str">
        <f t="shared" si="25"/>
        <v>Non-TIF</v>
      </c>
    </row>
    <row r="793" spans="1:28" x14ac:dyDescent="0.25">
      <c r="A793">
        <v>2022</v>
      </c>
      <c r="B793">
        <v>56</v>
      </c>
      <c r="C793" t="s">
        <v>31</v>
      </c>
      <c r="D793">
        <v>224212540</v>
      </c>
      <c r="E793">
        <v>12232552</v>
      </c>
      <c r="F793">
        <v>466412</v>
      </c>
      <c r="G793">
        <v>59703584</v>
      </c>
      <c r="H793">
        <v>19806495</v>
      </c>
      <c r="I793">
        <v>0</v>
      </c>
      <c r="J793">
        <v>0</v>
      </c>
      <c r="K793">
        <v>0</v>
      </c>
      <c r="L793">
        <v>1664230</v>
      </c>
      <c r="M793">
        <v>9433735</v>
      </c>
      <c r="N793">
        <v>327519548</v>
      </c>
      <c r="O793">
        <v>907480</v>
      </c>
      <c r="P793">
        <v>326612068</v>
      </c>
      <c r="Q793">
        <v>52468201</v>
      </c>
      <c r="R793">
        <v>2022</v>
      </c>
      <c r="S793">
        <v>56</v>
      </c>
      <c r="T793">
        <v>3</v>
      </c>
      <c r="U793">
        <v>312</v>
      </c>
      <c r="V793">
        <v>563312</v>
      </c>
      <c r="W793" t="s">
        <v>26</v>
      </c>
      <c r="X793" t="s">
        <v>26</v>
      </c>
      <c r="Y793" t="s">
        <v>598</v>
      </c>
      <c r="Z793" t="s">
        <v>599</v>
      </c>
      <c r="AA793" s="3" t="str">
        <f t="shared" si="24"/>
        <v>3312</v>
      </c>
      <c r="AB793" s="4" t="str">
        <f t="shared" si="25"/>
        <v>Non-TIF</v>
      </c>
    </row>
    <row r="794" spans="1:28" x14ac:dyDescent="0.25">
      <c r="A794">
        <v>2022</v>
      </c>
      <c r="B794">
        <v>57</v>
      </c>
      <c r="C794" t="s">
        <v>44</v>
      </c>
      <c r="D794">
        <v>55071070</v>
      </c>
      <c r="E794">
        <v>650769</v>
      </c>
      <c r="F794">
        <v>5858</v>
      </c>
      <c r="G794">
        <v>12073291</v>
      </c>
      <c r="H794">
        <v>229573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68030561</v>
      </c>
      <c r="O794">
        <v>81488</v>
      </c>
      <c r="P794">
        <v>67949073</v>
      </c>
      <c r="Q794">
        <v>0</v>
      </c>
      <c r="R794">
        <v>2022</v>
      </c>
      <c r="S794">
        <v>57</v>
      </c>
      <c r="T794">
        <v>1</v>
      </c>
      <c r="U794">
        <v>62</v>
      </c>
      <c r="V794">
        <v>571062</v>
      </c>
      <c r="W794" t="s">
        <v>26</v>
      </c>
      <c r="X794" t="s">
        <v>26</v>
      </c>
      <c r="Y794" t="s">
        <v>110</v>
      </c>
      <c r="Z794" t="s">
        <v>603</v>
      </c>
      <c r="AA794" s="3" t="str">
        <f t="shared" si="24"/>
        <v>1062</v>
      </c>
      <c r="AB794" s="4" t="str">
        <f t="shared" si="25"/>
        <v>Non-TIF</v>
      </c>
    </row>
    <row r="795" spans="1:28" x14ac:dyDescent="0.25">
      <c r="A795">
        <v>2022</v>
      </c>
      <c r="B795">
        <v>57</v>
      </c>
      <c r="C795" t="s">
        <v>44</v>
      </c>
      <c r="D795">
        <v>121854395</v>
      </c>
      <c r="E795">
        <v>1475641</v>
      </c>
      <c r="F795">
        <v>40157</v>
      </c>
      <c r="G795">
        <v>21281217</v>
      </c>
      <c r="H795">
        <v>623126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145274536</v>
      </c>
      <c r="O795">
        <v>162976</v>
      </c>
      <c r="P795">
        <v>145111560</v>
      </c>
      <c r="Q795">
        <v>0</v>
      </c>
      <c r="R795">
        <v>2022</v>
      </c>
      <c r="S795">
        <v>57</v>
      </c>
      <c r="T795">
        <v>4</v>
      </c>
      <c r="U795">
        <v>554</v>
      </c>
      <c r="V795">
        <v>574554</v>
      </c>
      <c r="W795" t="s">
        <v>26</v>
      </c>
      <c r="X795" t="s">
        <v>26</v>
      </c>
      <c r="Y795" t="s">
        <v>590</v>
      </c>
      <c r="Z795" t="s">
        <v>603</v>
      </c>
      <c r="AA795" s="3" t="str">
        <f t="shared" si="24"/>
        <v>4554</v>
      </c>
      <c r="AB795" s="4" t="str">
        <f t="shared" si="25"/>
        <v>Non-TIF</v>
      </c>
    </row>
    <row r="796" spans="1:28" x14ac:dyDescent="0.25">
      <c r="A796">
        <v>2022</v>
      </c>
      <c r="B796">
        <v>57</v>
      </c>
      <c r="C796" t="s">
        <v>23</v>
      </c>
      <c r="D796">
        <v>4687575</v>
      </c>
      <c r="E796">
        <v>16234</v>
      </c>
      <c r="F796">
        <v>0</v>
      </c>
      <c r="G796">
        <v>1330635</v>
      </c>
      <c r="H796">
        <v>287084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6321528</v>
      </c>
      <c r="O796">
        <v>0</v>
      </c>
      <c r="P796">
        <v>6321528</v>
      </c>
      <c r="Q796">
        <v>0</v>
      </c>
      <c r="R796">
        <v>2022</v>
      </c>
      <c r="S796">
        <v>57</v>
      </c>
      <c r="T796">
        <v>3</v>
      </c>
      <c r="U796">
        <v>744</v>
      </c>
      <c r="V796" t="s">
        <v>843</v>
      </c>
      <c r="W796" t="s">
        <v>25</v>
      </c>
      <c r="X796" t="s">
        <v>26</v>
      </c>
      <c r="Y796" t="s">
        <v>844</v>
      </c>
      <c r="Z796" t="s">
        <v>603</v>
      </c>
      <c r="AA796" s="3" t="str">
        <f t="shared" si="24"/>
        <v>3744</v>
      </c>
      <c r="AB796" s="4" t="str">
        <f t="shared" si="25"/>
        <v>TIF</v>
      </c>
    </row>
    <row r="797" spans="1:28" x14ac:dyDescent="0.25">
      <c r="A797">
        <v>2022</v>
      </c>
      <c r="B797">
        <v>57</v>
      </c>
      <c r="C797" t="s">
        <v>31</v>
      </c>
      <c r="D797">
        <v>18093350</v>
      </c>
      <c r="E797">
        <v>9130942</v>
      </c>
      <c r="F797">
        <v>363185</v>
      </c>
      <c r="G797">
        <v>33609</v>
      </c>
      <c r="H797">
        <v>842295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28463381</v>
      </c>
      <c r="O797">
        <v>31484</v>
      </c>
      <c r="P797">
        <v>28431897</v>
      </c>
      <c r="Q797">
        <v>380480</v>
      </c>
      <c r="R797">
        <v>2022</v>
      </c>
      <c r="S797">
        <v>57</v>
      </c>
      <c r="T797">
        <v>0</v>
      </c>
      <c r="U797">
        <v>234</v>
      </c>
      <c r="V797">
        <v>530234</v>
      </c>
      <c r="W797" t="s">
        <v>26</v>
      </c>
      <c r="X797" t="s">
        <v>26</v>
      </c>
      <c r="Y797" t="s">
        <v>618</v>
      </c>
      <c r="Z797" t="s">
        <v>603</v>
      </c>
      <c r="AA797" s="3" t="str">
        <f t="shared" si="24"/>
        <v>0234</v>
      </c>
      <c r="AB797" s="4" t="str">
        <f t="shared" si="25"/>
        <v>Non-TIF</v>
      </c>
    </row>
    <row r="798" spans="1:28" x14ac:dyDescent="0.25">
      <c r="A798">
        <v>2022</v>
      </c>
      <c r="B798">
        <v>57</v>
      </c>
      <c r="C798" t="s">
        <v>31</v>
      </c>
      <c r="D798">
        <v>1102319776</v>
      </c>
      <c r="E798">
        <v>40291587</v>
      </c>
      <c r="F798">
        <v>1618601</v>
      </c>
      <c r="G798">
        <v>300382319</v>
      </c>
      <c r="H798">
        <v>15102377</v>
      </c>
      <c r="I798">
        <v>0</v>
      </c>
      <c r="J798">
        <v>0</v>
      </c>
      <c r="K798">
        <v>0</v>
      </c>
      <c r="L798">
        <v>0</v>
      </c>
      <c r="M798">
        <v>280600</v>
      </c>
      <c r="N798">
        <v>1459995260</v>
      </c>
      <c r="O798">
        <v>1801996</v>
      </c>
      <c r="P798">
        <v>1458193264</v>
      </c>
      <c r="Q798">
        <v>9908552</v>
      </c>
      <c r="R798">
        <v>2022</v>
      </c>
      <c r="S798">
        <v>57</v>
      </c>
      <c r="T798">
        <v>3</v>
      </c>
      <c r="U798">
        <v>715</v>
      </c>
      <c r="V798">
        <v>573715</v>
      </c>
      <c r="W798" t="s">
        <v>26</v>
      </c>
      <c r="X798" t="s">
        <v>26</v>
      </c>
      <c r="Y798" t="s">
        <v>602</v>
      </c>
      <c r="Z798" t="s">
        <v>603</v>
      </c>
      <c r="AA798" s="3" t="str">
        <f t="shared" si="24"/>
        <v>3715</v>
      </c>
      <c r="AB798" s="4" t="str">
        <f t="shared" si="25"/>
        <v>Non-TIF</v>
      </c>
    </row>
    <row r="799" spans="1:28" x14ac:dyDescent="0.25">
      <c r="A799">
        <v>2022</v>
      </c>
      <c r="B799">
        <v>40</v>
      </c>
      <c r="C799" t="s">
        <v>23</v>
      </c>
      <c r="D799">
        <v>4305684</v>
      </c>
      <c r="E799">
        <v>0</v>
      </c>
      <c r="F799">
        <v>0</v>
      </c>
      <c r="G799">
        <v>4273301</v>
      </c>
      <c r="H799">
        <v>307075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8886060</v>
      </c>
      <c r="O799">
        <v>0</v>
      </c>
      <c r="P799">
        <v>8886060</v>
      </c>
      <c r="Q799">
        <v>0</v>
      </c>
      <c r="R799">
        <v>2022</v>
      </c>
      <c r="S799">
        <v>40</v>
      </c>
      <c r="T799">
        <v>6</v>
      </c>
      <c r="U799">
        <v>867</v>
      </c>
      <c r="V799" t="s">
        <v>647</v>
      </c>
      <c r="W799" t="s">
        <v>25</v>
      </c>
      <c r="X799" t="s">
        <v>26</v>
      </c>
      <c r="Y799" t="s">
        <v>648</v>
      </c>
      <c r="Z799" t="s">
        <v>448</v>
      </c>
      <c r="AA799" s="3" t="str">
        <f t="shared" si="24"/>
        <v>6867</v>
      </c>
      <c r="AB799" s="4" t="str">
        <f t="shared" si="25"/>
        <v>TIF</v>
      </c>
    </row>
    <row r="800" spans="1:28" x14ac:dyDescent="0.25">
      <c r="A800">
        <v>2022</v>
      </c>
      <c r="B800">
        <v>40</v>
      </c>
      <c r="C800" t="s">
        <v>31</v>
      </c>
      <c r="D800">
        <v>22221663</v>
      </c>
      <c r="E800">
        <v>32100318</v>
      </c>
      <c r="F800">
        <v>981664</v>
      </c>
      <c r="G800">
        <v>325099</v>
      </c>
      <c r="H800">
        <v>0</v>
      </c>
      <c r="I800">
        <v>0</v>
      </c>
      <c r="J800">
        <v>0</v>
      </c>
      <c r="K800">
        <v>14390</v>
      </c>
      <c r="L800">
        <v>0</v>
      </c>
      <c r="M800">
        <v>833760</v>
      </c>
      <c r="N800">
        <v>56476894</v>
      </c>
      <c r="O800">
        <v>64820</v>
      </c>
      <c r="P800">
        <v>56412074</v>
      </c>
      <c r="Q800">
        <v>399386</v>
      </c>
      <c r="R800">
        <v>2022</v>
      </c>
      <c r="S800">
        <v>40</v>
      </c>
      <c r="T800">
        <v>6</v>
      </c>
      <c r="U800">
        <v>246</v>
      </c>
      <c r="V800">
        <v>406246</v>
      </c>
      <c r="W800" t="s">
        <v>26</v>
      </c>
      <c r="X800" t="s">
        <v>26</v>
      </c>
      <c r="Y800" t="s">
        <v>139</v>
      </c>
      <c r="Z800" t="s">
        <v>448</v>
      </c>
      <c r="AA800" s="3" t="str">
        <f t="shared" si="24"/>
        <v>6246</v>
      </c>
      <c r="AB800" s="4" t="str">
        <f t="shared" si="25"/>
        <v>Non-TIF</v>
      </c>
    </row>
    <row r="801" spans="1:28" x14ac:dyDescent="0.25">
      <c r="A801">
        <v>2022</v>
      </c>
      <c r="B801">
        <v>40</v>
      </c>
      <c r="C801" t="s">
        <v>31</v>
      </c>
      <c r="D801">
        <v>215779211</v>
      </c>
      <c r="E801">
        <v>124300943</v>
      </c>
      <c r="F801">
        <v>2082689</v>
      </c>
      <c r="G801">
        <v>24024416</v>
      </c>
      <c r="H801">
        <v>2515543</v>
      </c>
      <c r="I801">
        <v>0</v>
      </c>
      <c r="J801">
        <v>0</v>
      </c>
      <c r="K801">
        <v>8400</v>
      </c>
      <c r="L801">
        <v>1631451</v>
      </c>
      <c r="M801">
        <v>17792068</v>
      </c>
      <c r="N801">
        <v>388134721</v>
      </c>
      <c r="O801">
        <v>598196</v>
      </c>
      <c r="P801">
        <v>387536525</v>
      </c>
      <c r="Q801">
        <v>3645638</v>
      </c>
      <c r="R801">
        <v>2022</v>
      </c>
      <c r="S801">
        <v>40</v>
      </c>
      <c r="T801">
        <v>6</v>
      </c>
      <c r="U801">
        <v>867</v>
      </c>
      <c r="V801">
        <v>406867</v>
      </c>
      <c r="W801" t="s">
        <v>26</v>
      </c>
      <c r="X801" t="s">
        <v>26</v>
      </c>
      <c r="Y801" t="s">
        <v>478</v>
      </c>
      <c r="Z801" t="s">
        <v>448</v>
      </c>
      <c r="AA801" s="3" t="str">
        <f t="shared" si="24"/>
        <v>6867</v>
      </c>
      <c r="AB801" s="4" t="str">
        <f t="shared" si="25"/>
        <v>Non-TIF</v>
      </c>
    </row>
    <row r="802" spans="1:28" x14ac:dyDescent="0.25">
      <c r="A802">
        <v>2022</v>
      </c>
      <c r="B802">
        <v>41</v>
      </c>
      <c r="C802" t="s">
        <v>44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2022</v>
      </c>
      <c r="S802">
        <v>41</v>
      </c>
      <c r="T802">
        <v>3</v>
      </c>
      <c r="U802">
        <v>897</v>
      </c>
      <c r="V802">
        <v>553897</v>
      </c>
      <c r="W802" t="s">
        <v>26</v>
      </c>
      <c r="X802" t="s">
        <v>26</v>
      </c>
      <c r="Y802" t="s">
        <v>1741</v>
      </c>
      <c r="Z802" t="s">
        <v>408</v>
      </c>
      <c r="AA802" s="3" t="str">
        <f t="shared" si="24"/>
        <v>3897</v>
      </c>
      <c r="AB802" s="4" t="str">
        <f t="shared" si="25"/>
        <v>Non-TIF</v>
      </c>
    </row>
    <row r="803" spans="1:28" x14ac:dyDescent="0.25">
      <c r="A803">
        <v>2022</v>
      </c>
      <c r="B803">
        <v>41</v>
      </c>
      <c r="C803" t="s">
        <v>44</v>
      </c>
      <c r="D803">
        <v>0</v>
      </c>
      <c r="E803">
        <v>0</v>
      </c>
      <c r="F803">
        <v>0</v>
      </c>
      <c r="G803">
        <v>0</v>
      </c>
      <c r="H803">
        <v>13411925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13411925</v>
      </c>
      <c r="O803">
        <v>0</v>
      </c>
      <c r="P803">
        <v>13411925</v>
      </c>
      <c r="Q803">
        <v>0</v>
      </c>
      <c r="R803">
        <v>2022</v>
      </c>
      <c r="S803">
        <v>41</v>
      </c>
      <c r="T803">
        <v>2</v>
      </c>
      <c r="U803">
        <v>295</v>
      </c>
      <c r="V803">
        <v>952295</v>
      </c>
      <c r="W803" t="s">
        <v>26</v>
      </c>
      <c r="X803" t="s">
        <v>26</v>
      </c>
      <c r="Y803" t="s">
        <v>314</v>
      </c>
      <c r="Z803" t="s">
        <v>408</v>
      </c>
      <c r="AA803" s="3" t="str">
        <f t="shared" si="24"/>
        <v>2295</v>
      </c>
      <c r="AB803" s="4" t="str">
        <f t="shared" si="25"/>
        <v>Non-TIF</v>
      </c>
    </row>
    <row r="804" spans="1:28" x14ac:dyDescent="0.25">
      <c r="A804">
        <v>2022</v>
      </c>
      <c r="B804">
        <v>42</v>
      </c>
      <c r="C804" t="s">
        <v>44</v>
      </c>
      <c r="D804">
        <v>4527130</v>
      </c>
      <c r="E804">
        <v>0</v>
      </c>
      <c r="F804">
        <v>0</v>
      </c>
      <c r="G804">
        <v>2876539</v>
      </c>
      <c r="H804">
        <v>822706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8226375</v>
      </c>
      <c r="O804">
        <v>31484</v>
      </c>
      <c r="P804">
        <v>8194891</v>
      </c>
      <c r="Q804">
        <v>0</v>
      </c>
      <c r="R804">
        <v>2022</v>
      </c>
      <c r="S804">
        <v>42</v>
      </c>
      <c r="T804">
        <v>0</v>
      </c>
      <c r="U804">
        <v>9</v>
      </c>
      <c r="V804">
        <v>380009</v>
      </c>
      <c r="W804" t="s">
        <v>26</v>
      </c>
      <c r="X804" t="s">
        <v>26</v>
      </c>
      <c r="Y804" t="s">
        <v>224</v>
      </c>
      <c r="Z804" t="s">
        <v>413</v>
      </c>
      <c r="AA804" s="3" t="str">
        <f t="shared" si="24"/>
        <v>0009</v>
      </c>
      <c r="AB804" s="4" t="str">
        <f t="shared" si="25"/>
        <v>Non-TIF</v>
      </c>
    </row>
    <row r="805" spans="1:28" x14ac:dyDescent="0.25">
      <c r="A805">
        <v>2022</v>
      </c>
      <c r="B805">
        <v>42</v>
      </c>
      <c r="C805" t="s">
        <v>44</v>
      </c>
      <c r="D805">
        <v>0</v>
      </c>
      <c r="E805">
        <v>0</v>
      </c>
      <c r="F805">
        <v>0</v>
      </c>
      <c r="G805">
        <v>0</v>
      </c>
      <c r="H805">
        <v>8164930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8164930</v>
      </c>
      <c r="O805">
        <v>0</v>
      </c>
      <c r="P805">
        <v>8164930</v>
      </c>
      <c r="Q805">
        <v>0</v>
      </c>
      <c r="R805">
        <v>2022</v>
      </c>
      <c r="S805">
        <v>42</v>
      </c>
      <c r="T805">
        <v>3</v>
      </c>
      <c r="U805">
        <v>33</v>
      </c>
      <c r="V805">
        <v>423033</v>
      </c>
      <c r="W805" t="s">
        <v>26</v>
      </c>
      <c r="X805" t="s">
        <v>26</v>
      </c>
      <c r="Y805" t="s">
        <v>453</v>
      </c>
      <c r="Z805" t="s">
        <v>413</v>
      </c>
      <c r="AA805" s="3" t="str">
        <f t="shared" si="24"/>
        <v>3033</v>
      </c>
      <c r="AB805" s="4" t="str">
        <f t="shared" si="25"/>
        <v>Non-TIF</v>
      </c>
    </row>
    <row r="806" spans="1:28" x14ac:dyDescent="0.25">
      <c r="A806">
        <v>2022</v>
      </c>
      <c r="B806">
        <v>42</v>
      </c>
      <c r="C806" t="s">
        <v>44</v>
      </c>
      <c r="D806">
        <v>7706792</v>
      </c>
      <c r="E806">
        <v>0</v>
      </c>
      <c r="F806">
        <v>0</v>
      </c>
      <c r="G806">
        <v>14056654</v>
      </c>
      <c r="H806">
        <v>17191565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38955011</v>
      </c>
      <c r="O806">
        <v>90748</v>
      </c>
      <c r="P806">
        <v>38864263</v>
      </c>
      <c r="Q806">
        <v>0</v>
      </c>
      <c r="R806">
        <v>2022</v>
      </c>
      <c r="S806">
        <v>42</v>
      </c>
      <c r="T806">
        <v>3</v>
      </c>
      <c r="U806">
        <v>150</v>
      </c>
      <c r="V806">
        <v>423150</v>
      </c>
      <c r="W806" t="s">
        <v>26</v>
      </c>
      <c r="X806" t="s">
        <v>26</v>
      </c>
      <c r="Y806" t="s">
        <v>390</v>
      </c>
      <c r="Z806" t="s">
        <v>413</v>
      </c>
      <c r="AA806" s="3" t="str">
        <f t="shared" si="24"/>
        <v>3150</v>
      </c>
      <c r="AB806" s="4" t="str">
        <f t="shared" si="25"/>
        <v>Non-TIF</v>
      </c>
    </row>
    <row r="807" spans="1:28" x14ac:dyDescent="0.25">
      <c r="A807">
        <v>2022</v>
      </c>
      <c r="B807">
        <v>42</v>
      </c>
      <c r="C807" t="s">
        <v>23</v>
      </c>
      <c r="D807">
        <v>0</v>
      </c>
      <c r="E807">
        <v>0</v>
      </c>
      <c r="F807">
        <v>0</v>
      </c>
      <c r="G807">
        <v>0</v>
      </c>
      <c r="H807">
        <v>1903970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1903970</v>
      </c>
      <c r="O807">
        <v>0</v>
      </c>
      <c r="P807">
        <v>1903970</v>
      </c>
      <c r="Q807">
        <v>0</v>
      </c>
      <c r="R807">
        <v>2022</v>
      </c>
      <c r="S807">
        <v>42</v>
      </c>
      <c r="T807">
        <v>3</v>
      </c>
      <c r="U807">
        <v>33</v>
      </c>
      <c r="V807" t="s">
        <v>679</v>
      </c>
      <c r="W807" t="s">
        <v>25</v>
      </c>
      <c r="X807" t="s">
        <v>26</v>
      </c>
      <c r="Y807" t="s">
        <v>680</v>
      </c>
      <c r="Z807" t="s">
        <v>413</v>
      </c>
      <c r="AA807" s="3" t="str">
        <f t="shared" si="24"/>
        <v>3033</v>
      </c>
      <c r="AB807" s="4" t="str">
        <f t="shared" si="25"/>
        <v>TIF</v>
      </c>
    </row>
    <row r="808" spans="1:28" x14ac:dyDescent="0.25">
      <c r="A808">
        <v>2022</v>
      </c>
      <c r="B808">
        <v>42</v>
      </c>
      <c r="C808" t="s">
        <v>31</v>
      </c>
      <c r="D808">
        <v>825245</v>
      </c>
      <c r="E808">
        <v>5031755</v>
      </c>
      <c r="F808">
        <v>61339</v>
      </c>
      <c r="G808">
        <v>0</v>
      </c>
      <c r="H808">
        <v>6882590</v>
      </c>
      <c r="I808">
        <v>0</v>
      </c>
      <c r="J808">
        <v>0</v>
      </c>
      <c r="K808">
        <v>0</v>
      </c>
      <c r="L808">
        <v>0</v>
      </c>
      <c r="M808">
        <v>579056</v>
      </c>
      <c r="N808">
        <v>13379985</v>
      </c>
      <c r="O808">
        <v>3704</v>
      </c>
      <c r="P808">
        <v>13376281</v>
      </c>
      <c r="Q808">
        <v>133265</v>
      </c>
      <c r="R808">
        <v>2022</v>
      </c>
      <c r="S808">
        <v>42</v>
      </c>
      <c r="T808">
        <v>1</v>
      </c>
      <c r="U808">
        <v>359</v>
      </c>
      <c r="V808">
        <v>851359</v>
      </c>
      <c r="W808" t="s">
        <v>26</v>
      </c>
      <c r="X808" t="s">
        <v>26</v>
      </c>
      <c r="Y808" t="s">
        <v>481</v>
      </c>
      <c r="Z808" t="s">
        <v>413</v>
      </c>
      <c r="AA808" s="3" t="str">
        <f t="shared" si="24"/>
        <v>1359</v>
      </c>
      <c r="AB808" s="4" t="str">
        <f t="shared" si="25"/>
        <v>Non-TIF</v>
      </c>
    </row>
    <row r="809" spans="1:28" x14ac:dyDescent="0.25">
      <c r="A809">
        <v>2022</v>
      </c>
      <c r="B809">
        <v>43</v>
      </c>
      <c r="C809" t="s">
        <v>44</v>
      </c>
      <c r="D809">
        <v>6900259</v>
      </c>
      <c r="E809">
        <v>380572</v>
      </c>
      <c r="F809">
        <v>1514</v>
      </c>
      <c r="G809">
        <v>16105217</v>
      </c>
      <c r="H809">
        <v>2218409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25605971</v>
      </c>
      <c r="O809">
        <v>14816</v>
      </c>
      <c r="P809">
        <v>25591155</v>
      </c>
      <c r="Q809">
        <v>0</v>
      </c>
      <c r="R809">
        <v>2022</v>
      </c>
      <c r="S809">
        <v>43</v>
      </c>
      <c r="T809">
        <v>4</v>
      </c>
      <c r="U809">
        <v>356</v>
      </c>
      <c r="V809">
        <v>434356</v>
      </c>
      <c r="W809" t="s">
        <v>26</v>
      </c>
      <c r="X809" t="s">
        <v>26</v>
      </c>
      <c r="Y809" t="s">
        <v>454</v>
      </c>
      <c r="Z809" t="s">
        <v>418</v>
      </c>
      <c r="AA809" s="3" t="str">
        <f t="shared" si="24"/>
        <v>4356</v>
      </c>
      <c r="AB809" s="4" t="str">
        <f t="shared" si="25"/>
        <v>Non-TIF</v>
      </c>
    </row>
    <row r="810" spans="1:28" x14ac:dyDescent="0.25">
      <c r="A810">
        <v>2022</v>
      </c>
      <c r="B810">
        <v>43</v>
      </c>
      <c r="C810" t="s">
        <v>23</v>
      </c>
      <c r="D810">
        <v>6341625</v>
      </c>
      <c r="E810">
        <v>0</v>
      </c>
      <c r="F810">
        <v>0</v>
      </c>
      <c r="G810">
        <v>21894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6363519</v>
      </c>
      <c r="O810">
        <v>0</v>
      </c>
      <c r="P810">
        <v>6363519</v>
      </c>
      <c r="Q810">
        <v>0</v>
      </c>
      <c r="R810">
        <v>2022</v>
      </c>
      <c r="S810">
        <v>43</v>
      </c>
      <c r="T810">
        <v>1</v>
      </c>
      <c r="U810">
        <v>917</v>
      </c>
      <c r="V810" t="s">
        <v>681</v>
      </c>
      <c r="W810" t="s">
        <v>25</v>
      </c>
      <c r="X810" t="s">
        <v>26</v>
      </c>
      <c r="Y810" t="s">
        <v>682</v>
      </c>
      <c r="Z810" t="s">
        <v>418</v>
      </c>
      <c r="AA810" s="3" t="str">
        <f t="shared" si="24"/>
        <v>1917</v>
      </c>
      <c r="AB810" s="4" t="str">
        <f t="shared" si="25"/>
        <v>TIF</v>
      </c>
    </row>
    <row r="811" spans="1:28" x14ac:dyDescent="0.25">
      <c r="A811">
        <v>2022</v>
      </c>
      <c r="B811">
        <v>43</v>
      </c>
      <c r="C811" t="s">
        <v>31</v>
      </c>
      <c r="D811">
        <v>31994173</v>
      </c>
      <c r="E811">
        <v>28864677</v>
      </c>
      <c r="F811">
        <v>1552844</v>
      </c>
      <c r="G811">
        <v>5126269</v>
      </c>
      <c r="H811">
        <v>0</v>
      </c>
      <c r="I811">
        <v>0</v>
      </c>
      <c r="J811">
        <v>0</v>
      </c>
      <c r="K811">
        <v>0</v>
      </c>
      <c r="L811">
        <v>273578</v>
      </c>
      <c r="M811">
        <v>5739033</v>
      </c>
      <c r="N811">
        <v>73550574</v>
      </c>
      <c r="O811">
        <v>74080</v>
      </c>
      <c r="P811">
        <v>73476494</v>
      </c>
      <c r="Q811">
        <v>1049145</v>
      </c>
      <c r="R811">
        <v>2022</v>
      </c>
      <c r="S811">
        <v>43</v>
      </c>
      <c r="T811">
        <v>1</v>
      </c>
      <c r="U811">
        <v>917</v>
      </c>
      <c r="V811">
        <v>431917</v>
      </c>
      <c r="W811" t="s">
        <v>26</v>
      </c>
      <c r="X811" t="s">
        <v>26</v>
      </c>
      <c r="Y811" t="s">
        <v>360</v>
      </c>
      <c r="Z811" t="s">
        <v>418</v>
      </c>
      <c r="AA811" s="3" t="str">
        <f t="shared" si="24"/>
        <v>1917</v>
      </c>
      <c r="AB811" s="4" t="str">
        <f t="shared" si="25"/>
        <v>Non-TIF</v>
      </c>
    </row>
    <row r="812" spans="1:28" x14ac:dyDescent="0.25">
      <c r="A812">
        <v>2022</v>
      </c>
      <c r="B812">
        <v>43</v>
      </c>
      <c r="C812" t="s">
        <v>31</v>
      </c>
      <c r="D812">
        <v>69815919</v>
      </c>
      <c r="E812">
        <v>125467980</v>
      </c>
      <c r="F812">
        <v>3317139</v>
      </c>
      <c r="G812">
        <v>7283208</v>
      </c>
      <c r="H812">
        <v>70061</v>
      </c>
      <c r="I812">
        <v>0</v>
      </c>
      <c r="J812">
        <v>0</v>
      </c>
      <c r="K812">
        <v>112</v>
      </c>
      <c r="L812">
        <v>73814</v>
      </c>
      <c r="M812">
        <v>22099406</v>
      </c>
      <c r="N812">
        <v>228127639</v>
      </c>
      <c r="O812">
        <v>233352</v>
      </c>
      <c r="P812">
        <v>227894287</v>
      </c>
      <c r="Q812">
        <v>3638349</v>
      </c>
      <c r="R812">
        <v>2022</v>
      </c>
      <c r="S812">
        <v>43</v>
      </c>
      <c r="T812">
        <v>6</v>
      </c>
      <c r="U812">
        <v>969</v>
      </c>
      <c r="V812">
        <v>436969</v>
      </c>
      <c r="W812" t="s">
        <v>26</v>
      </c>
      <c r="X812" t="s">
        <v>26</v>
      </c>
      <c r="Y812" t="s">
        <v>482</v>
      </c>
      <c r="Z812" t="s">
        <v>418</v>
      </c>
      <c r="AA812" s="3" t="str">
        <f t="shared" si="24"/>
        <v>6969</v>
      </c>
      <c r="AB812" s="4" t="str">
        <f t="shared" si="25"/>
        <v>Non-TIF</v>
      </c>
    </row>
    <row r="813" spans="1:28" x14ac:dyDescent="0.25">
      <c r="A813">
        <v>2022</v>
      </c>
      <c r="B813">
        <v>43</v>
      </c>
      <c r="C813" t="s">
        <v>31</v>
      </c>
      <c r="D813">
        <v>2806432</v>
      </c>
      <c r="E813">
        <v>7655107</v>
      </c>
      <c r="F813">
        <v>310858</v>
      </c>
      <c r="G813">
        <v>376724</v>
      </c>
      <c r="H813">
        <v>0</v>
      </c>
      <c r="I813">
        <v>0</v>
      </c>
      <c r="J813">
        <v>0</v>
      </c>
      <c r="K813">
        <v>272</v>
      </c>
      <c r="L813">
        <v>0</v>
      </c>
      <c r="M813">
        <v>0</v>
      </c>
      <c r="N813">
        <v>11149393</v>
      </c>
      <c r="O813">
        <v>11112</v>
      </c>
      <c r="P813">
        <v>11138281</v>
      </c>
      <c r="Q813">
        <v>53876</v>
      </c>
      <c r="R813">
        <v>2022</v>
      </c>
      <c r="S813">
        <v>43</v>
      </c>
      <c r="T813">
        <v>0</v>
      </c>
      <c r="U813">
        <v>441</v>
      </c>
      <c r="V813">
        <v>780441</v>
      </c>
      <c r="W813" t="s">
        <v>26</v>
      </c>
      <c r="X813" t="s">
        <v>26</v>
      </c>
      <c r="Y813" t="s">
        <v>227</v>
      </c>
      <c r="Z813" t="s">
        <v>418</v>
      </c>
      <c r="AA813" s="3" t="str">
        <f t="shared" si="24"/>
        <v>0441</v>
      </c>
      <c r="AB813" s="4" t="str">
        <f t="shared" si="25"/>
        <v>Non-TIF</v>
      </c>
    </row>
    <row r="814" spans="1:28" x14ac:dyDescent="0.25">
      <c r="A814">
        <v>2022</v>
      </c>
      <c r="B814">
        <v>43</v>
      </c>
      <c r="C814" t="s">
        <v>31</v>
      </c>
      <c r="D814">
        <v>1102849</v>
      </c>
      <c r="E814">
        <v>3836162</v>
      </c>
      <c r="F814">
        <v>94155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5033166</v>
      </c>
      <c r="O814">
        <v>7408</v>
      </c>
      <c r="P814">
        <v>5025758</v>
      </c>
      <c r="Q814">
        <v>85723</v>
      </c>
      <c r="R814">
        <v>2022</v>
      </c>
      <c r="S814">
        <v>43</v>
      </c>
      <c r="T814">
        <v>2</v>
      </c>
      <c r="U814">
        <v>826</v>
      </c>
      <c r="V814">
        <v>832826</v>
      </c>
      <c r="W814" t="s">
        <v>26</v>
      </c>
      <c r="X814" t="s">
        <v>26</v>
      </c>
      <c r="Y814" t="s">
        <v>483</v>
      </c>
      <c r="Z814" t="s">
        <v>418</v>
      </c>
      <c r="AA814" s="3" t="str">
        <f t="shared" si="24"/>
        <v>2826</v>
      </c>
      <c r="AB814" s="4" t="str">
        <f t="shared" si="25"/>
        <v>Non-TIF</v>
      </c>
    </row>
    <row r="815" spans="1:28" x14ac:dyDescent="0.25">
      <c r="A815">
        <v>2022</v>
      </c>
      <c r="B815">
        <v>44</v>
      </c>
      <c r="C815" t="s">
        <v>23</v>
      </c>
      <c r="D815">
        <v>2050095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2050095</v>
      </c>
      <c r="O815">
        <v>0</v>
      </c>
      <c r="P815">
        <v>2050095</v>
      </c>
      <c r="Q815">
        <v>0</v>
      </c>
      <c r="R815">
        <v>2022</v>
      </c>
      <c r="S815">
        <v>44</v>
      </c>
      <c r="T815">
        <v>7</v>
      </c>
      <c r="U815">
        <v>47</v>
      </c>
      <c r="V815" t="s">
        <v>484</v>
      </c>
      <c r="W815" t="s">
        <v>25</v>
      </c>
      <c r="X815" t="s">
        <v>26</v>
      </c>
      <c r="Y815" t="s">
        <v>485</v>
      </c>
      <c r="Z815" t="s">
        <v>458</v>
      </c>
      <c r="AA815" s="3" t="str">
        <f t="shared" si="24"/>
        <v>7047</v>
      </c>
      <c r="AB815" s="4" t="str">
        <f t="shared" si="25"/>
        <v>TIF</v>
      </c>
    </row>
    <row r="816" spans="1:28" x14ac:dyDescent="0.25">
      <c r="A816">
        <v>2022</v>
      </c>
      <c r="B816">
        <v>44</v>
      </c>
      <c r="C816" t="s">
        <v>31</v>
      </c>
      <c r="D816">
        <v>14525784</v>
      </c>
      <c r="E816">
        <v>37774808</v>
      </c>
      <c r="F816">
        <v>1406993</v>
      </c>
      <c r="G816">
        <v>1419309</v>
      </c>
      <c r="H816">
        <v>31441</v>
      </c>
      <c r="I816">
        <v>0</v>
      </c>
      <c r="J816">
        <v>0</v>
      </c>
      <c r="K816">
        <v>0</v>
      </c>
      <c r="L816">
        <v>530091</v>
      </c>
      <c r="M816">
        <v>0</v>
      </c>
      <c r="N816">
        <v>55688426</v>
      </c>
      <c r="O816">
        <v>46300</v>
      </c>
      <c r="P816">
        <v>55642126</v>
      </c>
      <c r="Q816">
        <v>1272601</v>
      </c>
      <c r="R816">
        <v>2022</v>
      </c>
      <c r="S816">
        <v>44</v>
      </c>
      <c r="T816">
        <v>7</v>
      </c>
      <c r="U816">
        <v>47</v>
      </c>
      <c r="V816">
        <v>447047</v>
      </c>
      <c r="W816" t="s">
        <v>26</v>
      </c>
      <c r="X816" t="s">
        <v>26</v>
      </c>
      <c r="Y816" t="s">
        <v>304</v>
      </c>
      <c r="Z816" t="s">
        <v>458</v>
      </c>
      <c r="AA816" s="3" t="str">
        <f t="shared" si="24"/>
        <v>7047</v>
      </c>
      <c r="AB816" s="4" t="str">
        <f t="shared" si="25"/>
        <v>Non-TIF</v>
      </c>
    </row>
    <row r="817" spans="1:28" x14ac:dyDescent="0.25">
      <c r="A817">
        <v>2022</v>
      </c>
      <c r="B817">
        <v>44</v>
      </c>
      <c r="C817" t="s">
        <v>31</v>
      </c>
      <c r="D817">
        <v>46327</v>
      </c>
      <c r="E817">
        <v>75954</v>
      </c>
      <c r="F817">
        <v>2795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125076</v>
      </c>
      <c r="O817">
        <v>0</v>
      </c>
      <c r="P817">
        <v>125076</v>
      </c>
      <c r="Q817">
        <v>0</v>
      </c>
      <c r="R817">
        <v>2022</v>
      </c>
      <c r="S817">
        <v>44</v>
      </c>
      <c r="T817">
        <v>2</v>
      </c>
      <c r="U817">
        <v>322</v>
      </c>
      <c r="V817">
        <v>562322</v>
      </c>
      <c r="W817" t="s">
        <v>26</v>
      </c>
      <c r="X817" t="s">
        <v>26</v>
      </c>
      <c r="Y817" t="s">
        <v>305</v>
      </c>
      <c r="Z817" t="s">
        <v>458</v>
      </c>
      <c r="AA817" s="3" t="str">
        <f t="shared" si="24"/>
        <v>2322</v>
      </c>
      <c r="AB817" s="4" t="str">
        <f t="shared" si="25"/>
        <v>Non-TIF</v>
      </c>
    </row>
    <row r="818" spans="1:28" x14ac:dyDescent="0.25">
      <c r="A818">
        <v>2022</v>
      </c>
      <c r="B818">
        <v>60</v>
      </c>
      <c r="C818" t="s">
        <v>31</v>
      </c>
      <c r="D818">
        <v>129925300</v>
      </c>
      <c r="E818">
        <v>129044505</v>
      </c>
      <c r="F818">
        <v>12760915</v>
      </c>
      <c r="G818">
        <v>15104713</v>
      </c>
      <c r="H818">
        <v>1654572</v>
      </c>
      <c r="I818">
        <v>0</v>
      </c>
      <c r="J818">
        <v>0</v>
      </c>
      <c r="K818">
        <v>0</v>
      </c>
      <c r="L818">
        <v>13589399</v>
      </c>
      <c r="M818">
        <v>4046114</v>
      </c>
      <c r="N818">
        <v>306125518</v>
      </c>
      <c r="O818">
        <v>227796</v>
      </c>
      <c r="P818">
        <v>305897722</v>
      </c>
      <c r="Q818">
        <v>1181350</v>
      </c>
      <c r="R818">
        <v>2022</v>
      </c>
      <c r="S818">
        <v>60</v>
      </c>
      <c r="T818">
        <v>1</v>
      </c>
      <c r="U818">
        <v>95</v>
      </c>
      <c r="V818">
        <v>601095</v>
      </c>
      <c r="W818" t="s">
        <v>26</v>
      </c>
      <c r="X818" t="s">
        <v>26</v>
      </c>
      <c r="Y818" t="s">
        <v>651</v>
      </c>
      <c r="Z818" t="s">
        <v>652</v>
      </c>
      <c r="AA818" s="3" t="str">
        <f t="shared" si="24"/>
        <v>1095</v>
      </c>
      <c r="AB818" s="4" t="str">
        <f t="shared" si="25"/>
        <v>Non-TIF</v>
      </c>
    </row>
    <row r="819" spans="1:28" x14ac:dyDescent="0.25">
      <c r="A819">
        <v>2022</v>
      </c>
      <c r="B819">
        <v>60</v>
      </c>
      <c r="C819" t="s">
        <v>31</v>
      </c>
      <c r="D819">
        <v>2605405</v>
      </c>
      <c r="E819">
        <v>6880070</v>
      </c>
      <c r="F819">
        <v>925430</v>
      </c>
      <c r="G819">
        <v>69192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10480097</v>
      </c>
      <c r="O819">
        <v>5556</v>
      </c>
      <c r="P819">
        <v>10474541</v>
      </c>
      <c r="Q819">
        <v>81236</v>
      </c>
      <c r="R819">
        <v>2022</v>
      </c>
      <c r="S819">
        <v>60</v>
      </c>
      <c r="T819">
        <v>0</v>
      </c>
      <c r="U819">
        <v>747</v>
      </c>
      <c r="V819">
        <v>840747</v>
      </c>
      <c r="W819" t="s">
        <v>26</v>
      </c>
      <c r="X819" t="s">
        <v>26</v>
      </c>
      <c r="Y819" t="s">
        <v>694</v>
      </c>
      <c r="Z819" t="s">
        <v>652</v>
      </c>
      <c r="AA819" s="3" t="str">
        <f t="shared" si="24"/>
        <v>0747</v>
      </c>
      <c r="AB819" s="4" t="str">
        <f t="shared" si="25"/>
        <v>Non-TIF</v>
      </c>
    </row>
    <row r="820" spans="1:28" x14ac:dyDescent="0.25">
      <c r="A820">
        <v>2022</v>
      </c>
      <c r="B820">
        <v>61</v>
      </c>
      <c r="C820" t="s">
        <v>44</v>
      </c>
      <c r="D820">
        <v>8809480</v>
      </c>
      <c r="E820">
        <v>136572</v>
      </c>
      <c r="F820">
        <v>0</v>
      </c>
      <c r="G820">
        <v>28315670</v>
      </c>
      <c r="H820">
        <v>6758469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44020191</v>
      </c>
      <c r="O820">
        <v>35188</v>
      </c>
      <c r="P820">
        <v>43985003</v>
      </c>
      <c r="Q820">
        <v>0</v>
      </c>
      <c r="R820">
        <v>2022</v>
      </c>
      <c r="S820">
        <v>61</v>
      </c>
      <c r="T820">
        <v>7</v>
      </c>
      <c r="U820">
        <v>56</v>
      </c>
      <c r="V820">
        <v>617056</v>
      </c>
      <c r="W820" t="s">
        <v>26</v>
      </c>
      <c r="X820" t="s">
        <v>26</v>
      </c>
      <c r="Y820" t="s">
        <v>743</v>
      </c>
      <c r="Z820" t="s">
        <v>656</v>
      </c>
      <c r="AA820" s="3" t="str">
        <f t="shared" si="24"/>
        <v>7056</v>
      </c>
      <c r="AB820" s="4" t="str">
        <f t="shared" si="25"/>
        <v>Non-TIF</v>
      </c>
    </row>
    <row r="821" spans="1:28" x14ac:dyDescent="0.25">
      <c r="A821">
        <v>2022</v>
      </c>
      <c r="B821">
        <v>62</v>
      </c>
      <c r="C821" t="s">
        <v>23</v>
      </c>
      <c r="D821">
        <v>0</v>
      </c>
      <c r="E821">
        <v>0</v>
      </c>
      <c r="F821">
        <v>229630</v>
      </c>
      <c r="G821">
        <v>0</v>
      </c>
      <c r="H821">
        <v>1813560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2043190</v>
      </c>
      <c r="O821">
        <v>0</v>
      </c>
      <c r="P821">
        <v>2043190</v>
      </c>
      <c r="Q821">
        <v>0</v>
      </c>
      <c r="R821">
        <v>2022</v>
      </c>
      <c r="S821">
        <v>62</v>
      </c>
      <c r="T821">
        <v>3</v>
      </c>
      <c r="U821">
        <v>906</v>
      </c>
      <c r="V821" t="s">
        <v>564</v>
      </c>
      <c r="W821" t="s">
        <v>25</v>
      </c>
      <c r="X821" t="s">
        <v>26</v>
      </c>
      <c r="Y821" t="s">
        <v>565</v>
      </c>
      <c r="Z821" t="s">
        <v>657</v>
      </c>
      <c r="AA821" s="3" t="str">
        <f t="shared" si="24"/>
        <v>3906</v>
      </c>
      <c r="AB821" s="4" t="str">
        <f t="shared" si="25"/>
        <v>TIF</v>
      </c>
    </row>
    <row r="822" spans="1:28" x14ac:dyDescent="0.25">
      <c r="A822">
        <v>2022</v>
      </c>
      <c r="B822">
        <v>62</v>
      </c>
      <c r="C822" t="s">
        <v>23</v>
      </c>
      <c r="D822">
        <v>0</v>
      </c>
      <c r="E822">
        <v>0</v>
      </c>
      <c r="F822">
        <v>0</v>
      </c>
      <c r="G822">
        <v>0</v>
      </c>
      <c r="H822">
        <v>41004178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41004178</v>
      </c>
      <c r="O822">
        <v>0</v>
      </c>
      <c r="P822">
        <v>41004178</v>
      </c>
      <c r="Q822">
        <v>0</v>
      </c>
      <c r="R822">
        <v>2022</v>
      </c>
      <c r="S822">
        <v>62</v>
      </c>
      <c r="T822">
        <v>4</v>
      </c>
      <c r="U822">
        <v>776</v>
      </c>
      <c r="V822" t="s">
        <v>893</v>
      </c>
      <c r="W822" t="s">
        <v>25</v>
      </c>
      <c r="X822" t="s">
        <v>26</v>
      </c>
      <c r="Y822" t="s">
        <v>894</v>
      </c>
      <c r="Z822" t="s">
        <v>657</v>
      </c>
      <c r="AA822" s="3" t="str">
        <f t="shared" si="24"/>
        <v>4776</v>
      </c>
      <c r="AB822" s="4" t="str">
        <f t="shared" si="25"/>
        <v>TIF</v>
      </c>
    </row>
    <row r="823" spans="1:28" x14ac:dyDescent="0.25">
      <c r="A823">
        <v>2022</v>
      </c>
      <c r="B823">
        <v>62</v>
      </c>
      <c r="C823" t="s">
        <v>31</v>
      </c>
      <c r="D823">
        <v>137205593</v>
      </c>
      <c r="E823">
        <v>106050281</v>
      </c>
      <c r="F823">
        <v>7026094</v>
      </c>
      <c r="G823">
        <v>8888470</v>
      </c>
      <c r="H823">
        <v>5462776</v>
      </c>
      <c r="I823">
        <v>0</v>
      </c>
      <c r="J823">
        <v>0</v>
      </c>
      <c r="K823">
        <v>0</v>
      </c>
      <c r="L823">
        <v>33535578</v>
      </c>
      <c r="M823">
        <v>13244856</v>
      </c>
      <c r="N823">
        <v>311413648</v>
      </c>
      <c r="O823">
        <v>325952</v>
      </c>
      <c r="P823">
        <v>311087696</v>
      </c>
      <c r="Q823">
        <v>33603929</v>
      </c>
      <c r="R823">
        <v>2022</v>
      </c>
      <c r="S823">
        <v>62</v>
      </c>
      <c r="T823">
        <v>5</v>
      </c>
      <c r="U823">
        <v>13</v>
      </c>
      <c r="V823">
        <v>625013</v>
      </c>
      <c r="W823" t="s">
        <v>26</v>
      </c>
      <c r="X823" t="s">
        <v>26</v>
      </c>
      <c r="Y823" t="s">
        <v>658</v>
      </c>
      <c r="Z823" t="s">
        <v>657</v>
      </c>
      <c r="AA823" s="3" t="str">
        <f t="shared" si="24"/>
        <v>5013</v>
      </c>
      <c r="AB823" s="4" t="str">
        <f t="shared" si="25"/>
        <v>Non-TIF</v>
      </c>
    </row>
    <row r="824" spans="1:28" x14ac:dyDescent="0.25">
      <c r="A824">
        <v>2022</v>
      </c>
      <c r="B824">
        <v>62</v>
      </c>
      <c r="C824" t="s">
        <v>31</v>
      </c>
      <c r="D824">
        <v>42776063</v>
      </c>
      <c r="E824">
        <v>50404662</v>
      </c>
      <c r="F824">
        <v>3195038</v>
      </c>
      <c r="G824">
        <v>3503004</v>
      </c>
      <c r="H824">
        <v>642603</v>
      </c>
      <c r="I824">
        <v>0</v>
      </c>
      <c r="J824">
        <v>0</v>
      </c>
      <c r="K824">
        <v>0</v>
      </c>
      <c r="L824">
        <v>13526170</v>
      </c>
      <c r="M824">
        <v>0</v>
      </c>
      <c r="N824">
        <v>114047540</v>
      </c>
      <c r="O824">
        <v>61116</v>
      </c>
      <c r="P824">
        <v>113986424</v>
      </c>
      <c r="Q824">
        <v>2545887</v>
      </c>
      <c r="R824">
        <v>2022</v>
      </c>
      <c r="S824">
        <v>62</v>
      </c>
      <c r="T824">
        <v>5</v>
      </c>
      <c r="U824">
        <v>166</v>
      </c>
      <c r="V824">
        <v>635166</v>
      </c>
      <c r="W824" t="s">
        <v>26</v>
      </c>
      <c r="X824" t="s">
        <v>26</v>
      </c>
      <c r="Y824" t="s">
        <v>626</v>
      </c>
      <c r="Z824" t="s">
        <v>657</v>
      </c>
      <c r="AA824" s="3" t="str">
        <f t="shared" si="24"/>
        <v>5166</v>
      </c>
      <c r="AB824" s="4" t="str">
        <f t="shared" si="25"/>
        <v>Non-TIF</v>
      </c>
    </row>
    <row r="825" spans="1:28" x14ac:dyDescent="0.25">
      <c r="A825">
        <v>2022</v>
      </c>
      <c r="B825">
        <v>63</v>
      </c>
      <c r="C825" t="s">
        <v>23</v>
      </c>
      <c r="D825">
        <v>19023360</v>
      </c>
      <c r="E825">
        <v>55040</v>
      </c>
      <c r="F825">
        <v>360</v>
      </c>
      <c r="G825">
        <v>24492873</v>
      </c>
      <c r="H825">
        <v>15785845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59357478</v>
      </c>
      <c r="O825">
        <v>0</v>
      </c>
      <c r="P825">
        <v>59357478</v>
      </c>
      <c r="Q825">
        <v>0</v>
      </c>
      <c r="R825">
        <v>2022</v>
      </c>
      <c r="S825">
        <v>63</v>
      </c>
      <c r="T825">
        <v>5</v>
      </c>
      <c r="U825">
        <v>166</v>
      </c>
      <c r="V825" t="s">
        <v>745</v>
      </c>
      <c r="W825" t="s">
        <v>25</v>
      </c>
      <c r="X825" t="s">
        <v>26</v>
      </c>
      <c r="Y825" t="s">
        <v>746</v>
      </c>
      <c r="Z825" t="s">
        <v>662</v>
      </c>
      <c r="AA825" s="3" t="str">
        <f t="shared" si="24"/>
        <v>5166</v>
      </c>
      <c r="AB825" s="4" t="str">
        <f t="shared" si="25"/>
        <v>TIF</v>
      </c>
    </row>
    <row r="826" spans="1:28" x14ac:dyDescent="0.25">
      <c r="A826">
        <v>2022</v>
      </c>
      <c r="B826">
        <v>63</v>
      </c>
      <c r="C826" t="s">
        <v>23</v>
      </c>
      <c r="D826">
        <v>2551295</v>
      </c>
      <c r="E826">
        <v>0</v>
      </c>
      <c r="F826">
        <v>0</v>
      </c>
      <c r="G826">
        <v>1524980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4076275</v>
      </c>
      <c r="O826">
        <v>0</v>
      </c>
      <c r="P826">
        <v>4076275</v>
      </c>
      <c r="Q826">
        <v>0</v>
      </c>
      <c r="R826">
        <v>2022</v>
      </c>
      <c r="S826">
        <v>63</v>
      </c>
      <c r="T826">
        <v>5</v>
      </c>
      <c r="U826">
        <v>256</v>
      </c>
      <c r="V826" t="s">
        <v>718</v>
      </c>
      <c r="W826" t="s">
        <v>25</v>
      </c>
      <c r="X826" t="s">
        <v>26</v>
      </c>
      <c r="Y826" t="s">
        <v>719</v>
      </c>
      <c r="Z826" t="s">
        <v>662</v>
      </c>
      <c r="AA826" s="3" t="str">
        <f t="shared" si="24"/>
        <v>5256</v>
      </c>
      <c r="AB826" s="4" t="str">
        <f t="shared" si="25"/>
        <v>TIF</v>
      </c>
    </row>
    <row r="827" spans="1:28" x14ac:dyDescent="0.25">
      <c r="A827">
        <v>2022</v>
      </c>
      <c r="B827">
        <v>63</v>
      </c>
      <c r="C827" t="s">
        <v>31</v>
      </c>
      <c r="D827">
        <v>108420206</v>
      </c>
      <c r="E827">
        <v>45301669</v>
      </c>
      <c r="F827">
        <v>1734704</v>
      </c>
      <c r="G827">
        <v>4006331</v>
      </c>
      <c r="H827">
        <v>1810141</v>
      </c>
      <c r="I827">
        <v>0</v>
      </c>
      <c r="J827">
        <v>0</v>
      </c>
      <c r="K827">
        <v>0</v>
      </c>
      <c r="L827">
        <v>5376</v>
      </c>
      <c r="M827">
        <v>17839318</v>
      </c>
      <c r="N827">
        <v>179117745</v>
      </c>
      <c r="O827">
        <v>196312</v>
      </c>
      <c r="P827">
        <v>178921433</v>
      </c>
      <c r="Q827">
        <v>3740043</v>
      </c>
      <c r="R827">
        <v>2022</v>
      </c>
      <c r="S827">
        <v>63</v>
      </c>
      <c r="T827">
        <v>5</v>
      </c>
      <c r="U827">
        <v>256</v>
      </c>
      <c r="V827">
        <v>635256</v>
      </c>
      <c r="W827" t="s">
        <v>26</v>
      </c>
      <c r="X827" t="s">
        <v>26</v>
      </c>
      <c r="Y827" t="s">
        <v>661</v>
      </c>
      <c r="Z827" t="s">
        <v>662</v>
      </c>
      <c r="AA827" s="3" t="str">
        <f t="shared" si="24"/>
        <v>5256</v>
      </c>
      <c r="AB827" s="4" t="str">
        <f t="shared" si="25"/>
        <v>Non-TIF</v>
      </c>
    </row>
    <row r="828" spans="1:28" x14ac:dyDescent="0.25">
      <c r="A828">
        <v>2022</v>
      </c>
      <c r="B828">
        <v>64</v>
      </c>
      <c r="C828" t="s">
        <v>44</v>
      </c>
      <c r="D828">
        <v>8592724</v>
      </c>
      <c r="E828">
        <v>0</v>
      </c>
      <c r="F828">
        <v>0</v>
      </c>
      <c r="G828">
        <v>3218335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11811059</v>
      </c>
      <c r="O828">
        <v>22224</v>
      </c>
      <c r="P828">
        <v>11788835</v>
      </c>
      <c r="Q828">
        <v>0</v>
      </c>
      <c r="R828">
        <v>2022</v>
      </c>
      <c r="S828">
        <v>64</v>
      </c>
      <c r="T828">
        <v>6</v>
      </c>
      <c r="U828">
        <v>985</v>
      </c>
      <c r="V828">
        <v>646985</v>
      </c>
      <c r="W828" t="s">
        <v>26</v>
      </c>
      <c r="X828" t="s">
        <v>26</v>
      </c>
      <c r="Y828" t="s">
        <v>751</v>
      </c>
      <c r="Z828" t="s">
        <v>663</v>
      </c>
      <c r="AA828" s="3" t="str">
        <f t="shared" si="24"/>
        <v>6985</v>
      </c>
      <c r="AB828" s="4" t="str">
        <f t="shared" si="25"/>
        <v>Non-TIF</v>
      </c>
    </row>
    <row r="829" spans="1:28" x14ac:dyDescent="0.25">
      <c r="A829">
        <v>2022</v>
      </c>
      <c r="B829">
        <v>64</v>
      </c>
      <c r="C829" t="s">
        <v>23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2022</v>
      </c>
      <c r="S829">
        <v>64</v>
      </c>
      <c r="T829">
        <v>6</v>
      </c>
      <c r="U829">
        <v>985</v>
      </c>
      <c r="V829" t="s">
        <v>721</v>
      </c>
      <c r="W829" t="s">
        <v>25</v>
      </c>
      <c r="X829" t="s">
        <v>26</v>
      </c>
      <c r="Y829" t="s">
        <v>722</v>
      </c>
      <c r="Z829" t="s">
        <v>663</v>
      </c>
      <c r="AA829" s="3" t="str">
        <f t="shared" si="24"/>
        <v>6985</v>
      </c>
      <c r="AB829" s="4" t="str">
        <f t="shared" si="25"/>
        <v>TIF</v>
      </c>
    </row>
    <row r="830" spans="1:28" x14ac:dyDescent="0.25">
      <c r="A830">
        <v>2022</v>
      </c>
      <c r="B830">
        <v>65</v>
      </c>
      <c r="C830" t="s">
        <v>31</v>
      </c>
      <c r="D830">
        <v>5024540</v>
      </c>
      <c r="E830">
        <v>6957076</v>
      </c>
      <c r="F830">
        <v>207200</v>
      </c>
      <c r="G830">
        <v>11886853</v>
      </c>
      <c r="H830">
        <v>24451646</v>
      </c>
      <c r="I830">
        <v>0</v>
      </c>
      <c r="J830">
        <v>0</v>
      </c>
      <c r="K830">
        <v>0</v>
      </c>
      <c r="L830">
        <v>210945</v>
      </c>
      <c r="M830">
        <v>980866</v>
      </c>
      <c r="N830">
        <v>49719126</v>
      </c>
      <c r="O830">
        <v>5556</v>
      </c>
      <c r="P830">
        <v>49713570</v>
      </c>
      <c r="Q830">
        <v>2667929</v>
      </c>
      <c r="R830">
        <v>2022</v>
      </c>
      <c r="S830">
        <v>65</v>
      </c>
      <c r="T830">
        <v>3</v>
      </c>
      <c r="U830">
        <v>645</v>
      </c>
      <c r="V830">
        <v>783645</v>
      </c>
      <c r="W830" t="s">
        <v>26</v>
      </c>
      <c r="X830" t="s">
        <v>26</v>
      </c>
      <c r="Y830" t="s">
        <v>752</v>
      </c>
      <c r="Z830" t="s">
        <v>699</v>
      </c>
      <c r="AA830" s="3" t="str">
        <f t="shared" si="24"/>
        <v>3645</v>
      </c>
      <c r="AB830" s="4" t="str">
        <f t="shared" si="25"/>
        <v>Non-TIF</v>
      </c>
    </row>
    <row r="831" spans="1:28" x14ac:dyDescent="0.25">
      <c r="A831">
        <v>2022</v>
      </c>
      <c r="B831">
        <v>65</v>
      </c>
      <c r="C831" t="s">
        <v>31</v>
      </c>
      <c r="D831">
        <v>1481920</v>
      </c>
      <c r="E831">
        <v>4106564</v>
      </c>
      <c r="F831">
        <v>105078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5693562</v>
      </c>
      <c r="O831">
        <v>1852</v>
      </c>
      <c r="P831">
        <v>5691710</v>
      </c>
      <c r="Q831">
        <v>180440</v>
      </c>
      <c r="R831">
        <v>2022</v>
      </c>
      <c r="S831">
        <v>65</v>
      </c>
      <c r="T831">
        <v>6</v>
      </c>
      <c r="U831">
        <v>453</v>
      </c>
      <c r="V831">
        <v>786453</v>
      </c>
      <c r="W831" t="s">
        <v>26</v>
      </c>
      <c r="X831" t="s">
        <v>26</v>
      </c>
      <c r="Y831" t="s">
        <v>723</v>
      </c>
      <c r="Z831" t="s">
        <v>699</v>
      </c>
      <c r="AA831" s="3" t="str">
        <f t="shared" si="24"/>
        <v>6453</v>
      </c>
      <c r="AB831" s="4" t="str">
        <f t="shared" si="25"/>
        <v>Non-TIF</v>
      </c>
    </row>
    <row r="832" spans="1:28" x14ac:dyDescent="0.25">
      <c r="A832">
        <v>2022</v>
      </c>
      <c r="B832">
        <v>66</v>
      </c>
      <c r="C832" t="s">
        <v>44</v>
      </c>
      <c r="D832">
        <v>2605418</v>
      </c>
      <c r="E832">
        <v>48780</v>
      </c>
      <c r="F832">
        <v>47189</v>
      </c>
      <c r="G832">
        <v>1127212</v>
      </c>
      <c r="H832">
        <v>22142260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25970859</v>
      </c>
      <c r="O832">
        <v>40744</v>
      </c>
      <c r="P832">
        <v>25930115</v>
      </c>
      <c r="Q832">
        <v>0</v>
      </c>
      <c r="R832">
        <v>2022</v>
      </c>
      <c r="S832">
        <v>66</v>
      </c>
      <c r="T832">
        <v>5</v>
      </c>
      <c r="U832">
        <v>751</v>
      </c>
      <c r="V832">
        <v>665751</v>
      </c>
      <c r="W832" t="s">
        <v>26</v>
      </c>
      <c r="X832" t="s">
        <v>26</v>
      </c>
      <c r="Y832" t="s">
        <v>787</v>
      </c>
      <c r="Z832" t="s">
        <v>703</v>
      </c>
      <c r="AA832" s="3" t="str">
        <f t="shared" si="24"/>
        <v>5751</v>
      </c>
      <c r="AB832" s="4" t="str">
        <f t="shared" si="25"/>
        <v>Non-TIF</v>
      </c>
    </row>
    <row r="833" spans="1:28" x14ac:dyDescent="0.25">
      <c r="A833">
        <v>2022</v>
      </c>
      <c r="B833">
        <v>67</v>
      </c>
      <c r="C833" t="s">
        <v>44</v>
      </c>
      <c r="D833">
        <v>16297106</v>
      </c>
      <c r="E833">
        <v>490418</v>
      </c>
      <c r="F833">
        <v>56017</v>
      </c>
      <c r="G833">
        <v>4664719</v>
      </c>
      <c r="H833">
        <v>881494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22389754</v>
      </c>
      <c r="O833">
        <v>79636</v>
      </c>
      <c r="P833">
        <v>22310118</v>
      </c>
      <c r="Q833">
        <v>0</v>
      </c>
      <c r="R833">
        <v>2022</v>
      </c>
      <c r="S833">
        <v>67</v>
      </c>
      <c r="T833">
        <v>4</v>
      </c>
      <c r="U833">
        <v>33</v>
      </c>
      <c r="V833">
        <v>674033</v>
      </c>
      <c r="W833" t="s">
        <v>26</v>
      </c>
      <c r="X833" t="s">
        <v>26</v>
      </c>
      <c r="Y833" t="s">
        <v>1721</v>
      </c>
      <c r="Z833" t="s">
        <v>704</v>
      </c>
      <c r="AA833" s="3" t="str">
        <f t="shared" si="24"/>
        <v>4033</v>
      </c>
      <c r="AB833" s="4" t="str">
        <f t="shared" si="25"/>
        <v>Non-TIF</v>
      </c>
    </row>
    <row r="834" spans="1:28" x14ac:dyDescent="0.25">
      <c r="A834">
        <v>2022</v>
      </c>
      <c r="B834">
        <v>67</v>
      </c>
      <c r="C834" t="s">
        <v>23</v>
      </c>
      <c r="D834">
        <v>1750954</v>
      </c>
      <c r="E834">
        <v>0</v>
      </c>
      <c r="F834">
        <v>0</v>
      </c>
      <c r="G834">
        <v>1325728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3076682</v>
      </c>
      <c r="O834">
        <v>0</v>
      </c>
      <c r="P834">
        <v>3076682</v>
      </c>
      <c r="Q834">
        <v>0</v>
      </c>
      <c r="R834">
        <v>2022</v>
      </c>
      <c r="S834">
        <v>67</v>
      </c>
      <c r="T834">
        <v>1</v>
      </c>
      <c r="U834">
        <v>134</v>
      </c>
      <c r="V834" t="s">
        <v>788</v>
      </c>
      <c r="W834" t="s">
        <v>25</v>
      </c>
      <c r="X834" t="s">
        <v>26</v>
      </c>
      <c r="Y834" t="s">
        <v>789</v>
      </c>
      <c r="Z834" t="s">
        <v>704</v>
      </c>
      <c r="AA834" s="3" t="str">
        <f t="shared" si="24"/>
        <v>1134</v>
      </c>
      <c r="AB834" s="4" t="str">
        <f t="shared" si="25"/>
        <v>TIF</v>
      </c>
    </row>
    <row r="835" spans="1:28" x14ac:dyDescent="0.25">
      <c r="A835">
        <v>2022</v>
      </c>
      <c r="B835">
        <v>67</v>
      </c>
      <c r="C835" t="s">
        <v>23</v>
      </c>
      <c r="D835">
        <v>643325</v>
      </c>
      <c r="E835">
        <v>0</v>
      </c>
      <c r="F835">
        <v>0</v>
      </c>
      <c r="G835">
        <v>210569</v>
      </c>
      <c r="H835">
        <v>38458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892352</v>
      </c>
      <c r="O835">
        <v>0</v>
      </c>
      <c r="P835">
        <v>892352</v>
      </c>
      <c r="Q835">
        <v>0</v>
      </c>
      <c r="R835">
        <v>2022</v>
      </c>
      <c r="S835">
        <v>67</v>
      </c>
      <c r="T835">
        <v>4</v>
      </c>
      <c r="U835">
        <v>33</v>
      </c>
      <c r="V835" t="s">
        <v>790</v>
      </c>
      <c r="W835" t="s">
        <v>25</v>
      </c>
      <c r="X835" t="s">
        <v>26</v>
      </c>
      <c r="Y835" t="s">
        <v>1726</v>
      </c>
      <c r="Z835" t="s">
        <v>704</v>
      </c>
      <c r="AA835" s="3" t="str">
        <f t="shared" ref="AA835:AA898" si="26">CONCATENATE(T835,TEXT(U835,"000"))</f>
        <v>4033</v>
      </c>
      <c r="AB835" s="4" t="str">
        <f t="shared" ref="AB835:AB898" si="27">IF(C835="I","TIF","Non-TIF")</f>
        <v>TIF</v>
      </c>
    </row>
    <row r="836" spans="1:28" x14ac:dyDescent="0.25">
      <c r="A836">
        <v>2022</v>
      </c>
      <c r="B836">
        <v>67</v>
      </c>
      <c r="C836" t="s">
        <v>31</v>
      </c>
      <c r="D836">
        <v>16510941</v>
      </c>
      <c r="E836">
        <v>69937117</v>
      </c>
      <c r="F836">
        <v>3029496</v>
      </c>
      <c r="G836">
        <v>5473780</v>
      </c>
      <c r="H836">
        <v>578442</v>
      </c>
      <c r="I836">
        <v>0</v>
      </c>
      <c r="J836">
        <v>0</v>
      </c>
      <c r="K836">
        <v>0</v>
      </c>
      <c r="L836">
        <v>50872</v>
      </c>
      <c r="M836">
        <v>0</v>
      </c>
      <c r="N836">
        <v>95580648</v>
      </c>
      <c r="O836">
        <v>96304</v>
      </c>
      <c r="P836">
        <v>95484344</v>
      </c>
      <c r="Q836">
        <v>1322237</v>
      </c>
      <c r="R836">
        <v>2022</v>
      </c>
      <c r="S836">
        <v>67</v>
      </c>
      <c r="T836">
        <v>1</v>
      </c>
      <c r="U836">
        <v>134</v>
      </c>
      <c r="V836">
        <v>241134</v>
      </c>
      <c r="W836" t="s">
        <v>26</v>
      </c>
      <c r="X836" t="s">
        <v>26</v>
      </c>
      <c r="Y836" t="s">
        <v>249</v>
      </c>
      <c r="Z836" t="s">
        <v>704</v>
      </c>
      <c r="AA836" s="3" t="str">
        <f t="shared" si="26"/>
        <v>1134</v>
      </c>
      <c r="AB836" s="4" t="str">
        <f t="shared" si="27"/>
        <v>Non-TIF</v>
      </c>
    </row>
    <row r="837" spans="1:28" x14ac:dyDescent="0.25">
      <c r="A837">
        <v>2022</v>
      </c>
      <c r="B837">
        <v>57</v>
      </c>
      <c r="C837" t="s">
        <v>31</v>
      </c>
      <c r="D837">
        <v>155468632</v>
      </c>
      <c r="E837">
        <v>25477</v>
      </c>
      <c r="F837">
        <v>0</v>
      </c>
      <c r="G837">
        <v>11312989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166807098</v>
      </c>
      <c r="O837">
        <v>348176</v>
      </c>
      <c r="P837">
        <v>166458922</v>
      </c>
      <c r="Q837">
        <v>9515410</v>
      </c>
      <c r="R837">
        <v>2022</v>
      </c>
      <c r="S837">
        <v>57</v>
      </c>
      <c r="T837">
        <v>4</v>
      </c>
      <c r="U837">
        <v>86</v>
      </c>
      <c r="V837">
        <v>574086</v>
      </c>
      <c r="W837" t="s">
        <v>26</v>
      </c>
      <c r="X837" t="s">
        <v>26</v>
      </c>
      <c r="Y837" t="s">
        <v>685</v>
      </c>
      <c r="Z837" t="s">
        <v>603</v>
      </c>
      <c r="AA837" s="3" t="str">
        <f t="shared" si="26"/>
        <v>4086</v>
      </c>
      <c r="AB837" s="4" t="str">
        <f t="shared" si="27"/>
        <v>Non-TIF</v>
      </c>
    </row>
    <row r="838" spans="1:28" x14ac:dyDescent="0.25">
      <c r="A838">
        <v>2022</v>
      </c>
      <c r="B838">
        <v>57</v>
      </c>
      <c r="C838" t="s">
        <v>31</v>
      </c>
      <c r="D838">
        <v>100810000</v>
      </c>
      <c r="E838">
        <v>67394002</v>
      </c>
      <c r="F838">
        <v>2515785</v>
      </c>
      <c r="G838">
        <v>5859899</v>
      </c>
      <c r="H838">
        <v>281352</v>
      </c>
      <c r="I838">
        <v>0</v>
      </c>
      <c r="J838">
        <v>0</v>
      </c>
      <c r="K838">
        <v>0</v>
      </c>
      <c r="L838">
        <v>193059</v>
      </c>
      <c r="M838">
        <v>999917</v>
      </c>
      <c r="N838">
        <v>178054014</v>
      </c>
      <c r="O838">
        <v>242126</v>
      </c>
      <c r="P838">
        <v>177811888</v>
      </c>
      <c r="Q838">
        <v>5859409</v>
      </c>
      <c r="R838">
        <v>2022</v>
      </c>
      <c r="S838">
        <v>57</v>
      </c>
      <c r="T838">
        <v>4</v>
      </c>
      <c r="U838">
        <v>777</v>
      </c>
      <c r="V838">
        <v>574777</v>
      </c>
      <c r="W838" t="s">
        <v>26</v>
      </c>
      <c r="X838" t="s">
        <v>26</v>
      </c>
      <c r="Y838" t="s">
        <v>48</v>
      </c>
      <c r="Z838" t="s">
        <v>603</v>
      </c>
      <c r="AA838" s="3" t="str">
        <f t="shared" si="26"/>
        <v>4777</v>
      </c>
      <c r="AB838" s="4" t="str">
        <f t="shared" si="27"/>
        <v>Non-TIF</v>
      </c>
    </row>
    <row r="839" spans="1:28" x14ac:dyDescent="0.25">
      <c r="A839">
        <v>2022</v>
      </c>
      <c r="B839">
        <v>58</v>
      </c>
      <c r="C839" t="s">
        <v>44</v>
      </c>
      <c r="D839">
        <v>0</v>
      </c>
      <c r="E839">
        <v>1429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1429</v>
      </c>
      <c r="O839">
        <v>0</v>
      </c>
      <c r="P839">
        <v>1429</v>
      </c>
      <c r="Q839">
        <v>0</v>
      </c>
      <c r="R839">
        <v>2022</v>
      </c>
      <c r="S839">
        <v>58</v>
      </c>
      <c r="T839">
        <v>1</v>
      </c>
      <c r="U839">
        <v>368</v>
      </c>
      <c r="V839">
        <v>581368</v>
      </c>
      <c r="W839" t="s">
        <v>26</v>
      </c>
      <c r="X839" t="s">
        <v>26</v>
      </c>
      <c r="Y839" t="s">
        <v>675</v>
      </c>
      <c r="Z839" t="s">
        <v>620</v>
      </c>
      <c r="AA839" s="3" t="str">
        <f t="shared" si="26"/>
        <v>1368</v>
      </c>
      <c r="AB839" s="4" t="str">
        <f t="shared" si="27"/>
        <v>Non-TIF</v>
      </c>
    </row>
    <row r="840" spans="1:28" x14ac:dyDescent="0.25">
      <c r="A840">
        <v>2022</v>
      </c>
      <c r="B840">
        <v>58</v>
      </c>
      <c r="C840" t="s">
        <v>44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2022</v>
      </c>
      <c r="S840">
        <v>58</v>
      </c>
      <c r="T840">
        <v>4</v>
      </c>
      <c r="U840">
        <v>509</v>
      </c>
      <c r="V840">
        <v>584509</v>
      </c>
      <c r="W840" t="s">
        <v>26</v>
      </c>
      <c r="X840" t="s">
        <v>26</v>
      </c>
      <c r="Y840" t="s">
        <v>334</v>
      </c>
      <c r="Z840" t="s">
        <v>620</v>
      </c>
      <c r="AA840" s="3" t="str">
        <f t="shared" si="26"/>
        <v>4509</v>
      </c>
      <c r="AB840" s="4" t="str">
        <f t="shared" si="27"/>
        <v>Non-TIF</v>
      </c>
    </row>
    <row r="841" spans="1:28" x14ac:dyDescent="0.25">
      <c r="A841">
        <v>2022</v>
      </c>
      <c r="B841">
        <v>58</v>
      </c>
      <c r="C841" t="s">
        <v>23</v>
      </c>
      <c r="D841">
        <v>1148678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1148678</v>
      </c>
      <c r="O841">
        <v>3704</v>
      </c>
      <c r="P841">
        <v>1144974</v>
      </c>
      <c r="Q841">
        <v>0</v>
      </c>
      <c r="R841">
        <v>2022</v>
      </c>
      <c r="S841">
        <v>58</v>
      </c>
      <c r="T841">
        <v>1</v>
      </c>
      <c r="U841">
        <v>368</v>
      </c>
      <c r="V841" t="s">
        <v>621</v>
      </c>
      <c r="W841" t="s">
        <v>25</v>
      </c>
      <c r="X841" t="s">
        <v>26</v>
      </c>
      <c r="Y841" t="s">
        <v>622</v>
      </c>
      <c r="Z841" t="s">
        <v>620</v>
      </c>
      <c r="AA841" s="3" t="str">
        <f t="shared" si="26"/>
        <v>1368</v>
      </c>
      <c r="AB841" s="4" t="str">
        <f t="shared" si="27"/>
        <v>TIF</v>
      </c>
    </row>
    <row r="842" spans="1:28" x14ac:dyDescent="0.25">
      <c r="A842">
        <v>2022</v>
      </c>
      <c r="B842">
        <v>58</v>
      </c>
      <c r="C842" t="s">
        <v>23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2022</v>
      </c>
      <c r="S842">
        <v>58</v>
      </c>
      <c r="T842">
        <v>4</v>
      </c>
      <c r="U842">
        <v>509</v>
      </c>
      <c r="V842" t="s">
        <v>845</v>
      </c>
      <c r="W842" t="s">
        <v>25</v>
      </c>
      <c r="X842" t="s">
        <v>26</v>
      </c>
      <c r="Y842" t="s">
        <v>846</v>
      </c>
      <c r="Z842" t="s">
        <v>620</v>
      </c>
      <c r="AA842" s="3" t="str">
        <f t="shared" si="26"/>
        <v>4509</v>
      </c>
      <c r="AB842" s="4" t="str">
        <f t="shared" si="27"/>
        <v>TIF</v>
      </c>
    </row>
    <row r="843" spans="1:28" x14ac:dyDescent="0.25">
      <c r="A843">
        <v>2022</v>
      </c>
      <c r="B843">
        <v>58</v>
      </c>
      <c r="C843" t="s">
        <v>31</v>
      </c>
      <c r="D843">
        <v>6063616</v>
      </c>
      <c r="E843">
        <v>31728163</v>
      </c>
      <c r="F843">
        <v>1325644</v>
      </c>
      <c r="G843">
        <v>791142</v>
      </c>
      <c r="H843">
        <v>0</v>
      </c>
      <c r="I843">
        <v>0</v>
      </c>
      <c r="J843">
        <v>0</v>
      </c>
      <c r="K843">
        <v>0</v>
      </c>
      <c r="L843">
        <v>60651</v>
      </c>
      <c r="M843">
        <v>0</v>
      </c>
      <c r="N843">
        <v>39969216</v>
      </c>
      <c r="O843">
        <v>12964</v>
      </c>
      <c r="P843">
        <v>39956252</v>
      </c>
      <c r="Q843">
        <v>607685</v>
      </c>
      <c r="R843">
        <v>2022</v>
      </c>
      <c r="S843">
        <v>58</v>
      </c>
      <c r="T843">
        <v>7</v>
      </c>
      <c r="U843">
        <v>47</v>
      </c>
      <c r="V843">
        <v>447047</v>
      </c>
      <c r="W843" t="s">
        <v>26</v>
      </c>
      <c r="X843" t="s">
        <v>26</v>
      </c>
      <c r="Y843" t="s">
        <v>304</v>
      </c>
      <c r="Z843" t="s">
        <v>620</v>
      </c>
      <c r="AA843" s="3" t="str">
        <f t="shared" si="26"/>
        <v>7047</v>
      </c>
      <c r="AB843" s="4" t="str">
        <f t="shared" si="27"/>
        <v>Non-TIF</v>
      </c>
    </row>
    <row r="844" spans="1:28" x14ac:dyDescent="0.25">
      <c r="A844">
        <v>2022</v>
      </c>
      <c r="B844">
        <v>58</v>
      </c>
      <c r="C844" t="s">
        <v>31</v>
      </c>
      <c r="D844">
        <v>5033286</v>
      </c>
      <c r="E844">
        <v>971116</v>
      </c>
      <c r="F844">
        <v>77118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6081520</v>
      </c>
      <c r="O844">
        <v>3704</v>
      </c>
      <c r="P844">
        <v>6077816</v>
      </c>
      <c r="Q844">
        <v>3363</v>
      </c>
      <c r="R844">
        <v>2022</v>
      </c>
      <c r="S844">
        <v>58</v>
      </c>
      <c r="T844">
        <v>3</v>
      </c>
      <c r="U844">
        <v>816</v>
      </c>
      <c r="V844">
        <v>523816</v>
      </c>
      <c r="W844" t="s">
        <v>26</v>
      </c>
      <c r="X844" t="s">
        <v>26</v>
      </c>
      <c r="Y844" t="s">
        <v>585</v>
      </c>
      <c r="Z844" t="s">
        <v>620</v>
      </c>
      <c r="AA844" s="3" t="str">
        <f t="shared" si="26"/>
        <v>3816</v>
      </c>
      <c r="AB844" s="4" t="str">
        <f t="shared" si="27"/>
        <v>Non-TIF</v>
      </c>
    </row>
    <row r="845" spans="1:28" x14ac:dyDescent="0.25">
      <c r="A845">
        <v>2022</v>
      </c>
      <c r="B845">
        <v>59</v>
      </c>
      <c r="C845" t="s">
        <v>31</v>
      </c>
      <c r="D845">
        <v>179834166</v>
      </c>
      <c r="E845">
        <v>84368445</v>
      </c>
      <c r="F845">
        <v>4283462</v>
      </c>
      <c r="G845">
        <v>36321390</v>
      </c>
      <c r="H845">
        <v>2204318</v>
      </c>
      <c r="I845">
        <v>0</v>
      </c>
      <c r="J845">
        <v>0</v>
      </c>
      <c r="K845">
        <v>9686</v>
      </c>
      <c r="L845">
        <v>0</v>
      </c>
      <c r="M845">
        <v>49289616</v>
      </c>
      <c r="N845">
        <v>356311083</v>
      </c>
      <c r="O845">
        <v>664524</v>
      </c>
      <c r="P845">
        <v>355646559</v>
      </c>
      <c r="Q845">
        <v>10690460</v>
      </c>
      <c r="R845">
        <v>2022</v>
      </c>
      <c r="S845">
        <v>59</v>
      </c>
      <c r="T845">
        <v>1</v>
      </c>
      <c r="U845">
        <v>107</v>
      </c>
      <c r="V845">
        <v>591107</v>
      </c>
      <c r="W845" t="s">
        <v>26</v>
      </c>
      <c r="X845" t="s">
        <v>26</v>
      </c>
      <c r="Y845" t="s">
        <v>678</v>
      </c>
      <c r="Z845" t="s">
        <v>650</v>
      </c>
      <c r="AA845" s="3" t="str">
        <f t="shared" si="26"/>
        <v>1107</v>
      </c>
      <c r="AB845" s="4" t="str">
        <f t="shared" si="27"/>
        <v>Non-TIF</v>
      </c>
    </row>
    <row r="846" spans="1:28" x14ac:dyDescent="0.25">
      <c r="A846">
        <v>2022</v>
      </c>
      <c r="B846">
        <v>59</v>
      </c>
      <c r="C846" t="s">
        <v>31</v>
      </c>
      <c r="D846">
        <v>3618727</v>
      </c>
      <c r="E846">
        <v>3187671</v>
      </c>
      <c r="F846">
        <v>146807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6953205</v>
      </c>
      <c r="O846">
        <v>11112</v>
      </c>
      <c r="P846">
        <v>6942093</v>
      </c>
      <c r="Q846">
        <v>154949</v>
      </c>
      <c r="R846">
        <v>2022</v>
      </c>
      <c r="S846">
        <v>59</v>
      </c>
      <c r="T846">
        <v>6</v>
      </c>
      <c r="U846">
        <v>94</v>
      </c>
      <c r="V846">
        <v>916094</v>
      </c>
      <c r="W846" t="s">
        <v>26</v>
      </c>
      <c r="X846" t="s">
        <v>26</v>
      </c>
      <c r="Y846" t="s">
        <v>847</v>
      </c>
      <c r="Z846" t="s">
        <v>650</v>
      </c>
      <c r="AA846" s="3" t="str">
        <f t="shared" si="26"/>
        <v>6094</v>
      </c>
      <c r="AB846" s="4" t="str">
        <f t="shared" si="27"/>
        <v>Non-TIF</v>
      </c>
    </row>
    <row r="847" spans="1:28" x14ac:dyDescent="0.25">
      <c r="A847">
        <v>2022</v>
      </c>
      <c r="B847">
        <v>59</v>
      </c>
      <c r="C847" t="s">
        <v>31</v>
      </c>
      <c r="D847">
        <v>6496880</v>
      </c>
      <c r="E847">
        <v>12423743</v>
      </c>
      <c r="F847">
        <v>1693302</v>
      </c>
      <c r="G847">
        <v>20383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20634308</v>
      </c>
      <c r="O847">
        <v>14816</v>
      </c>
      <c r="P847">
        <v>20619492</v>
      </c>
      <c r="Q847">
        <v>386464</v>
      </c>
      <c r="R847">
        <v>2022</v>
      </c>
      <c r="S847">
        <v>59</v>
      </c>
      <c r="T847">
        <v>4</v>
      </c>
      <c r="U847">
        <v>505</v>
      </c>
      <c r="V847">
        <v>934505</v>
      </c>
      <c r="W847" t="s">
        <v>26</v>
      </c>
      <c r="X847" t="s">
        <v>26</v>
      </c>
      <c r="Y847" t="s">
        <v>352</v>
      </c>
      <c r="Z847" t="s">
        <v>650</v>
      </c>
      <c r="AA847" s="3" t="str">
        <f t="shared" si="26"/>
        <v>4505</v>
      </c>
      <c r="AB847" s="4" t="str">
        <f t="shared" si="27"/>
        <v>Non-TIF</v>
      </c>
    </row>
    <row r="848" spans="1:28" x14ac:dyDescent="0.25">
      <c r="A848">
        <v>2022</v>
      </c>
      <c r="B848">
        <v>59</v>
      </c>
      <c r="C848" t="s">
        <v>31</v>
      </c>
      <c r="D848">
        <v>101622</v>
      </c>
      <c r="E848">
        <v>77988</v>
      </c>
      <c r="F848">
        <v>12193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191803</v>
      </c>
      <c r="O848">
        <v>0</v>
      </c>
      <c r="P848">
        <v>191803</v>
      </c>
      <c r="Q848">
        <v>3747</v>
      </c>
      <c r="R848">
        <v>2022</v>
      </c>
      <c r="S848">
        <v>59</v>
      </c>
      <c r="T848">
        <v>6</v>
      </c>
      <c r="U848">
        <v>854</v>
      </c>
      <c r="V848">
        <v>936854</v>
      </c>
      <c r="W848" t="s">
        <v>26</v>
      </c>
      <c r="X848" t="s">
        <v>26</v>
      </c>
      <c r="Y848" t="s">
        <v>503</v>
      </c>
      <c r="Z848" t="s">
        <v>650</v>
      </c>
      <c r="AA848" s="3" t="str">
        <f t="shared" si="26"/>
        <v>6854</v>
      </c>
      <c r="AB848" s="4" t="str">
        <f t="shared" si="27"/>
        <v>Non-TIF</v>
      </c>
    </row>
    <row r="849" spans="1:28" x14ac:dyDescent="0.25">
      <c r="A849">
        <v>2022</v>
      </c>
      <c r="B849">
        <v>60</v>
      </c>
      <c r="C849" t="s">
        <v>23</v>
      </c>
      <c r="D849">
        <v>0</v>
      </c>
      <c r="E849">
        <v>0</v>
      </c>
      <c r="F849">
        <v>0</v>
      </c>
      <c r="G849">
        <v>1875433</v>
      </c>
      <c r="H849">
        <v>1330177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3205610</v>
      </c>
      <c r="O849">
        <v>0</v>
      </c>
      <c r="P849">
        <v>3205610</v>
      </c>
      <c r="Q849">
        <v>0</v>
      </c>
      <c r="R849">
        <v>2022</v>
      </c>
      <c r="S849">
        <v>60</v>
      </c>
      <c r="T849">
        <v>2</v>
      </c>
      <c r="U849">
        <v>457</v>
      </c>
      <c r="V849" t="s">
        <v>848</v>
      </c>
      <c r="W849" t="s">
        <v>25</v>
      </c>
      <c r="X849" t="s">
        <v>26</v>
      </c>
      <c r="Y849" t="s">
        <v>849</v>
      </c>
      <c r="Z849" t="s">
        <v>652</v>
      </c>
      <c r="AA849" s="3" t="str">
        <f t="shared" si="26"/>
        <v>2457</v>
      </c>
      <c r="AB849" s="4" t="str">
        <f t="shared" si="27"/>
        <v>TIF</v>
      </c>
    </row>
    <row r="850" spans="1:28" x14ac:dyDescent="0.25">
      <c r="A850">
        <v>2022</v>
      </c>
      <c r="B850">
        <v>60</v>
      </c>
      <c r="C850" t="s">
        <v>31</v>
      </c>
      <c r="D850">
        <v>62978612</v>
      </c>
      <c r="E850">
        <v>157162713</v>
      </c>
      <c r="F850">
        <v>14454364</v>
      </c>
      <c r="G850">
        <v>14962998</v>
      </c>
      <c r="H850">
        <v>288008</v>
      </c>
      <c r="I850">
        <v>0</v>
      </c>
      <c r="J850">
        <v>0</v>
      </c>
      <c r="K850">
        <v>0</v>
      </c>
      <c r="L850">
        <v>1423083</v>
      </c>
      <c r="M850">
        <v>0</v>
      </c>
      <c r="N850">
        <v>251269778</v>
      </c>
      <c r="O850">
        <v>220388</v>
      </c>
      <c r="P850">
        <v>251049390</v>
      </c>
      <c r="Q850">
        <v>3013097</v>
      </c>
      <c r="R850">
        <v>2022</v>
      </c>
      <c r="S850">
        <v>60</v>
      </c>
      <c r="T850">
        <v>2</v>
      </c>
      <c r="U850">
        <v>457</v>
      </c>
      <c r="V850">
        <v>602457</v>
      </c>
      <c r="W850" t="s">
        <v>26</v>
      </c>
      <c r="X850" t="s">
        <v>26</v>
      </c>
      <c r="Y850" t="s">
        <v>690</v>
      </c>
      <c r="Z850" t="s">
        <v>652</v>
      </c>
      <c r="AA850" s="3" t="str">
        <f t="shared" si="26"/>
        <v>2457</v>
      </c>
      <c r="AB850" s="4" t="str">
        <f t="shared" si="27"/>
        <v>Non-TIF</v>
      </c>
    </row>
    <row r="851" spans="1:28" x14ac:dyDescent="0.25">
      <c r="A851">
        <v>2022</v>
      </c>
      <c r="B851">
        <v>60</v>
      </c>
      <c r="C851" t="s">
        <v>31</v>
      </c>
      <c r="D851">
        <v>173970485</v>
      </c>
      <c r="E851">
        <v>162157565</v>
      </c>
      <c r="F851">
        <v>27071672</v>
      </c>
      <c r="G851">
        <v>27737322</v>
      </c>
      <c r="H851">
        <v>4006895</v>
      </c>
      <c r="I851">
        <v>0</v>
      </c>
      <c r="J851">
        <v>0</v>
      </c>
      <c r="K851">
        <v>0</v>
      </c>
      <c r="L851">
        <v>34383075</v>
      </c>
      <c r="M851">
        <v>13499708</v>
      </c>
      <c r="N851">
        <v>442826722</v>
      </c>
      <c r="O851">
        <v>253724</v>
      </c>
      <c r="P851">
        <v>442572998</v>
      </c>
      <c r="Q851">
        <v>3081351</v>
      </c>
      <c r="R851">
        <v>2022</v>
      </c>
      <c r="S851">
        <v>60</v>
      </c>
      <c r="T851">
        <v>6</v>
      </c>
      <c r="U851">
        <v>983</v>
      </c>
      <c r="V851">
        <v>606983</v>
      </c>
      <c r="W851" t="s">
        <v>26</v>
      </c>
      <c r="X851" t="s">
        <v>26</v>
      </c>
      <c r="Y851" t="s">
        <v>691</v>
      </c>
      <c r="Z851" t="s">
        <v>652</v>
      </c>
      <c r="AA851" s="3" t="str">
        <f t="shared" si="26"/>
        <v>6983</v>
      </c>
      <c r="AB851" s="4" t="str">
        <f t="shared" si="27"/>
        <v>Non-TIF</v>
      </c>
    </row>
    <row r="852" spans="1:28" x14ac:dyDescent="0.25">
      <c r="A852">
        <v>2022</v>
      </c>
      <c r="B852">
        <v>60</v>
      </c>
      <c r="C852" t="s">
        <v>31</v>
      </c>
      <c r="D852">
        <v>1270634</v>
      </c>
      <c r="E852">
        <v>6780656</v>
      </c>
      <c r="F852">
        <v>557656</v>
      </c>
      <c r="G852">
        <v>26664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8635610</v>
      </c>
      <c r="O852">
        <v>0</v>
      </c>
      <c r="P852">
        <v>8635610</v>
      </c>
      <c r="Q852">
        <v>76501</v>
      </c>
      <c r="R852">
        <v>2022</v>
      </c>
      <c r="S852">
        <v>60</v>
      </c>
      <c r="T852">
        <v>5</v>
      </c>
      <c r="U852">
        <v>949</v>
      </c>
      <c r="V852">
        <v>715949</v>
      </c>
      <c r="W852" t="s">
        <v>26</v>
      </c>
      <c r="X852" t="s">
        <v>26</v>
      </c>
      <c r="Y852" t="s">
        <v>728</v>
      </c>
      <c r="Z852" t="s">
        <v>652</v>
      </c>
      <c r="AA852" s="3" t="str">
        <f t="shared" si="26"/>
        <v>5949</v>
      </c>
      <c r="AB852" s="4" t="str">
        <f t="shared" si="27"/>
        <v>Non-TIF</v>
      </c>
    </row>
    <row r="853" spans="1:28" x14ac:dyDescent="0.25">
      <c r="A853">
        <v>2022</v>
      </c>
      <c r="B853">
        <v>60</v>
      </c>
      <c r="C853" t="s">
        <v>31</v>
      </c>
      <c r="D853">
        <v>1744627</v>
      </c>
      <c r="E853">
        <v>4802378</v>
      </c>
      <c r="F853">
        <v>1456306</v>
      </c>
      <c r="G853">
        <v>521859</v>
      </c>
      <c r="H853">
        <v>0</v>
      </c>
      <c r="I853">
        <v>0</v>
      </c>
      <c r="J853">
        <v>0</v>
      </c>
      <c r="K853">
        <v>0</v>
      </c>
      <c r="L853">
        <v>2183300</v>
      </c>
      <c r="M853">
        <v>0</v>
      </c>
      <c r="N853">
        <v>10708470</v>
      </c>
      <c r="O853">
        <v>1852</v>
      </c>
      <c r="P853">
        <v>10706618</v>
      </c>
      <c r="Q853">
        <v>156702</v>
      </c>
      <c r="R853">
        <v>2022</v>
      </c>
      <c r="S853">
        <v>60</v>
      </c>
      <c r="T853">
        <v>5</v>
      </c>
      <c r="U853">
        <v>607</v>
      </c>
      <c r="V853">
        <v>845607</v>
      </c>
      <c r="W853" t="s">
        <v>26</v>
      </c>
      <c r="X853" t="s">
        <v>26</v>
      </c>
      <c r="Y853" t="s">
        <v>655</v>
      </c>
      <c r="Z853" t="s">
        <v>652</v>
      </c>
      <c r="AA853" s="3" t="str">
        <f t="shared" si="26"/>
        <v>5607</v>
      </c>
      <c r="AB853" s="4" t="str">
        <f t="shared" si="27"/>
        <v>Non-TIF</v>
      </c>
    </row>
    <row r="854" spans="1:28" x14ac:dyDescent="0.25">
      <c r="A854">
        <v>2022</v>
      </c>
      <c r="B854">
        <v>61</v>
      </c>
      <c r="C854" t="s">
        <v>44</v>
      </c>
      <c r="D854">
        <v>0</v>
      </c>
      <c r="E854">
        <v>0</v>
      </c>
      <c r="F854">
        <v>0</v>
      </c>
      <c r="G854">
        <v>0</v>
      </c>
      <c r="H854">
        <v>8438180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8438180</v>
      </c>
      <c r="O854">
        <v>0</v>
      </c>
      <c r="P854">
        <v>8438180</v>
      </c>
      <c r="Q854">
        <v>0</v>
      </c>
      <c r="R854">
        <v>2022</v>
      </c>
      <c r="S854">
        <v>61</v>
      </c>
      <c r="T854">
        <v>4</v>
      </c>
      <c r="U854">
        <v>978</v>
      </c>
      <c r="V854">
        <v>14978</v>
      </c>
      <c r="W854" t="s">
        <v>26</v>
      </c>
      <c r="X854" t="s">
        <v>26</v>
      </c>
      <c r="Y854" t="s">
        <v>79</v>
      </c>
      <c r="Z854" t="s">
        <v>656</v>
      </c>
      <c r="AA854" s="3" t="str">
        <f t="shared" si="26"/>
        <v>4978</v>
      </c>
      <c r="AB854" s="4" t="str">
        <f t="shared" si="27"/>
        <v>Non-TIF</v>
      </c>
    </row>
    <row r="855" spans="1:28" x14ac:dyDescent="0.25">
      <c r="A855">
        <v>2022</v>
      </c>
      <c r="B855">
        <v>61</v>
      </c>
      <c r="C855" t="s">
        <v>23</v>
      </c>
      <c r="D855">
        <v>0</v>
      </c>
      <c r="E855">
        <v>0</v>
      </c>
      <c r="F855">
        <v>0</v>
      </c>
      <c r="G855">
        <v>0</v>
      </c>
      <c r="H855">
        <v>25053200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25053200</v>
      </c>
      <c r="O855">
        <v>0</v>
      </c>
      <c r="P855">
        <v>25053200</v>
      </c>
      <c r="Q855">
        <v>0</v>
      </c>
      <c r="R855">
        <v>2022</v>
      </c>
      <c r="S855">
        <v>61</v>
      </c>
      <c r="T855">
        <v>4</v>
      </c>
      <c r="U855">
        <v>978</v>
      </c>
      <c r="V855" t="s">
        <v>80</v>
      </c>
      <c r="W855" t="s">
        <v>25</v>
      </c>
      <c r="X855" t="s">
        <v>26</v>
      </c>
      <c r="Y855" t="s">
        <v>81</v>
      </c>
      <c r="Z855" t="s">
        <v>656</v>
      </c>
      <c r="AA855" s="3" t="str">
        <f t="shared" si="26"/>
        <v>4978</v>
      </c>
      <c r="AB855" s="4" t="str">
        <f t="shared" si="27"/>
        <v>TIF</v>
      </c>
    </row>
    <row r="856" spans="1:28" x14ac:dyDescent="0.25">
      <c r="A856">
        <v>2022</v>
      </c>
      <c r="B856">
        <v>55</v>
      </c>
      <c r="C856" t="s">
        <v>44</v>
      </c>
      <c r="D856">
        <v>0</v>
      </c>
      <c r="E856">
        <v>0</v>
      </c>
      <c r="F856">
        <v>0</v>
      </c>
      <c r="G856">
        <v>438675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438675</v>
      </c>
      <c r="O856">
        <v>0</v>
      </c>
      <c r="P856">
        <v>438675</v>
      </c>
      <c r="Q856">
        <v>0</v>
      </c>
      <c r="R856">
        <v>2022</v>
      </c>
      <c r="S856">
        <v>55</v>
      </c>
      <c r="T856">
        <v>3</v>
      </c>
      <c r="U856">
        <v>897</v>
      </c>
      <c r="V856">
        <v>553897</v>
      </c>
      <c r="W856" t="s">
        <v>26</v>
      </c>
      <c r="X856" t="s">
        <v>26</v>
      </c>
      <c r="Y856" t="s">
        <v>1741</v>
      </c>
      <c r="Z856" t="s">
        <v>551</v>
      </c>
      <c r="AA856" s="3" t="str">
        <f t="shared" si="26"/>
        <v>3897</v>
      </c>
      <c r="AB856" s="4" t="str">
        <f t="shared" si="27"/>
        <v>Non-TIF</v>
      </c>
    </row>
    <row r="857" spans="1:28" x14ac:dyDescent="0.25">
      <c r="A857">
        <v>2022</v>
      </c>
      <c r="B857">
        <v>55</v>
      </c>
      <c r="C857" t="s">
        <v>23</v>
      </c>
      <c r="D857">
        <v>13477302</v>
      </c>
      <c r="E857">
        <v>39801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13517103</v>
      </c>
      <c r="O857">
        <v>0</v>
      </c>
      <c r="P857">
        <v>13517103</v>
      </c>
      <c r="Q857">
        <v>0</v>
      </c>
      <c r="R857">
        <v>2022</v>
      </c>
      <c r="S857">
        <v>55</v>
      </c>
      <c r="T857">
        <v>0</v>
      </c>
      <c r="U857">
        <v>126</v>
      </c>
      <c r="V857" t="s">
        <v>634</v>
      </c>
      <c r="W857" t="s">
        <v>25</v>
      </c>
      <c r="X857" t="s">
        <v>26</v>
      </c>
      <c r="Y857" t="s">
        <v>635</v>
      </c>
      <c r="Z857" t="s">
        <v>551</v>
      </c>
      <c r="AA857" s="3" t="str">
        <f t="shared" si="26"/>
        <v>0126</v>
      </c>
      <c r="AB857" s="4" t="str">
        <f t="shared" si="27"/>
        <v>TIF</v>
      </c>
    </row>
    <row r="858" spans="1:28" x14ac:dyDescent="0.25">
      <c r="A858">
        <v>2022</v>
      </c>
      <c r="B858">
        <v>55</v>
      </c>
      <c r="C858" t="s">
        <v>23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2022</v>
      </c>
      <c r="S858">
        <v>55</v>
      </c>
      <c r="T858">
        <v>4</v>
      </c>
      <c r="U858">
        <v>778</v>
      </c>
      <c r="V858" t="s">
        <v>594</v>
      </c>
      <c r="W858" t="s">
        <v>25</v>
      </c>
      <c r="X858" t="s">
        <v>26</v>
      </c>
      <c r="Y858" t="s">
        <v>595</v>
      </c>
      <c r="Z858" t="s">
        <v>551</v>
      </c>
      <c r="AA858" s="3" t="str">
        <f t="shared" si="26"/>
        <v>4778</v>
      </c>
      <c r="AB858" s="4" t="str">
        <f t="shared" si="27"/>
        <v>TIF</v>
      </c>
    </row>
    <row r="859" spans="1:28" x14ac:dyDescent="0.25">
      <c r="A859">
        <v>2022</v>
      </c>
      <c r="B859">
        <v>55</v>
      </c>
      <c r="C859" t="s">
        <v>31</v>
      </c>
      <c r="D859">
        <v>316627703</v>
      </c>
      <c r="E859">
        <v>227320988</v>
      </c>
      <c r="F859">
        <v>12902441</v>
      </c>
      <c r="G859">
        <v>26051889</v>
      </c>
      <c r="H859">
        <v>29622767</v>
      </c>
      <c r="I859">
        <v>0</v>
      </c>
      <c r="J859">
        <v>0</v>
      </c>
      <c r="K859">
        <v>0</v>
      </c>
      <c r="L859">
        <v>1239972</v>
      </c>
      <c r="M859">
        <v>28233528</v>
      </c>
      <c r="N859">
        <v>641999288</v>
      </c>
      <c r="O859">
        <v>707464</v>
      </c>
      <c r="P859">
        <v>641291824</v>
      </c>
      <c r="Q859">
        <v>37462404</v>
      </c>
      <c r="R859">
        <v>2022</v>
      </c>
      <c r="S859">
        <v>55</v>
      </c>
      <c r="T859">
        <v>0</v>
      </c>
      <c r="U859">
        <v>126</v>
      </c>
      <c r="V859">
        <v>550126</v>
      </c>
      <c r="W859" t="s">
        <v>26</v>
      </c>
      <c r="X859" t="s">
        <v>26</v>
      </c>
      <c r="Y859" t="s">
        <v>550</v>
      </c>
      <c r="Z859" t="s">
        <v>551</v>
      </c>
      <c r="AA859" s="3" t="str">
        <f t="shared" si="26"/>
        <v>0126</v>
      </c>
      <c r="AB859" s="4" t="str">
        <f t="shared" si="27"/>
        <v>Non-TIF</v>
      </c>
    </row>
    <row r="860" spans="1:28" x14ac:dyDescent="0.25">
      <c r="A860">
        <v>2022</v>
      </c>
      <c r="B860">
        <v>55</v>
      </c>
      <c r="C860" t="s">
        <v>31</v>
      </c>
      <c r="D860">
        <v>39459238</v>
      </c>
      <c r="E860">
        <v>170227323</v>
      </c>
      <c r="F860">
        <v>12034508</v>
      </c>
      <c r="G860">
        <v>10954797</v>
      </c>
      <c r="H860">
        <v>20585924</v>
      </c>
      <c r="I860">
        <v>0</v>
      </c>
      <c r="J860">
        <v>0</v>
      </c>
      <c r="K860">
        <v>0</v>
      </c>
      <c r="L860">
        <v>6499049</v>
      </c>
      <c r="M860">
        <v>16582153</v>
      </c>
      <c r="N860">
        <v>276342992</v>
      </c>
      <c r="O860">
        <v>175940</v>
      </c>
      <c r="P860">
        <v>276167052</v>
      </c>
      <c r="Q860">
        <v>15108560</v>
      </c>
      <c r="R860">
        <v>2022</v>
      </c>
      <c r="S860">
        <v>55</v>
      </c>
      <c r="T860">
        <v>4</v>
      </c>
      <c r="U860">
        <v>778</v>
      </c>
      <c r="V860">
        <v>554778</v>
      </c>
      <c r="W860" t="s">
        <v>26</v>
      </c>
      <c r="X860" t="s">
        <v>26</v>
      </c>
      <c r="Y860" t="s">
        <v>596</v>
      </c>
      <c r="Z860" t="s">
        <v>551</v>
      </c>
      <c r="AA860" s="3" t="str">
        <f t="shared" si="26"/>
        <v>4778</v>
      </c>
      <c r="AB860" s="4" t="str">
        <f t="shared" si="27"/>
        <v>Non-TIF</v>
      </c>
    </row>
    <row r="861" spans="1:28" x14ac:dyDescent="0.25">
      <c r="A861">
        <v>2022</v>
      </c>
      <c r="B861">
        <v>55</v>
      </c>
      <c r="C861" t="s">
        <v>31</v>
      </c>
      <c r="D861">
        <v>7621971</v>
      </c>
      <c r="E861">
        <v>32997005</v>
      </c>
      <c r="F861">
        <v>3983202</v>
      </c>
      <c r="G861">
        <v>962212</v>
      </c>
      <c r="H861">
        <v>525424</v>
      </c>
      <c r="I861">
        <v>0</v>
      </c>
      <c r="J861">
        <v>0</v>
      </c>
      <c r="K861">
        <v>0</v>
      </c>
      <c r="L861">
        <v>257845</v>
      </c>
      <c r="M861">
        <v>4264314</v>
      </c>
      <c r="N861">
        <v>50611973</v>
      </c>
      <c r="O861">
        <v>11112</v>
      </c>
      <c r="P861">
        <v>50600861</v>
      </c>
      <c r="Q861">
        <v>338986</v>
      </c>
      <c r="R861">
        <v>2022</v>
      </c>
      <c r="S861">
        <v>55</v>
      </c>
      <c r="T861">
        <v>6</v>
      </c>
      <c r="U861">
        <v>921</v>
      </c>
      <c r="V861">
        <v>746921</v>
      </c>
      <c r="W861" t="s">
        <v>26</v>
      </c>
      <c r="X861" t="s">
        <v>26</v>
      </c>
      <c r="Y861" t="s">
        <v>665</v>
      </c>
      <c r="Z861" t="s">
        <v>551</v>
      </c>
      <c r="AA861" s="3" t="str">
        <f t="shared" si="26"/>
        <v>6921</v>
      </c>
      <c r="AB861" s="4" t="str">
        <f t="shared" si="27"/>
        <v>Non-TIF</v>
      </c>
    </row>
    <row r="862" spans="1:28" x14ac:dyDescent="0.25">
      <c r="A862">
        <v>2022</v>
      </c>
      <c r="B862">
        <v>56</v>
      </c>
      <c r="C862" t="s">
        <v>23</v>
      </c>
      <c r="D862">
        <v>4043461</v>
      </c>
      <c r="E862">
        <v>0</v>
      </c>
      <c r="F862">
        <v>0</v>
      </c>
      <c r="G862">
        <v>2464597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6508058</v>
      </c>
      <c r="O862">
        <v>0</v>
      </c>
      <c r="P862">
        <v>6508058</v>
      </c>
      <c r="Q862">
        <v>0</v>
      </c>
      <c r="R862">
        <v>2022</v>
      </c>
      <c r="S862">
        <v>56</v>
      </c>
      <c r="T862">
        <v>2</v>
      </c>
      <c r="U862">
        <v>322</v>
      </c>
      <c r="V862" t="s">
        <v>609</v>
      </c>
      <c r="W862" t="s">
        <v>25</v>
      </c>
      <c r="X862" t="s">
        <v>26</v>
      </c>
      <c r="Y862" t="s">
        <v>610</v>
      </c>
      <c r="Z862" t="s">
        <v>599</v>
      </c>
      <c r="AA862" s="3" t="str">
        <f t="shared" si="26"/>
        <v>2322</v>
      </c>
      <c r="AB862" s="4" t="str">
        <f t="shared" si="27"/>
        <v>TIF</v>
      </c>
    </row>
    <row r="863" spans="1:28" x14ac:dyDescent="0.25">
      <c r="A863">
        <v>2022</v>
      </c>
      <c r="B863">
        <v>56</v>
      </c>
      <c r="C863" t="s">
        <v>23</v>
      </c>
      <c r="D863">
        <v>776981</v>
      </c>
      <c r="E863">
        <v>0</v>
      </c>
      <c r="F863">
        <v>0</v>
      </c>
      <c r="G863">
        <v>3980420</v>
      </c>
      <c r="H863">
        <v>23582867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28340268</v>
      </c>
      <c r="O863">
        <v>0</v>
      </c>
      <c r="P863">
        <v>28340268</v>
      </c>
      <c r="Q863">
        <v>0</v>
      </c>
      <c r="R863">
        <v>2022</v>
      </c>
      <c r="S863">
        <v>56</v>
      </c>
      <c r="T863">
        <v>3</v>
      </c>
      <c r="U863">
        <v>312</v>
      </c>
      <c r="V863" t="s">
        <v>600</v>
      </c>
      <c r="W863" t="s">
        <v>25</v>
      </c>
      <c r="X863" t="s">
        <v>26</v>
      </c>
      <c r="Y863" t="s">
        <v>601</v>
      </c>
      <c r="Z863" t="s">
        <v>599</v>
      </c>
      <c r="AA863" s="3" t="str">
        <f t="shared" si="26"/>
        <v>3312</v>
      </c>
      <c r="AB863" s="4" t="str">
        <f t="shared" si="27"/>
        <v>TIF</v>
      </c>
    </row>
    <row r="864" spans="1:28" x14ac:dyDescent="0.25">
      <c r="A864">
        <v>2022</v>
      </c>
      <c r="B864">
        <v>56</v>
      </c>
      <c r="C864" t="s">
        <v>31</v>
      </c>
      <c r="D864">
        <v>142219065</v>
      </c>
      <c r="E864">
        <v>99966721</v>
      </c>
      <c r="F864">
        <v>3611294</v>
      </c>
      <c r="G864">
        <v>14473369</v>
      </c>
      <c r="H864">
        <v>13759537</v>
      </c>
      <c r="I864">
        <v>0</v>
      </c>
      <c r="J864">
        <v>0</v>
      </c>
      <c r="K864">
        <v>0</v>
      </c>
      <c r="L864">
        <v>81488442</v>
      </c>
      <c r="M864">
        <v>21090347</v>
      </c>
      <c r="N864">
        <v>376608775</v>
      </c>
      <c r="O864">
        <v>509300</v>
      </c>
      <c r="P864">
        <v>376099475</v>
      </c>
      <c r="Q864">
        <v>8125553</v>
      </c>
      <c r="R864">
        <v>2022</v>
      </c>
      <c r="S864">
        <v>56</v>
      </c>
      <c r="T864">
        <v>1</v>
      </c>
      <c r="U864">
        <v>79</v>
      </c>
      <c r="V864">
        <v>561079</v>
      </c>
      <c r="W864" t="s">
        <v>26</v>
      </c>
      <c r="X864" t="s">
        <v>26</v>
      </c>
      <c r="Y864" t="s">
        <v>611</v>
      </c>
      <c r="Z864" t="s">
        <v>599</v>
      </c>
      <c r="AA864" s="3" t="str">
        <f t="shared" si="26"/>
        <v>1079</v>
      </c>
      <c r="AB864" s="4" t="str">
        <f t="shared" si="27"/>
        <v>Non-TIF</v>
      </c>
    </row>
    <row r="865" spans="1:28" x14ac:dyDescent="0.25">
      <c r="A865">
        <v>2022</v>
      </c>
      <c r="B865">
        <v>57</v>
      </c>
      <c r="C865" t="s">
        <v>44</v>
      </c>
      <c r="D865">
        <v>17614955</v>
      </c>
      <c r="E865">
        <v>613125</v>
      </c>
      <c r="F865">
        <v>38497</v>
      </c>
      <c r="G865">
        <v>3633285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21899862</v>
      </c>
      <c r="O865">
        <v>11112</v>
      </c>
      <c r="P865">
        <v>21888750</v>
      </c>
      <c r="Q865">
        <v>0</v>
      </c>
      <c r="R865">
        <v>2022</v>
      </c>
      <c r="S865">
        <v>57</v>
      </c>
      <c r="T865">
        <v>0</v>
      </c>
      <c r="U865">
        <v>99</v>
      </c>
      <c r="V865">
        <v>570099</v>
      </c>
      <c r="W865" t="s">
        <v>26</v>
      </c>
      <c r="X865" t="s">
        <v>26</v>
      </c>
      <c r="Y865" t="s">
        <v>666</v>
      </c>
      <c r="Z865" t="s">
        <v>603</v>
      </c>
      <c r="AA865" s="3" t="str">
        <f t="shared" si="26"/>
        <v>0099</v>
      </c>
      <c r="AB865" s="4" t="str">
        <f t="shared" si="27"/>
        <v>Non-TIF</v>
      </c>
    </row>
    <row r="866" spans="1:28" x14ac:dyDescent="0.25">
      <c r="A866">
        <v>2022</v>
      </c>
      <c r="B866">
        <v>57</v>
      </c>
      <c r="C866" t="s">
        <v>44</v>
      </c>
      <c r="D866">
        <v>445432109</v>
      </c>
      <c r="E866">
        <v>1344339</v>
      </c>
      <c r="F866">
        <v>184657</v>
      </c>
      <c r="G866">
        <v>577602339</v>
      </c>
      <c r="H866">
        <v>67504348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1092067792</v>
      </c>
      <c r="O866">
        <v>1026008</v>
      </c>
      <c r="P866">
        <v>1091041784</v>
      </c>
      <c r="Q866">
        <v>0</v>
      </c>
      <c r="R866">
        <v>2022</v>
      </c>
      <c r="S866">
        <v>57</v>
      </c>
      <c r="T866">
        <v>1</v>
      </c>
      <c r="U866">
        <v>53</v>
      </c>
      <c r="V866">
        <v>571053</v>
      </c>
      <c r="W866" t="s">
        <v>26</v>
      </c>
      <c r="X866" t="s">
        <v>26</v>
      </c>
      <c r="Y866" t="s">
        <v>612</v>
      </c>
      <c r="Z866" t="s">
        <v>603</v>
      </c>
      <c r="AA866" s="3" t="str">
        <f t="shared" si="26"/>
        <v>1053</v>
      </c>
      <c r="AB866" s="4" t="str">
        <f t="shared" si="27"/>
        <v>Non-TIF</v>
      </c>
    </row>
    <row r="867" spans="1:28" x14ac:dyDescent="0.25">
      <c r="A867">
        <v>2022</v>
      </c>
      <c r="B867">
        <v>57</v>
      </c>
      <c r="C867" t="s">
        <v>44</v>
      </c>
      <c r="D867">
        <v>7077938</v>
      </c>
      <c r="E867">
        <v>122367</v>
      </c>
      <c r="F867">
        <v>0</v>
      </c>
      <c r="G867">
        <v>3378153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10578458</v>
      </c>
      <c r="O867">
        <v>35188</v>
      </c>
      <c r="P867">
        <v>10543270</v>
      </c>
      <c r="Q867">
        <v>0</v>
      </c>
      <c r="R867">
        <v>2022</v>
      </c>
      <c r="S867">
        <v>57</v>
      </c>
      <c r="T867">
        <v>1</v>
      </c>
      <c r="U867">
        <v>89</v>
      </c>
      <c r="V867">
        <v>571089</v>
      </c>
      <c r="W867" t="s">
        <v>26</v>
      </c>
      <c r="X867" t="s">
        <v>26</v>
      </c>
      <c r="Y867" t="s">
        <v>613</v>
      </c>
      <c r="Z867" t="s">
        <v>603</v>
      </c>
      <c r="AA867" s="3" t="str">
        <f t="shared" si="26"/>
        <v>1089</v>
      </c>
      <c r="AB867" s="4" t="str">
        <f t="shared" si="27"/>
        <v>Non-TIF</v>
      </c>
    </row>
    <row r="868" spans="1:28" x14ac:dyDescent="0.25">
      <c r="A868">
        <v>2022</v>
      </c>
      <c r="B868">
        <v>57</v>
      </c>
      <c r="C868" t="s">
        <v>44</v>
      </c>
      <c r="D868">
        <v>93248264</v>
      </c>
      <c r="E868">
        <v>1497271</v>
      </c>
      <c r="F868">
        <v>44447</v>
      </c>
      <c r="G868">
        <v>143320067</v>
      </c>
      <c r="H868">
        <v>77389625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315499674</v>
      </c>
      <c r="O868">
        <v>159272</v>
      </c>
      <c r="P868">
        <v>315340402</v>
      </c>
      <c r="Q868">
        <v>0</v>
      </c>
      <c r="R868">
        <v>2022</v>
      </c>
      <c r="S868">
        <v>57</v>
      </c>
      <c r="T868">
        <v>1</v>
      </c>
      <c r="U868">
        <v>337</v>
      </c>
      <c r="V868">
        <v>571337</v>
      </c>
      <c r="W868" t="s">
        <v>26</v>
      </c>
      <c r="X868" t="s">
        <v>26</v>
      </c>
      <c r="Y868" t="s">
        <v>190</v>
      </c>
      <c r="Z868" t="s">
        <v>603</v>
      </c>
      <c r="AA868" s="3" t="str">
        <f t="shared" si="26"/>
        <v>1337</v>
      </c>
      <c r="AB868" s="4" t="str">
        <f t="shared" si="27"/>
        <v>Non-TIF</v>
      </c>
    </row>
    <row r="869" spans="1:28" x14ac:dyDescent="0.25">
      <c r="A869">
        <v>2022</v>
      </c>
      <c r="B869">
        <v>57</v>
      </c>
      <c r="C869" t="s">
        <v>44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2022</v>
      </c>
      <c r="S869">
        <v>57</v>
      </c>
      <c r="T869">
        <v>4</v>
      </c>
      <c r="U869">
        <v>777</v>
      </c>
      <c r="V869">
        <v>574777</v>
      </c>
      <c r="W869" t="s">
        <v>26</v>
      </c>
      <c r="X869" t="s">
        <v>26</v>
      </c>
      <c r="Y869" t="s">
        <v>48</v>
      </c>
      <c r="Z869" t="s">
        <v>603</v>
      </c>
      <c r="AA869" s="3" t="str">
        <f t="shared" si="26"/>
        <v>4777</v>
      </c>
      <c r="AB869" s="4" t="str">
        <f t="shared" si="27"/>
        <v>Non-TIF</v>
      </c>
    </row>
    <row r="870" spans="1:28" x14ac:dyDescent="0.25">
      <c r="A870">
        <v>2022</v>
      </c>
      <c r="B870">
        <v>57</v>
      </c>
      <c r="C870" t="s">
        <v>23</v>
      </c>
      <c r="D870">
        <v>7006694</v>
      </c>
      <c r="E870">
        <v>41594</v>
      </c>
      <c r="F870">
        <v>374</v>
      </c>
      <c r="G870">
        <v>1002737</v>
      </c>
      <c r="H870">
        <v>20793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8072192</v>
      </c>
      <c r="O870">
        <v>0</v>
      </c>
      <c r="P870">
        <v>8072192</v>
      </c>
      <c r="Q870">
        <v>0</v>
      </c>
      <c r="R870">
        <v>2022</v>
      </c>
      <c r="S870">
        <v>57</v>
      </c>
      <c r="T870">
        <v>1</v>
      </c>
      <c r="U870">
        <v>62</v>
      </c>
      <c r="V870" t="s">
        <v>108</v>
      </c>
      <c r="W870" t="s">
        <v>25</v>
      </c>
      <c r="X870" t="s">
        <v>26</v>
      </c>
      <c r="Y870" t="s">
        <v>109</v>
      </c>
      <c r="Z870" t="s">
        <v>603</v>
      </c>
      <c r="AA870" s="3" t="str">
        <f t="shared" si="26"/>
        <v>1062</v>
      </c>
      <c r="AB870" s="4" t="str">
        <f t="shared" si="27"/>
        <v>TIF</v>
      </c>
    </row>
    <row r="871" spans="1:28" x14ac:dyDescent="0.25">
      <c r="A871">
        <v>2022</v>
      </c>
      <c r="B871">
        <v>57</v>
      </c>
      <c r="C871" t="s">
        <v>23</v>
      </c>
      <c r="D871">
        <v>6171715</v>
      </c>
      <c r="E871">
        <v>51481</v>
      </c>
      <c r="F871">
        <v>0</v>
      </c>
      <c r="G871">
        <v>1938985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8162181</v>
      </c>
      <c r="O871">
        <v>0</v>
      </c>
      <c r="P871">
        <v>8162181</v>
      </c>
      <c r="Q871">
        <v>0</v>
      </c>
      <c r="R871">
        <v>2022</v>
      </c>
      <c r="S871">
        <v>57</v>
      </c>
      <c r="T871">
        <v>1</v>
      </c>
      <c r="U871">
        <v>89</v>
      </c>
      <c r="V871" t="s">
        <v>669</v>
      </c>
      <c r="W871" t="s">
        <v>25</v>
      </c>
      <c r="X871" t="s">
        <v>26</v>
      </c>
      <c r="Y871" t="s">
        <v>670</v>
      </c>
      <c r="Z871" t="s">
        <v>603</v>
      </c>
      <c r="AA871" s="3" t="str">
        <f t="shared" si="26"/>
        <v>1089</v>
      </c>
      <c r="AB871" s="4" t="str">
        <f t="shared" si="27"/>
        <v>TIF</v>
      </c>
    </row>
    <row r="872" spans="1:28" x14ac:dyDescent="0.25">
      <c r="A872">
        <v>2022</v>
      </c>
      <c r="B872">
        <v>57</v>
      </c>
      <c r="C872" t="s">
        <v>23</v>
      </c>
      <c r="D872">
        <v>32816188</v>
      </c>
      <c r="E872">
        <v>150932</v>
      </c>
      <c r="F872">
        <v>4107</v>
      </c>
      <c r="G872">
        <v>3066635</v>
      </c>
      <c r="H872">
        <v>83884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36121746</v>
      </c>
      <c r="O872">
        <v>7408</v>
      </c>
      <c r="P872">
        <v>36114338</v>
      </c>
      <c r="Q872">
        <v>0</v>
      </c>
      <c r="R872">
        <v>2022</v>
      </c>
      <c r="S872">
        <v>57</v>
      </c>
      <c r="T872">
        <v>4</v>
      </c>
      <c r="U872">
        <v>554</v>
      </c>
      <c r="V872" t="s">
        <v>671</v>
      </c>
      <c r="W872" t="s">
        <v>25</v>
      </c>
      <c r="X872" t="s">
        <v>26</v>
      </c>
      <c r="Y872" t="s">
        <v>672</v>
      </c>
      <c r="Z872" t="s">
        <v>603</v>
      </c>
      <c r="AA872" s="3" t="str">
        <f t="shared" si="26"/>
        <v>4554</v>
      </c>
      <c r="AB872" s="4" t="str">
        <f t="shared" si="27"/>
        <v>TIF</v>
      </c>
    </row>
    <row r="873" spans="1:28" x14ac:dyDescent="0.25">
      <c r="A873">
        <v>2022</v>
      </c>
      <c r="B873">
        <v>57</v>
      </c>
      <c r="C873" t="s">
        <v>23</v>
      </c>
      <c r="D873">
        <v>0</v>
      </c>
      <c r="E873">
        <v>25399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25399</v>
      </c>
      <c r="O873">
        <v>0</v>
      </c>
      <c r="P873">
        <v>25399</v>
      </c>
      <c r="Q873">
        <v>0</v>
      </c>
      <c r="R873">
        <v>2022</v>
      </c>
      <c r="S873">
        <v>57</v>
      </c>
      <c r="T873">
        <v>6</v>
      </c>
      <c r="U873">
        <v>138</v>
      </c>
      <c r="V873" t="s">
        <v>616</v>
      </c>
      <c r="W873" t="s">
        <v>25</v>
      </c>
      <c r="X873" t="s">
        <v>26</v>
      </c>
      <c r="Y873" t="s">
        <v>617</v>
      </c>
      <c r="Z873" t="s">
        <v>603</v>
      </c>
      <c r="AA873" s="3" t="str">
        <f t="shared" si="26"/>
        <v>6138</v>
      </c>
      <c r="AB873" s="4" t="str">
        <f t="shared" si="27"/>
        <v>TIF</v>
      </c>
    </row>
    <row r="874" spans="1:28" x14ac:dyDescent="0.25">
      <c r="A874">
        <v>2022</v>
      </c>
      <c r="B874">
        <v>57</v>
      </c>
      <c r="C874" t="s">
        <v>31</v>
      </c>
      <c r="D874">
        <v>126230882</v>
      </c>
      <c r="E874">
        <v>46459729</v>
      </c>
      <c r="F874">
        <v>1964471</v>
      </c>
      <c r="G874">
        <v>4278564</v>
      </c>
      <c r="H874">
        <v>152265</v>
      </c>
      <c r="I874">
        <v>0</v>
      </c>
      <c r="J874">
        <v>0</v>
      </c>
      <c r="K874">
        <v>0</v>
      </c>
      <c r="L874">
        <v>3259770</v>
      </c>
      <c r="M874">
        <v>9578192</v>
      </c>
      <c r="N874">
        <v>191923873</v>
      </c>
      <c r="O874">
        <v>168532</v>
      </c>
      <c r="P874">
        <v>191755341</v>
      </c>
      <c r="Q874">
        <v>4870005</v>
      </c>
      <c r="R874">
        <v>2022</v>
      </c>
      <c r="S874">
        <v>57</v>
      </c>
      <c r="T874">
        <v>4</v>
      </c>
      <c r="U874">
        <v>554</v>
      </c>
      <c r="V874">
        <v>574554</v>
      </c>
      <c r="W874" t="s">
        <v>26</v>
      </c>
      <c r="X874" t="s">
        <v>26</v>
      </c>
      <c r="Y874" t="s">
        <v>590</v>
      </c>
      <c r="Z874" t="s">
        <v>603</v>
      </c>
      <c r="AA874" s="3" t="str">
        <f t="shared" si="26"/>
        <v>4554</v>
      </c>
      <c r="AB874" s="4" t="str">
        <f t="shared" si="27"/>
        <v>Non-TIF</v>
      </c>
    </row>
    <row r="875" spans="1:28" x14ac:dyDescent="0.25">
      <c r="A875">
        <v>2022</v>
      </c>
      <c r="B875">
        <v>61</v>
      </c>
      <c r="C875" t="s">
        <v>31</v>
      </c>
      <c r="D875">
        <v>230569</v>
      </c>
      <c r="E875">
        <v>91918</v>
      </c>
      <c r="F875">
        <v>459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322946</v>
      </c>
      <c r="O875">
        <v>0</v>
      </c>
      <c r="P875">
        <v>322946</v>
      </c>
      <c r="Q875">
        <v>28247</v>
      </c>
      <c r="R875">
        <v>2022</v>
      </c>
      <c r="S875">
        <v>61</v>
      </c>
      <c r="T875">
        <v>2</v>
      </c>
      <c r="U875">
        <v>673</v>
      </c>
      <c r="V875">
        <v>12673</v>
      </c>
      <c r="W875" t="s">
        <v>26</v>
      </c>
      <c r="X875" t="s">
        <v>26</v>
      </c>
      <c r="Y875" t="s">
        <v>98</v>
      </c>
      <c r="Z875" t="s">
        <v>656</v>
      </c>
      <c r="AA875" s="3" t="str">
        <f t="shared" si="26"/>
        <v>2673</v>
      </c>
      <c r="AB875" s="4" t="str">
        <f t="shared" si="27"/>
        <v>Non-TIF</v>
      </c>
    </row>
    <row r="876" spans="1:28" x14ac:dyDescent="0.25">
      <c r="A876">
        <v>2022</v>
      </c>
      <c r="B876">
        <v>61</v>
      </c>
      <c r="C876" t="s">
        <v>31</v>
      </c>
      <c r="D876">
        <v>8116033</v>
      </c>
      <c r="E876">
        <v>4448894</v>
      </c>
      <c r="F876">
        <v>151303</v>
      </c>
      <c r="G876">
        <v>277726</v>
      </c>
      <c r="H876">
        <v>0</v>
      </c>
      <c r="I876">
        <v>0</v>
      </c>
      <c r="J876">
        <v>0</v>
      </c>
      <c r="K876">
        <v>0</v>
      </c>
      <c r="L876">
        <v>219059</v>
      </c>
      <c r="M876">
        <v>231954</v>
      </c>
      <c r="N876">
        <v>13444969</v>
      </c>
      <c r="O876">
        <v>1852</v>
      </c>
      <c r="P876">
        <v>13443117</v>
      </c>
      <c r="Q876">
        <v>1596733</v>
      </c>
      <c r="R876">
        <v>2022</v>
      </c>
      <c r="S876">
        <v>61</v>
      </c>
      <c r="T876">
        <v>0</v>
      </c>
      <c r="U876">
        <v>27</v>
      </c>
      <c r="V876">
        <v>250027</v>
      </c>
      <c r="W876" t="s">
        <v>26</v>
      </c>
      <c r="X876" t="s">
        <v>26</v>
      </c>
      <c r="Y876" t="s">
        <v>323</v>
      </c>
      <c r="Z876" t="s">
        <v>656</v>
      </c>
      <c r="AA876" s="3" t="str">
        <f t="shared" si="26"/>
        <v>0027</v>
      </c>
      <c r="AB876" s="4" t="str">
        <f t="shared" si="27"/>
        <v>Non-TIF</v>
      </c>
    </row>
    <row r="877" spans="1:28" x14ac:dyDescent="0.25">
      <c r="A877">
        <v>2022</v>
      </c>
      <c r="B877">
        <v>61</v>
      </c>
      <c r="C877" t="s">
        <v>31</v>
      </c>
      <c r="D877">
        <v>99015009</v>
      </c>
      <c r="E877">
        <v>26602070</v>
      </c>
      <c r="F877">
        <v>1717410</v>
      </c>
      <c r="G877">
        <v>3368645</v>
      </c>
      <c r="H877">
        <v>217156</v>
      </c>
      <c r="I877">
        <v>0</v>
      </c>
      <c r="J877">
        <v>0</v>
      </c>
      <c r="K877">
        <v>0</v>
      </c>
      <c r="L877">
        <v>3773423</v>
      </c>
      <c r="M877">
        <v>0</v>
      </c>
      <c r="N877">
        <v>134693713</v>
      </c>
      <c r="O877">
        <v>222240</v>
      </c>
      <c r="P877">
        <v>134471473</v>
      </c>
      <c r="Q877">
        <v>2463740</v>
      </c>
      <c r="R877">
        <v>2022</v>
      </c>
      <c r="S877">
        <v>61</v>
      </c>
      <c r="T877">
        <v>3</v>
      </c>
      <c r="U877">
        <v>119</v>
      </c>
      <c r="V877">
        <v>613119</v>
      </c>
      <c r="W877" t="s">
        <v>26</v>
      </c>
      <c r="X877" t="s">
        <v>26</v>
      </c>
      <c r="Y877" t="s">
        <v>235</v>
      </c>
      <c r="Z877" t="s">
        <v>656</v>
      </c>
      <c r="AA877" s="3" t="str">
        <f t="shared" si="26"/>
        <v>3119</v>
      </c>
      <c r="AB877" s="4" t="str">
        <f t="shared" si="27"/>
        <v>Non-TIF</v>
      </c>
    </row>
    <row r="878" spans="1:28" x14ac:dyDescent="0.25">
      <c r="A878">
        <v>2022</v>
      </c>
      <c r="B878">
        <v>62</v>
      </c>
      <c r="C878" t="s">
        <v>44</v>
      </c>
      <c r="D878">
        <v>72176</v>
      </c>
      <c r="E878">
        <v>189822</v>
      </c>
      <c r="F878">
        <v>0</v>
      </c>
      <c r="G878">
        <v>0</v>
      </c>
      <c r="H878">
        <v>3223674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3485672</v>
      </c>
      <c r="O878">
        <v>0</v>
      </c>
      <c r="P878">
        <v>3485672</v>
      </c>
      <c r="Q878">
        <v>0</v>
      </c>
      <c r="R878">
        <v>2022</v>
      </c>
      <c r="S878">
        <v>62</v>
      </c>
      <c r="T878">
        <v>3</v>
      </c>
      <c r="U878">
        <v>906</v>
      </c>
      <c r="V878">
        <v>503906</v>
      </c>
      <c r="W878" t="s">
        <v>26</v>
      </c>
      <c r="X878" t="s">
        <v>26</v>
      </c>
      <c r="Y878" t="s">
        <v>537</v>
      </c>
      <c r="Z878" t="s">
        <v>657</v>
      </c>
      <c r="AA878" s="3" t="str">
        <f t="shared" si="26"/>
        <v>3906</v>
      </c>
      <c r="AB878" s="4" t="str">
        <f t="shared" si="27"/>
        <v>Non-TIF</v>
      </c>
    </row>
    <row r="879" spans="1:28" x14ac:dyDescent="0.25">
      <c r="A879">
        <v>2022</v>
      </c>
      <c r="B879">
        <v>62</v>
      </c>
      <c r="C879" t="s">
        <v>44</v>
      </c>
      <c r="D879">
        <v>267700509</v>
      </c>
      <c r="E879">
        <v>170118</v>
      </c>
      <c r="F879">
        <v>0</v>
      </c>
      <c r="G879">
        <v>69392012</v>
      </c>
      <c r="H879">
        <v>28063475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365326114</v>
      </c>
      <c r="O879">
        <v>621346</v>
      </c>
      <c r="P879">
        <v>364704768</v>
      </c>
      <c r="Q879">
        <v>0</v>
      </c>
      <c r="R879">
        <v>2022</v>
      </c>
      <c r="S879">
        <v>62</v>
      </c>
      <c r="T879">
        <v>5</v>
      </c>
      <c r="U879">
        <v>13</v>
      </c>
      <c r="V879">
        <v>625013</v>
      </c>
      <c r="W879" t="s">
        <v>26</v>
      </c>
      <c r="X879" t="s">
        <v>26</v>
      </c>
      <c r="Y879" t="s">
        <v>658</v>
      </c>
      <c r="Z879" t="s">
        <v>657</v>
      </c>
      <c r="AA879" s="3" t="str">
        <f t="shared" si="26"/>
        <v>5013</v>
      </c>
      <c r="AB879" s="4" t="str">
        <f t="shared" si="27"/>
        <v>Non-TIF</v>
      </c>
    </row>
    <row r="880" spans="1:28" x14ac:dyDescent="0.25">
      <c r="A880">
        <v>2022</v>
      </c>
      <c r="B880">
        <v>63</v>
      </c>
      <c r="C880" t="s">
        <v>44</v>
      </c>
      <c r="D880">
        <v>14816</v>
      </c>
      <c r="E880">
        <v>36305</v>
      </c>
      <c r="F880">
        <v>0</v>
      </c>
      <c r="G880">
        <v>57552</v>
      </c>
      <c r="H880">
        <v>18409611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18518284</v>
      </c>
      <c r="O880">
        <v>14816</v>
      </c>
      <c r="P880">
        <v>18503468</v>
      </c>
      <c r="Q880">
        <v>0</v>
      </c>
      <c r="R880">
        <v>2022</v>
      </c>
      <c r="S880">
        <v>63</v>
      </c>
      <c r="T880">
        <v>3</v>
      </c>
      <c r="U880">
        <v>375</v>
      </c>
      <c r="V880">
        <v>633375</v>
      </c>
      <c r="W880" t="s">
        <v>26</v>
      </c>
      <c r="X880" t="s">
        <v>26</v>
      </c>
      <c r="Y880" t="s">
        <v>744</v>
      </c>
      <c r="Z880" t="s">
        <v>662</v>
      </c>
      <c r="AA880" s="3" t="str">
        <f t="shared" si="26"/>
        <v>3375</v>
      </c>
      <c r="AB880" s="4" t="str">
        <f t="shared" si="27"/>
        <v>Non-TIF</v>
      </c>
    </row>
    <row r="881" spans="1:28" x14ac:dyDescent="0.25">
      <c r="A881">
        <v>2022</v>
      </c>
      <c r="B881">
        <v>63</v>
      </c>
      <c r="C881" t="s">
        <v>31</v>
      </c>
      <c r="D881">
        <v>25885114</v>
      </c>
      <c r="E881">
        <v>18866909</v>
      </c>
      <c r="F881">
        <v>1054836</v>
      </c>
      <c r="G881">
        <v>332311</v>
      </c>
      <c r="H881">
        <v>30691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46169861</v>
      </c>
      <c r="O881">
        <v>44448</v>
      </c>
      <c r="P881">
        <v>46125413</v>
      </c>
      <c r="Q881">
        <v>1285366</v>
      </c>
      <c r="R881">
        <v>2022</v>
      </c>
      <c r="S881">
        <v>63</v>
      </c>
      <c r="T881">
        <v>5</v>
      </c>
      <c r="U881">
        <v>319</v>
      </c>
      <c r="V881">
        <v>505319</v>
      </c>
      <c r="W881" t="s">
        <v>26</v>
      </c>
      <c r="X881" t="s">
        <v>26</v>
      </c>
      <c r="Y881" t="s">
        <v>625</v>
      </c>
      <c r="Z881" t="s">
        <v>662</v>
      </c>
      <c r="AA881" s="3" t="str">
        <f t="shared" si="26"/>
        <v>5319</v>
      </c>
      <c r="AB881" s="4" t="str">
        <f t="shared" si="27"/>
        <v>Non-TIF</v>
      </c>
    </row>
    <row r="882" spans="1:28" x14ac:dyDescent="0.25">
      <c r="A882">
        <v>2022</v>
      </c>
      <c r="B882">
        <v>63</v>
      </c>
      <c r="C882" t="s">
        <v>31</v>
      </c>
      <c r="D882">
        <v>80254</v>
      </c>
      <c r="E882">
        <v>3134</v>
      </c>
      <c r="F882">
        <v>10667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94055</v>
      </c>
      <c r="O882">
        <v>0</v>
      </c>
      <c r="P882">
        <v>94055</v>
      </c>
      <c r="Q882">
        <v>15170</v>
      </c>
      <c r="R882">
        <v>2022</v>
      </c>
      <c r="S882">
        <v>63</v>
      </c>
      <c r="T882">
        <v>1</v>
      </c>
      <c r="U882">
        <v>107</v>
      </c>
      <c r="V882">
        <v>591107</v>
      </c>
      <c r="W882" t="s">
        <v>26</v>
      </c>
      <c r="X882" t="s">
        <v>26</v>
      </c>
      <c r="Y882" t="s">
        <v>678</v>
      </c>
      <c r="Z882" t="s">
        <v>662</v>
      </c>
      <c r="AA882" s="3" t="str">
        <f t="shared" si="26"/>
        <v>1107</v>
      </c>
      <c r="AB882" s="4" t="str">
        <f t="shared" si="27"/>
        <v>Non-TIF</v>
      </c>
    </row>
    <row r="883" spans="1:28" x14ac:dyDescent="0.25">
      <c r="A883">
        <v>2022</v>
      </c>
      <c r="B883">
        <v>64</v>
      </c>
      <c r="C883" t="s">
        <v>23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2022</v>
      </c>
      <c r="S883">
        <v>64</v>
      </c>
      <c r="T883">
        <v>3</v>
      </c>
      <c r="U883">
        <v>582</v>
      </c>
      <c r="V883" t="s">
        <v>747</v>
      </c>
      <c r="W883" t="s">
        <v>25</v>
      </c>
      <c r="X883" t="s">
        <v>26</v>
      </c>
      <c r="Y883" t="s">
        <v>748</v>
      </c>
      <c r="Z883" t="s">
        <v>663</v>
      </c>
      <c r="AA883" s="3" t="str">
        <f t="shared" si="26"/>
        <v>3582</v>
      </c>
      <c r="AB883" s="4" t="str">
        <f t="shared" si="27"/>
        <v>TIF</v>
      </c>
    </row>
    <row r="884" spans="1:28" x14ac:dyDescent="0.25">
      <c r="A884">
        <v>2022</v>
      </c>
      <c r="B884">
        <v>64</v>
      </c>
      <c r="C884" t="s">
        <v>23</v>
      </c>
      <c r="D884">
        <v>5510620</v>
      </c>
      <c r="E884">
        <v>0</v>
      </c>
      <c r="F884">
        <v>0</v>
      </c>
      <c r="G884">
        <v>18916991</v>
      </c>
      <c r="H884">
        <v>7717001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32144612</v>
      </c>
      <c r="O884">
        <v>0</v>
      </c>
      <c r="P884">
        <v>32144612</v>
      </c>
      <c r="Q884">
        <v>0</v>
      </c>
      <c r="R884">
        <v>2022</v>
      </c>
      <c r="S884">
        <v>64</v>
      </c>
      <c r="T884">
        <v>4</v>
      </c>
      <c r="U884">
        <v>104</v>
      </c>
      <c r="V884" t="s">
        <v>749</v>
      </c>
      <c r="W884" t="s">
        <v>25</v>
      </c>
      <c r="X884" t="s">
        <v>26</v>
      </c>
      <c r="Y884" t="s">
        <v>750</v>
      </c>
      <c r="Z884" t="s">
        <v>663</v>
      </c>
      <c r="AA884" s="3" t="str">
        <f t="shared" si="26"/>
        <v>4104</v>
      </c>
      <c r="AB884" s="4" t="str">
        <f t="shared" si="27"/>
        <v>TIF</v>
      </c>
    </row>
    <row r="885" spans="1:28" x14ac:dyDescent="0.25">
      <c r="A885">
        <v>2022</v>
      </c>
      <c r="B885">
        <v>64</v>
      </c>
      <c r="C885" t="s">
        <v>31</v>
      </c>
      <c r="D885">
        <v>6066923</v>
      </c>
      <c r="E885">
        <v>6622335</v>
      </c>
      <c r="F885">
        <v>164399</v>
      </c>
      <c r="G885">
        <v>321304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13174961</v>
      </c>
      <c r="O885">
        <v>11112</v>
      </c>
      <c r="P885">
        <v>13163849</v>
      </c>
      <c r="Q885">
        <v>105787</v>
      </c>
      <c r="R885">
        <v>2022</v>
      </c>
      <c r="S885">
        <v>64</v>
      </c>
      <c r="T885">
        <v>0</v>
      </c>
      <c r="U885">
        <v>513</v>
      </c>
      <c r="V885">
        <v>500513</v>
      </c>
      <c r="W885" t="s">
        <v>26</v>
      </c>
      <c r="X885" t="s">
        <v>26</v>
      </c>
      <c r="Y885" t="s">
        <v>529</v>
      </c>
      <c r="Z885" t="s">
        <v>663</v>
      </c>
      <c r="AA885" s="3" t="str">
        <f t="shared" si="26"/>
        <v>0513</v>
      </c>
      <c r="AB885" s="4" t="str">
        <f t="shared" si="27"/>
        <v>Non-TIF</v>
      </c>
    </row>
    <row r="886" spans="1:28" x14ac:dyDescent="0.25">
      <c r="A886">
        <v>2022</v>
      </c>
      <c r="B886">
        <v>64</v>
      </c>
      <c r="C886" t="s">
        <v>31</v>
      </c>
      <c r="D886">
        <v>27068915</v>
      </c>
      <c r="E886">
        <v>39530118</v>
      </c>
      <c r="F886">
        <v>1620960</v>
      </c>
      <c r="G886">
        <v>6245390</v>
      </c>
      <c r="H886">
        <v>26823316</v>
      </c>
      <c r="I886">
        <v>0</v>
      </c>
      <c r="J886">
        <v>0</v>
      </c>
      <c r="K886">
        <v>0</v>
      </c>
      <c r="L886">
        <v>1434937</v>
      </c>
      <c r="M886">
        <v>0</v>
      </c>
      <c r="N886">
        <v>102723636</v>
      </c>
      <c r="O886">
        <v>124084</v>
      </c>
      <c r="P886">
        <v>102599552</v>
      </c>
      <c r="Q886">
        <v>15515845</v>
      </c>
      <c r="R886">
        <v>2022</v>
      </c>
      <c r="S886">
        <v>64</v>
      </c>
      <c r="T886">
        <v>2</v>
      </c>
      <c r="U886">
        <v>682</v>
      </c>
      <c r="V886">
        <v>642682</v>
      </c>
      <c r="W886" t="s">
        <v>26</v>
      </c>
      <c r="X886" t="s">
        <v>26</v>
      </c>
      <c r="Y886" t="s">
        <v>664</v>
      </c>
      <c r="Z886" t="s">
        <v>663</v>
      </c>
      <c r="AA886" s="3" t="str">
        <f t="shared" si="26"/>
        <v>2682</v>
      </c>
      <c r="AB886" s="4" t="str">
        <f t="shared" si="27"/>
        <v>Non-TIF</v>
      </c>
    </row>
    <row r="887" spans="1:28" x14ac:dyDescent="0.25">
      <c r="A887">
        <v>2022</v>
      </c>
      <c r="B887">
        <v>64</v>
      </c>
      <c r="C887" t="s">
        <v>31</v>
      </c>
      <c r="D887">
        <v>775409</v>
      </c>
      <c r="E887">
        <v>835452</v>
      </c>
      <c r="F887">
        <v>40856</v>
      </c>
      <c r="G887">
        <v>93534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1745251</v>
      </c>
      <c r="O887">
        <v>1852</v>
      </c>
      <c r="P887">
        <v>1743399</v>
      </c>
      <c r="Q887">
        <v>20665</v>
      </c>
      <c r="R887">
        <v>2022</v>
      </c>
      <c r="S887">
        <v>64</v>
      </c>
      <c r="T887">
        <v>1</v>
      </c>
      <c r="U887">
        <v>350</v>
      </c>
      <c r="V887">
        <v>851350</v>
      </c>
      <c r="W887" t="s">
        <v>26</v>
      </c>
      <c r="X887" t="s">
        <v>26</v>
      </c>
      <c r="Y887" t="s">
        <v>532</v>
      </c>
      <c r="Z887" t="s">
        <v>663</v>
      </c>
      <c r="AA887" s="3" t="str">
        <f t="shared" si="26"/>
        <v>1350</v>
      </c>
      <c r="AB887" s="4" t="str">
        <f t="shared" si="27"/>
        <v>Non-TIF</v>
      </c>
    </row>
    <row r="888" spans="1:28" x14ac:dyDescent="0.25">
      <c r="A888">
        <v>2022</v>
      </c>
      <c r="B888">
        <v>65</v>
      </c>
      <c r="C888" t="s">
        <v>23</v>
      </c>
      <c r="D888">
        <v>16265103</v>
      </c>
      <c r="E888">
        <v>2532339</v>
      </c>
      <c r="F888">
        <v>0</v>
      </c>
      <c r="G888">
        <v>17251554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36048996</v>
      </c>
      <c r="O888">
        <v>0</v>
      </c>
      <c r="P888">
        <v>36048996</v>
      </c>
      <c r="Q888">
        <v>0</v>
      </c>
      <c r="R888">
        <v>2022</v>
      </c>
      <c r="S888">
        <v>65</v>
      </c>
      <c r="T888">
        <v>2</v>
      </c>
      <c r="U888">
        <v>511</v>
      </c>
      <c r="V888" t="s">
        <v>897</v>
      </c>
      <c r="W888" t="s">
        <v>25</v>
      </c>
      <c r="X888" t="s">
        <v>26</v>
      </c>
      <c r="Y888" t="s">
        <v>898</v>
      </c>
      <c r="Z888" t="s">
        <v>699</v>
      </c>
      <c r="AA888" s="3" t="str">
        <f t="shared" si="26"/>
        <v>2511</v>
      </c>
      <c r="AB888" s="4" t="str">
        <f t="shared" si="27"/>
        <v>TIF</v>
      </c>
    </row>
    <row r="889" spans="1:28" x14ac:dyDescent="0.25">
      <c r="A889">
        <v>2022</v>
      </c>
      <c r="B889">
        <v>65</v>
      </c>
      <c r="C889" t="s">
        <v>31</v>
      </c>
      <c r="D889">
        <v>1132369</v>
      </c>
      <c r="E889">
        <v>4776255</v>
      </c>
      <c r="F889">
        <v>121213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6029837</v>
      </c>
      <c r="O889">
        <v>7408</v>
      </c>
      <c r="P889">
        <v>6022429</v>
      </c>
      <c r="Q889">
        <v>256617</v>
      </c>
      <c r="R889">
        <v>2022</v>
      </c>
      <c r="S889">
        <v>65</v>
      </c>
      <c r="T889">
        <v>5</v>
      </c>
      <c r="U889">
        <v>976</v>
      </c>
      <c r="V889">
        <v>735976</v>
      </c>
      <c r="W889" t="s">
        <v>26</v>
      </c>
      <c r="X889" t="s">
        <v>26</v>
      </c>
      <c r="Y889" t="s">
        <v>440</v>
      </c>
      <c r="Z889" t="s">
        <v>699</v>
      </c>
      <c r="AA889" s="3" t="str">
        <f t="shared" si="26"/>
        <v>5976</v>
      </c>
      <c r="AB889" s="4" t="str">
        <f t="shared" si="27"/>
        <v>Non-TIF</v>
      </c>
    </row>
    <row r="890" spans="1:28" x14ac:dyDescent="0.25">
      <c r="A890">
        <v>2022</v>
      </c>
      <c r="B890">
        <v>66</v>
      </c>
      <c r="C890" t="s">
        <v>44</v>
      </c>
      <c r="D890">
        <v>1437666</v>
      </c>
      <c r="E890">
        <v>10449</v>
      </c>
      <c r="F890">
        <v>0</v>
      </c>
      <c r="G890">
        <v>2510655</v>
      </c>
      <c r="H890">
        <v>1798155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5756925</v>
      </c>
      <c r="O890">
        <v>22224</v>
      </c>
      <c r="P890">
        <v>5734701</v>
      </c>
      <c r="Q890">
        <v>0</v>
      </c>
      <c r="R890">
        <v>2022</v>
      </c>
      <c r="S890">
        <v>66</v>
      </c>
      <c r="T890">
        <v>4</v>
      </c>
      <c r="U890">
        <v>995</v>
      </c>
      <c r="V890">
        <v>664995</v>
      </c>
      <c r="W890" t="s">
        <v>26</v>
      </c>
      <c r="X890" t="s">
        <v>26</v>
      </c>
      <c r="Y890" t="s">
        <v>574</v>
      </c>
      <c r="Z890" t="s">
        <v>703</v>
      </c>
      <c r="AA890" s="3" t="str">
        <f t="shared" si="26"/>
        <v>4995</v>
      </c>
      <c r="AB890" s="4" t="str">
        <f t="shared" si="27"/>
        <v>Non-TIF</v>
      </c>
    </row>
    <row r="891" spans="1:28" x14ac:dyDescent="0.25">
      <c r="A891">
        <v>2022</v>
      </c>
      <c r="B891">
        <v>66</v>
      </c>
      <c r="C891" t="s">
        <v>23</v>
      </c>
      <c r="D891">
        <v>6228037</v>
      </c>
      <c r="E891">
        <v>51290</v>
      </c>
      <c r="F891">
        <v>0</v>
      </c>
      <c r="G891">
        <v>23602303</v>
      </c>
      <c r="H891">
        <v>24348529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54230159</v>
      </c>
      <c r="O891">
        <v>0</v>
      </c>
      <c r="P891">
        <v>54230159</v>
      </c>
      <c r="Q891">
        <v>0</v>
      </c>
      <c r="R891">
        <v>2022</v>
      </c>
      <c r="S891">
        <v>66</v>
      </c>
      <c r="T891">
        <v>4</v>
      </c>
      <c r="U891">
        <v>995</v>
      </c>
      <c r="V891" t="s">
        <v>701</v>
      </c>
      <c r="W891" t="s">
        <v>25</v>
      </c>
      <c r="X891" t="s">
        <v>26</v>
      </c>
      <c r="Y891" t="s">
        <v>702</v>
      </c>
      <c r="Z891" t="s">
        <v>703</v>
      </c>
      <c r="AA891" s="3" t="str">
        <f t="shared" si="26"/>
        <v>4995</v>
      </c>
      <c r="AB891" s="4" t="str">
        <f t="shared" si="27"/>
        <v>TIF</v>
      </c>
    </row>
    <row r="892" spans="1:28" x14ac:dyDescent="0.25">
      <c r="A892">
        <v>2022</v>
      </c>
      <c r="B892">
        <v>67</v>
      </c>
      <c r="C892" t="s">
        <v>31</v>
      </c>
      <c r="D892">
        <v>0</v>
      </c>
      <c r="E892">
        <v>1072052</v>
      </c>
      <c r="F892">
        <v>23579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1095631</v>
      </c>
      <c r="O892">
        <v>0</v>
      </c>
      <c r="P892">
        <v>1095631</v>
      </c>
      <c r="Q892">
        <v>3168</v>
      </c>
      <c r="R892">
        <v>2022</v>
      </c>
      <c r="S892">
        <v>67</v>
      </c>
      <c r="T892">
        <v>7</v>
      </c>
      <c r="U892">
        <v>92</v>
      </c>
      <c r="V892">
        <v>437092</v>
      </c>
      <c r="W892" t="s">
        <v>26</v>
      </c>
      <c r="X892" t="s">
        <v>26</v>
      </c>
      <c r="Y892" t="s">
        <v>455</v>
      </c>
      <c r="Z892" t="s">
        <v>704</v>
      </c>
      <c r="AA892" s="3" t="str">
        <f t="shared" si="26"/>
        <v>7092</v>
      </c>
      <c r="AB892" s="4" t="str">
        <f t="shared" si="27"/>
        <v>Non-TIF</v>
      </c>
    </row>
    <row r="893" spans="1:28" x14ac:dyDescent="0.25">
      <c r="A893">
        <v>2022</v>
      </c>
      <c r="B893">
        <v>67</v>
      </c>
      <c r="C893" t="s">
        <v>31</v>
      </c>
      <c r="D893">
        <v>31557777</v>
      </c>
      <c r="E893">
        <v>91504489</v>
      </c>
      <c r="F893">
        <v>2176765</v>
      </c>
      <c r="G893">
        <v>3638633</v>
      </c>
      <c r="H893">
        <v>2881312</v>
      </c>
      <c r="I893">
        <v>0</v>
      </c>
      <c r="J893">
        <v>0</v>
      </c>
      <c r="K893">
        <v>0</v>
      </c>
      <c r="L893">
        <v>4665717</v>
      </c>
      <c r="M893">
        <v>10129272</v>
      </c>
      <c r="N893">
        <v>146553965</v>
      </c>
      <c r="O893">
        <v>90748</v>
      </c>
      <c r="P893">
        <v>146463217</v>
      </c>
      <c r="Q893">
        <v>961190</v>
      </c>
      <c r="R893">
        <v>2022</v>
      </c>
      <c r="S893">
        <v>67</v>
      </c>
      <c r="T893">
        <v>7</v>
      </c>
      <c r="U893">
        <v>2</v>
      </c>
      <c r="V893">
        <v>677002</v>
      </c>
      <c r="W893" t="s">
        <v>26</v>
      </c>
      <c r="X893" t="s">
        <v>26</v>
      </c>
      <c r="Y893" t="s">
        <v>791</v>
      </c>
      <c r="Z893" t="s">
        <v>704</v>
      </c>
      <c r="AA893" s="3" t="str">
        <f t="shared" si="26"/>
        <v>7002</v>
      </c>
      <c r="AB893" s="4" t="str">
        <f t="shared" si="27"/>
        <v>Non-TIF</v>
      </c>
    </row>
    <row r="894" spans="1:28" x14ac:dyDescent="0.25">
      <c r="A894">
        <v>2022</v>
      </c>
      <c r="B894">
        <v>67</v>
      </c>
      <c r="C894" t="s">
        <v>31</v>
      </c>
      <c r="D894">
        <v>3357083</v>
      </c>
      <c r="E894">
        <v>21934621</v>
      </c>
      <c r="F894">
        <v>821064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26112768</v>
      </c>
      <c r="O894">
        <v>3704</v>
      </c>
      <c r="P894">
        <v>26109064</v>
      </c>
      <c r="Q894">
        <v>137400</v>
      </c>
      <c r="R894">
        <v>2022</v>
      </c>
      <c r="S894">
        <v>67</v>
      </c>
      <c r="T894">
        <v>1</v>
      </c>
      <c r="U894">
        <v>917</v>
      </c>
      <c r="V894">
        <v>431917</v>
      </c>
      <c r="W894" t="s">
        <v>26</v>
      </c>
      <c r="X894" t="s">
        <v>26</v>
      </c>
      <c r="Y894" t="s">
        <v>360</v>
      </c>
      <c r="Z894" t="s">
        <v>704</v>
      </c>
      <c r="AA894" s="3" t="str">
        <f t="shared" si="26"/>
        <v>1917</v>
      </c>
      <c r="AB894" s="4" t="str">
        <f t="shared" si="27"/>
        <v>Non-TIF</v>
      </c>
    </row>
    <row r="895" spans="1:28" x14ac:dyDescent="0.25">
      <c r="A895">
        <v>2022</v>
      </c>
      <c r="B895">
        <v>67</v>
      </c>
      <c r="C895" t="s">
        <v>31</v>
      </c>
      <c r="D895">
        <v>7819521</v>
      </c>
      <c r="E895">
        <v>30257003</v>
      </c>
      <c r="F895">
        <v>2994705</v>
      </c>
      <c r="G895">
        <v>1017892</v>
      </c>
      <c r="H895">
        <v>21721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42110842</v>
      </c>
      <c r="O895">
        <v>51856</v>
      </c>
      <c r="P895">
        <v>42058986</v>
      </c>
      <c r="Q895">
        <v>465750</v>
      </c>
      <c r="R895">
        <v>2022</v>
      </c>
      <c r="S895">
        <v>67</v>
      </c>
      <c r="T895">
        <v>6</v>
      </c>
      <c r="U895">
        <v>969</v>
      </c>
      <c r="V895">
        <v>436969</v>
      </c>
      <c r="W895" t="s">
        <v>26</v>
      </c>
      <c r="X895" t="s">
        <v>26</v>
      </c>
      <c r="Y895" t="s">
        <v>482</v>
      </c>
      <c r="Z895" t="s">
        <v>704</v>
      </c>
      <c r="AA895" s="3" t="str">
        <f t="shared" si="26"/>
        <v>6969</v>
      </c>
      <c r="AB895" s="4" t="str">
        <f t="shared" si="27"/>
        <v>Non-TIF</v>
      </c>
    </row>
    <row r="896" spans="1:28" x14ac:dyDescent="0.25">
      <c r="A896">
        <v>2022</v>
      </c>
      <c r="B896">
        <v>67</v>
      </c>
      <c r="C896" t="s">
        <v>31</v>
      </c>
      <c r="D896">
        <v>80384676</v>
      </c>
      <c r="E896">
        <v>172938366</v>
      </c>
      <c r="F896">
        <v>5126480</v>
      </c>
      <c r="G896">
        <v>6449424</v>
      </c>
      <c r="H896">
        <v>943000</v>
      </c>
      <c r="I896">
        <v>0</v>
      </c>
      <c r="J896">
        <v>0</v>
      </c>
      <c r="K896">
        <v>0</v>
      </c>
      <c r="L896">
        <v>1506901</v>
      </c>
      <c r="M896">
        <v>17619142</v>
      </c>
      <c r="N896">
        <v>284967989</v>
      </c>
      <c r="O896">
        <v>303683</v>
      </c>
      <c r="P896">
        <v>284664306</v>
      </c>
      <c r="Q896">
        <v>2527022</v>
      </c>
      <c r="R896">
        <v>2022</v>
      </c>
      <c r="S896">
        <v>67</v>
      </c>
      <c r="T896">
        <v>6</v>
      </c>
      <c r="U896">
        <v>987</v>
      </c>
      <c r="V896">
        <v>676987</v>
      </c>
      <c r="W896" t="s">
        <v>26</v>
      </c>
      <c r="X896" t="s">
        <v>26</v>
      </c>
      <c r="Y896" t="s">
        <v>513</v>
      </c>
      <c r="Z896" t="s">
        <v>704</v>
      </c>
      <c r="AA896" s="3" t="str">
        <f t="shared" si="26"/>
        <v>6987</v>
      </c>
      <c r="AB896" s="4" t="str">
        <f t="shared" si="27"/>
        <v>Non-TIF</v>
      </c>
    </row>
    <row r="897" spans="1:28" x14ac:dyDescent="0.25">
      <c r="A897">
        <v>2022</v>
      </c>
      <c r="B897">
        <v>68</v>
      </c>
      <c r="C897" t="s">
        <v>31</v>
      </c>
      <c r="D897">
        <v>8667519</v>
      </c>
      <c r="E897">
        <v>14306073</v>
      </c>
      <c r="F897">
        <v>516123</v>
      </c>
      <c r="G897">
        <v>431897</v>
      </c>
      <c r="H897">
        <v>158093</v>
      </c>
      <c r="I897">
        <v>0</v>
      </c>
      <c r="J897">
        <v>0</v>
      </c>
      <c r="K897">
        <v>14865</v>
      </c>
      <c r="L897">
        <v>189860</v>
      </c>
      <c r="M897">
        <v>2625658</v>
      </c>
      <c r="N897">
        <v>26910088</v>
      </c>
      <c r="O897">
        <v>27780</v>
      </c>
      <c r="P897">
        <v>26882308</v>
      </c>
      <c r="Q897">
        <v>3851531</v>
      </c>
      <c r="R897">
        <v>2022</v>
      </c>
      <c r="S897">
        <v>68</v>
      </c>
      <c r="T897">
        <v>0</v>
      </c>
      <c r="U897">
        <v>657</v>
      </c>
      <c r="V897">
        <v>900657</v>
      </c>
      <c r="W897" t="s">
        <v>26</v>
      </c>
      <c r="X897" t="s">
        <v>26</v>
      </c>
      <c r="Y897" t="s">
        <v>500</v>
      </c>
      <c r="Z897" t="s">
        <v>705</v>
      </c>
      <c r="AA897" s="3" t="str">
        <f t="shared" si="26"/>
        <v>0657</v>
      </c>
      <c r="AB897" s="4" t="str">
        <f t="shared" si="27"/>
        <v>Non-TIF</v>
      </c>
    </row>
    <row r="898" spans="1:28" x14ac:dyDescent="0.25">
      <c r="A898">
        <v>2022</v>
      </c>
      <c r="B898">
        <v>69</v>
      </c>
      <c r="C898" t="s">
        <v>44</v>
      </c>
      <c r="D898">
        <v>19919166</v>
      </c>
      <c r="E898">
        <v>1193499</v>
      </c>
      <c r="F898">
        <v>4470940</v>
      </c>
      <c r="G898">
        <v>36390754</v>
      </c>
      <c r="H898">
        <v>10581362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72555721</v>
      </c>
      <c r="O898">
        <v>57412</v>
      </c>
      <c r="P898">
        <v>72498309</v>
      </c>
      <c r="Q898">
        <v>0</v>
      </c>
      <c r="R898">
        <v>2022</v>
      </c>
      <c r="S898">
        <v>69</v>
      </c>
      <c r="T898">
        <v>5</v>
      </c>
      <c r="U898">
        <v>463</v>
      </c>
      <c r="V898">
        <v>695463</v>
      </c>
      <c r="W898" t="s">
        <v>26</v>
      </c>
      <c r="X898" t="s">
        <v>26</v>
      </c>
      <c r="Y898" t="s">
        <v>724</v>
      </c>
      <c r="Z898" t="s">
        <v>725</v>
      </c>
      <c r="AA898" s="3" t="str">
        <f t="shared" si="26"/>
        <v>5463</v>
      </c>
      <c r="AB898" s="4" t="str">
        <f t="shared" si="27"/>
        <v>Non-TIF</v>
      </c>
    </row>
    <row r="899" spans="1:28" x14ac:dyDescent="0.25">
      <c r="A899">
        <v>2022</v>
      </c>
      <c r="B899">
        <v>69</v>
      </c>
      <c r="C899" t="s">
        <v>44</v>
      </c>
      <c r="D899">
        <v>14851486</v>
      </c>
      <c r="E899">
        <v>203283</v>
      </c>
      <c r="F899">
        <v>24927</v>
      </c>
      <c r="G899">
        <v>2008522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17088218</v>
      </c>
      <c r="O899">
        <v>59264</v>
      </c>
      <c r="P899">
        <v>17028954</v>
      </c>
      <c r="Q899">
        <v>0</v>
      </c>
      <c r="R899">
        <v>2022</v>
      </c>
      <c r="S899">
        <v>69</v>
      </c>
      <c r="T899">
        <v>6</v>
      </c>
      <c r="U899">
        <v>165</v>
      </c>
      <c r="V899">
        <v>696165</v>
      </c>
      <c r="W899" t="s">
        <v>26</v>
      </c>
      <c r="X899" t="s">
        <v>26</v>
      </c>
      <c r="Y899" t="s">
        <v>726</v>
      </c>
      <c r="Z899" t="s">
        <v>725</v>
      </c>
      <c r="AA899" s="3" t="str">
        <f t="shared" ref="AA899:AA962" si="28">CONCATENATE(T899,TEXT(U899,"000"))</f>
        <v>6165</v>
      </c>
      <c r="AB899" s="4" t="str">
        <f t="shared" ref="AB899:AB962" si="29">IF(C899="I","TIF","Non-TIF")</f>
        <v>Non-TIF</v>
      </c>
    </row>
    <row r="900" spans="1:28" x14ac:dyDescent="0.25">
      <c r="A900">
        <v>2022</v>
      </c>
      <c r="B900">
        <v>69</v>
      </c>
      <c r="C900" t="s">
        <v>44</v>
      </c>
      <c r="D900">
        <v>0</v>
      </c>
      <c r="E900">
        <v>0</v>
      </c>
      <c r="F900">
        <v>0</v>
      </c>
      <c r="G900">
        <v>1579016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1579016</v>
      </c>
      <c r="O900">
        <v>0</v>
      </c>
      <c r="P900">
        <v>1579016</v>
      </c>
      <c r="Q900">
        <v>0</v>
      </c>
      <c r="R900">
        <v>2022</v>
      </c>
      <c r="S900">
        <v>69</v>
      </c>
      <c r="T900">
        <v>6</v>
      </c>
      <c r="U900">
        <v>651</v>
      </c>
      <c r="V900">
        <v>696651</v>
      </c>
      <c r="W900" t="s">
        <v>26</v>
      </c>
      <c r="X900" t="s">
        <v>26</v>
      </c>
      <c r="Y900" t="s">
        <v>100</v>
      </c>
      <c r="Z900" t="s">
        <v>725</v>
      </c>
      <c r="AA900" s="3" t="str">
        <f t="shared" si="28"/>
        <v>6651</v>
      </c>
      <c r="AB900" s="4" t="str">
        <f t="shared" si="29"/>
        <v>Non-TIF</v>
      </c>
    </row>
    <row r="901" spans="1:28" x14ac:dyDescent="0.25">
      <c r="A901">
        <v>2022</v>
      </c>
      <c r="B901">
        <v>70</v>
      </c>
      <c r="C901" t="s">
        <v>23</v>
      </c>
      <c r="D901">
        <v>8666717</v>
      </c>
      <c r="E901">
        <v>401178</v>
      </c>
      <c r="F901">
        <v>19386</v>
      </c>
      <c r="G901">
        <v>53352925</v>
      </c>
      <c r="H901">
        <v>15970242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78410448</v>
      </c>
      <c r="O901">
        <v>0</v>
      </c>
      <c r="P901">
        <v>78410448</v>
      </c>
      <c r="Q901">
        <v>0</v>
      </c>
      <c r="R901">
        <v>2022</v>
      </c>
      <c r="S901">
        <v>70</v>
      </c>
      <c r="T901">
        <v>4</v>
      </c>
      <c r="U901">
        <v>581</v>
      </c>
      <c r="V901" t="s">
        <v>938</v>
      </c>
      <c r="W901" t="s">
        <v>25</v>
      </c>
      <c r="X901" t="s">
        <v>26</v>
      </c>
      <c r="Y901" t="s">
        <v>939</v>
      </c>
      <c r="Z901" t="s">
        <v>709</v>
      </c>
      <c r="AA901" s="3" t="str">
        <f t="shared" si="28"/>
        <v>4581</v>
      </c>
      <c r="AB901" s="4" t="str">
        <f t="shared" si="29"/>
        <v>TIF</v>
      </c>
    </row>
    <row r="902" spans="1:28" x14ac:dyDescent="0.25">
      <c r="A902">
        <v>2022</v>
      </c>
      <c r="B902">
        <v>70</v>
      </c>
      <c r="C902" t="s">
        <v>31</v>
      </c>
      <c r="D902">
        <v>924731160</v>
      </c>
      <c r="E902">
        <v>82635762</v>
      </c>
      <c r="F902">
        <v>7009425</v>
      </c>
      <c r="G902">
        <v>229312504</v>
      </c>
      <c r="H902">
        <v>180658794</v>
      </c>
      <c r="I902">
        <v>0</v>
      </c>
      <c r="J902">
        <v>0</v>
      </c>
      <c r="K902">
        <v>0</v>
      </c>
      <c r="L902">
        <v>13508436</v>
      </c>
      <c r="M902">
        <v>4867430</v>
      </c>
      <c r="N902">
        <v>1442723511</v>
      </c>
      <c r="O902">
        <v>1624822</v>
      </c>
      <c r="P902">
        <v>1441098689</v>
      </c>
      <c r="Q902">
        <v>14749997</v>
      </c>
      <c r="R902">
        <v>2022</v>
      </c>
      <c r="S902">
        <v>70</v>
      </c>
      <c r="T902">
        <v>4</v>
      </c>
      <c r="U902">
        <v>581</v>
      </c>
      <c r="V902">
        <v>704581</v>
      </c>
      <c r="W902" t="s">
        <v>26</v>
      </c>
      <c r="X902" t="s">
        <v>26</v>
      </c>
      <c r="Y902" t="s">
        <v>708</v>
      </c>
      <c r="Z902" t="s">
        <v>709</v>
      </c>
      <c r="AA902" s="3" t="str">
        <f t="shared" si="28"/>
        <v>4581</v>
      </c>
      <c r="AB902" s="4" t="str">
        <f t="shared" si="29"/>
        <v>Non-TIF</v>
      </c>
    </row>
    <row r="903" spans="1:28" x14ac:dyDescent="0.25">
      <c r="A903">
        <v>2022</v>
      </c>
      <c r="B903">
        <v>70</v>
      </c>
      <c r="C903" t="s">
        <v>31</v>
      </c>
      <c r="D903">
        <v>29061935</v>
      </c>
      <c r="E903">
        <v>10671467</v>
      </c>
      <c r="F903">
        <v>1039816</v>
      </c>
      <c r="G903">
        <v>220030</v>
      </c>
      <c r="H903">
        <v>87402</v>
      </c>
      <c r="I903">
        <v>0</v>
      </c>
      <c r="J903">
        <v>0</v>
      </c>
      <c r="K903">
        <v>0</v>
      </c>
      <c r="L903">
        <v>0</v>
      </c>
      <c r="M903">
        <v>328366</v>
      </c>
      <c r="N903">
        <v>41409016</v>
      </c>
      <c r="O903">
        <v>42596</v>
      </c>
      <c r="P903">
        <v>41366420</v>
      </c>
      <c r="Q903">
        <v>2827912</v>
      </c>
      <c r="R903">
        <v>2022</v>
      </c>
      <c r="S903">
        <v>70</v>
      </c>
      <c r="T903">
        <v>1</v>
      </c>
      <c r="U903">
        <v>611</v>
      </c>
      <c r="V903">
        <v>821611</v>
      </c>
      <c r="W903" t="s">
        <v>26</v>
      </c>
      <c r="X903" t="s">
        <v>26</v>
      </c>
      <c r="Y903" t="s">
        <v>710</v>
      </c>
      <c r="Z903" t="s">
        <v>709</v>
      </c>
      <c r="AA903" s="3" t="str">
        <f t="shared" si="28"/>
        <v>1611</v>
      </c>
      <c r="AB903" s="4" t="str">
        <f t="shared" si="29"/>
        <v>Non-TIF</v>
      </c>
    </row>
    <row r="904" spans="1:28" x14ac:dyDescent="0.25">
      <c r="A904">
        <v>2022</v>
      </c>
      <c r="B904">
        <v>71</v>
      </c>
      <c r="C904" t="s">
        <v>23</v>
      </c>
      <c r="D904">
        <v>9837747</v>
      </c>
      <c r="E904">
        <v>10977</v>
      </c>
      <c r="F904">
        <v>3431</v>
      </c>
      <c r="G904">
        <v>8710977</v>
      </c>
      <c r="H904">
        <v>710603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19273735</v>
      </c>
      <c r="O904">
        <v>40744</v>
      </c>
      <c r="P904">
        <v>19232991</v>
      </c>
      <c r="Q904">
        <v>0</v>
      </c>
      <c r="R904">
        <v>2022</v>
      </c>
      <c r="S904">
        <v>71</v>
      </c>
      <c r="T904">
        <v>2</v>
      </c>
      <c r="U904">
        <v>862</v>
      </c>
      <c r="V904" t="s">
        <v>942</v>
      </c>
      <c r="W904" t="s">
        <v>25</v>
      </c>
      <c r="X904" t="s">
        <v>26</v>
      </c>
      <c r="Y904" t="s">
        <v>943</v>
      </c>
      <c r="Z904" t="s">
        <v>727</v>
      </c>
      <c r="AA904" s="3" t="str">
        <f t="shared" si="28"/>
        <v>2862</v>
      </c>
      <c r="AB904" s="4" t="str">
        <f t="shared" si="29"/>
        <v>TIF</v>
      </c>
    </row>
    <row r="905" spans="1:28" x14ac:dyDescent="0.25">
      <c r="A905">
        <v>2022</v>
      </c>
      <c r="B905">
        <v>71</v>
      </c>
      <c r="C905" t="s">
        <v>23</v>
      </c>
      <c r="D905">
        <v>37644634</v>
      </c>
      <c r="E905">
        <v>3416999</v>
      </c>
      <c r="F905">
        <v>172535</v>
      </c>
      <c r="G905">
        <v>48996898</v>
      </c>
      <c r="H905">
        <v>11150857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101381923</v>
      </c>
      <c r="O905">
        <v>53708</v>
      </c>
      <c r="P905">
        <v>101328215</v>
      </c>
      <c r="Q905">
        <v>0</v>
      </c>
      <c r="R905">
        <v>2022</v>
      </c>
      <c r="S905">
        <v>71</v>
      </c>
      <c r="T905">
        <v>5</v>
      </c>
      <c r="U905">
        <v>949</v>
      </c>
      <c r="V905" t="s">
        <v>793</v>
      </c>
      <c r="W905" t="s">
        <v>25</v>
      </c>
      <c r="X905" t="s">
        <v>26</v>
      </c>
      <c r="Y905" t="s">
        <v>794</v>
      </c>
      <c r="Z905" t="s">
        <v>727</v>
      </c>
      <c r="AA905" s="3" t="str">
        <f t="shared" si="28"/>
        <v>5949</v>
      </c>
      <c r="AB905" s="4" t="str">
        <f t="shared" si="29"/>
        <v>TIF</v>
      </c>
    </row>
    <row r="906" spans="1:28" x14ac:dyDescent="0.25">
      <c r="A906">
        <v>2022</v>
      </c>
      <c r="B906">
        <v>71</v>
      </c>
      <c r="C906" t="s">
        <v>31</v>
      </c>
      <c r="D906">
        <v>1018860</v>
      </c>
      <c r="E906">
        <v>9095650</v>
      </c>
      <c r="F906">
        <v>247411</v>
      </c>
      <c r="G906">
        <v>10382</v>
      </c>
      <c r="H906">
        <v>0</v>
      </c>
      <c r="I906">
        <v>0</v>
      </c>
      <c r="J906">
        <v>0</v>
      </c>
      <c r="K906">
        <v>0</v>
      </c>
      <c r="L906">
        <v>449102</v>
      </c>
      <c r="M906">
        <v>0</v>
      </c>
      <c r="N906">
        <v>10821405</v>
      </c>
      <c r="O906">
        <v>4977</v>
      </c>
      <c r="P906">
        <v>10816428</v>
      </c>
      <c r="Q906">
        <v>123388</v>
      </c>
      <c r="R906">
        <v>2022</v>
      </c>
      <c r="S906">
        <v>71</v>
      </c>
      <c r="T906">
        <v>1</v>
      </c>
      <c r="U906">
        <v>218</v>
      </c>
      <c r="V906">
        <v>211218</v>
      </c>
      <c r="W906" t="s">
        <v>26</v>
      </c>
      <c r="X906" t="s">
        <v>26</v>
      </c>
      <c r="Y906" t="s">
        <v>236</v>
      </c>
      <c r="Z906" t="s">
        <v>727</v>
      </c>
      <c r="AA906" s="3" t="str">
        <f t="shared" si="28"/>
        <v>1218</v>
      </c>
      <c r="AB906" s="4" t="str">
        <f t="shared" si="29"/>
        <v>Non-TIF</v>
      </c>
    </row>
    <row r="907" spans="1:28" x14ac:dyDescent="0.25">
      <c r="A907">
        <v>2022</v>
      </c>
      <c r="B907">
        <v>71</v>
      </c>
      <c r="C907" t="s">
        <v>31</v>
      </c>
      <c r="D907">
        <v>92986520</v>
      </c>
      <c r="E907">
        <v>265932176</v>
      </c>
      <c r="F907">
        <v>17596252</v>
      </c>
      <c r="G907">
        <v>20740292</v>
      </c>
      <c r="H907">
        <v>211935372</v>
      </c>
      <c r="I907">
        <v>0</v>
      </c>
      <c r="J907">
        <v>0</v>
      </c>
      <c r="K907">
        <v>0</v>
      </c>
      <c r="L907">
        <v>41048575</v>
      </c>
      <c r="M907">
        <v>0</v>
      </c>
      <c r="N907">
        <v>650239187</v>
      </c>
      <c r="O907">
        <v>383364</v>
      </c>
      <c r="P907">
        <v>649855823</v>
      </c>
      <c r="Q907">
        <v>6230322</v>
      </c>
      <c r="R907">
        <v>2022</v>
      </c>
      <c r="S907">
        <v>71</v>
      </c>
      <c r="T907">
        <v>5</v>
      </c>
      <c r="U907">
        <v>157</v>
      </c>
      <c r="V907">
        <v>715157</v>
      </c>
      <c r="W907" t="s">
        <v>26</v>
      </c>
      <c r="X907" t="s">
        <v>26</v>
      </c>
      <c r="Y907" t="s">
        <v>260</v>
      </c>
      <c r="Z907" t="s">
        <v>727</v>
      </c>
      <c r="AA907" s="3" t="str">
        <f t="shared" si="28"/>
        <v>5157</v>
      </c>
      <c r="AB907" s="4" t="str">
        <f t="shared" si="29"/>
        <v>Non-TIF</v>
      </c>
    </row>
    <row r="908" spans="1:28" x14ac:dyDescent="0.25">
      <c r="A908">
        <v>2022</v>
      </c>
      <c r="B908">
        <v>71</v>
      </c>
      <c r="C908" t="s">
        <v>31</v>
      </c>
      <c r="D908">
        <v>139747911</v>
      </c>
      <c r="E908">
        <v>89627894</v>
      </c>
      <c r="F908">
        <v>6418011</v>
      </c>
      <c r="G908">
        <v>21700312</v>
      </c>
      <c r="H908">
        <v>1220844</v>
      </c>
      <c r="I908">
        <v>0</v>
      </c>
      <c r="J908">
        <v>0</v>
      </c>
      <c r="K908">
        <v>0</v>
      </c>
      <c r="L908">
        <v>935158</v>
      </c>
      <c r="M908">
        <v>9112796</v>
      </c>
      <c r="N908">
        <v>268762926</v>
      </c>
      <c r="O908">
        <v>355584</v>
      </c>
      <c r="P908">
        <v>268407342</v>
      </c>
      <c r="Q908">
        <v>4027906</v>
      </c>
      <c r="R908">
        <v>2022</v>
      </c>
      <c r="S908">
        <v>71</v>
      </c>
      <c r="T908">
        <v>5</v>
      </c>
      <c r="U908">
        <v>949</v>
      </c>
      <c r="V908">
        <v>715949</v>
      </c>
      <c r="W908" t="s">
        <v>26</v>
      </c>
      <c r="X908" t="s">
        <v>26</v>
      </c>
      <c r="Y908" t="s">
        <v>728</v>
      </c>
      <c r="Z908" t="s">
        <v>727</v>
      </c>
      <c r="AA908" s="3" t="str">
        <f t="shared" si="28"/>
        <v>5949</v>
      </c>
      <c r="AB908" s="4" t="str">
        <f t="shared" si="29"/>
        <v>Non-TIF</v>
      </c>
    </row>
    <row r="909" spans="1:28" x14ac:dyDescent="0.25">
      <c r="A909">
        <v>2022</v>
      </c>
      <c r="B909">
        <v>72</v>
      </c>
      <c r="C909" t="s">
        <v>23</v>
      </c>
      <c r="D909">
        <v>0</v>
      </c>
      <c r="E909">
        <v>0</v>
      </c>
      <c r="F909">
        <v>0</v>
      </c>
      <c r="G909">
        <v>0</v>
      </c>
      <c r="H909">
        <v>2424764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2424764</v>
      </c>
      <c r="O909">
        <v>0</v>
      </c>
      <c r="P909">
        <v>2424764</v>
      </c>
      <c r="Q909">
        <v>0</v>
      </c>
      <c r="R909">
        <v>2022</v>
      </c>
      <c r="S909">
        <v>72</v>
      </c>
      <c r="T909">
        <v>5</v>
      </c>
      <c r="U909">
        <v>949</v>
      </c>
      <c r="V909" t="s">
        <v>793</v>
      </c>
      <c r="W909" t="s">
        <v>25</v>
      </c>
      <c r="X909" t="s">
        <v>26</v>
      </c>
      <c r="Y909" t="s">
        <v>794</v>
      </c>
      <c r="Z909" t="s">
        <v>732</v>
      </c>
      <c r="AA909" s="3" t="str">
        <f t="shared" si="28"/>
        <v>5949</v>
      </c>
      <c r="AB909" s="4" t="str">
        <f t="shared" si="29"/>
        <v>TIF</v>
      </c>
    </row>
    <row r="910" spans="1:28" x14ac:dyDescent="0.25">
      <c r="A910">
        <v>2022</v>
      </c>
      <c r="B910">
        <v>72</v>
      </c>
      <c r="C910" t="s">
        <v>31</v>
      </c>
      <c r="D910">
        <v>11340751</v>
      </c>
      <c r="E910">
        <v>57185989</v>
      </c>
      <c r="F910">
        <v>3256358</v>
      </c>
      <c r="G910">
        <v>3591371</v>
      </c>
      <c r="H910">
        <v>0</v>
      </c>
      <c r="I910">
        <v>0</v>
      </c>
      <c r="J910">
        <v>0</v>
      </c>
      <c r="K910">
        <v>0</v>
      </c>
      <c r="L910">
        <v>1016164</v>
      </c>
      <c r="M910">
        <v>0</v>
      </c>
      <c r="N910">
        <v>76390633</v>
      </c>
      <c r="O910">
        <v>71302</v>
      </c>
      <c r="P910">
        <v>76319331</v>
      </c>
      <c r="Q910">
        <v>506816</v>
      </c>
      <c r="R910">
        <v>2022</v>
      </c>
      <c r="S910">
        <v>72</v>
      </c>
      <c r="T910">
        <v>2</v>
      </c>
      <c r="U910">
        <v>862</v>
      </c>
      <c r="V910">
        <v>712862</v>
      </c>
      <c r="W910" t="s">
        <v>26</v>
      </c>
      <c r="X910" t="s">
        <v>26</v>
      </c>
      <c r="Y910" t="s">
        <v>399</v>
      </c>
      <c r="Z910" t="s">
        <v>732</v>
      </c>
      <c r="AA910" s="3" t="str">
        <f t="shared" si="28"/>
        <v>2862</v>
      </c>
      <c r="AB910" s="4" t="str">
        <f t="shared" si="29"/>
        <v>Non-TIF</v>
      </c>
    </row>
    <row r="911" spans="1:28" x14ac:dyDescent="0.25">
      <c r="A911">
        <v>2022</v>
      </c>
      <c r="B911">
        <v>73</v>
      </c>
      <c r="C911" t="s">
        <v>23</v>
      </c>
      <c r="D911">
        <v>2738369</v>
      </c>
      <c r="E911">
        <v>402</v>
      </c>
      <c r="F911">
        <v>0</v>
      </c>
      <c r="G911">
        <v>4384672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7123443</v>
      </c>
      <c r="O911">
        <v>0</v>
      </c>
      <c r="P911">
        <v>7123443</v>
      </c>
      <c r="Q911">
        <v>0</v>
      </c>
      <c r="R911">
        <v>2022</v>
      </c>
      <c r="S911">
        <v>73</v>
      </c>
      <c r="T911">
        <v>1</v>
      </c>
      <c r="U911">
        <v>197</v>
      </c>
      <c r="V911" t="s">
        <v>820</v>
      </c>
      <c r="W911" t="s">
        <v>25</v>
      </c>
      <c r="X911" t="s">
        <v>26</v>
      </c>
      <c r="Y911" t="s">
        <v>821</v>
      </c>
      <c r="Z911" t="s">
        <v>736</v>
      </c>
      <c r="AA911" s="3" t="str">
        <f t="shared" si="28"/>
        <v>1197</v>
      </c>
      <c r="AB911" s="4" t="str">
        <f t="shared" si="29"/>
        <v>TIF</v>
      </c>
    </row>
    <row r="912" spans="1:28" x14ac:dyDescent="0.25">
      <c r="A912">
        <v>2022</v>
      </c>
      <c r="B912">
        <v>73</v>
      </c>
      <c r="C912" t="s">
        <v>31</v>
      </c>
      <c r="D912">
        <v>438540</v>
      </c>
      <c r="E912">
        <v>432920</v>
      </c>
      <c r="F912">
        <v>2355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241980</v>
      </c>
      <c r="N912">
        <v>1115795</v>
      </c>
      <c r="O912">
        <v>1852</v>
      </c>
      <c r="P912">
        <v>1113943</v>
      </c>
      <c r="Q912">
        <v>30237</v>
      </c>
      <c r="R912">
        <v>2022</v>
      </c>
      <c r="S912">
        <v>73</v>
      </c>
      <c r="T912">
        <v>5</v>
      </c>
      <c r="U912">
        <v>463</v>
      </c>
      <c r="V912">
        <v>695463</v>
      </c>
      <c r="W912" t="s">
        <v>26</v>
      </c>
      <c r="X912" t="s">
        <v>26</v>
      </c>
      <c r="Y912" t="s">
        <v>724</v>
      </c>
      <c r="Z912" t="s">
        <v>736</v>
      </c>
      <c r="AA912" s="3" t="str">
        <f t="shared" si="28"/>
        <v>5463</v>
      </c>
      <c r="AB912" s="4" t="str">
        <f t="shared" si="29"/>
        <v>Non-TIF</v>
      </c>
    </row>
    <row r="913" spans="1:28" x14ac:dyDescent="0.25">
      <c r="A913">
        <v>2022</v>
      </c>
      <c r="B913">
        <v>57</v>
      </c>
      <c r="C913" t="s">
        <v>31</v>
      </c>
      <c r="D913">
        <v>113862983</v>
      </c>
      <c r="E913">
        <v>48365517</v>
      </c>
      <c r="F913">
        <v>2156460</v>
      </c>
      <c r="G913">
        <v>6511624</v>
      </c>
      <c r="H913">
        <v>242355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171138939</v>
      </c>
      <c r="O913">
        <v>216684</v>
      </c>
      <c r="P913">
        <v>170922255</v>
      </c>
      <c r="Q913">
        <v>2912588</v>
      </c>
      <c r="R913">
        <v>2022</v>
      </c>
      <c r="S913">
        <v>57</v>
      </c>
      <c r="T913">
        <v>6</v>
      </c>
      <c r="U913">
        <v>138</v>
      </c>
      <c r="V913">
        <v>576138</v>
      </c>
      <c r="W913" t="s">
        <v>26</v>
      </c>
      <c r="X913" t="s">
        <v>26</v>
      </c>
      <c r="Y913" t="s">
        <v>619</v>
      </c>
      <c r="Z913" t="s">
        <v>603</v>
      </c>
      <c r="AA913" s="3" t="str">
        <f t="shared" si="28"/>
        <v>6138</v>
      </c>
      <c r="AB913" s="4" t="str">
        <f t="shared" si="29"/>
        <v>Non-TIF</v>
      </c>
    </row>
    <row r="914" spans="1:28" x14ac:dyDescent="0.25">
      <c r="A914">
        <v>2022</v>
      </c>
      <c r="B914">
        <v>58</v>
      </c>
      <c r="C914" t="s">
        <v>44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2022</v>
      </c>
      <c r="S914">
        <v>58</v>
      </c>
      <c r="T914">
        <v>6</v>
      </c>
      <c r="U914">
        <v>759</v>
      </c>
      <c r="V914">
        <v>586759</v>
      </c>
      <c r="W914" t="s">
        <v>26</v>
      </c>
      <c r="X914" t="s">
        <v>26</v>
      </c>
      <c r="Y914" t="s">
        <v>373</v>
      </c>
      <c r="Z914" t="s">
        <v>620</v>
      </c>
      <c r="AA914" s="3" t="str">
        <f t="shared" si="28"/>
        <v>6759</v>
      </c>
      <c r="AB914" s="4" t="str">
        <f t="shared" si="29"/>
        <v>Non-TIF</v>
      </c>
    </row>
    <row r="915" spans="1:28" x14ac:dyDescent="0.25">
      <c r="A915">
        <v>2022</v>
      </c>
      <c r="B915">
        <v>58</v>
      </c>
      <c r="C915" t="s">
        <v>23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2022</v>
      </c>
      <c r="S915">
        <v>58</v>
      </c>
      <c r="T915">
        <v>6</v>
      </c>
      <c r="U915">
        <v>759</v>
      </c>
      <c r="V915" t="s">
        <v>673</v>
      </c>
      <c r="W915" t="s">
        <v>25</v>
      </c>
      <c r="X915" t="s">
        <v>26</v>
      </c>
      <c r="Y915" t="s">
        <v>674</v>
      </c>
      <c r="Z915" t="s">
        <v>620</v>
      </c>
      <c r="AA915" s="3" t="str">
        <f t="shared" si="28"/>
        <v>6759</v>
      </c>
      <c r="AB915" s="4" t="str">
        <f t="shared" si="29"/>
        <v>TIF</v>
      </c>
    </row>
    <row r="916" spans="1:28" x14ac:dyDescent="0.25">
      <c r="A916">
        <v>2022</v>
      </c>
      <c r="B916">
        <v>58</v>
      </c>
      <c r="C916" t="s">
        <v>31</v>
      </c>
      <c r="D916">
        <v>723149</v>
      </c>
      <c r="E916">
        <v>332931</v>
      </c>
      <c r="F916">
        <v>981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1057061</v>
      </c>
      <c r="O916">
        <v>0</v>
      </c>
      <c r="P916">
        <v>1057061</v>
      </c>
      <c r="Q916">
        <v>10866</v>
      </c>
      <c r="R916">
        <v>2022</v>
      </c>
      <c r="S916">
        <v>58</v>
      </c>
      <c r="T916">
        <v>4</v>
      </c>
      <c r="U916">
        <v>203</v>
      </c>
      <c r="V916">
        <v>294203</v>
      </c>
      <c r="W916" t="s">
        <v>26</v>
      </c>
      <c r="X916" t="s">
        <v>26</v>
      </c>
      <c r="Y916" t="s">
        <v>300</v>
      </c>
      <c r="Z916" t="s">
        <v>620</v>
      </c>
      <c r="AA916" s="3" t="str">
        <f t="shared" si="28"/>
        <v>4203</v>
      </c>
      <c r="AB916" s="4" t="str">
        <f t="shared" si="29"/>
        <v>Non-TIF</v>
      </c>
    </row>
    <row r="917" spans="1:28" x14ac:dyDescent="0.25">
      <c r="A917">
        <v>2022</v>
      </c>
      <c r="B917">
        <v>58</v>
      </c>
      <c r="C917" t="s">
        <v>31</v>
      </c>
      <c r="D917">
        <v>81795639</v>
      </c>
      <c r="E917">
        <v>71646306</v>
      </c>
      <c r="F917">
        <v>4203145</v>
      </c>
      <c r="G917">
        <v>7878769</v>
      </c>
      <c r="H917">
        <v>7483567</v>
      </c>
      <c r="I917">
        <v>0</v>
      </c>
      <c r="J917">
        <v>0</v>
      </c>
      <c r="K917">
        <v>0</v>
      </c>
      <c r="L917">
        <v>78837613</v>
      </c>
      <c r="M917">
        <v>2490570</v>
      </c>
      <c r="N917">
        <v>254335609</v>
      </c>
      <c r="O917">
        <v>257428</v>
      </c>
      <c r="P917">
        <v>254078181</v>
      </c>
      <c r="Q917">
        <v>4048441</v>
      </c>
      <c r="R917">
        <v>2022</v>
      </c>
      <c r="S917">
        <v>58</v>
      </c>
      <c r="T917">
        <v>1</v>
      </c>
      <c r="U917">
        <v>368</v>
      </c>
      <c r="V917">
        <v>581368</v>
      </c>
      <c r="W917" t="s">
        <v>26</v>
      </c>
      <c r="X917" t="s">
        <v>26</v>
      </c>
      <c r="Y917" t="s">
        <v>675</v>
      </c>
      <c r="Z917" t="s">
        <v>620</v>
      </c>
      <c r="AA917" s="3" t="str">
        <f t="shared" si="28"/>
        <v>1368</v>
      </c>
      <c r="AB917" s="4" t="str">
        <f t="shared" si="29"/>
        <v>Non-TIF</v>
      </c>
    </row>
    <row r="918" spans="1:28" x14ac:dyDescent="0.25">
      <c r="A918">
        <v>2022</v>
      </c>
      <c r="B918">
        <v>58</v>
      </c>
      <c r="C918" t="s">
        <v>31</v>
      </c>
      <c r="D918">
        <v>57284781</v>
      </c>
      <c r="E918">
        <v>46610386</v>
      </c>
      <c r="F918">
        <v>1830884</v>
      </c>
      <c r="G918">
        <v>2072688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2267797</v>
      </c>
      <c r="N918">
        <v>110066536</v>
      </c>
      <c r="O918">
        <v>127788</v>
      </c>
      <c r="P918">
        <v>109938748</v>
      </c>
      <c r="Q918">
        <v>43266938</v>
      </c>
      <c r="R918">
        <v>2022</v>
      </c>
      <c r="S918">
        <v>58</v>
      </c>
      <c r="T918">
        <v>3</v>
      </c>
      <c r="U918">
        <v>841</v>
      </c>
      <c r="V918">
        <v>583841</v>
      </c>
      <c r="W918" t="s">
        <v>26</v>
      </c>
      <c r="X918" t="s">
        <v>26</v>
      </c>
      <c r="Y918" t="s">
        <v>649</v>
      </c>
      <c r="Z918" t="s">
        <v>620</v>
      </c>
      <c r="AA918" s="3" t="str">
        <f t="shared" si="28"/>
        <v>3841</v>
      </c>
      <c r="AB918" s="4" t="str">
        <f t="shared" si="29"/>
        <v>Non-TIF</v>
      </c>
    </row>
    <row r="919" spans="1:28" x14ac:dyDescent="0.25">
      <c r="A919">
        <v>2022</v>
      </c>
      <c r="B919">
        <v>58</v>
      </c>
      <c r="C919" t="s">
        <v>31</v>
      </c>
      <c r="D919">
        <v>28635451</v>
      </c>
      <c r="E919">
        <v>28962425</v>
      </c>
      <c r="F919">
        <v>796124</v>
      </c>
      <c r="G919">
        <v>3896388</v>
      </c>
      <c r="H919">
        <v>371867</v>
      </c>
      <c r="I919">
        <v>0</v>
      </c>
      <c r="J919">
        <v>0</v>
      </c>
      <c r="K919">
        <v>0</v>
      </c>
      <c r="L919">
        <v>2851235</v>
      </c>
      <c r="M919">
        <v>0</v>
      </c>
      <c r="N919">
        <v>65513490</v>
      </c>
      <c r="O919">
        <v>75932</v>
      </c>
      <c r="P919">
        <v>65437558</v>
      </c>
      <c r="Q919">
        <v>1082829</v>
      </c>
      <c r="R919">
        <v>2022</v>
      </c>
      <c r="S919">
        <v>58</v>
      </c>
      <c r="T919">
        <v>4</v>
      </c>
      <c r="U919">
        <v>509</v>
      </c>
      <c r="V919">
        <v>584509</v>
      </c>
      <c r="W919" t="s">
        <v>26</v>
      </c>
      <c r="X919" t="s">
        <v>26</v>
      </c>
      <c r="Y919" t="s">
        <v>334</v>
      </c>
      <c r="Z919" t="s">
        <v>620</v>
      </c>
      <c r="AA919" s="3" t="str">
        <f t="shared" si="28"/>
        <v>4509</v>
      </c>
      <c r="AB919" s="4" t="str">
        <f t="shared" si="29"/>
        <v>Non-TIF</v>
      </c>
    </row>
    <row r="920" spans="1:28" x14ac:dyDescent="0.25">
      <c r="A920">
        <v>2022</v>
      </c>
      <c r="B920">
        <v>59</v>
      </c>
      <c r="C920" t="s">
        <v>44</v>
      </c>
      <c r="D920">
        <v>14158052</v>
      </c>
      <c r="E920">
        <v>0</v>
      </c>
      <c r="F920">
        <v>0</v>
      </c>
      <c r="G920">
        <v>2456217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16614269</v>
      </c>
      <c r="O920">
        <v>64820</v>
      </c>
      <c r="P920">
        <v>16549449</v>
      </c>
      <c r="Q920">
        <v>0</v>
      </c>
      <c r="R920">
        <v>2022</v>
      </c>
      <c r="S920">
        <v>59</v>
      </c>
      <c r="T920">
        <v>1</v>
      </c>
      <c r="U920">
        <v>107</v>
      </c>
      <c r="V920">
        <v>591107</v>
      </c>
      <c r="W920" t="s">
        <v>26</v>
      </c>
      <c r="X920" t="s">
        <v>26</v>
      </c>
      <c r="Y920" t="s">
        <v>678</v>
      </c>
      <c r="Z920" t="s">
        <v>650</v>
      </c>
      <c r="AA920" s="3" t="str">
        <f t="shared" si="28"/>
        <v>1107</v>
      </c>
      <c r="AB920" s="4" t="str">
        <f t="shared" si="29"/>
        <v>Non-TIF</v>
      </c>
    </row>
    <row r="921" spans="1:28" x14ac:dyDescent="0.25">
      <c r="A921">
        <v>2022</v>
      </c>
      <c r="B921">
        <v>59</v>
      </c>
      <c r="C921" t="s">
        <v>23</v>
      </c>
      <c r="D921">
        <v>3495863</v>
      </c>
      <c r="E921">
        <v>0</v>
      </c>
      <c r="F921">
        <v>0</v>
      </c>
      <c r="G921">
        <v>508663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4004526</v>
      </c>
      <c r="O921">
        <v>0</v>
      </c>
      <c r="P921">
        <v>4004526</v>
      </c>
      <c r="Q921">
        <v>0</v>
      </c>
      <c r="R921">
        <v>2022</v>
      </c>
      <c r="S921">
        <v>59</v>
      </c>
      <c r="T921">
        <v>1</v>
      </c>
      <c r="U921">
        <v>107</v>
      </c>
      <c r="V921" t="s">
        <v>676</v>
      </c>
      <c r="W921" t="s">
        <v>25</v>
      </c>
      <c r="X921" t="s">
        <v>26</v>
      </c>
      <c r="Y921" t="s">
        <v>677</v>
      </c>
      <c r="Z921" t="s">
        <v>650</v>
      </c>
      <c r="AA921" s="3" t="str">
        <f t="shared" si="28"/>
        <v>1107</v>
      </c>
      <c r="AB921" s="4" t="str">
        <f t="shared" si="29"/>
        <v>TIF</v>
      </c>
    </row>
    <row r="922" spans="1:28" x14ac:dyDescent="0.25">
      <c r="A922">
        <v>2022</v>
      </c>
      <c r="B922">
        <v>59</v>
      </c>
      <c r="C922" t="s">
        <v>31</v>
      </c>
      <c r="D922">
        <v>12586</v>
      </c>
      <c r="E922">
        <v>31657</v>
      </c>
      <c r="F922">
        <v>2202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46445</v>
      </c>
      <c r="O922">
        <v>0</v>
      </c>
      <c r="P922">
        <v>46445</v>
      </c>
      <c r="Q922">
        <v>803</v>
      </c>
      <c r="R922">
        <v>2022</v>
      </c>
      <c r="S922">
        <v>59</v>
      </c>
      <c r="T922">
        <v>1</v>
      </c>
      <c r="U922">
        <v>211</v>
      </c>
      <c r="V922">
        <v>201211</v>
      </c>
      <c r="W922" t="s">
        <v>26</v>
      </c>
      <c r="X922" t="s">
        <v>26</v>
      </c>
      <c r="Y922" t="s">
        <v>220</v>
      </c>
      <c r="Z922" t="s">
        <v>650</v>
      </c>
      <c r="AA922" s="3" t="str">
        <f t="shared" si="28"/>
        <v>1211</v>
      </c>
      <c r="AB922" s="4" t="str">
        <f t="shared" si="29"/>
        <v>Non-TIF</v>
      </c>
    </row>
    <row r="923" spans="1:28" x14ac:dyDescent="0.25">
      <c r="A923">
        <v>2022</v>
      </c>
      <c r="B923">
        <v>60</v>
      </c>
      <c r="C923" t="s">
        <v>44</v>
      </c>
      <c r="D923">
        <v>12544418</v>
      </c>
      <c r="E923">
        <v>59127</v>
      </c>
      <c r="F923">
        <v>0</v>
      </c>
      <c r="G923">
        <v>13399951</v>
      </c>
      <c r="H923">
        <v>1252565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27256061</v>
      </c>
      <c r="O923">
        <v>33336</v>
      </c>
      <c r="P923">
        <v>27222725</v>
      </c>
      <c r="Q923">
        <v>0</v>
      </c>
      <c r="R923">
        <v>2022</v>
      </c>
      <c r="S923">
        <v>60</v>
      </c>
      <c r="T923">
        <v>1</v>
      </c>
      <c r="U923">
        <v>95</v>
      </c>
      <c r="V923">
        <v>601095</v>
      </c>
      <c r="W923" t="s">
        <v>26</v>
      </c>
      <c r="X923" t="s">
        <v>26</v>
      </c>
      <c r="Y923" t="s">
        <v>651</v>
      </c>
      <c r="Z923" t="s">
        <v>652</v>
      </c>
      <c r="AA923" s="3" t="str">
        <f t="shared" si="28"/>
        <v>1095</v>
      </c>
      <c r="AB923" s="4" t="str">
        <f t="shared" si="29"/>
        <v>Non-TIF</v>
      </c>
    </row>
    <row r="924" spans="1:28" x14ac:dyDescent="0.25">
      <c r="A924">
        <v>2022</v>
      </c>
      <c r="B924">
        <v>60</v>
      </c>
      <c r="C924" t="s">
        <v>23</v>
      </c>
      <c r="D924">
        <v>8206357</v>
      </c>
      <c r="E924">
        <v>10337</v>
      </c>
      <c r="F924">
        <v>163143</v>
      </c>
      <c r="G924">
        <v>12212715</v>
      </c>
      <c r="H924">
        <v>66728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20659280</v>
      </c>
      <c r="O924">
        <v>0</v>
      </c>
      <c r="P924">
        <v>20659280</v>
      </c>
      <c r="Q924">
        <v>0</v>
      </c>
      <c r="R924">
        <v>2022</v>
      </c>
      <c r="S924">
        <v>60</v>
      </c>
      <c r="T924">
        <v>1</v>
      </c>
      <c r="U924">
        <v>95</v>
      </c>
      <c r="V924" t="s">
        <v>653</v>
      </c>
      <c r="W924" t="s">
        <v>25</v>
      </c>
      <c r="X924" t="s">
        <v>26</v>
      </c>
      <c r="Y924" t="s">
        <v>654</v>
      </c>
      <c r="Z924" t="s">
        <v>652</v>
      </c>
      <c r="AA924" s="3" t="str">
        <f t="shared" si="28"/>
        <v>1095</v>
      </c>
      <c r="AB924" s="4" t="str">
        <f t="shared" si="29"/>
        <v>TIF</v>
      </c>
    </row>
    <row r="925" spans="1:28" x14ac:dyDescent="0.25">
      <c r="A925">
        <v>2022</v>
      </c>
      <c r="B925">
        <v>60</v>
      </c>
      <c r="C925" t="s">
        <v>23</v>
      </c>
      <c r="D925">
        <v>890402</v>
      </c>
      <c r="E925">
        <v>0</v>
      </c>
      <c r="F925">
        <v>0</v>
      </c>
      <c r="G925">
        <v>32004815</v>
      </c>
      <c r="H925">
        <v>3471573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36366790</v>
      </c>
      <c r="O925">
        <v>0</v>
      </c>
      <c r="P925">
        <v>36366790</v>
      </c>
      <c r="Q925">
        <v>0</v>
      </c>
      <c r="R925">
        <v>2022</v>
      </c>
      <c r="S925">
        <v>60</v>
      </c>
      <c r="T925">
        <v>6</v>
      </c>
      <c r="U925">
        <v>983</v>
      </c>
      <c r="V925" t="s">
        <v>692</v>
      </c>
      <c r="W925" t="s">
        <v>25</v>
      </c>
      <c r="X925" t="s">
        <v>26</v>
      </c>
      <c r="Y925" t="s">
        <v>693</v>
      </c>
      <c r="Z925" t="s">
        <v>652</v>
      </c>
      <c r="AA925" s="3" t="str">
        <f t="shared" si="28"/>
        <v>6983</v>
      </c>
      <c r="AB925" s="4" t="str">
        <f t="shared" si="29"/>
        <v>TIF</v>
      </c>
    </row>
    <row r="926" spans="1:28" x14ac:dyDescent="0.25">
      <c r="A926">
        <v>2022</v>
      </c>
      <c r="B926">
        <v>61</v>
      </c>
      <c r="C926" t="s">
        <v>44</v>
      </c>
      <c r="D926">
        <v>5396836</v>
      </c>
      <c r="E926">
        <v>0</v>
      </c>
      <c r="F926">
        <v>0</v>
      </c>
      <c r="G926">
        <v>4508364</v>
      </c>
      <c r="H926">
        <v>1313340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11218540</v>
      </c>
      <c r="O926">
        <v>1852</v>
      </c>
      <c r="P926">
        <v>11216688</v>
      </c>
      <c r="Q926">
        <v>0</v>
      </c>
      <c r="R926">
        <v>2022</v>
      </c>
      <c r="S926">
        <v>61</v>
      </c>
      <c r="T926">
        <v>1</v>
      </c>
      <c r="U926">
        <v>953</v>
      </c>
      <c r="V926">
        <v>611953</v>
      </c>
      <c r="W926" t="s">
        <v>26</v>
      </c>
      <c r="X926" t="s">
        <v>26</v>
      </c>
      <c r="Y926" t="s">
        <v>365</v>
      </c>
      <c r="Z926" t="s">
        <v>656</v>
      </c>
      <c r="AA926" s="3" t="str">
        <f t="shared" si="28"/>
        <v>1953</v>
      </c>
      <c r="AB926" s="4" t="str">
        <f t="shared" si="29"/>
        <v>Non-TIF</v>
      </c>
    </row>
    <row r="927" spans="1:28" x14ac:dyDescent="0.25">
      <c r="A927">
        <v>2022</v>
      </c>
      <c r="B927">
        <v>61</v>
      </c>
      <c r="C927" t="s">
        <v>31</v>
      </c>
      <c r="D927">
        <v>9801163</v>
      </c>
      <c r="E927">
        <v>20474056</v>
      </c>
      <c r="F927">
        <v>1166164</v>
      </c>
      <c r="G927">
        <v>960449</v>
      </c>
      <c r="H927">
        <v>0</v>
      </c>
      <c r="I927">
        <v>0</v>
      </c>
      <c r="J927">
        <v>0</v>
      </c>
      <c r="K927">
        <v>0</v>
      </c>
      <c r="L927">
        <v>3854363</v>
      </c>
      <c r="M927">
        <v>0</v>
      </c>
      <c r="N927">
        <v>36256195</v>
      </c>
      <c r="O927">
        <v>24076</v>
      </c>
      <c r="P927">
        <v>36232119</v>
      </c>
      <c r="Q927">
        <v>1343448</v>
      </c>
      <c r="R927">
        <v>2022</v>
      </c>
      <c r="S927">
        <v>61</v>
      </c>
      <c r="T927">
        <v>4</v>
      </c>
      <c r="U927">
        <v>978</v>
      </c>
      <c r="V927">
        <v>14978</v>
      </c>
      <c r="W927" t="s">
        <v>26</v>
      </c>
      <c r="X927" t="s">
        <v>26</v>
      </c>
      <c r="Y927" t="s">
        <v>79</v>
      </c>
      <c r="Z927" t="s">
        <v>656</v>
      </c>
      <c r="AA927" s="3" t="str">
        <f t="shared" si="28"/>
        <v>4978</v>
      </c>
      <c r="AB927" s="4" t="str">
        <f t="shared" si="29"/>
        <v>Non-TIF</v>
      </c>
    </row>
    <row r="928" spans="1:28" x14ac:dyDescent="0.25">
      <c r="A928">
        <v>2022</v>
      </c>
      <c r="B928">
        <v>61</v>
      </c>
      <c r="C928" t="s">
        <v>31</v>
      </c>
      <c r="D928">
        <v>5159297</v>
      </c>
      <c r="E928">
        <v>3630989</v>
      </c>
      <c r="F928">
        <v>186955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8977241</v>
      </c>
      <c r="O928">
        <v>3704</v>
      </c>
      <c r="P928">
        <v>8973537</v>
      </c>
      <c r="Q928">
        <v>496563</v>
      </c>
      <c r="R928">
        <v>2022</v>
      </c>
      <c r="S928">
        <v>61</v>
      </c>
      <c r="T928">
        <v>1</v>
      </c>
      <c r="U928">
        <v>970</v>
      </c>
      <c r="V928">
        <v>881970</v>
      </c>
      <c r="W928" t="s">
        <v>26</v>
      </c>
      <c r="X928" t="s">
        <v>26</v>
      </c>
      <c r="Y928" t="s">
        <v>396</v>
      </c>
      <c r="Z928" t="s">
        <v>656</v>
      </c>
      <c r="AA928" s="3" t="str">
        <f t="shared" si="28"/>
        <v>1970</v>
      </c>
      <c r="AB928" s="4" t="str">
        <f t="shared" si="29"/>
        <v>Non-TIF</v>
      </c>
    </row>
    <row r="929" spans="1:28" x14ac:dyDescent="0.25">
      <c r="A929">
        <v>2022</v>
      </c>
      <c r="B929">
        <v>62</v>
      </c>
      <c r="C929" t="s">
        <v>31</v>
      </c>
      <c r="D929">
        <v>174973</v>
      </c>
      <c r="E929">
        <v>1169711</v>
      </c>
      <c r="F929">
        <v>2566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2438306</v>
      </c>
      <c r="M929">
        <v>0</v>
      </c>
      <c r="N929">
        <v>3785556</v>
      </c>
      <c r="O929">
        <v>0</v>
      </c>
      <c r="P929">
        <v>3785556</v>
      </c>
      <c r="Q929">
        <v>7691</v>
      </c>
      <c r="R929">
        <v>2022</v>
      </c>
      <c r="S929">
        <v>62</v>
      </c>
      <c r="T929">
        <v>3</v>
      </c>
      <c r="U929">
        <v>906</v>
      </c>
      <c r="V929">
        <v>503906</v>
      </c>
      <c r="W929" t="s">
        <v>26</v>
      </c>
      <c r="X929" t="s">
        <v>26</v>
      </c>
      <c r="Y929" t="s">
        <v>537</v>
      </c>
      <c r="Z929" t="s">
        <v>657</v>
      </c>
      <c r="AA929" s="3" t="str">
        <f t="shared" si="28"/>
        <v>3906</v>
      </c>
      <c r="AB929" s="4" t="str">
        <f t="shared" si="29"/>
        <v>Non-TIF</v>
      </c>
    </row>
    <row r="930" spans="1:28" x14ac:dyDescent="0.25">
      <c r="A930">
        <v>2022</v>
      </c>
      <c r="B930">
        <v>62</v>
      </c>
      <c r="C930" t="s">
        <v>31</v>
      </c>
      <c r="D930">
        <v>1479362</v>
      </c>
      <c r="E930">
        <v>8261888</v>
      </c>
      <c r="F930">
        <v>139020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283647</v>
      </c>
      <c r="M930">
        <v>0</v>
      </c>
      <c r="N930">
        <v>10163917</v>
      </c>
      <c r="O930">
        <v>1852</v>
      </c>
      <c r="P930">
        <v>10162065</v>
      </c>
      <c r="Q930">
        <v>475713</v>
      </c>
      <c r="R930">
        <v>2022</v>
      </c>
      <c r="S930">
        <v>62</v>
      </c>
      <c r="T930">
        <v>6</v>
      </c>
      <c r="U930">
        <v>462</v>
      </c>
      <c r="V930">
        <v>546462</v>
      </c>
      <c r="W930" t="s">
        <v>26</v>
      </c>
      <c r="X930" t="s">
        <v>26</v>
      </c>
      <c r="Y930" t="s">
        <v>555</v>
      </c>
      <c r="Z930" t="s">
        <v>657</v>
      </c>
      <c r="AA930" s="3" t="str">
        <f t="shared" si="28"/>
        <v>6462</v>
      </c>
      <c r="AB930" s="4" t="str">
        <f t="shared" si="29"/>
        <v>Non-TIF</v>
      </c>
    </row>
    <row r="931" spans="1:28" x14ac:dyDescent="0.25">
      <c r="A931">
        <v>2022</v>
      </c>
      <c r="B931">
        <v>62</v>
      </c>
      <c r="C931" t="s">
        <v>31</v>
      </c>
      <c r="D931">
        <v>72797354</v>
      </c>
      <c r="E931">
        <v>112973165</v>
      </c>
      <c r="F931">
        <v>6573933</v>
      </c>
      <c r="G931">
        <v>4060098</v>
      </c>
      <c r="H931">
        <v>8110855</v>
      </c>
      <c r="I931">
        <v>0</v>
      </c>
      <c r="J931">
        <v>0</v>
      </c>
      <c r="K931">
        <v>0</v>
      </c>
      <c r="L931">
        <v>43828875</v>
      </c>
      <c r="M931">
        <v>12434419</v>
      </c>
      <c r="N931">
        <v>260778699</v>
      </c>
      <c r="O931">
        <v>164828</v>
      </c>
      <c r="P931">
        <v>260613871</v>
      </c>
      <c r="Q931">
        <v>17312273</v>
      </c>
      <c r="R931">
        <v>2022</v>
      </c>
      <c r="S931">
        <v>62</v>
      </c>
      <c r="T931">
        <v>4</v>
      </c>
      <c r="U931">
        <v>776</v>
      </c>
      <c r="V931">
        <v>624776</v>
      </c>
      <c r="W931" t="s">
        <v>26</v>
      </c>
      <c r="X931" t="s">
        <v>26</v>
      </c>
      <c r="Y931" t="s">
        <v>716</v>
      </c>
      <c r="Z931" t="s">
        <v>657</v>
      </c>
      <c r="AA931" s="3" t="str">
        <f t="shared" si="28"/>
        <v>4776</v>
      </c>
      <c r="AB931" s="4" t="str">
        <f t="shared" si="29"/>
        <v>Non-TIF</v>
      </c>
    </row>
    <row r="932" spans="1:28" x14ac:dyDescent="0.25">
      <c r="A932">
        <v>2022</v>
      </c>
      <c r="B932">
        <v>45</v>
      </c>
      <c r="C932" t="s">
        <v>23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2022</v>
      </c>
      <c r="S932">
        <v>45</v>
      </c>
      <c r="T932">
        <v>6</v>
      </c>
      <c r="U932">
        <v>509</v>
      </c>
      <c r="V932" t="s">
        <v>487</v>
      </c>
      <c r="W932" t="s">
        <v>25</v>
      </c>
      <c r="X932" t="s">
        <v>26</v>
      </c>
      <c r="Y932" t="s">
        <v>488</v>
      </c>
      <c r="Z932" t="s">
        <v>460</v>
      </c>
      <c r="AA932" s="3" t="str">
        <f t="shared" si="28"/>
        <v>6509</v>
      </c>
      <c r="AB932" s="4" t="str">
        <f t="shared" si="29"/>
        <v>TIF</v>
      </c>
    </row>
    <row r="933" spans="1:28" x14ac:dyDescent="0.25">
      <c r="A933">
        <v>2022</v>
      </c>
      <c r="B933">
        <v>45</v>
      </c>
      <c r="C933" t="s">
        <v>23</v>
      </c>
      <c r="D933">
        <v>0</v>
      </c>
      <c r="E933">
        <v>0</v>
      </c>
      <c r="F933">
        <v>0</v>
      </c>
      <c r="G933">
        <v>721806</v>
      </c>
      <c r="H933">
        <v>49583079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50304885</v>
      </c>
      <c r="O933">
        <v>0</v>
      </c>
      <c r="P933">
        <v>50304885</v>
      </c>
      <c r="Q933">
        <v>0</v>
      </c>
      <c r="R933">
        <v>2022</v>
      </c>
      <c r="S933">
        <v>45</v>
      </c>
      <c r="T933">
        <v>5</v>
      </c>
      <c r="U933">
        <v>508</v>
      </c>
      <c r="V933" t="s">
        <v>489</v>
      </c>
      <c r="W933" t="s">
        <v>25</v>
      </c>
      <c r="X933" t="s">
        <v>26</v>
      </c>
      <c r="Y933" t="s">
        <v>490</v>
      </c>
      <c r="Z933" t="s">
        <v>460</v>
      </c>
      <c r="AA933" s="3" t="str">
        <f t="shared" si="28"/>
        <v>5508</v>
      </c>
      <c r="AB933" s="4" t="str">
        <f t="shared" si="29"/>
        <v>TIF</v>
      </c>
    </row>
    <row r="934" spans="1:28" x14ac:dyDescent="0.25">
      <c r="A934">
        <v>2022</v>
      </c>
      <c r="B934">
        <v>45</v>
      </c>
      <c r="C934" t="s">
        <v>31</v>
      </c>
      <c r="D934">
        <v>5954666</v>
      </c>
      <c r="E934">
        <v>766630</v>
      </c>
      <c r="F934">
        <v>9990</v>
      </c>
      <c r="G934">
        <v>2176345</v>
      </c>
      <c r="H934">
        <v>0</v>
      </c>
      <c r="I934">
        <v>0</v>
      </c>
      <c r="J934">
        <v>0</v>
      </c>
      <c r="K934">
        <v>0</v>
      </c>
      <c r="L934">
        <v>141997</v>
      </c>
      <c r="M934">
        <v>0</v>
      </c>
      <c r="N934">
        <v>9049628</v>
      </c>
      <c r="O934">
        <v>20372</v>
      </c>
      <c r="P934">
        <v>9029256</v>
      </c>
      <c r="Q934">
        <v>443254</v>
      </c>
      <c r="R934">
        <v>2022</v>
      </c>
      <c r="S934">
        <v>45</v>
      </c>
      <c r="T934">
        <v>6</v>
      </c>
      <c r="U934">
        <v>509</v>
      </c>
      <c r="V934">
        <v>336509</v>
      </c>
      <c r="W934" t="s">
        <v>26</v>
      </c>
      <c r="X934" t="s">
        <v>26</v>
      </c>
      <c r="Y934" t="s">
        <v>219</v>
      </c>
      <c r="Z934" t="s">
        <v>460</v>
      </c>
      <c r="AA934" s="3" t="str">
        <f t="shared" si="28"/>
        <v>6509</v>
      </c>
      <c r="AB934" s="4" t="str">
        <f t="shared" si="29"/>
        <v>Non-TIF</v>
      </c>
    </row>
    <row r="935" spans="1:28" x14ac:dyDescent="0.25">
      <c r="A935">
        <v>2022</v>
      </c>
      <c r="B935">
        <v>46</v>
      </c>
      <c r="C935" t="s">
        <v>23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2022</v>
      </c>
      <c r="S935">
        <v>46</v>
      </c>
      <c r="T935">
        <v>2</v>
      </c>
      <c r="U935">
        <v>493</v>
      </c>
      <c r="V935" t="s">
        <v>465</v>
      </c>
      <c r="W935" t="s">
        <v>25</v>
      </c>
      <c r="X935" t="s">
        <v>26</v>
      </c>
      <c r="Y935" t="s">
        <v>466</v>
      </c>
      <c r="Z935" t="s">
        <v>464</v>
      </c>
      <c r="AA935" s="3" t="str">
        <f t="shared" si="28"/>
        <v>2493</v>
      </c>
      <c r="AB935" s="4" t="str">
        <f t="shared" si="29"/>
        <v>TIF</v>
      </c>
    </row>
    <row r="936" spans="1:28" x14ac:dyDescent="0.25">
      <c r="A936">
        <v>2022</v>
      </c>
      <c r="B936">
        <v>46</v>
      </c>
      <c r="C936" t="s">
        <v>31</v>
      </c>
      <c r="D936">
        <v>10588339</v>
      </c>
      <c r="E936">
        <v>46561171</v>
      </c>
      <c r="F936">
        <v>2373675</v>
      </c>
      <c r="G936">
        <v>9141059</v>
      </c>
      <c r="H936">
        <v>0</v>
      </c>
      <c r="I936">
        <v>0</v>
      </c>
      <c r="J936">
        <v>0</v>
      </c>
      <c r="K936">
        <v>3960</v>
      </c>
      <c r="L936">
        <v>0</v>
      </c>
      <c r="M936">
        <v>7378879</v>
      </c>
      <c r="N936">
        <v>76047083</v>
      </c>
      <c r="O936">
        <v>53708</v>
      </c>
      <c r="P936">
        <v>75993375</v>
      </c>
      <c r="Q936">
        <v>824563</v>
      </c>
      <c r="R936">
        <v>2022</v>
      </c>
      <c r="S936">
        <v>46</v>
      </c>
      <c r="T936">
        <v>2</v>
      </c>
      <c r="U936">
        <v>493</v>
      </c>
      <c r="V936">
        <v>462493</v>
      </c>
      <c r="W936" t="s">
        <v>26</v>
      </c>
      <c r="X936" t="s">
        <v>26</v>
      </c>
      <c r="Y936" t="s">
        <v>467</v>
      </c>
      <c r="Z936" t="s">
        <v>464</v>
      </c>
      <c r="AA936" s="3" t="str">
        <f t="shared" si="28"/>
        <v>2493</v>
      </c>
      <c r="AB936" s="4" t="str">
        <f t="shared" si="29"/>
        <v>Non-TIF</v>
      </c>
    </row>
    <row r="937" spans="1:28" x14ac:dyDescent="0.25">
      <c r="A937">
        <v>2022</v>
      </c>
      <c r="B937">
        <v>46</v>
      </c>
      <c r="C937" t="s">
        <v>31</v>
      </c>
      <c r="D937">
        <v>219880575</v>
      </c>
      <c r="E937">
        <v>159628513</v>
      </c>
      <c r="F937">
        <v>7350629</v>
      </c>
      <c r="G937">
        <v>32217437</v>
      </c>
      <c r="H937">
        <v>10491942</v>
      </c>
      <c r="I937">
        <v>0</v>
      </c>
      <c r="J937">
        <v>0</v>
      </c>
      <c r="K937">
        <v>146492</v>
      </c>
      <c r="L937">
        <v>525363</v>
      </c>
      <c r="M937">
        <v>14885178</v>
      </c>
      <c r="N937">
        <v>445126129</v>
      </c>
      <c r="O937">
        <v>608510</v>
      </c>
      <c r="P937">
        <v>444517619</v>
      </c>
      <c r="Q937">
        <v>22247311</v>
      </c>
      <c r="R937">
        <v>2022</v>
      </c>
      <c r="S937">
        <v>46</v>
      </c>
      <c r="T937">
        <v>3</v>
      </c>
      <c r="U937">
        <v>60</v>
      </c>
      <c r="V937">
        <v>463060</v>
      </c>
      <c r="W937" t="s">
        <v>26</v>
      </c>
      <c r="X937" t="s">
        <v>26</v>
      </c>
      <c r="Y937" t="s">
        <v>492</v>
      </c>
      <c r="Z937" t="s">
        <v>464</v>
      </c>
      <c r="AA937" s="3" t="str">
        <f t="shared" si="28"/>
        <v>3060</v>
      </c>
      <c r="AB937" s="4" t="str">
        <f t="shared" si="29"/>
        <v>Non-TIF</v>
      </c>
    </row>
    <row r="938" spans="1:28" x14ac:dyDescent="0.25">
      <c r="A938">
        <v>2022</v>
      </c>
      <c r="B938">
        <v>47</v>
      </c>
      <c r="C938" t="s">
        <v>23</v>
      </c>
      <c r="D938">
        <v>3920578</v>
      </c>
      <c r="E938">
        <v>0</v>
      </c>
      <c r="F938">
        <v>0</v>
      </c>
      <c r="G938">
        <v>5717748</v>
      </c>
      <c r="H938">
        <v>21854581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31492907</v>
      </c>
      <c r="O938">
        <v>0</v>
      </c>
      <c r="P938">
        <v>31492907</v>
      </c>
      <c r="Q938">
        <v>0</v>
      </c>
      <c r="R938">
        <v>2022</v>
      </c>
      <c r="S938">
        <v>47</v>
      </c>
      <c r="T938">
        <v>2</v>
      </c>
      <c r="U938">
        <v>376</v>
      </c>
      <c r="V938" t="s">
        <v>469</v>
      </c>
      <c r="W938" t="s">
        <v>25</v>
      </c>
      <c r="X938" t="s">
        <v>26</v>
      </c>
      <c r="Y938" t="s">
        <v>470</v>
      </c>
      <c r="Z938" t="s">
        <v>468</v>
      </c>
      <c r="AA938" s="3" t="str">
        <f t="shared" si="28"/>
        <v>2376</v>
      </c>
      <c r="AB938" s="4" t="str">
        <f t="shared" si="29"/>
        <v>TIF</v>
      </c>
    </row>
    <row r="939" spans="1:28" x14ac:dyDescent="0.25">
      <c r="A939">
        <v>2022</v>
      </c>
      <c r="B939">
        <v>47</v>
      </c>
      <c r="C939" t="s">
        <v>23</v>
      </c>
      <c r="D939">
        <v>0</v>
      </c>
      <c r="E939">
        <v>0</v>
      </c>
      <c r="F939">
        <v>0</v>
      </c>
      <c r="G939">
        <v>0</v>
      </c>
      <c r="H939">
        <v>350196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350196</v>
      </c>
      <c r="O939">
        <v>0</v>
      </c>
      <c r="P939">
        <v>350196</v>
      </c>
      <c r="Q939">
        <v>0</v>
      </c>
      <c r="R939">
        <v>2022</v>
      </c>
      <c r="S939">
        <v>47</v>
      </c>
      <c r="T939">
        <v>5</v>
      </c>
      <c r="U939">
        <v>823</v>
      </c>
      <c r="V939" t="s">
        <v>1724</v>
      </c>
      <c r="W939" t="s">
        <v>25</v>
      </c>
      <c r="X939" t="s">
        <v>26</v>
      </c>
      <c r="Y939" t="s">
        <v>1725</v>
      </c>
      <c r="Z939" t="s">
        <v>468</v>
      </c>
      <c r="AA939" s="3" t="str">
        <f t="shared" si="28"/>
        <v>5823</v>
      </c>
      <c r="AB939" s="4" t="str">
        <f t="shared" si="29"/>
        <v>TIF</v>
      </c>
    </row>
    <row r="940" spans="1:28" x14ac:dyDescent="0.25">
      <c r="A940">
        <v>2022</v>
      </c>
      <c r="B940">
        <v>47</v>
      </c>
      <c r="C940" t="s">
        <v>31</v>
      </c>
      <c r="D940">
        <v>70943855</v>
      </c>
      <c r="E940">
        <v>141051508</v>
      </c>
      <c r="F940">
        <v>16919436</v>
      </c>
      <c r="G940">
        <v>13126179</v>
      </c>
      <c r="H940">
        <v>12998628</v>
      </c>
      <c r="I940">
        <v>0</v>
      </c>
      <c r="J940">
        <v>0</v>
      </c>
      <c r="K940">
        <v>0</v>
      </c>
      <c r="L940">
        <v>1470540</v>
      </c>
      <c r="M940">
        <v>0</v>
      </c>
      <c r="N940">
        <v>256510146</v>
      </c>
      <c r="O940">
        <v>211128</v>
      </c>
      <c r="P940">
        <v>256299018</v>
      </c>
      <c r="Q940">
        <v>7481423</v>
      </c>
      <c r="R940">
        <v>2022</v>
      </c>
      <c r="S940">
        <v>47</v>
      </c>
      <c r="T940">
        <v>2</v>
      </c>
      <c r="U940">
        <v>376</v>
      </c>
      <c r="V940">
        <v>472376</v>
      </c>
      <c r="W940" t="s">
        <v>26</v>
      </c>
      <c r="X940" t="s">
        <v>26</v>
      </c>
      <c r="Y940" t="s">
        <v>175</v>
      </c>
      <c r="Z940" t="s">
        <v>468</v>
      </c>
      <c r="AA940" s="3" t="str">
        <f t="shared" si="28"/>
        <v>2376</v>
      </c>
      <c r="AB940" s="4" t="str">
        <f t="shared" si="29"/>
        <v>Non-TIF</v>
      </c>
    </row>
    <row r="941" spans="1:28" x14ac:dyDescent="0.25">
      <c r="A941">
        <v>2022</v>
      </c>
      <c r="B941">
        <v>47</v>
      </c>
      <c r="C941" t="s">
        <v>31</v>
      </c>
      <c r="D941">
        <v>1273036</v>
      </c>
      <c r="E941">
        <v>6723880</v>
      </c>
      <c r="F941">
        <v>666584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59279</v>
      </c>
      <c r="M941">
        <v>0</v>
      </c>
      <c r="N941">
        <v>8722779</v>
      </c>
      <c r="O941">
        <v>3704</v>
      </c>
      <c r="P941">
        <v>8719075</v>
      </c>
      <c r="Q941">
        <v>32082</v>
      </c>
      <c r="R941">
        <v>2022</v>
      </c>
      <c r="S941">
        <v>47</v>
      </c>
      <c r="T941">
        <v>4</v>
      </c>
      <c r="U941">
        <v>33</v>
      </c>
      <c r="V941">
        <v>674033</v>
      </c>
      <c r="W941" t="s">
        <v>26</v>
      </c>
      <c r="X941" t="s">
        <v>26</v>
      </c>
      <c r="Y941" t="s">
        <v>1721</v>
      </c>
      <c r="Z941" t="s">
        <v>468</v>
      </c>
      <c r="AA941" s="3" t="str">
        <f t="shared" si="28"/>
        <v>4033</v>
      </c>
      <c r="AB941" s="4" t="str">
        <f t="shared" si="29"/>
        <v>Non-TIF</v>
      </c>
    </row>
    <row r="942" spans="1:28" x14ac:dyDescent="0.25">
      <c r="A942">
        <v>2022</v>
      </c>
      <c r="B942">
        <v>48</v>
      </c>
      <c r="C942" t="s">
        <v>44</v>
      </c>
      <c r="D942">
        <v>33653</v>
      </c>
      <c r="E942">
        <v>92387</v>
      </c>
      <c r="F942">
        <v>1100</v>
      </c>
      <c r="G942">
        <v>1753185</v>
      </c>
      <c r="H942">
        <v>5084233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6964558</v>
      </c>
      <c r="O942">
        <v>1852</v>
      </c>
      <c r="P942">
        <v>6962706</v>
      </c>
      <c r="Q942">
        <v>0</v>
      </c>
      <c r="R942">
        <v>2022</v>
      </c>
      <c r="S942">
        <v>48</v>
      </c>
      <c r="T942">
        <v>3</v>
      </c>
      <c r="U942">
        <v>154</v>
      </c>
      <c r="V942">
        <v>483154</v>
      </c>
      <c r="W942" t="s">
        <v>26</v>
      </c>
      <c r="X942" t="s">
        <v>26</v>
      </c>
      <c r="Y942" t="s">
        <v>520</v>
      </c>
      <c r="Z942" t="s">
        <v>472</v>
      </c>
      <c r="AA942" s="3" t="str">
        <f t="shared" si="28"/>
        <v>3154</v>
      </c>
      <c r="AB942" s="4" t="str">
        <f t="shared" si="29"/>
        <v>Non-TIF</v>
      </c>
    </row>
    <row r="943" spans="1:28" x14ac:dyDescent="0.25">
      <c r="A943">
        <v>2022</v>
      </c>
      <c r="B943">
        <v>48</v>
      </c>
      <c r="C943" t="s">
        <v>44</v>
      </c>
      <c r="D943">
        <v>0</v>
      </c>
      <c r="E943">
        <v>566121</v>
      </c>
      <c r="F943">
        <v>669</v>
      </c>
      <c r="G943">
        <v>17046363</v>
      </c>
      <c r="H943">
        <v>13541204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31154357</v>
      </c>
      <c r="O943">
        <v>18520</v>
      </c>
      <c r="P943">
        <v>31135837</v>
      </c>
      <c r="Q943">
        <v>0</v>
      </c>
      <c r="R943">
        <v>2022</v>
      </c>
      <c r="S943">
        <v>48</v>
      </c>
      <c r="T943">
        <v>7</v>
      </c>
      <c r="U943">
        <v>29</v>
      </c>
      <c r="V943">
        <v>487029</v>
      </c>
      <c r="W943" t="s">
        <v>26</v>
      </c>
      <c r="X943" t="s">
        <v>26</v>
      </c>
      <c r="Y943" t="s">
        <v>521</v>
      </c>
      <c r="Z943" t="s">
        <v>472</v>
      </c>
      <c r="AA943" s="3" t="str">
        <f t="shared" si="28"/>
        <v>7029</v>
      </c>
      <c r="AB943" s="4" t="str">
        <f t="shared" si="29"/>
        <v>Non-TIF</v>
      </c>
    </row>
    <row r="944" spans="1:28" x14ac:dyDescent="0.25">
      <c r="A944">
        <v>2022</v>
      </c>
      <c r="B944">
        <v>48</v>
      </c>
      <c r="C944" t="s">
        <v>23</v>
      </c>
      <c r="D944">
        <v>21964992</v>
      </c>
      <c r="E944">
        <v>65508</v>
      </c>
      <c r="F944">
        <v>0</v>
      </c>
      <c r="G944">
        <v>19333602</v>
      </c>
      <c r="H944">
        <v>4232376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45596478</v>
      </c>
      <c r="O944">
        <v>0</v>
      </c>
      <c r="P944">
        <v>45596478</v>
      </c>
      <c r="Q944">
        <v>0</v>
      </c>
      <c r="R944">
        <v>2022</v>
      </c>
      <c r="S944">
        <v>48</v>
      </c>
      <c r="T944">
        <v>7</v>
      </c>
      <c r="U944">
        <v>29</v>
      </c>
      <c r="V944" t="s">
        <v>767</v>
      </c>
      <c r="W944" t="s">
        <v>25</v>
      </c>
      <c r="X944" t="s">
        <v>26</v>
      </c>
      <c r="Y944" t="s">
        <v>768</v>
      </c>
      <c r="Z944" t="s">
        <v>472</v>
      </c>
      <c r="AA944" s="3" t="str">
        <f t="shared" si="28"/>
        <v>7029</v>
      </c>
      <c r="AB944" s="4" t="str">
        <f t="shared" si="29"/>
        <v>TIF</v>
      </c>
    </row>
    <row r="945" spans="1:28" x14ac:dyDescent="0.25">
      <c r="A945">
        <v>2022</v>
      </c>
      <c r="B945">
        <v>49</v>
      </c>
      <c r="C945" t="s">
        <v>31</v>
      </c>
      <c r="D945">
        <v>22600197</v>
      </c>
      <c r="E945">
        <v>14551177</v>
      </c>
      <c r="F945">
        <v>1633451</v>
      </c>
      <c r="G945">
        <v>699299</v>
      </c>
      <c r="H945">
        <v>56727</v>
      </c>
      <c r="I945">
        <v>0</v>
      </c>
      <c r="J945">
        <v>0</v>
      </c>
      <c r="K945">
        <v>0</v>
      </c>
      <c r="L945">
        <v>77504</v>
      </c>
      <c r="M945">
        <v>0</v>
      </c>
      <c r="N945">
        <v>39618355</v>
      </c>
      <c r="O945">
        <v>31484</v>
      </c>
      <c r="P945">
        <v>39586871</v>
      </c>
      <c r="Q945">
        <v>935448</v>
      </c>
      <c r="R945">
        <v>2022</v>
      </c>
      <c r="S945">
        <v>49</v>
      </c>
      <c r="T945">
        <v>1</v>
      </c>
      <c r="U945">
        <v>863</v>
      </c>
      <c r="V945">
        <v>311863</v>
      </c>
      <c r="W945" t="s">
        <v>26</v>
      </c>
      <c r="X945" t="s">
        <v>26</v>
      </c>
      <c r="Y945" t="s">
        <v>434</v>
      </c>
      <c r="Z945" t="s">
        <v>473</v>
      </c>
      <c r="AA945" s="3" t="str">
        <f t="shared" si="28"/>
        <v>1863</v>
      </c>
      <c r="AB945" s="4" t="str">
        <f t="shared" si="29"/>
        <v>Non-TIF</v>
      </c>
    </row>
    <row r="946" spans="1:28" x14ac:dyDescent="0.25">
      <c r="A946">
        <v>2022</v>
      </c>
      <c r="B946">
        <v>49</v>
      </c>
      <c r="C946" t="s">
        <v>31</v>
      </c>
      <c r="D946">
        <v>235623377</v>
      </c>
      <c r="E946">
        <v>98313184</v>
      </c>
      <c r="F946">
        <v>4954616</v>
      </c>
      <c r="G946">
        <v>19399654</v>
      </c>
      <c r="H946">
        <v>1206331</v>
      </c>
      <c r="I946">
        <v>0</v>
      </c>
      <c r="J946">
        <v>0</v>
      </c>
      <c r="K946">
        <v>0</v>
      </c>
      <c r="L946">
        <v>2325139</v>
      </c>
      <c r="M946">
        <v>0</v>
      </c>
      <c r="N946">
        <v>361822301</v>
      </c>
      <c r="O946">
        <v>659312</v>
      </c>
      <c r="P946">
        <v>361162989</v>
      </c>
      <c r="Q946">
        <v>8846070</v>
      </c>
      <c r="R946">
        <v>2022</v>
      </c>
      <c r="S946">
        <v>49</v>
      </c>
      <c r="T946">
        <v>4</v>
      </c>
      <c r="U946">
        <v>41</v>
      </c>
      <c r="V946">
        <v>494041</v>
      </c>
      <c r="W946" t="s">
        <v>26</v>
      </c>
      <c r="X946" t="s">
        <v>26</v>
      </c>
      <c r="Y946" t="s">
        <v>376</v>
      </c>
      <c r="Z946" t="s">
        <v>473</v>
      </c>
      <c r="AA946" s="3" t="str">
        <f t="shared" si="28"/>
        <v>4041</v>
      </c>
      <c r="AB946" s="4" t="str">
        <f t="shared" si="29"/>
        <v>Non-TIF</v>
      </c>
    </row>
    <row r="947" spans="1:28" x14ac:dyDescent="0.25">
      <c r="A947">
        <v>2022</v>
      </c>
      <c r="B947">
        <v>50</v>
      </c>
      <c r="C947" t="s">
        <v>44</v>
      </c>
      <c r="D947">
        <v>5425825</v>
      </c>
      <c r="E947">
        <v>0</v>
      </c>
      <c r="F947">
        <v>0</v>
      </c>
      <c r="G947">
        <v>917429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6343254</v>
      </c>
      <c r="O947">
        <v>16668</v>
      </c>
      <c r="P947">
        <v>6326586</v>
      </c>
      <c r="Q947">
        <v>0</v>
      </c>
      <c r="R947">
        <v>2022</v>
      </c>
      <c r="S947">
        <v>50</v>
      </c>
      <c r="T947">
        <v>1</v>
      </c>
      <c r="U947">
        <v>332</v>
      </c>
      <c r="V947">
        <v>501332</v>
      </c>
      <c r="W947" t="s">
        <v>26</v>
      </c>
      <c r="X947" t="s">
        <v>26</v>
      </c>
      <c r="Y947" t="s">
        <v>541</v>
      </c>
      <c r="Z947" t="s">
        <v>528</v>
      </c>
      <c r="AA947" s="3" t="str">
        <f t="shared" si="28"/>
        <v>1332</v>
      </c>
      <c r="AB947" s="4" t="str">
        <f t="shared" si="29"/>
        <v>Non-TIF</v>
      </c>
    </row>
    <row r="948" spans="1:28" x14ac:dyDescent="0.25">
      <c r="A948">
        <v>2022</v>
      </c>
      <c r="B948">
        <v>50</v>
      </c>
      <c r="C948" t="s">
        <v>23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2022</v>
      </c>
      <c r="S948">
        <v>50</v>
      </c>
      <c r="T948">
        <v>0</v>
      </c>
      <c r="U948">
        <v>720</v>
      </c>
      <c r="V948" t="s">
        <v>769</v>
      </c>
      <c r="W948" t="s">
        <v>25</v>
      </c>
      <c r="X948" t="s">
        <v>26</v>
      </c>
      <c r="Y948" t="s">
        <v>770</v>
      </c>
      <c r="Z948" t="s">
        <v>528</v>
      </c>
      <c r="AA948" s="3" t="str">
        <f t="shared" si="28"/>
        <v>0720</v>
      </c>
      <c r="AB948" s="4" t="str">
        <f t="shared" si="29"/>
        <v>TIF</v>
      </c>
    </row>
    <row r="949" spans="1:28" x14ac:dyDescent="0.25">
      <c r="A949">
        <v>2022</v>
      </c>
      <c r="B949">
        <v>50</v>
      </c>
      <c r="C949" t="s">
        <v>31</v>
      </c>
      <c r="D949">
        <v>59797595</v>
      </c>
      <c r="E949">
        <v>43692452</v>
      </c>
      <c r="F949">
        <v>939914</v>
      </c>
      <c r="G949">
        <v>1935604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106365565</v>
      </c>
      <c r="O949">
        <v>137048</v>
      </c>
      <c r="P949">
        <v>106228517</v>
      </c>
      <c r="Q949">
        <v>1564959</v>
      </c>
      <c r="R949">
        <v>2022</v>
      </c>
      <c r="S949">
        <v>50</v>
      </c>
      <c r="T949">
        <v>0</v>
      </c>
      <c r="U949">
        <v>513</v>
      </c>
      <c r="V949">
        <v>500513</v>
      </c>
      <c r="W949" t="s">
        <v>26</v>
      </c>
      <c r="X949" t="s">
        <v>26</v>
      </c>
      <c r="Y949" t="s">
        <v>529</v>
      </c>
      <c r="Z949" t="s">
        <v>528</v>
      </c>
      <c r="AA949" s="3" t="str">
        <f t="shared" si="28"/>
        <v>0513</v>
      </c>
      <c r="AB949" s="4" t="str">
        <f t="shared" si="29"/>
        <v>Non-TIF</v>
      </c>
    </row>
    <row r="950" spans="1:28" x14ac:dyDescent="0.25">
      <c r="A950">
        <v>2022</v>
      </c>
      <c r="B950">
        <v>50</v>
      </c>
      <c r="C950" t="s">
        <v>31</v>
      </c>
      <c r="D950">
        <v>1215986</v>
      </c>
      <c r="E950">
        <v>2812348</v>
      </c>
      <c r="F950">
        <v>23918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4052252</v>
      </c>
      <c r="O950">
        <v>5556</v>
      </c>
      <c r="P950">
        <v>4046696</v>
      </c>
      <c r="Q950">
        <v>208521</v>
      </c>
      <c r="R950">
        <v>2022</v>
      </c>
      <c r="S950">
        <v>50</v>
      </c>
      <c r="T950">
        <v>0</v>
      </c>
      <c r="U950">
        <v>720</v>
      </c>
      <c r="V950">
        <v>770720</v>
      </c>
      <c r="W950" t="s">
        <v>26</v>
      </c>
      <c r="X950" t="s">
        <v>26</v>
      </c>
      <c r="Y950" t="s">
        <v>561</v>
      </c>
      <c r="Z950" t="s">
        <v>528</v>
      </c>
      <c r="AA950" s="3" t="str">
        <f t="shared" si="28"/>
        <v>0720</v>
      </c>
      <c r="AB950" s="4" t="str">
        <f t="shared" si="29"/>
        <v>Non-TIF</v>
      </c>
    </row>
    <row r="951" spans="1:28" x14ac:dyDescent="0.25">
      <c r="A951">
        <v>2022</v>
      </c>
      <c r="B951">
        <v>67</v>
      </c>
      <c r="C951" t="s">
        <v>31</v>
      </c>
      <c r="D951">
        <v>12220272</v>
      </c>
      <c r="E951">
        <v>46109116</v>
      </c>
      <c r="F951">
        <v>1162552</v>
      </c>
      <c r="G951">
        <v>122663</v>
      </c>
      <c r="H951">
        <v>0</v>
      </c>
      <c r="I951">
        <v>0</v>
      </c>
      <c r="J951">
        <v>0</v>
      </c>
      <c r="K951">
        <v>0</v>
      </c>
      <c r="L951">
        <v>381909</v>
      </c>
      <c r="M951">
        <v>2025855</v>
      </c>
      <c r="N951">
        <v>62022367</v>
      </c>
      <c r="O951">
        <v>29632</v>
      </c>
      <c r="P951">
        <v>61992735</v>
      </c>
      <c r="Q951">
        <v>375148</v>
      </c>
      <c r="R951">
        <v>2022</v>
      </c>
      <c r="S951">
        <v>67</v>
      </c>
      <c r="T951">
        <v>6</v>
      </c>
      <c r="U951">
        <v>992</v>
      </c>
      <c r="V951">
        <v>976992</v>
      </c>
      <c r="W951" t="s">
        <v>26</v>
      </c>
      <c r="X951" t="s">
        <v>26</v>
      </c>
      <c r="Y951" t="s">
        <v>792</v>
      </c>
      <c r="Z951" t="s">
        <v>704</v>
      </c>
      <c r="AA951" s="3" t="str">
        <f t="shared" si="28"/>
        <v>6992</v>
      </c>
      <c r="AB951" s="4" t="str">
        <f t="shared" si="29"/>
        <v>Non-TIF</v>
      </c>
    </row>
    <row r="952" spans="1:28" x14ac:dyDescent="0.25">
      <c r="A952">
        <v>2022</v>
      </c>
      <c r="B952">
        <v>68</v>
      </c>
      <c r="C952" t="s">
        <v>44</v>
      </c>
      <c r="D952">
        <v>0</v>
      </c>
      <c r="E952">
        <v>216205</v>
      </c>
      <c r="F952">
        <v>0</v>
      </c>
      <c r="G952">
        <v>128837</v>
      </c>
      <c r="H952">
        <v>159963960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160309002</v>
      </c>
      <c r="O952">
        <v>0</v>
      </c>
      <c r="P952">
        <v>160309002</v>
      </c>
      <c r="Q952">
        <v>0</v>
      </c>
      <c r="R952">
        <v>2022</v>
      </c>
      <c r="S952">
        <v>68</v>
      </c>
      <c r="T952">
        <v>0</v>
      </c>
      <c r="U952">
        <v>657</v>
      </c>
      <c r="V952">
        <v>900657</v>
      </c>
      <c r="W952" t="s">
        <v>26</v>
      </c>
      <c r="X952" t="s">
        <v>26</v>
      </c>
      <c r="Y952" t="s">
        <v>500</v>
      </c>
      <c r="Z952" t="s">
        <v>705</v>
      </c>
      <c r="AA952" s="3" t="str">
        <f t="shared" si="28"/>
        <v>0657</v>
      </c>
      <c r="AB952" s="4" t="str">
        <f t="shared" si="29"/>
        <v>Non-TIF</v>
      </c>
    </row>
    <row r="953" spans="1:28" x14ac:dyDescent="0.25">
      <c r="A953">
        <v>2022</v>
      </c>
      <c r="B953">
        <v>68</v>
      </c>
      <c r="C953" t="s">
        <v>31</v>
      </c>
      <c r="D953">
        <v>12069853</v>
      </c>
      <c r="E953">
        <v>14333593</v>
      </c>
      <c r="F953">
        <v>565419</v>
      </c>
      <c r="G953">
        <v>488555</v>
      </c>
      <c r="H953">
        <v>391551</v>
      </c>
      <c r="I953">
        <v>0</v>
      </c>
      <c r="J953">
        <v>0</v>
      </c>
      <c r="K953">
        <v>4531</v>
      </c>
      <c r="L953">
        <v>746934</v>
      </c>
      <c r="M953">
        <v>2025696</v>
      </c>
      <c r="N953">
        <v>30626132</v>
      </c>
      <c r="O953">
        <v>27780</v>
      </c>
      <c r="P953">
        <v>30598352</v>
      </c>
      <c r="Q953">
        <v>156946</v>
      </c>
      <c r="R953">
        <v>2022</v>
      </c>
      <c r="S953">
        <v>68</v>
      </c>
      <c r="T953">
        <v>4</v>
      </c>
      <c r="U953">
        <v>491</v>
      </c>
      <c r="V953">
        <v>44491</v>
      </c>
      <c r="W953" t="s">
        <v>26</v>
      </c>
      <c r="X953" t="s">
        <v>26</v>
      </c>
      <c r="Y953" t="s">
        <v>41</v>
      </c>
      <c r="Z953" t="s">
        <v>705</v>
      </c>
      <c r="AA953" s="3" t="str">
        <f t="shared" si="28"/>
        <v>4491</v>
      </c>
      <c r="AB953" s="4" t="str">
        <f t="shared" si="29"/>
        <v>Non-TIF</v>
      </c>
    </row>
    <row r="954" spans="1:28" x14ac:dyDescent="0.25">
      <c r="A954">
        <v>2022</v>
      </c>
      <c r="B954">
        <v>69</v>
      </c>
      <c r="C954" t="s">
        <v>23</v>
      </c>
      <c r="D954">
        <v>2356126</v>
      </c>
      <c r="E954">
        <v>0</v>
      </c>
      <c r="F954">
        <v>0</v>
      </c>
      <c r="G954">
        <v>5139136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7495262</v>
      </c>
      <c r="O954">
        <v>0</v>
      </c>
      <c r="P954">
        <v>7495262</v>
      </c>
      <c r="Q954">
        <v>0</v>
      </c>
      <c r="R954">
        <v>2022</v>
      </c>
      <c r="S954">
        <v>69</v>
      </c>
      <c r="T954">
        <v>5</v>
      </c>
      <c r="U954">
        <v>463</v>
      </c>
      <c r="V954" t="s">
        <v>934</v>
      </c>
      <c r="W954" t="s">
        <v>25</v>
      </c>
      <c r="X954" t="s">
        <v>26</v>
      </c>
      <c r="Y954" t="s">
        <v>935</v>
      </c>
      <c r="Z954" t="s">
        <v>725</v>
      </c>
      <c r="AA954" s="3" t="str">
        <f t="shared" si="28"/>
        <v>5463</v>
      </c>
      <c r="AB954" s="4" t="str">
        <f t="shared" si="29"/>
        <v>TIF</v>
      </c>
    </row>
    <row r="955" spans="1:28" x14ac:dyDescent="0.25">
      <c r="A955">
        <v>2022</v>
      </c>
      <c r="B955">
        <v>70</v>
      </c>
      <c r="C955" t="s">
        <v>44</v>
      </c>
      <c r="D955">
        <v>10071741</v>
      </c>
      <c r="E955">
        <v>150023</v>
      </c>
      <c r="F955">
        <v>5792</v>
      </c>
      <c r="G955">
        <v>5329565</v>
      </c>
      <c r="H955">
        <v>5340905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20898026</v>
      </c>
      <c r="O955">
        <v>42596</v>
      </c>
      <c r="P955">
        <v>20855430</v>
      </c>
      <c r="Q955">
        <v>0</v>
      </c>
      <c r="R955">
        <v>2022</v>
      </c>
      <c r="S955">
        <v>70</v>
      </c>
      <c r="T955">
        <v>3</v>
      </c>
      <c r="U955">
        <v>841</v>
      </c>
      <c r="V955">
        <v>583841</v>
      </c>
      <c r="W955" t="s">
        <v>26</v>
      </c>
      <c r="X955" t="s">
        <v>26</v>
      </c>
      <c r="Y955" t="s">
        <v>649</v>
      </c>
      <c r="Z955" t="s">
        <v>709</v>
      </c>
      <c r="AA955" s="3" t="str">
        <f t="shared" si="28"/>
        <v>3841</v>
      </c>
      <c r="AB955" s="4" t="str">
        <f t="shared" si="29"/>
        <v>Non-TIF</v>
      </c>
    </row>
    <row r="956" spans="1:28" x14ac:dyDescent="0.25">
      <c r="A956">
        <v>2022</v>
      </c>
      <c r="B956">
        <v>70</v>
      </c>
      <c r="C956" t="s">
        <v>44</v>
      </c>
      <c r="D956">
        <v>5252448</v>
      </c>
      <c r="E956">
        <v>655536</v>
      </c>
      <c r="F956">
        <v>31457</v>
      </c>
      <c r="G956">
        <v>36626199</v>
      </c>
      <c r="H956">
        <v>34363783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76929423</v>
      </c>
      <c r="O956">
        <v>22224</v>
      </c>
      <c r="P956">
        <v>76907199</v>
      </c>
      <c r="Q956">
        <v>0</v>
      </c>
      <c r="R956">
        <v>2022</v>
      </c>
      <c r="S956">
        <v>70</v>
      </c>
      <c r="T956">
        <v>4</v>
      </c>
      <c r="U956">
        <v>581</v>
      </c>
      <c r="V956">
        <v>704581</v>
      </c>
      <c r="W956" t="s">
        <v>26</v>
      </c>
      <c r="X956" t="s">
        <v>26</v>
      </c>
      <c r="Y956" t="s">
        <v>708</v>
      </c>
      <c r="Z956" t="s">
        <v>709</v>
      </c>
      <c r="AA956" s="3" t="str">
        <f t="shared" si="28"/>
        <v>4581</v>
      </c>
      <c r="AB956" s="4" t="str">
        <f t="shared" si="29"/>
        <v>Non-TIF</v>
      </c>
    </row>
    <row r="957" spans="1:28" x14ac:dyDescent="0.25">
      <c r="A957">
        <v>2022</v>
      </c>
      <c r="B957">
        <v>70</v>
      </c>
      <c r="C957" t="s">
        <v>44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2022</v>
      </c>
      <c r="S957">
        <v>70</v>
      </c>
      <c r="T957">
        <v>1</v>
      </c>
      <c r="U957">
        <v>611</v>
      </c>
      <c r="V957">
        <v>821611</v>
      </c>
      <c r="W957" t="s">
        <v>26</v>
      </c>
      <c r="X957" t="s">
        <v>26</v>
      </c>
      <c r="Y957" t="s">
        <v>710</v>
      </c>
      <c r="Z957" t="s">
        <v>709</v>
      </c>
      <c r="AA957" s="3" t="str">
        <f t="shared" si="28"/>
        <v>1611</v>
      </c>
      <c r="AB957" s="4" t="str">
        <f t="shared" si="29"/>
        <v>Non-TIF</v>
      </c>
    </row>
    <row r="958" spans="1:28" x14ac:dyDescent="0.25">
      <c r="A958">
        <v>2022</v>
      </c>
      <c r="B958">
        <v>70</v>
      </c>
      <c r="C958" t="s">
        <v>23</v>
      </c>
      <c r="D958">
        <v>2702320</v>
      </c>
      <c r="E958">
        <v>8114</v>
      </c>
      <c r="F958">
        <v>3437</v>
      </c>
      <c r="G958">
        <v>11555785</v>
      </c>
      <c r="H958">
        <v>4834374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19104030</v>
      </c>
      <c r="O958">
        <v>0</v>
      </c>
      <c r="P958">
        <v>19104030</v>
      </c>
      <c r="Q958">
        <v>0</v>
      </c>
      <c r="R958">
        <v>2022</v>
      </c>
      <c r="S958">
        <v>70</v>
      </c>
      <c r="T958">
        <v>7</v>
      </c>
      <c r="U958">
        <v>38</v>
      </c>
      <c r="V958" t="s">
        <v>940</v>
      </c>
      <c r="W958" t="s">
        <v>25</v>
      </c>
      <c r="X958" t="s">
        <v>26</v>
      </c>
      <c r="Y958" t="s">
        <v>941</v>
      </c>
      <c r="Z958" t="s">
        <v>709</v>
      </c>
      <c r="AA958" s="3" t="str">
        <f t="shared" si="28"/>
        <v>7038</v>
      </c>
      <c r="AB958" s="4" t="str">
        <f t="shared" si="29"/>
        <v>TIF</v>
      </c>
    </row>
    <row r="959" spans="1:28" x14ac:dyDescent="0.25">
      <c r="A959">
        <v>2022</v>
      </c>
      <c r="B959">
        <v>70</v>
      </c>
      <c r="C959" t="s">
        <v>31</v>
      </c>
      <c r="D959">
        <v>26151179</v>
      </c>
      <c r="E959">
        <v>30492926</v>
      </c>
      <c r="F959">
        <v>2293154</v>
      </c>
      <c r="G959">
        <v>1016900</v>
      </c>
      <c r="H959">
        <v>579012</v>
      </c>
      <c r="I959">
        <v>0</v>
      </c>
      <c r="J959">
        <v>0</v>
      </c>
      <c r="K959">
        <v>0</v>
      </c>
      <c r="L959">
        <v>0</v>
      </c>
      <c r="M959">
        <v>1145402</v>
      </c>
      <c r="N959">
        <v>61678573</v>
      </c>
      <c r="O959">
        <v>57412</v>
      </c>
      <c r="P959">
        <v>61621161</v>
      </c>
      <c r="Q959">
        <v>4784941</v>
      </c>
      <c r="R959">
        <v>2022</v>
      </c>
      <c r="S959">
        <v>70</v>
      </c>
      <c r="T959">
        <v>1</v>
      </c>
      <c r="U959">
        <v>926</v>
      </c>
      <c r="V959">
        <v>161926</v>
      </c>
      <c r="W959" t="s">
        <v>26</v>
      </c>
      <c r="X959" t="s">
        <v>26</v>
      </c>
      <c r="Y959" t="s">
        <v>157</v>
      </c>
      <c r="Z959" t="s">
        <v>709</v>
      </c>
      <c r="AA959" s="3" t="str">
        <f t="shared" si="28"/>
        <v>1926</v>
      </c>
      <c r="AB959" s="4" t="str">
        <f t="shared" si="29"/>
        <v>Non-TIF</v>
      </c>
    </row>
    <row r="960" spans="1:28" x14ac:dyDescent="0.25">
      <c r="A960">
        <v>2022</v>
      </c>
      <c r="B960">
        <v>70</v>
      </c>
      <c r="C960" t="s">
        <v>31</v>
      </c>
      <c r="D960">
        <v>103621552</v>
      </c>
      <c r="E960">
        <v>86606054</v>
      </c>
      <c r="F960">
        <v>7309752</v>
      </c>
      <c r="G960">
        <v>9369892</v>
      </c>
      <c r="H960">
        <v>4227513</v>
      </c>
      <c r="I960">
        <v>0</v>
      </c>
      <c r="J960">
        <v>0</v>
      </c>
      <c r="K960">
        <v>0</v>
      </c>
      <c r="L960">
        <v>5305025</v>
      </c>
      <c r="M960">
        <v>2298560</v>
      </c>
      <c r="N960">
        <v>218738348</v>
      </c>
      <c r="O960">
        <v>153716</v>
      </c>
      <c r="P960">
        <v>218584632</v>
      </c>
      <c r="Q960">
        <v>5219642</v>
      </c>
      <c r="R960">
        <v>2022</v>
      </c>
      <c r="S960">
        <v>70</v>
      </c>
      <c r="T960">
        <v>6</v>
      </c>
      <c r="U960">
        <v>975</v>
      </c>
      <c r="V960">
        <v>706975</v>
      </c>
      <c r="W960" t="s">
        <v>26</v>
      </c>
      <c r="X960" t="s">
        <v>26</v>
      </c>
      <c r="Y960" t="s">
        <v>160</v>
      </c>
      <c r="Z960" t="s">
        <v>709</v>
      </c>
      <c r="AA960" s="3" t="str">
        <f t="shared" si="28"/>
        <v>6975</v>
      </c>
      <c r="AB960" s="4" t="str">
        <f t="shared" si="29"/>
        <v>Non-TIF</v>
      </c>
    </row>
    <row r="961" spans="1:28" x14ac:dyDescent="0.25">
      <c r="A961">
        <v>2022</v>
      </c>
      <c r="B961">
        <v>70</v>
      </c>
      <c r="C961" t="s">
        <v>31</v>
      </c>
      <c r="D961">
        <v>125844957</v>
      </c>
      <c r="E961">
        <v>39397468</v>
      </c>
      <c r="F961">
        <v>3380062</v>
      </c>
      <c r="G961">
        <v>7654115</v>
      </c>
      <c r="H961">
        <v>8243481</v>
      </c>
      <c r="I961">
        <v>0</v>
      </c>
      <c r="J961">
        <v>0</v>
      </c>
      <c r="K961">
        <v>0</v>
      </c>
      <c r="L961">
        <v>1889261</v>
      </c>
      <c r="M961">
        <v>2691563</v>
      </c>
      <c r="N961">
        <v>189100907</v>
      </c>
      <c r="O961">
        <v>281504</v>
      </c>
      <c r="P961">
        <v>188819403</v>
      </c>
      <c r="Q961">
        <v>2796660</v>
      </c>
      <c r="R961">
        <v>2022</v>
      </c>
      <c r="S961">
        <v>70</v>
      </c>
      <c r="T961">
        <v>7</v>
      </c>
      <c r="U961">
        <v>38</v>
      </c>
      <c r="V961">
        <v>707038</v>
      </c>
      <c r="W961" t="s">
        <v>26</v>
      </c>
      <c r="X961" t="s">
        <v>26</v>
      </c>
      <c r="Y961" t="s">
        <v>232</v>
      </c>
      <c r="Z961" t="s">
        <v>709</v>
      </c>
      <c r="AA961" s="3" t="str">
        <f t="shared" si="28"/>
        <v>7038</v>
      </c>
      <c r="AB961" s="4" t="str">
        <f t="shared" si="29"/>
        <v>Non-TIF</v>
      </c>
    </row>
    <row r="962" spans="1:28" x14ac:dyDescent="0.25">
      <c r="A962">
        <v>2022</v>
      </c>
      <c r="B962">
        <v>71</v>
      </c>
      <c r="C962" t="s">
        <v>44</v>
      </c>
      <c r="D962">
        <v>568282</v>
      </c>
      <c r="E962">
        <v>459004</v>
      </c>
      <c r="F962">
        <v>84384</v>
      </c>
      <c r="G962">
        <v>1481850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2593520</v>
      </c>
      <c r="O962">
        <v>5556</v>
      </c>
      <c r="P962">
        <v>2587964</v>
      </c>
      <c r="Q962">
        <v>0</v>
      </c>
      <c r="R962">
        <v>2022</v>
      </c>
      <c r="S962">
        <v>71</v>
      </c>
      <c r="T962">
        <v>5</v>
      </c>
      <c r="U962">
        <v>949</v>
      </c>
      <c r="V962">
        <v>715949</v>
      </c>
      <c r="W962" t="s">
        <v>26</v>
      </c>
      <c r="X962" t="s">
        <v>26</v>
      </c>
      <c r="Y962" t="s">
        <v>728</v>
      </c>
      <c r="Z962" t="s">
        <v>727</v>
      </c>
      <c r="AA962" s="3" t="str">
        <f t="shared" si="28"/>
        <v>5949</v>
      </c>
      <c r="AB962" s="4" t="str">
        <f t="shared" si="29"/>
        <v>Non-TIF</v>
      </c>
    </row>
    <row r="963" spans="1:28" x14ac:dyDescent="0.25">
      <c r="A963">
        <v>2022</v>
      </c>
      <c r="B963">
        <v>71</v>
      </c>
      <c r="C963" t="s">
        <v>31</v>
      </c>
      <c r="D963">
        <v>1197967</v>
      </c>
      <c r="E963">
        <v>7323514</v>
      </c>
      <c r="F963">
        <v>431081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29947</v>
      </c>
      <c r="M963">
        <v>0</v>
      </c>
      <c r="N963">
        <v>8982509</v>
      </c>
      <c r="O963">
        <v>1852</v>
      </c>
      <c r="P963">
        <v>8980657</v>
      </c>
      <c r="Q963">
        <v>74742</v>
      </c>
      <c r="R963">
        <v>2022</v>
      </c>
      <c r="S963">
        <v>71</v>
      </c>
      <c r="T963">
        <v>4</v>
      </c>
      <c r="U963">
        <v>149</v>
      </c>
      <c r="V963">
        <v>844149</v>
      </c>
      <c r="W963" t="s">
        <v>26</v>
      </c>
      <c r="X963" t="s">
        <v>26</v>
      </c>
      <c r="Y963" t="s">
        <v>731</v>
      </c>
      <c r="Z963" t="s">
        <v>727</v>
      </c>
      <c r="AA963" s="3" t="str">
        <f t="shared" ref="AA963:AA1026" si="30">CONCATENATE(T963,TEXT(U963,"000"))</f>
        <v>4149</v>
      </c>
      <c r="AB963" s="4" t="str">
        <f t="shared" ref="AB963:AB1026" si="31">IF(C963="I","TIF","Non-TIF")</f>
        <v>Non-TIF</v>
      </c>
    </row>
    <row r="964" spans="1:28" x14ac:dyDescent="0.25">
      <c r="A964">
        <v>2022</v>
      </c>
      <c r="B964">
        <v>72</v>
      </c>
      <c r="C964" t="s">
        <v>44</v>
      </c>
      <c r="D964">
        <v>0</v>
      </c>
      <c r="E964">
        <v>0</v>
      </c>
      <c r="F964">
        <v>0</v>
      </c>
      <c r="G964">
        <v>0</v>
      </c>
      <c r="H964">
        <v>11906525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11906525</v>
      </c>
      <c r="O964">
        <v>0</v>
      </c>
      <c r="P964">
        <v>11906525</v>
      </c>
      <c r="Q964">
        <v>0</v>
      </c>
      <c r="R964">
        <v>2022</v>
      </c>
      <c r="S964">
        <v>72</v>
      </c>
      <c r="T964">
        <v>5</v>
      </c>
      <c r="U964">
        <v>949</v>
      </c>
      <c r="V964">
        <v>715949</v>
      </c>
      <c r="W964" t="s">
        <v>26</v>
      </c>
      <c r="X964" t="s">
        <v>26</v>
      </c>
      <c r="Y964" t="s">
        <v>728</v>
      </c>
      <c r="Z964" t="s">
        <v>732</v>
      </c>
      <c r="AA964" s="3" t="str">
        <f t="shared" si="30"/>
        <v>5949</v>
      </c>
      <c r="AB964" s="4" t="str">
        <f t="shared" si="31"/>
        <v>Non-TIF</v>
      </c>
    </row>
    <row r="965" spans="1:28" x14ac:dyDescent="0.25">
      <c r="A965">
        <v>2022</v>
      </c>
      <c r="B965">
        <v>72</v>
      </c>
      <c r="C965" t="s">
        <v>44</v>
      </c>
      <c r="D965">
        <v>2340675</v>
      </c>
      <c r="E965">
        <v>0</v>
      </c>
      <c r="F965">
        <v>0</v>
      </c>
      <c r="G965">
        <v>16989092</v>
      </c>
      <c r="H965">
        <v>9558902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28888669</v>
      </c>
      <c r="O965">
        <v>46300</v>
      </c>
      <c r="P965">
        <v>28842369</v>
      </c>
      <c r="Q965">
        <v>0</v>
      </c>
      <c r="R965">
        <v>2022</v>
      </c>
      <c r="S965">
        <v>72</v>
      </c>
      <c r="T965">
        <v>5</v>
      </c>
      <c r="U965">
        <v>994</v>
      </c>
      <c r="V965">
        <v>725994</v>
      </c>
      <c r="W965" t="s">
        <v>26</v>
      </c>
      <c r="X965" t="s">
        <v>26</v>
      </c>
      <c r="Y965" t="s">
        <v>733</v>
      </c>
      <c r="Z965" t="s">
        <v>732</v>
      </c>
      <c r="AA965" s="3" t="str">
        <f t="shared" si="30"/>
        <v>5994</v>
      </c>
      <c r="AB965" s="4" t="str">
        <f t="shared" si="31"/>
        <v>Non-TIF</v>
      </c>
    </row>
    <row r="966" spans="1:28" x14ac:dyDescent="0.25">
      <c r="A966">
        <v>2022</v>
      </c>
      <c r="B966">
        <v>72</v>
      </c>
      <c r="C966" t="s">
        <v>31</v>
      </c>
      <c r="D966">
        <v>7892791</v>
      </c>
      <c r="E966">
        <v>41776446</v>
      </c>
      <c r="F966">
        <v>11600275</v>
      </c>
      <c r="G966">
        <v>3358036</v>
      </c>
      <c r="H966">
        <v>48925761</v>
      </c>
      <c r="I966">
        <v>0</v>
      </c>
      <c r="J966">
        <v>0</v>
      </c>
      <c r="K966">
        <v>0</v>
      </c>
      <c r="L966">
        <v>863061</v>
      </c>
      <c r="M966">
        <v>0</v>
      </c>
      <c r="N966">
        <v>114416370</v>
      </c>
      <c r="O966">
        <v>31484</v>
      </c>
      <c r="P966">
        <v>114384886</v>
      </c>
      <c r="Q966">
        <v>591000</v>
      </c>
      <c r="R966">
        <v>2022</v>
      </c>
      <c r="S966">
        <v>72</v>
      </c>
      <c r="T966">
        <v>2</v>
      </c>
      <c r="U966">
        <v>846</v>
      </c>
      <c r="V966">
        <v>302846</v>
      </c>
      <c r="W966" t="s">
        <v>26</v>
      </c>
      <c r="X966" t="s">
        <v>26</v>
      </c>
      <c r="Y966" t="s">
        <v>340</v>
      </c>
      <c r="Z966" t="s">
        <v>732</v>
      </c>
      <c r="AA966" s="3" t="str">
        <f t="shared" si="30"/>
        <v>2846</v>
      </c>
      <c r="AB966" s="4" t="str">
        <f t="shared" si="31"/>
        <v>Non-TIF</v>
      </c>
    </row>
    <row r="967" spans="1:28" x14ac:dyDescent="0.25">
      <c r="A967">
        <v>2022</v>
      </c>
      <c r="B967">
        <v>73</v>
      </c>
      <c r="C967" t="s">
        <v>44</v>
      </c>
      <c r="D967">
        <v>1237077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1237077</v>
      </c>
      <c r="O967">
        <v>3704</v>
      </c>
      <c r="P967">
        <v>1233373</v>
      </c>
      <c r="Q967">
        <v>0</v>
      </c>
      <c r="R967">
        <v>2022</v>
      </c>
      <c r="S967">
        <v>73</v>
      </c>
      <c r="T967">
        <v>2</v>
      </c>
      <c r="U967">
        <v>113</v>
      </c>
      <c r="V967">
        <v>732113</v>
      </c>
      <c r="W967" t="s">
        <v>26</v>
      </c>
      <c r="X967" t="s">
        <v>26</v>
      </c>
      <c r="Y967" t="s">
        <v>737</v>
      </c>
      <c r="Z967" t="s">
        <v>736</v>
      </c>
      <c r="AA967" s="3" t="str">
        <f t="shared" si="30"/>
        <v>2113</v>
      </c>
      <c r="AB967" s="4" t="str">
        <f t="shared" si="31"/>
        <v>Non-TIF</v>
      </c>
    </row>
    <row r="968" spans="1:28" x14ac:dyDescent="0.25">
      <c r="A968">
        <v>2022</v>
      </c>
      <c r="B968">
        <v>73</v>
      </c>
      <c r="C968" t="s">
        <v>23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2022</v>
      </c>
      <c r="S968">
        <v>73</v>
      </c>
      <c r="T968">
        <v>2</v>
      </c>
      <c r="U968">
        <v>113</v>
      </c>
      <c r="V968" t="s">
        <v>734</v>
      </c>
      <c r="W968" t="s">
        <v>25</v>
      </c>
      <c r="X968" t="s">
        <v>26</v>
      </c>
      <c r="Y968" t="s">
        <v>735</v>
      </c>
      <c r="Z968" t="s">
        <v>736</v>
      </c>
      <c r="AA968" s="3" t="str">
        <f t="shared" si="30"/>
        <v>2113</v>
      </c>
      <c r="AB968" s="4" t="str">
        <f t="shared" si="31"/>
        <v>TIF</v>
      </c>
    </row>
    <row r="969" spans="1:28" x14ac:dyDescent="0.25">
      <c r="A969">
        <v>2022</v>
      </c>
      <c r="B969">
        <v>73</v>
      </c>
      <c r="C969" t="s">
        <v>23</v>
      </c>
      <c r="D969">
        <v>1741190</v>
      </c>
      <c r="E969">
        <v>103136</v>
      </c>
      <c r="F969">
        <v>0</v>
      </c>
      <c r="G969">
        <v>2516039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4360365</v>
      </c>
      <c r="O969">
        <v>0</v>
      </c>
      <c r="P969">
        <v>4360365</v>
      </c>
      <c r="Q969">
        <v>0</v>
      </c>
      <c r="R969">
        <v>2022</v>
      </c>
      <c r="S969">
        <v>73</v>
      </c>
      <c r="T969">
        <v>5</v>
      </c>
      <c r="U969">
        <v>976</v>
      </c>
      <c r="V969" t="s">
        <v>581</v>
      </c>
      <c r="W969" t="s">
        <v>25</v>
      </c>
      <c r="X969" t="s">
        <v>26</v>
      </c>
      <c r="Y969" t="s">
        <v>582</v>
      </c>
      <c r="Z969" t="s">
        <v>736</v>
      </c>
      <c r="AA969" s="3" t="str">
        <f t="shared" si="30"/>
        <v>5976</v>
      </c>
      <c r="AB969" s="4" t="str">
        <f t="shared" si="31"/>
        <v>TIF</v>
      </c>
    </row>
    <row r="970" spans="1:28" x14ac:dyDescent="0.25">
      <c r="A970">
        <v>2022</v>
      </c>
      <c r="B970">
        <v>74</v>
      </c>
      <c r="C970" t="s">
        <v>44</v>
      </c>
      <c r="D970">
        <v>46418744</v>
      </c>
      <c r="E970">
        <v>2207610</v>
      </c>
      <c r="F970">
        <v>114381</v>
      </c>
      <c r="G970">
        <v>33169652</v>
      </c>
      <c r="H970">
        <v>20396258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102306645</v>
      </c>
      <c r="O970">
        <v>175940</v>
      </c>
      <c r="P970">
        <v>102130705</v>
      </c>
      <c r="Q970">
        <v>0</v>
      </c>
      <c r="R970">
        <v>2022</v>
      </c>
      <c r="S970">
        <v>74</v>
      </c>
      <c r="T970">
        <v>2</v>
      </c>
      <c r="U970">
        <v>88</v>
      </c>
      <c r="V970">
        <v>742088</v>
      </c>
      <c r="W970" t="s">
        <v>26</v>
      </c>
      <c r="X970" t="s">
        <v>26</v>
      </c>
      <c r="Y970" t="s">
        <v>759</v>
      </c>
      <c r="Z970" t="s">
        <v>738</v>
      </c>
      <c r="AA970" s="3" t="str">
        <f t="shared" si="30"/>
        <v>2088</v>
      </c>
      <c r="AB970" s="4" t="str">
        <f t="shared" si="31"/>
        <v>Non-TIF</v>
      </c>
    </row>
    <row r="971" spans="1:28" x14ac:dyDescent="0.25">
      <c r="A971">
        <v>2022</v>
      </c>
      <c r="B971">
        <v>74</v>
      </c>
      <c r="C971" t="s">
        <v>23</v>
      </c>
      <c r="D971">
        <v>0</v>
      </c>
      <c r="E971">
        <v>0</v>
      </c>
      <c r="F971">
        <v>0</v>
      </c>
      <c r="G971">
        <v>0</v>
      </c>
      <c r="H971">
        <v>1722329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1722329</v>
      </c>
      <c r="O971">
        <v>0</v>
      </c>
      <c r="P971">
        <v>1722329</v>
      </c>
      <c r="Q971">
        <v>0</v>
      </c>
      <c r="R971">
        <v>2022</v>
      </c>
      <c r="S971">
        <v>74</v>
      </c>
      <c r="T971">
        <v>2</v>
      </c>
      <c r="U971">
        <v>556</v>
      </c>
      <c r="V971" t="s">
        <v>570</v>
      </c>
      <c r="W971" t="s">
        <v>25</v>
      </c>
      <c r="X971" t="s">
        <v>26</v>
      </c>
      <c r="Y971" t="s">
        <v>571</v>
      </c>
      <c r="Z971" t="s">
        <v>738</v>
      </c>
      <c r="AA971" s="3" t="str">
        <f t="shared" si="30"/>
        <v>2556</v>
      </c>
      <c r="AB971" s="4" t="str">
        <f t="shared" si="31"/>
        <v>TIF</v>
      </c>
    </row>
    <row r="972" spans="1:28" x14ac:dyDescent="0.25">
      <c r="A972">
        <v>2022</v>
      </c>
      <c r="B972">
        <v>74</v>
      </c>
      <c r="C972" t="s">
        <v>31</v>
      </c>
      <c r="D972">
        <v>22549613</v>
      </c>
      <c r="E972">
        <v>41439025</v>
      </c>
      <c r="F972">
        <v>3480778</v>
      </c>
      <c r="G972">
        <v>1448248</v>
      </c>
      <c r="H972">
        <v>0</v>
      </c>
      <c r="I972">
        <v>0</v>
      </c>
      <c r="J972">
        <v>0</v>
      </c>
      <c r="K972">
        <v>0</v>
      </c>
      <c r="L972">
        <v>744370</v>
      </c>
      <c r="M972">
        <v>5731957</v>
      </c>
      <c r="N972">
        <v>75393991</v>
      </c>
      <c r="O972">
        <v>127788</v>
      </c>
      <c r="P972">
        <v>75266203</v>
      </c>
      <c r="Q972">
        <v>8599301</v>
      </c>
      <c r="R972">
        <v>2022</v>
      </c>
      <c r="S972">
        <v>74</v>
      </c>
      <c r="T972">
        <v>2</v>
      </c>
      <c r="U972">
        <v>556</v>
      </c>
      <c r="V972">
        <v>742556</v>
      </c>
      <c r="W972" t="s">
        <v>26</v>
      </c>
      <c r="X972" t="s">
        <v>26</v>
      </c>
      <c r="Y972" t="s">
        <v>240</v>
      </c>
      <c r="Z972" t="s">
        <v>738</v>
      </c>
      <c r="AA972" s="3" t="str">
        <f t="shared" si="30"/>
        <v>2556</v>
      </c>
      <c r="AB972" s="4" t="str">
        <f t="shared" si="31"/>
        <v>Non-TIF</v>
      </c>
    </row>
    <row r="973" spans="1:28" x14ac:dyDescent="0.25">
      <c r="A973">
        <v>2022</v>
      </c>
      <c r="B973">
        <v>74</v>
      </c>
      <c r="C973" t="s">
        <v>31</v>
      </c>
      <c r="D973">
        <v>36337778</v>
      </c>
      <c r="E973">
        <v>94216507</v>
      </c>
      <c r="F973">
        <v>7572386</v>
      </c>
      <c r="G973">
        <v>7387011</v>
      </c>
      <c r="H973">
        <v>57224</v>
      </c>
      <c r="I973">
        <v>0</v>
      </c>
      <c r="J973">
        <v>0</v>
      </c>
      <c r="K973">
        <v>0</v>
      </c>
      <c r="L973">
        <v>383901</v>
      </c>
      <c r="M973">
        <v>12196779</v>
      </c>
      <c r="N973">
        <v>158151586</v>
      </c>
      <c r="O973">
        <v>146308</v>
      </c>
      <c r="P973">
        <v>158005278</v>
      </c>
      <c r="Q973">
        <v>1848249</v>
      </c>
      <c r="R973">
        <v>2022</v>
      </c>
      <c r="S973">
        <v>74</v>
      </c>
      <c r="T973">
        <v>6</v>
      </c>
      <c r="U973">
        <v>921</v>
      </c>
      <c r="V973">
        <v>746921</v>
      </c>
      <c r="W973" t="s">
        <v>26</v>
      </c>
      <c r="X973" t="s">
        <v>26</v>
      </c>
      <c r="Y973" t="s">
        <v>665</v>
      </c>
      <c r="Z973" t="s">
        <v>738</v>
      </c>
      <c r="AA973" s="3" t="str">
        <f t="shared" si="30"/>
        <v>6921</v>
      </c>
      <c r="AB973" s="4" t="str">
        <f t="shared" si="31"/>
        <v>Non-TIF</v>
      </c>
    </row>
    <row r="974" spans="1:28" x14ac:dyDescent="0.25">
      <c r="A974">
        <v>2022</v>
      </c>
      <c r="B974">
        <v>74</v>
      </c>
      <c r="C974" t="s">
        <v>31</v>
      </c>
      <c r="D974">
        <v>1272051</v>
      </c>
      <c r="E974">
        <v>15629650</v>
      </c>
      <c r="F974">
        <v>664314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17566015</v>
      </c>
      <c r="O974">
        <v>7408</v>
      </c>
      <c r="P974">
        <v>17558607</v>
      </c>
      <c r="Q974">
        <v>80563</v>
      </c>
      <c r="R974">
        <v>2022</v>
      </c>
      <c r="S974">
        <v>74</v>
      </c>
      <c r="T974">
        <v>3</v>
      </c>
      <c r="U974">
        <v>537</v>
      </c>
      <c r="V974">
        <v>763537</v>
      </c>
      <c r="W974" t="s">
        <v>26</v>
      </c>
      <c r="X974" t="s">
        <v>26</v>
      </c>
      <c r="Y974" t="s">
        <v>277</v>
      </c>
      <c r="Z974" t="s">
        <v>738</v>
      </c>
      <c r="AA974" s="3" t="str">
        <f t="shared" si="30"/>
        <v>3537</v>
      </c>
      <c r="AB974" s="4" t="str">
        <f t="shared" si="31"/>
        <v>Non-TIF</v>
      </c>
    </row>
    <row r="975" spans="1:28" x14ac:dyDescent="0.25">
      <c r="A975">
        <v>2022</v>
      </c>
      <c r="B975">
        <v>75</v>
      </c>
      <c r="C975" t="s">
        <v>44</v>
      </c>
      <c r="D975">
        <v>4172599</v>
      </c>
      <c r="E975">
        <v>0</v>
      </c>
      <c r="F975">
        <v>0</v>
      </c>
      <c r="G975">
        <v>6364407</v>
      </c>
      <c r="H975">
        <v>520852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11057858</v>
      </c>
      <c r="O975">
        <v>9260</v>
      </c>
      <c r="P975">
        <v>11048598</v>
      </c>
      <c r="Q975">
        <v>0</v>
      </c>
      <c r="R975">
        <v>2022</v>
      </c>
      <c r="S975">
        <v>75</v>
      </c>
      <c r="T975">
        <v>5</v>
      </c>
      <c r="U975">
        <v>486</v>
      </c>
      <c r="V975">
        <v>755486</v>
      </c>
      <c r="W975" t="s">
        <v>26</v>
      </c>
      <c r="X975" t="s">
        <v>26</v>
      </c>
      <c r="Y975" t="s">
        <v>763</v>
      </c>
      <c r="Z975" t="s">
        <v>740</v>
      </c>
      <c r="AA975" s="3" t="str">
        <f t="shared" si="30"/>
        <v>5486</v>
      </c>
      <c r="AB975" s="4" t="str">
        <f t="shared" si="31"/>
        <v>Non-TIF</v>
      </c>
    </row>
    <row r="976" spans="1:28" x14ac:dyDescent="0.25">
      <c r="A976">
        <v>2022</v>
      </c>
      <c r="B976">
        <v>75</v>
      </c>
      <c r="C976" t="s">
        <v>23</v>
      </c>
      <c r="D976">
        <v>20427248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20427248</v>
      </c>
      <c r="O976">
        <v>0</v>
      </c>
      <c r="P976">
        <v>20427248</v>
      </c>
      <c r="Q976">
        <v>0</v>
      </c>
      <c r="R976">
        <v>2022</v>
      </c>
      <c r="S976">
        <v>75</v>
      </c>
      <c r="T976">
        <v>2</v>
      </c>
      <c r="U976">
        <v>988</v>
      </c>
      <c r="V976" t="s">
        <v>959</v>
      </c>
      <c r="W976" t="s">
        <v>25</v>
      </c>
      <c r="X976" t="s">
        <v>26</v>
      </c>
      <c r="Y976" t="s">
        <v>960</v>
      </c>
      <c r="Z976" t="s">
        <v>740</v>
      </c>
      <c r="AA976" s="3" t="str">
        <f t="shared" si="30"/>
        <v>2988</v>
      </c>
      <c r="AB976" s="4" t="str">
        <f t="shared" si="31"/>
        <v>TIF</v>
      </c>
    </row>
    <row r="977" spans="1:28" x14ac:dyDescent="0.25">
      <c r="A977">
        <v>2022</v>
      </c>
      <c r="B977">
        <v>75</v>
      </c>
      <c r="C977" t="s">
        <v>31</v>
      </c>
      <c r="D977">
        <v>119783648</v>
      </c>
      <c r="E977">
        <v>81540497</v>
      </c>
      <c r="F977">
        <v>5961699</v>
      </c>
      <c r="G977">
        <v>17872309</v>
      </c>
      <c r="H977">
        <v>0</v>
      </c>
      <c r="I977">
        <v>0</v>
      </c>
      <c r="J977">
        <v>0</v>
      </c>
      <c r="K977">
        <v>0</v>
      </c>
      <c r="L977">
        <v>1387315</v>
      </c>
      <c r="M977">
        <v>11375498</v>
      </c>
      <c r="N977">
        <v>237920966</v>
      </c>
      <c r="O977">
        <v>235204</v>
      </c>
      <c r="P977">
        <v>237685762</v>
      </c>
      <c r="Q977">
        <v>5823026</v>
      </c>
      <c r="R977">
        <v>2022</v>
      </c>
      <c r="S977">
        <v>75</v>
      </c>
      <c r="T977">
        <v>2</v>
      </c>
      <c r="U977">
        <v>988</v>
      </c>
      <c r="V977">
        <v>752988</v>
      </c>
      <c r="W977" t="s">
        <v>26</v>
      </c>
      <c r="X977" t="s">
        <v>26</v>
      </c>
      <c r="Y977" t="s">
        <v>739</v>
      </c>
      <c r="Z977" t="s">
        <v>740</v>
      </c>
      <c r="AA977" s="3" t="str">
        <f t="shared" si="30"/>
        <v>2988</v>
      </c>
      <c r="AB977" s="4" t="str">
        <f t="shared" si="31"/>
        <v>Non-TIF</v>
      </c>
    </row>
    <row r="978" spans="1:28" x14ac:dyDescent="0.25">
      <c r="A978">
        <v>2022</v>
      </c>
      <c r="B978">
        <v>75</v>
      </c>
      <c r="C978" t="s">
        <v>31</v>
      </c>
      <c r="D978">
        <v>41459295</v>
      </c>
      <c r="E978">
        <v>1774257</v>
      </c>
      <c r="F978">
        <v>261066</v>
      </c>
      <c r="G978">
        <v>1542292</v>
      </c>
      <c r="H978">
        <v>0</v>
      </c>
      <c r="I978">
        <v>0</v>
      </c>
      <c r="J978">
        <v>0</v>
      </c>
      <c r="K978">
        <v>0</v>
      </c>
      <c r="L978">
        <v>66526</v>
      </c>
      <c r="M978">
        <v>0</v>
      </c>
      <c r="N978">
        <v>45103436</v>
      </c>
      <c r="O978">
        <v>50004</v>
      </c>
      <c r="P978">
        <v>45053432</v>
      </c>
      <c r="Q978">
        <v>151130</v>
      </c>
      <c r="R978">
        <v>2022</v>
      </c>
      <c r="S978">
        <v>75</v>
      </c>
      <c r="T978">
        <v>6</v>
      </c>
      <c r="U978">
        <v>39</v>
      </c>
      <c r="V978">
        <v>976039</v>
      </c>
      <c r="W978" t="s">
        <v>26</v>
      </c>
      <c r="X978" t="s">
        <v>26</v>
      </c>
      <c r="Y978" t="s">
        <v>825</v>
      </c>
      <c r="Z978" t="s">
        <v>740</v>
      </c>
      <c r="AA978" s="3" t="str">
        <f t="shared" si="30"/>
        <v>6039</v>
      </c>
      <c r="AB978" s="4" t="str">
        <f t="shared" si="31"/>
        <v>Non-TIF</v>
      </c>
    </row>
    <row r="979" spans="1:28" x14ac:dyDescent="0.25">
      <c r="A979">
        <v>2022</v>
      </c>
      <c r="B979">
        <v>76</v>
      </c>
      <c r="C979" t="s">
        <v>23</v>
      </c>
      <c r="D979">
        <v>727874</v>
      </c>
      <c r="E979">
        <v>9118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736992</v>
      </c>
      <c r="O979">
        <v>0</v>
      </c>
      <c r="P979">
        <v>736992</v>
      </c>
      <c r="Q979">
        <v>0</v>
      </c>
      <c r="R979">
        <v>2022</v>
      </c>
      <c r="S979">
        <v>76</v>
      </c>
      <c r="T979">
        <v>4</v>
      </c>
      <c r="U979">
        <v>644</v>
      </c>
      <c r="V979" t="s">
        <v>826</v>
      </c>
      <c r="W979" t="s">
        <v>25</v>
      </c>
      <c r="X979" t="s">
        <v>26</v>
      </c>
      <c r="Y979" t="s">
        <v>827</v>
      </c>
      <c r="Z979" t="s">
        <v>742</v>
      </c>
      <c r="AA979" s="3" t="str">
        <f t="shared" si="30"/>
        <v>4644</v>
      </c>
      <c r="AB979" s="4" t="str">
        <f t="shared" si="31"/>
        <v>TIF</v>
      </c>
    </row>
    <row r="980" spans="1:28" x14ac:dyDescent="0.25">
      <c r="A980">
        <v>2022</v>
      </c>
      <c r="B980">
        <v>76</v>
      </c>
      <c r="C980" t="s">
        <v>23</v>
      </c>
      <c r="D980">
        <v>669950</v>
      </c>
      <c r="E980">
        <v>1500</v>
      </c>
      <c r="F980">
        <v>0</v>
      </c>
      <c r="G980">
        <v>956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672406</v>
      </c>
      <c r="O980">
        <v>0</v>
      </c>
      <c r="P980">
        <v>672406</v>
      </c>
      <c r="Q980">
        <v>0</v>
      </c>
      <c r="R980">
        <v>2022</v>
      </c>
      <c r="S980">
        <v>76</v>
      </c>
      <c r="T980">
        <v>5</v>
      </c>
      <c r="U980">
        <v>283</v>
      </c>
      <c r="V980" t="s">
        <v>828</v>
      </c>
      <c r="W980" t="s">
        <v>25</v>
      </c>
      <c r="X980" t="s">
        <v>26</v>
      </c>
      <c r="Y980" t="s">
        <v>829</v>
      </c>
      <c r="Z980" t="s">
        <v>742</v>
      </c>
      <c r="AA980" s="3" t="str">
        <f t="shared" si="30"/>
        <v>5283</v>
      </c>
      <c r="AB980" s="4" t="str">
        <f t="shared" si="31"/>
        <v>TIF</v>
      </c>
    </row>
    <row r="981" spans="1:28" x14ac:dyDescent="0.25">
      <c r="A981">
        <v>2022</v>
      </c>
      <c r="B981">
        <v>76</v>
      </c>
      <c r="C981" t="s">
        <v>31</v>
      </c>
      <c r="D981">
        <v>13270577</v>
      </c>
      <c r="E981">
        <v>62009910</v>
      </c>
      <c r="F981">
        <v>3517663</v>
      </c>
      <c r="G981">
        <v>930238</v>
      </c>
      <c r="H981">
        <v>51596828</v>
      </c>
      <c r="I981">
        <v>0</v>
      </c>
      <c r="J981">
        <v>0</v>
      </c>
      <c r="K981">
        <v>0</v>
      </c>
      <c r="L981">
        <v>0</v>
      </c>
      <c r="M981">
        <v>1709161</v>
      </c>
      <c r="N981">
        <v>133034377</v>
      </c>
      <c r="O981">
        <v>94452</v>
      </c>
      <c r="P981">
        <v>132939925</v>
      </c>
      <c r="Q981">
        <v>2171727</v>
      </c>
      <c r="R981">
        <v>2022</v>
      </c>
      <c r="S981">
        <v>76</v>
      </c>
      <c r="T981">
        <v>4</v>
      </c>
      <c r="U981">
        <v>644</v>
      </c>
      <c r="V981">
        <v>114644</v>
      </c>
      <c r="W981" t="s">
        <v>26</v>
      </c>
      <c r="X981" t="s">
        <v>26</v>
      </c>
      <c r="Y981" t="s">
        <v>223</v>
      </c>
      <c r="Z981" t="s">
        <v>742</v>
      </c>
      <c r="AA981" s="3" t="str">
        <f t="shared" si="30"/>
        <v>4644</v>
      </c>
      <c r="AB981" s="4" t="str">
        <f t="shared" si="31"/>
        <v>Non-TIF</v>
      </c>
    </row>
    <row r="982" spans="1:28" x14ac:dyDescent="0.25">
      <c r="A982">
        <v>2022</v>
      </c>
      <c r="B982">
        <v>76</v>
      </c>
      <c r="C982" t="s">
        <v>31</v>
      </c>
      <c r="D982">
        <v>3941661</v>
      </c>
      <c r="E982">
        <v>19083712</v>
      </c>
      <c r="F982">
        <v>398766</v>
      </c>
      <c r="G982">
        <v>3415054</v>
      </c>
      <c r="H982">
        <v>2455611</v>
      </c>
      <c r="I982">
        <v>0</v>
      </c>
      <c r="J982">
        <v>0</v>
      </c>
      <c r="K982">
        <v>0</v>
      </c>
      <c r="L982">
        <v>85731</v>
      </c>
      <c r="M982">
        <v>3312737</v>
      </c>
      <c r="N982">
        <v>32693272</v>
      </c>
      <c r="O982">
        <v>32770</v>
      </c>
      <c r="P982">
        <v>32660502</v>
      </c>
      <c r="Q982">
        <v>554548</v>
      </c>
      <c r="R982">
        <v>2022</v>
      </c>
      <c r="S982">
        <v>76</v>
      </c>
      <c r="T982">
        <v>2</v>
      </c>
      <c r="U982">
        <v>493</v>
      </c>
      <c r="V982">
        <v>462493</v>
      </c>
      <c r="W982" t="s">
        <v>26</v>
      </c>
      <c r="X982" t="s">
        <v>26</v>
      </c>
      <c r="Y982" t="s">
        <v>467</v>
      </c>
      <c r="Z982" t="s">
        <v>742</v>
      </c>
      <c r="AA982" s="3" t="str">
        <f t="shared" si="30"/>
        <v>2493</v>
      </c>
      <c r="AB982" s="4" t="str">
        <f t="shared" si="31"/>
        <v>Non-TIF</v>
      </c>
    </row>
    <row r="983" spans="1:28" x14ac:dyDescent="0.25">
      <c r="A983">
        <v>2022</v>
      </c>
      <c r="B983">
        <v>77</v>
      </c>
      <c r="C983" t="s">
        <v>44</v>
      </c>
      <c r="D983">
        <v>59124541</v>
      </c>
      <c r="E983">
        <v>665364</v>
      </c>
      <c r="F983">
        <v>825</v>
      </c>
      <c r="G983">
        <v>95017607</v>
      </c>
      <c r="H983">
        <v>7100789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161909126</v>
      </c>
      <c r="O983">
        <v>124084</v>
      </c>
      <c r="P983">
        <v>161785042</v>
      </c>
      <c r="Q983">
        <v>0</v>
      </c>
      <c r="R983">
        <v>2022</v>
      </c>
      <c r="S983">
        <v>77</v>
      </c>
      <c r="T983">
        <v>0</v>
      </c>
      <c r="U983">
        <v>720</v>
      </c>
      <c r="V983">
        <v>770720</v>
      </c>
      <c r="W983" t="s">
        <v>26</v>
      </c>
      <c r="X983" t="s">
        <v>26</v>
      </c>
      <c r="Y983" t="s">
        <v>561</v>
      </c>
      <c r="Z983" t="s">
        <v>777</v>
      </c>
      <c r="AA983" s="3" t="str">
        <f t="shared" si="30"/>
        <v>0720</v>
      </c>
      <c r="AB983" s="4" t="str">
        <f t="shared" si="31"/>
        <v>Non-TIF</v>
      </c>
    </row>
    <row r="984" spans="1:28" x14ac:dyDescent="0.25">
      <c r="A984">
        <v>2022</v>
      </c>
      <c r="B984">
        <v>77</v>
      </c>
      <c r="C984" t="s">
        <v>44</v>
      </c>
      <c r="D984">
        <v>140284273</v>
      </c>
      <c r="E984">
        <v>1634416</v>
      </c>
      <c r="F984">
        <v>30883</v>
      </c>
      <c r="G984">
        <v>24137074</v>
      </c>
      <c r="H984">
        <v>924389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167011035</v>
      </c>
      <c r="O984">
        <v>133344</v>
      </c>
      <c r="P984">
        <v>166877691</v>
      </c>
      <c r="Q984">
        <v>0</v>
      </c>
      <c r="R984">
        <v>2022</v>
      </c>
      <c r="S984">
        <v>77</v>
      </c>
      <c r="T984">
        <v>4</v>
      </c>
      <c r="U984">
        <v>779</v>
      </c>
      <c r="V984">
        <v>774779</v>
      </c>
      <c r="W984" t="s">
        <v>26</v>
      </c>
      <c r="X984" t="s">
        <v>26</v>
      </c>
      <c r="Y984" t="s">
        <v>196</v>
      </c>
      <c r="Z984" t="s">
        <v>777</v>
      </c>
      <c r="AA984" s="3" t="str">
        <f t="shared" si="30"/>
        <v>4779</v>
      </c>
      <c r="AB984" s="4" t="str">
        <f t="shared" si="31"/>
        <v>Non-TIF</v>
      </c>
    </row>
    <row r="985" spans="1:28" x14ac:dyDescent="0.25">
      <c r="A985">
        <v>2022</v>
      </c>
      <c r="B985">
        <v>77</v>
      </c>
      <c r="C985" t="s">
        <v>23</v>
      </c>
      <c r="D985">
        <v>2263518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2263518</v>
      </c>
      <c r="O985">
        <v>0</v>
      </c>
      <c r="P985">
        <v>2263518</v>
      </c>
      <c r="Q985">
        <v>0</v>
      </c>
      <c r="R985">
        <v>2022</v>
      </c>
      <c r="S985">
        <v>77</v>
      </c>
      <c r="T985">
        <v>7</v>
      </c>
      <c r="U985">
        <v>110</v>
      </c>
      <c r="V985" t="s">
        <v>253</v>
      </c>
      <c r="W985" t="s">
        <v>25</v>
      </c>
      <c r="X985" t="s">
        <v>26</v>
      </c>
      <c r="Y985" t="s">
        <v>254</v>
      </c>
      <c r="Z985" t="s">
        <v>777</v>
      </c>
      <c r="AA985" s="3" t="str">
        <f t="shared" si="30"/>
        <v>7110</v>
      </c>
      <c r="AB985" s="4" t="str">
        <f t="shared" si="31"/>
        <v>TIF</v>
      </c>
    </row>
    <row r="986" spans="1:28" x14ac:dyDescent="0.25">
      <c r="A986">
        <v>2022</v>
      </c>
      <c r="B986">
        <v>77</v>
      </c>
      <c r="C986" t="s">
        <v>23</v>
      </c>
      <c r="D986">
        <v>148918355</v>
      </c>
      <c r="E986">
        <v>0</v>
      </c>
      <c r="F986">
        <v>0</v>
      </c>
      <c r="G986">
        <v>145863415</v>
      </c>
      <c r="H986">
        <v>35510141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330291911</v>
      </c>
      <c r="O986">
        <v>0</v>
      </c>
      <c r="P986">
        <v>330291911</v>
      </c>
      <c r="Q986">
        <v>0</v>
      </c>
      <c r="R986">
        <v>2022</v>
      </c>
      <c r="S986">
        <v>77</v>
      </c>
      <c r="T986">
        <v>0</v>
      </c>
      <c r="U986">
        <v>261</v>
      </c>
      <c r="V986" t="s">
        <v>871</v>
      </c>
      <c r="W986" t="s">
        <v>25</v>
      </c>
      <c r="X986" t="s">
        <v>26</v>
      </c>
      <c r="Y986" t="s">
        <v>872</v>
      </c>
      <c r="Z986" t="s">
        <v>777</v>
      </c>
      <c r="AA986" s="3" t="str">
        <f t="shared" si="30"/>
        <v>0261</v>
      </c>
      <c r="AB986" s="4" t="str">
        <f t="shared" si="31"/>
        <v>TIF</v>
      </c>
    </row>
    <row r="987" spans="1:28" x14ac:dyDescent="0.25">
      <c r="A987">
        <v>2022</v>
      </c>
      <c r="B987">
        <v>77</v>
      </c>
      <c r="C987" t="s">
        <v>23</v>
      </c>
      <c r="D987">
        <v>51414152</v>
      </c>
      <c r="E987">
        <v>0</v>
      </c>
      <c r="F987">
        <v>0</v>
      </c>
      <c r="G987">
        <v>98319992</v>
      </c>
      <c r="H987">
        <v>3264076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152998220</v>
      </c>
      <c r="O987">
        <v>0</v>
      </c>
      <c r="P987">
        <v>152998220</v>
      </c>
      <c r="Q987">
        <v>0</v>
      </c>
      <c r="R987">
        <v>2022</v>
      </c>
      <c r="S987">
        <v>77</v>
      </c>
      <c r="T987">
        <v>0</v>
      </c>
      <c r="U987">
        <v>720</v>
      </c>
      <c r="V987" t="s">
        <v>769</v>
      </c>
      <c r="W987" t="s">
        <v>25</v>
      </c>
      <c r="X987" t="s">
        <v>26</v>
      </c>
      <c r="Y987" t="s">
        <v>770</v>
      </c>
      <c r="Z987" t="s">
        <v>777</v>
      </c>
      <c r="AA987" s="3" t="str">
        <f t="shared" si="30"/>
        <v>0720</v>
      </c>
      <c r="AB987" s="4" t="str">
        <f t="shared" si="31"/>
        <v>TIF</v>
      </c>
    </row>
    <row r="988" spans="1:28" x14ac:dyDescent="0.25">
      <c r="A988">
        <v>2022</v>
      </c>
      <c r="B988">
        <v>77</v>
      </c>
      <c r="C988" t="s">
        <v>23</v>
      </c>
      <c r="D988">
        <v>209860323</v>
      </c>
      <c r="E988">
        <v>0</v>
      </c>
      <c r="F988">
        <v>0</v>
      </c>
      <c r="G988">
        <v>929073543</v>
      </c>
      <c r="H988">
        <v>56547667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1195481533</v>
      </c>
      <c r="O988">
        <v>0</v>
      </c>
      <c r="P988">
        <v>1195481533</v>
      </c>
      <c r="Q988">
        <v>0</v>
      </c>
      <c r="R988">
        <v>2022</v>
      </c>
      <c r="S988">
        <v>77</v>
      </c>
      <c r="T988">
        <v>1</v>
      </c>
      <c r="U988">
        <v>737</v>
      </c>
      <c r="V988" t="s">
        <v>873</v>
      </c>
      <c r="W988" t="s">
        <v>25</v>
      </c>
      <c r="X988" t="s">
        <v>26</v>
      </c>
      <c r="Y988" t="s">
        <v>874</v>
      </c>
      <c r="Z988" t="s">
        <v>777</v>
      </c>
      <c r="AA988" s="3" t="str">
        <f t="shared" si="30"/>
        <v>1737</v>
      </c>
      <c r="AB988" s="4" t="str">
        <f t="shared" si="31"/>
        <v>TIF</v>
      </c>
    </row>
    <row r="989" spans="1:28" x14ac:dyDescent="0.25">
      <c r="A989">
        <v>2022</v>
      </c>
      <c r="B989">
        <v>62</v>
      </c>
      <c r="C989" t="s">
        <v>31</v>
      </c>
      <c r="D989">
        <v>42581048</v>
      </c>
      <c r="E989">
        <v>62614173</v>
      </c>
      <c r="F989">
        <v>2516088</v>
      </c>
      <c r="G989">
        <v>4448336</v>
      </c>
      <c r="H989">
        <v>339688</v>
      </c>
      <c r="I989">
        <v>0</v>
      </c>
      <c r="J989">
        <v>0</v>
      </c>
      <c r="K989">
        <v>0</v>
      </c>
      <c r="L989">
        <v>16044928</v>
      </c>
      <c r="M989">
        <v>6205632</v>
      </c>
      <c r="N989">
        <v>134749893</v>
      </c>
      <c r="O989">
        <v>94452</v>
      </c>
      <c r="P989">
        <v>134655441</v>
      </c>
      <c r="Q989">
        <v>7336650</v>
      </c>
      <c r="R989">
        <v>2022</v>
      </c>
      <c r="S989">
        <v>62</v>
      </c>
      <c r="T989">
        <v>0</v>
      </c>
      <c r="U989">
        <v>657</v>
      </c>
      <c r="V989">
        <v>900657</v>
      </c>
      <c r="W989" t="s">
        <v>26</v>
      </c>
      <c r="X989" t="s">
        <v>26</v>
      </c>
      <c r="Y989" t="s">
        <v>500</v>
      </c>
      <c r="Z989" t="s">
        <v>657</v>
      </c>
      <c r="AA989" s="3" t="str">
        <f t="shared" si="30"/>
        <v>0657</v>
      </c>
      <c r="AB989" s="4" t="str">
        <f t="shared" si="31"/>
        <v>Non-TIF</v>
      </c>
    </row>
    <row r="990" spans="1:28" x14ac:dyDescent="0.25">
      <c r="A990">
        <v>2022</v>
      </c>
      <c r="B990">
        <v>63</v>
      </c>
      <c r="C990" t="s">
        <v>44</v>
      </c>
      <c r="D990">
        <v>17077281</v>
      </c>
      <c r="E990">
        <v>370748</v>
      </c>
      <c r="F990">
        <v>172708</v>
      </c>
      <c r="G990">
        <v>81381233</v>
      </c>
      <c r="H990">
        <v>41842892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140844862</v>
      </c>
      <c r="O990">
        <v>12964</v>
      </c>
      <c r="P990">
        <v>140831898</v>
      </c>
      <c r="Q990">
        <v>0</v>
      </c>
      <c r="R990">
        <v>2022</v>
      </c>
      <c r="S990">
        <v>63</v>
      </c>
      <c r="T990">
        <v>5</v>
      </c>
      <c r="U990">
        <v>166</v>
      </c>
      <c r="V990">
        <v>635166</v>
      </c>
      <c r="W990" t="s">
        <v>26</v>
      </c>
      <c r="X990" t="s">
        <v>26</v>
      </c>
      <c r="Y990" t="s">
        <v>626</v>
      </c>
      <c r="Z990" t="s">
        <v>662</v>
      </c>
      <c r="AA990" s="3" t="str">
        <f t="shared" si="30"/>
        <v>5166</v>
      </c>
      <c r="AB990" s="4" t="str">
        <f t="shared" si="31"/>
        <v>Non-TIF</v>
      </c>
    </row>
    <row r="991" spans="1:28" x14ac:dyDescent="0.25">
      <c r="A991">
        <v>2022</v>
      </c>
      <c r="B991">
        <v>63</v>
      </c>
      <c r="C991" t="s">
        <v>44</v>
      </c>
      <c r="D991">
        <v>1387417</v>
      </c>
      <c r="E991">
        <v>0</v>
      </c>
      <c r="F991">
        <v>0</v>
      </c>
      <c r="G991">
        <v>53586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1441003</v>
      </c>
      <c r="O991">
        <v>1852</v>
      </c>
      <c r="P991">
        <v>1439151</v>
      </c>
      <c r="Q991">
        <v>0</v>
      </c>
      <c r="R991">
        <v>2022</v>
      </c>
      <c r="S991">
        <v>63</v>
      </c>
      <c r="T991">
        <v>5</v>
      </c>
      <c r="U991">
        <v>256</v>
      </c>
      <c r="V991">
        <v>635256</v>
      </c>
      <c r="W991" t="s">
        <v>26</v>
      </c>
      <c r="X991" t="s">
        <v>26</v>
      </c>
      <c r="Y991" t="s">
        <v>661</v>
      </c>
      <c r="Z991" t="s">
        <v>662</v>
      </c>
      <c r="AA991" s="3" t="str">
        <f t="shared" si="30"/>
        <v>5256</v>
      </c>
      <c r="AB991" s="4" t="str">
        <f t="shared" si="31"/>
        <v>Non-TIF</v>
      </c>
    </row>
    <row r="992" spans="1:28" x14ac:dyDescent="0.25">
      <c r="A992">
        <v>2022</v>
      </c>
      <c r="B992">
        <v>63</v>
      </c>
      <c r="C992" t="s">
        <v>31</v>
      </c>
      <c r="D992">
        <v>45229146</v>
      </c>
      <c r="E992">
        <v>29219345</v>
      </c>
      <c r="F992">
        <v>801412</v>
      </c>
      <c r="G992">
        <v>1542216</v>
      </c>
      <c r="H992">
        <v>0</v>
      </c>
      <c r="I992">
        <v>0</v>
      </c>
      <c r="J992">
        <v>0</v>
      </c>
      <c r="K992">
        <v>1020</v>
      </c>
      <c r="L992">
        <v>1547556</v>
      </c>
      <c r="M992">
        <v>11252426</v>
      </c>
      <c r="N992">
        <v>89593121</v>
      </c>
      <c r="O992">
        <v>196312</v>
      </c>
      <c r="P992">
        <v>89396809</v>
      </c>
      <c r="Q992">
        <v>3375462</v>
      </c>
      <c r="R992">
        <v>2022</v>
      </c>
      <c r="S992">
        <v>63</v>
      </c>
      <c r="T992">
        <v>4</v>
      </c>
      <c r="U992">
        <v>212</v>
      </c>
      <c r="V992">
        <v>634212</v>
      </c>
      <c r="W992" t="s">
        <v>26</v>
      </c>
      <c r="X992" t="s">
        <v>26</v>
      </c>
      <c r="Y992" t="s">
        <v>720</v>
      </c>
      <c r="Z992" t="s">
        <v>662</v>
      </c>
      <c r="AA992" s="3" t="str">
        <f t="shared" si="30"/>
        <v>4212</v>
      </c>
      <c r="AB992" s="4" t="str">
        <f t="shared" si="31"/>
        <v>Non-TIF</v>
      </c>
    </row>
    <row r="993" spans="1:28" x14ac:dyDescent="0.25">
      <c r="A993">
        <v>2022</v>
      </c>
      <c r="B993">
        <v>64</v>
      </c>
      <c r="C993" t="s">
        <v>44</v>
      </c>
      <c r="D993">
        <v>1562740</v>
      </c>
      <c r="E993">
        <v>77851</v>
      </c>
      <c r="F993">
        <v>6461</v>
      </c>
      <c r="G993">
        <v>42170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1689222</v>
      </c>
      <c r="O993">
        <v>3704</v>
      </c>
      <c r="P993">
        <v>1685518</v>
      </c>
      <c r="Q993">
        <v>0</v>
      </c>
      <c r="R993">
        <v>2022</v>
      </c>
      <c r="S993">
        <v>64</v>
      </c>
      <c r="T993">
        <v>3</v>
      </c>
      <c r="U993">
        <v>582</v>
      </c>
      <c r="V993">
        <v>643582</v>
      </c>
      <c r="W993" t="s">
        <v>26</v>
      </c>
      <c r="X993" t="s">
        <v>26</v>
      </c>
      <c r="Y993" t="s">
        <v>530</v>
      </c>
      <c r="Z993" t="s">
        <v>663</v>
      </c>
      <c r="AA993" s="3" t="str">
        <f t="shared" si="30"/>
        <v>3582</v>
      </c>
      <c r="AB993" s="4" t="str">
        <f t="shared" si="31"/>
        <v>Non-TIF</v>
      </c>
    </row>
    <row r="994" spans="1:28" x14ac:dyDescent="0.25">
      <c r="A994">
        <v>2022</v>
      </c>
      <c r="B994">
        <v>64</v>
      </c>
      <c r="C994" t="s">
        <v>44</v>
      </c>
      <c r="D994">
        <v>39332334</v>
      </c>
      <c r="E994">
        <v>808497</v>
      </c>
      <c r="F994">
        <v>339492</v>
      </c>
      <c r="G994">
        <v>155603492</v>
      </c>
      <c r="H994">
        <v>59587683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255671498</v>
      </c>
      <c r="O994">
        <v>125936</v>
      </c>
      <c r="P994">
        <v>255545562</v>
      </c>
      <c r="Q994">
        <v>0</v>
      </c>
      <c r="R994">
        <v>2022</v>
      </c>
      <c r="S994">
        <v>64</v>
      </c>
      <c r="T994">
        <v>4</v>
      </c>
      <c r="U994">
        <v>104</v>
      </c>
      <c r="V994">
        <v>644104</v>
      </c>
      <c r="W994" t="s">
        <v>26</v>
      </c>
      <c r="X994" t="s">
        <v>26</v>
      </c>
      <c r="Y994" t="s">
        <v>697</v>
      </c>
      <c r="Z994" t="s">
        <v>663</v>
      </c>
      <c r="AA994" s="3" t="str">
        <f t="shared" si="30"/>
        <v>4104</v>
      </c>
      <c r="AB994" s="4" t="str">
        <f t="shared" si="31"/>
        <v>Non-TIF</v>
      </c>
    </row>
    <row r="995" spans="1:28" x14ac:dyDescent="0.25">
      <c r="A995">
        <v>2022</v>
      </c>
      <c r="B995">
        <v>64</v>
      </c>
      <c r="C995" t="s">
        <v>31</v>
      </c>
      <c r="D995">
        <v>18403388</v>
      </c>
      <c r="E995">
        <v>72364468</v>
      </c>
      <c r="F995">
        <v>2358546</v>
      </c>
      <c r="G995">
        <v>4647292</v>
      </c>
      <c r="H995">
        <v>16648069</v>
      </c>
      <c r="I995">
        <v>0</v>
      </c>
      <c r="J995">
        <v>0</v>
      </c>
      <c r="K995">
        <v>0</v>
      </c>
      <c r="L995">
        <v>663848</v>
      </c>
      <c r="M995">
        <v>0</v>
      </c>
      <c r="N995">
        <v>115085611</v>
      </c>
      <c r="O995">
        <v>75932</v>
      </c>
      <c r="P995">
        <v>115009679</v>
      </c>
      <c r="Q995">
        <v>3967811</v>
      </c>
      <c r="R995">
        <v>2022</v>
      </c>
      <c r="S995">
        <v>64</v>
      </c>
      <c r="T995">
        <v>0</v>
      </c>
      <c r="U995">
        <v>540</v>
      </c>
      <c r="V995">
        <v>380540</v>
      </c>
      <c r="W995" t="s">
        <v>26</v>
      </c>
      <c r="X995" t="s">
        <v>26</v>
      </c>
      <c r="Y995" t="s">
        <v>404</v>
      </c>
      <c r="Z995" t="s">
        <v>663</v>
      </c>
      <c r="AA995" s="3" t="str">
        <f t="shared" si="30"/>
        <v>0540</v>
      </c>
      <c r="AB995" s="4" t="str">
        <f t="shared" si="31"/>
        <v>Non-TIF</v>
      </c>
    </row>
    <row r="996" spans="1:28" x14ac:dyDescent="0.25">
      <c r="A996">
        <v>2022</v>
      </c>
      <c r="B996">
        <v>64</v>
      </c>
      <c r="C996" t="s">
        <v>31</v>
      </c>
      <c r="D996">
        <v>216917</v>
      </c>
      <c r="E996">
        <v>485251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702168</v>
      </c>
      <c r="O996">
        <v>1852</v>
      </c>
      <c r="P996">
        <v>700316</v>
      </c>
      <c r="Q996">
        <v>0</v>
      </c>
      <c r="R996">
        <v>2022</v>
      </c>
      <c r="S996">
        <v>64</v>
      </c>
      <c r="T996">
        <v>2</v>
      </c>
      <c r="U996">
        <v>7</v>
      </c>
      <c r="V996">
        <v>422007</v>
      </c>
      <c r="W996" t="s">
        <v>26</v>
      </c>
      <c r="X996" t="s">
        <v>26</v>
      </c>
      <c r="Y996" t="s">
        <v>452</v>
      </c>
      <c r="Z996" t="s">
        <v>663</v>
      </c>
      <c r="AA996" s="3" t="str">
        <f t="shared" si="30"/>
        <v>2007</v>
      </c>
      <c r="AB996" s="4" t="str">
        <f t="shared" si="31"/>
        <v>Non-TIF</v>
      </c>
    </row>
    <row r="997" spans="1:28" x14ac:dyDescent="0.25">
      <c r="A997">
        <v>2022</v>
      </c>
      <c r="B997">
        <v>64</v>
      </c>
      <c r="C997" t="s">
        <v>31</v>
      </c>
      <c r="D997">
        <v>121447243</v>
      </c>
      <c r="E997">
        <v>160800983</v>
      </c>
      <c r="F997">
        <v>12877764</v>
      </c>
      <c r="G997">
        <v>10087481</v>
      </c>
      <c r="H997">
        <v>0</v>
      </c>
      <c r="I997">
        <v>0</v>
      </c>
      <c r="J997">
        <v>0</v>
      </c>
      <c r="K997">
        <v>0</v>
      </c>
      <c r="L997">
        <v>1039505</v>
      </c>
      <c r="M997">
        <v>12660533</v>
      </c>
      <c r="N997">
        <v>318913509</v>
      </c>
      <c r="O997">
        <v>370400</v>
      </c>
      <c r="P997">
        <v>318543109</v>
      </c>
      <c r="Q997">
        <v>4760564</v>
      </c>
      <c r="R997">
        <v>2022</v>
      </c>
      <c r="S997">
        <v>64</v>
      </c>
      <c r="T997">
        <v>6</v>
      </c>
      <c r="U997">
        <v>985</v>
      </c>
      <c r="V997">
        <v>646985</v>
      </c>
      <c r="W997" t="s">
        <v>26</v>
      </c>
      <c r="X997" t="s">
        <v>26</v>
      </c>
      <c r="Y997" t="s">
        <v>751</v>
      </c>
      <c r="Z997" t="s">
        <v>663</v>
      </c>
      <c r="AA997" s="3" t="str">
        <f t="shared" si="30"/>
        <v>6985</v>
      </c>
      <c r="AB997" s="4" t="str">
        <f t="shared" si="31"/>
        <v>Non-TIF</v>
      </c>
    </row>
    <row r="998" spans="1:28" x14ac:dyDescent="0.25">
      <c r="A998">
        <v>2022</v>
      </c>
      <c r="B998">
        <v>65</v>
      </c>
      <c r="C998" t="s">
        <v>23</v>
      </c>
      <c r="D998">
        <v>1629702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1629702</v>
      </c>
      <c r="O998">
        <v>0</v>
      </c>
      <c r="P998">
        <v>1629702</v>
      </c>
      <c r="Q998">
        <v>0</v>
      </c>
      <c r="R998">
        <v>2022</v>
      </c>
      <c r="S998">
        <v>65</v>
      </c>
      <c r="T998">
        <v>3</v>
      </c>
      <c r="U998">
        <v>978</v>
      </c>
      <c r="V998" t="s">
        <v>698</v>
      </c>
      <c r="W998" t="s">
        <v>25</v>
      </c>
      <c r="X998" t="s">
        <v>26</v>
      </c>
      <c r="Y998" t="s">
        <v>1714</v>
      </c>
      <c r="Z998" t="s">
        <v>699</v>
      </c>
      <c r="AA998" s="3" t="str">
        <f t="shared" si="30"/>
        <v>3978</v>
      </c>
      <c r="AB998" s="4" t="str">
        <f t="shared" si="31"/>
        <v>TIF</v>
      </c>
    </row>
    <row r="999" spans="1:28" x14ac:dyDescent="0.25">
      <c r="A999">
        <v>2022</v>
      </c>
      <c r="B999">
        <v>65</v>
      </c>
      <c r="C999" t="s">
        <v>31</v>
      </c>
      <c r="D999">
        <v>18603109</v>
      </c>
      <c r="E999">
        <v>22527260</v>
      </c>
      <c r="F999">
        <v>555215</v>
      </c>
      <c r="G999">
        <v>642156</v>
      </c>
      <c r="H999">
        <v>107757</v>
      </c>
      <c r="I999">
        <v>0</v>
      </c>
      <c r="J999">
        <v>0</v>
      </c>
      <c r="K999">
        <v>0</v>
      </c>
      <c r="L999">
        <v>2999983</v>
      </c>
      <c r="M999">
        <v>1952020</v>
      </c>
      <c r="N999">
        <v>47387500</v>
      </c>
      <c r="O999">
        <v>40744</v>
      </c>
      <c r="P999">
        <v>47346756</v>
      </c>
      <c r="Q999">
        <v>1220532</v>
      </c>
      <c r="R999">
        <v>2022</v>
      </c>
      <c r="S999">
        <v>65</v>
      </c>
      <c r="T999">
        <v>2</v>
      </c>
      <c r="U999">
        <v>369</v>
      </c>
      <c r="V999">
        <v>362369</v>
      </c>
      <c r="W999" t="s">
        <v>26</v>
      </c>
      <c r="X999" t="s">
        <v>26</v>
      </c>
      <c r="Y999" t="s">
        <v>395</v>
      </c>
      <c r="Z999" t="s">
        <v>699</v>
      </c>
      <c r="AA999" s="3" t="str">
        <f t="shared" si="30"/>
        <v>2369</v>
      </c>
      <c r="AB999" s="4" t="str">
        <f t="shared" si="31"/>
        <v>Non-TIF</v>
      </c>
    </row>
    <row r="1000" spans="1:28" x14ac:dyDescent="0.25">
      <c r="A1000">
        <v>2022</v>
      </c>
      <c r="B1000">
        <v>65</v>
      </c>
      <c r="C1000" t="s">
        <v>31</v>
      </c>
      <c r="D1000">
        <v>476697765</v>
      </c>
      <c r="E1000">
        <v>82045624</v>
      </c>
      <c r="F1000">
        <v>4502913</v>
      </c>
      <c r="G1000">
        <v>34039374</v>
      </c>
      <c r="H1000">
        <v>6447704</v>
      </c>
      <c r="I1000">
        <v>0</v>
      </c>
      <c r="J1000">
        <v>0</v>
      </c>
      <c r="K1000">
        <v>895400</v>
      </c>
      <c r="L1000">
        <v>32472463</v>
      </c>
      <c r="M1000">
        <v>27435101</v>
      </c>
      <c r="N1000">
        <v>664536344</v>
      </c>
      <c r="O1000">
        <v>1114249</v>
      </c>
      <c r="P1000">
        <v>663422095</v>
      </c>
      <c r="Q1000">
        <v>9309037</v>
      </c>
      <c r="R1000">
        <v>2022</v>
      </c>
      <c r="S1000">
        <v>65</v>
      </c>
      <c r="T1000">
        <v>2</v>
      </c>
      <c r="U1000">
        <v>511</v>
      </c>
      <c r="V1000">
        <v>652511</v>
      </c>
      <c r="W1000" t="s">
        <v>26</v>
      </c>
      <c r="X1000" t="s">
        <v>26</v>
      </c>
      <c r="Y1000" t="s">
        <v>700</v>
      </c>
      <c r="Z1000" t="s">
        <v>699</v>
      </c>
      <c r="AA1000" s="3" t="str">
        <f t="shared" si="30"/>
        <v>2511</v>
      </c>
      <c r="AB1000" s="4" t="str">
        <f t="shared" si="31"/>
        <v>Non-TIF</v>
      </c>
    </row>
    <row r="1001" spans="1:28" x14ac:dyDescent="0.25">
      <c r="A1001">
        <v>2022</v>
      </c>
      <c r="B1001">
        <v>65</v>
      </c>
      <c r="C1001" t="s">
        <v>31</v>
      </c>
      <c r="D1001">
        <v>112335601</v>
      </c>
      <c r="E1001">
        <v>172726967</v>
      </c>
      <c r="F1001">
        <v>3438809</v>
      </c>
      <c r="G1001">
        <v>10280649</v>
      </c>
      <c r="H1001">
        <v>1115307</v>
      </c>
      <c r="I1001">
        <v>0</v>
      </c>
      <c r="J1001">
        <v>0</v>
      </c>
      <c r="K1001">
        <v>0</v>
      </c>
      <c r="L1001">
        <v>25808052</v>
      </c>
      <c r="M1001">
        <v>10838080</v>
      </c>
      <c r="N1001">
        <v>336543465</v>
      </c>
      <c r="O1001">
        <v>330410</v>
      </c>
      <c r="P1001">
        <v>336213055</v>
      </c>
      <c r="Q1001">
        <v>11190250</v>
      </c>
      <c r="R1001">
        <v>2022</v>
      </c>
      <c r="S1001">
        <v>65</v>
      </c>
      <c r="T1001">
        <v>3</v>
      </c>
      <c r="U1001">
        <v>978</v>
      </c>
      <c r="V1001">
        <v>653978</v>
      </c>
      <c r="W1001" t="s">
        <v>26</v>
      </c>
      <c r="X1001" t="s">
        <v>26</v>
      </c>
      <c r="Y1001" t="s">
        <v>1707</v>
      </c>
      <c r="Z1001" t="s">
        <v>699</v>
      </c>
      <c r="AA1001" s="3" t="str">
        <f t="shared" si="30"/>
        <v>3978</v>
      </c>
      <c r="AB1001" s="4" t="str">
        <f t="shared" si="31"/>
        <v>Non-TIF</v>
      </c>
    </row>
    <row r="1002" spans="1:28" x14ac:dyDescent="0.25">
      <c r="A1002">
        <v>2022</v>
      </c>
      <c r="B1002">
        <v>66</v>
      </c>
      <c r="C1002" t="s">
        <v>44</v>
      </c>
      <c r="D1002">
        <v>0</v>
      </c>
      <c r="E1002">
        <v>207589</v>
      </c>
      <c r="F1002">
        <v>159587</v>
      </c>
      <c r="G1002">
        <v>0</v>
      </c>
      <c r="H1002">
        <v>757145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1124321</v>
      </c>
      <c r="O1002">
        <v>0</v>
      </c>
      <c r="P1002">
        <v>1124321</v>
      </c>
      <c r="Q1002">
        <v>0</v>
      </c>
      <c r="R1002">
        <v>2022</v>
      </c>
      <c r="S1002">
        <v>66</v>
      </c>
      <c r="T1002">
        <v>5</v>
      </c>
      <c r="U1002">
        <v>508</v>
      </c>
      <c r="V1002">
        <v>455508</v>
      </c>
      <c r="W1002" t="s">
        <v>26</v>
      </c>
      <c r="X1002" t="s">
        <v>26</v>
      </c>
      <c r="Y1002" t="s">
        <v>491</v>
      </c>
      <c r="Z1002" t="s">
        <v>703</v>
      </c>
      <c r="AA1002" s="3" t="str">
        <f t="shared" si="30"/>
        <v>5508</v>
      </c>
      <c r="AB1002" s="4" t="str">
        <f t="shared" si="31"/>
        <v>Non-TIF</v>
      </c>
    </row>
    <row r="1003" spans="1:28" x14ac:dyDescent="0.25">
      <c r="A1003">
        <v>2022</v>
      </c>
      <c r="B1003">
        <v>67</v>
      </c>
      <c r="C1003" t="s">
        <v>44</v>
      </c>
      <c r="D1003">
        <v>793436</v>
      </c>
      <c r="E1003">
        <v>162920</v>
      </c>
      <c r="F1003">
        <v>4765</v>
      </c>
      <c r="G1003">
        <v>1542840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2503961</v>
      </c>
      <c r="O1003">
        <v>22224</v>
      </c>
      <c r="P1003">
        <v>2481737</v>
      </c>
      <c r="Q1003">
        <v>0</v>
      </c>
      <c r="R1003">
        <v>2022</v>
      </c>
      <c r="S1003">
        <v>67</v>
      </c>
      <c r="T1003">
        <v>1</v>
      </c>
      <c r="U1003">
        <v>134</v>
      </c>
      <c r="V1003">
        <v>241134</v>
      </c>
      <c r="W1003" t="s">
        <v>26</v>
      </c>
      <c r="X1003" t="s">
        <v>26</v>
      </c>
      <c r="Y1003" t="s">
        <v>249</v>
      </c>
      <c r="Z1003" t="s">
        <v>704</v>
      </c>
      <c r="AA1003" s="3" t="str">
        <f t="shared" si="30"/>
        <v>1134</v>
      </c>
      <c r="AB1003" s="4" t="str">
        <f t="shared" si="31"/>
        <v>Non-TIF</v>
      </c>
    </row>
    <row r="1004" spans="1:28" x14ac:dyDescent="0.25">
      <c r="A1004">
        <v>2022</v>
      </c>
      <c r="B1004">
        <v>68</v>
      </c>
      <c r="C1004" t="s">
        <v>23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2022</v>
      </c>
      <c r="S1004">
        <v>68</v>
      </c>
      <c r="T1004">
        <v>0</v>
      </c>
      <c r="U1004">
        <v>657</v>
      </c>
      <c r="V1004" t="s">
        <v>706</v>
      </c>
      <c r="W1004" t="s">
        <v>25</v>
      </c>
      <c r="X1004" t="s">
        <v>26</v>
      </c>
      <c r="Y1004" t="s">
        <v>707</v>
      </c>
      <c r="Z1004" t="s">
        <v>705</v>
      </c>
      <c r="AA1004" s="3" t="str">
        <f t="shared" si="30"/>
        <v>0657</v>
      </c>
      <c r="AB1004" s="4" t="str">
        <f t="shared" si="31"/>
        <v>TIF</v>
      </c>
    </row>
    <row r="1005" spans="1:28" x14ac:dyDescent="0.25">
      <c r="A1005">
        <v>2022</v>
      </c>
      <c r="B1005">
        <v>70</v>
      </c>
      <c r="C1005" t="s">
        <v>23</v>
      </c>
      <c r="D1005">
        <v>5127491</v>
      </c>
      <c r="E1005">
        <v>91621</v>
      </c>
      <c r="F1005">
        <v>3537</v>
      </c>
      <c r="G1005">
        <v>1487996</v>
      </c>
      <c r="H1005">
        <v>1464226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8174871</v>
      </c>
      <c r="O1005">
        <v>0</v>
      </c>
      <c r="P1005">
        <v>8174871</v>
      </c>
      <c r="Q1005">
        <v>0</v>
      </c>
      <c r="R1005">
        <v>2022</v>
      </c>
      <c r="S1005">
        <v>70</v>
      </c>
      <c r="T1005">
        <v>3</v>
      </c>
      <c r="U1005">
        <v>841</v>
      </c>
      <c r="V1005" t="s">
        <v>711</v>
      </c>
      <c r="W1005" t="s">
        <v>25</v>
      </c>
      <c r="X1005" t="s">
        <v>26</v>
      </c>
      <c r="Y1005" t="s">
        <v>712</v>
      </c>
      <c r="Z1005" t="s">
        <v>709</v>
      </c>
      <c r="AA1005" s="3" t="str">
        <f t="shared" si="30"/>
        <v>3841</v>
      </c>
      <c r="AB1005" s="4" t="str">
        <f t="shared" si="31"/>
        <v>TIF</v>
      </c>
    </row>
    <row r="1006" spans="1:28" x14ac:dyDescent="0.25">
      <c r="A1006">
        <v>2022</v>
      </c>
      <c r="B1006">
        <v>70</v>
      </c>
      <c r="C1006" t="s">
        <v>23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2022</v>
      </c>
      <c r="S1006">
        <v>70</v>
      </c>
      <c r="T1006">
        <v>1</v>
      </c>
      <c r="U1006">
        <v>611</v>
      </c>
      <c r="V1006" t="s">
        <v>713</v>
      </c>
      <c r="W1006" t="s">
        <v>25</v>
      </c>
      <c r="X1006" t="s">
        <v>26</v>
      </c>
      <c r="Y1006" t="s">
        <v>714</v>
      </c>
      <c r="Z1006" t="s">
        <v>709</v>
      </c>
      <c r="AA1006" s="3" t="str">
        <f t="shared" si="30"/>
        <v>1611</v>
      </c>
      <c r="AB1006" s="4" t="str">
        <f t="shared" si="31"/>
        <v>TIF</v>
      </c>
    </row>
    <row r="1007" spans="1:28" x14ac:dyDescent="0.25">
      <c r="A1007">
        <v>2022</v>
      </c>
      <c r="B1007">
        <v>70</v>
      </c>
      <c r="C1007" t="s">
        <v>31</v>
      </c>
      <c r="D1007">
        <v>8547896</v>
      </c>
      <c r="E1007">
        <v>8872536</v>
      </c>
      <c r="F1007">
        <v>1750430</v>
      </c>
      <c r="G1007">
        <v>708963</v>
      </c>
      <c r="H1007">
        <v>0</v>
      </c>
      <c r="I1007">
        <v>0</v>
      </c>
      <c r="J1007">
        <v>0</v>
      </c>
      <c r="K1007">
        <v>0</v>
      </c>
      <c r="L1007">
        <v>1710482</v>
      </c>
      <c r="M1007">
        <v>0</v>
      </c>
      <c r="N1007">
        <v>21590307</v>
      </c>
      <c r="O1007">
        <v>22224</v>
      </c>
      <c r="P1007">
        <v>21568083</v>
      </c>
      <c r="Q1007">
        <v>1528547</v>
      </c>
      <c r="R1007">
        <v>2022</v>
      </c>
      <c r="S1007">
        <v>70</v>
      </c>
      <c r="T1007">
        <v>1</v>
      </c>
      <c r="U1007">
        <v>368</v>
      </c>
      <c r="V1007">
        <v>581368</v>
      </c>
      <c r="W1007" t="s">
        <v>26</v>
      </c>
      <c r="X1007" t="s">
        <v>26</v>
      </c>
      <c r="Y1007" t="s">
        <v>675</v>
      </c>
      <c r="Z1007" t="s">
        <v>709</v>
      </c>
      <c r="AA1007" s="3" t="str">
        <f t="shared" si="30"/>
        <v>1368</v>
      </c>
      <c r="AB1007" s="4" t="str">
        <f t="shared" si="31"/>
        <v>Non-TIF</v>
      </c>
    </row>
    <row r="1008" spans="1:28" x14ac:dyDescent="0.25">
      <c r="A1008">
        <v>2022</v>
      </c>
      <c r="B1008">
        <v>74</v>
      </c>
      <c r="C1008" t="s">
        <v>44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2022</v>
      </c>
      <c r="S1008">
        <v>74</v>
      </c>
      <c r="T1008">
        <v>0</v>
      </c>
      <c r="U1008">
        <v>333</v>
      </c>
      <c r="V1008">
        <v>320333</v>
      </c>
      <c r="W1008" t="s">
        <v>26</v>
      </c>
      <c r="X1008" t="s">
        <v>26</v>
      </c>
      <c r="Y1008" t="s">
        <v>382</v>
      </c>
      <c r="Z1008" t="s">
        <v>738</v>
      </c>
      <c r="AA1008" s="3" t="str">
        <f t="shared" si="30"/>
        <v>0333</v>
      </c>
      <c r="AB1008" s="4" t="str">
        <f t="shared" si="31"/>
        <v>Non-TIF</v>
      </c>
    </row>
    <row r="1009" spans="1:28" x14ac:dyDescent="0.25">
      <c r="A1009">
        <v>2022</v>
      </c>
      <c r="B1009">
        <v>74</v>
      </c>
      <c r="C1009" t="s">
        <v>23</v>
      </c>
      <c r="D1009">
        <v>0</v>
      </c>
      <c r="E1009">
        <v>0</v>
      </c>
      <c r="F1009">
        <v>0</v>
      </c>
      <c r="G1009">
        <v>0</v>
      </c>
      <c r="H1009">
        <v>4121709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4121709</v>
      </c>
      <c r="O1009">
        <v>0</v>
      </c>
      <c r="P1009">
        <v>4121709</v>
      </c>
      <c r="Q1009">
        <v>0</v>
      </c>
      <c r="R1009">
        <v>2022</v>
      </c>
      <c r="S1009">
        <v>74</v>
      </c>
      <c r="T1009">
        <v>5</v>
      </c>
      <c r="U1009">
        <v>724</v>
      </c>
      <c r="V1009" t="s">
        <v>957</v>
      </c>
      <c r="W1009" t="s">
        <v>25</v>
      </c>
      <c r="X1009" t="s">
        <v>26</v>
      </c>
      <c r="Y1009" t="s">
        <v>958</v>
      </c>
      <c r="Z1009" t="s">
        <v>738</v>
      </c>
      <c r="AA1009" s="3" t="str">
        <f t="shared" si="30"/>
        <v>5724</v>
      </c>
      <c r="AB1009" s="4" t="str">
        <f t="shared" si="31"/>
        <v>TIF</v>
      </c>
    </row>
    <row r="1010" spans="1:28" x14ac:dyDescent="0.25">
      <c r="A1010">
        <v>2022</v>
      </c>
      <c r="B1010">
        <v>74</v>
      </c>
      <c r="C1010" t="s">
        <v>31</v>
      </c>
      <c r="D1010">
        <v>43011378</v>
      </c>
      <c r="E1010">
        <v>49583127</v>
      </c>
      <c r="F1010">
        <v>4006032</v>
      </c>
      <c r="G1010">
        <v>8718649</v>
      </c>
      <c r="H1010">
        <v>5687103</v>
      </c>
      <c r="I1010">
        <v>0</v>
      </c>
      <c r="J1010">
        <v>0</v>
      </c>
      <c r="K1010">
        <v>0</v>
      </c>
      <c r="L1010">
        <v>430045</v>
      </c>
      <c r="M1010">
        <v>1633492</v>
      </c>
      <c r="N1010">
        <v>113069826</v>
      </c>
      <c r="O1010">
        <v>151864</v>
      </c>
      <c r="P1010">
        <v>112917962</v>
      </c>
      <c r="Q1010">
        <v>4275420</v>
      </c>
      <c r="R1010">
        <v>2022</v>
      </c>
      <c r="S1010">
        <v>74</v>
      </c>
      <c r="T1010">
        <v>5</v>
      </c>
      <c r="U1010">
        <v>724</v>
      </c>
      <c r="V1010">
        <v>745724</v>
      </c>
      <c r="W1010" t="s">
        <v>26</v>
      </c>
      <c r="X1010" t="s">
        <v>26</v>
      </c>
      <c r="Y1010" t="s">
        <v>261</v>
      </c>
      <c r="Z1010" t="s">
        <v>738</v>
      </c>
      <c r="AA1010" s="3" t="str">
        <f t="shared" si="30"/>
        <v>5724</v>
      </c>
      <c r="AB1010" s="4" t="str">
        <f t="shared" si="31"/>
        <v>Non-TIF</v>
      </c>
    </row>
    <row r="1011" spans="1:28" x14ac:dyDescent="0.25">
      <c r="A1011">
        <v>2022</v>
      </c>
      <c r="B1011">
        <v>74</v>
      </c>
      <c r="C1011" t="s">
        <v>31</v>
      </c>
      <c r="D1011">
        <v>195953</v>
      </c>
      <c r="E1011">
        <v>961626</v>
      </c>
      <c r="F1011">
        <v>41065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1198644</v>
      </c>
      <c r="O1011">
        <v>0</v>
      </c>
      <c r="P1011">
        <v>1198644</v>
      </c>
      <c r="Q1011">
        <v>3201</v>
      </c>
      <c r="R1011">
        <v>2022</v>
      </c>
      <c r="S1011">
        <v>74</v>
      </c>
      <c r="T1011">
        <v>5</v>
      </c>
      <c r="U1011">
        <v>283</v>
      </c>
      <c r="V1011">
        <v>765283</v>
      </c>
      <c r="W1011" t="s">
        <v>26</v>
      </c>
      <c r="X1011" t="s">
        <v>26</v>
      </c>
      <c r="Y1011" t="s">
        <v>225</v>
      </c>
      <c r="Z1011" t="s">
        <v>738</v>
      </c>
      <c r="AA1011" s="3" t="str">
        <f t="shared" si="30"/>
        <v>5283</v>
      </c>
      <c r="AB1011" s="4" t="str">
        <f t="shared" si="31"/>
        <v>Non-TIF</v>
      </c>
    </row>
    <row r="1012" spans="1:28" x14ac:dyDescent="0.25">
      <c r="A1012">
        <v>2022</v>
      </c>
      <c r="B1012">
        <v>75</v>
      </c>
      <c r="C1012" t="s">
        <v>44</v>
      </c>
      <c r="D1012">
        <v>9503267</v>
      </c>
      <c r="E1012">
        <v>32755</v>
      </c>
      <c r="F1012">
        <v>0</v>
      </c>
      <c r="G1012">
        <v>2953978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12490000</v>
      </c>
      <c r="O1012">
        <v>53708</v>
      </c>
      <c r="P1012">
        <v>12436292</v>
      </c>
      <c r="Q1012">
        <v>0</v>
      </c>
      <c r="R1012">
        <v>2022</v>
      </c>
      <c r="S1012">
        <v>75</v>
      </c>
      <c r="T1012">
        <v>2</v>
      </c>
      <c r="U1012">
        <v>988</v>
      </c>
      <c r="V1012">
        <v>752988</v>
      </c>
      <c r="W1012" t="s">
        <v>26</v>
      </c>
      <c r="X1012" t="s">
        <v>26</v>
      </c>
      <c r="Y1012" t="s">
        <v>739</v>
      </c>
      <c r="Z1012" t="s">
        <v>740</v>
      </c>
      <c r="AA1012" s="3" t="str">
        <f t="shared" si="30"/>
        <v>2988</v>
      </c>
      <c r="AB1012" s="4" t="str">
        <f t="shared" si="31"/>
        <v>Non-TIF</v>
      </c>
    </row>
    <row r="1013" spans="1:28" x14ac:dyDescent="0.25">
      <c r="A1013">
        <v>2022</v>
      </c>
      <c r="B1013">
        <v>75</v>
      </c>
      <c r="C1013" t="s">
        <v>44</v>
      </c>
      <c r="D1013">
        <v>2716327</v>
      </c>
      <c r="E1013">
        <v>0</v>
      </c>
      <c r="F1013">
        <v>0</v>
      </c>
      <c r="G1013">
        <v>5274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2721601</v>
      </c>
      <c r="O1013">
        <v>0</v>
      </c>
      <c r="P1013">
        <v>2721601</v>
      </c>
      <c r="Q1013">
        <v>0</v>
      </c>
      <c r="R1013">
        <v>2022</v>
      </c>
      <c r="S1013">
        <v>75</v>
      </c>
      <c r="T1013">
        <v>3</v>
      </c>
      <c r="U1013">
        <v>348</v>
      </c>
      <c r="V1013">
        <v>753348</v>
      </c>
      <c r="W1013" t="s">
        <v>26</v>
      </c>
      <c r="X1013" t="s">
        <v>26</v>
      </c>
      <c r="Y1013" t="s">
        <v>351</v>
      </c>
      <c r="Z1013" t="s">
        <v>740</v>
      </c>
      <c r="AA1013" s="3" t="str">
        <f t="shared" si="30"/>
        <v>3348</v>
      </c>
      <c r="AB1013" s="4" t="str">
        <f t="shared" si="31"/>
        <v>Non-TIF</v>
      </c>
    </row>
    <row r="1014" spans="1:28" x14ac:dyDescent="0.25">
      <c r="A1014">
        <v>2022</v>
      </c>
      <c r="B1014">
        <v>75</v>
      </c>
      <c r="C1014" t="s">
        <v>23</v>
      </c>
      <c r="D1014">
        <v>1562502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1562502</v>
      </c>
      <c r="O1014">
        <v>0</v>
      </c>
      <c r="P1014">
        <v>1562502</v>
      </c>
      <c r="Q1014">
        <v>0</v>
      </c>
      <c r="R1014">
        <v>2022</v>
      </c>
      <c r="S1014">
        <v>75</v>
      </c>
      <c r="T1014">
        <v>3</v>
      </c>
      <c r="U1014">
        <v>348</v>
      </c>
      <c r="V1014" t="s">
        <v>961</v>
      </c>
      <c r="W1014" t="s">
        <v>25</v>
      </c>
      <c r="X1014" t="s">
        <v>26</v>
      </c>
      <c r="Y1014" t="s">
        <v>962</v>
      </c>
      <c r="Z1014" t="s">
        <v>740</v>
      </c>
      <c r="AA1014" s="3" t="str">
        <f t="shared" si="30"/>
        <v>3348</v>
      </c>
      <c r="AB1014" s="4" t="str">
        <f t="shared" si="31"/>
        <v>TIF</v>
      </c>
    </row>
    <row r="1015" spans="1:28" x14ac:dyDescent="0.25">
      <c r="A1015">
        <v>2022</v>
      </c>
      <c r="B1015">
        <v>75</v>
      </c>
      <c r="C1015" t="s">
        <v>31</v>
      </c>
      <c r="D1015">
        <v>92363114</v>
      </c>
      <c r="E1015">
        <v>102719757</v>
      </c>
      <c r="F1015">
        <v>7011279</v>
      </c>
      <c r="G1015">
        <v>4479307</v>
      </c>
      <c r="H1015">
        <v>10575</v>
      </c>
      <c r="I1015">
        <v>0</v>
      </c>
      <c r="J1015">
        <v>0</v>
      </c>
      <c r="K1015">
        <v>0</v>
      </c>
      <c r="L1015">
        <v>632888</v>
      </c>
      <c r="M1015">
        <v>0</v>
      </c>
      <c r="N1015">
        <v>207216920</v>
      </c>
      <c r="O1015">
        <v>255576</v>
      </c>
      <c r="P1015">
        <v>206961344</v>
      </c>
      <c r="Q1015">
        <v>1366948</v>
      </c>
      <c r="R1015">
        <v>2022</v>
      </c>
      <c r="S1015">
        <v>75</v>
      </c>
      <c r="T1015">
        <v>0</v>
      </c>
      <c r="U1015">
        <v>63</v>
      </c>
      <c r="V1015">
        <v>750063</v>
      </c>
      <c r="W1015" t="s">
        <v>26</v>
      </c>
      <c r="X1015" t="s">
        <v>26</v>
      </c>
      <c r="Y1015" t="s">
        <v>760</v>
      </c>
      <c r="Z1015" t="s">
        <v>740</v>
      </c>
      <c r="AA1015" s="3" t="str">
        <f t="shared" si="30"/>
        <v>0063</v>
      </c>
      <c r="AB1015" s="4" t="str">
        <f t="shared" si="31"/>
        <v>Non-TIF</v>
      </c>
    </row>
    <row r="1016" spans="1:28" x14ac:dyDescent="0.25">
      <c r="A1016">
        <v>2022</v>
      </c>
      <c r="B1016">
        <v>75</v>
      </c>
      <c r="C1016" t="s">
        <v>31</v>
      </c>
      <c r="D1016">
        <v>479468807</v>
      </c>
      <c r="E1016">
        <v>218154236</v>
      </c>
      <c r="F1016">
        <v>23986479</v>
      </c>
      <c r="G1016">
        <v>40383315</v>
      </c>
      <c r="H1016">
        <v>11088590</v>
      </c>
      <c r="I1016">
        <v>0</v>
      </c>
      <c r="J1016">
        <v>0</v>
      </c>
      <c r="K1016">
        <v>0</v>
      </c>
      <c r="L1016">
        <v>3784191</v>
      </c>
      <c r="M1016">
        <v>28794460</v>
      </c>
      <c r="N1016">
        <v>805660078</v>
      </c>
      <c r="O1016">
        <v>881552</v>
      </c>
      <c r="P1016">
        <v>804778526</v>
      </c>
      <c r="Q1016">
        <v>18482228</v>
      </c>
      <c r="R1016">
        <v>2022</v>
      </c>
      <c r="S1016">
        <v>75</v>
      </c>
      <c r="T1016">
        <v>3</v>
      </c>
      <c r="U1016">
        <v>600</v>
      </c>
      <c r="V1016">
        <v>753600</v>
      </c>
      <c r="W1016" t="s">
        <v>26</v>
      </c>
      <c r="X1016" t="s">
        <v>26</v>
      </c>
      <c r="Y1016" t="s">
        <v>741</v>
      </c>
      <c r="Z1016" t="s">
        <v>740</v>
      </c>
      <c r="AA1016" s="3" t="str">
        <f t="shared" si="30"/>
        <v>3600</v>
      </c>
      <c r="AB1016" s="4" t="str">
        <f t="shared" si="31"/>
        <v>Non-TIF</v>
      </c>
    </row>
    <row r="1017" spans="1:28" x14ac:dyDescent="0.25">
      <c r="A1017">
        <v>2022</v>
      </c>
      <c r="B1017">
        <v>76</v>
      </c>
      <c r="C1017" t="s">
        <v>44</v>
      </c>
      <c r="D1017">
        <v>346182</v>
      </c>
      <c r="E1017">
        <v>255973</v>
      </c>
      <c r="F1017">
        <v>0</v>
      </c>
      <c r="G1017">
        <v>2757145</v>
      </c>
      <c r="H1017">
        <v>300862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3660162</v>
      </c>
      <c r="O1017">
        <v>7408</v>
      </c>
      <c r="P1017">
        <v>3652754</v>
      </c>
      <c r="Q1017">
        <v>0</v>
      </c>
      <c r="R1017">
        <v>2022</v>
      </c>
      <c r="S1017">
        <v>76</v>
      </c>
      <c r="T1017">
        <v>4</v>
      </c>
      <c r="U1017">
        <v>644</v>
      </c>
      <c r="V1017">
        <v>114644</v>
      </c>
      <c r="W1017" t="s">
        <v>26</v>
      </c>
      <c r="X1017" t="s">
        <v>26</v>
      </c>
      <c r="Y1017" t="s">
        <v>223</v>
      </c>
      <c r="Z1017" t="s">
        <v>742</v>
      </c>
      <c r="AA1017" s="3" t="str">
        <f t="shared" si="30"/>
        <v>4644</v>
      </c>
      <c r="AB1017" s="4" t="str">
        <f t="shared" si="31"/>
        <v>Non-TIF</v>
      </c>
    </row>
    <row r="1018" spans="1:28" x14ac:dyDescent="0.25">
      <c r="A1018">
        <v>2022</v>
      </c>
      <c r="B1018">
        <v>76</v>
      </c>
      <c r="C1018" t="s">
        <v>23</v>
      </c>
      <c r="D1018">
        <v>264017</v>
      </c>
      <c r="E1018">
        <v>0</v>
      </c>
      <c r="F1018">
        <v>0</v>
      </c>
      <c r="G1018">
        <v>343614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607631</v>
      </c>
      <c r="O1018">
        <v>0</v>
      </c>
      <c r="P1018">
        <v>607631</v>
      </c>
      <c r="Q1018">
        <v>0</v>
      </c>
      <c r="R1018">
        <v>2022</v>
      </c>
      <c r="S1018">
        <v>76</v>
      </c>
      <c r="T1018">
        <v>3</v>
      </c>
      <c r="U1018">
        <v>537</v>
      </c>
      <c r="V1018" t="s">
        <v>775</v>
      </c>
      <c r="W1018" t="s">
        <v>25</v>
      </c>
      <c r="X1018" t="s">
        <v>26</v>
      </c>
      <c r="Y1018" t="s">
        <v>776</v>
      </c>
      <c r="Z1018" t="s">
        <v>742</v>
      </c>
      <c r="AA1018" s="3" t="str">
        <f t="shared" si="30"/>
        <v>3537</v>
      </c>
      <c r="AB1018" s="4" t="str">
        <f t="shared" si="31"/>
        <v>TIF</v>
      </c>
    </row>
    <row r="1019" spans="1:28" x14ac:dyDescent="0.25">
      <c r="A1019">
        <v>2022</v>
      </c>
      <c r="B1019">
        <v>76</v>
      </c>
      <c r="C1019" t="s">
        <v>31</v>
      </c>
      <c r="D1019">
        <v>3078422</v>
      </c>
      <c r="E1019">
        <v>24059204</v>
      </c>
      <c r="F1019">
        <v>453186</v>
      </c>
      <c r="G1019">
        <v>0</v>
      </c>
      <c r="H1019">
        <v>4361634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31952446</v>
      </c>
      <c r="O1019">
        <v>11112</v>
      </c>
      <c r="P1019">
        <v>31941334</v>
      </c>
      <c r="Q1019">
        <v>2196875</v>
      </c>
      <c r="R1019">
        <v>2022</v>
      </c>
      <c r="S1019">
        <v>76</v>
      </c>
      <c r="T1019">
        <v>4</v>
      </c>
      <c r="U1019">
        <v>23</v>
      </c>
      <c r="V1019">
        <v>134023</v>
      </c>
      <c r="W1019" t="s">
        <v>26</v>
      </c>
      <c r="X1019" t="s">
        <v>26</v>
      </c>
      <c r="Y1019" t="s">
        <v>283</v>
      </c>
      <c r="Z1019" t="s">
        <v>742</v>
      </c>
      <c r="AA1019" s="3" t="str">
        <f t="shared" si="30"/>
        <v>4023</v>
      </c>
      <c r="AB1019" s="4" t="str">
        <f t="shared" si="31"/>
        <v>Non-TIF</v>
      </c>
    </row>
    <row r="1020" spans="1:28" x14ac:dyDescent="0.25">
      <c r="A1020">
        <v>2022</v>
      </c>
      <c r="B1020">
        <v>76</v>
      </c>
      <c r="C1020" t="s">
        <v>31</v>
      </c>
      <c r="D1020">
        <v>23850242</v>
      </c>
      <c r="E1020">
        <v>62437837</v>
      </c>
      <c r="F1020">
        <v>1938625</v>
      </c>
      <c r="G1020">
        <v>1375674</v>
      </c>
      <c r="H1020">
        <v>17374</v>
      </c>
      <c r="I1020">
        <v>0</v>
      </c>
      <c r="J1020">
        <v>0</v>
      </c>
      <c r="K1020">
        <v>0</v>
      </c>
      <c r="L1020">
        <v>456889</v>
      </c>
      <c r="M1020">
        <v>12706547</v>
      </c>
      <c r="N1020">
        <v>102783188</v>
      </c>
      <c r="O1020">
        <v>131115</v>
      </c>
      <c r="P1020">
        <v>102652073</v>
      </c>
      <c r="Q1020">
        <v>1125499</v>
      </c>
      <c r="R1020">
        <v>2022</v>
      </c>
      <c r="S1020">
        <v>76</v>
      </c>
      <c r="T1020">
        <v>3</v>
      </c>
      <c r="U1020">
        <v>537</v>
      </c>
      <c r="V1020">
        <v>763537</v>
      </c>
      <c r="W1020" t="s">
        <v>26</v>
      </c>
      <c r="X1020" t="s">
        <v>26</v>
      </c>
      <c r="Y1020" t="s">
        <v>277</v>
      </c>
      <c r="Z1020" t="s">
        <v>742</v>
      </c>
      <c r="AA1020" s="3" t="str">
        <f t="shared" si="30"/>
        <v>3537</v>
      </c>
      <c r="AB1020" s="4" t="str">
        <f t="shared" si="31"/>
        <v>Non-TIF</v>
      </c>
    </row>
    <row r="1021" spans="1:28" x14ac:dyDescent="0.25">
      <c r="A1021">
        <v>2022</v>
      </c>
      <c r="B1021">
        <v>77</v>
      </c>
      <c r="C1021" t="s">
        <v>44</v>
      </c>
      <c r="D1021">
        <v>462494456</v>
      </c>
      <c r="E1021">
        <v>947429</v>
      </c>
      <c r="F1021">
        <v>19246</v>
      </c>
      <c r="G1021">
        <v>805678185</v>
      </c>
      <c r="H1021">
        <v>150631636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1419770952</v>
      </c>
      <c r="O1021">
        <v>416700</v>
      </c>
      <c r="P1021">
        <v>1419354252</v>
      </c>
      <c r="Q1021">
        <v>0</v>
      </c>
      <c r="R1021">
        <v>2022</v>
      </c>
      <c r="S1021">
        <v>77</v>
      </c>
      <c r="T1021">
        <v>0</v>
      </c>
      <c r="U1021">
        <v>261</v>
      </c>
      <c r="V1021">
        <v>770261</v>
      </c>
      <c r="W1021" t="s">
        <v>26</v>
      </c>
      <c r="X1021" t="s">
        <v>26</v>
      </c>
      <c r="Y1021" t="s">
        <v>778</v>
      </c>
      <c r="Z1021" t="s">
        <v>777</v>
      </c>
      <c r="AA1021" s="3" t="str">
        <f t="shared" si="30"/>
        <v>0261</v>
      </c>
      <c r="AB1021" s="4" t="str">
        <f t="shared" si="31"/>
        <v>Non-TIF</v>
      </c>
    </row>
    <row r="1022" spans="1:28" x14ac:dyDescent="0.25">
      <c r="A1022">
        <v>2022</v>
      </c>
      <c r="B1022">
        <v>77</v>
      </c>
      <c r="C1022" t="s">
        <v>44</v>
      </c>
      <c r="D1022">
        <v>36002860</v>
      </c>
      <c r="E1022">
        <v>765115</v>
      </c>
      <c r="F1022">
        <v>13840</v>
      </c>
      <c r="G1022">
        <v>153615506</v>
      </c>
      <c r="H1022">
        <v>499741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190897062</v>
      </c>
      <c r="O1022">
        <v>57412</v>
      </c>
      <c r="P1022">
        <v>190839650</v>
      </c>
      <c r="Q1022">
        <v>0</v>
      </c>
      <c r="R1022">
        <v>2022</v>
      </c>
      <c r="S1022">
        <v>77</v>
      </c>
      <c r="T1022">
        <v>6</v>
      </c>
      <c r="U1022">
        <v>101</v>
      </c>
      <c r="V1022">
        <v>776101</v>
      </c>
      <c r="W1022" t="s">
        <v>26</v>
      </c>
      <c r="X1022" t="s">
        <v>26</v>
      </c>
      <c r="Y1022" t="s">
        <v>542</v>
      </c>
      <c r="Z1022" t="s">
        <v>777</v>
      </c>
      <c r="AA1022" s="3" t="str">
        <f t="shared" si="30"/>
        <v>6101</v>
      </c>
      <c r="AB1022" s="4" t="str">
        <f t="shared" si="31"/>
        <v>Non-TIF</v>
      </c>
    </row>
    <row r="1023" spans="1:28" x14ac:dyDescent="0.25">
      <c r="A1023">
        <v>2022</v>
      </c>
      <c r="B1023">
        <v>77</v>
      </c>
      <c r="C1023" t="s">
        <v>44</v>
      </c>
      <c r="D1023">
        <v>125801345</v>
      </c>
      <c r="E1023">
        <v>499280</v>
      </c>
      <c r="F1023">
        <v>251532</v>
      </c>
      <c r="G1023">
        <v>339862144</v>
      </c>
      <c r="H1023">
        <v>13731866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480146167</v>
      </c>
      <c r="O1023">
        <v>85192</v>
      </c>
      <c r="P1023">
        <v>480060975</v>
      </c>
      <c r="Q1023">
        <v>0</v>
      </c>
      <c r="R1023">
        <v>2022</v>
      </c>
      <c r="S1023">
        <v>77</v>
      </c>
      <c r="T1023">
        <v>6</v>
      </c>
      <c r="U1023">
        <v>579</v>
      </c>
      <c r="V1023">
        <v>776579</v>
      </c>
      <c r="W1023" t="s">
        <v>26</v>
      </c>
      <c r="X1023" t="s">
        <v>26</v>
      </c>
      <c r="Y1023" t="s">
        <v>870</v>
      </c>
      <c r="Z1023" t="s">
        <v>777</v>
      </c>
      <c r="AA1023" s="3" t="str">
        <f t="shared" si="30"/>
        <v>6579</v>
      </c>
      <c r="AB1023" s="4" t="str">
        <f t="shared" si="31"/>
        <v>Non-TIF</v>
      </c>
    </row>
    <row r="1024" spans="1:28" x14ac:dyDescent="0.25">
      <c r="A1024">
        <v>2022</v>
      </c>
      <c r="B1024">
        <v>77</v>
      </c>
      <c r="C1024" t="s">
        <v>44</v>
      </c>
      <c r="D1024">
        <v>0</v>
      </c>
      <c r="E1024">
        <v>161768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161768</v>
      </c>
      <c r="O1024">
        <v>0</v>
      </c>
      <c r="P1024">
        <v>161768</v>
      </c>
      <c r="Q1024">
        <v>0</v>
      </c>
      <c r="R1024">
        <v>2022</v>
      </c>
      <c r="S1024">
        <v>77</v>
      </c>
      <c r="T1024">
        <v>0</v>
      </c>
      <c r="U1024">
        <v>981</v>
      </c>
      <c r="V1024">
        <v>910981</v>
      </c>
      <c r="W1024" t="s">
        <v>26</v>
      </c>
      <c r="X1024" t="s">
        <v>26</v>
      </c>
      <c r="Y1024" t="s">
        <v>839</v>
      </c>
      <c r="Z1024" t="s">
        <v>777</v>
      </c>
      <c r="AA1024" s="3" t="str">
        <f t="shared" si="30"/>
        <v>0981</v>
      </c>
      <c r="AB1024" s="4" t="str">
        <f t="shared" si="31"/>
        <v>Non-TIF</v>
      </c>
    </row>
    <row r="1025" spans="1:28" x14ac:dyDescent="0.25">
      <c r="A1025">
        <v>2022</v>
      </c>
      <c r="B1025">
        <v>77</v>
      </c>
      <c r="C1025" t="s">
        <v>23</v>
      </c>
      <c r="D1025">
        <v>109635453</v>
      </c>
      <c r="E1025">
        <v>0</v>
      </c>
      <c r="F1025">
        <v>0</v>
      </c>
      <c r="G1025">
        <v>120254430</v>
      </c>
      <c r="H1025">
        <v>10717329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240607212</v>
      </c>
      <c r="O1025">
        <v>0</v>
      </c>
      <c r="P1025">
        <v>240607212</v>
      </c>
      <c r="Q1025">
        <v>0</v>
      </c>
      <c r="R1025">
        <v>2022</v>
      </c>
      <c r="S1025">
        <v>77</v>
      </c>
      <c r="T1025">
        <v>1</v>
      </c>
      <c r="U1025">
        <v>576</v>
      </c>
      <c r="V1025" t="s">
        <v>324</v>
      </c>
      <c r="W1025" t="s">
        <v>25</v>
      </c>
      <c r="X1025" t="s">
        <v>26</v>
      </c>
      <c r="Y1025" t="s">
        <v>325</v>
      </c>
      <c r="Z1025" t="s">
        <v>777</v>
      </c>
      <c r="AA1025" s="3" t="str">
        <f t="shared" si="30"/>
        <v>1576</v>
      </c>
      <c r="AB1025" s="4" t="str">
        <f t="shared" si="31"/>
        <v>TIF</v>
      </c>
    </row>
    <row r="1026" spans="1:28" x14ac:dyDescent="0.25">
      <c r="A1026">
        <v>2022</v>
      </c>
      <c r="B1026">
        <v>77</v>
      </c>
      <c r="C1026" t="s">
        <v>23</v>
      </c>
      <c r="D1026">
        <v>54086304</v>
      </c>
      <c r="E1026">
        <v>0</v>
      </c>
      <c r="F1026">
        <v>0</v>
      </c>
      <c r="G1026">
        <v>6743495</v>
      </c>
      <c r="H1026">
        <v>354586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61184385</v>
      </c>
      <c r="O1026">
        <v>7408</v>
      </c>
      <c r="P1026">
        <v>61176977</v>
      </c>
      <c r="Q1026">
        <v>0</v>
      </c>
      <c r="R1026">
        <v>2022</v>
      </c>
      <c r="S1026">
        <v>77</v>
      </c>
      <c r="T1026">
        <v>4</v>
      </c>
      <c r="U1026">
        <v>779</v>
      </c>
      <c r="V1026" t="s">
        <v>877</v>
      </c>
      <c r="W1026" t="s">
        <v>25</v>
      </c>
      <c r="X1026" t="s">
        <v>26</v>
      </c>
      <c r="Y1026" t="s">
        <v>878</v>
      </c>
      <c r="Z1026" t="s">
        <v>777</v>
      </c>
      <c r="AA1026" s="3" t="str">
        <f t="shared" si="30"/>
        <v>4779</v>
      </c>
      <c r="AB1026" s="4" t="str">
        <f t="shared" si="31"/>
        <v>TIF</v>
      </c>
    </row>
    <row r="1027" spans="1:28" x14ac:dyDescent="0.25">
      <c r="A1027">
        <v>2022</v>
      </c>
      <c r="B1027">
        <v>77</v>
      </c>
      <c r="C1027" t="s">
        <v>23</v>
      </c>
      <c r="D1027">
        <v>143222472</v>
      </c>
      <c r="E1027">
        <v>0</v>
      </c>
      <c r="F1027">
        <v>0</v>
      </c>
      <c r="G1027">
        <v>298184023</v>
      </c>
      <c r="H1027">
        <v>4237602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445644097</v>
      </c>
      <c r="O1027">
        <v>24076</v>
      </c>
      <c r="P1027">
        <v>445620021</v>
      </c>
      <c r="Q1027">
        <v>0</v>
      </c>
      <c r="R1027">
        <v>2022</v>
      </c>
      <c r="S1027">
        <v>77</v>
      </c>
      <c r="T1027">
        <v>3</v>
      </c>
      <c r="U1027">
        <v>231</v>
      </c>
      <c r="V1027" t="s">
        <v>875</v>
      </c>
      <c r="W1027" t="s">
        <v>25</v>
      </c>
      <c r="X1027" t="s">
        <v>26</v>
      </c>
      <c r="Y1027" t="s">
        <v>876</v>
      </c>
      <c r="Z1027" t="s">
        <v>777</v>
      </c>
      <c r="AA1027" s="3" t="str">
        <f t="shared" ref="AA1027:AA1090" si="32">CONCATENATE(T1027,TEXT(U1027,"000"))</f>
        <v>3231</v>
      </c>
      <c r="AB1027" s="4" t="str">
        <f t="shared" ref="AB1027:AB1090" si="33">IF(C1027="I","TIF","Non-TIF")</f>
        <v>TIF</v>
      </c>
    </row>
    <row r="1028" spans="1:28" x14ac:dyDescent="0.25">
      <c r="A1028">
        <v>2022</v>
      </c>
      <c r="B1028">
        <v>77</v>
      </c>
      <c r="C1028" t="s">
        <v>23</v>
      </c>
      <c r="D1028">
        <v>35782191</v>
      </c>
      <c r="E1028">
        <v>566</v>
      </c>
      <c r="F1028">
        <v>0</v>
      </c>
      <c r="G1028">
        <v>42804767</v>
      </c>
      <c r="H1028">
        <v>58261353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136848877</v>
      </c>
      <c r="O1028">
        <v>0</v>
      </c>
      <c r="P1028">
        <v>136848877</v>
      </c>
      <c r="Q1028">
        <v>0</v>
      </c>
      <c r="R1028">
        <v>2022</v>
      </c>
      <c r="S1028">
        <v>77</v>
      </c>
      <c r="T1028">
        <v>5</v>
      </c>
      <c r="U1028">
        <v>805</v>
      </c>
      <c r="V1028" t="s">
        <v>879</v>
      </c>
      <c r="W1028" t="s">
        <v>25</v>
      </c>
      <c r="X1028" t="s">
        <v>26</v>
      </c>
      <c r="Y1028" t="s">
        <v>880</v>
      </c>
      <c r="Z1028" t="s">
        <v>777</v>
      </c>
      <c r="AA1028" s="3" t="str">
        <f t="shared" si="32"/>
        <v>5805</v>
      </c>
      <c r="AB1028" s="4" t="str">
        <f t="shared" si="33"/>
        <v>TIF</v>
      </c>
    </row>
    <row r="1029" spans="1:28" x14ac:dyDescent="0.25">
      <c r="A1029">
        <v>2022</v>
      </c>
      <c r="B1029">
        <v>77</v>
      </c>
      <c r="C1029" t="s">
        <v>31</v>
      </c>
      <c r="D1029">
        <v>88649899</v>
      </c>
      <c r="E1029">
        <v>3271717</v>
      </c>
      <c r="F1029">
        <v>88865</v>
      </c>
      <c r="G1029">
        <v>1070043</v>
      </c>
      <c r="H1029">
        <v>0</v>
      </c>
      <c r="I1029">
        <v>0</v>
      </c>
      <c r="J1029">
        <v>0</v>
      </c>
      <c r="K1029">
        <v>0</v>
      </c>
      <c r="L1029">
        <v>673983</v>
      </c>
      <c r="M1029">
        <v>0</v>
      </c>
      <c r="N1029">
        <v>93754507</v>
      </c>
      <c r="O1029">
        <v>81488</v>
      </c>
      <c r="P1029">
        <v>93673019</v>
      </c>
      <c r="Q1029">
        <v>240304</v>
      </c>
      <c r="R1029">
        <v>2022</v>
      </c>
      <c r="S1029">
        <v>77</v>
      </c>
      <c r="T1029">
        <v>7</v>
      </c>
      <c r="U1029">
        <v>110</v>
      </c>
      <c r="V1029">
        <v>257110</v>
      </c>
      <c r="W1029" t="s">
        <v>26</v>
      </c>
      <c r="X1029" t="s">
        <v>26</v>
      </c>
      <c r="Y1029" t="s">
        <v>62</v>
      </c>
      <c r="Z1029" t="s">
        <v>777</v>
      </c>
      <c r="AA1029" s="3" t="str">
        <f t="shared" si="32"/>
        <v>7110</v>
      </c>
      <c r="AB1029" s="4" t="str">
        <f t="shared" si="33"/>
        <v>Non-TIF</v>
      </c>
    </row>
    <row r="1030" spans="1:28" x14ac:dyDescent="0.25">
      <c r="A1030">
        <v>2022</v>
      </c>
      <c r="B1030">
        <v>77</v>
      </c>
      <c r="C1030" t="s">
        <v>31</v>
      </c>
      <c r="D1030">
        <v>3379641912</v>
      </c>
      <c r="E1030">
        <v>11845927</v>
      </c>
      <c r="F1030">
        <v>680294</v>
      </c>
      <c r="G1030">
        <v>58293916</v>
      </c>
      <c r="H1030">
        <v>718350</v>
      </c>
      <c r="I1030">
        <v>0</v>
      </c>
      <c r="J1030">
        <v>0</v>
      </c>
      <c r="K1030">
        <v>0</v>
      </c>
      <c r="L1030">
        <v>1345329</v>
      </c>
      <c r="M1030">
        <v>2351686</v>
      </c>
      <c r="N1030">
        <v>3454877414</v>
      </c>
      <c r="O1030">
        <v>3328044</v>
      </c>
      <c r="P1030">
        <v>3451549370</v>
      </c>
      <c r="Q1030">
        <v>39714322</v>
      </c>
      <c r="R1030">
        <v>2022</v>
      </c>
      <c r="S1030">
        <v>77</v>
      </c>
      <c r="T1030">
        <v>0</v>
      </c>
      <c r="U1030">
        <v>261</v>
      </c>
      <c r="V1030">
        <v>770261</v>
      </c>
      <c r="W1030" t="s">
        <v>26</v>
      </c>
      <c r="X1030" t="s">
        <v>26</v>
      </c>
      <c r="Y1030" t="s">
        <v>778</v>
      </c>
      <c r="Z1030" t="s">
        <v>777</v>
      </c>
      <c r="AA1030" s="3" t="str">
        <f t="shared" si="32"/>
        <v>0261</v>
      </c>
      <c r="AB1030" s="4" t="str">
        <f t="shared" si="33"/>
        <v>Non-TIF</v>
      </c>
    </row>
    <row r="1031" spans="1:28" x14ac:dyDescent="0.25">
      <c r="A1031">
        <v>2022</v>
      </c>
      <c r="B1031">
        <v>77</v>
      </c>
      <c r="C1031" t="s">
        <v>31</v>
      </c>
      <c r="D1031">
        <v>286481587</v>
      </c>
      <c r="E1031">
        <v>2418923</v>
      </c>
      <c r="F1031">
        <v>198391</v>
      </c>
      <c r="G1031">
        <v>542043962</v>
      </c>
      <c r="H1031">
        <v>151435875</v>
      </c>
      <c r="I1031">
        <v>0</v>
      </c>
      <c r="J1031">
        <v>0</v>
      </c>
      <c r="K1031">
        <v>0</v>
      </c>
      <c r="L1031">
        <v>795691</v>
      </c>
      <c r="M1031">
        <v>9823794</v>
      </c>
      <c r="N1031">
        <v>993198223</v>
      </c>
      <c r="O1031">
        <v>490780</v>
      </c>
      <c r="P1031">
        <v>992707443</v>
      </c>
      <c r="Q1031">
        <v>20467242</v>
      </c>
      <c r="R1031">
        <v>2022</v>
      </c>
      <c r="S1031">
        <v>77</v>
      </c>
      <c r="T1031">
        <v>5</v>
      </c>
      <c r="U1031">
        <v>805</v>
      </c>
      <c r="V1031">
        <v>775805</v>
      </c>
      <c r="W1031" t="s">
        <v>26</v>
      </c>
      <c r="X1031" t="s">
        <v>26</v>
      </c>
      <c r="Y1031" t="s">
        <v>813</v>
      </c>
      <c r="Z1031" t="s">
        <v>777</v>
      </c>
      <c r="AA1031" s="3" t="str">
        <f t="shared" si="32"/>
        <v>5805</v>
      </c>
      <c r="AB1031" s="4" t="str">
        <f t="shared" si="33"/>
        <v>Non-TIF</v>
      </c>
    </row>
    <row r="1032" spans="1:28" x14ac:dyDescent="0.25">
      <c r="A1032">
        <v>2022</v>
      </c>
      <c r="B1032">
        <v>77</v>
      </c>
      <c r="C1032" t="s">
        <v>31</v>
      </c>
      <c r="D1032">
        <v>3243182492</v>
      </c>
      <c r="E1032">
        <v>1732181</v>
      </c>
      <c r="F1032">
        <v>96098</v>
      </c>
      <c r="G1032">
        <v>1303204841</v>
      </c>
      <c r="H1032">
        <v>23318839</v>
      </c>
      <c r="I1032">
        <v>0</v>
      </c>
      <c r="J1032">
        <v>0</v>
      </c>
      <c r="K1032">
        <v>0</v>
      </c>
      <c r="L1032">
        <v>11533197</v>
      </c>
      <c r="M1032">
        <v>6314287</v>
      </c>
      <c r="N1032">
        <v>4589381935</v>
      </c>
      <c r="O1032">
        <v>2852080</v>
      </c>
      <c r="P1032">
        <v>4586529855</v>
      </c>
      <c r="Q1032">
        <v>76197967</v>
      </c>
      <c r="R1032">
        <v>2022</v>
      </c>
      <c r="S1032">
        <v>77</v>
      </c>
      <c r="T1032">
        <v>6</v>
      </c>
      <c r="U1032">
        <v>957</v>
      </c>
      <c r="V1032">
        <v>776957</v>
      </c>
      <c r="W1032" t="s">
        <v>26</v>
      </c>
      <c r="X1032" t="s">
        <v>26</v>
      </c>
      <c r="Y1032" t="s">
        <v>284</v>
      </c>
      <c r="Z1032" t="s">
        <v>777</v>
      </c>
      <c r="AA1032" s="3" t="str">
        <f t="shared" si="32"/>
        <v>6957</v>
      </c>
      <c r="AB1032" s="4" t="str">
        <f t="shared" si="33"/>
        <v>Non-TIF</v>
      </c>
    </row>
    <row r="1033" spans="1:28" x14ac:dyDescent="0.25">
      <c r="A1033">
        <v>2022</v>
      </c>
      <c r="B1033">
        <v>77</v>
      </c>
      <c r="C1033" t="s">
        <v>31</v>
      </c>
      <c r="D1033">
        <v>1004197</v>
      </c>
      <c r="E1033">
        <v>1465476</v>
      </c>
      <c r="F1033">
        <v>113362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2583035</v>
      </c>
      <c r="O1033">
        <v>1852</v>
      </c>
      <c r="P1033">
        <v>2581183</v>
      </c>
      <c r="Q1033">
        <v>137505</v>
      </c>
      <c r="R1033">
        <v>2022</v>
      </c>
      <c r="S1033">
        <v>77</v>
      </c>
      <c r="T1033">
        <v>0</v>
      </c>
      <c r="U1033">
        <v>472</v>
      </c>
      <c r="V1033">
        <v>850472</v>
      </c>
      <c r="W1033" t="s">
        <v>26</v>
      </c>
      <c r="X1033" t="s">
        <v>26</v>
      </c>
      <c r="Y1033" t="s">
        <v>203</v>
      </c>
      <c r="Z1033" t="s">
        <v>777</v>
      </c>
      <c r="AA1033" s="3" t="str">
        <f t="shared" si="32"/>
        <v>0472</v>
      </c>
      <c r="AB1033" s="4" t="str">
        <f t="shared" si="33"/>
        <v>Non-TIF</v>
      </c>
    </row>
    <row r="1034" spans="1:28" x14ac:dyDescent="0.25">
      <c r="A1034">
        <v>2022</v>
      </c>
      <c r="B1034">
        <v>77</v>
      </c>
      <c r="C1034" t="s">
        <v>31</v>
      </c>
      <c r="D1034">
        <v>9998933</v>
      </c>
      <c r="E1034">
        <v>11730134</v>
      </c>
      <c r="F1034">
        <v>552741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11313143</v>
      </c>
      <c r="M1034">
        <v>0</v>
      </c>
      <c r="N1034">
        <v>33594951</v>
      </c>
      <c r="O1034">
        <v>9260</v>
      </c>
      <c r="P1034">
        <v>33585691</v>
      </c>
      <c r="Q1034">
        <v>739466</v>
      </c>
      <c r="R1034">
        <v>2022</v>
      </c>
      <c r="S1034">
        <v>77</v>
      </c>
      <c r="T1034">
        <v>1</v>
      </c>
      <c r="U1034">
        <v>350</v>
      </c>
      <c r="V1034">
        <v>851350</v>
      </c>
      <c r="W1034" t="s">
        <v>26</v>
      </c>
      <c r="X1034" t="s">
        <v>26</v>
      </c>
      <c r="Y1034" t="s">
        <v>532</v>
      </c>
      <c r="Z1034" t="s">
        <v>777</v>
      </c>
      <c r="AA1034" s="3" t="str">
        <f t="shared" si="32"/>
        <v>1350</v>
      </c>
      <c r="AB1034" s="4" t="str">
        <f t="shared" si="33"/>
        <v>Non-TIF</v>
      </c>
    </row>
    <row r="1035" spans="1:28" x14ac:dyDescent="0.25">
      <c r="A1035">
        <v>2022</v>
      </c>
      <c r="B1035">
        <v>78</v>
      </c>
      <c r="C1035" t="s">
        <v>44</v>
      </c>
      <c r="D1035">
        <v>139731</v>
      </c>
      <c r="E1035">
        <v>0</v>
      </c>
      <c r="F1035">
        <v>0</v>
      </c>
      <c r="G1035">
        <v>59454351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59594082</v>
      </c>
      <c r="O1035">
        <v>0</v>
      </c>
      <c r="P1035">
        <v>59594082</v>
      </c>
      <c r="Q1035">
        <v>0</v>
      </c>
      <c r="R1035">
        <v>2022</v>
      </c>
      <c r="S1035">
        <v>78</v>
      </c>
      <c r="T1035">
        <v>3</v>
      </c>
      <c r="U1035">
        <v>645</v>
      </c>
      <c r="V1035">
        <v>783645</v>
      </c>
      <c r="W1035" t="s">
        <v>26</v>
      </c>
      <c r="X1035" t="s">
        <v>26</v>
      </c>
      <c r="Y1035" t="s">
        <v>752</v>
      </c>
      <c r="Z1035" t="s">
        <v>780</v>
      </c>
      <c r="AA1035" s="3" t="str">
        <f t="shared" si="32"/>
        <v>3645</v>
      </c>
      <c r="AB1035" s="4" t="str">
        <f t="shared" si="33"/>
        <v>Non-TIF</v>
      </c>
    </row>
    <row r="1036" spans="1:28" x14ac:dyDescent="0.25">
      <c r="A1036">
        <v>2022</v>
      </c>
      <c r="B1036">
        <v>78</v>
      </c>
      <c r="C1036" t="s">
        <v>23</v>
      </c>
      <c r="D1036">
        <v>3914725</v>
      </c>
      <c r="E1036">
        <v>0</v>
      </c>
      <c r="F1036">
        <v>0</v>
      </c>
      <c r="G1036">
        <v>3001981</v>
      </c>
      <c r="H1036">
        <v>90603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7007309</v>
      </c>
      <c r="O1036">
        <v>5556</v>
      </c>
      <c r="P1036">
        <v>7001753</v>
      </c>
      <c r="Q1036">
        <v>0</v>
      </c>
      <c r="R1036">
        <v>2022</v>
      </c>
      <c r="S1036">
        <v>78</v>
      </c>
      <c r="T1036">
        <v>4</v>
      </c>
      <c r="U1036">
        <v>824</v>
      </c>
      <c r="V1036" t="s">
        <v>816</v>
      </c>
      <c r="W1036" t="s">
        <v>25</v>
      </c>
      <c r="X1036" t="s">
        <v>26</v>
      </c>
      <c r="Y1036" t="s">
        <v>817</v>
      </c>
      <c r="Z1036" t="s">
        <v>780</v>
      </c>
      <c r="AA1036" s="3" t="str">
        <f t="shared" si="32"/>
        <v>4824</v>
      </c>
      <c r="AB1036" s="4" t="str">
        <f t="shared" si="33"/>
        <v>TIF</v>
      </c>
    </row>
    <row r="1037" spans="1:28" x14ac:dyDescent="0.25">
      <c r="A1037">
        <v>2022</v>
      </c>
      <c r="B1037">
        <v>78</v>
      </c>
      <c r="C1037" t="s">
        <v>23</v>
      </c>
      <c r="D1037">
        <v>6797979</v>
      </c>
      <c r="E1037">
        <v>0</v>
      </c>
      <c r="F1037">
        <v>0</v>
      </c>
      <c r="G1037">
        <v>2214700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9012679</v>
      </c>
      <c r="O1037">
        <v>7408</v>
      </c>
      <c r="P1037">
        <v>9005271</v>
      </c>
      <c r="Q1037">
        <v>0</v>
      </c>
      <c r="R1037">
        <v>2022</v>
      </c>
      <c r="S1037">
        <v>78</v>
      </c>
      <c r="T1037">
        <v>6</v>
      </c>
      <c r="U1037">
        <v>534</v>
      </c>
      <c r="V1037" t="s">
        <v>818</v>
      </c>
      <c r="W1037" t="s">
        <v>25</v>
      </c>
      <c r="X1037" t="s">
        <v>26</v>
      </c>
      <c r="Y1037" t="s">
        <v>819</v>
      </c>
      <c r="Z1037" t="s">
        <v>780</v>
      </c>
      <c r="AA1037" s="3" t="str">
        <f t="shared" si="32"/>
        <v>6534</v>
      </c>
      <c r="AB1037" s="4" t="str">
        <f t="shared" si="33"/>
        <v>TIF</v>
      </c>
    </row>
    <row r="1038" spans="1:28" x14ac:dyDescent="0.25">
      <c r="A1038">
        <v>2022</v>
      </c>
      <c r="B1038">
        <v>78</v>
      </c>
      <c r="C1038" t="s">
        <v>31</v>
      </c>
      <c r="D1038">
        <v>13801649</v>
      </c>
      <c r="E1038">
        <v>52452065</v>
      </c>
      <c r="F1038">
        <v>966936</v>
      </c>
      <c r="G1038">
        <v>551476</v>
      </c>
      <c r="H1038">
        <v>0</v>
      </c>
      <c r="I1038">
        <v>0</v>
      </c>
      <c r="J1038">
        <v>0</v>
      </c>
      <c r="K1038">
        <v>0</v>
      </c>
      <c r="L1038">
        <v>1236876</v>
      </c>
      <c r="M1038">
        <v>203848</v>
      </c>
      <c r="N1038">
        <v>69212850</v>
      </c>
      <c r="O1038">
        <v>29632</v>
      </c>
      <c r="P1038">
        <v>69183218</v>
      </c>
      <c r="Q1038">
        <v>1726798</v>
      </c>
      <c r="R1038">
        <v>2022</v>
      </c>
      <c r="S1038">
        <v>78</v>
      </c>
      <c r="T1038">
        <v>2</v>
      </c>
      <c r="U1038">
        <v>718</v>
      </c>
      <c r="V1038">
        <v>152718</v>
      </c>
      <c r="W1038" t="s">
        <v>26</v>
      </c>
      <c r="X1038" t="s">
        <v>26</v>
      </c>
      <c r="Y1038" t="s">
        <v>36</v>
      </c>
      <c r="Z1038" t="s">
        <v>780</v>
      </c>
      <c r="AA1038" s="3" t="str">
        <f t="shared" si="32"/>
        <v>2718</v>
      </c>
      <c r="AB1038" s="4" t="str">
        <f t="shared" si="33"/>
        <v>Non-TIF</v>
      </c>
    </row>
    <row r="1039" spans="1:28" x14ac:dyDescent="0.25">
      <c r="A1039">
        <v>2022</v>
      </c>
      <c r="B1039">
        <v>78</v>
      </c>
      <c r="C1039" t="s">
        <v>31</v>
      </c>
      <c r="D1039">
        <v>181384</v>
      </c>
      <c r="E1039">
        <v>144980</v>
      </c>
      <c r="F1039">
        <v>5865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140563</v>
      </c>
      <c r="M1039">
        <v>0</v>
      </c>
      <c r="N1039">
        <v>472792</v>
      </c>
      <c r="O1039">
        <v>0</v>
      </c>
      <c r="P1039">
        <v>472792</v>
      </c>
      <c r="Q1039">
        <v>10326</v>
      </c>
      <c r="R1039">
        <v>2022</v>
      </c>
      <c r="S1039">
        <v>78</v>
      </c>
      <c r="T1039">
        <v>2</v>
      </c>
      <c r="U1039">
        <v>511</v>
      </c>
      <c r="V1039">
        <v>652511</v>
      </c>
      <c r="W1039" t="s">
        <v>26</v>
      </c>
      <c r="X1039" t="s">
        <v>26</v>
      </c>
      <c r="Y1039" t="s">
        <v>700</v>
      </c>
      <c r="Z1039" t="s">
        <v>780</v>
      </c>
      <c r="AA1039" s="3" t="str">
        <f t="shared" si="32"/>
        <v>2511</v>
      </c>
      <c r="AB1039" s="4" t="str">
        <f t="shared" si="33"/>
        <v>Non-TIF</v>
      </c>
    </row>
    <row r="1040" spans="1:28" x14ac:dyDescent="0.25">
      <c r="A1040">
        <v>2022</v>
      </c>
      <c r="B1040">
        <v>78</v>
      </c>
      <c r="C1040" t="s">
        <v>31</v>
      </c>
      <c r="D1040">
        <v>94491</v>
      </c>
      <c r="E1040">
        <v>525207</v>
      </c>
      <c r="F1040">
        <v>47471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667169</v>
      </c>
      <c r="O1040">
        <v>0</v>
      </c>
      <c r="P1040">
        <v>667169</v>
      </c>
      <c r="Q1040">
        <v>41689</v>
      </c>
      <c r="R1040">
        <v>2022</v>
      </c>
      <c r="S1040">
        <v>78</v>
      </c>
      <c r="T1040">
        <v>5</v>
      </c>
      <c r="U1040">
        <v>463</v>
      </c>
      <c r="V1040">
        <v>695463</v>
      </c>
      <c r="W1040" t="s">
        <v>26</v>
      </c>
      <c r="X1040" t="s">
        <v>26</v>
      </c>
      <c r="Y1040" t="s">
        <v>724</v>
      </c>
      <c r="Z1040" t="s">
        <v>780</v>
      </c>
      <c r="AA1040" s="3" t="str">
        <f t="shared" si="32"/>
        <v>5463</v>
      </c>
      <c r="AB1040" s="4" t="str">
        <f t="shared" si="33"/>
        <v>Non-TIF</v>
      </c>
    </row>
    <row r="1041" spans="1:28" x14ac:dyDescent="0.25">
      <c r="A1041">
        <v>2022</v>
      </c>
      <c r="B1041">
        <v>78</v>
      </c>
      <c r="C1041" t="s">
        <v>31</v>
      </c>
      <c r="D1041">
        <v>126001020</v>
      </c>
      <c r="E1041">
        <v>186285932</v>
      </c>
      <c r="F1041">
        <v>5562569</v>
      </c>
      <c r="G1041">
        <v>7697021</v>
      </c>
      <c r="H1041">
        <v>10909829</v>
      </c>
      <c r="I1041">
        <v>0</v>
      </c>
      <c r="J1041">
        <v>0</v>
      </c>
      <c r="K1041">
        <v>0</v>
      </c>
      <c r="L1041">
        <v>47089797</v>
      </c>
      <c r="M1041">
        <v>4288521</v>
      </c>
      <c r="N1041">
        <v>387834689</v>
      </c>
      <c r="O1041">
        <v>327804</v>
      </c>
      <c r="P1041">
        <v>387506885</v>
      </c>
      <c r="Q1041">
        <v>13331410</v>
      </c>
      <c r="R1041">
        <v>2022</v>
      </c>
      <c r="S1041">
        <v>78</v>
      </c>
      <c r="T1041">
        <v>4</v>
      </c>
      <c r="U1041">
        <v>824</v>
      </c>
      <c r="V1041">
        <v>784824</v>
      </c>
      <c r="W1041" t="s">
        <v>26</v>
      </c>
      <c r="X1041" t="s">
        <v>26</v>
      </c>
      <c r="Y1041" t="s">
        <v>779</v>
      </c>
      <c r="Z1041" t="s">
        <v>780</v>
      </c>
      <c r="AA1041" s="3" t="str">
        <f t="shared" si="32"/>
        <v>4824</v>
      </c>
      <c r="AB1041" s="4" t="str">
        <f t="shared" si="33"/>
        <v>Non-TIF</v>
      </c>
    </row>
    <row r="1042" spans="1:28" x14ac:dyDescent="0.25">
      <c r="A1042">
        <v>2022</v>
      </c>
      <c r="B1042">
        <v>78</v>
      </c>
      <c r="C1042" t="s">
        <v>31</v>
      </c>
      <c r="D1042">
        <v>190446446</v>
      </c>
      <c r="E1042">
        <v>79492142</v>
      </c>
      <c r="F1042">
        <v>2856441</v>
      </c>
      <c r="G1042">
        <v>6563503</v>
      </c>
      <c r="H1042">
        <v>187239</v>
      </c>
      <c r="I1042">
        <v>0</v>
      </c>
      <c r="J1042">
        <v>0</v>
      </c>
      <c r="K1042">
        <v>0</v>
      </c>
      <c r="L1042">
        <v>156663</v>
      </c>
      <c r="M1042">
        <v>13290728</v>
      </c>
      <c r="N1042">
        <v>292993162</v>
      </c>
      <c r="O1042">
        <v>333360</v>
      </c>
      <c r="P1042">
        <v>292659802</v>
      </c>
      <c r="Q1042">
        <v>8114915</v>
      </c>
      <c r="R1042">
        <v>2022</v>
      </c>
      <c r="S1042">
        <v>78</v>
      </c>
      <c r="T1042">
        <v>6</v>
      </c>
      <c r="U1042">
        <v>534</v>
      </c>
      <c r="V1042">
        <v>786534</v>
      </c>
      <c r="W1042" t="s">
        <v>26</v>
      </c>
      <c r="X1042" t="s">
        <v>26</v>
      </c>
      <c r="Y1042" t="s">
        <v>781</v>
      </c>
      <c r="Z1042" t="s">
        <v>780</v>
      </c>
      <c r="AA1042" s="3" t="str">
        <f t="shared" si="32"/>
        <v>6534</v>
      </c>
      <c r="AB1042" s="4" t="str">
        <f t="shared" si="33"/>
        <v>Non-TIF</v>
      </c>
    </row>
    <row r="1043" spans="1:28" x14ac:dyDescent="0.25">
      <c r="A1043">
        <v>2022</v>
      </c>
      <c r="B1043">
        <v>79</v>
      </c>
      <c r="C1043" t="s">
        <v>44</v>
      </c>
      <c r="D1043">
        <v>0</v>
      </c>
      <c r="E1043">
        <v>0</v>
      </c>
      <c r="F1043">
        <v>0</v>
      </c>
      <c r="G1043">
        <v>0</v>
      </c>
      <c r="H1043">
        <v>5641049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5641049</v>
      </c>
      <c r="O1043">
        <v>0</v>
      </c>
      <c r="P1043">
        <v>5641049</v>
      </c>
      <c r="Q1043">
        <v>0</v>
      </c>
      <c r="R1043">
        <v>2022</v>
      </c>
      <c r="S1043">
        <v>79</v>
      </c>
      <c r="T1043">
        <v>6</v>
      </c>
      <c r="U1043">
        <v>462</v>
      </c>
      <c r="V1043">
        <v>546462</v>
      </c>
      <c r="W1043" t="s">
        <v>26</v>
      </c>
      <c r="X1043" t="s">
        <v>26</v>
      </c>
      <c r="Y1043" t="s">
        <v>555</v>
      </c>
      <c r="Z1043" t="s">
        <v>786</v>
      </c>
      <c r="AA1043" s="3" t="str">
        <f t="shared" si="32"/>
        <v>6462</v>
      </c>
      <c r="AB1043" s="4" t="str">
        <f t="shared" si="33"/>
        <v>Non-TIF</v>
      </c>
    </row>
    <row r="1044" spans="1:28" x14ac:dyDescent="0.25">
      <c r="A1044">
        <v>2022</v>
      </c>
      <c r="B1044">
        <v>79</v>
      </c>
      <c r="C1044" t="s">
        <v>44</v>
      </c>
      <c r="D1044">
        <v>24712452</v>
      </c>
      <c r="E1044">
        <v>0</v>
      </c>
      <c r="F1044">
        <v>0</v>
      </c>
      <c r="G1044">
        <v>36027597</v>
      </c>
      <c r="H1044">
        <v>15987056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76727105</v>
      </c>
      <c r="O1044">
        <v>253724</v>
      </c>
      <c r="P1044">
        <v>76473381</v>
      </c>
      <c r="Q1044">
        <v>0</v>
      </c>
      <c r="R1044">
        <v>2022</v>
      </c>
      <c r="S1044">
        <v>79</v>
      </c>
      <c r="T1044">
        <v>2</v>
      </c>
      <c r="U1044">
        <v>709</v>
      </c>
      <c r="V1044">
        <v>792709</v>
      </c>
      <c r="W1044" t="s">
        <v>26</v>
      </c>
      <c r="X1044" t="s">
        <v>26</v>
      </c>
      <c r="Y1044" t="s">
        <v>531</v>
      </c>
      <c r="Z1044" t="s">
        <v>786</v>
      </c>
      <c r="AA1044" s="3" t="str">
        <f t="shared" si="32"/>
        <v>2709</v>
      </c>
      <c r="AB1044" s="4" t="str">
        <f t="shared" si="33"/>
        <v>Non-TIF</v>
      </c>
    </row>
    <row r="1045" spans="1:28" x14ac:dyDescent="0.25">
      <c r="A1045">
        <v>2022</v>
      </c>
      <c r="B1045">
        <v>79</v>
      </c>
      <c r="C1045" t="s">
        <v>23</v>
      </c>
      <c r="D1045">
        <v>26579031</v>
      </c>
      <c r="E1045">
        <v>16332</v>
      </c>
      <c r="F1045">
        <v>2558</v>
      </c>
      <c r="G1045">
        <v>5087827</v>
      </c>
      <c r="H1045">
        <v>3162761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34848509</v>
      </c>
      <c r="O1045">
        <v>0</v>
      </c>
      <c r="P1045">
        <v>34848509</v>
      </c>
      <c r="Q1045">
        <v>0</v>
      </c>
      <c r="R1045">
        <v>2022</v>
      </c>
      <c r="S1045">
        <v>79</v>
      </c>
      <c r="T1045">
        <v>0</v>
      </c>
      <c r="U1045">
        <v>846</v>
      </c>
      <c r="V1045" t="s">
        <v>852</v>
      </c>
      <c r="W1045" t="s">
        <v>25</v>
      </c>
      <c r="X1045" t="s">
        <v>26</v>
      </c>
      <c r="Y1045" t="s">
        <v>853</v>
      </c>
      <c r="Z1045" t="s">
        <v>786</v>
      </c>
      <c r="AA1045" s="3" t="str">
        <f t="shared" si="32"/>
        <v>0846</v>
      </c>
      <c r="AB1045" s="4" t="str">
        <f t="shared" si="33"/>
        <v>TIF</v>
      </c>
    </row>
    <row r="1046" spans="1:28" x14ac:dyDescent="0.25">
      <c r="A1046">
        <v>2022</v>
      </c>
      <c r="B1046">
        <v>70</v>
      </c>
      <c r="C1046" t="s">
        <v>31</v>
      </c>
      <c r="D1046">
        <v>68910740</v>
      </c>
      <c r="E1046">
        <v>24259293</v>
      </c>
      <c r="F1046">
        <v>1624065</v>
      </c>
      <c r="G1046">
        <v>13357273</v>
      </c>
      <c r="H1046">
        <v>26668179</v>
      </c>
      <c r="I1046">
        <v>0</v>
      </c>
      <c r="J1046">
        <v>0</v>
      </c>
      <c r="K1046">
        <v>0</v>
      </c>
      <c r="L1046">
        <v>2607932</v>
      </c>
      <c r="M1046">
        <v>842585</v>
      </c>
      <c r="N1046">
        <v>138270067</v>
      </c>
      <c r="O1046">
        <v>133344</v>
      </c>
      <c r="P1046">
        <v>138136723</v>
      </c>
      <c r="Q1046">
        <v>4623358</v>
      </c>
      <c r="R1046">
        <v>2022</v>
      </c>
      <c r="S1046">
        <v>70</v>
      </c>
      <c r="T1046">
        <v>3</v>
      </c>
      <c r="U1046">
        <v>841</v>
      </c>
      <c r="V1046">
        <v>583841</v>
      </c>
      <c r="W1046" t="s">
        <v>26</v>
      </c>
      <c r="X1046" t="s">
        <v>26</v>
      </c>
      <c r="Y1046" t="s">
        <v>649</v>
      </c>
      <c r="Z1046" t="s">
        <v>709</v>
      </c>
      <c r="AA1046" s="3" t="str">
        <f t="shared" si="32"/>
        <v>3841</v>
      </c>
      <c r="AB1046" s="4" t="str">
        <f t="shared" si="33"/>
        <v>Non-TIF</v>
      </c>
    </row>
    <row r="1047" spans="1:28" x14ac:dyDescent="0.25">
      <c r="A1047">
        <v>2022</v>
      </c>
      <c r="B1047">
        <v>71</v>
      </c>
      <c r="C1047" t="s">
        <v>44</v>
      </c>
      <c r="D1047">
        <v>0</v>
      </c>
      <c r="E1047">
        <v>73832</v>
      </c>
      <c r="F1047">
        <v>5115</v>
      </c>
      <c r="G1047">
        <v>176258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255205</v>
      </c>
      <c r="O1047">
        <v>0</v>
      </c>
      <c r="P1047">
        <v>255205</v>
      </c>
      <c r="Q1047">
        <v>0</v>
      </c>
      <c r="R1047">
        <v>2022</v>
      </c>
      <c r="S1047">
        <v>71</v>
      </c>
      <c r="T1047">
        <v>5</v>
      </c>
      <c r="U1047">
        <v>157</v>
      </c>
      <c r="V1047">
        <v>715157</v>
      </c>
      <c r="W1047" t="s">
        <v>26</v>
      </c>
      <c r="X1047" t="s">
        <v>26</v>
      </c>
      <c r="Y1047" t="s">
        <v>260</v>
      </c>
      <c r="Z1047" t="s">
        <v>727</v>
      </c>
      <c r="AA1047" s="3" t="str">
        <f t="shared" si="32"/>
        <v>5157</v>
      </c>
      <c r="AB1047" s="4" t="str">
        <f t="shared" si="33"/>
        <v>Non-TIF</v>
      </c>
    </row>
    <row r="1048" spans="1:28" x14ac:dyDescent="0.25">
      <c r="A1048">
        <v>2022</v>
      </c>
      <c r="B1048">
        <v>71</v>
      </c>
      <c r="C1048" t="s">
        <v>23</v>
      </c>
      <c r="D1048">
        <v>1474662</v>
      </c>
      <c r="E1048">
        <v>56146</v>
      </c>
      <c r="F1048">
        <v>6148</v>
      </c>
      <c r="G1048">
        <v>11966076</v>
      </c>
      <c r="H1048">
        <v>2021847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15524879</v>
      </c>
      <c r="O1048">
        <v>5556</v>
      </c>
      <c r="P1048">
        <v>15519323</v>
      </c>
      <c r="Q1048">
        <v>0</v>
      </c>
      <c r="R1048">
        <v>2022</v>
      </c>
      <c r="S1048">
        <v>71</v>
      </c>
      <c r="T1048">
        <v>5</v>
      </c>
      <c r="U1048">
        <v>157</v>
      </c>
      <c r="V1048" t="s">
        <v>729</v>
      </c>
      <c r="W1048" t="s">
        <v>25</v>
      </c>
      <c r="X1048" t="s">
        <v>26</v>
      </c>
      <c r="Y1048" t="s">
        <v>730</v>
      </c>
      <c r="Z1048" t="s">
        <v>727</v>
      </c>
      <c r="AA1048" s="3" t="str">
        <f t="shared" si="32"/>
        <v>5157</v>
      </c>
      <c r="AB1048" s="4" t="str">
        <f t="shared" si="33"/>
        <v>TIF</v>
      </c>
    </row>
    <row r="1049" spans="1:28" x14ac:dyDescent="0.25">
      <c r="A1049">
        <v>2022</v>
      </c>
      <c r="B1049">
        <v>71</v>
      </c>
      <c r="C1049" t="s">
        <v>31</v>
      </c>
      <c r="D1049">
        <v>75980145</v>
      </c>
      <c r="E1049">
        <v>159215114</v>
      </c>
      <c r="F1049">
        <v>10232766</v>
      </c>
      <c r="G1049">
        <v>28306925</v>
      </c>
      <c r="H1049">
        <v>117415009</v>
      </c>
      <c r="I1049">
        <v>0</v>
      </c>
      <c r="J1049">
        <v>0</v>
      </c>
      <c r="K1049">
        <v>0</v>
      </c>
      <c r="L1049">
        <v>5304927</v>
      </c>
      <c r="M1049">
        <v>4493234</v>
      </c>
      <c r="N1049">
        <v>400948120</v>
      </c>
      <c r="O1049">
        <v>218536</v>
      </c>
      <c r="P1049">
        <v>400729584</v>
      </c>
      <c r="Q1049">
        <v>21887186</v>
      </c>
      <c r="R1049">
        <v>2022</v>
      </c>
      <c r="S1049">
        <v>71</v>
      </c>
      <c r="T1049">
        <v>2</v>
      </c>
      <c r="U1049">
        <v>862</v>
      </c>
      <c r="V1049">
        <v>712862</v>
      </c>
      <c r="W1049" t="s">
        <v>26</v>
      </c>
      <c r="X1049" t="s">
        <v>26</v>
      </c>
      <c r="Y1049" t="s">
        <v>399</v>
      </c>
      <c r="Z1049" t="s">
        <v>727</v>
      </c>
      <c r="AA1049" s="3" t="str">
        <f t="shared" si="32"/>
        <v>2862</v>
      </c>
      <c r="AB1049" s="4" t="str">
        <f t="shared" si="33"/>
        <v>Non-TIF</v>
      </c>
    </row>
    <row r="1050" spans="1:28" x14ac:dyDescent="0.25">
      <c r="A1050">
        <v>2022</v>
      </c>
      <c r="B1050">
        <v>72</v>
      </c>
      <c r="C1050" t="s">
        <v>31</v>
      </c>
      <c r="D1050">
        <v>1091914</v>
      </c>
      <c r="E1050">
        <v>7163205</v>
      </c>
      <c r="F1050">
        <v>798320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9053439</v>
      </c>
      <c r="O1050">
        <v>3704</v>
      </c>
      <c r="P1050">
        <v>9049735</v>
      </c>
      <c r="Q1050">
        <v>52338</v>
      </c>
      <c r="R1050">
        <v>2022</v>
      </c>
      <c r="S1050">
        <v>72</v>
      </c>
      <c r="T1050">
        <v>2</v>
      </c>
      <c r="U1050">
        <v>457</v>
      </c>
      <c r="V1050">
        <v>602457</v>
      </c>
      <c r="W1050" t="s">
        <v>26</v>
      </c>
      <c r="X1050" t="s">
        <v>26</v>
      </c>
      <c r="Y1050" t="s">
        <v>690</v>
      </c>
      <c r="Z1050" t="s">
        <v>732</v>
      </c>
      <c r="AA1050" s="3" t="str">
        <f t="shared" si="32"/>
        <v>2457</v>
      </c>
      <c r="AB1050" s="4" t="str">
        <f t="shared" si="33"/>
        <v>Non-TIF</v>
      </c>
    </row>
    <row r="1051" spans="1:28" x14ac:dyDescent="0.25">
      <c r="A1051">
        <v>2022</v>
      </c>
      <c r="B1051">
        <v>72</v>
      </c>
      <c r="C1051" t="s">
        <v>31</v>
      </c>
      <c r="D1051">
        <v>11669456</v>
      </c>
      <c r="E1051">
        <v>25552871</v>
      </c>
      <c r="F1051">
        <v>1503104</v>
      </c>
      <c r="G1051">
        <v>5180301</v>
      </c>
      <c r="H1051">
        <v>0</v>
      </c>
      <c r="I1051">
        <v>0</v>
      </c>
      <c r="J1051">
        <v>0</v>
      </c>
      <c r="K1051">
        <v>0</v>
      </c>
      <c r="L1051">
        <v>245830</v>
      </c>
      <c r="M1051">
        <v>5540800</v>
      </c>
      <c r="N1051">
        <v>49692362</v>
      </c>
      <c r="O1051">
        <v>55560</v>
      </c>
      <c r="P1051">
        <v>49636802</v>
      </c>
      <c r="Q1051">
        <v>8551100</v>
      </c>
      <c r="R1051">
        <v>2022</v>
      </c>
      <c r="S1051">
        <v>72</v>
      </c>
      <c r="T1051">
        <v>5</v>
      </c>
      <c r="U1051">
        <v>949</v>
      </c>
      <c r="V1051">
        <v>715949</v>
      </c>
      <c r="W1051" t="s">
        <v>26</v>
      </c>
      <c r="X1051" t="s">
        <v>26</v>
      </c>
      <c r="Y1051" t="s">
        <v>728</v>
      </c>
      <c r="Z1051" t="s">
        <v>732</v>
      </c>
      <c r="AA1051" s="3" t="str">
        <f t="shared" si="32"/>
        <v>5949</v>
      </c>
      <c r="AB1051" s="4" t="str">
        <f t="shared" si="33"/>
        <v>Non-TIF</v>
      </c>
    </row>
    <row r="1052" spans="1:28" x14ac:dyDescent="0.25">
      <c r="A1052">
        <v>2022</v>
      </c>
      <c r="B1052">
        <v>73</v>
      </c>
      <c r="C1052" t="s">
        <v>44</v>
      </c>
      <c r="D1052">
        <v>2020294</v>
      </c>
      <c r="E1052">
        <v>29199</v>
      </c>
      <c r="F1052">
        <v>0</v>
      </c>
      <c r="G1052">
        <v>22432922</v>
      </c>
      <c r="H1052">
        <v>986177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25468592</v>
      </c>
      <c r="O1052">
        <v>7408</v>
      </c>
      <c r="P1052">
        <v>25461184</v>
      </c>
      <c r="Q1052">
        <v>0</v>
      </c>
      <c r="R1052">
        <v>2022</v>
      </c>
      <c r="S1052">
        <v>73</v>
      </c>
      <c r="T1052">
        <v>1</v>
      </c>
      <c r="U1052">
        <v>197</v>
      </c>
      <c r="V1052">
        <v>731197</v>
      </c>
      <c r="W1052" t="s">
        <v>26</v>
      </c>
      <c r="X1052" t="s">
        <v>26</v>
      </c>
      <c r="Y1052" t="s">
        <v>757</v>
      </c>
      <c r="Z1052" t="s">
        <v>736</v>
      </c>
      <c r="AA1052" s="3" t="str">
        <f t="shared" si="32"/>
        <v>1197</v>
      </c>
      <c r="AB1052" s="4" t="str">
        <f t="shared" si="33"/>
        <v>Non-TIF</v>
      </c>
    </row>
    <row r="1053" spans="1:28" x14ac:dyDescent="0.25">
      <c r="A1053">
        <v>2022</v>
      </c>
      <c r="B1053">
        <v>73</v>
      </c>
      <c r="C1053" t="s">
        <v>31</v>
      </c>
      <c r="D1053">
        <v>1251651</v>
      </c>
      <c r="E1053">
        <v>5977233</v>
      </c>
      <c r="F1053">
        <v>235010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7463894</v>
      </c>
      <c r="O1053">
        <v>1852</v>
      </c>
      <c r="P1053">
        <v>7462042</v>
      </c>
      <c r="Q1053">
        <v>113620</v>
      </c>
      <c r="R1053">
        <v>2022</v>
      </c>
      <c r="S1053">
        <v>73</v>
      </c>
      <c r="T1053">
        <v>6</v>
      </c>
      <c r="U1053">
        <v>165</v>
      </c>
      <c r="V1053">
        <v>696165</v>
      </c>
      <c r="W1053" t="s">
        <v>26</v>
      </c>
      <c r="X1053" t="s">
        <v>26</v>
      </c>
      <c r="Y1053" t="s">
        <v>726</v>
      </c>
      <c r="Z1053" t="s">
        <v>736</v>
      </c>
      <c r="AA1053" s="3" t="str">
        <f t="shared" si="32"/>
        <v>6165</v>
      </c>
      <c r="AB1053" s="4" t="str">
        <f t="shared" si="33"/>
        <v>Non-TIF</v>
      </c>
    </row>
    <row r="1054" spans="1:28" x14ac:dyDescent="0.25">
      <c r="A1054">
        <v>2022</v>
      </c>
      <c r="B1054">
        <v>73</v>
      </c>
      <c r="C1054" t="s">
        <v>31</v>
      </c>
      <c r="D1054">
        <v>4916707</v>
      </c>
      <c r="E1054">
        <v>12818386</v>
      </c>
      <c r="F1054">
        <v>643096</v>
      </c>
      <c r="G1054">
        <v>19417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18397606</v>
      </c>
      <c r="O1054">
        <v>12964</v>
      </c>
      <c r="P1054">
        <v>18384642</v>
      </c>
      <c r="Q1054">
        <v>1197007</v>
      </c>
      <c r="R1054">
        <v>2022</v>
      </c>
      <c r="S1054">
        <v>73</v>
      </c>
      <c r="T1054">
        <v>6</v>
      </c>
      <c r="U1054">
        <v>651</v>
      </c>
      <c r="V1054">
        <v>696651</v>
      </c>
      <c r="W1054" t="s">
        <v>26</v>
      </c>
      <c r="X1054" t="s">
        <v>26</v>
      </c>
      <c r="Y1054" t="s">
        <v>100</v>
      </c>
      <c r="Z1054" t="s">
        <v>736</v>
      </c>
      <c r="AA1054" s="3" t="str">
        <f t="shared" si="32"/>
        <v>6651</v>
      </c>
      <c r="AB1054" s="4" t="str">
        <f t="shared" si="33"/>
        <v>Non-TIF</v>
      </c>
    </row>
    <row r="1055" spans="1:28" x14ac:dyDescent="0.25">
      <c r="A1055">
        <v>2022</v>
      </c>
      <c r="B1055">
        <v>73</v>
      </c>
      <c r="C1055" t="s">
        <v>31</v>
      </c>
      <c r="D1055">
        <v>30926957</v>
      </c>
      <c r="E1055">
        <v>60383532</v>
      </c>
      <c r="F1055">
        <v>2451172</v>
      </c>
      <c r="G1055">
        <v>3491633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6426999</v>
      </c>
      <c r="N1055">
        <v>103680293</v>
      </c>
      <c r="O1055">
        <v>127788</v>
      </c>
      <c r="P1055">
        <v>103552505</v>
      </c>
      <c r="Q1055">
        <v>2013434</v>
      </c>
      <c r="R1055">
        <v>2022</v>
      </c>
      <c r="S1055">
        <v>73</v>
      </c>
      <c r="T1055">
        <v>2</v>
      </c>
      <c r="U1055">
        <v>113</v>
      </c>
      <c r="V1055">
        <v>732113</v>
      </c>
      <c r="W1055" t="s">
        <v>26</v>
      </c>
      <c r="X1055" t="s">
        <v>26</v>
      </c>
      <c r="Y1055" t="s">
        <v>737</v>
      </c>
      <c r="Z1055" t="s">
        <v>736</v>
      </c>
      <c r="AA1055" s="3" t="str">
        <f t="shared" si="32"/>
        <v>2113</v>
      </c>
      <c r="AB1055" s="4" t="str">
        <f t="shared" si="33"/>
        <v>Non-TIF</v>
      </c>
    </row>
    <row r="1056" spans="1:28" x14ac:dyDescent="0.25">
      <c r="A1056">
        <v>2022</v>
      </c>
      <c r="B1056">
        <v>73</v>
      </c>
      <c r="C1056" t="s">
        <v>31</v>
      </c>
      <c r="D1056">
        <v>142310763</v>
      </c>
      <c r="E1056">
        <v>68812825</v>
      </c>
      <c r="F1056">
        <v>2639903</v>
      </c>
      <c r="G1056">
        <v>26852535</v>
      </c>
      <c r="H1056">
        <v>2477168</v>
      </c>
      <c r="I1056">
        <v>0</v>
      </c>
      <c r="J1056">
        <v>0</v>
      </c>
      <c r="K1056">
        <v>0</v>
      </c>
      <c r="L1056">
        <v>4141703</v>
      </c>
      <c r="M1056">
        <v>4781532</v>
      </c>
      <c r="N1056">
        <v>252016429</v>
      </c>
      <c r="O1056">
        <v>444480</v>
      </c>
      <c r="P1056">
        <v>251571949</v>
      </c>
      <c r="Q1056">
        <v>5713041</v>
      </c>
      <c r="R1056">
        <v>2022</v>
      </c>
      <c r="S1056">
        <v>73</v>
      </c>
      <c r="T1056">
        <v>5</v>
      </c>
      <c r="U1056">
        <v>976</v>
      </c>
      <c r="V1056">
        <v>735976</v>
      </c>
      <c r="W1056" t="s">
        <v>26</v>
      </c>
      <c r="X1056" t="s">
        <v>26</v>
      </c>
      <c r="Y1056" t="s">
        <v>440</v>
      </c>
      <c r="Z1056" t="s">
        <v>736</v>
      </c>
      <c r="AA1056" s="3" t="str">
        <f t="shared" si="32"/>
        <v>5976</v>
      </c>
      <c r="AB1056" s="4" t="str">
        <f t="shared" si="33"/>
        <v>Non-TIF</v>
      </c>
    </row>
    <row r="1057" spans="1:28" x14ac:dyDescent="0.25">
      <c r="A1057">
        <v>2022</v>
      </c>
      <c r="B1057">
        <v>73</v>
      </c>
      <c r="C1057" t="s">
        <v>31</v>
      </c>
      <c r="D1057">
        <v>34336473</v>
      </c>
      <c r="E1057">
        <v>80556569</v>
      </c>
      <c r="F1057">
        <v>3664811</v>
      </c>
      <c r="G1057">
        <v>2340133</v>
      </c>
      <c r="H1057">
        <v>933316</v>
      </c>
      <c r="I1057">
        <v>0</v>
      </c>
      <c r="J1057">
        <v>0</v>
      </c>
      <c r="K1057">
        <v>0</v>
      </c>
      <c r="L1057">
        <v>3261262</v>
      </c>
      <c r="M1057">
        <v>0</v>
      </c>
      <c r="N1057">
        <v>125092564</v>
      </c>
      <c r="O1057">
        <v>120380</v>
      </c>
      <c r="P1057">
        <v>124972184</v>
      </c>
      <c r="Q1057">
        <v>7955954</v>
      </c>
      <c r="R1057">
        <v>2022</v>
      </c>
      <c r="S1057">
        <v>73</v>
      </c>
      <c r="T1057">
        <v>6</v>
      </c>
      <c r="U1057">
        <v>97</v>
      </c>
      <c r="V1057">
        <v>736097</v>
      </c>
      <c r="W1057" t="s">
        <v>26</v>
      </c>
      <c r="X1057" t="s">
        <v>26</v>
      </c>
      <c r="Y1057" t="s">
        <v>822</v>
      </c>
      <c r="Z1057" t="s">
        <v>736</v>
      </c>
      <c r="AA1057" s="3" t="str">
        <f t="shared" si="32"/>
        <v>6097</v>
      </c>
      <c r="AB1057" s="4" t="str">
        <f t="shared" si="33"/>
        <v>Non-TIF</v>
      </c>
    </row>
    <row r="1058" spans="1:28" x14ac:dyDescent="0.25">
      <c r="A1058">
        <v>2022</v>
      </c>
      <c r="B1058">
        <v>74</v>
      </c>
      <c r="C1058" t="s">
        <v>44</v>
      </c>
      <c r="D1058">
        <v>85920</v>
      </c>
      <c r="E1058">
        <v>0</v>
      </c>
      <c r="F1058">
        <v>0</v>
      </c>
      <c r="G1058">
        <v>4059819</v>
      </c>
      <c r="H1058">
        <v>2570932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6716671</v>
      </c>
      <c r="O1058">
        <v>0</v>
      </c>
      <c r="P1058">
        <v>6716671</v>
      </c>
      <c r="Q1058">
        <v>0</v>
      </c>
      <c r="R1058">
        <v>2022</v>
      </c>
      <c r="S1058">
        <v>74</v>
      </c>
      <c r="T1058">
        <v>2</v>
      </c>
      <c r="U1058">
        <v>556</v>
      </c>
      <c r="V1058">
        <v>742556</v>
      </c>
      <c r="W1058" t="s">
        <v>26</v>
      </c>
      <c r="X1058" t="s">
        <v>26</v>
      </c>
      <c r="Y1058" t="s">
        <v>240</v>
      </c>
      <c r="Z1058" t="s">
        <v>738</v>
      </c>
      <c r="AA1058" s="3" t="str">
        <f t="shared" si="32"/>
        <v>2556</v>
      </c>
      <c r="AB1058" s="4" t="str">
        <f t="shared" si="33"/>
        <v>Non-TIF</v>
      </c>
    </row>
    <row r="1059" spans="1:28" x14ac:dyDescent="0.25">
      <c r="A1059">
        <v>2022</v>
      </c>
      <c r="B1059">
        <v>74</v>
      </c>
      <c r="C1059" t="s">
        <v>44</v>
      </c>
      <c r="D1059">
        <v>4336325</v>
      </c>
      <c r="E1059">
        <v>143980</v>
      </c>
      <c r="F1059">
        <v>0</v>
      </c>
      <c r="G1059">
        <v>1609843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6090148</v>
      </c>
      <c r="O1059">
        <v>16668</v>
      </c>
      <c r="P1059">
        <v>6073480</v>
      </c>
      <c r="Q1059">
        <v>0</v>
      </c>
      <c r="R1059">
        <v>2022</v>
      </c>
      <c r="S1059">
        <v>74</v>
      </c>
      <c r="T1059">
        <v>6</v>
      </c>
      <c r="U1059">
        <v>921</v>
      </c>
      <c r="V1059">
        <v>746921</v>
      </c>
      <c r="W1059" t="s">
        <v>26</v>
      </c>
      <c r="X1059" t="s">
        <v>26</v>
      </c>
      <c r="Y1059" t="s">
        <v>665</v>
      </c>
      <c r="Z1059" t="s">
        <v>738</v>
      </c>
      <c r="AA1059" s="3" t="str">
        <f t="shared" si="32"/>
        <v>6921</v>
      </c>
      <c r="AB1059" s="4" t="str">
        <f t="shared" si="33"/>
        <v>Non-TIF</v>
      </c>
    </row>
    <row r="1060" spans="1:28" x14ac:dyDescent="0.25">
      <c r="A1060">
        <v>2022</v>
      </c>
      <c r="B1060">
        <v>74</v>
      </c>
      <c r="C1060" t="s">
        <v>23</v>
      </c>
      <c r="D1060">
        <v>0</v>
      </c>
      <c r="E1060">
        <v>0</v>
      </c>
      <c r="F1060">
        <v>0</v>
      </c>
      <c r="G1060">
        <v>0</v>
      </c>
      <c r="H1060">
        <v>16778351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16778351</v>
      </c>
      <c r="O1060">
        <v>0</v>
      </c>
      <c r="P1060">
        <v>16778351</v>
      </c>
      <c r="Q1060">
        <v>0</v>
      </c>
      <c r="R1060">
        <v>2022</v>
      </c>
      <c r="S1060">
        <v>74</v>
      </c>
      <c r="T1060">
        <v>0</v>
      </c>
      <c r="U1060">
        <v>333</v>
      </c>
      <c r="V1060" t="s">
        <v>380</v>
      </c>
      <c r="W1060" t="s">
        <v>25</v>
      </c>
      <c r="X1060" t="s">
        <v>26</v>
      </c>
      <c r="Y1060" t="s">
        <v>381</v>
      </c>
      <c r="Z1060" t="s">
        <v>738</v>
      </c>
      <c r="AA1060" s="3" t="str">
        <f t="shared" si="32"/>
        <v>0333</v>
      </c>
      <c r="AB1060" s="4" t="str">
        <f t="shared" si="33"/>
        <v>TIF</v>
      </c>
    </row>
    <row r="1061" spans="1:28" x14ac:dyDescent="0.25">
      <c r="A1061">
        <v>2022</v>
      </c>
      <c r="B1061">
        <v>74</v>
      </c>
      <c r="C1061" t="s">
        <v>23</v>
      </c>
      <c r="D1061">
        <v>1611421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1611421</v>
      </c>
      <c r="O1061">
        <v>0</v>
      </c>
      <c r="P1061">
        <v>1611421</v>
      </c>
      <c r="Q1061">
        <v>0</v>
      </c>
      <c r="R1061">
        <v>2022</v>
      </c>
      <c r="S1061">
        <v>74</v>
      </c>
      <c r="T1061">
        <v>6</v>
      </c>
      <c r="U1061">
        <v>921</v>
      </c>
      <c r="V1061" t="s">
        <v>605</v>
      </c>
      <c r="W1061" t="s">
        <v>25</v>
      </c>
      <c r="X1061" t="s">
        <v>26</v>
      </c>
      <c r="Y1061" t="s">
        <v>606</v>
      </c>
      <c r="Z1061" t="s">
        <v>738</v>
      </c>
      <c r="AA1061" s="3" t="str">
        <f t="shared" si="32"/>
        <v>6921</v>
      </c>
      <c r="AB1061" s="4" t="str">
        <f t="shared" si="33"/>
        <v>TIF</v>
      </c>
    </row>
    <row r="1062" spans="1:28" x14ac:dyDescent="0.25">
      <c r="A1062">
        <v>2022</v>
      </c>
      <c r="B1062">
        <v>74</v>
      </c>
      <c r="C1062" t="s">
        <v>31</v>
      </c>
      <c r="D1062">
        <v>2684972</v>
      </c>
      <c r="E1062">
        <v>23568449</v>
      </c>
      <c r="F1062">
        <v>2592720</v>
      </c>
      <c r="G1062">
        <v>75543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28921684</v>
      </c>
      <c r="O1062">
        <v>3704</v>
      </c>
      <c r="P1062">
        <v>28917980</v>
      </c>
      <c r="Q1062">
        <v>2891523</v>
      </c>
      <c r="R1062">
        <v>2022</v>
      </c>
      <c r="S1062">
        <v>74</v>
      </c>
      <c r="T1062">
        <v>0</v>
      </c>
      <c r="U1062">
        <v>333</v>
      </c>
      <c r="V1062">
        <v>320333</v>
      </c>
      <c r="W1062" t="s">
        <v>26</v>
      </c>
      <c r="X1062" t="s">
        <v>26</v>
      </c>
      <c r="Y1062" t="s">
        <v>382</v>
      </c>
      <c r="Z1062" t="s">
        <v>738</v>
      </c>
      <c r="AA1062" s="3" t="str">
        <f t="shared" si="32"/>
        <v>0333</v>
      </c>
      <c r="AB1062" s="4" t="str">
        <f t="shared" si="33"/>
        <v>Non-TIF</v>
      </c>
    </row>
    <row r="1063" spans="1:28" x14ac:dyDescent="0.25">
      <c r="A1063">
        <v>2022</v>
      </c>
      <c r="B1063">
        <v>75</v>
      </c>
      <c r="C1063" t="s">
        <v>23</v>
      </c>
      <c r="D1063">
        <v>233221</v>
      </c>
      <c r="E1063">
        <v>16972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250193</v>
      </c>
      <c r="O1063">
        <v>0</v>
      </c>
      <c r="P1063">
        <v>250193</v>
      </c>
      <c r="Q1063">
        <v>0</v>
      </c>
      <c r="R1063">
        <v>2022</v>
      </c>
      <c r="S1063">
        <v>75</v>
      </c>
      <c r="T1063">
        <v>5</v>
      </c>
      <c r="U1063">
        <v>486</v>
      </c>
      <c r="V1063" t="s">
        <v>823</v>
      </c>
      <c r="W1063" t="s">
        <v>25</v>
      </c>
      <c r="X1063" t="s">
        <v>26</v>
      </c>
      <c r="Y1063" t="s">
        <v>824</v>
      </c>
      <c r="Z1063" t="s">
        <v>740</v>
      </c>
      <c r="AA1063" s="3" t="str">
        <f t="shared" si="32"/>
        <v>5486</v>
      </c>
      <c r="AB1063" s="4" t="str">
        <f t="shared" si="33"/>
        <v>TIF</v>
      </c>
    </row>
    <row r="1064" spans="1:28" x14ac:dyDescent="0.25">
      <c r="A1064">
        <v>2022</v>
      </c>
      <c r="B1064">
        <v>75</v>
      </c>
      <c r="C1064" t="s">
        <v>31</v>
      </c>
      <c r="D1064">
        <v>3841706</v>
      </c>
      <c r="E1064">
        <v>14534413</v>
      </c>
      <c r="F1064">
        <v>1138884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599576</v>
      </c>
      <c r="M1064">
        <v>356758</v>
      </c>
      <c r="N1064">
        <v>20471337</v>
      </c>
      <c r="O1064">
        <v>1852</v>
      </c>
      <c r="P1064">
        <v>20469485</v>
      </c>
      <c r="Q1064">
        <v>242502</v>
      </c>
      <c r="R1064">
        <v>2022</v>
      </c>
      <c r="S1064">
        <v>75</v>
      </c>
      <c r="T1064">
        <v>4</v>
      </c>
      <c r="U1064">
        <v>68</v>
      </c>
      <c r="V1064">
        <v>184068</v>
      </c>
      <c r="W1064" t="s">
        <v>26</v>
      </c>
      <c r="X1064" t="s">
        <v>26</v>
      </c>
      <c r="Y1064" t="s">
        <v>215</v>
      </c>
      <c r="Z1064" t="s">
        <v>740</v>
      </c>
      <c r="AA1064" s="3" t="str">
        <f t="shared" si="32"/>
        <v>4068</v>
      </c>
      <c r="AB1064" s="4" t="str">
        <f t="shared" si="33"/>
        <v>Non-TIF</v>
      </c>
    </row>
    <row r="1065" spans="1:28" x14ac:dyDescent="0.25">
      <c r="A1065">
        <v>2022</v>
      </c>
      <c r="B1065">
        <v>50</v>
      </c>
      <c r="C1065" t="s">
        <v>31</v>
      </c>
      <c r="D1065">
        <v>2851300</v>
      </c>
      <c r="E1065">
        <v>3398033</v>
      </c>
      <c r="F1065">
        <v>33412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376983</v>
      </c>
      <c r="M1065">
        <v>77996</v>
      </c>
      <c r="N1065">
        <v>6737724</v>
      </c>
      <c r="O1065">
        <v>1852</v>
      </c>
      <c r="P1065">
        <v>6735872</v>
      </c>
      <c r="Q1065">
        <v>291310</v>
      </c>
      <c r="R1065">
        <v>2022</v>
      </c>
      <c r="S1065">
        <v>50</v>
      </c>
      <c r="T1065">
        <v>6</v>
      </c>
      <c r="U1065">
        <v>101</v>
      </c>
      <c r="V1065">
        <v>776101</v>
      </c>
      <c r="W1065" t="s">
        <v>26</v>
      </c>
      <c r="X1065" t="s">
        <v>26</v>
      </c>
      <c r="Y1065" t="s">
        <v>542</v>
      </c>
      <c r="Z1065" t="s">
        <v>528</v>
      </c>
      <c r="AA1065" s="3" t="str">
        <f t="shared" si="32"/>
        <v>6101</v>
      </c>
      <c r="AB1065" s="4" t="str">
        <f t="shared" si="33"/>
        <v>Non-TIF</v>
      </c>
    </row>
    <row r="1066" spans="1:28" x14ac:dyDescent="0.25">
      <c r="A1066">
        <v>2022</v>
      </c>
      <c r="B1066">
        <v>51</v>
      </c>
      <c r="C1066" t="s">
        <v>31</v>
      </c>
      <c r="D1066">
        <v>47825</v>
      </c>
      <c r="E1066">
        <v>1100</v>
      </c>
      <c r="F1066">
        <v>0</v>
      </c>
      <c r="G1066">
        <v>23827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72752</v>
      </c>
      <c r="O1066">
        <v>1852</v>
      </c>
      <c r="P1066">
        <v>70900</v>
      </c>
      <c r="Q1066">
        <v>0</v>
      </c>
      <c r="R1066">
        <v>2022</v>
      </c>
      <c r="S1066">
        <v>51</v>
      </c>
      <c r="T1066">
        <v>6</v>
      </c>
      <c r="U1066">
        <v>700</v>
      </c>
      <c r="V1066">
        <v>446700</v>
      </c>
      <c r="W1066" t="s">
        <v>26</v>
      </c>
      <c r="X1066" t="s">
        <v>26</v>
      </c>
      <c r="Y1066" t="s">
        <v>459</v>
      </c>
      <c r="Z1066" t="s">
        <v>535</v>
      </c>
      <c r="AA1066" s="3" t="str">
        <f t="shared" si="32"/>
        <v>6700</v>
      </c>
      <c r="AB1066" s="4" t="str">
        <f t="shared" si="33"/>
        <v>Non-TIF</v>
      </c>
    </row>
    <row r="1067" spans="1:28" x14ac:dyDescent="0.25">
      <c r="A1067">
        <v>2022</v>
      </c>
      <c r="B1067">
        <v>52</v>
      </c>
      <c r="C1067" t="s">
        <v>44</v>
      </c>
      <c r="D1067">
        <v>16181772</v>
      </c>
      <c r="E1067">
        <v>109003</v>
      </c>
      <c r="F1067">
        <v>0</v>
      </c>
      <c r="G1067">
        <v>963792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17254567</v>
      </c>
      <c r="O1067">
        <v>44448</v>
      </c>
      <c r="P1067">
        <v>17210119</v>
      </c>
      <c r="Q1067">
        <v>0</v>
      </c>
      <c r="R1067">
        <v>2022</v>
      </c>
      <c r="S1067">
        <v>52</v>
      </c>
      <c r="T1067">
        <v>3</v>
      </c>
      <c r="U1067">
        <v>816</v>
      </c>
      <c r="V1067">
        <v>523816</v>
      </c>
      <c r="W1067" t="s">
        <v>26</v>
      </c>
      <c r="X1067" t="s">
        <v>26</v>
      </c>
      <c r="Y1067" t="s">
        <v>585</v>
      </c>
      <c r="Z1067" t="s">
        <v>545</v>
      </c>
      <c r="AA1067" s="3" t="str">
        <f t="shared" si="32"/>
        <v>3816</v>
      </c>
      <c r="AB1067" s="4" t="str">
        <f t="shared" si="33"/>
        <v>Non-TIF</v>
      </c>
    </row>
    <row r="1068" spans="1:28" x14ac:dyDescent="0.25">
      <c r="A1068">
        <v>2022</v>
      </c>
      <c r="B1068">
        <v>52</v>
      </c>
      <c r="C1068" t="s">
        <v>44</v>
      </c>
      <c r="D1068">
        <v>95223898</v>
      </c>
      <c r="E1068">
        <v>27035</v>
      </c>
      <c r="F1068">
        <v>0</v>
      </c>
      <c r="G1068">
        <v>16711269</v>
      </c>
      <c r="H1068">
        <v>649248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112611450</v>
      </c>
      <c r="O1068">
        <v>111557</v>
      </c>
      <c r="P1068">
        <v>112499893</v>
      </c>
      <c r="Q1068">
        <v>0</v>
      </c>
      <c r="R1068">
        <v>2022</v>
      </c>
      <c r="S1068">
        <v>52</v>
      </c>
      <c r="T1068">
        <v>6</v>
      </c>
      <c r="U1068">
        <v>93</v>
      </c>
      <c r="V1068">
        <v>526093</v>
      </c>
      <c r="W1068" t="s">
        <v>26</v>
      </c>
      <c r="X1068" t="s">
        <v>26</v>
      </c>
      <c r="Y1068" t="s">
        <v>586</v>
      </c>
      <c r="Z1068" t="s">
        <v>545</v>
      </c>
      <c r="AA1068" s="3" t="str">
        <f t="shared" si="32"/>
        <v>6093</v>
      </c>
      <c r="AB1068" s="4" t="str">
        <f t="shared" si="33"/>
        <v>Non-TIF</v>
      </c>
    </row>
    <row r="1069" spans="1:28" x14ac:dyDescent="0.25">
      <c r="A1069">
        <v>2022</v>
      </c>
      <c r="B1069">
        <v>52</v>
      </c>
      <c r="C1069" t="s">
        <v>23</v>
      </c>
      <c r="D1069">
        <v>86170649</v>
      </c>
      <c r="E1069">
        <v>75986</v>
      </c>
      <c r="F1069">
        <v>2378</v>
      </c>
      <c r="G1069">
        <v>220821381</v>
      </c>
      <c r="H1069">
        <v>2466975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309537369</v>
      </c>
      <c r="O1069">
        <v>0</v>
      </c>
      <c r="P1069">
        <v>309537369</v>
      </c>
      <c r="Q1069">
        <v>0</v>
      </c>
      <c r="R1069">
        <v>2022</v>
      </c>
      <c r="S1069">
        <v>52</v>
      </c>
      <c r="T1069">
        <v>1</v>
      </c>
      <c r="U1069">
        <v>221</v>
      </c>
      <c r="V1069" t="s">
        <v>587</v>
      </c>
      <c r="W1069" t="s">
        <v>25</v>
      </c>
      <c r="X1069" t="s">
        <v>26</v>
      </c>
      <c r="Y1069" t="s">
        <v>588</v>
      </c>
      <c r="Z1069" t="s">
        <v>545</v>
      </c>
      <c r="AA1069" s="3" t="str">
        <f t="shared" si="32"/>
        <v>1221</v>
      </c>
      <c r="AB1069" s="4" t="str">
        <f t="shared" si="33"/>
        <v>TIF</v>
      </c>
    </row>
    <row r="1070" spans="1:28" x14ac:dyDescent="0.25">
      <c r="A1070">
        <v>2022</v>
      </c>
      <c r="B1070">
        <v>52</v>
      </c>
      <c r="C1070" t="s">
        <v>23</v>
      </c>
      <c r="D1070">
        <v>250943967</v>
      </c>
      <c r="E1070">
        <v>37361</v>
      </c>
      <c r="F1070">
        <v>0</v>
      </c>
      <c r="G1070">
        <v>345495701</v>
      </c>
      <c r="H1070">
        <v>8272050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604749079</v>
      </c>
      <c r="O1070">
        <v>38892</v>
      </c>
      <c r="P1070">
        <v>604710187</v>
      </c>
      <c r="Q1070">
        <v>0</v>
      </c>
      <c r="R1070">
        <v>2022</v>
      </c>
      <c r="S1070">
        <v>52</v>
      </c>
      <c r="T1070">
        <v>3</v>
      </c>
      <c r="U1070">
        <v>141</v>
      </c>
      <c r="V1070" t="s">
        <v>771</v>
      </c>
      <c r="W1070" t="s">
        <v>25</v>
      </c>
      <c r="X1070" t="s">
        <v>26</v>
      </c>
      <c r="Y1070" t="s">
        <v>772</v>
      </c>
      <c r="Z1070" t="s">
        <v>545</v>
      </c>
      <c r="AA1070" s="3" t="str">
        <f t="shared" si="32"/>
        <v>3141</v>
      </c>
      <c r="AB1070" s="4" t="str">
        <f t="shared" si="33"/>
        <v>TIF</v>
      </c>
    </row>
    <row r="1071" spans="1:28" x14ac:dyDescent="0.25">
      <c r="A1071">
        <v>2022</v>
      </c>
      <c r="B1071">
        <v>52</v>
      </c>
      <c r="C1071" t="s">
        <v>23</v>
      </c>
      <c r="D1071">
        <v>23025494</v>
      </c>
      <c r="E1071">
        <v>0</v>
      </c>
      <c r="F1071">
        <v>0</v>
      </c>
      <c r="G1071">
        <v>2632731</v>
      </c>
      <c r="H1071">
        <v>93058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25751283</v>
      </c>
      <c r="O1071">
        <v>0</v>
      </c>
      <c r="P1071">
        <v>25751283</v>
      </c>
      <c r="Q1071">
        <v>0</v>
      </c>
      <c r="R1071">
        <v>2022</v>
      </c>
      <c r="S1071">
        <v>52</v>
      </c>
      <c r="T1071">
        <v>6</v>
      </c>
      <c r="U1071">
        <v>93</v>
      </c>
      <c r="V1071" t="s">
        <v>773</v>
      </c>
      <c r="W1071" t="s">
        <v>25</v>
      </c>
      <c r="X1071" t="s">
        <v>26</v>
      </c>
      <c r="Y1071" t="s">
        <v>774</v>
      </c>
      <c r="Z1071" t="s">
        <v>545</v>
      </c>
      <c r="AA1071" s="3" t="str">
        <f t="shared" si="32"/>
        <v>6093</v>
      </c>
      <c r="AB1071" s="4" t="str">
        <f t="shared" si="33"/>
        <v>TIF</v>
      </c>
    </row>
    <row r="1072" spans="1:28" x14ac:dyDescent="0.25">
      <c r="A1072">
        <v>2022</v>
      </c>
      <c r="B1072">
        <v>52</v>
      </c>
      <c r="C1072" t="s">
        <v>31</v>
      </c>
      <c r="D1072">
        <v>42663424</v>
      </c>
      <c r="E1072">
        <v>30012458</v>
      </c>
      <c r="F1072">
        <v>1057835</v>
      </c>
      <c r="G1072">
        <v>29267028</v>
      </c>
      <c r="H1072">
        <v>0</v>
      </c>
      <c r="I1072">
        <v>0</v>
      </c>
      <c r="J1072">
        <v>0</v>
      </c>
      <c r="K1072">
        <v>0</v>
      </c>
      <c r="L1072">
        <v>5088779</v>
      </c>
      <c r="M1072">
        <v>522657</v>
      </c>
      <c r="N1072">
        <v>108612181</v>
      </c>
      <c r="O1072">
        <v>61849</v>
      </c>
      <c r="P1072">
        <v>108550332</v>
      </c>
      <c r="Q1072">
        <v>2834217</v>
      </c>
      <c r="R1072">
        <v>2022</v>
      </c>
      <c r="S1072">
        <v>52</v>
      </c>
      <c r="T1072">
        <v>6</v>
      </c>
      <c r="U1072">
        <v>930</v>
      </c>
      <c r="V1072">
        <v>166930</v>
      </c>
      <c r="W1072" t="s">
        <v>26</v>
      </c>
      <c r="X1072" t="s">
        <v>26</v>
      </c>
      <c r="Y1072" t="s">
        <v>159</v>
      </c>
      <c r="Z1072" t="s">
        <v>545</v>
      </c>
      <c r="AA1072" s="3" t="str">
        <f t="shared" si="32"/>
        <v>6930</v>
      </c>
      <c r="AB1072" s="4" t="str">
        <f t="shared" si="33"/>
        <v>Non-TIF</v>
      </c>
    </row>
    <row r="1073" spans="1:28" x14ac:dyDescent="0.25">
      <c r="A1073">
        <v>2022</v>
      </c>
      <c r="B1073">
        <v>52</v>
      </c>
      <c r="C1073" t="s">
        <v>31</v>
      </c>
      <c r="D1073">
        <v>5164081068</v>
      </c>
      <c r="E1073">
        <v>47271474</v>
      </c>
      <c r="F1073">
        <v>3939821</v>
      </c>
      <c r="G1073">
        <v>777741192</v>
      </c>
      <c r="H1073">
        <v>51687143</v>
      </c>
      <c r="I1073">
        <v>0</v>
      </c>
      <c r="J1073">
        <v>0</v>
      </c>
      <c r="K1073">
        <v>0</v>
      </c>
      <c r="L1073">
        <v>30214438</v>
      </c>
      <c r="M1073">
        <v>17071742</v>
      </c>
      <c r="N1073">
        <v>6092006878</v>
      </c>
      <c r="O1073">
        <v>3722204</v>
      </c>
      <c r="P1073">
        <v>6088284674</v>
      </c>
      <c r="Q1073">
        <v>78332817</v>
      </c>
      <c r="R1073">
        <v>2022</v>
      </c>
      <c r="S1073">
        <v>52</v>
      </c>
      <c r="T1073">
        <v>3</v>
      </c>
      <c r="U1073">
        <v>141</v>
      </c>
      <c r="V1073">
        <v>523141</v>
      </c>
      <c r="W1073" t="s">
        <v>26</v>
      </c>
      <c r="X1073" t="s">
        <v>26</v>
      </c>
      <c r="Y1073" t="s">
        <v>628</v>
      </c>
      <c r="Z1073" t="s">
        <v>545</v>
      </c>
      <c r="AA1073" s="3" t="str">
        <f t="shared" si="32"/>
        <v>3141</v>
      </c>
      <c r="AB1073" s="4" t="str">
        <f t="shared" si="33"/>
        <v>Non-TIF</v>
      </c>
    </row>
    <row r="1074" spans="1:28" x14ac:dyDescent="0.25">
      <c r="A1074">
        <v>2022</v>
      </c>
      <c r="B1074">
        <v>52</v>
      </c>
      <c r="C1074" t="s">
        <v>31</v>
      </c>
      <c r="D1074">
        <v>6801533</v>
      </c>
      <c r="E1074">
        <v>4058780</v>
      </c>
      <c r="F1074">
        <v>388839</v>
      </c>
      <c r="G1074">
        <v>546271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11795423</v>
      </c>
      <c r="O1074">
        <v>7408</v>
      </c>
      <c r="P1074">
        <v>11788015</v>
      </c>
      <c r="Q1074">
        <v>1373035</v>
      </c>
      <c r="R1074">
        <v>2022</v>
      </c>
      <c r="S1074">
        <v>52</v>
      </c>
      <c r="T1074">
        <v>2</v>
      </c>
      <c r="U1074">
        <v>977</v>
      </c>
      <c r="V1074">
        <v>922977</v>
      </c>
      <c r="W1074" t="s">
        <v>26</v>
      </c>
      <c r="X1074" t="s">
        <v>26</v>
      </c>
      <c r="Y1074" t="s">
        <v>589</v>
      </c>
      <c r="Z1074" t="s">
        <v>545</v>
      </c>
      <c r="AA1074" s="3" t="str">
        <f t="shared" si="32"/>
        <v>2977</v>
      </c>
      <c r="AB1074" s="4" t="str">
        <f t="shared" si="33"/>
        <v>Non-TIF</v>
      </c>
    </row>
    <row r="1075" spans="1:28" x14ac:dyDescent="0.25">
      <c r="A1075">
        <v>2022</v>
      </c>
      <c r="B1075">
        <v>53</v>
      </c>
      <c r="C1075" t="s">
        <v>44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2022</v>
      </c>
      <c r="S1075">
        <v>53</v>
      </c>
      <c r="T1075">
        <v>6</v>
      </c>
      <c r="U1075">
        <v>961</v>
      </c>
      <c r="V1075">
        <v>316961</v>
      </c>
      <c r="W1075" t="s">
        <v>26</v>
      </c>
      <c r="X1075" t="s">
        <v>26</v>
      </c>
      <c r="Y1075" t="s">
        <v>242</v>
      </c>
      <c r="Z1075" t="s">
        <v>547</v>
      </c>
      <c r="AA1075" s="3" t="str">
        <f t="shared" si="32"/>
        <v>6961</v>
      </c>
      <c r="AB1075" s="4" t="str">
        <f t="shared" si="33"/>
        <v>Non-TIF</v>
      </c>
    </row>
    <row r="1076" spans="1:28" x14ac:dyDescent="0.25">
      <c r="A1076">
        <v>2022</v>
      </c>
      <c r="B1076">
        <v>53</v>
      </c>
      <c r="C1076" t="s">
        <v>23</v>
      </c>
      <c r="D1076">
        <v>0</v>
      </c>
      <c r="E1076">
        <v>0</v>
      </c>
      <c r="F1076">
        <v>0</v>
      </c>
      <c r="G1076">
        <v>309619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309619</v>
      </c>
      <c r="O1076">
        <v>0</v>
      </c>
      <c r="P1076">
        <v>309619</v>
      </c>
      <c r="Q1076">
        <v>0</v>
      </c>
      <c r="R1076">
        <v>2022</v>
      </c>
      <c r="S1076">
        <v>53</v>
      </c>
      <c r="T1076">
        <v>4</v>
      </c>
      <c r="U1076">
        <v>269</v>
      </c>
      <c r="V1076" t="s">
        <v>1705</v>
      </c>
      <c r="W1076" t="s">
        <v>25</v>
      </c>
      <c r="X1076" t="s">
        <v>26</v>
      </c>
      <c r="Y1076" t="s">
        <v>1706</v>
      </c>
      <c r="Z1076" t="s">
        <v>547</v>
      </c>
      <c r="AA1076" s="3" t="str">
        <f t="shared" si="32"/>
        <v>4269</v>
      </c>
      <c r="AB1076" s="4" t="str">
        <f t="shared" si="33"/>
        <v>TIF</v>
      </c>
    </row>
    <row r="1077" spans="1:28" x14ac:dyDescent="0.25">
      <c r="A1077">
        <v>2022</v>
      </c>
      <c r="B1077">
        <v>53</v>
      </c>
      <c r="C1077" t="s">
        <v>23</v>
      </c>
      <c r="D1077">
        <v>15402247</v>
      </c>
      <c r="E1077">
        <v>0</v>
      </c>
      <c r="F1077">
        <v>0</v>
      </c>
      <c r="G1077">
        <v>3824011</v>
      </c>
      <c r="H1077">
        <v>472904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19699162</v>
      </c>
      <c r="O1077">
        <v>0</v>
      </c>
      <c r="P1077">
        <v>19699162</v>
      </c>
      <c r="Q1077">
        <v>0</v>
      </c>
      <c r="R1077">
        <v>2022</v>
      </c>
      <c r="S1077">
        <v>53</v>
      </c>
      <c r="T1077">
        <v>4</v>
      </c>
      <c r="U1077">
        <v>446</v>
      </c>
      <c r="V1077" t="s">
        <v>809</v>
      </c>
      <c r="W1077" t="s">
        <v>25</v>
      </c>
      <c r="X1077" t="s">
        <v>26</v>
      </c>
      <c r="Y1077" t="s">
        <v>810</v>
      </c>
      <c r="Z1077" t="s">
        <v>547</v>
      </c>
      <c r="AA1077" s="3" t="str">
        <f t="shared" si="32"/>
        <v>4446</v>
      </c>
      <c r="AB1077" s="4" t="str">
        <f t="shared" si="33"/>
        <v>TIF</v>
      </c>
    </row>
    <row r="1078" spans="1:28" x14ac:dyDescent="0.25">
      <c r="A1078">
        <v>2022</v>
      </c>
      <c r="B1078">
        <v>53</v>
      </c>
      <c r="C1078" t="s">
        <v>31</v>
      </c>
      <c r="D1078">
        <v>54156819</v>
      </c>
      <c r="E1078">
        <v>90132048</v>
      </c>
      <c r="F1078">
        <v>4308637</v>
      </c>
      <c r="G1078">
        <v>5534055</v>
      </c>
      <c r="H1078">
        <v>0</v>
      </c>
      <c r="I1078">
        <v>0</v>
      </c>
      <c r="J1078">
        <v>0</v>
      </c>
      <c r="K1078">
        <v>0</v>
      </c>
      <c r="L1078">
        <v>22959200</v>
      </c>
      <c r="M1078">
        <v>0</v>
      </c>
      <c r="N1078">
        <v>177090759</v>
      </c>
      <c r="O1078">
        <v>264836</v>
      </c>
      <c r="P1078">
        <v>176825923</v>
      </c>
      <c r="Q1078">
        <v>5862865</v>
      </c>
      <c r="R1078">
        <v>2022</v>
      </c>
      <c r="S1078">
        <v>53</v>
      </c>
      <c r="T1078">
        <v>4</v>
      </c>
      <c r="U1078">
        <v>269</v>
      </c>
      <c r="V1078">
        <v>534269</v>
      </c>
      <c r="W1078" t="s">
        <v>26</v>
      </c>
      <c r="X1078" t="s">
        <v>26</v>
      </c>
      <c r="Y1078" t="s">
        <v>210</v>
      </c>
      <c r="Z1078" t="s">
        <v>547</v>
      </c>
      <c r="AA1078" s="3" t="str">
        <f t="shared" si="32"/>
        <v>4269</v>
      </c>
      <c r="AB1078" s="4" t="str">
        <f t="shared" si="33"/>
        <v>Non-TIF</v>
      </c>
    </row>
    <row r="1079" spans="1:28" x14ac:dyDescent="0.25">
      <c r="A1079">
        <v>2022</v>
      </c>
      <c r="B1079">
        <v>53</v>
      </c>
      <c r="C1079" t="s">
        <v>31</v>
      </c>
      <c r="D1079">
        <v>185930941</v>
      </c>
      <c r="E1079">
        <v>111682332</v>
      </c>
      <c r="F1079">
        <v>6331074</v>
      </c>
      <c r="G1079">
        <v>32726829</v>
      </c>
      <c r="H1079">
        <v>11129585</v>
      </c>
      <c r="I1079">
        <v>0</v>
      </c>
      <c r="J1079">
        <v>0</v>
      </c>
      <c r="K1079">
        <v>0</v>
      </c>
      <c r="L1079">
        <v>19561608</v>
      </c>
      <c r="M1079">
        <v>0</v>
      </c>
      <c r="N1079">
        <v>367362369</v>
      </c>
      <c r="O1079">
        <v>446332</v>
      </c>
      <c r="P1079">
        <v>366916037</v>
      </c>
      <c r="Q1079">
        <v>6400789</v>
      </c>
      <c r="R1079">
        <v>2022</v>
      </c>
      <c r="S1079">
        <v>53</v>
      </c>
      <c r="T1079">
        <v>4</v>
      </c>
      <c r="U1079">
        <v>446</v>
      </c>
      <c r="V1079">
        <v>534446</v>
      </c>
      <c r="W1079" t="s">
        <v>26</v>
      </c>
      <c r="X1079" t="s">
        <v>26</v>
      </c>
      <c r="Y1079" t="s">
        <v>330</v>
      </c>
      <c r="Z1079" t="s">
        <v>547</v>
      </c>
      <c r="AA1079" s="3" t="str">
        <f t="shared" si="32"/>
        <v>4446</v>
      </c>
      <c r="AB1079" s="4" t="str">
        <f t="shared" si="33"/>
        <v>Non-TIF</v>
      </c>
    </row>
    <row r="1080" spans="1:28" x14ac:dyDescent="0.25">
      <c r="A1080">
        <v>2022</v>
      </c>
      <c r="B1080">
        <v>54</v>
      </c>
      <c r="C1080" t="s">
        <v>31</v>
      </c>
      <c r="D1080">
        <v>53811753</v>
      </c>
      <c r="E1080">
        <v>83233837</v>
      </c>
      <c r="F1080">
        <v>5546861</v>
      </c>
      <c r="G1080">
        <v>7009847</v>
      </c>
      <c r="H1080">
        <v>15738847</v>
      </c>
      <c r="I1080">
        <v>0</v>
      </c>
      <c r="J1080">
        <v>0</v>
      </c>
      <c r="K1080">
        <v>54320</v>
      </c>
      <c r="L1080">
        <v>12248556</v>
      </c>
      <c r="M1080">
        <v>2348876</v>
      </c>
      <c r="N1080">
        <v>179992897</v>
      </c>
      <c r="O1080">
        <v>179966</v>
      </c>
      <c r="P1080">
        <v>179812931</v>
      </c>
      <c r="Q1080">
        <v>3687101</v>
      </c>
      <c r="R1080">
        <v>2022</v>
      </c>
      <c r="S1080">
        <v>54</v>
      </c>
      <c r="T1080">
        <v>5</v>
      </c>
      <c r="U1080">
        <v>163</v>
      </c>
      <c r="V1080">
        <v>545163</v>
      </c>
      <c r="W1080" t="s">
        <v>26</v>
      </c>
      <c r="X1080" t="s">
        <v>26</v>
      </c>
      <c r="Y1080" t="s">
        <v>536</v>
      </c>
      <c r="Z1080" t="s">
        <v>548</v>
      </c>
      <c r="AA1080" s="3" t="str">
        <f t="shared" si="32"/>
        <v>5163</v>
      </c>
      <c r="AB1080" s="4" t="str">
        <f t="shared" si="33"/>
        <v>Non-TIF</v>
      </c>
    </row>
    <row r="1081" spans="1:28" x14ac:dyDescent="0.25">
      <c r="A1081">
        <v>2022</v>
      </c>
      <c r="B1081">
        <v>55</v>
      </c>
      <c r="C1081" t="s">
        <v>31</v>
      </c>
      <c r="D1081">
        <v>21151659</v>
      </c>
      <c r="E1081">
        <v>82744132</v>
      </c>
      <c r="F1081">
        <v>3056019</v>
      </c>
      <c r="G1081">
        <v>11466879</v>
      </c>
      <c r="H1081">
        <v>7413124</v>
      </c>
      <c r="I1081">
        <v>0</v>
      </c>
      <c r="J1081">
        <v>0</v>
      </c>
      <c r="K1081">
        <v>0</v>
      </c>
      <c r="L1081">
        <v>382228</v>
      </c>
      <c r="M1081">
        <v>10009374</v>
      </c>
      <c r="N1081">
        <v>136223415</v>
      </c>
      <c r="O1081">
        <v>89470</v>
      </c>
      <c r="P1081">
        <v>136133945</v>
      </c>
      <c r="Q1081">
        <v>14472951</v>
      </c>
      <c r="R1081">
        <v>2022</v>
      </c>
      <c r="S1081">
        <v>55</v>
      </c>
      <c r="T1081">
        <v>3</v>
      </c>
      <c r="U1081">
        <v>897</v>
      </c>
      <c r="V1081">
        <v>553897</v>
      </c>
      <c r="W1081" t="s">
        <v>26</v>
      </c>
      <c r="X1081" t="s">
        <v>26</v>
      </c>
      <c r="Y1081" t="s">
        <v>1741</v>
      </c>
      <c r="Z1081" t="s">
        <v>551</v>
      </c>
      <c r="AA1081" s="3" t="str">
        <f t="shared" si="32"/>
        <v>3897</v>
      </c>
      <c r="AB1081" s="4" t="str">
        <f t="shared" si="33"/>
        <v>Non-TIF</v>
      </c>
    </row>
    <row r="1082" spans="1:28" x14ac:dyDescent="0.25">
      <c r="A1082">
        <v>2022</v>
      </c>
      <c r="B1082">
        <v>57</v>
      </c>
      <c r="C1082" t="s">
        <v>44</v>
      </c>
      <c r="D1082">
        <v>778205539</v>
      </c>
      <c r="E1082">
        <v>2561257</v>
      </c>
      <c r="F1082">
        <v>30252</v>
      </c>
      <c r="G1082">
        <v>221641674</v>
      </c>
      <c r="H1082">
        <v>50270010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1052708732</v>
      </c>
      <c r="O1082">
        <v>1035268</v>
      </c>
      <c r="P1082">
        <v>1051673464</v>
      </c>
      <c r="Q1082">
        <v>0</v>
      </c>
      <c r="R1082">
        <v>2022</v>
      </c>
      <c r="S1082">
        <v>57</v>
      </c>
      <c r="T1082">
        <v>3</v>
      </c>
      <c r="U1082">
        <v>715</v>
      </c>
      <c r="V1082">
        <v>573715</v>
      </c>
      <c r="W1082" t="s">
        <v>26</v>
      </c>
      <c r="X1082" t="s">
        <v>26</v>
      </c>
      <c r="Y1082" t="s">
        <v>602</v>
      </c>
      <c r="Z1082" t="s">
        <v>603</v>
      </c>
      <c r="AA1082" s="3" t="str">
        <f t="shared" si="32"/>
        <v>3715</v>
      </c>
      <c r="AB1082" s="4" t="str">
        <f t="shared" si="33"/>
        <v>Non-TIF</v>
      </c>
    </row>
    <row r="1083" spans="1:28" x14ac:dyDescent="0.25">
      <c r="A1083">
        <v>2022</v>
      </c>
      <c r="B1083">
        <v>57</v>
      </c>
      <c r="C1083" t="s">
        <v>44</v>
      </c>
      <c r="D1083">
        <v>0</v>
      </c>
      <c r="E1083">
        <v>57813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57813</v>
      </c>
      <c r="O1083">
        <v>0</v>
      </c>
      <c r="P1083">
        <v>57813</v>
      </c>
      <c r="Q1083">
        <v>0</v>
      </c>
      <c r="R1083">
        <v>2022</v>
      </c>
      <c r="S1083">
        <v>57</v>
      </c>
      <c r="T1083">
        <v>6</v>
      </c>
      <c r="U1083">
        <v>138</v>
      </c>
      <c r="V1083">
        <v>576138</v>
      </c>
      <c r="W1083" t="s">
        <v>26</v>
      </c>
      <c r="X1083" t="s">
        <v>26</v>
      </c>
      <c r="Y1083" t="s">
        <v>619</v>
      </c>
      <c r="Z1083" t="s">
        <v>603</v>
      </c>
      <c r="AA1083" s="3" t="str">
        <f t="shared" si="32"/>
        <v>6138</v>
      </c>
      <c r="AB1083" s="4" t="str">
        <f t="shared" si="33"/>
        <v>Non-TIF</v>
      </c>
    </row>
    <row r="1084" spans="1:28" x14ac:dyDescent="0.25">
      <c r="A1084">
        <v>2022</v>
      </c>
      <c r="B1084">
        <v>77</v>
      </c>
      <c r="C1084" t="s">
        <v>23</v>
      </c>
      <c r="D1084">
        <v>70273616</v>
      </c>
      <c r="E1084">
        <v>0</v>
      </c>
      <c r="F1084">
        <v>0</v>
      </c>
      <c r="G1084">
        <v>262362171</v>
      </c>
      <c r="H1084">
        <v>8010554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340646341</v>
      </c>
      <c r="O1084">
        <v>55560</v>
      </c>
      <c r="P1084">
        <v>340590781</v>
      </c>
      <c r="Q1084">
        <v>0</v>
      </c>
      <c r="R1084">
        <v>2022</v>
      </c>
      <c r="S1084">
        <v>77</v>
      </c>
      <c r="T1084">
        <v>6</v>
      </c>
      <c r="U1084">
        <v>101</v>
      </c>
      <c r="V1084" t="s">
        <v>881</v>
      </c>
      <c r="W1084" t="s">
        <v>25</v>
      </c>
      <c r="X1084" t="s">
        <v>26</v>
      </c>
      <c r="Y1084" t="s">
        <v>882</v>
      </c>
      <c r="Z1084" t="s">
        <v>777</v>
      </c>
      <c r="AA1084" s="3" t="str">
        <f t="shared" si="32"/>
        <v>6101</v>
      </c>
      <c r="AB1084" s="4" t="str">
        <f t="shared" si="33"/>
        <v>TIF</v>
      </c>
    </row>
    <row r="1085" spans="1:28" x14ac:dyDescent="0.25">
      <c r="A1085">
        <v>2022</v>
      </c>
      <c r="B1085">
        <v>77</v>
      </c>
      <c r="C1085" t="s">
        <v>31</v>
      </c>
      <c r="D1085">
        <v>343720725</v>
      </c>
      <c r="E1085">
        <v>52361339</v>
      </c>
      <c r="F1085">
        <v>3363105</v>
      </c>
      <c r="G1085">
        <v>16896753</v>
      </c>
      <c r="H1085">
        <v>68313</v>
      </c>
      <c r="I1085">
        <v>0</v>
      </c>
      <c r="J1085">
        <v>0</v>
      </c>
      <c r="K1085">
        <v>0</v>
      </c>
      <c r="L1085">
        <v>2668671</v>
      </c>
      <c r="M1085">
        <v>9429913</v>
      </c>
      <c r="N1085">
        <v>428508819</v>
      </c>
      <c r="O1085">
        <v>342620</v>
      </c>
      <c r="P1085">
        <v>428166199</v>
      </c>
      <c r="Q1085">
        <v>10402387</v>
      </c>
      <c r="R1085">
        <v>2022</v>
      </c>
      <c r="S1085">
        <v>77</v>
      </c>
      <c r="T1085">
        <v>4</v>
      </c>
      <c r="U1085">
        <v>779</v>
      </c>
      <c r="V1085">
        <v>774779</v>
      </c>
      <c r="W1085" t="s">
        <v>26</v>
      </c>
      <c r="X1085" t="s">
        <v>26</v>
      </c>
      <c r="Y1085" t="s">
        <v>196</v>
      </c>
      <c r="Z1085" t="s">
        <v>777</v>
      </c>
      <c r="AA1085" s="3" t="str">
        <f t="shared" si="32"/>
        <v>4779</v>
      </c>
      <c r="AB1085" s="4" t="str">
        <f t="shared" si="33"/>
        <v>Non-TIF</v>
      </c>
    </row>
    <row r="1086" spans="1:28" x14ac:dyDescent="0.25">
      <c r="A1086">
        <v>2022</v>
      </c>
      <c r="B1086">
        <v>78</v>
      </c>
      <c r="C1086" t="s">
        <v>23</v>
      </c>
      <c r="D1086">
        <v>4335285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4335285</v>
      </c>
      <c r="O1086">
        <v>3704</v>
      </c>
      <c r="P1086">
        <v>4331581</v>
      </c>
      <c r="Q1086">
        <v>0</v>
      </c>
      <c r="R1086">
        <v>2022</v>
      </c>
      <c r="S1086">
        <v>78</v>
      </c>
      <c r="T1086">
        <v>6</v>
      </c>
      <c r="U1086">
        <v>453</v>
      </c>
      <c r="V1086" t="s">
        <v>1719</v>
      </c>
      <c r="W1086" t="s">
        <v>25</v>
      </c>
      <c r="X1086" t="s">
        <v>26</v>
      </c>
      <c r="Y1086" t="s">
        <v>1720</v>
      </c>
      <c r="Z1086" t="s">
        <v>780</v>
      </c>
      <c r="AA1086" s="3" t="str">
        <f t="shared" si="32"/>
        <v>6453</v>
      </c>
      <c r="AB1086" s="4" t="str">
        <f t="shared" si="33"/>
        <v>TIF</v>
      </c>
    </row>
    <row r="1087" spans="1:28" x14ac:dyDescent="0.25">
      <c r="A1087">
        <v>2022</v>
      </c>
      <c r="B1087">
        <v>78</v>
      </c>
      <c r="C1087" t="s">
        <v>23</v>
      </c>
      <c r="D1087">
        <v>27311248</v>
      </c>
      <c r="E1087">
        <v>0</v>
      </c>
      <c r="F1087">
        <v>0</v>
      </c>
      <c r="G1087">
        <v>1204531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28515779</v>
      </c>
      <c r="O1087">
        <v>24076</v>
      </c>
      <c r="P1087">
        <v>28491703</v>
      </c>
      <c r="Q1087">
        <v>0</v>
      </c>
      <c r="R1087">
        <v>2022</v>
      </c>
      <c r="S1087">
        <v>78</v>
      </c>
      <c r="T1087">
        <v>6</v>
      </c>
      <c r="U1087">
        <v>460</v>
      </c>
      <c r="V1087" t="s">
        <v>782</v>
      </c>
      <c r="W1087" t="s">
        <v>25</v>
      </c>
      <c r="X1087" t="s">
        <v>26</v>
      </c>
      <c r="Y1087" t="s">
        <v>783</v>
      </c>
      <c r="Z1087" t="s">
        <v>780</v>
      </c>
      <c r="AA1087" s="3" t="str">
        <f t="shared" si="32"/>
        <v>6460</v>
      </c>
      <c r="AB1087" s="4" t="str">
        <f t="shared" si="33"/>
        <v>TIF</v>
      </c>
    </row>
    <row r="1088" spans="1:28" x14ac:dyDescent="0.25">
      <c r="A1088">
        <v>2022</v>
      </c>
      <c r="B1088">
        <v>78</v>
      </c>
      <c r="C1088" t="s">
        <v>31</v>
      </c>
      <c r="D1088">
        <v>1176673</v>
      </c>
      <c r="E1088">
        <v>5010305</v>
      </c>
      <c r="F1088">
        <v>118584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1909107</v>
      </c>
      <c r="M1088">
        <v>0</v>
      </c>
      <c r="N1088">
        <v>8214669</v>
      </c>
      <c r="O1088">
        <v>1852</v>
      </c>
      <c r="P1088">
        <v>8212817</v>
      </c>
      <c r="Q1088">
        <v>115669</v>
      </c>
      <c r="R1088">
        <v>2022</v>
      </c>
      <c r="S1088">
        <v>78</v>
      </c>
      <c r="T1088">
        <v>0</v>
      </c>
      <c r="U1088">
        <v>387</v>
      </c>
      <c r="V1088">
        <v>150387</v>
      </c>
      <c r="W1088" t="s">
        <v>26</v>
      </c>
      <c r="X1088" t="s">
        <v>26</v>
      </c>
      <c r="Y1088" t="s">
        <v>127</v>
      </c>
      <c r="Z1088" t="s">
        <v>780</v>
      </c>
      <c r="AA1088" s="3" t="str">
        <f t="shared" si="32"/>
        <v>0387</v>
      </c>
      <c r="AB1088" s="4" t="str">
        <f t="shared" si="33"/>
        <v>Non-TIF</v>
      </c>
    </row>
    <row r="1089" spans="1:28" x14ac:dyDescent="0.25">
      <c r="A1089">
        <v>2022</v>
      </c>
      <c r="B1089">
        <v>78</v>
      </c>
      <c r="C1089" t="s">
        <v>31</v>
      </c>
      <c r="D1089">
        <v>35081905</v>
      </c>
      <c r="E1089">
        <v>25239500</v>
      </c>
      <c r="F1089">
        <v>470409</v>
      </c>
      <c r="G1089">
        <v>670833</v>
      </c>
      <c r="H1089">
        <v>0</v>
      </c>
      <c r="I1089">
        <v>0</v>
      </c>
      <c r="J1089">
        <v>0</v>
      </c>
      <c r="K1089">
        <v>0</v>
      </c>
      <c r="L1089">
        <v>80843</v>
      </c>
      <c r="M1089">
        <v>7700519</v>
      </c>
      <c r="N1089">
        <v>69244009</v>
      </c>
      <c r="O1089">
        <v>62968</v>
      </c>
      <c r="P1089">
        <v>69181041</v>
      </c>
      <c r="Q1089">
        <v>3053328</v>
      </c>
      <c r="R1089">
        <v>2022</v>
      </c>
      <c r="S1089">
        <v>78</v>
      </c>
      <c r="T1089">
        <v>4</v>
      </c>
      <c r="U1089">
        <v>356</v>
      </c>
      <c r="V1089">
        <v>434356</v>
      </c>
      <c r="W1089" t="s">
        <v>26</v>
      </c>
      <c r="X1089" t="s">
        <v>26</v>
      </c>
      <c r="Y1089" t="s">
        <v>454</v>
      </c>
      <c r="Z1089" t="s">
        <v>780</v>
      </c>
      <c r="AA1089" s="3" t="str">
        <f t="shared" si="32"/>
        <v>4356</v>
      </c>
      <c r="AB1089" s="4" t="str">
        <f t="shared" si="33"/>
        <v>Non-TIF</v>
      </c>
    </row>
    <row r="1090" spans="1:28" x14ac:dyDescent="0.25">
      <c r="A1090">
        <v>2022</v>
      </c>
      <c r="B1090">
        <v>78</v>
      </c>
      <c r="C1090" t="s">
        <v>31</v>
      </c>
      <c r="D1090">
        <v>1590549512</v>
      </c>
      <c r="E1090">
        <v>21995436</v>
      </c>
      <c r="F1090">
        <v>1199246</v>
      </c>
      <c r="G1090">
        <v>563592605</v>
      </c>
      <c r="H1090">
        <v>93720628</v>
      </c>
      <c r="I1090">
        <v>0</v>
      </c>
      <c r="J1090">
        <v>0</v>
      </c>
      <c r="K1090">
        <v>0</v>
      </c>
      <c r="L1090">
        <v>2888142</v>
      </c>
      <c r="M1090">
        <v>28969244</v>
      </c>
      <c r="N1090">
        <v>2302914813</v>
      </c>
      <c r="O1090">
        <v>3822528</v>
      </c>
      <c r="P1090">
        <v>2299092285</v>
      </c>
      <c r="Q1090">
        <v>69474816</v>
      </c>
      <c r="R1090">
        <v>2022</v>
      </c>
      <c r="S1090">
        <v>78</v>
      </c>
      <c r="T1090">
        <v>1</v>
      </c>
      <c r="U1090">
        <v>476</v>
      </c>
      <c r="V1090">
        <v>781476</v>
      </c>
      <c r="W1090" t="s">
        <v>26</v>
      </c>
      <c r="X1090" t="s">
        <v>26</v>
      </c>
      <c r="Y1090" t="s">
        <v>784</v>
      </c>
      <c r="Z1090" t="s">
        <v>780</v>
      </c>
      <c r="AA1090" s="3" t="str">
        <f t="shared" si="32"/>
        <v>1476</v>
      </c>
      <c r="AB1090" s="4" t="str">
        <f t="shared" si="33"/>
        <v>Non-TIF</v>
      </c>
    </row>
    <row r="1091" spans="1:28" x14ac:dyDescent="0.25">
      <c r="A1091">
        <v>2022</v>
      </c>
      <c r="B1091">
        <v>78</v>
      </c>
      <c r="C1091" t="s">
        <v>31</v>
      </c>
      <c r="D1091">
        <v>178166043</v>
      </c>
      <c r="E1091">
        <v>66847144</v>
      </c>
      <c r="F1091">
        <v>1995183</v>
      </c>
      <c r="G1091">
        <v>7019456</v>
      </c>
      <c r="H1091">
        <v>330000</v>
      </c>
      <c r="I1091">
        <v>0</v>
      </c>
      <c r="J1091">
        <v>0</v>
      </c>
      <c r="K1091">
        <v>0</v>
      </c>
      <c r="L1091">
        <v>5098149</v>
      </c>
      <c r="M1091">
        <v>0</v>
      </c>
      <c r="N1091">
        <v>259455975</v>
      </c>
      <c r="O1091">
        <v>257428</v>
      </c>
      <c r="P1091">
        <v>259198547</v>
      </c>
      <c r="Q1091">
        <v>7968244</v>
      </c>
      <c r="R1091">
        <v>2022</v>
      </c>
      <c r="S1091">
        <v>78</v>
      </c>
      <c r="T1091">
        <v>6</v>
      </c>
      <c r="U1091">
        <v>453</v>
      </c>
      <c r="V1091">
        <v>786453</v>
      </c>
      <c r="W1091" t="s">
        <v>26</v>
      </c>
      <c r="X1091" t="s">
        <v>26</v>
      </c>
      <c r="Y1091" t="s">
        <v>723</v>
      </c>
      <c r="Z1091" t="s">
        <v>780</v>
      </c>
      <c r="AA1091" s="3" t="str">
        <f t="shared" ref="AA1091:AA1154" si="34">CONCATENATE(T1091,TEXT(U1091,"000"))</f>
        <v>6453</v>
      </c>
      <c r="AB1091" s="4" t="str">
        <f t="shared" ref="AB1091:AB1154" si="35">IF(C1091="I","TIF","Non-TIF")</f>
        <v>Non-TIF</v>
      </c>
    </row>
    <row r="1092" spans="1:28" x14ac:dyDescent="0.25">
      <c r="A1092">
        <v>2022</v>
      </c>
      <c r="B1092">
        <v>78</v>
      </c>
      <c r="C1092" t="s">
        <v>31</v>
      </c>
      <c r="D1092">
        <v>71692099</v>
      </c>
      <c r="E1092">
        <v>62486163</v>
      </c>
      <c r="F1092">
        <v>1705208</v>
      </c>
      <c r="G1092">
        <v>6031593</v>
      </c>
      <c r="H1092">
        <v>1609636</v>
      </c>
      <c r="I1092">
        <v>0</v>
      </c>
      <c r="J1092">
        <v>0</v>
      </c>
      <c r="K1092">
        <v>0</v>
      </c>
      <c r="L1092">
        <v>1277333</v>
      </c>
      <c r="M1092">
        <v>6561979</v>
      </c>
      <c r="N1092">
        <v>151364011</v>
      </c>
      <c r="O1092">
        <v>127788</v>
      </c>
      <c r="P1092">
        <v>151236223</v>
      </c>
      <c r="Q1092">
        <v>2608620</v>
      </c>
      <c r="R1092">
        <v>2022</v>
      </c>
      <c r="S1092">
        <v>78</v>
      </c>
      <c r="T1092">
        <v>6</v>
      </c>
      <c r="U1092">
        <v>460</v>
      </c>
      <c r="V1092">
        <v>786460</v>
      </c>
      <c r="W1092" t="s">
        <v>26</v>
      </c>
      <c r="X1092" t="s">
        <v>26</v>
      </c>
      <c r="Y1092" t="s">
        <v>456</v>
      </c>
      <c r="Z1092" t="s">
        <v>780</v>
      </c>
      <c r="AA1092" s="3" t="str">
        <f t="shared" si="34"/>
        <v>6460</v>
      </c>
      <c r="AB1092" s="4" t="str">
        <f t="shared" si="35"/>
        <v>Non-TIF</v>
      </c>
    </row>
    <row r="1093" spans="1:28" x14ac:dyDescent="0.25">
      <c r="A1093">
        <v>2022</v>
      </c>
      <c r="B1093">
        <v>79</v>
      </c>
      <c r="C1093" t="s">
        <v>44</v>
      </c>
      <c r="D1093">
        <v>0</v>
      </c>
      <c r="E1093">
        <v>0</v>
      </c>
      <c r="F1093">
        <v>0</v>
      </c>
      <c r="G1093">
        <v>0</v>
      </c>
      <c r="H1093">
        <v>49295841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49295841</v>
      </c>
      <c r="O1093">
        <v>0</v>
      </c>
      <c r="P1093">
        <v>49295841</v>
      </c>
      <c r="Q1093">
        <v>0</v>
      </c>
      <c r="R1093">
        <v>2022</v>
      </c>
      <c r="S1093">
        <v>79</v>
      </c>
      <c r="T1093">
        <v>4</v>
      </c>
      <c r="U1093">
        <v>437</v>
      </c>
      <c r="V1093">
        <v>794437</v>
      </c>
      <c r="W1093" t="s">
        <v>26</v>
      </c>
      <c r="X1093" t="s">
        <v>26</v>
      </c>
      <c r="Y1093" t="s">
        <v>914</v>
      </c>
      <c r="Z1093" t="s">
        <v>786</v>
      </c>
      <c r="AA1093" s="3" t="str">
        <f t="shared" si="34"/>
        <v>4437</v>
      </c>
      <c r="AB1093" s="4" t="str">
        <f t="shared" si="35"/>
        <v>Non-TIF</v>
      </c>
    </row>
    <row r="1094" spans="1:28" x14ac:dyDescent="0.25">
      <c r="A1094">
        <v>2022</v>
      </c>
      <c r="B1094">
        <v>79</v>
      </c>
      <c r="C1094" t="s">
        <v>23</v>
      </c>
      <c r="D1094">
        <v>0</v>
      </c>
      <c r="E1094">
        <v>0</v>
      </c>
      <c r="F1094">
        <v>0</v>
      </c>
      <c r="G1094">
        <v>0</v>
      </c>
      <c r="H1094">
        <v>1088550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1088550</v>
      </c>
      <c r="O1094">
        <v>0</v>
      </c>
      <c r="P1094">
        <v>1088550</v>
      </c>
      <c r="Q1094">
        <v>0</v>
      </c>
      <c r="R1094">
        <v>2022</v>
      </c>
      <c r="S1094">
        <v>79</v>
      </c>
      <c r="T1094">
        <v>6</v>
      </c>
      <c r="U1094">
        <v>462</v>
      </c>
      <c r="V1094" t="s">
        <v>1711</v>
      </c>
      <c r="W1094" t="s">
        <v>25</v>
      </c>
      <c r="X1094" t="s">
        <v>26</v>
      </c>
      <c r="Y1094" t="s">
        <v>1712</v>
      </c>
      <c r="Z1094" t="s">
        <v>786</v>
      </c>
      <c r="AA1094" s="3" t="str">
        <f t="shared" si="34"/>
        <v>6462</v>
      </c>
      <c r="AB1094" s="4" t="str">
        <f t="shared" si="35"/>
        <v>TIF</v>
      </c>
    </row>
    <row r="1095" spans="1:28" x14ac:dyDescent="0.25">
      <c r="A1095">
        <v>2022</v>
      </c>
      <c r="B1095">
        <v>79</v>
      </c>
      <c r="C1095" t="s">
        <v>23</v>
      </c>
      <c r="D1095">
        <v>47481961</v>
      </c>
      <c r="E1095">
        <v>0</v>
      </c>
      <c r="F1095">
        <v>0</v>
      </c>
      <c r="G1095">
        <v>30001204</v>
      </c>
      <c r="H1095">
        <v>9938920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87422085</v>
      </c>
      <c r="O1095">
        <v>0</v>
      </c>
      <c r="P1095">
        <v>87422085</v>
      </c>
      <c r="Q1095">
        <v>0</v>
      </c>
      <c r="R1095">
        <v>2022</v>
      </c>
      <c r="S1095">
        <v>79</v>
      </c>
      <c r="T1095">
        <v>2</v>
      </c>
      <c r="U1095">
        <v>709</v>
      </c>
      <c r="V1095" t="s">
        <v>568</v>
      </c>
      <c r="W1095" t="s">
        <v>25</v>
      </c>
      <c r="X1095" t="s">
        <v>26</v>
      </c>
      <c r="Y1095" t="s">
        <v>569</v>
      </c>
      <c r="Z1095" t="s">
        <v>786</v>
      </c>
      <c r="AA1095" s="3" t="str">
        <f t="shared" si="34"/>
        <v>2709</v>
      </c>
      <c r="AB1095" s="4" t="str">
        <f t="shared" si="35"/>
        <v>TIF</v>
      </c>
    </row>
    <row r="1096" spans="1:28" x14ac:dyDescent="0.25">
      <c r="A1096">
        <v>2022</v>
      </c>
      <c r="B1096">
        <v>79</v>
      </c>
      <c r="C1096" t="s">
        <v>31</v>
      </c>
      <c r="D1096">
        <v>2013337</v>
      </c>
      <c r="E1096">
        <v>4034353</v>
      </c>
      <c r="F1096">
        <v>114691</v>
      </c>
      <c r="G1096">
        <v>99397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6261778</v>
      </c>
      <c r="O1096">
        <v>5556</v>
      </c>
      <c r="P1096">
        <v>6256222</v>
      </c>
      <c r="Q1096">
        <v>660483</v>
      </c>
      <c r="R1096">
        <v>2022</v>
      </c>
      <c r="S1096">
        <v>79</v>
      </c>
      <c r="T1096">
        <v>2</v>
      </c>
      <c r="U1096">
        <v>97</v>
      </c>
      <c r="V1096">
        <v>482097</v>
      </c>
      <c r="W1096" t="s">
        <v>26</v>
      </c>
      <c r="X1096" t="s">
        <v>26</v>
      </c>
      <c r="Y1096" t="s">
        <v>522</v>
      </c>
      <c r="Z1096" t="s">
        <v>786</v>
      </c>
      <c r="AA1096" s="3" t="str">
        <f t="shared" si="34"/>
        <v>2097</v>
      </c>
      <c r="AB1096" s="4" t="str">
        <f t="shared" si="35"/>
        <v>Non-TIF</v>
      </c>
    </row>
    <row r="1097" spans="1:28" x14ac:dyDescent="0.25">
      <c r="A1097">
        <v>2022</v>
      </c>
      <c r="B1097">
        <v>79</v>
      </c>
      <c r="C1097" t="s">
        <v>31</v>
      </c>
      <c r="D1097">
        <v>10672930</v>
      </c>
      <c r="E1097">
        <v>21514191</v>
      </c>
      <c r="F1097">
        <v>1327912</v>
      </c>
      <c r="G1097">
        <v>38294</v>
      </c>
      <c r="H1097">
        <v>0</v>
      </c>
      <c r="I1097">
        <v>0</v>
      </c>
      <c r="J1097">
        <v>0</v>
      </c>
      <c r="K1097">
        <v>0</v>
      </c>
      <c r="L1097">
        <v>415463</v>
      </c>
      <c r="M1097">
        <v>8055351</v>
      </c>
      <c r="N1097">
        <v>42024141</v>
      </c>
      <c r="O1097">
        <v>25928</v>
      </c>
      <c r="P1097">
        <v>41998213</v>
      </c>
      <c r="Q1097">
        <v>2292411</v>
      </c>
      <c r="R1097">
        <v>2022</v>
      </c>
      <c r="S1097">
        <v>79</v>
      </c>
      <c r="T1097">
        <v>3</v>
      </c>
      <c r="U1097">
        <v>906</v>
      </c>
      <c r="V1097">
        <v>503906</v>
      </c>
      <c r="W1097" t="s">
        <v>26</v>
      </c>
      <c r="X1097" t="s">
        <v>26</v>
      </c>
      <c r="Y1097" t="s">
        <v>537</v>
      </c>
      <c r="Z1097" t="s">
        <v>786</v>
      </c>
      <c r="AA1097" s="3" t="str">
        <f t="shared" si="34"/>
        <v>3906</v>
      </c>
      <c r="AB1097" s="4" t="str">
        <f t="shared" si="35"/>
        <v>Non-TIF</v>
      </c>
    </row>
    <row r="1098" spans="1:28" x14ac:dyDescent="0.25">
      <c r="A1098">
        <v>2022</v>
      </c>
      <c r="B1098">
        <v>79</v>
      </c>
      <c r="C1098" t="s">
        <v>31</v>
      </c>
      <c r="D1098">
        <v>2479796</v>
      </c>
      <c r="E1098">
        <v>8082071</v>
      </c>
      <c r="F1098">
        <v>254805</v>
      </c>
      <c r="G1098">
        <v>822166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3009183</v>
      </c>
      <c r="N1098">
        <v>14648021</v>
      </c>
      <c r="O1098">
        <v>8184</v>
      </c>
      <c r="P1098">
        <v>14639837</v>
      </c>
      <c r="Q1098">
        <v>362381</v>
      </c>
      <c r="R1098">
        <v>2022</v>
      </c>
      <c r="S1098">
        <v>79</v>
      </c>
      <c r="T1098">
        <v>4</v>
      </c>
      <c r="U1098">
        <v>776</v>
      </c>
      <c r="V1098">
        <v>624776</v>
      </c>
      <c r="W1098" t="s">
        <v>26</v>
      </c>
      <c r="X1098" t="s">
        <v>26</v>
      </c>
      <c r="Y1098" t="s">
        <v>716</v>
      </c>
      <c r="Z1098" t="s">
        <v>786</v>
      </c>
      <c r="AA1098" s="3" t="str">
        <f t="shared" si="34"/>
        <v>4776</v>
      </c>
      <c r="AB1098" s="4" t="str">
        <f t="shared" si="35"/>
        <v>Non-TIF</v>
      </c>
    </row>
    <row r="1099" spans="1:28" x14ac:dyDescent="0.25">
      <c r="A1099">
        <v>2022</v>
      </c>
      <c r="B1099">
        <v>79</v>
      </c>
      <c r="C1099" t="s">
        <v>31</v>
      </c>
      <c r="D1099">
        <v>276650805</v>
      </c>
      <c r="E1099">
        <v>123967741</v>
      </c>
      <c r="F1099">
        <v>8993437</v>
      </c>
      <c r="G1099">
        <v>50859397</v>
      </c>
      <c r="H1099">
        <v>31879702</v>
      </c>
      <c r="I1099">
        <v>0</v>
      </c>
      <c r="J1099">
        <v>0</v>
      </c>
      <c r="K1099">
        <v>0</v>
      </c>
      <c r="L1099">
        <v>1811144</v>
      </c>
      <c r="M1099">
        <v>18070829</v>
      </c>
      <c r="N1099">
        <v>512233055</v>
      </c>
      <c r="O1099">
        <v>529672</v>
      </c>
      <c r="P1099">
        <v>511703383</v>
      </c>
      <c r="Q1099">
        <v>10587922</v>
      </c>
      <c r="R1099">
        <v>2022</v>
      </c>
      <c r="S1099">
        <v>79</v>
      </c>
      <c r="T1099">
        <v>2</v>
      </c>
      <c r="U1099">
        <v>709</v>
      </c>
      <c r="V1099">
        <v>792709</v>
      </c>
      <c r="W1099" t="s">
        <v>26</v>
      </c>
      <c r="X1099" t="s">
        <v>26</v>
      </c>
      <c r="Y1099" t="s">
        <v>531</v>
      </c>
      <c r="Z1099" t="s">
        <v>786</v>
      </c>
      <c r="AA1099" s="3" t="str">
        <f t="shared" si="34"/>
        <v>2709</v>
      </c>
      <c r="AB1099" s="4" t="str">
        <f t="shared" si="35"/>
        <v>Non-TIF</v>
      </c>
    </row>
    <row r="1100" spans="1:28" x14ac:dyDescent="0.25">
      <c r="A1100">
        <v>2022</v>
      </c>
      <c r="B1100">
        <v>80</v>
      </c>
      <c r="C1100" t="s">
        <v>31</v>
      </c>
      <c r="D1100">
        <v>11316786</v>
      </c>
      <c r="E1100">
        <v>31008510</v>
      </c>
      <c r="F1100">
        <v>3082919</v>
      </c>
      <c r="G1100">
        <v>2333231</v>
      </c>
      <c r="H1100">
        <v>238552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47979998</v>
      </c>
      <c r="O1100">
        <v>43133</v>
      </c>
      <c r="P1100">
        <v>47936865</v>
      </c>
      <c r="Q1100">
        <v>1054221</v>
      </c>
      <c r="R1100">
        <v>2022</v>
      </c>
      <c r="S1100">
        <v>80</v>
      </c>
      <c r="T1100">
        <v>1</v>
      </c>
      <c r="U1100">
        <v>782</v>
      </c>
      <c r="V1100">
        <v>801782</v>
      </c>
      <c r="W1100" t="s">
        <v>26</v>
      </c>
      <c r="X1100" t="s">
        <v>26</v>
      </c>
      <c r="Y1100" t="s">
        <v>796</v>
      </c>
      <c r="Z1100" t="s">
        <v>795</v>
      </c>
      <c r="AA1100" s="3" t="str">
        <f t="shared" si="34"/>
        <v>1782</v>
      </c>
      <c r="AB1100" s="4" t="str">
        <f t="shared" si="35"/>
        <v>Non-TIF</v>
      </c>
    </row>
    <row r="1101" spans="1:28" x14ac:dyDescent="0.25">
      <c r="A1101">
        <v>2022</v>
      </c>
      <c r="B1101">
        <v>80</v>
      </c>
      <c r="C1101" t="s">
        <v>31</v>
      </c>
      <c r="D1101">
        <v>528979</v>
      </c>
      <c r="E1101">
        <v>3213178</v>
      </c>
      <c r="F1101">
        <v>313483</v>
      </c>
      <c r="G1101">
        <v>110646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4166286</v>
      </c>
      <c r="O1101">
        <v>1852</v>
      </c>
      <c r="P1101">
        <v>4164434</v>
      </c>
      <c r="Q1101">
        <v>138716</v>
      </c>
      <c r="R1101">
        <v>2022</v>
      </c>
      <c r="S1101">
        <v>80</v>
      </c>
      <c r="T1101">
        <v>1</v>
      </c>
      <c r="U1101">
        <v>970</v>
      </c>
      <c r="V1101">
        <v>881970</v>
      </c>
      <c r="W1101" t="s">
        <v>26</v>
      </c>
      <c r="X1101" t="s">
        <v>26</v>
      </c>
      <c r="Y1101" t="s">
        <v>396</v>
      </c>
      <c r="Z1101" t="s">
        <v>795</v>
      </c>
      <c r="AA1101" s="3" t="str">
        <f t="shared" si="34"/>
        <v>1970</v>
      </c>
      <c r="AB1101" s="4" t="str">
        <f t="shared" si="35"/>
        <v>Non-TIF</v>
      </c>
    </row>
    <row r="1102" spans="1:28" x14ac:dyDescent="0.25">
      <c r="A1102">
        <v>2022</v>
      </c>
      <c r="B1102">
        <v>81</v>
      </c>
      <c r="C1102" t="s">
        <v>44</v>
      </c>
      <c r="D1102">
        <v>544747</v>
      </c>
      <c r="E1102">
        <v>132542</v>
      </c>
      <c r="F1102">
        <v>0</v>
      </c>
      <c r="G1102">
        <v>2315226</v>
      </c>
      <c r="H1102">
        <v>741401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3733916</v>
      </c>
      <c r="O1102">
        <v>0</v>
      </c>
      <c r="P1102">
        <v>3733916</v>
      </c>
      <c r="Q1102">
        <v>0</v>
      </c>
      <c r="R1102">
        <v>2022</v>
      </c>
      <c r="S1102">
        <v>81</v>
      </c>
      <c r="T1102">
        <v>6</v>
      </c>
      <c r="U1102">
        <v>741</v>
      </c>
      <c r="V1102">
        <v>816741</v>
      </c>
      <c r="W1102" t="s">
        <v>26</v>
      </c>
      <c r="X1102" t="s">
        <v>26</v>
      </c>
      <c r="Y1102" t="s">
        <v>226</v>
      </c>
      <c r="Z1102" t="s">
        <v>799</v>
      </c>
      <c r="AA1102" s="3" t="str">
        <f t="shared" si="34"/>
        <v>6741</v>
      </c>
      <c r="AB1102" s="4" t="str">
        <f t="shared" si="35"/>
        <v>Non-TIF</v>
      </c>
    </row>
    <row r="1103" spans="1:28" x14ac:dyDescent="0.25">
      <c r="A1103">
        <v>2022</v>
      </c>
      <c r="B1103">
        <v>81</v>
      </c>
      <c r="C1103" t="s">
        <v>23</v>
      </c>
      <c r="D1103">
        <v>997172</v>
      </c>
      <c r="E1103">
        <v>16580</v>
      </c>
      <c r="F1103">
        <v>0</v>
      </c>
      <c r="G1103">
        <v>5076824</v>
      </c>
      <c r="H1103">
        <v>1644648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7735224</v>
      </c>
      <c r="O1103">
        <v>0</v>
      </c>
      <c r="P1103">
        <v>7735224</v>
      </c>
      <c r="Q1103">
        <v>0</v>
      </c>
      <c r="R1103">
        <v>2022</v>
      </c>
      <c r="S1103">
        <v>81</v>
      </c>
      <c r="T1103">
        <v>6</v>
      </c>
      <c r="U1103">
        <v>741</v>
      </c>
      <c r="V1103" t="s">
        <v>797</v>
      </c>
      <c r="W1103" t="s">
        <v>25</v>
      </c>
      <c r="X1103" t="s">
        <v>26</v>
      </c>
      <c r="Y1103" t="s">
        <v>798</v>
      </c>
      <c r="Z1103" t="s">
        <v>799</v>
      </c>
      <c r="AA1103" s="3" t="str">
        <f t="shared" si="34"/>
        <v>6741</v>
      </c>
      <c r="AB1103" s="4" t="str">
        <f t="shared" si="35"/>
        <v>TIF</v>
      </c>
    </row>
    <row r="1104" spans="1:28" x14ac:dyDescent="0.25">
      <c r="A1104">
        <v>2022</v>
      </c>
      <c r="B1104">
        <v>81</v>
      </c>
      <c r="C1104" t="s">
        <v>31</v>
      </c>
      <c r="D1104">
        <v>1094492</v>
      </c>
      <c r="E1104">
        <v>10822731</v>
      </c>
      <c r="F1104">
        <v>692452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1218107</v>
      </c>
      <c r="M1104">
        <v>0</v>
      </c>
      <c r="N1104">
        <v>13827782</v>
      </c>
      <c r="O1104">
        <v>1852</v>
      </c>
      <c r="P1104">
        <v>13825930</v>
      </c>
      <c r="Q1104">
        <v>1075213</v>
      </c>
      <c r="R1104">
        <v>2022</v>
      </c>
      <c r="S1104">
        <v>81</v>
      </c>
      <c r="T1104">
        <v>4</v>
      </c>
      <c r="U1104">
        <v>644</v>
      </c>
      <c r="V1104">
        <v>114644</v>
      </c>
      <c r="W1104" t="s">
        <v>26</v>
      </c>
      <c r="X1104" t="s">
        <v>26</v>
      </c>
      <c r="Y1104" t="s">
        <v>223</v>
      </c>
      <c r="Z1104" t="s">
        <v>799</v>
      </c>
      <c r="AA1104" s="3" t="str">
        <f t="shared" si="34"/>
        <v>4644</v>
      </c>
      <c r="AB1104" s="4" t="str">
        <f t="shared" si="35"/>
        <v>Non-TIF</v>
      </c>
    </row>
    <row r="1105" spans="1:28" x14ac:dyDescent="0.25">
      <c r="A1105">
        <v>2022</v>
      </c>
      <c r="B1105">
        <v>81</v>
      </c>
      <c r="C1105" t="s">
        <v>31</v>
      </c>
      <c r="D1105">
        <v>1763717</v>
      </c>
      <c r="E1105">
        <v>10772641</v>
      </c>
      <c r="F1105">
        <v>180244</v>
      </c>
      <c r="G1105">
        <v>75013</v>
      </c>
      <c r="H1105">
        <v>4940445</v>
      </c>
      <c r="I1105">
        <v>0</v>
      </c>
      <c r="J1105">
        <v>0</v>
      </c>
      <c r="K1105">
        <v>0</v>
      </c>
      <c r="L1105">
        <v>94542</v>
      </c>
      <c r="M1105">
        <v>0</v>
      </c>
      <c r="N1105">
        <v>17826602</v>
      </c>
      <c r="O1105">
        <v>3704</v>
      </c>
      <c r="P1105">
        <v>17822898</v>
      </c>
      <c r="Q1105">
        <v>145960</v>
      </c>
      <c r="R1105">
        <v>2022</v>
      </c>
      <c r="S1105">
        <v>81</v>
      </c>
      <c r="T1105">
        <v>2</v>
      </c>
      <c r="U1105">
        <v>376</v>
      </c>
      <c r="V1105">
        <v>472376</v>
      </c>
      <c r="W1105" t="s">
        <v>26</v>
      </c>
      <c r="X1105" t="s">
        <v>26</v>
      </c>
      <c r="Y1105" t="s">
        <v>175</v>
      </c>
      <c r="Z1105" t="s">
        <v>799</v>
      </c>
      <c r="AA1105" s="3" t="str">
        <f t="shared" si="34"/>
        <v>2376</v>
      </c>
      <c r="AB1105" s="4" t="str">
        <f t="shared" si="35"/>
        <v>Non-TIF</v>
      </c>
    </row>
    <row r="1106" spans="1:28" x14ac:dyDescent="0.25">
      <c r="A1106">
        <v>2022</v>
      </c>
      <c r="B1106">
        <v>82</v>
      </c>
      <c r="C1106" t="s">
        <v>23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2022</v>
      </c>
      <c r="S1106">
        <v>82</v>
      </c>
      <c r="T1106">
        <v>0</v>
      </c>
      <c r="U1106">
        <v>603</v>
      </c>
      <c r="V1106" t="s">
        <v>800</v>
      </c>
      <c r="W1106" t="s">
        <v>25</v>
      </c>
      <c r="X1106" t="s">
        <v>26</v>
      </c>
      <c r="Y1106" t="s">
        <v>801</v>
      </c>
      <c r="Z1106" t="s">
        <v>802</v>
      </c>
      <c r="AA1106" s="3" t="str">
        <f t="shared" si="34"/>
        <v>0603</v>
      </c>
      <c r="AB1106" s="4" t="str">
        <f t="shared" si="35"/>
        <v>TIF</v>
      </c>
    </row>
    <row r="1107" spans="1:28" x14ac:dyDescent="0.25">
      <c r="A1107">
        <v>2022</v>
      </c>
      <c r="B1107">
        <v>82</v>
      </c>
      <c r="C1107" t="s">
        <v>23</v>
      </c>
      <c r="D1107">
        <v>7351140</v>
      </c>
      <c r="E1107">
        <v>0</v>
      </c>
      <c r="F1107">
        <v>0</v>
      </c>
      <c r="G1107">
        <v>76218184</v>
      </c>
      <c r="H1107">
        <v>6102812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89672136</v>
      </c>
      <c r="O1107">
        <v>0</v>
      </c>
      <c r="P1107">
        <v>89672136</v>
      </c>
      <c r="Q1107">
        <v>0</v>
      </c>
      <c r="R1107">
        <v>2022</v>
      </c>
      <c r="S1107">
        <v>82</v>
      </c>
      <c r="T1107">
        <v>0</v>
      </c>
      <c r="U1107">
        <v>621</v>
      </c>
      <c r="V1107" t="s">
        <v>981</v>
      </c>
      <c r="W1107" t="s">
        <v>25</v>
      </c>
      <c r="X1107" t="s">
        <v>26</v>
      </c>
      <c r="Y1107" t="s">
        <v>982</v>
      </c>
      <c r="Z1107" t="s">
        <v>802</v>
      </c>
      <c r="AA1107" s="3" t="str">
        <f t="shared" si="34"/>
        <v>0621</v>
      </c>
      <c r="AB1107" s="4" t="str">
        <f t="shared" si="35"/>
        <v>TIF</v>
      </c>
    </row>
    <row r="1108" spans="1:28" x14ac:dyDescent="0.25">
      <c r="A1108">
        <v>2022</v>
      </c>
      <c r="B1108">
        <v>82</v>
      </c>
      <c r="C1108" t="s">
        <v>31</v>
      </c>
      <c r="D1108">
        <v>15695100</v>
      </c>
      <c r="E1108">
        <v>21201855</v>
      </c>
      <c r="F1108">
        <v>1455965</v>
      </c>
      <c r="G1108">
        <v>686071</v>
      </c>
      <c r="H1108">
        <v>578425</v>
      </c>
      <c r="I1108">
        <v>0</v>
      </c>
      <c r="J1108">
        <v>0</v>
      </c>
      <c r="K1108">
        <v>0</v>
      </c>
      <c r="L1108">
        <v>1020613</v>
      </c>
      <c r="M1108">
        <v>0</v>
      </c>
      <c r="N1108">
        <v>40638029</v>
      </c>
      <c r="O1108">
        <v>29632</v>
      </c>
      <c r="P1108">
        <v>40608397</v>
      </c>
      <c r="Q1108">
        <v>337607</v>
      </c>
      <c r="R1108">
        <v>2022</v>
      </c>
      <c r="S1108">
        <v>82</v>
      </c>
      <c r="T1108">
        <v>0</v>
      </c>
      <c r="U1108">
        <v>603</v>
      </c>
      <c r="V1108">
        <v>160603</v>
      </c>
      <c r="W1108" t="s">
        <v>26</v>
      </c>
      <c r="X1108" t="s">
        <v>26</v>
      </c>
      <c r="Y1108" t="s">
        <v>208</v>
      </c>
      <c r="Z1108" t="s">
        <v>802</v>
      </c>
      <c r="AA1108" s="3" t="str">
        <f t="shared" si="34"/>
        <v>0603</v>
      </c>
      <c r="AB1108" s="4" t="str">
        <f t="shared" si="35"/>
        <v>Non-TIF</v>
      </c>
    </row>
    <row r="1109" spans="1:28" x14ac:dyDescent="0.25">
      <c r="A1109">
        <v>2022</v>
      </c>
      <c r="B1109">
        <v>82</v>
      </c>
      <c r="C1109" t="s">
        <v>31</v>
      </c>
      <c r="D1109">
        <v>8131720</v>
      </c>
      <c r="E1109">
        <v>7097075</v>
      </c>
      <c r="F1109">
        <v>264319</v>
      </c>
      <c r="G1109">
        <v>109758</v>
      </c>
      <c r="H1109">
        <v>0</v>
      </c>
      <c r="I1109">
        <v>0</v>
      </c>
      <c r="J1109">
        <v>0</v>
      </c>
      <c r="K1109">
        <v>0</v>
      </c>
      <c r="L1109">
        <v>866023</v>
      </c>
      <c r="M1109">
        <v>0</v>
      </c>
      <c r="N1109">
        <v>16468895</v>
      </c>
      <c r="O1109">
        <v>18520</v>
      </c>
      <c r="P1109">
        <v>16450375</v>
      </c>
      <c r="Q1109">
        <v>195853</v>
      </c>
      <c r="R1109">
        <v>2022</v>
      </c>
      <c r="S1109">
        <v>82</v>
      </c>
      <c r="T1109">
        <v>0</v>
      </c>
      <c r="U1109">
        <v>918</v>
      </c>
      <c r="V1109">
        <v>230918</v>
      </c>
      <c r="W1109" t="s">
        <v>26</v>
      </c>
      <c r="X1109" t="s">
        <v>26</v>
      </c>
      <c r="Y1109" t="s">
        <v>402</v>
      </c>
      <c r="Z1109" t="s">
        <v>802</v>
      </c>
      <c r="AA1109" s="3" t="str">
        <f t="shared" si="34"/>
        <v>0918</v>
      </c>
      <c r="AB1109" s="4" t="str">
        <f t="shared" si="35"/>
        <v>Non-TIF</v>
      </c>
    </row>
    <row r="1110" spans="1:28" x14ac:dyDescent="0.25">
      <c r="A1110">
        <v>2022</v>
      </c>
      <c r="B1110">
        <v>82</v>
      </c>
      <c r="C1110" t="s">
        <v>31</v>
      </c>
      <c r="D1110">
        <v>1063454410</v>
      </c>
      <c r="E1110">
        <v>751144</v>
      </c>
      <c r="F1110">
        <v>24643</v>
      </c>
      <c r="G1110">
        <v>322533398</v>
      </c>
      <c r="H1110">
        <v>6384168</v>
      </c>
      <c r="I1110">
        <v>0</v>
      </c>
      <c r="J1110">
        <v>0</v>
      </c>
      <c r="K1110">
        <v>0</v>
      </c>
      <c r="L1110">
        <v>7831652</v>
      </c>
      <c r="M1110">
        <v>763269</v>
      </c>
      <c r="N1110">
        <v>1401742684</v>
      </c>
      <c r="O1110">
        <v>1839036</v>
      </c>
      <c r="P1110">
        <v>1399903648</v>
      </c>
      <c r="Q1110">
        <v>29870978</v>
      </c>
      <c r="R1110">
        <v>2022</v>
      </c>
      <c r="S1110">
        <v>82</v>
      </c>
      <c r="T1110">
        <v>0</v>
      </c>
      <c r="U1110">
        <v>621</v>
      </c>
      <c r="V1110">
        <v>820621</v>
      </c>
      <c r="W1110" t="s">
        <v>26</v>
      </c>
      <c r="X1110" t="s">
        <v>26</v>
      </c>
      <c r="Y1110" t="s">
        <v>803</v>
      </c>
      <c r="Z1110" t="s">
        <v>802</v>
      </c>
      <c r="AA1110" s="3" t="str">
        <f t="shared" si="34"/>
        <v>0621</v>
      </c>
      <c r="AB1110" s="4" t="str">
        <f t="shared" si="35"/>
        <v>Non-TIF</v>
      </c>
    </row>
    <row r="1111" spans="1:28" x14ac:dyDescent="0.25">
      <c r="A1111">
        <v>2022</v>
      </c>
      <c r="B1111">
        <v>82</v>
      </c>
      <c r="C1111" t="s">
        <v>31</v>
      </c>
      <c r="D1111">
        <v>3108905556</v>
      </c>
      <c r="E1111">
        <v>69593718</v>
      </c>
      <c r="F1111">
        <v>4010870</v>
      </c>
      <c r="G1111">
        <v>1066129474</v>
      </c>
      <c r="H1111">
        <v>104075932</v>
      </c>
      <c r="I1111">
        <v>0</v>
      </c>
      <c r="J1111">
        <v>0</v>
      </c>
      <c r="K1111">
        <v>0</v>
      </c>
      <c r="L1111">
        <v>1818607</v>
      </c>
      <c r="M1111">
        <v>8212837</v>
      </c>
      <c r="N1111">
        <v>4362746994</v>
      </c>
      <c r="O1111">
        <v>6996856</v>
      </c>
      <c r="P1111">
        <v>4355750138</v>
      </c>
      <c r="Q1111">
        <v>178249971</v>
      </c>
      <c r="R1111">
        <v>2022</v>
      </c>
      <c r="S1111">
        <v>82</v>
      </c>
      <c r="T1111">
        <v>1</v>
      </c>
      <c r="U1111">
        <v>611</v>
      </c>
      <c r="V1111">
        <v>821611</v>
      </c>
      <c r="W1111" t="s">
        <v>26</v>
      </c>
      <c r="X1111" t="s">
        <v>26</v>
      </c>
      <c r="Y1111" t="s">
        <v>710</v>
      </c>
      <c r="Z1111" t="s">
        <v>802</v>
      </c>
      <c r="AA1111" s="3" t="str">
        <f t="shared" si="34"/>
        <v>1611</v>
      </c>
      <c r="AB1111" s="4" t="str">
        <f t="shared" si="35"/>
        <v>Non-TIF</v>
      </c>
    </row>
    <row r="1112" spans="1:28" x14ac:dyDescent="0.25">
      <c r="A1112">
        <v>2022</v>
      </c>
      <c r="B1112">
        <v>83</v>
      </c>
      <c r="C1112" t="s">
        <v>23</v>
      </c>
      <c r="D1112">
        <v>7886912</v>
      </c>
      <c r="E1112">
        <v>180090</v>
      </c>
      <c r="F1112">
        <v>8074</v>
      </c>
      <c r="G1112">
        <v>1285501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9360577</v>
      </c>
      <c r="O1112">
        <v>0</v>
      </c>
      <c r="P1112">
        <v>9360577</v>
      </c>
      <c r="Q1112">
        <v>0</v>
      </c>
      <c r="R1112">
        <v>2022</v>
      </c>
      <c r="S1112">
        <v>83</v>
      </c>
      <c r="T1112">
        <v>2</v>
      </c>
      <c r="U1112">
        <v>151</v>
      </c>
      <c r="V1112" t="s">
        <v>123</v>
      </c>
      <c r="W1112" t="s">
        <v>25</v>
      </c>
      <c r="X1112" t="s">
        <v>26</v>
      </c>
      <c r="Y1112" t="s">
        <v>124</v>
      </c>
      <c r="Z1112" t="s">
        <v>804</v>
      </c>
      <c r="AA1112" s="3" t="str">
        <f t="shared" si="34"/>
        <v>2151</v>
      </c>
      <c r="AB1112" s="4" t="str">
        <f t="shared" si="35"/>
        <v>TIF</v>
      </c>
    </row>
    <row r="1113" spans="1:28" x14ac:dyDescent="0.25">
      <c r="A1113">
        <v>2022</v>
      </c>
      <c r="B1113">
        <v>83</v>
      </c>
      <c r="C1113" t="s">
        <v>31</v>
      </c>
      <c r="D1113">
        <v>14520968</v>
      </c>
      <c r="E1113">
        <v>48631044</v>
      </c>
      <c r="F1113">
        <v>1099316</v>
      </c>
      <c r="G1113">
        <v>245049</v>
      </c>
      <c r="H1113">
        <v>0</v>
      </c>
      <c r="I1113">
        <v>0</v>
      </c>
      <c r="J1113">
        <v>0</v>
      </c>
      <c r="K1113">
        <v>0</v>
      </c>
      <c r="L1113">
        <v>406948</v>
      </c>
      <c r="M1113">
        <v>0</v>
      </c>
      <c r="N1113">
        <v>64903325</v>
      </c>
      <c r="O1113">
        <v>35188</v>
      </c>
      <c r="P1113">
        <v>64868137</v>
      </c>
      <c r="Q1113">
        <v>1274615</v>
      </c>
      <c r="R1113">
        <v>2022</v>
      </c>
      <c r="S1113">
        <v>83</v>
      </c>
      <c r="T1113">
        <v>2</v>
      </c>
      <c r="U1113">
        <v>151</v>
      </c>
      <c r="V1113">
        <v>52151</v>
      </c>
      <c r="W1113" t="s">
        <v>26</v>
      </c>
      <c r="X1113" t="s">
        <v>26</v>
      </c>
      <c r="Y1113" t="s">
        <v>43</v>
      </c>
      <c r="Z1113" t="s">
        <v>804</v>
      </c>
      <c r="AA1113" s="3" t="str">
        <f t="shared" si="34"/>
        <v>2151</v>
      </c>
      <c r="AB1113" s="4" t="str">
        <f t="shared" si="35"/>
        <v>Non-TIF</v>
      </c>
    </row>
    <row r="1114" spans="1:28" x14ac:dyDescent="0.25">
      <c r="A1114">
        <v>2022</v>
      </c>
      <c r="B1114">
        <v>84</v>
      </c>
      <c r="C1114" t="s">
        <v>23</v>
      </c>
      <c r="D1114">
        <v>317249</v>
      </c>
      <c r="E1114">
        <v>0</v>
      </c>
      <c r="F1114">
        <v>0</v>
      </c>
      <c r="G1114">
        <v>1574692</v>
      </c>
      <c r="H1114">
        <v>18739627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20631568</v>
      </c>
      <c r="O1114">
        <v>1852</v>
      </c>
      <c r="P1114">
        <v>20629716</v>
      </c>
      <c r="Q1114">
        <v>0</v>
      </c>
      <c r="R1114">
        <v>2022</v>
      </c>
      <c r="S1114">
        <v>84</v>
      </c>
      <c r="T1114">
        <v>5</v>
      </c>
      <c r="U1114">
        <v>949</v>
      </c>
      <c r="V1114" t="s">
        <v>793</v>
      </c>
      <c r="W1114" t="s">
        <v>25</v>
      </c>
      <c r="X1114" t="s">
        <v>26</v>
      </c>
      <c r="Y1114" t="s">
        <v>794</v>
      </c>
      <c r="Z1114" t="s">
        <v>808</v>
      </c>
      <c r="AA1114" s="3" t="str">
        <f t="shared" si="34"/>
        <v>5949</v>
      </c>
      <c r="AB1114" s="4" t="str">
        <f t="shared" si="35"/>
        <v>TIF</v>
      </c>
    </row>
    <row r="1115" spans="1:28" x14ac:dyDescent="0.25">
      <c r="A1115">
        <v>2022</v>
      </c>
      <c r="B1115">
        <v>84</v>
      </c>
      <c r="C1115" t="s">
        <v>23</v>
      </c>
      <c r="D1115">
        <v>29837901</v>
      </c>
      <c r="E1115">
        <v>0</v>
      </c>
      <c r="F1115">
        <v>0</v>
      </c>
      <c r="G1115">
        <v>26154111</v>
      </c>
      <c r="H1115">
        <v>7532830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63524842</v>
      </c>
      <c r="O1115">
        <v>40744</v>
      </c>
      <c r="P1115">
        <v>63484098</v>
      </c>
      <c r="Q1115">
        <v>0</v>
      </c>
      <c r="R1115">
        <v>2022</v>
      </c>
      <c r="S1115">
        <v>84</v>
      </c>
      <c r="T1115">
        <v>5</v>
      </c>
      <c r="U1115">
        <v>607</v>
      </c>
      <c r="V1115" t="s">
        <v>983</v>
      </c>
      <c r="W1115" t="s">
        <v>25</v>
      </c>
      <c r="X1115" t="s">
        <v>26</v>
      </c>
      <c r="Y1115" t="s">
        <v>984</v>
      </c>
      <c r="Z1115" t="s">
        <v>808</v>
      </c>
      <c r="AA1115" s="3" t="str">
        <f t="shared" si="34"/>
        <v>5607</v>
      </c>
      <c r="AB1115" s="4" t="str">
        <f t="shared" si="35"/>
        <v>TIF</v>
      </c>
    </row>
    <row r="1116" spans="1:28" x14ac:dyDescent="0.25">
      <c r="A1116">
        <v>2022</v>
      </c>
      <c r="B1116">
        <v>84</v>
      </c>
      <c r="C1116" t="s">
        <v>23</v>
      </c>
      <c r="D1116">
        <v>5703386</v>
      </c>
      <c r="E1116">
        <v>163214</v>
      </c>
      <c r="F1116">
        <v>1430</v>
      </c>
      <c r="G1116">
        <v>3751306</v>
      </c>
      <c r="H1116">
        <v>2365101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11984437</v>
      </c>
      <c r="O1116">
        <v>0</v>
      </c>
      <c r="P1116">
        <v>11984437</v>
      </c>
      <c r="Q1116">
        <v>0</v>
      </c>
      <c r="R1116">
        <v>2022</v>
      </c>
      <c r="S1116">
        <v>84</v>
      </c>
      <c r="T1116">
        <v>6</v>
      </c>
      <c r="U1116">
        <v>990</v>
      </c>
      <c r="V1116" t="s">
        <v>928</v>
      </c>
      <c r="W1116" t="s">
        <v>25</v>
      </c>
      <c r="X1116" t="s">
        <v>26</v>
      </c>
      <c r="Y1116" t="s">
        <v>929</v>
      </c>
      <c r="Z1116" t="s">
        <v>808</v>
      </c>
      <c r="AA1116" s="3" t="str">
        <f t="shared" si="34"/>
        <v>6990</v>
      </c>
      <c r="AB1116" s="4" t="str">
        <f t="shared" si="35"/>
        <v>TIF</v>
      </c>
    </row>
    <row r="1117" spans="1:28" x14ac:dyDescent="0.25">
      <c r="A1117">
        <v>2022</v>
      </c>
      <c r="B1117">
        <v>84</v>
      </c>
      <c r="C1117" t="s">
        <v>31</v>
      </c>
      <c r="D1117">
        <v>559500</v>
      </c>
      <c r="E1117">
        <v>2091552</v>
      </c>
      <c r="F1117">
        <v>79730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2730782</v>
      </c>
      <c r="O1117">
        <v>3704</v>
      </c>
      <c r="P1117">
        <v>2727078</v>
      </c>
      <c r="Q1117">
        <v>0</v>
      </c>
      <c r="R1117">
        <v>2022</v>
      </c>
      <c r="S1117">
        <v>84</v>
      </c>
      <c r="T1117">
        <v>2</v>
      </c>
      <c r="U1117">
        <v>457</v>
      </c>
      <c r="V1117">
        <v>602457</v>
      </c>
      <c r="W1117" t="s">
        <v>26</v>
      </c>
      <c r="X1117" t="s">
        <v>26</v>
      </c>
      <c r="Y1117" t="s">
        <v>690</v>
      </c>
      <c r="Z1117" t="s">
        <v>808</v>
      </c>
      <c r="AA1117" s="3" t="str">
        <f t="shared" si="34"/>
        <v>2457</v>
      </c>
      <c r="AB1117" s="4" t="str">
        <f t="shared" si="35"/>
        <v>Non-TIF</v>
      </c>
    </row>
    <row r="1118" spans="1:28" x14ac:dyDescent="0.25">
      <c r="A1118">
        <v>2022</v>
      </c>
      <c r="B1118">
        <v>84</v>
      </c>
      <c r="C1118" t="s">
        <v>31</v>
      </c>
      <c r="D1118">
        <v>2036983</v>
      </c>
      <c r="E1118">
        <v>3533430</v>
      </c>
      <c r="F1118">
        <v>672799</v>
      </c>
      <c r="G1118">
        <v>7443</v>
      </c>
      <c r="H1118">
        <v>0</v>
      </c>
      <c r="I1118">
        <v>0</v>
      </c>
      <c r="J1118">
        <v>0</v>
      </c>
      <c r="K1118">
        <v>0</v>
      </c>
      <c r="L1118">
        <v>14249</v>
      </c>
      <c r="M1118">
        <v>0</v>
      </c>
      <c r="N1118">
        <v>6264904</v>
      </c>
      <c r="O1118">
        <v>0</v>
      </c>
      <c r="P1118">
        <v>6264904</v>
      </c>
      <c r="Q1118">
        <v>75452</v>
      </c>
      <c r="R1118">
        <v>2022</v>
      </c>
      <c r="S1118">
        <v>84</v>
      </c>
      <c r="T1118">
        <v>6</v>
      </c>
      <c r="U1118">
        <v>983</v>
      </c>
      <c r="V1118">
        <v>606983</v>
      </c>
      <c r="W1118" t="s">
        <v>26</v>
      </c>
      <c r="X1118" t="s">
        <v>26</v>
      </c>
      <c r="Y1118" t="s">
        <v>691</v>
      </c>
      <c r="Z1118" t="s">
        <v>808</v>
      </c>
      <c r="AA1118" s="3" t="str">
        <f t="shared" si="34"/>
        <v>6983</v>
      </c>
      <c r="AB1118" s="4" t="str">
        <f t="shared" si="35"/>
        <v>Non-TIF</v>
      </c>
    </row>
    <row r="1119" spans="1:28" x14ac:dyDescent="0.25">
      <c r="A1119">
        <v>2022</v>
      </c>
      <c r="B1119">
        <v>84</v>
      </c>
      <c r="C1119" t="s">
        <v>31</v>
      </c>
      <c r="D1119">
        <v>19385107</v>
      </c>
      <c r="E1119">
        <v>45242920</v>
      </c>
      <c r="F1119">
        <v>3218520</v>
      </c>
      <c r="G1119">
        <v>1675153</v>
      </c>
      <c r="H1119">
        <v>29270</v>
      </c>
      <c r="I1119">
        <v>0</v>
      </c>
      <c r="J1119">
        <v>0</v>
      </c>
      <c r="K1119">
        <v>0</v>
      </c>
      <c r="L1119">
        <v>0</v>
      </c>
      <c r="M1119">
        <v>6237852</v>
      </c>
      <c r="N1119">
        <v>75788822</v>
      </c>
      <c r="O1119">
        <v>59264</v>
      </c>
      <c r="P1119">
        <v>75729558</v>
      </c>
      <c r="Q1119">
        <v>1095038</v>
      </c>
      <c r="R1119">
        <v>2022</v>
      </c>
      <c r="S1119">
        <v>84</v>
      </c>
      <c r="T1119">
        <v>5</v>
      </c>
      <c r="U1119">
        <v>949</v>
      </c>
      <c r="V1119">
        <v>715949</v>
      </c>
      <c r="W1119" t="s">
        <v>26</v>
      </c>
      <c r="X1119" t="s">
        <v>26</v>
      </c>
      <c r="Y1119" t="s">
        <v>728</v>
      </c>
      <c r="Z1119" t="s">
        <v>808</v>
      </c>
      <c r="AA1119" s="3" t="str">
        <f t="shared" si="34"/>
        <v>5949</v>
      </c>
      <c r="AB1119" s="4" t="str">
        <f t="shared" si="35"/>
        <v>Non-TIF</v>
      </c>
    </row>
    <row r="1120" spans="1:28" x14ac:dyDescent="0.25">
      <c r="A1120">
        <v>2022</v>
      </c>
      <c r="B1120">
        <v>84</v>
      </c>
      <c r="C1120" t="s">
        <v>31</v>
      </c>
      <c r="D1120">
        <v>94981145</v>
      </c>
      <c r="E1120">
        <v>116011536</v>
      </c>
      <c r="F1120">
        <v>10105643</v>
      </c>
      <c r="G1120">
        <v>12835646</v>
      </c>
      <c r="H1120">
        <v>2053771</v>
      </c>
      <c r="I1120">
        <v>0</v>
      </c>
      <c r="J1120">
        <v>0</v>
      </c>
      <c r="K1120">
        <v>0</v>
      </c>
      <c r="L1120">
        <v>829294</v>
      </c>
      <c r="M1120">
        <v>0</v>
      </c>
      <c r="N1120">
        <v>236817035</v>
      </c>
      <c r="O1120">
        <v>296320</v>
      </c>
      <c r="P1120">
        <v>236520715</v>
      </c>
      <c r="Q1120">
        <v>3031635</v>
      </c>
      <c r="R1120">
        <v>2022</v>
      </c>
      <c r="S1120">
        <v>84</v>
      </c>
      <c r="T1120">
        <v>6</v>
      </c>
      <c r="U1120">
        <v>990</v>
      </c>
      <c r="V1120">
        <v>846990</v>
      </c>
      <c r="W1120" t="s">
        <v>26</v>
      </c>
      <c r="X1120" t="s">
        <v>26</v>
      </c>
      <c r="Y1120" t="s">
        <v>764</v>
      </c>
      <c r="Z1120" t="s">
        <v>808</v>
      </c>
      <c r="AA1120" s="3" t="str">
        <f t="shared" si="34"/>
        <v>6990</v>
      </c>
      <c r="AB1120" s="4" t="str">
        <f t="shared" si="35"/>
        <v>Non-TIF</v>
      </c>
    </row>
    <row r="1121" spans="1:28" x14ac:dyDescent="0.25">
      <c r="A1121">
        <v>2022</v>
      </c>
      <c r="B1121">
        <v>85</v>
      </c>
      <c r="C1121" t="s">
        <v>44</v>
      </c>
      <c r="D1121">
        <v>0</v>
      </c>
      <c r="E1121">
        <v>0</v>
      </c>
      <c r="F1121">
        <v>0</v>
      </c>
      <c r="G1121">
        <v>16784567</v>
      </c>
      <c r="H1121">
        <v>33236025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50020592</v>
      </c>
      <c r="O1121">
        <v>0</v>
      </c>
      <c r="P1121">
        <v>50020592</v>
      </c>
      <c r="Q1121">
        <v>0</v>
      </c>
      <c r="R1121">
        <v>2022</v>
      </c>
      <c r="S1121">
        <v>85</v>
      </c>
      <c r="T1121">
        <v>0</v>
      </c>
      <c r="U1121">
        <v>225</v>
      </c>
      <c r="V1121">
        <v>850225</v>
      </c>
      <c r="W1121" t="s">
        <v>26</v>
      </c>
      <c r="X1121" t="s">
        <v>26</v>
      </c>
      <c r="Y1121" t="s">
        <v>831</v>
      </c>
      <c r="Z1121" t="s">
        <v>830</v>
      </c>
      <c r="AA1121" s="3" t="str">
        <f t="shared" si="34"/>
        <v>0225</v>
      </c>
      <c r="AB1121" s="4" t="str">
        <f t="shared" si="35"/>
        <v>Non-TIF</v>
      </c>
    </row>
    <row r="1122" spans="1:28" x14ac:dyDescent="0.25">
      <c r="A1122">
        <v>2022</v>
      </c>
      <c r="B1122">
        <v>79</v>
      </c>
      <c r="C1122" t="s">
        <v>31</v>
      </c>
      <c r="D1122">
        <v>1901112</v>
      </c>
      <c r="E1122">
        <v>8517617</v>
      </c>
      <c r="F1122">
        <v>270015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99498</v>
      </c>
      <c r="M1122">
        <v>0</v>
      </c>
      <c r="N1122">
        <v>10788242</v>
      </c>
      <c r="O1122">
        <v>5556</v>
      </c>
      <c r="P1122">
        <v>10782686</v>
      </c>
      <c r="Q1122">
        <v>46871</v>
      </c>
      <c r="R1122">
        <v>2022</v>
      </c>
      <c r="S1122">
        <v>79</v>
      </c>
      <c r="T1122">
        <v>0</v>
      </c>
      <c r="U1122">
        <v>576</v>
      </c>
      <c r="V1122">
        <v>60576</v>
      </c>
      <c r="W1122" t="s">
        <v>26</v>
      </c>
      <c r="X1122" t="s">
        <v>26</v>
      </c>
      <c r="Y1122" t="s">
        <v>45</v>
      </c>
      <c r="Z1122" t="s">
        <v>786</v>
      </c>
      <c r="AA1122" s="3" t="str">
        <f t="shared" si="34"/>
        <v>0576</v>
      </c>
      <c r="AB1122" s="4" t="str">
        <f t="shared" si="35"/>
        <v>Non-TIF</v>
      </c>
    </row>
    <row r="1123" spans="1:28" x14ac:dyDescent="0.25">
      <c r="A1123">
        <v>2022</v>
      </c>
      <c r="B1123">
        <v>79</v>
      </c>
      <c r="C1123" t="s">
        <v>31</v>
      </c>
      <c r="D1123">
        <v>15576216</v>
      </c>
      <c r="E1123">
        <v>33691141</v>
      </c>
      <c r="F1123">
        <v>1028219</v>
      </c>
      <c r="G1123">
        <v>8041053</v>
      </c>
      <c r="H1123">
        <v>0</v>
      </c>
      <c r="I1123">
        <v>0</v>
      </c>
      <c r="J1123">
        <v>0</v>
      </c>
      <c r="K1123">
        <v>0</v>
      </c>
      <c r="L1123">
        <v>6015064</v>
      </c>
      <c r="M1123">
        <v>788795</v>
      </c>
      <c r="N1123">
        <v>65140488</v>
      </c>
      <c r="O1123">
        <v>44448</v>
      </c>
      <c r="P1123">
        <v>65096040</v>
      </c>
      <c r="Q1123">
        <v>1179374</v>
      </c>
      <c r="R1123">
        <v>2022</v>
      </c>
      <c r="S1123">
        <v>79</v>
      </c>
      <c r="T1123">
        <v>2</v>
      </c>
      <c r="U1123">
        <v>766</v>
      </c>
      <c r="V1123">
        <v>482766</v>
      </c>
      <c r="W1123" t="s">
        <v>26</v>
      </c>
      <c r="X1123" t="s">
        <v>26</v>
      </c>
      <c r="Y1123" t="s">
        <v>471</v>
      </c>
      <c r="Z1123" t="s">
        <v>786</v>
      </c>
      <c r="AA1123" s="3" t="str">
        <f t="shared" si="34"/>
        <v>2766</v>
      </c>
      <c r="AB1123" s="4" t="str">
        <f t="shared" si="35"/>
        <v>Non-TIF</v>
      </c>
    </row>
    <row r="1124" spans="1:28" x14ac:dyDescent="0.25">
      <c r="A1124">
        <v>2022</v>
      </c>
      <c r="B1124">
        <v>79</v>
      </c>
      <c r="C1124" t="s">
        <v>31</v>
      </c>
      <c r="D1124">
        <v>51970463</v>
      </c>
      <c r="E1124">
        <v>111186244</v>
      </c>
      <c r="F1124">
        <v>4852735</v>
      </c>
      <c r="G1124">
        <v>12850146</v>
      </c>
      <c r="H1124">
        <v>2405505</v>
      </c>
      <c r="I1124">
        <v>0</v>
      </c>
      <c r="J1124">
        <v>0</v>
      </c>
      <c r="K1124">
        <v>0</v>
      </c>
      <c r="L1124">
        <v>5569202</v>
      </c>
      <c r="M1124">
        <v>3263802</v>
      </c>
      <c r="N1124">
        <v>192098097</v>
      </c>
      <c r="O1124">
        <v>161124</v>
      </c>
      <c r="P1124">
        <v>191936973</v>
      </c>
      <c r="Q1124">
        <v>3438436</v>
      </c>
      <c r="R1124">
        <v>2022</v>
      </c>
      <c r="S1124">
        <v>79</v>
      </c>
      <c r="T1124">
        <v>0</v>
      </c>
      <c r="U1124">
        <v>846</v>
      </c>
      <c r="V1124">
        <v>790846</v>
      </c>
      <c r="W1124" t="s">
        <v>26</v>
      </c>
      <c r="X1124" t="s">
        <v>26</v>
      </c>
      <c r="Y1124" t="s">
        <v>785</v>
      </c>
      <c r="Z1124" t="s">
        <v>786</v>
      </c>
      <c r="AA1124" s="3" t="str">
        <f t="shared" si="34"/>
        <v>0846</v>
      </c>
      <c r="AB1124" s="4" t="str">
        <f t="shared" si="35"/>
        <v>Non-TIF</v>
      </c>
    </row>
    <row r="1125" spans="1:28" x14ac:dyDescent="0.25">
      <c r="A1125">
        <v>2022</v>
      </c>
      <c r="B1125">
        <v>79</v>
      </c>
      <c r="C1125" t="s">
        <v>31</v>
      </c>
      <c r="D1125">
        <v>657041</v>
      </c>
      <c r="E1125">
        <v>3137701</v>
      </c>
      <c r="F1125">
        <v>64013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884721</v>
      </c>
      <c r="M1125">
        <v>0</v>
      </c>
      <c r="N1125">
        <v>4743476</v>
      </c>
      <c r="O1125">
        <v>0</v>
      </c>
      <c r="P1125">
        <v>4743476</v>
      </c>
      <c r="Q1125">
        <v>12604</v>
      </c>
      <c r="R1125">
        <v>2022</v>
      </c>
      <c r="S1125">
        <v>79</v>
      </c>
      <c r="T1125">
        <v>6</v>
      </c>
      <c r="U1125">
        <v>98</v>
      </c>
      <c r="V1125">
        <v>866098</v>
      </c>
      <c r="W1125" t="s">
        <v>26</v>
      </c>
      <c r="X1125" t="s">
        <v>26</v>
      </c>
      <c r="Y1125" t="s">
        <v>835</v>
      </c>
      <c r="Z1125" t="s">
        <v>786</v>
      </c>
      <c r="AA1125" s="3" t="str">
        <f t="shared" si="34"/>
        <v>6098</v>
      </c>
      <c r="AB1125" s="4" t="str">
        <f t="shared" si="35"/>
        <v>Non-TIF</v>
      </c>
    </row>
    <row r="1126" spans="1:28" x14ac:dyDescent="0.25">
      <c r="A1126">
        <v>2022</v>
      </c>
      <c r="B1126">
        <v>80</v>
      </c>
      <c r="C1126" t="s">
        <v>23</v>
      </c>
      <c r="D1126">
        <v>35039336</v>
      </c>
      <c r="E1126">
        <v>19134</v>
      </c>
      <c r="F1126">
        <v>3392</v>
      </c>
      <c r="G1126">
        <v>3980832</v>
      </c>
      <c r="H1126">
        <v>449703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39492397</v>
      </c>
      <c r="O1126">
        <v>0</v>
      </c>
      <c r="P1126">
        <v>39492397</v>
      </c>
      <c r="Q1126">
        <v>0</v>
      </c>
      <c r="R1126">
        <v>2022</v>
      </c>
      <c r="S1126">
        <v>80</v>
      </c>
      <c r="T1126">
        <v>4</v>
      </c>
      <c r="U1126">
        <v>527</v>
      </c>
      <c r="V1126" t="s">
        <v>854</v>
      </c>
      <c r="W1126" t="s">
        <v>25</v>
      </c>
      <c r="X1126" t="s">
        <v>26</v>
      </c>
      <c r="Y1126" t="s">
        <v>855</v>
      </c>
      <c r="Z1126" t="s">
        <v>795</v>
      </c>
      <c r="AA1126" s="3" t="str">
        <f t="shared" si="34"/>
        <v>4527</v>
      </c>
      <c r="AB1126" s="4" t="str">
        <f t="shared" si="35"/>
        <v>TIF</v>
      </c>
    </row>
    <row r="1127" spans="1:28" x14ac:dyDescent="0.25">
      <c r="A1127">
        <v>2022</v>
      </c>
      <c r="B1127">
        <v>80</v>
      </c>
      <c r="C1127" t="s">
        <v>31</v>
      </c>
      <c r="D1127">
        <v>1214102</v>
      </c>
      <c r="E1127">
        <v>5802874</v>
      </c>
      <c r="F1127">
        <v>350312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7367288</v>
      </c>
      <c r="O1127">
        <v>7408</v>
      </c>
      <c r="P1127">
        <v>7359880</v>
      </c>
      <c r="Q1127">
        <v>37889</v>
      </c>
      <c r="R1127">
        <v>2022</v>
      </c>
      <c r="S1127">
        <v>80</v>
      </c>
      <c r="T1127">
        <v>3</v>
      </c>
      <c r="U1127">
        <v>465</v>
      </c>
      <c r="V1127">
        <v>273465</v>
      </c>
      <c r="W1127" t="s">
        <v>26</v>
      </c>
      <c r="X1127" t="s">
        <v>26</v>
      </c>
      <c r="Y1127" t="s">
        <v>288</v>
      </c>
      <c r="Z1127" t="s">
        <v>795</v>
      </c>
      <c r="AA1127" s="3" t="str">
        <f t="shared" si="34"/>
        <v>3465</v>
      </c>
      <c r="AB1127" s="4" t="str">
        <f t="shared" si="35"/>
        <v>Non-TIF</v>
      </c>
    </row>
    <row r="1128" spans="1:28" x14ac:dyDescent="0.25">
      <c r="A1128">
        <v>2022</v>
      </c>
      <c r="B1128">
        <v>80</v>
      </c>
      <c r="C1128" t="s">
        <v>31</v>
      </c>
      <c r="D1128">
        <v>77534289</v>
      </c>
      <c r="E1128">
        <v>127974906</v>
      </c>
      <c r="F1128">
        <v>8610762</v>
      </c>
      <c r="G1128">
        <v>8728978</v>
      </c>
      <c r="H1128">
        <v>818615</v>
      </c>
      <c r="I1128">
        <v>0</v>
      </c>
      <c r="J1128">
        <v>0</v>
      </c>
      <c r="K1128">
        <v>0</v>
      </c>
      <c r="L1128">
        <v>1428447</v>
      </c>
      <c r="M1128">
        <v>0</v>
      </c>
      <c r="N1128">
        <v>225095997</v>
      </c>
      <c r="O1128">
        <v>298095</v>
      </c>
      <c r="P1128">
        <v>224797902</v>
      </c>
      <c r="Q1128">
        <v>6155778</v>
      </c>
      <c r="R1128">
        <v>2022</v>
      </c>
      <c r="S1128">
        <v>80</v>
      </c>
      <c r="T1128">
        <v>4</v>
      </c>
      <c r="U1128">
        <v>527</v>
      </c>
      <c r="V1128">
        <v>804527</v>
      </c>
      <c r="W1128" t="s">
        <v>26</v>
      </c>
      <c r="X1128" t="s">
        <v>26</v>
      </c>
      <c r="Y1128" t="s">
        <v>502</v>
      </c>
      <c r="Z1128" t="s">
        <v>795</v>
      </c>
      <c r="AA1128" s="3" t="str">
        <f t="shared" si="34"/>
        <v>4527</v>
      </c>
      <c r="AB1128" s="4" t="str">
        <f t="shared" si="35"/>
        <v>Non-TIF</v>
      </c>
    </row>
    <row r="1129" spans="1:28" x14ac:dyDescent="0.25">
      <c r="A1129">
        <v>2022</v>
      </c>
      <c r="B1129">
        <v>80</v>
      </c>
      <c r="C1129" t="s">
        <v>31</v>
      </c>
      <c r="D1129">
        <v>989851</v>
      </c>
      <c r="E1129">
        <v>3810882</v>
      </c>
      <c r="F1129">
        <v>323316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5124049</v>
      </c>
      <c r="O1129">
        <v>3704</v>
      </c>
      <c r="P1129">
        <v>5120345</v>
      </c>
      <c r="Q1129">
        <v>99664</v>
      </c>
      <c r="R1129">
        <v>2022</v>
      </c>
      <c r="S1129">
        <v>80</v>
      </c>
      <c r="T1129">
        <v>3</v>
      </c>
      <c r="U1129">
        <v>609</v>
      </c>
      <c r="V1129">
        <v>873609</v>
      </c>
      <c r="W1129" t="s">
        <v>26</v>
      </c>
      <c r="X1129" t="s">
        <v>26</v>
      </c>
      <c r="Y1129" t="s">
        <v>82</v>
      </c>
      <c r="Z1129" t="s">
        <v>795</v>
      </c>
      <c r="AA1129" s="3" t="str">
        <f t="shared" si="34"/>
        <v>3609</v>
      </c>
      <c r="AB1129" s="4" t="str">
        <f t="shared" si="35"/>
        <v>Non-TIF</v>
      </c>
    </row>
    <row r="1130" spans="1:28" x14ac:dyDescent="0.25">
      <c r="A1130">
        <v>2022</v>
      </c>
      <c r="B1130">
        <v>81</v>
      </c>
      <c r="C1130" t="s">
        <v>31</v>
      </c>
      <c r="D1130">
        <v>96556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96556</v>
      </c>
      <c r="O1130">
        <v>0</v>
      </c>
      <c r="P1130">
        <v>96556</v>
      </c>
      <c r="Q1130">
        <v>0</v>
      </c>
      <c r="R1130">
        <v>2022</v>
      </c>
      <c r="S1130">
        <v>81</v>
      </c>
      <c r="T1130">
        <v>0</v>
      </c>
      <c r="U1130">
        <v>171</v>
      </c>
      <c r="V1130">
        <v>110171</v>
      </c>
      <c r="W1130" t="s">
        <v>26</v>
      </c>
      <c r="X1130" t="s">
        <v>26</v>
      </c>
      <c r="Y1130" t="s">
        <v>1058</v>
      </c>
      <c r="Z1130" t="s">
        <v>799</v>
      </c>
      <c r="AA1130" s="3" t="str">
        <f t="shared" si="34"/>
        <v>0171</v>
      </c>
      <c r="AB1130" s="4" t="str">
        <f t="shared" si="35"/>
        <v>Non-TIF</v>
      </c>
    </row>
    <row r="1131" spans="1:28" x14ac:dyDescent="0.25">
      <c r="A1131">
        <v>2022</v>
      </c>
      <c r="B1131">
        <v>81</v>
      </c>
      <c r="C1131" t="s">
        <v>31</v>
      </c>
      <c r="D1131">
        <v>50144684</v>
      </c>
      <c r="E1131">
        <v>144610693</v>
      </c>
      <c r="F1131">
        <v>6509633</v>
      </c>
      <c r="G1131">
        <v>18371035</v>
      </c>
      <c r="H1131">
        <v>39452628</v>
      </c>
      <c r="I1131">
        <v>0</v>
      </c>
      <c r="J1131">
        <v>0</v>
      </c>
      <c r="K1131">
        <v>0</v>
      </c>
      <c r="L1131">
        <v>850940</v>
      </c>
      <c r="M1131">
        <v>0</v>
      </c>
      <c r="N1131">
        <v>259939613</v>
      </c>
      <c r="O1131">
        <v>203953</v>
      </c>
      <c r="P1131">
        <v>259735660</v>
      </c>
      <c r="Q1131">
        <v>3843005</v>
      </c>
      <c r="R1131">
        <v>2022</v>
      </c>
      <c r="S1131">
        <v>81</v>
      </c>
      <c r="T1131">
        <v>5</v>
      </c>
      <c r="U1131">
        <v>823</v>
      </c>
      <c r="V1131">
        <v>815823</v>
      </c>
      <c r="W1131" t="s">
        <v>26</v>
      </c>
      <c r="X1131" t="s">
        <v>26</v>
      </c>
      <c r="Y1131" t="s">
        <v>75</v>
      </c>
      <c r="Z1131" t="s">
        <v>799</v>
      </c>
      <c r="AA1131" s="3" t="str">
        <f t="shared" si="34"/>
        <v>5823</v>
      </c>
      <c r="AB1131" s="4" t="str">
        <f t="shared" si="35"/>
        <v>Non-TIF</v>
      </c>
    </row>
    <row r="1132" spans="1:28" x14ac:dyDescent="0.25">
      <c r="A1132">
        <v>2022</v>
      </c>
      <c r="B1132">
        <v>82</v>
      </c>
      <c r="C1132" t="s">
        <v>44</v>
      </c>
      <c r="D1132">
        <v>17915467</v>
      </c>
      <c r="E1132">
        <v>0</v>
      </c>
      <c r="F1132">
        <v>0</v>
      </c>
      <c r="G1132">
        <v>67923478</v>
      </c>
      <c r="H1132">
        <v>36670926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122509871</v>
      </c>
      <c r="O1132">
        <v>88896</v>
      </c>
      <c r="P1132">
        <v>122420975</v>
      </c>
      <c r="Q1132">
        <v>0</v>
      </c>
      <c r="R1132">
        <v>2022</v>
      </c>
      <c r="S1132">
        <v>82</v>
      </c>
      <c r="T1132">
        <v>4</v>
      </c>
      <c r="U1132">
        <v>784</v>
      </c>
      <c r="V1132">
        <v>824784</v>
      </c>
      <c r="W1132" t="s">
        <v>26</v>
      </c>
      <c r="X1132" t="s">
        <v>26</v>
      </c>
      <c r="Y1132" t="s">
        <v>858</v>
      </c>
      <c r="Z1132" t="s">
        <v>802</v>
      </c>
      <c r="AA1132" s="3" t="str">
        <f t="shared" si="34"/>
        <v>4784</v>
      </c>
      <c r="AB1132" s="4" t="str">
        <f t="shared" si="35"/>
        <v>Non-TIF</v>
      </c>
    </row>
    <row r="1133" spans="1:28" x14ac:dyDescent="0.25">
      <c r="A1133">
        <v>2022</v>
      </c>
      <c r="B1133">
        <v>82</v>
      </c>
      <c r="C1133" t="s">
        <v>44</v>
      </c>
      <c r="D1133">
        <v>9467480</v>
      </c>
      <c r="E1133">
        <v>0</v>
      </c>
      <c r="F1133">
        <v>0</v>
      </c>
      <c r="G1133">
        <v>18638659</v>
      </c>
      <c r="H1133">
        <v>40202600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68308739</v>
      </c>
      <c r="O1133">
        <v>105564</v>
      </c>
      <c r="P1133">
        <v>68203175</v>
      </c>
      <c r="Q1133">
        <v>0</v>
      </c>
      <c r="R1133">
        <v>2022</v>
      </c>
      <c r="S1133">
        <v>82</v>
      </c>
      <c r="T1133">
        <v>5</v>
      </c>
      <c r="U1133">
        <v>250</v>
      </c>
      <c r="V1133">
        <v>825250</v>
      </c>
      <c r="W1133" t="s">
        <v>26</v>
      </c>
      <c r="X1133" t="s">
        <v>26</v>
      </c>
      <c r="Y1133" t="s">
        <v>885</v>
      </c>
      <c r="Z1133" t="s">
        <v>802</v>
      </c>
      <c r="AA1133" s="3" t="str">
        <f t="shared" si="34"/>
        <v>5250</v>
      </c>
      <c r="AB1133" s="4" t="str">
        <f t="shared" si="35"/>
        <v>Non-TIF</v>
      </c>
    </row>
    <row r="1134" spans="1:28" x14ac:dyDescent="0.25">
      <c r="A1134">
        <v>2022</v>
      </c>
      <c r="B1134">
        <v>82</v>
      </c>
      <c r="C1134" t="s">
        <v>23</v>
      </c>
      <c r="D1134">
        <v>107960091</v>
      </c>
      <c r="E1134">
        <v>0</v>
      </c>
      <c r="F1134">
        <v>0</v>
      </c>
      <c r="G1134">
        <v>62015187</v>
      </c>
      <c r="H1134">
        <v>2710748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172686026</v>
      </c>
      <c r="O1134">
        <v>3704</v>
      </c>
      <c r="P1134">
        <v>172682322</v>
      </c>
      <c r="Q1134">
        <v>0</v>
      </c>
      <c r="R1134">
        <v>2022</v>
      </c>
      <c r="S1134">
        <v>82</v>
      </c>
      <c r="T1134">
        <v>5</v>
      </c>
      <c r="U1134">
        <v>250</v>
      </c>
      <c r="V1134" t="s">
        <v>856</v>
      </c>
      <c r="W1134" t="s">
        <v>25</v>
      </c>
      <c r="X1134" t="s">
        <v>26</v>
      </c>
      <c r="Y1134" t="s">
        <v>857</v>
      </c>
      <c r="Z1134" t="s">
        <v>802</v>
      </c>
      <c r="AA1134" s="3" t="str">
        <f t="shared" si="34"/>
        <v>5250</v>
      </c>
      <c r="AB1134" s="4" t="str">
        <f t="shared" si="35"/>
        <v>TIF</v>
      </c>
    </row>
    <row r="1135" spans="1:28" x14ac:dyDescent="0.25">
      <c r="A1135">
        <v>2022</v>
      </c>
      <c r="B1135">
        <v>82</v>
      </c>
      <c r="C1135" t="s">
        <v>31</v>
      </c>
      <c r="D1135">
        <v>17094117</v>
      </c>
      <c r="E1135">
        <v>31369453</v>
      </c>
      <c r="F1135">
        <v>1772579</v>
      </c>
      <c r="G1135">
        <v>17801168</v>
      </c>
      <c r="H1135">
        <v>0</v>
      </c>
      <c r="I1135">
        <v>0</v>
      </c>
      <c r="J1135">
        <v>0</v>
      </c>
      <c r="K1135">
        <v>0</v>
      </c>
      <c r="L1135">
        <v>3139162</v>
      </c>
      <c r="M1135">
        <v>133524</v>
      </c>
      <c r="N1135">
        <v>71310003</v>
      </c>
      <c r="O1135">
        <v>25928</v>
      </c>
      <c r="P1135">
        <v>71284075</v>
      </c>
      <c r="Q1135">
        <v>501555</v>
      </c>
      <c r="R1135">
        <v>2022</v>
      </c>
      <c r="S1135">
        <v>82</v>
      </c>
      <c r="T1135">
        <v>1</v>
      </c>
      <c r="U1135">
        <v>926</v>
      </c>
      <c r="V1135">
        <v>161926</v>
      </c>
      <c r="W1135" t="s">
        <v>26</v>
      </c>
      <c r="X1135" t="s">
        <v>26</v>
      </c>
      <c r="Y1135" t="s">
        <v>157</v>
      </c>
      <c r="Z1135" t="s">
        <v>802</v>
      </c>
      <c r="AA1135" s="3" t="str">
        <f t="shared" si="34"/>
        <v>1926</v>
      </c>
      <c r="AB1135" s="4" t="str">
        <f t="shared" si="35"/>
        <v>Non-TIF</v>
      </c>
    </row>
    <row r="1136" spans="1:28" x14ac:dyDescent="0.25">
      <c r="A1136">
        <v>2022</v>
      </c>
      <c r="B1136">
        <v>83</v>
      </c>
      <c r="C1136" t="s">
        <v>44</v>
      </c>
      <c r="D1136">
        <v>0</v>
      </c>
      <c r="E1136">
        <v>37889</v>
      </c>
      <c r="F1136">
        <v>121347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159236</v>
      </c>
      <c r="O1136">
        <v>0</v>
      </c>
      <c r="P1136">
        <v>159236</v>
      </c>
      <c r="Q1136">
        <v>0</v>
      </c>
      <c r="R1136">
        <v>2022</v>
      </c>
      <c r="S1136">
        <v>83</v>
      </c>
      <c r="T1136">
        <v>3</v>
      </c>
      <c r="U1136">
        <v>168</v>
      </c>
      <c r="V1136">
        <v>833168</v>
      </c>
      <c r="W1136" t="s">
        <v>26</v>
      </c>
      <c r="X1136" t="s">
        <v>26</v>
      </c>
      <c r="Y1136" t="s">
        <v>90</v>
      </c>
      <c r="Z1136" t="s">
        <v>804</v>
      </c>
      <c r="AA1136" s="3" t="str">
        <f t="shared" si="34"/>
        <v>3168</v>
      </c>
      <c r="AB1136" s="4" t="str">
        <f t="shared" si="35"/>
        <v>Non-TIF</v>
      </c>
    </row>
    <row r="1137" spans="1:28" x14ac:dyDescent="0.25">
      <c r="A1137">
        <v>2022</v>
      </c>
      <c r="B1137">
        <v>83</v>
      </c>
      <c r="C1137" t="s">
        <v>31</v>
      </c>
      <c r="D1137">
        <v>29676</v>
      </c>
      <c r="E1137">
        <v>386426</v>
      </c>
      <c r="F1137">
        <v>10257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426359</v>
      </c>
      <c r="O1137">
        <v>0</v>
      </c>
      <c r="P1137">
        <v>426359</v>
      </c>
      <c r="Q1137">
        <v>2937</v>
      </c>
      <c r="R1137">
        <v>2022</v>
      </c>
      <c r="S1137">
        <v>83</v>
      </c>
      <c r="T1137">
        <v>7</v>
      </c>
      <c r="U1137">
        <v>92</v>
      </c>
      <c r="V1137">
        <v>437092</v>
      </c>
      <c r="W1137" t="s">
        <v>26</v>
      </c>
      <c r="X1137" t="s">
        <v>26</v>
      </c>
      <c r="Y1137" t="s">
        <v>455</v>
      </c>
      <c r="Z1137" t="s">
        <v>804</v>
      </c>
      <c r="AA1137" s="3" t="str">
        <f t="shared" si="34"/>
        <v>7092</v>
      </c>
      <c r="AB1137" s="4" t="str">
        <f t="shared" si="35"/>
        <v>Non-TIF</v>
      </c>
    </row>
    <row r="1138" spans="1:28" x14ac:dyDescent="0.25">
      <c r="A1138">
        <v>2022</v>
      </c>
      <c r="B1138">
        <v>83</v>
      </c>
      <c r="C1138" t="s">
        <v>31</v>
      </c>
      <c r="D1138">
        <v>941651</v>
      </c>
      <c r="E1138">
        <v>1658985</v>
      </c>
      <c r="F1138">
        <v>31221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57908</v>
      </c>
      <c r="M1138">
        <v>271658</v>
      </c>
      <c r="N1138">
        <v>2961423</v>
      </c>
      <c r="O1138">
        <v>1852</v>
      </c>
      <c r="P1138">
        <v>2959571</v>
      </c>
      <c r="Q1138">
        <v>42682</v>
      </c>
      <c r="R1138">
        <v>2022</v>
      </c>
      <c r="S1138">
        <v>83</v>
      </c>
      <c r="T1138">
        <v>6</v>
      </c>
      <c r="U1138">
        <v>460</v>
      </c>
      <c r="V1138">
        <v>786460</v>
      </c>
      <c r="W1138" t="s">
        <v>26</v>
      </c>
      <c r="X1138" t="s">
        <v>26</v>
      </c>
      <c r="Y1138" t="s">
        <v>456</v>
      </c>
      <c r="Z1138" t="s">
        <v>804</v>
      </c>
      <c r="AA1138" s="3" t="str">
        <f t="shared" si="34"/>
        <v>6460</v>
      </c>
      <c r="AB1138" s="4" t="str">
        <f t="shared" si="35"/>
        <v>Non-TIF</v>
      </c>
    </row>
    <row r="1139" spans="1:28" x14ac:dyDescent="0.25">
      <c r="A1139">
        <v>2022</v>
      </c>
      <c r="B1139">
        <v>84</v>
      </c>
      <c r="C1139" t="s">
        <v>23</v>
      </c>
      <c r="D1139">
        <v>16551407</v>
      </c>
      <c r="E1139">
        <v>400611</v>
      </c>
      <c r="F1139">
        <v>27221</v>
      </c>
      <c r="G1139">
        <v>32377108</v>
      </c>
      <c r="H1139">
        <v>12937508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62293855</v>
      </c>
      <c r="O1139">
        <v>9260</v>
      </c>
      <c r="P1139">
        <v>62284595</v>
      </c>
      <c r="Q1139">
        <v>0</v>
      </c>
      <c r="R1139">
        <v>2022</v>
      </c>
      <c r="S1139">
        <v>84</v>
      </c>
      <c r="T1139">
        <v>0</v>
      </c>
      <c r="U1139">
        <v>747</v>
      </c>
      <c r="V1139" t="s">
        <v>924</v>
      </c>
      <c r="W1139" t="s">
        <v>25</v>
      </c>
      <c r="X1139" t="s">
        <v>26</v>
      </c>
      <c r="Y1139" t="s">
        <v>925</v>
      </c>
      <c r="Z1139" t="s">
        <v>808</v>
      </c>
      <c r="AA1139" s="3" t="str">
        <f t="shared" si="34"/>
        <v>0747</v>
      </c>
      <c r="AB1139" s="4" t="str">
        <f t="shared" si="35"/>
        <v>TIF</v>
      </c>
    </row>
    <row r="1140" spans="1:28" x14ac:dyDescent="0.25">
      <c r="A1140">
        <v>2022</v>
      </c>
      <c r="B1140">
        <v>84</v>
      </c>
      <c r="C1140" t="s">
        <v>23</v>
      </c>
      <c r="D1140">
        <v>31068273</v>
      </c>
      <c r="E1140">
        <v>0</v>
      </c>
      <c r="F1140">
        <v>0</v>
      </c>
      <c r="G1140">
        <v>18822002</v>
      </c>
      <c r="H1140">
        <v>15466149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65356424</v>
      </c>
      <c r="O1140">
        <v>24076</v>
      </c>
      <c r="P1140">
        <v>65332348</v>
      </c>
      <c r="Q1140">
        <v>0</v>
      </c>
      <c r="R1140">
        <v>2022</v>
      </c>
      <c r="S1140">
        <v>84</v>
      </c>
      <c r="T1140">
        <v>4</v>
      </c>
      <c r="U1140">
        <v>149</v>
      </c>
      <c r="V1140" t="s">
        <v>926</v>
      </c>
      <c r="W1140" t="s">
        <v>25</v>
      </c>
      <c r="X1140" t="s">
        <v>26</v>
      </c>
      <c r="Y1140" t="s">
        <v>927</v>
      </c>
      <c r="Z1140" t="s">
        <v>808</v>
      </c>
      <c r="AA1140" s="3" t="str">
        <f t="shared" si="34"/>
        <v>4149</v>
      </c>
      <c r="AB1140" s="4" t="str">
        <f t="shared" si="35"/>
        <v>TIF</v>
      </c>
    </row>
    <row r="1141" spans="1:28" x14ac:dyDescent="0.25">
      <c r="A1141">
        <v>2022</v>
      </c>
      <c r="B1141">
        <v>57</v>
      </c>
      <c r="C1141" t="s">
        <v>23</v>
      </c>
      <c r="D1141">
        <v>62009044</v>
      </c>
      <c r="E1141">
        <v>14749</v>
      </c>
      <c r="F1141">
        <v>0</v>
      </c>
      <c r="G1141">
        <v>103402974</v>
      </c>
      <c r="H1141">
        <v>17598207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183024974</v>
      </c>
      <c r="O1141">
        <v>3704</v>
      </c>
      <c r="P1141">
        <v>183021270</v>
      </c>
      <c r="Q1141">
        <v>0</v>
      </c>
      <c r="R1141">
        <v>2022</v>
      </c>
      <c r="S1141">
        <v>57</v>
      </c>
      <c r="T1141">
        <v>1</v>
      </c>
      <c r="U1141">
        <v>337</v>
      </c>
      <c r="V1141" t="s">
        <v>629</v>
      </c>
      <c r="W1141" t="s">
        <v>25</v>
      </c>
      <c r="X1141" t="s">
        <v>26</v>
      </c>
      <c r="Y1141" t="s">
        <v>630</v>
      </c>
      <c r="Z1141" t="s">
        <v>603</v>
      </c>
      <c r="AA1141" s="3" t="str">
        <f t="shared" si="34"/>
        <v>1337</v>
      </c>
      <c r="AB1141" s="4" t="str">
        <f t="shared" si="35"/>
        <v>TIF</v>
      </c>
    </row>
    <row r="1142" spans="1:28" x14ac:dyDescent="0.25">
      <c r="A1142">
        <v>2022</v>
      </c>
      <c r="B1142">
        <v>57</v>
      </c>
      <c r="C1142" t="s">
        <v>23</v>
      </c>
      <c r="D1142">
        <v>42286841</v>
      </c>
      <c r="E1142">
        <v>156778</v>
      </c>
      <c r="F1142">
        <v>815</v>
      </c>
      <c r="G1142">
        <v>57680282</v>
      </c>
      <c r="H1142">
        <v>6179080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106303796</v>
      </c>
      <c r="O1142">
        <v>0</v>
      </c>
      <c r="P1142">
        <v>106303796</v>
      </c>
      <c r="Q1142">
        <v>0</v>
      </c>
      <c r="R1142">
        <v>2022</v>
      </c>
      <c r="S1142">
        <v>57</v>
      </c>
      <c r="T1142">
        <v>3</v>
      </c>
      <c r="U1142">
        <v>715</v>
      </c>
      <c r="V1142" t="s">
        <v>841</v>
      </c>
      <c r="W1142" t="s">
        <v>25</v>
      </c>
      <c r="X1142" t="s">
        <v>26</v>
      </c>
      <c r="Y1142" t="s">
        <v>842</v>
      </c>
      <c r="Z1142" t="s">
        <v>603</v>
      </c>
      <c r="AA1142" s="3" t="str">
        <f t="shared" si="34"/>
        <v>3715</v>
      </c>
      <c r="AB1142" s="4" t="str">
        <f t="shared" si="35"/>
        <v>TIF</v>
      </c>
    </row>
    <row r="1143" spans="1:28" x14ac:dyDescent="0.25">
      <c r="A1143">
        <v>2022</v>
      </c>
      <c r="B1143">
        <v>57</v>
      </c>
      <c r="C1143" t="s">
        <v>23</v>
      </c>
      <c r="D1143">
        <v>60320892</v>
      </c>
      <c r="E1143">
        <v>4851</v>
      </c>
      <c r="F1143">
        <v>0</v>
      </c>
      <c r="G1143">
        <v>18680442</v>
      </c>
      <c r="H1143">
        <v>996442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80002627</v>
      </c>
      <c r="O1143">
        <v>0</v>
      </c>
      <c r="P1143">
        <v>80002627</v>
      </c>
      <c r="Q1143">
        <v>0</v>
      </c>
      <c r="R1143">
        <v>2022</v>
      </c>
      <c r="S1143">
        <v>57</v>
      </c>
      <c r="T1143">
        <v>4</v>
      </c>
      <c r="U1143">
        <v>86</v>
      </c>
      <c r="V1143" t="s">
        <v>688</v>
      </c>
      <c r="W1143" t="s">
        <v>25</v>
      </c>
      <c r="X1143" t="s">
        <v>26</v>
      </c>
      <c r="Y1143" t="s">
        <v>689</v>
      </c>
      <c r="Z1143" t="s">
        <v>603</v>
      </c>
      <c r="AA1143" s="3" t="str">
        <f t="shared" si="34"/>
        <v>4086</v>
      </c>
      <c r="AB1143" s="4" t="str">
        <f t="shared" si="35"/>
        <v>TIF</v>
      </c>
    </row>
    <row r="1144" spans="1:28" x14ac:dyDescent="0.25">
      <c r="A1144">
        <v>2022</v>
      </c>
      <c r="B1144">
        <v>57</v>
      </c>
      <c r="C1144" t="s">
        <v>23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2022</v>
      </c>
      <c r="S1144">
        <v>57</v>
      </c>
      <c r="T1144">
        <v>4</v>
      </c>
      <c r="U1144">
        <v>777</v>
      </c>
      <c r="V1144" t="s">
        <v>614</v>
      </c>
      <c r="W1144" t="s">
        <v>25</v>
      </c>
      <c r="X1144" t="s">
        <v>26</v>
      </c>
      <c r="Y1144" t="s">
        <v>615</v>
      </c>
      <c r="Z1144" t="s">
        <v>603</v>
      </c>
      <c r="AA1144" s="3" t="str">
        <f t="shared" si="34"/>
        <v>4777</v>
      </c>
      <c r="AB1144" s="4" t="str">
        <f t="shared" si="35"/>
        <v>TIF</v>
      </c>
    </row>
    <row r="1145" spans="1:28" x14ac:dyDescent="0.25">
      <c r="A1145">
        <v>2022</v>
      </c>
      <c r="B1145">
        <v>57</v>
      </c>
      <c r="C1145" t="s">
        <v>31</v>
      </c>
      <c r="D1145">
        <v>777000878</v>
      </c>
      <c r="E1145">
        <v>51411729</v>
      </c>
      <c r="F1145">
        <v>2887949</v>
      </c>
      <c r="G1145">
        <v>476978148</v>
      </c>
      <c r="H1145">
        <v>241097443</v>
      </c>
      <c r="I1145">
        <v>0</v>
      </c>
      <c r="J1145">
        <v>0</v>
      </c>
      <c r="K1145">
        <v>0</v>
      </c>
      <c r="L1145">
        <v>13970000</v>
      </c>
      <c r="M1145">
        <v>33351491</v>
      </c>
      <c r="N1145">
        <v>1596697638</v>
      </c>
      <c r="O1145">
        <v>1127868</v>
      </c>
      <c r="P1145">
        <v>1595569770</v>
      </c>
      <c r="Q1145">
        <v>150980015</v>
      </c>
      <c r="R1145">
        <v>2022</v>
      </c>
      <c r="S1145">
        <v>57</v>
      </c>
      <c r="T1145">
        <v>1</v>
      </c>
      <c r="U1145">
        <v>337</v>
      </c>
      <c r="V1145">
        <v>571337</v>
      </c>
      <c r="W1145" t="s">
        <v>26</v>
      </c>
      <c r="X1145" t="s">
        <v>26</v>
      </c>
      <c r="Y1145" t="s">
        <v>190</v>
      </c>
      <c r="Z1145" t="s">
        <v>603</v>
      </c>
      <c r="AA1145" s="3" t="str">
        <f t="shared" si="34"/>
        <v>1337</v>
      </c>
      <c r="AB1145" s="4" t="str">
        <f t="shared" si="35"/>
        <v>Non-TIF</v>
      </c>
    </row>
    <row r="1146" spans="1:28" x14ac:dyDescent="0.25">
      <c r="A1146">
        <v>2022</v>
      </c>
      <c r="B1146">
        <v>57</v>
      </c>
      <c r="C1146" t="s">
        <v>31</v>
      </c>
      <c r="D1146">
        <v>77893256</v>
      </c>
      <c r="E1146">
        <v>13054819</v>
      </c>
      <c r="F1146">
        <v>475992</v>
      </c>
      <c r="G1146">
        <v>3123464</v>
      </c>
      <c r="H1146">
        <v>0</v>
      </c>
      <c r="I1146">
        <v>0</v>
      </c>
      <c r="J1146">
        <v>0</v>
      </c>
      <c r="K1146">
        <v>0</v>
      </c>
      <c r="L1146">
        <v>1048470</v>
      </c>
      <c r="M1146">
        <v>2293206</v>
      </c>
      <c r="N1146">
        <v>97889207</v>
      </c>
      <c r="O1146">
        <v>135196</v>
      </c>
      <c r="P1146">
        <v>97754011</v>
      </c>
      <c r="Q1146">
        <v>2189274</v>
      </c>
      <c r="R1146">
        <v>2022</v>
      </c>
      <c r="S1146">
        <v>57</v>
      </c>
      <c r="T1146">
        <v>3</v>
      </c>
      <c r="U1146">
        <v>744</v>
      </c>
      <c r="V1146">
        <v>573744</v>
      </c>
      <c r="W1146" t="s">
        <v>26</v>
      </c>
      <c r="X1146" t="s">
        <v>26</v>
      </c>
      <c r="Y1146" t="s">
        <v>211</v>
      </c>
      <c r="Z1146" t="s">
        <v>603</v>
      </c>
      <c r="AA1146" s="3" t="str">
        <f t="shared" si="34"/>
        <v>3744</v>
      </c>
      <c r="AB1146" s="4" t="str">
        <f t="shared" si="35"/>
        <v>Non-TIF</v>
      </c>
    </row>
    <row r="1147" spans="1:28" x14ac:dyDescent="0.25">
      <c r="A1147">
        <v>2022</v>
      </c>
      <c r="B1147">
        <v>58</v>
      </c>
      <c r="C1147" t="s">
        <v>31</v>
      </c>
      <c r="D1147">
        <v>114945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114945</v>
      </c>
      <c r="O1147">
        <v>0</v>
      </c>
      <c r="P1147">
        <v>114945</v>
      </c>
      <c r="Q1147">
        <v>3197</v>
      </c>
      <c r="R1147">
        <v>2022</v>
      </c>
      <c r="S1147">
        <v>58</v>
      </c>
      <c r="T1147">
        <v>2</v>
      </c>
      <c r="U1147">
        <v>977</v>
      </c>
      <c r="V1147">
        <v>922977</v>
      </c>
      <c r="W1147" t="s">
        <v>26</v>
      </c>
      <c r="X1147" t="s">
        <v>26</v>
      </c>
      <c r="Y1147" t="s">
        <v>589</v>
      </c>
      <c r="Z1147" t="s">
        <v>620</v>
      </c>
      <c r="AA1147" s="3" t="str">
        <f t="shared" si="34"/>
        <v>2977</v>
      </c>
      <c r="AB1147" s="4" t="str">
        <f t="shared" si="35"/>
        <v>Non-TIF</v>
      </c>
    </row>
    <row r="1148" spans="1:28" x14ac:dyDescent="0.25">
      <c r="A1148">
        <v>2022</v>
      </c>
      <c r="B1148">
        <v>61</v>
      </c>
      <c r="C1148" t="s">
        <v>23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2022</v>
      </c>
      <c r="S1148">
        <v>61</v>
      </c>
      <c r="T1148">
        <v>1</v>
      </c>
      <c r="U1148">
        <v>953</v>
      </c>
      <c r="V1148" t="s">
        <v>695</v>
      </c>
      <c r="W1148" t="s">
        <v>25</v>
      </c>
      <c r="X1148" t="s">
        <v>26</v>
      </c>
      <c r="Y1148" t="s">
        <v>696</v>
      </c>
      <c r="Z1148" t="s">
        <v>656</v>
      </c>
      <c r="AA1148" s="3" t="str">
        <f t="shared" si="34"/>
        <v>1953</v>
      </c>
      <c r="AB1148" s="4" t="str">
        <f t="shared" si="35"/>
        <v>TIF</v>
      </c>
    </row>
    <row r="1149" spans="1:28" x14ac:dyDescent="0.25">
      <c r="A1149">
        <v>2022</v>
      </c>
      <c r="B1149">
        <v>61</v>
      </c>
      <c r="C1149" t="s">
        <v>23</v>
      </c>
      <c r="D1149">
        <v>25694825</v>
      </c>
      <c r="E1149">
        <v>28385</v>
      </c>
      <c r="F1149">
        <v>0</v>
      </c>
      <c r="G1149">
        <v>23288973</v>
      </c>
      <c r="H1149">
        <v>12988800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62000983</v>
      </c>
      <c r="O1149">
        <v>7408</v>
      </c>
      <c r="P1149">
        <v>61993575</v>
      </c>
      <c r="Q1149">
        <v>0</v>
      </c>
      <c r="R1149">
        <v>2022</v>
      </c>
      <c r="S1149">
        <v>61</v>
      </c>
      <c r="T1149">
        <v>7</v>
      </c>
      <c r="U1149">
        <v>56</v>
      </c>
      <c r="V1149" t="s">
        <v>850</v>
      </c>
      <c r="W1149" t="s">
        <v>25</v>
      </c>
      <c r="X1149" t="s">
        <v>26</v>
      </c>
      <c r="Y1149" t="s">
        <v>851</v>
      </c>
      <c r="Z1149" t="s">
        <v>656</v>
      </c>
      <c r="AA1149" s="3" t="str">
        <f t="shared" si="34"/>
        <v>7056</v>
      </c>
      <c r="AB1149" s="4" t="str">
        <f t="shared" si="35"/>
        <v>TIF</v>
      </c>
    </row>
    <row r="1150" spans="1:28" x14ac:dyDescent="0.25">
      <c r="A1150">
        <v>2022</v>
      </c>
      <c r="B1150">
        <v>61</v>
      </c>
      <c r="C1150" t="s">
        <v>31</v>
      </c>
      <c r="D1150">
        <v>32082456</v>
      </c>
      <c r="E1150">
        <v>11317642</v>
      </c>
      <c r="F1150">
        <v>316997</v>
      </c>
      <c r="G1150">
        <v>251773</v>
      </c>
      <c r="H1150">
        <v>0</v>
      </c>
      <c r="I1150">
        <v>0</v>
      </c>
      <c r="J1150">
        <v>0</v>
      </c>
      <c r="K1150">
        <v>0</v>
      </c>
      <c r="L1150">
        <v>877202</v>
      </c>
      <c r="M1150">
        <v>0</v>
      </c>
      <c r="N1150">
        <v>44846070</v>
      </c>
      <c r="O1150">
        <v>44448</v>
      </c>
      <c r="P1150">
        <v>44801622</v>
      </c>
      <c r="Q1150">
        <v>4745496</v>
      </c>
      <c r="R1150">
        <v>2022</v>
      </c>
      <c r="S1150">
        <v>61</v>
      </c>
      <c r="T1150">
        <v>6</v>
      </c>
      <c r="U1150">
        <v>615</v>
      </c>
      <c r="V1150">
        <v>256615</v>
      </c>
      <c r="W1150" t="s">
        <v>26</v>
      </c>
      <c r="X1150" t="s">
        <v>26</v>
      </c>
      <c r="Y1150" t="s">
        <v>329</v>
      </c>
      <c r="Z1150" t="s">
        <v>656</v>
      </c>
      <c r="AA1150" s="3" t="str">
        <f t="shared" si="34"/>
        <v>6615</v>
      </c>
      <c r="AB1150" s="4" t="str">
        <f t="shared" si="35"/>
        <v>Non-TIF</v>
      </c>
    </row>
    <row r="1151" spans="1:28" x14ac:dyDescent="0.25">
      <c r="A1151">
        <v>2022</v>
      </c>
      <c r="B1151">
        <v>61</v>
      </c>
      <c r="C1151" t="s">
        <v>31</v>
      </c>
      <c r="D1151">
        <v>78827739</v>
      </c>
      <c r="E1151">
        <v>43635346</v>
      </c>
      <c r="F1151">
        <v>1505985</v>
      </c>
      <c r="G1151">
        <v>3488603</v>
      </c>
      <c r="H1151">
        <v>0</v>
      </c>
      <c r="I1151">
        <v>0</v>
      </c>
      <c r="J1151">
        <v>0</v>
      </c>
      <c r="K1151">
        <v>0</v>
      </c>
      <c r="L1151">
        <v>1250927</v>
      </c>
      <c r="M1151">
        <v>2105426</v>
      </c>
      <c r="N1151">
        <v>130814026</v>
      </c>
      <c r="O1151">
        <v>150012</v>
      </c>
      <c r="P1151">
        <v>130664014</v>
      </c>
      <c r="Q1151">
        <v>10373268</v>
      </c>
      <c r="R1151">
        <v>2022</v>
      </c>
      <c r="S1151">
        <v>61</v>
      </c>
      <c r="T1151">
        <v>1</v>
      </c>
      <c r="U1151">
        <v>953</v>
      </c>
      <c r="V1151">
        <v>611953</v>
      </c>
      <c r="W1151" t="s">
        <v>26</v>
      </c>
      <c r="X1151" t="s">
        <v>26</v>
      </c>
      <c r="Y1151" t="s">
        <v>365</v>
      </c>
      <c r="Z1151" t="s">
        <v>656</v>
      </c>
      <c r="AA1151" s="3" t="str">
        <f t="shared" si="34"/>
        <v>1953</v>
      </c>
      <c r="AB1151" s="4" t="str">
        <f t="shared" si="35"/>
        <v>Non-TIF</v>
      </c>
    </row>
    <row r="1152" spans="1:28" x14ac:dyDescent="0.25">
      <c r="A1152">
        <v>2022</v>
      </c>
      <c r="B1152">
        <v>61</v>
      </c>
      <c r="C1152" t="s">
        <v>31</v>
      </c>
      <c r="D1152">
        <v>404679972</v>
      </c>
      <c r="E1152">
        <v>109821291</v>
      </c>
      <c r="F1152">
        <v>8536770</v>
      </c>
      <c r="G1152">
        <v>19856138</v>
      </c>
      <c r="H1152">
        <v>132403</v>
      </c>
      <c r="I1152">
        <v>0</v>
      </c>
      <c r="J1152">
        <v>0</v>
      </c>
      <c r="K1152">
        <v>0</v>
      </c>
      <c r="L1152">
        <v>14297473</v>
      </c>
      <c r="M1152">
        <v>0</v>
      </c>
      <c r="N1152">
        <v>557324047</v>
      </c>
      <c r="O1152">
        <v>775988</v>
      </c>
      <c r="P1152">
        <v>556548059</v>
      </c>
      <c r="Q1152">
        <v>27476691</v>
      </c>
      <c r="R1152">
        <v>2022</v>
      </c>
      <c r="S1152">
        <v>61</v>
      </c>
      <c r="T1152">
        <v>7</v>
      </c>
      <c r="U1152">
        <v>56</v>
      </c>
      <c r="V1152">
        <v>617056</v>
      </c>
      <c r="W1152" t="s">
        <v>26</v>
      </c>
      <c r="X1152" t="s">
        <v>26</v>
      </c>
      <c r="Y1152" t="s">
        <v>743</v>
      </c>
      <c r="Z1152" t="s">
        <v>656</v>
      </c>
      <c r="AA1152" s="3" t="str">
        <f t="shared" si="34"/>
        <v>7056</v>
      </c>
      <c r="AB1152" s="4" t="str">
        <f t="shared" si="35"/>
        <v>Non-TIF</v>
      </c>
    </row>
    <row r="1153" spans="1:28" x14ac:dyDescent="0.25">
      <c r="A1153">
        <v>2022</v>
      </c>
      <c r="B1153">
        <v>61</v>
      </c>
      <c r="C1153" t="s">
        <v>31</v>
      </c>
      <c r="D1153">
        <v>50225419</v>
      </c>
      <c r="E1153">
        <v>8090970</v>
      </c>
      <c r="F1153">
        <v>509994</v>
      </c>
      <c r="G1153">
        <v>879164</v>
      </c>
      <c r="H1153">
        <v>0</v>
      </c>
      <c r="I1153">
        <v>0</v>
      </c>
      <c r="J1153">
        <v>0</v>
      </c>
      <c r="K1153">
        <v>0</v>
      </c>
      <c r="L1153">
        <v>476823</v>
      </c>
      <c r="M1153">
        <v>0</v>
      </c>
      <c r="N1153">
        <v>60182370</v>
      </c>
      <c r="O1153">
        <v>38892</v>
      </c>
      <c r="P1153">
        <v>60143478</v>
      </c>
      <c r="Q1153">
        <v>646271</v>
      </c>
      <c r="R1153">
        <v>2022</v>
      </c>
      <c r="S1153">
        <v>61</v>
      </c>
      <c r="T1153">
        <v>4</v>
      </c>
      <c r="U1153">
        <v>122</v>
      </c>
      <c r="V1153">
        <v>914122</v>
      </c>
      <c r="W1153" t="s">
        <v>26</v>
      </c>
      <c r="X1153" t="s">
        <v>26</v>
      </c>
      <c r="Y1153" t="s">
        <v>715</v>
      </c>
      <c r="Z1153" t="s">
        <v>656</v>
      </c>
      <c r="AA1153" s="3" t="str">
        <f t="shared" si="34"/>
        <v>4122</v>
      </c>
      <c r="AB1153" s="4" t="str">
        <f t="shared" si="35"/>
        <v>Non-TIF</v>
      </c>
    </row>
    <row r="1154" spans="1:28" x14ac:dyDescent="0.25">
      <c r="A1154">
        <v>2022</v>
      </c>
      <c r="B1154">
        <v>62</v>
      </c>
      <c r="C1154" t="s">
        <v>44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2022</v>
      </c>
      <c r="S1154">
        <v>62</v>
      </c>
      <c r="T1154">
        <v>4</v>
      </c>
      <c r="U1154">
        <v>776</v>
      </c>
      <c r="V1154">
        <v>624776</v>
      </c>
      <c r="W1154" t="s">
        <v>26</v>
      </c>
      <c r="X1154" t="s">
        <v>26</v>
      </c>
      <c r="Y1154" t="s">
        <v>716</v>
      </c>
      <c r="Z1154" t="s">
        <v>657</v>
      </c>
      <c r="AA1154" s="3" t="str">
        <f t="shared" si="34"/>
        <v>4776</v>
      </c>
      <c r="AB1154" s="4" t="str">
        <f t="shared" si="35"/>
        <v>Non-TIF</v>
      </c>
    </row>
    <row r="1155" spans="1:28" x14ac:dyDescent="0.25">
      <c r="A1155">
        <v>2022</v>
      </c>
      <c r="B1155">
        <v>62</v>
      </c>
      <c r="C1155" t="s">
        <v>23</v>
      </c>
      <c r="D1155">
        <v>12192923</v>
      </c>
      <c r="E1155">
        <v>0</v>
      </c>
      <c r="F1155">
        <v>0</v>
      </c>
      <c r="G1155">
        <v>67782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12260705</v>
      </c>
      <c r="O1155">
        <v>0</v>
      </c>
      <c r="P1155">
        <v>12260705</v>
      </c>
      <c r="Q1155">
        <v>0</v>
      </c>
      <c r="R1155">
        <v>2022</v>
      </c>
      <c r="S1155">
        <v>62</v>
      </c>
      <c r="T1155">
        <v>5</v>
      </c>
      <c r="U1155">
        <v>13</v>
      </c>
      <c r="V1155" t="s">
        <v>659</v>
      </c>
      <c r="W1155" t="s">
        <v>25</v>
      </c>
      <c r="X1155" t="s">
        <v>26</v>
      </c>
      <c r="Y1155" t="s">
        <v>660</v>
      </c>
      <c r="Z1155" t="s">
        <v>657</v>
      </c>
      <c r="AA1155" s="3" t="str">
        <f t="shared" ref="AA1155:AA1218" si="36">CONCATENATE(T1155,TEXT(U1155,"000"))</f>
        <v>5013</v>
      </c>
      <c r="AB1155" s="4" t="str">
        <f t="shared" ref="AB1155:AB1218" si="37">IF(C1155="I","TIF","Non-TIF")</f>
        <v>TIF</v>
      </c>
    </row>
    <row r="1156" spans="1:28" x14ac:dyDescent="0.25">
      <c r="A1156">
        <v>2022</v>
      </c>
      <c r="B1156">
        <v>62</v>
      </c>
      <c r="C1156" t="s">
        <v>31</v>
      </c>
      <c r="D1156">
        <v>7908574</v>
      </c>
      <c r="E1156">
        <v>19131097</v>
      </c>
      <c r="F1156">
        <v>369122</v>
      </c>
      <c r="G1156">
        <v>2312367</v>
      </c>
      <c r="H1156">
        <v>0</v>
      </c>
      <c r="I1156">
        <v>0</v>
      </c>
      <c r="J1156">
        <v>0</v>
      </c>
      <c r="K1156">
        <v>0</v>
      </c>
      <c r="L1156">
        <v>1079000</v>
      </c>
      <c r="M1156">
        <v>0</v>
      </c>
      <c r="N1156">
        <v>30800160</v>
      </c>
      <c r="O1156">
        <v>18520</v>
      </c>
      <c r="P1156">
        <v>30781640</v>
      </c>
      <c r="Q1156">
        <v>1289791</v>
      </c>
      <c r="R1156">
        <v>2022</v>
      </c>
      <c r="S1156">
        <v>62</v>
      </c>
      <c r="T1156">
        <v>6</v>
      </c>
      <c r="U1156">
        <v>512</v>
      </c>
      <c r="V1156">
        <v>636512</v>
      </c>
      <c r="W1156" t="s">
        <v>26</v>
      </c>
      <c r="X1156" t="s">
        <v>26</v>
      </c>
      <c r="Y1156" t="s">
        <v>717</v>
      </c>
      <c r="Z1156" t="s">
        <v>657</v>
      </c>
      <c r="AA1156" s="3" t="str">
        <f t="shared" si="36"/>
        <v>6512</v>
      </c>
      <c r="AB1156" s="4" t="str">
        <f t="shared" si="37"/>
        <v>Non-TIF</v>
      </c>
    </row>
    <row r="1157" spans="1:28" x14ac:dyDescent="0.25">
      <c r="A1157">
        <v>2022</v>
      </c>
      <c r="B1157">
        <v>63</v>
      </c>
      <c r="C1157" t="s">
        <v>23</v>
      </c>
      <c r="D1157">
        <v>9620679</v>
      </c>
      <c r="E1157">
        <v>20596</v>
      </c>
      <c r="F1157">
        <v>0</v>
      </c>
      <c r="G1157">
        <v>2678895</v>
      </c>
      <c r="H1157">
        <v>2420757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14740927</v>
      </c>
      <c r="O1157">
        <v>0</v>
      </c>
      <c r="P1157">
        <v>14740927</v>
      </c>
      <c r="Q1157">
        <v>0</v>
      </c>
      <c r="R1157">
        <v>2022</v>
      </c>
      <c r="S1157">
        <v>63</v>
      </c>
      <c r="T1157">
        <v>3</v>
      </c>
      <c r="U1157">
        <v>375</v>
      </c>
      <c r="V1157" t="s">
        <v>895</v>
      </c>
      <c r="W1157" t="s">
        <v>25</v>
      </c>
      <c r="X1157" t="s">
        <v>26</v>
      </c>
      <c r="Y1157" t="s">
        <v>896</v>
      </c>
      <c r="Z1157" t="s">
        <v>662</v>
      </c>
      <c r="AA1157" s="3" t="str">
        <f t="shared" si="36"/>
        <v>3375</v>
      </c>
      <c r="AB1157" s="4" t="str">
        <f t="shared" si="37"/>
        <v>TIF</v>
      </c>
    </row>
    <row r="1158" spans="1:28" x14ac:dyDescent="0.25">
      <c r="A1158">
        <v>2022</v>
      </c>
      <c r="B1158">
        <v>63</v>
      </c>
      <c r="C1158" t="s">
        <v>31</v>
      </c>
      <c r="D1158">
        <v>351163398</v>
      </c>
      <c r="E1158">
        <v>61545422</v>
      </c>
      <c r="F1158">
        <v>2439651</v>
      </c>
      <c r="G1158">
        <v>45146502</v>
      </c>
      <c r="H1158">
        <v>2735036</v>
      </c>
      <c r="I1158">
        <v>0</v>
      </c>
      <c r="J1158">
        <v>0</v>
      </c>
      <c r="K1158">
        <v>81079</v>
      </c>
      <c r="L1158">
        <v>9972078</v>
      </c>
      <c r="M1158">
        <v>15594947</v>
      </c>
      <c r="N1158">
        <v>488678113</v>
      </c>
      <c r="O1158">
        <v>868812</v>
      </c>
      <c r="P1158">
        <v>487809301</v>
      </c>
      <c r="Q1158">
        <v>10554662</v>
      </c>
      <c r="R1158">
        <v>2022</v>
      </c>
      <c r="S1158">
        <v>63</v>
      </c>
      <c r="T1158">
        <v>3</v>
      </c>
      <c r="U1158">
        <v>375</v>
      </c>
      <c r="V1158">
        <v>633375</v>
      </c>
      <c r="W1158" t="s">
        <v>26</v>
      </c>
      <c r="X1158" t="s">
        <v>26</v>
      </c>
      <c r="Y1158" t="s">
        <v>744</v>
      </c>
      <c r="Z1158" t="s">
        <v>662</v>
      </c>
      <c r="AA1158" s="3" t="str">
        <f t="shared" si="36"/>
        <v>3375</v>
      </c>
      <c r="AB1158" s="4" t="str">
        <f t="shared" si="37"/>
        <v>Non-TIF</v>
      </c>
    </row>
    <row r="1159" spans="1:28" x14ac:dyDescent="0.25">
      <c r="A1159">
        <v>2022</v>
      </c>
      <c r="B1159">
        <v>63</v>
      </c>
      <c r="C1159" t="s">
        <v>31</v>
      </c>
      <c r="D1159">
        <v>652191369</v>
      </c>
      <c r="E1159">
        <v>53832183</v>
      </c>
      <c r="F1159">
        <v>4072718</v>
      </c>
      <c r="G1159">
        <v>67483445</v>
      </c>
      <c r="H1159">
        <v>3746702</v>
      </c>
      <c r="I1159">
        <v>0</v>
      </c>
      <c r="J1159">
        <v>0</v>
      </c>
      <c r="K1159">
        <v>7269</v>
      </c>
      <c r="L1159">
        <v>0</v>
      </c>
      <c r="M1159">
        <v>1155541</v>
      </c>
      <c r="N1159">
        <v>782489227</v>
      </c>
      <c r="O1159">
        <v>601900</v>
      </c>
      <c r="P1159">
        <v>781887327</v>
      </c>
      <c r="Q1159">
        <v>4124244</v>
      </c>
      <c r="R1159">
        <v>2022</v>
      </c>
      <c r="S1159">
        <v>63</v>
      </c>
      <c r="T1159">
        <v>5</v>
      </c>
      <c r="U1159">
        <v>166</v>
      </c>
      <c r="V1159">
        <v>635166</v>
      </c>
      <c r="W1159" t="s">
        <v>26</v>
      </c>
      <c r="X1159" t="s">
        <v>26</v>
      </c>
      <c r="Y1159" t="s">
        <v>626</v>
      </c>
      <c r="Z1159" t="s">
        <v>662</v>
      </c>
      <c r="AA1159" s="3" t="str">
        <f t="shared" si="36"/>
        <v>5166</v>
      </c>
      <c r="AB1159" s="4" t="str">
        <f t="shared" si="37"/>
        <v>Non-TIF</v>
      </c>
    </row>
    <row r="1160" spans="1:28" x14ac:dyDescent="0.25">
      <c r="A1160">
        <v>2022</v>
      </c>
      <c r="B1160">
        <v>75</v>
      </c>
      <c r="C1160" t="s">
        <v>31</v>
      </c>
      <c r="D1160">
        <v>58159488</v>
      </c>
      <c r="E1160">
        <v>79273468</v>
      </c>
      <c r="F1160">
        <v>5662491</v>
      </c>
      <c r="G1160">
        <v>11323645</v>
      </c>
      <c r="H1160">
        <v>1519</v>
      </c>
      <c r="I1160">
        <v>0</v>
      </c>
      <c r="J1160">
        <v>0</v>
      </c>
      <c r="K1160">
        <v>0</v>
      </c>
      <c r="L1160">
        <v>1928008</v>
      </c>
      <c r="M1160">
        <v>0</v>
      </c>
      <c r="N1160">
        <v>156348619</v>
      </c>
      <c r="O1160">
        <v>122232</v>
      </c>
      <c r="P1160">
        <v>156226387</v>
      </c>
      <c r="Q1160">
        <v>2146244</v>
      </c>
      <c r="R1160">
        <v>2022</v>
      </c>
      <c r="S1160">
        <v>75</v>
      </c>
      <c r="T1160">
        <v>3</v>
      </c>
      <c r="U1160">
        <v>348</v>
      </c>
      <c r="V1160">
        <v>753348</v>
      </c>
      <c r="W1160" t="s">
        <v>26</v>
      </c>
      <c r="X1160" t="s">
        <v>26</v>
      </c>
      <c r="Y1160" t="s">
        <v>351</v>
      </c>
      <c r="Z1160" t="s">
        <v>740</v>
      </c>
      <c r="AA1160" s="3" t="str">
        <f t="shared" si="36"/>
        <v>3348</v>
      </c>
      <c r="AB1160" s="4" t="str">
        <f t="shared" si="37"/>
        <v>Non-TIF</v>
      </c>
    </row>
    <row r="1161" spans="1:28" x14ac:dyDescent="0.25">
      <c r="A1161">
        <v>2022</v>
      </c>
      <c r="B1161">
        <v>75</v>
      </c>
      <c r="C1161" t="s">
        <v>31</v>
      </c>
      <c r="D1161">
        <v>97787602</v>
      </c>
      <c r="E1161">
        <v>168091886</v>
      </c>
      <c r="F1161">
        <v>13871766</v>
      </c>
      <c r="G1161">
        <v>17530877</v>
      </c>
      <c r="H1161">
        <v>380095</v>
      </c>
      <c r="I1161">
        <v>0</v>
      </c>
      <c r="J1161">
        <v>0</v>
      </c>
      <c r="K1161">
        <v>0</v>
      </c>
      <c r="L1161">
        <v>6776813</v>
      </c>
      <c r="M1161">
        <v>1877184</v>
      </c>
      <c r="N1161">
        <v>306316223</v>
      </c>
      <c r="O1161">
        <v>214832</v>
      </c>
      <c r="P1161">
        <v>306101391</v>
      </c>
      <c r="Q1161">
        <v>7110678</v>
      </c>
      <c r="R1161">
        <v>2022</v>
      </c>
      <c r="S1161">
        <v>75</v>
      </c>
      <c r="T1161">
        <v>5</v>
      </c>
      <c r="U1161">
        <v>486</v>
      </c>
      <c r="V1161">
        <v>755486</v>
      </c>
      <c r="W1161" t="s">
        <v>26</v>
      </c>
      <c r="X1161" t="s">
        <v>26</v>
      </c>
      <c r="Y1161" t="s">
        <v>763</v>
      </c>
      <c r="Z1161" t="s">
        <v>740</v>
      </c>
      <c r="AA1161" s="3" t="str">
        <f t="shared" si="36"/>
        <v>5486</v>
      </c>
      <c r="AB1161" s="4" t="str">
        <f t="shared" si="37"/>
        <v>Non-TIF</v>
      </c>
    </row>
    <row r="1162" spans="1:28" x14ac:dyDescent="0.25">
      <c r="A1162">
        <v>2022</v>
      </c>
      <c r="B1162">
        <v>75</v>
      </c>
      <c r="C1162" t="s">
        <v>31</v>
      </c>
      <c r="D1162">
        <v>47551</v>
      </c>
      <c r="E1162">
        <v>1023283</v>
      </c>
      <c r="F1162">
        <v>541940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5662</v>
      </c>
      <c r="M1162">
        <v>0</v>
      </c>
      <c r="N1162">
        <v>1618436</v>
      </c>
      <c r="O1162">
        <v>0</v>
      </c>
      <c r="P1162">
        <v>1618436</v>
      </c>
      <c r="Q1162">
        <v>17106</v>
      </c>
      <c r="R1162">
        <v>2022</v>
      </c>
      <c r="S1162">
        <v>75</v>
      </c>
      <c r="T1162">
        <v>6</v>
      </c>
      <c r="U1162">
        <v>990</v>
      </c>
      <c r="V1162">
        <v>846990</v>
      </c>
      <c r="W1162" t="s">
        <v>26</v>
      </c>
      <c r="X1162" t="s">
        <v>26</v>
      </c>
      <c r="Y1162" t="s">
        <v>764</v>
      </c>
      <c r="Z1162" t="s">
        <v>740</v>
      </c>
      <c r="AA1162" s="3" t="str">
        <f t="shared" si="36"/>
        <v>6990</v>
      </c>
      <c r="AB1162" s="4" t="str">
        <f t="shared" si="37"/>
        <v>Non-TIF</v>
      </c>
    </row>
    <row r="1163" spans="1:28" x14ac:dyDescent="0.25">
      <c r="A1163">
        <v>2022</v>
      </c>
      <c r="B1163">
        <v>76</v>
      </c>
      <c r="C1163" t="s">
        <v>44</v>
      </c>
      <c r="D1163">
        <v>3484871</v>
      </c>
      <c r="E1163">
        <v>169272</v>
      </c>
      <c r="F1163">
        <v>3624</v>
      </c>
      <c r="G1163">
        <v>17054121</v>
      </c>
      <c r="H1163">
        <v>686879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21398767</v>
      </c>
      <c r="O1163">
        <v>3704</v>
      </c>
      <c r="P1163">
        <v>21395063</v>
      </c>
      <c r="Q1163">
        <v>0</v>
      </c>
      <c r="R1163">
        <v>2022</v>
      </c>
      <c r="S1163">
        <v>76</v>
      </c>
      <c r="T1163">
        <v>5</v>
      </c>
      <c r="U1163">
        <v>283</v>
      </c>
      <c r="V1163">
        <v>765283</v>
      </c>
      <c r="W1163" t="s">
        <v>26</v>
      </c>
      <c r="X1163" t="s">
        <v>26</v>
      </c>
      <c r="Y1163" t="s">
        <v>225</v>
      </c>
      <c r="Z1163" t="s">
        <v>742</v>
      </c>
      <c r="AA1163" s="3" t="str">
        <f t="shared" si="36"/>
        <v>5283</v>
      </c>
      <c r="AB1163" s="4" t="str">
        <f t="shared" si="37"/>
        <v>Non-TIF</v>
      </c>
    </row>
    <row r="1164" spans="1:28" x14ac:dyDescent="0.25">
      <c r="A1164">
        <v>2022</v>
      </c>
      <c r="B1164">
        <v>76</v>
      </c>
      <c r="C1164" t="s">
        <v>31</v>
      </c>
      <c r="D1164">
        <v>829182</v>
      </c>
      <c r="E1164">
        <v>6878719</v>
      </c>
      <c r="F1164">
        <v>330529</v>
      </c>
      <c r="G1164">
        <v>408679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8447109</v>
      </c>
      <c r="O1164">
        <v>1852</v>
      </c>
      <c r="P1164">
        <v>8445257</v>
      </c>
      <c r="Q1164">
        <v>42368</v>
      </c>
      <c r="R1164">
        <v>2022</v>
      </c>
      <c r="S1164">
        <v>76</v>
      </c>
      <c r="T1164">
        <v>6</v>
      </c>
      <c r="U1164">
        <v>921</v>
      </c>
      <c r="V1164">
        <v>746921</v>
      </c>
      <c r="W1164" t="s">
        <v>26</v>
      </c>
      <c r="X1164" t="s">
        <v>26</v>
      </c>
      <c r="Y1164" t="s">
        <v>665</v>
      </c>
      <c r="Z1164" t="s">
        <v>742</v>
      </c>
      <c r="AA1164" s="3" t="str">
        <f t="shared" si="36"/>
        <v>6921</v>
      </c>
      <c r="AB1164" s="4" t="str">
        <f t="shared" si="37"/>
        <v>Non-TIF</v>
      </c>
    </row>
    <row r="1165" spans="1:28" x14ac:dyDescent="0.25">
      <c r="A1165">
        <v>2022</v>
      </c>
      <c r="B1165">
        <v>77</v>
      </c>
      <c r="C1165" t="s">
        <v>44</v>
      </c>
      <c r="D1165">
        <v>542760252</v>
      </c>
      <c r="E1165">
        <v>2289923</v>
      </c>
      <c r="F1165">
        <v>225168</v>
      </c>
      <c r="G1165">
        <v>412974612</v>
      </c>
      <c r="H1165">
        <v>57094718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1015344673</v>
      </c>
      <c r="O1165">
        <v>507448</v>
      </c>
      <c r="P1165">
        <v>1014837225</v>
      </c>
      <c r="Q1165">
        <v>0</v>
      </c>
      <c r="R1165">
        <v>2022</v>
      </c>
      <c r="S1165">
        <v>77</v>
      </c>
      <c r="T1165">
        <v>1</v>
      </c>
      <c r="U1165">
        <v>576</v>
      </c>
      <c r="V1165">
        <v>251576</v>
      </c>
      <c r="W1165" t="s">
        <v>26</v>
      </c>
      <c r="X1165" t="s">
        <v>26</v>
      </c>
      <c r="Y1165" t="s">
        <v>328</v>
      </c>
      <c r="Z1165" t="s">
        <v>777</v>
      </c>
      <c r="AA1165" s="3" t="str">
        <f t="shared" si="36"/>
        <v>1576</v>
      </c>
      <c r="AB1165" s="4" t="str">
        <f t="shared" si="37"/>
        <v>Non-TIF</v>
      </c>
    </row>
    <row r="1166" spans="1:28" x14ac:dyDescent="0.25">
      <c r="A1166">
        <v>2022</v>
      </c>
      <c r="B1166">
        <v>77</v>
      </c>
      <c r="C1166" t="s">
        <v>44</v>
      </c>
      <c r="D1166">
        <v>7671212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7671212</v>
      </c>
      <c r="O1166">
        <v>5556</v>
      </c>
      <c r="P1166">
        <v>7665656</v>
      </c>
      <c r="Q1166">
        <v>0</v>
      </c>
      <c r="R1166">
        <v>2022</v>
      </c>
      <c r="S1166">
        <v>77</v>
      </c>
      <c r="T1166">
        <v>7</v>
      </c>
      <c r="U1166">
        <v>110</v>
      </c>
      <c r="V1166">
        <v>257110</v>
      </c>
      <c r="W1166" t="s">
        <v>26</v>
      </c>
      <c r="X1166" t="s">
        <v>26</v>
      </c>
      <c r="Y1166" t="s">
        <v>62</v>
      </c>
      <c r="Z1166" t="s">
        <v>777</v>
      </c>
      <c r="AA1166" s="3" t="str">
        <f t="shared" si="36"/>
        <v>7110</v>
      </c>
      <c r="AB1166" s="4" t="str">
        <f t="shared" si="37"/>
        <v>Non-TIF</v>
      </c>
    </row>
    <row r="1167" spans="1:28" x14ac:dyDescent="0.25">
      <c r="A1167">
        <v>2022</v>
      </c>
      <c r="B1167">
        <v>77</v>
      </c>
      <c r="C1167" t="s">
        <v>44</v>
      </c>
      <c r="D1167">
        <v>299608524</v>
      </c>
      <c r="E1167">
        <v>388796</v>
      </c>
      <c r="F1167">
        <v>20253</v>
      </c>
      <c r="G1167">
        <v>1407965295</v>
      </c>
      <c r="H1167">
        <v>151860335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1859843203</v>
      </c>
      <c r="O1167">
        <v>390772</v>
      </c>
      <c r="P1167">
        <v>1859452431</v>
      </c>
      <c r="Q1167">
        <v>0</v>
      </c>
      <c r="R1167">
        <v>2022</v>
      </c>
      <c r="S1167">
        <v>77</v>
      </c>
      <c r="T1167">
        <v>1</v>
      </c>
      <c r="U1167">
        <v>737</v>
      </c>
      <c r="V1167">
        <v>771737</v>
      </c>
      <c r="W1167" t="s">
        <v>26</v>
      </c>
      <c r="X1167" t="s">
        <v>26</v>
      </c>
      <c r="Y1167" t="s">
        <v>811</v>
      </c>
      <c r="Z1167" t="s">
        <v>777</v>
      </c>
      <c r="AA1167" s="3" t="str">
        <f t="shared" si="36"/>
        <v>1737</v>
      </c>
      <c r="AB1167" s="4" t="str">
        <f t="shared" si="37"/>
        <v>Non-TIF</v>
      </c>
    </row>
    <row r="1168" spans="1:28" x14ac:dyDescent="0.25">
      <c r="A1168">
        <v>2022</v>
      </c>
      <c r="B1168">
        <v>77</v>
      </c>
      <c r="C1168" t="s">
        <v>44</v>
      </c>
      <c r="D1168">
        <v>108971172</v>
      </c>
      <c r="E1168">
        <v>1272833</v>
      </c>
      <c r="F1168">
        <v>790787</v>
      </c>
      <c r="G1168">
        <v>269999352</v>
      </c>
      <c r="H1168">
        <v>6372476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387406620</v>
      </c>
      <c r="O1168">
        <v>112972</v>
      </c>
      <c r="P1168">
        <v>387293648</v>
      </c>
      <c r="Q1168">
        <v>0</v>
      </c>
      <c r="R1168">
        <v>2022</v>
      </c>
      <c r="S1168">
        <v>77</v>
      </c>
      <c r="T1168">
        <v>3</v>
      </c>
      <c r="U1168">
        <v>231</v>
      </c>
      <c r="V1168">
        <v>773231</v>
      </c>
      <c r="W1168" t="s">
        <v>26</v>
      </c>
      <c r="X1168" t="s">
        <v>26</v>
      </c>
      <c r="Y1168" t="s">
        <v>812</v>
      </c>
      <c r="Z1168" t="s">
        <v>777</v>
      </c>
      <c r="AA1168" s="3" t="str">
        <f t="shared" si="36"/>
        <v>3231</v>
      </c>
      <c r="AB1168" s="4" t="str">
        <f t="shared" si="37"/>
        <v>Non-TIF</v>
      </c>
    </row>
    <row r="1169" spans="1:28" x14ac:dyDescent="0.25">
      <c r="A1169">
        <v>2022</v>
      </c>
      <c r="B1169">
        <v>77</v>
      </c>
      <c r="C1169" t="s">
        <v>44</v>
      </c>
      <c r="D1169">
        <v>7279799</v>
      </c>
      <c r="E1169">
        <v>586537</v>
      </c>
      <c r="F1169">
        <v>5315</v>
      </c>
      <c r="G1169">
        <v>53400239</v>
      </c>
      <c r="H1169">
        <v>143457716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204729606</v>
      </c>
      <c r="O1169">
        <v>88896</v>
      </c>
      <c r="P1169">
        <v>204640710</v>
      </c>
      <c r="Q1169">
        <v>0</v>
      </c>
      <c r="R1169">
        <v>2022</v>
      </c>
      <c r="S1169">
        <v>77</v>
      </c>
      <c r="T1169">
        <v>5</v>
      </c>
      <c r="U1169">
        <v>805</v>
      </c>
      <c r="V1169">
        <v>775805</v>
      </c>
      <c r="W1169" t="s">
        <v>26</v>
      </c>
      <c r="X1169" t="s">
        <v>26</v>
      </c>
      <c r="Y1169" t="s">
        <v>813</v>
      </c>
      <c r="Z1169" t="s">
        <v>777</v>
      </c>
      <c r="AA1169" s="3" t="str">
        <f t="shared" si="36"/>
        <v>5805</v>
      </c>
      <c r="AB1169" s="4" t="str">
        <f t="shared" si="37"/>
        <v>Non-TIF</v>
      </c>
    </row>
    <row r="1170" spans="1:28" x14ac:dyDescent="0.25">
      <c r="A1170">
        <v>2022</v>
      </c>
      <c r="B1170">
        <v>77</v>
      </c>
      <c r="C1170" t="s">
        <v>44</v>
      </c>
      <c r="D1170">
        <v>63294475</v>
      </c>
      <c r="E1170">
        <v>131049</v>
      </c>
      <c r="F1170">
        <v>0</v>
      </c>
      <c r="G1170">
        <v>467928254</v>
      </c>
      <c r="H1170">
        <v>49798344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581152122</v>
      </c>
      <c r="O1170">
        <v>12964</v>
      </c>
      <c r="P1170">
        <v>581139158</v>
      </c>
      <c r="Q1170">
        <v>0</v>
      </c>
      <c r="R1170">
        <v>2022</v>
      </c>
      <c r="S1170">
        <v>77</v>
      </c>
      <c r="T1170">
        <v>6</v>
      </c>
      <c r="U1170">
        <v>957</v>
      </c>
      <c r="V1170">
        <v>776957</v>
      </c>
      <c r="W1170" t="s">
        <v>26</v>
      </c>
      <c r="X1170" t="s">
        <v>26</v>
      </c>
      <c r="Y1170" t="s">
        <v>284</v>
      </c>
      <c r="Z1170" t="s">
        <v>777</v>
      </c>
      <c r="AA1170" s="3" t="str">
        <f t="shared" si="36"/>
        <v>6957</v>
      </c>
      <c r="AB1170" s="4" t="str">
        <f t="shared" si="37"/>
        <v>Non-TIF</v>
      </c>
    </row>
    <row r="1171" spans="1:28" x14ac:dyDescent="0.25">
      <c r="A1171">
        <v>2022</v>
      </c>
      <c r="B1171">
        <v>77</v>
      </c>
      <c r="C1171" t="s">
        <v>23</v>
      </c>
      <c r="D1171">
        <v>10533671</v>
      </c>
      <c r="E1171">
        <v>0</v>
      </c>
      <c r="F1171">
        <v>0</v>
      </c>
      <c r="G1171">
        <v>324835034</v>
      </c>
      <c r="H1171">
        <v>3682424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339051129</v>
      </c>
      <c r="O1171">
        <v>0</v>
      </c>
      <c r="P1171">
        <v>339051129</v>
      </c>
      <c r="Q1171">
        <v>0</v>
      </c>
      <c r="R1171">
        <v>2022</v>
      </c>
      <c r="S1171">
        <v>77</v>
      </c>
      <c r="T1171">
        <v>6</v>
      </c>
      <c r="U1171">
        <v>957</v>
      </c>
      <c r="V1171" t="s">
        <v>883</v>
      </c>
      <c r="W1171" t="s">
        <v>25</v>
      </c>
      <c r="X1171" t="s">
        <v>26</v>
      </c>
      <c r="Y1171" t="s">
        <v>884</v>
      </c>
      <c r="Z1171" t="s">
        <v>777</v>
      </c>
      <c r="AA1171" s="3" t="str">
        <f t="shared" si="36"/>
        <v>6957</v>
      </c>
      <c r="AB1171" s="4" t="str">
        <f t="shared" si="37"/>
        <v>TIF</v>
      </c>
    </row>
    <row r="1172" spans="1:28" x14ac:dyDescent="0.25">
      <c r="A1172">
        <v>2022</v>
      </c>
      <c r="B1172">
        <v>77</v>
      </c>
      <c r="C1172" t="s">
        <v>31</v>
      </c>
      <c r="D1172">
        <v>15387290</v>
      </c>
      <c r="E1172">
        <v>4842457</v>
      </c>
      <c r="F1172">
        <v>210323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20440070</v>
      </c>
      <c r="O1172">
        <v>12964</v>
      </c>
      <c r="P1172">
        <v>20427106</v>
      </c>
      <c r="Q1172">
        <v>332812</v>
      </c>
      <c r="R1172">
        <v>2022</v>
      </c>
      <c r="S1172">
        <v>77</v>
      </c>
      <c r="T1172">
        <v>3</v>
      </c>
      <c r="U1172">
        <v>942</v>
      </c>
      <c r="V1172">
        <v>83942</v>
      </c>
      <c r="W1172" t="s">
        <v>26</v>
      </c>
      <c r="X1172" t="s">
        <v>26</v>
      </c>
      <c r="Y1172" t="s">
        <v>59</v>
      </c>
      <c r="Z1172" t="s">
        <v>777</v>
      </c>
      <c r="AA1172" s="3" t="str">
        <f t="shared" si="36"/>
        <v>3942</v>
      </c>
      <c r="AB1172" s="4" t="str">
        <f t="shared" si="37"/>
        <v>Non-TIF</v>
      </c>
    </row>
    <row r="1173" spans="1:28" x14ac:dyDescent="0.25">
      <c r="A1173">
        <v>2022</v>
      </c>
      <c r="B1173">
        <v>77</v>
      </c>
      <c r="C1173" t="s">
        <v>31</v>
      </c>
      <c r="D1173">
        <v>0</v>
      </c>
      <c r="E1173">
        <v>0</v>
      </c>
      <c r="F1173">
        <v>0</v>
      </c>
      <c r="G1173">
        <v>228180</v>
      </c>
      <c r="H1173">
        <v>692175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920355</v>
      </c>
      <c r="O1173">
        <v>0</v>
      </c>
      <c r="P1173">
        <v>920355</v>
      </c>
      <c r="Q1173">
        <v>12301</v>
      </c>
      <c r="R1173">
        <v>2022</v>
      </c>
      <c r="S1173">
        <v>77</v>
      </c>
      <c r="T1173">
        <v>5</v>
      </c>
      <c r="U1173">
        <v>319</v>
      </c>
      <c r="V1173">
        <v>505319</v>
      </c>
      <c r="W1173" t="s">
        <v>26</v>
      </c>
      <c r="X1173" t="s">
        <v>26</v>
      </c>
      <c r="Y1173" t="s">
        <v>625</v>
      </c>
      <c r="Z1173" t="s">
        <v>777</v>
      </c>
      <c r="AA1173" s="3" t="str">
        <f t="shared" si="36"/>
        <v>5319</v>
      </c>
      <c r="AB1173" s="4" t="str">
        <f t="shared" si="37"/>
        <v>Non-TIF</v>
      </c>
    </row>
    <row r="1174" spans="1:28" x14ac:dyDescent="0.25">
      <c r="A1174">
        <v>2022</v>
      </c>
      <c r="B1174">
        <v>78</v>
      </c>
      <c r="C1174" t="s">
        <v>44</v>
      </c>
      <c r="D1174">
        <v>55450521</v>
      </c>
      <c r="E1174">
        <v>45837</v>
      </c>
      <c r="F1174">
        <v>0</v>
      </c>
      <c r="G1174">
        <v>20410048</v>
      </c>
      <c r="H1174">
        <v>417318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76323724</v>
      </c>
      <c r="O1174">
        <v>194460</v>
      </c>
      <c r="P1174">
        <v>76129264</v>
      </c>
      <c r="Q1174">
        <v>0</v>
      </c>
      <c r="R1174">
        <v>2022</v>
      </c>
      <c r="S1174">
        <v>78</v>
      </c>
      <c r="T1174">
        <v>0</v>
      </c>
      <c r="U1174">
        <v>441</v>
      </c>
      <c r="V1174">
        <v>780441</v>
      </c>
      <c r="W1174" t="s">
        <v>26</v>
      </c>
      <c r="X1174" t="s">
        <v>26</v>
      </c>
      <c r="Y1174" t="s">
        <v>227</v>
      </c>
      <c r="Z1174" t="s">
        <v>780</v>
      </c>
      <c r="AA1174" s="3" t="str">
        <f t="shared" si="36"/>
        <v>0441</v>
      </c>
      <c r="AB1174" s="4" t="str">
        <f t="shared" si="37"/>
        <v>Non-TIF</v>
      </c>
    </row>
    <row r="1175" spans="1:28" x14ac:dyDescent="0.25">
      <c r="A1175">
        <v>2022</v>
      </c>
      <c r="B1175">
        <v>78</v>
      </c>
      <c r="C1175" t="s">
        <v>44</v>
      </c>
      <c r="D1175">
        <v>10373181</v>
      </c>
      <c r="E1175">
        <v>0</v>
      </c>
      <c r="F1175">
        <v>0</v>
      </c>
      <c r="G1175">
        <v>130070005</v>
      </c>
      <c r="H1175">
        <v>242021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140685207</v>
      </c>
      <c r="O1175">
        <v>12964</v>
      </c>
      <c r="P1175">
        <v>140672243</v>
      </c>
      <c r="Q1175">
        <v>0</v>
      </c>
      <c r="R1175">
        <v>2022</v>
      </c>
      <c r="S1175">
        <v>78</v>
      </c>
      <c r="T1175">
        <v>1</v>
      </c>
      <c r="U1175">
        <v>476</v>
      </c>
      <c r="V1175">
        <v>781476</v>
      </c>
      <c r="W1175" t="s">
        <v>26</v>
      </c>
      <c r="X1175" t="s">
        <v>26</v>
      </c>
      <c r="Y1175" t="s">
        <v>784</v>
      </c>
      <c r="Z1175" t="s">
        <v>780</v>
      </c>
      <c r="AA1175" s="3" t="str">
        <f t="shared" si="36"/>
        <v>1476</v>
      </c>
      <c r="AB1175" s="4" t="str">
        <f t="shared" si="37"/>
        <v>Non-TIF</v>
      </c>
    </row>
    <row r="1176" spans="1:28" x14ac:dyDescent="0.25">
      <c r="A1176">
        <v>2022</v>
      </c>
      <c r="B1176">
        <v>78</v>
      </c>
      <c r="C1176" t="s">
        <v>44</v>
      </c>
      <c r="D1176">
        <v>4084655</v>
      </c>
      <c r="E1176">
        <v>14251</v>
      </c>
      <c r="F1176">
        <v>0</v>
      </c>
      <c r="G1176">
        <v>1420440</v>
      </c>
      <c r="H1176">
        <v>9133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5528479</v>
      </c>
      <c r="O1176">
        <v>5556</v>
      </c>
      <c r="P1176">
        <v>5522923</v>
      </c>
      <c r="Q1176">
        <v>0</v>
      </c>
      <c r="R1176">
        <v>2022</v>
      </c>
      <c r="S1176">
        <v>78</v>
      </c>
      <c r="T1176">
        <v>4</v>
      </c>
      <c r="U1176">
        <v>824</v>
      </c>
      <c r="V1176">
        <v>784824</v>
      </c>
      <c r="W1176" t="s">
        <v>26</v>
      </c>
      <c r="X1176" t="s">
        <v>26</v>
      </c>
      <c r="Y1176" t="s">
        <v>779</v>
      </c>
      <c r="Z1176" t="s">
        <v>780</v>
      </c>
      <c r="AA1176" s="3" t="str">
        <f t="shared" si="36"/>
        <v>4824</v>
      </c>
      <c r="AB1176" s="4" t="str">
        <f t="shared" si="37"/>
        <v>Non-TIF</v>
      </c>
    </row>
    <row r="1177" spans="1:28" x14ac:dyDescent="0.25">
      <c r="A1177">
        <v>2022</v>
      </c>
      <c r="B1177">
        <v>78</v>
      </c>
      <c r="C1177" t="s">
        <v>44</v>
      </c>
      <c r="D1177">
        <v>9015</v>
      </c>
      <c r="E1177">
        <v>10814</v>
      </c>
      <c r="F1177">
        <v>0</v>
      </c>
      <c r="G1177">
        <v>3913925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3933754</v>
      </c>
      <c r="O1177">
        <v>0</v>
      </c>
      <c r="P1177">
        <v>3933754</v>
      </c>
      <c r="Q1177">
        <v>0</v>
      </c>
      <c r="R1177">
        <v>2022</v>
      </c>
      <c r="S1177">
        <v>78</v>
      </c>
      <c r="T1177">
        <v>6</v>
      </c>
      <c r="U1177">
        <v>534</v>
      </c>
      <c r="V1177">
        <v>786534</v>
      </c>
      <c r="W1177" t="s">
        <v>26</v>
      </c>
      <c r="X1177" t="s">
        <v>26</v>
      </c>
      <c r="Y1177" t="s">
        <v>781</v>
      </c>
      <c r="Z1177" t="s">
        <v>780</v>
      </c>
      <c r="AA1177" s="3" t="str">
        <f t="shared" si="36"/>
        <v>6534</v>
      </c>
      <c r="AB1177" s="4" t="str">
        <f t="shared" si="37"/>
        <v>Non-TIF</v>
      </c>
    </row>
    <row r="1178" spans="1:28" x14ac:dyDescent="0.25">
      <c r="A1178">
        <v>2022</v>
      </c>
      <c r="B1178">
        <v>78</v>
      </c>
      <c r="C1178" t="s">
        <v>23</v>
      </c>
      <c r="D1178">
        <v>27859877</v>
      </c>
      <c r="E1178">
        <v>0</v>
      </c>
      <c r="F1178">
        <v>0</v>
      </c>
      <c r="G1178">
        <v>43048931</v>
      </c>
      <c r="H1178">
        <v>51186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70959994</v>
      </c>
      <c r="O1178">
        <v>0</v>
      </c>
      <c r="P1178">
        <v>70959994</v>
      </c>
      <c r="Q1178">
        <v>0</v>
      </c>
      <c r="R1178">
        <v>2022</v>
      </c>
      <c r="S1178">
        <v>78</v>
      </c>
      <c r="T1178">
        <v>1</v>
      </c>
      <c r="U1178">
        <v>476</v>
      </c>
      <c r="V1178" t="s">
        <v>910</v>
      </c>
      <c r="W1178" t="s">
        <v>25</v>
      </c>
      <c r="X1178" t="s">
        <v>26</v>
      </c>
      <c r="Y1178" t="s">
        <v>911</v>
      </c>
      <c r="Z1178" t="s">
        <v>780</v>
      </c>
      <c r="AA1178" s="3" t="str">
        <f t="shared" si="36"/>
        <v>1476</v>
      </c>
      <c r="AB1178" s="4" t="str">
        <f t="shared" si="37"/>
        <v>TIF</v>
      </c>
    </row>
    <row r="1179" spans="1:28" x14ac:dyDescent="0.25">
      <c r="A1179">
        <v>2022</v>
      </c>
      <c r="B1179">
        <v>84</v>
      </c>
      <c r="C1179" t="s">
        <v>23</v>
      </c>
      <c r="D1179">
        <v>44503218</v>
      </c>
      <c r="E1179">
        <v>5330597</v>
      </c>
      <c r="F1179">
        <v>2745226</v>
      </c>
      <c r="G1179">
        <v>53426261</v>
      </c>
      <c r="H1179">
        <v>16008874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122014176</v>
      </c>
      <c r="O1179">
        <v>3704</v>
      </c>
      <c r="P1179">
        <v>122010472</v>
      </c>
      <c r="Q1179">
        <v>0</v>
      </c>
      <c r="R1179">
        <v>2022</v>
      </c>
      <c r="S1179">
        <v>84</v>
      </c>
      <c r="T1179">
        <v>6</v>
      </c>
      <c r="U1179">
        <v>30</v>
      </c>
      <c r="V1179" t="s">
        <v>888</v>
      </c>
      <c r="W1179" t="s">
        <v>25</v>
      </c>
      <c r="X1179" t="s">
        <v>26</v>
      </c>
      <c r="Y1179" t="s">
        <v>889</v>
      </c>
      <c r="Z1179" t="s">
        <v>808</v>
      </c>
      <c r="AA1179" s="3" t="str">
        <f t="shared" si="36"/>
        <v>6030</v>
      </c>
      <c r="AB1179" s="4" t="str">
        <f t="shared" si="37"/>
        <v>TIF</v>
      </c>
    </row>
    <row r="1180" spans="1:28" x14ac:dyDescent="0.25">
      <c r="A1180">
        <v>2022</v>
      </c>
      <c r="B1180">
        <v>84</v>
      </c>
      <c r="C1180" t="s">
        <v>31</v>
      </c>
      <c r="D1180">
        <v>325125144</v>
      </c>
      <c r="E1180">
        <v>82524920</v>
      </c>
      <c r="F1180">
        <v>10909040</v>
      </c>
      <c r="G1180">
        <v>30819007</v>
      </c>
      <c r="H1180">
        <v>12351292</v>
      </c>
      <c r="I1180">
        <v>0</v>
      </c>
      <c r="J1180">
        <v>0</v>
      </c>
      <c r="K1180">
        <v>0</v>
      </c>
      <c r="L1180">
        <v>21864521</v>
      </c>
      <c r="M1180">
        <v>10053982</v>
      </c>
      <c r="N1180">
        <v>493647906</v>
      </c>
      <c r="O1180">
        <v>272244</v>
      </c>
      <c r="P1180">
        <v>493375662</v>
      </c>
      <c r="Q1180">
        <v>4597893</v>
      </c>
      <c r="R1180">
        <v>2022</v>
      </c>
      <c r="S1180">
        <v>84</v>
      </c>
      <c r="T1180">
        <v>6</v>
      </c>
      <c r="U1180">
        <v>30</v>
      </c>
      <c r="V1180">
        <v>846030</v>
      </c>
      <c r="W1180" t="s">
        <v>26</v>
      </c>
      <c r="X1180" t="s">
        <v>26</v>
      </c>
      <c r="Y1180" t="s">
        <v>807</v>
      </c>
      <c r="Z1180" t="s">
        <v>808</v>
      </c>
      <c r="AA1180" s="3" t="str">
        <f t="shared" si="36"/>
        <v>6030</v>
      </c>
      <c r="AB1180" s="4" t="str">
        <f t="shared" si="37"/>
        <v>Non-TIF</v>
      </c>
    </row>
    <row r="1181" spans="1:28" x14ac:dyDescent="0.25">
      <c r="A1181">
        <v>2022</v>
      </c>
      <c r="B1181">
        <v>85</v>
      </c>
      <c r="C1181" t="s">
        <v>44</v>
      </c>
      <c r="D1181">
        <v>655091</v>
      </c>
      <c r="E1181">
        <v>31084</v>
      </c>
      <c r="F1181">
        <v>0</v>
      </c>
      <c r="G1181">
        <v>4494493</v>
      </c>
      <c r="H1181">
        <v>1115870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6296538</v>
      </c>
      <c r="O1181">
        <v>62968</v>
      </c>
      <c r="P1181">
        <v>6233570</v>
      </c>
      <c r="Q1181">
        <v>0</v>
      </c>
      <c r="R1181">
        <v>2022</v>
      </c>
      <c r="S1181">
        <v>85</v>
      </c>
      <c r="T1181">
        <v>5</v>
      </c>
      <c r="U1181">
        <v>643</v>
      </c>
      <c r="V1181">
        <v>855643</v>
      </c>
      <c r="W1181" t="s">
        <v>26</v>
      </c>
      <c r="X1181" t="s">
        <v>26</v>
      </c>
      <c r="Y1181" t="s">
        <v>204</v>
      </c>
      <c r="Z1181" t="s">
        <v>830</v>
      </c>
      <c r="AA1181" s="3" t="str">
        <f t="shared" si="36"/>
        <v>5643</v>
      </c>
      <c r="AB1181" s="4" t="str">
        <f t="shared" si="37"/>
        <v>Non-TIF</v>
      </c>
    </row>
    <row r="1182" spans="1:28" x14ac:dyDescent="0.25">
      <c r="A1182">
        <v>2022</v>
      </c>
      <c r="B1182">
        <v>85</v>
      </c>
      <c r="C1182" t="s">
        <v>23</v>
      </c>
      <c r="D1182">
        <v>9550164</v>
      </c>
      <c r="E1182">
        <v>0</v>
      </c>
      <c r="F1182">
        <v>0</v>
      </c>
      <c r="G1182">
        <v>9914429</v>
      </c>
      <c r="H1182">
        <v>6223560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25688153</v>
      </c>
      <c r="O1182">
        <v>0</v>
      </c>
      <c r="P1182">
        <v>25688153</v>
      </c>
      <c r="Q1182">
        <v>0</v>
      </c>
      <c r="R1182">
        <v>2022</v>
      </c>
      <c r="S1182">
        <v>85</v>
      </c>
      <c r="T1182">
        <v>4</v>
      </c>
      <c r="U1182">
        <v>617</v>
      </c>
      <c r="V1182" t="s">
        <v>930</v>
      </c>
      <c r="W1182" t="s">
        <v>25</v>
      </c>
      <c r="X1182" t="s">
        <v>26</v>
      </c>
      <c r="Y1182" t="s">
        <v>931</v>
      </c>
      <c r="Z1182" t="s">
        <v>830</v>
      </c>
      <c r="AA1182" s="3" t="str">
        <f t="shared" si="36"/>
        <v>4617</v>
      </c>
      <c r="AB1182" s="4" t="str">
        <f t="shared" si="37"/>
        <v>TIF</v>
      </c>
    </row>
    <row r="1183" spans="1:28" x14ac:dyDescent="0.25">
      <c r="A1183">
        <v>2022</v>
      </c>
      <c r="B1183">
        <v>85</v>
      </c>
      <c r="C1183" t="s">
        <v>31</v>
      </c>
      <c r="D1183">
        <v>1430958</v>
      </c>
      <c r="E1183">
        <v>2558488</v>
      </c>
      <c r="F1183">
        <v>15214</v>
      </c>
      <c r="G1183">
        <v>140655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1158921</v>
      </c>
      <c r="N1183">
        <v>5304236</v>
      </c>
      <c r="O1183">
        <v>1852</v>
      </c>
      <c r="P1183">
        <v>5302384</v>
      </c>
      <c r="Q1183">
        <v>30977</v>
      </c>
      <c r="R1183">
        <v>2022</v>
      </c>
      <c r="S1183">
        <v>85</v>
      </c>
      <c r="T1183">
        <v>6</v>
      </c>
      <c r="U1183">
        <v>985</v>
      </c>
      <c r="V1183">
        <v>646985</v>
      </c>
      <c r="W1183" t="s">
        <v>26</v>
      </c>
      <c r="X1183" t="s">
        <v>26</v>
      </c>
      <c r="Y1183" t="s">
        <v>751</v>
      </c>
      <c r="Z1183" t="s">
        <v>830</v>
      </c>
      <c r="AA1183" s="3" t="str">
        <f t="shared" si="36"/>
        <v>6985</v>
      </c>
      <c r="AB1183" s="4" t="str">
        <f t="shared" si="37"/>
        <v>Non-TIF</v>
      </c>
    </row>
    <row r="1184" spans="1:28" x14ac:dyDescent="0.25">
      <c r="A1184">
        <v>2022</v>
      </c>
      <c r="B1184">
        <v>85</v>
      </c>
      <c r="C1184" t="s">
        <v>31</v>
      </c>
      <c r="D1184">
        <v>210993964</v>
      </c>
      <c r="E1184">
        <v>51906981</v>
      </c>
      <c r="F1184">
        <v>1823338</v>
      </c>
      <c r="G1184">
        <v>40834127</v>
      </c>
      <c r="H1184">
        <v>22156525</v>
      </c>
      <c r="I1184">
        <v>0</v>
      </c>
      <c r="J1184">
        <v>0</v>
      </c>
      <c r="K1184">
        <v>0</v>
      </c>
      <c r="L1184">
        <v>58129467</v>
      </c>
      <c r="M1184">
        <v>6999884</v>
      </c>
      <c r="N1184">
        <v>392844286</v>
      </c>
      <c r="O1184">
        <v>318544</v>
      </c>
      <c r="P1184">
        <v>392525742</v>
      </c>
      <c r="Q1184">
        <v>6186291</v>
      </c>
      <c r="R1184">
        <v>2022</v>
      </c>
      <c r="S1184">
        <v>85</v>
      </c>
      <c r="T1184">
        <v>0</v>
      </c>
      <c r="U1184">
        <v>472</v>
      </c>
      <c r="V1184">
        <v>850472</v>
      </c>
      <c r="W1184" t="s">
        <v>26</v>
      </c>
      <c r="X1184" t="s">
        <v>26</v>
      </c>
      <c r="Y1184" t="s">
        <v>203</v>
      </c>
      <c r="Z1184" t="s">
        <v>830</v>
      </c>
      <c r="AA1184" s="3" t="str">
        <f t="shared" si="36"/>
        <v>0472</v>
      </c>
      <c r="AB1184" s="4" t="str">
        <f t="shared" si="37"/>
        <v>Non-TIF</v>
      </c>
    </row>
    <row r="1185" spans="1:28" x14ac:dyDescent="0.25">
      <c r="A1185">
        <v>2022</v>
      </c>
      <c r="B1185">
        <v>85</v>
      </c>
      <c r="C1185" t="s">
        <v>31</v>
      </c>
      <c r="D1185">
        <v>84244799</v>
      </c>
      <c r="E1185">
        <v>62778970</v>
      </c>
      <c r="F1185">
        <v>2240582</v>
      </c>
      <c r="G1185">
        <v>3880603</v>
      </c>
      <c r="H1185">
        <v>0</v>
      </c>
      <c r="I1185">
        <v>0</v>
      </c>
      <c r="J1185">
        <v>0</v>
      </c>
      <c r="K1185">
        <v>0</v>
      </c>
      <c r="L1185">
        <v>1161277</v>
      </c>
      <c r="M1185">
        <v>0</v>
      </c>
      <c r="N1185">
        <v>154306231</v>
      </c>
      <c r="O1185">
        <v>172184</v>
      </c>
      <c r="P1185">
        <v>154134047</v>
      </c>
      <c r="Q1185">
        <v>2107273</v>
      </c>
      <c r="R1185">
        <v>2022</v>
      </c>
      <c r="S1185">
        <v>85</v>
      </c>
      <c r="T1185">
        <v>1</v>
      </c>
      <c r="U1185">
        <v>350</v>
      </c>
      <c r="V1185">
        <v>851350</v>
      </c>
      <c r="W1185" t="s">
        <v>26</v>
      </c>
      <c r="X1185" t="s">
        <v>26</v>
      </c>
      <c r="Y1185" t="s">
        <v>532</v>
      </c>
      <c r="Z1185" t="s">
        <v>830</v>
      </c>
      <c r="AA1185" s="3" t="str">
        <f t="shared" si="36"/>
        <v>1350</v>
      </c>
      <c r="AB1185" s="4" t="str">
        <f t="shared" si="37"/>
        <v>Non-TIF</v>
      </c>
    </row>
    <row r="1186" spans="1:28" x14ac:dyDescent="0.25">
      <c r="A1186">
        <v>2022</v>
      </c>
      <c r="B1186">
        <v>85</v>
      </c>
      <c r="C1186" t="s">
        <v>31</v>
      </c>
      <c r="D1186">
        <v>84198884</v>
      </c>
      <c r="E1186">
        <v>133769302</v>
      </c>
      <c r="F1186">
        <v>4448355</v>
      </c>
      <c r="G1186">
        <v>10121425</v>
      </c>
      <c r="H1186">
        <v>47491</v>
      </c>
      <c r="I1186">
        <v>0</v>
      </c>
      <c r="J1186">
        <v>0</v>
      </c>
      <c r="K1186">
        <v>0</v>
      </c>
      <c r="L1186">
        <v>583710</v>
      </c>
      <c r="M1186">
        <v>15077565</v>
      </c>
      <c r="N1186">
        <v>248246732</v>
      </c>
      <c r="O1186">
        <v>168532</v>
      </c>
      <c r="P1186">
        <v>248078200</v>
      </c>
      <c r="Q1186">
        <v>4325877</v>
      </c>
      <c r="R1186">
        <v>2022</v>
      </c>
      <c r="S1186">
        <v>85</v>
      </c>
      <c r="T1186">
        <v>1</v>
      </c>
      <c r="U1186">
        <v>359</v>
      </c>
      <c r="V1186">
        <v>851359</v>
      </c>
      <c r="W1186" t="s">
        <v>26</v>
      </c>
      <c r="X1186" t="s">
        <v>26</v>
      </c>
      <c r="Y1186" t="s">
        <v>481</v>
      </c>
      <c r="Z1186" t="s">
        <v>830</v>
      </c>
      <c r="AA1186" s="3" t="str">
        <f t="shared" si="36"/>
        <v>1359</v>
      </c>
      <c r="AB1186" s="4" t="str">
        <f t="shared" si="37"/>
        <v>Non-TIF</v>
      </c>
    </row>
    <row r="1187" spans="1:28" x14ac:dyDescent="0.25">
      <c r="A1187">
        <v>2022</v>
      </c>
      <c r="B1187">
        <v>85</v>
      </c>
      <c r="C1187" t="s">
        <v>31</v>
      </c>
      <c r="D1187">
        <v>296123069</v>
      </c>
      <c r="E1187">
        <v>90349856</v>
      </c>
      <c r="F1187">
        <v>4516081</v>
      </c>
      <c r="G1187">
        <v>39347958</v>
      </c>
      <c r="H1187">
        <v>30820237</v>
      </c>
      <c r="I1187">
        <v>0</v>
      </c>
      <c r="J1187">
        <v>0</v>
      </c>
      <c r="K1187">
        <v>0</v>
      </c>
      <c r="L1187">
        <v>2334252</v>
      </c>
      <c r="M1187">
        <v>31557427</v>
      </c>
      <c r="N1187">
        <v>495048880</v>
      </c>
      <c r="O1187">
        <v>514856</v>
      </c>
      <c r="P1187">
        <v>494534024</v>
      </c>
      <c r="Q1187">
        <v>9571216</v>
      </c>
      <c r="R1187">
        <v>2022</v>
      </c>
      <c r="S1187">
        <v>85</v>
      </c>
      <c r="T1187">
        <v>4</v>
      </c>
      <c r="U1187">
        <v>617</v>
      </c>
      <c r="V1187">
        <v>854617</v>
      </c>
      <c r="W1187" t="s">
        <v>26</v>
      </c>
      <c r="X1187" t="s">
        <v>26</v>
      </c>
      <c r="Y1187" t="s">
        <v>890</v>
      </c>
      <c r="Z1187" t="s">
        <v>830</v>
      </c>
      <c r="AA1187" s="3" t="str">
        <f t="shared" si="36"/>
        <v>4617</v>
      </c>
      <c r="AB1187" s="4" t="str">
        <f t="shared" si="37"/>
        <v>Non-TIF</v>
      </c>
    </row>
    <row r="1188" spans="1:28" x14ac:dyDescent="0.25">
      <c r="A1188">
        <v>2022</v>
      </c>
      <c r="B1188">
        <v>86</v>
      </c>
      <c r="C1188" t="s">
        <v>44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2022</v>
      </c>
      <c r="S1188">
        <v>86</v>
      </c>
      <c r="T1188">
        <v>2</v>
      </c>
      <c r="U1188">
        <v>682</v>
      </c>
      <c r="V1188">
        <v>642682</v>
      </c>
      <c r="W1188" t="s">
        <v>26</v>
      </c>
      <c r="X1188" t="s">
        <v>26</v>
      </c>
      <c r="Y1188" t="s">
        <v>664</v>
      </c>
      <c r="Z1188" t="s">
        <v>832</v>
      </c>
      <c r="AA1188" s="3" t="str">
        <f t="shared" si="36"/>
        <v>2682</v>
      </c>
      <c r="AB1188" s="4" t="str">
        <f t="shared" si="37"/>
        <v>Non-TIF</v>
      </c>
    </row>
    <row r="1189" spans="1:28" x14ac:dyDescent="0.25">
      <c r="A1189">
        <v>2022</v>
      </c>
      <c r="B1189">
        <v>86</v>
      </c>
      <c r="C1189" t="s">
        <v>23</v>
      </c>
      <c r="D1189">
        <v>0</v>
      </c>
      <c r="E1189">
        <v>0</v>
      </c>
      <c r="F1189">
        <v>0</v>
      </c>
      <c r="G1189">
        <v>7497440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7497440</v>
      </c>
      <c r="O1189">
        <v>0</v>
      </c>
      <c r="P1189">
        <v>7497440</v>
      </c>
      <c r="Q1189">
        <v>0</v>
      </c>
      <c r="R1189">
        <v>2022</v>
      </c>
      <c r="S1189">
        <v>86</v>
      </c>
      <c r="T1189">
        <v>0</v>
      </c>
      <c r="U1189">
        <v>609</v>
      </c>
      <c r="V1189" t="s">
        <v>188</v>
      </c>
      <c r="W1189" t="s">
        <v>25</v>
      </c>
      <c r="X1189" t="s">
        <v>26</v>
      </c>
      <c r="Y1189" t="s">
        <v>189</v>
      </c>
      <c r="Z1189" t="s">
        <v>832</v>
      </c>
      <c r="AA1189" s="3" t="str">
        <f t="shared" si="36"/>
        <v>0609</v>
      </c>
      <c r="AB1189" s="4" t="str">
        <f t="shared" si="37"/>
        <v>TIF</v>
      </c>
    </row>
    <row r="1190" spans="1:28" x14ac:dyDescent="0.25">
      <c r="A1190">
        <v>2022</v>
      </c>
      <c r="B1190">
        <v>86</v>
      </c>
      <c r="C1190" t="s">
        <v>23</v>
      </c>
      <c r="D1190">
        <v>989278</v>
      </c>
      <c r="E1190">
        <v>326194</v>
      </c>
      <c r="F1190">
        <v>0</v>
      </c>
      <c r="G1190">
        <v>181638</v>
      </c>
      <c r="H1190">
        <v>4353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1501463</v>
      </c>
      <c r="O1190">
        <v>0</v>
      </c>
      <c r="P1190">
        <v>1501463</v>
      </c>
      <c r="Q1190">
        <v>0</v>
      </c>
      <c r="R1190">
        <v>2022</v>
      </c>
      <c r="S1190">
        <v>86</v>
      </c>
      <c r="T1190">
        <v>1</v>
      </c>
      <c r="U1190">
        <v>935</v>
      </c>
      <c r="V1190" t="s">
        <v>114</v>
      </c>
      <c r="W1190" t="s">
        <v>25</v>
      </c>
      <c r="X1190" t="s">
        <v>26</v>
      </c>
      <c r="Y1190" t="s">
        <v>115</v>
      </c>
      <c r="Z1190" t="s">
        <v>832</v>
      </c>
      <c r="AA1190" s="3" t="str">
        <f t="shared" si="36"/>
        <v>1935</v>
      </c>
      <c r="AB1190" s="4" t="str">
        <f t="shared" si="37"/>
        <v>TIF</v>
      </c>
    </row>
    <row r="1191" spans="1:28" x14ac:dyDescent="0.25">
      <c r="A1191">
        <v>2022</v>
      </c>
      <c r="B1191">
        <v>86</v>
      </c>
      <c r="C1191" t="s">
        <v>31</v>
      </c>
      <c r="D1191">
        <v>4686860</v>
      </c>
      <c r="E1191">
        <v>5808837</v>
      </c>
      <c r="F1191">
        <v>125093</v>
      </c>
      <c r="G1191">
        <v>538182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11158972</v>
      </c>
      <c r="O1191">
        <v>25928</v>
      </c>
      <c r="P1191">
        <v>11133044</v>
      </c>
      <c r="Q1191">
        <v>182926</v>
      </c>
      <c r="R1191">
        <v>2022</v>
      </c>
      <c r="S1191">
        <v>86</v>
      </c>
      <c r="T1191">
        <v>0</v>
      </c>
      <c r="U1191">
        <v>609</v>
      </c>
      <c r="V1191">
        <v>60609</v>
      </c>
      <c r="W1191" t="s">
        <v>26</v>
      </c>
      <c r="X1191" t="s">
        <v>26</v>
      </c>
      <c r="Y1191" t="s">
        <v>47</v>
      </c>
      <c r="Z1191" t="s">
        <v>832</v>
      </c>
      <c r="AA1191" s="3" t="str">
        <f t="shared" si="36"/>
        <v>0609</v>
      </c>
      <c r="AB1191" s="4" t="str">
        <f t="shared" si="37"/>
        <v>Non-TIF</v>
      </c>
    </row>
    <row r="1192" spans="1:28" x14ac:dyDescent="0.25">
      <c r="A1192">
        <v>2022</v>
      </c>
      <c r="B1192">
        <v>86</v>
      </c>
      <c r="C1192" t="s">
        <v>31</v>
      </c>
      <c r="D1192">
        <v>652795</v>
      </c>
      <c r="E1192">
        <v>2549014</v>
      </c>
      <c r="F1192">
        <v>35247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3237056</v>
      </c>
      <c r="O1192">
        <v>0</v>
      </c>
      <c r="P1192">
        <v>3237056</v>
      </c>
      <c r="Q1192">
        <v>6742</v>
      </c>
      <c r="R1192">
        <v>2022</v>
      </c>
      <c r="S1192">
        <v>86</v>
      </c>
      <c r="T1192">
        <v>2</v>
      </c>
      <c r="U1192">
        <v>727</v>
      </c>
      <c r="V1192">
        <v>382727</v>
      </c>
      <c r="W1192" t="s">
        <v>26</v>
      </c>
      <c r="X1192" t="s">
        <v>26</v>
      </c>
      <c r="Y1192" t="s">
        <v>475</v>
      </c>
      <c r="Z1192" t="s">
        <v>832</v>
      </c>
      <c r="AA1192" s="3" t="str">
        <f t="shared" si="36"/>
        <v>2727</v>
      </c>
      <c r="AB1192" s="4" t="str">
        <f t="shared" si="37"/>
        <v>Non-TIF</v>
      </c>
    </row>
    <row r="1193" spans="1:28" x14ac:dyDescent="0.25">
      <c r="A1193">
        <v>2022</v>
      </c>
      <c r="B1193">
        <v>86</v>
      </c>
      <c r="C1193" t="s">
        <v>31</v>
      </c>
      <c r="D1193">
        <v>57471073</v>
      </c>
      <c r="E1193">
        <v>74506374</v>
      </c>
      <c r="F1193">
        <v>1344676</v>
      </c>
      <c r="G1193">
        <v>2501000</v>
      </c>
      <c r="H1193">
        <v>4716768</v>
      </c>
      <c r="I1193">
        <v>0</v>
      </c>
      <c r="J1193">
        <v>0</v>
      </c>
      <c r="K1193">
        <v>0</v>
      </c>
      <c r="L1193">
        <v>334964</v>
      </c>
      <c r="M1193">
        <v>0</v>
      </c>
      <c r="N1193">
        <v>140874855</v>
      </c>
      <c r="O1193">
        <v>118528</v>
      </c>
      <c r="P1193">
        <v>140756327</v>
      </c>
      <c r="Q1193">
        <v>1935573</v>
      </c>
      <c r="R1193">
        <v>2022</v>
      </c>
      <c r="S1193">
        <v>86</v>
      </c>
      <c r="T1193">
        <v>1</v>
      </c>
      <c r="U1193">
        <v>935</v>
      </c>
      <c r="V1193">
        <v>861935</v>
      </c>
      <c r="W1193" t="s">
        <v>26</v>
      </c>
      <c r="X1193" t="s">
        <v>26</v>
      </c>
      <c r="Y1193" t="s">
        <v>172</v>
      </c>
      <c r="Z1193" t="s">
        <v>832</v>
      </c>
      <c r="AA1193" s="3" t="str">
        <f t="shared" si="36"/>
        <v>1935</v>
      </c>
      <c r="AB1193" s="4" t="str">
        <f t="shared" si="37"/>
        <v>Non-TIF</v>
      </c>
    </row>
    <row r="1194" spans="1:28" x14ac:dyDescent="0.25">
      <c r="A1194">
        <v>2022</v>
      </c>
      <c r="B1194">
        <v>86</v>
      </c>
      <c r="C1194" t="s">
        <v>31</v>
      </c>
      <c r="D1194">
        <v>58620639</v>
      </c>
      <c r="E1194">
        <v>113119425</v>
      </c>
      <c r="F1194">
        <v>2567536</v>
      </c>
      <c r="G1194">
        <v>8779402</v>
      </c>
      <c r="H1194">
        <v>422447</v>
      </c>
      <c r="I1194">
        <v>0</v>
      </c>
      <c r="J1194">
        <v>0</v>
      </c>
      <c r="K1194">
        <v>0</v>
      </c>
      <c r="L1194">
        <v>3438561</v>
      </c>
      <c r="M1194">
        <v>0</v>
      </c>
      <c r="N1194">
        <v>186948010</v>
      </c>
      <c r="O1194">
        <v>212980</v>
      </c>
      <c r="P1194">
        <v>186735030</v>
      </c>
      <c r="Q1194">
        <v>2856375</v>
      </c>
      <c r="R1194">
        <v>2022</v>
      </c>
      <c r="S1194">
        <v>86</v>
      </c>
      <c r="T1194">
        <v>2</v>
      </c>
      <c r="U1194">
        <v>502</v>
      </c>
      <c r="V1194">
        <v>862502</v>
      </c>
      <c r="W1194" t="s">
        <v>26</v>
      </c>
      <c r="X1194" t="s">
        <v>26</v>
      </c>
      <c r="Y1194" t="s">
        <v>58</v>
      </c>
      <c r="Z1194" t="s">
        <v>832</v>
      </c>
      <c r="AA1194" s="3" t="str">
        <f t="shared" si="36"/>
        <v>2502</v>
      </c>
      <c r="AB1194" s="4" t="str">
        <f t="shared" si="37"/>
        <v>Non-TIF</v>
      </c>
    </row>
    <row r="1195" spans="1:28" x14ac:dyDescent="0.25">
      <c r="A1195">
        <v>2022</v>
      </c>
      <c r="B1195">
        <v>87</v>
      </c>
      <c r="C1195" t="s">
        <v>44</v>
      </c>
      <c r="D1195">
        <v>360782</v>
      </c>
      <c r="E1195">
        <v>32734</v>
      </c>
      <c r="F1195">
        <v>53016</v>
      </c>
      <c r="G1195">
        <v>236292</v>
      </c>
      <c r="H1195">
        <v>8792769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9475593</v>
      </c>
      <c r="O1195">
        <v>0</v>
      </c>
      <c r="P1195">
        <v>9475593</v>
      </c>
      <c r="Q1195">
        <v>0</v>
      </c>
      <c r="R1195">
        <v>2022</v>
      </c>
      <c r="S1195">
        <v>87</v>
      </c>
      <c r="T1195">
        <v>3</v>
      </c>
      <c r="U1195">
        <v>609</v>
      </c>
      <c r="V1195">
        <v>873609</v>
      </c>
      <c r="W1195" t="s">
        <v>26</v>
      </c>
      <c r="X1195" t="s">
        <v>26</v>
      </c>
      <c r="Y1195" t="s">
        <v>82</v>
      </c>
      <c r="Z1195" t="s">
        <v>836</v>
      </c>
      <c r="AA1195" s="3" t="str">
        <f t="shared" si="36"/>
        <v>3609</v>
      </c>
      <c r="AB1195" s="4" t="str">
        <f t="shared" si="37"/>
        <v>Non-TIF</v>
      </c>
    </row>
    <row r="1196" spans="1:28" x14ac:dyDescent="0.25">
      <c r="A1196">
        <v>2022</v>
      </c>
      <c r="B1196">
        <v>87</v>
      </c>
      <c r="C1196" t="s">
        <v>23</v>
      </c>
      <c r="D1196">
        <v>160</v>
      </c>
      <c r="E1196">
        <v>0</v>
      </c>
      <c r="F1196">
        <v>0</v>
      </c>
      <c r="G1196">
        <v>0</v>
      </c>
      <c r="H1196">
        <v>1708376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1708536</v>
      </c>
      <c r="O1196">
        <v>0</v>
      </c>
      <c r="P1196">
        <v>1708536</v>
      </c>
      <c r="Q1196">
        <v>0</v>
      </c>
      <c r="R1196">
        <v>2022</v>
      </c>
      <c r="S1196">
        <v>87</v>
      </c>
      <c r="T1196">
        <v>3</v>
      </c>
      <c r="U1196">
        <v>609</v>
      </c>
      <c r="V1196" t="s">
        <v>891</v>
      </c>
      <c r="W1196" t="s">
        <v>25</v>
      </c>
      <c r="X1196" t="s">
        <v>26</v>
      </c>
      <c r="Y1196" t="s">
        <v>892</v>
      </c>
      <c r="Z1196" t="s">
        <v>836</v>
      </c>
      <c r="AA1196" s="3" t="str">
        <f t="shared" si="36"/>
        <v>3609</v>
      </c>
      <c r="AB1196" s="4" t="str">
        <f t="shared" si="37"/>
        <v>TIF</v>
      </c>
    </row>
    <row r="1197" spans="1:28" x14ac:dyDescent="0.25">
      <c r="A1197">
        <v>2022</v>
      </c>
      <c r="B1197">
        <v>87</v>
      </c>
      <c r="C1197" t="s">
        <v>31</v>
      </c>
      <c r="D1197">
        <v>10821843</v>
      </c>
      <c r="E1197">
        <v>20977920</v>
      </c>
      <c r="F1197">
        <v>625606</v>
      </c>
      <c r="G1197">
        <v>957564</v>
      </c>
      <c r="H1197">
        <v>1247320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34630253</v>
      </c>
      <c r="O1197">
        <v>62968</v>
      </c>
      <c r="P1197">
        <v>34567285</v>
      </c>
      <c r="Q1197">
        <v>860448</v>
      </c>
      <c r="R1197">
        <v>2022</v>
      </c>
      <c r="S1197">
        <v>87</v>
      </c>
      <c r="T1197">
        <v>1</v>
      </c>
      <c r="U1197">
        <v>197</v>
      </c>
      <c r="V1197">
        <v>731197</v>
      </c>
      <c r="W1197" t="s">
        <v>26</v>
      </c>
      <c r="X1197" t="s">
        <v>26</v>
      </c>
      <c r="Y1197" t="s">
        <v>757</v>
      </c>
      <c r="Z1197" t="s">
        <v>836</v>
      </c>
      <c r="AA1197" s="3" t="str">
        <f t="shared" si="36"/>
        <v>1197</v>
      </c>
      <c r="AB1197" s="4" t="str">
        <f t="shared" si="37"/>
        <v>Non-TIF</v>
      </c>
    </row>
    <row r="1198" spans="1:28" x14ac:dyDescent="0.25">
      <c r="A1198">
        <v>2022</v>
      </c>
      <c r="B1198">
        <v>85</v>
      </c>
      <c r="C1198" t="s">
        <v>44</v>
      </c>
      <c r="D1198">
        <v>8167777</v>
      </c>
      <c r="E1198">
        <v>0</v>
      </c>
      <c r="F1198">
        <v>0</v>
      </c>
      <c r="G1198">
        <v>1649191</v>
      </c>
      <c r="H1198">
        <v>43096850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52913818</v>
      </c>
      <c r="O1198">
        <v>38892</v>
      </c>
      <c r="P1198">
        <v>52874926</v>
      </c>
      <c r="Q1198">
        <v>0</v>
      </c>
      <c r="R1198">
        <v>2022</v>
      </c>
      <c r="S1198">
        <v>85</v>
      </c>
      <c r="T1198">
        <v>1</v>
      </c>
      <c r="U1198">
        <v>359</v>
      </c>
      <c r="V1198">
        <v>851359</v>
      </c>
      <c r="W1198" t="s">
        <v>26</v>
      </c>
      <c r="X1198" t="s">
        <v>26</v>
      </c>
      <c r="Y1198" t="s">
        <v>481</v>
      </c>
      <c r="Z1198" t="s">
        <v>830</v>
      </c>
      <c r="AA1198" s="3" t="str">
        <f t="shared" si="36"/>
        <v>1359</v>
      </c>
      <c r="AB1198" s="4" t="str">
        <f t="shared" si="37"/>
        <v>Non-TIF</v>
      </c>
    </row>
    <row r="1199" spans="1:28" x14ac:dyDescent="0.25">
      <c r="A1199">
        <v>2022</v>
      </c>
      <c r="B1199">
        <v>85</v>
      </c>
      <c r="C1199" t="s">
        <v>23</v>
      </c>
      <c r="D1199">
        <v>0</v>
      </c>
      <c r="E1199">
        <v>0</v>
      </c>
      <c r="F1199">
        <v>0</v>
      </c>
      <c r="G1199">
        <v>1249078</v>
      </c>
      <c r="H1199">
        <v>16426500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17675578</v>
      </c>
      <c r="O1199">
        <v>0</v>
      </c>
      <c r="P1199">
        <v>17675578</v>
      </c>
      <c r="Q1199">
        <v>0</v>
      </c>
      <c r="R1199">
        <v>2022</v>
      </c>
      <c r="S1199">
        <v>85</v>
      </c>
      <c r="T1199">
        <v>0</v>
      </c>
      <c r="U1199">
        <v>225</v>
      </c>
      <c r="V1199" t="s">
        <v>985</v>
      </c>
      <c r="W1199" t="s">
        <v>25</v>
      </c>
      <c r="X1199" t="s">
        <v>26</v>
      </c>
      <c r="Y1199" t="s">
        <v>986</v>
      </c>
      <c r="Z1199" t="s">
        <v>830</v>
      </c>
      <c r="AA1199" s="3" t="str">
        <f t="shared" si="36"/>
        <v>0225</v>
      </c>
      <c r="AB1199" s="4" t="str">
        <f t="shared" si="37"/>
        <v>TIF</v>
      </c>
    </row>
    <row r="1200" spans="1:28" x14ac:dyDescent="0.25">
      <c r="A1200">
        <v>2022</v>
      </c>
      <c r="B1200">
        <v>85</v>
      </c>
      <c r="C1200" t="s">
        <v>31</v>
      </c>
      <c r="D1200">
        <v>4599127</v>
      </c>
      <c r="E1200">
        <v>143146</v>
      </c>
      <c r="F1200">
        <v>825</v>
      </c>
      <c r="G1200">
        <v>80227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4823325</v>
      </c>
      <c r="O1200">
        <v>14816</v>
      </c>
      <c r="P1200">
        <v>4808509</v>
      </c>
      <c r="Q1200">
        <v>26418</v>
      </c>
      <c r="R1200">
        <v>2022</v>
      </c>
      <c r="S1200">
        <v>85</v>
      </c>
      <c r="T1200">
        <v>4</v>
      </c>
      <c r="U1200">
        <v>779</v>
      </c>
      <c r="V1200">
        <v>774779</v>
      </c>
      <c r="W1200" t="s">
        <v>26</v>
      </c>
      <c r="X1200" t="s">
        <v>26</v>
      </c>
      <c r="Y1200" t="s">
        <v>196</v>
      </c>
      <c r="Z1200" t="s">
        <v>830</v>
      </c>
      <c r="AA1200" s="3" t="str">
        <f t="shared" si="36"/>
        <v>4779</v>
      </c>
      <c r="AB1200" s="4" t="str">
        <f t="shared" si="37"/>
        <v>Non-TIF</v>
      </c>
    </row>
    <row r="1201" spans="1:28" x14ac:dyDescent="0.25">
      <c r="A1201">
        <v>2022</v>
      </c>
      <c r="B1201">
        <v>85</v>
      </c>
      <c r="C1201" t="s">
        <v>31</v>
      </c>
      <c r="D1201">
        <v>541922996</v>
      </c>
      <c r="E1201">
        <v>25202198</v>
      </c>
      <c r="F1201">
        <v>1319754</v>
      </c>
      <c r="G1201">
        <v>51434699</v>
      </c>
      <c r="H1201">
        <v>13222936</v>
      </c>
      <c r="I1201">
        <v>0</v>
      </c>
      <c r="J1201">
        <v>0</v>
      </c>
      <c r="K1201">
        <v>0</v>
      </c>
      <c r="L1201">
        <v>345059</v>
      </c>
      <c r="M1201">
        <v>7208491</v>
      </c>
      <c r="N1201">
        <v>640656133</v>
      </c>
      <c r="O1201">
        <v>485224</v>
      </c>
      <c r="P1201">
        <v>640170909</v>
      </c>
      <c r="Q1201">
        <v>1752666</v>
      </c>
      <c r="R1201">
        <v>2022</v>
      </c>
      <c r="S1201">
        <v>85</v>
      </c>
      <c r="T1201">
        <v>2</v>
      </c>
      <c r="U1201">
        <v>466</v>
      </c>
      <c r="V1201">
        <v>852466</v>
      </c>
      <c r="W1201" t="s">
        <v>26</v>
      </c>
      <c r="X1201" t="s">
        <v>26</v>
      </c>
      <c r="Y1201" t="s">
        <v>140</v>
      </c>
      <c r="Z1201" t="s">
        <v>830</v>
      </c>
      <c r="AA1201" s="3" t="str">
        <f t="shared" si="36"/>
        <v>2466</v>
      </c>
      <c r="AB1201" s="4" t="str">
        <f t="shared" si="37"/>
        <v>Non-TIF</v>
      </c>
    </row>
    <row r="1202" spans="1:28" x14ac:dyDescent="0.25">
      <c r="A1202">
        <v>2022</v>
      </c>
      <c r="B1202">
        <v>86</v>
      </c>
      <c r="C1202" t="s">
        <v>31</v>
      </c>
      <c r="D1202">
        <v>7837638</v>
      </c>
      <c r="E1202">
        <v>21136874</v>
      </c>
      <c r="F1202">
        <v>271834</v>
      </c>
      <c r="G1202">
        <v>5192723</v>
      </c>
      <c r="H1202">
        <v>0</v>
      </c>
      <c r="I1202">
        <v>0</v>
      </c>
      <c r="J1202">
        <v>0</v>
      </c>
      <c r="K1202">
        <v>0</v>
      </c>
      <c r="L1202">
        <v>91399</v>
      </c>
      <c r="M1202">
        <v>1666954</v>
      </c>
      <c r="N1202">
        <v>36197422</v>
      </c>
      <c r="O1202">
        <v>20372</v>
      </c>
      <c r="P1202">
        <v>36177050</v>
      </c>
      <c r="Q1202">
        <v>393914</v>
      </c>
      <c r="R1202">
        <v>2022</v>
      </c>
      <c r="S1202">
        <v>86</v>
      </c>
      <c r="T1202">
        <v>3</v>
      </c>
      <c r="U1202">
        <v>582</v>
      </c>
      <c r="V1202">
        <v>643582</v>
      </c>
      <c r="W1202" t="s">
        <v>26</v>
      </c>
      <c r="X1202" t="s">
        <v>26</v>
      </c>
      <c r="Y1202" t="s">
        <v>530</v>
      </c>
      <c r="Z1202" t="s">
        <v>832</v>
      </c>
      <c r="AA1202" s="3" t="str">
        <f t="shared" si="36"/>
        <v>3582</v>
      </c>
      <c r="AB1202" s="4" t="str">
        <f t="shared" si="37"/>
        <v>Non-TIF</v>
      </c>
    </row>
    <row r="1203" spans="1:28" x14ac:dyDescent="0.25">
      <c r="A1203">
        <v>2022</v>
      </c>
      <c r="B1203">
        <v>86</v>
      </c>
      <c r="C1203" t="s">
        <v>31</v>
      </c>
      <c r="D1203">
        <v>94419266</v>
      </c>
      <c r="E1203">
        <v>152150807</v>
      </c>
      <c r="F1203">
        <v>2878712</v>
      </c>
      <c r="G1203">
        <v>19944699</v>
      </c>
      <c r="H1203">
        <v>1917590</v>
      </c>
      <c r="I1203">
        <v>0</v>
      </c>
      <c r="J1203">
        <v>0</v>
      </c>
      <c r="K1203">
        <v>0</v>
      </c>
      <c r="L1203">
        <v>793252</v>
      </c>
      <c r="M1203">
        <v>0</v>
      </c>
      <c r="N1203">
        <v>272104326</v>
      </c>
      <c r="O1203">
        <v>283356</v>
      </c>
      <c r="P1203">
        <v>271820970</v>
      </c>
      <c r="Q1203">
        <v>3474701</v>
      </c>
      <c r="R1203">
        <v>2022</v>
      </c>
      <c r="S1203">
        <v>86</v>
      </c>
      <c r="T1203">
        <v>4</v>
      </c>
      <c r="U1203">
        <v>785</v>
      </c>
      <c r="V1203">
        <v>864785</v>
      </c>
      <c r="W1203" t="s">
        <v>26</v>
      </c>
      <c r="X1203" t="s">
        <v>26</v>
      </c>
      <c r="Y1203" t="s">
        <v>946</v>
      </c>
      <c r="Z1203" t="s">
        <v>832</v>
      </c>
      <c r="AA1203" s="3" t="str">
        <f t="shared" si="36"/>
        <v>4785</v>
      </c>
      <c r="AB1203" s="4" t="str">
        <f t="shared" si="37"/>
        <v>Non-TIF</v>
      </c>
    </row>
    <row r="1204" spans="1:28" x14ac:dyDescent="0.25">
      <c r="A1204">
        <v>2022</v>
      </c>
      <c r="B1204">
        <v>86</v>
      </c>
      <c r="C1204" t="s">
        <v>31</v>
      </c>
      <c r="D1204">
        <v>177499156</v>
      </c>
      <c r="E1204">
        <v>148873402</v>
      </c>
      <c r="F1204">
        <v>5177171</v>
      </c>
      <c r="G1204">
        <v>37545046</v>
      </c>
      <c r="H1204">
        <v>10448197</v>
      </c>
      <c r="I1204">
        <v>0</v>
      </c>
      <c r="J1204">
        <v>0</v>
      </c>
      <c r="K1204">
        <v>0</v>
      </c>
      <c r="L1204">
        <v>12703611</v>
      </c>
      <c r="M1204">
        <v>22341807</v>
      </c>
      <c r="N1204">
        <v>414588390</v>
      </c>
      <c r="O1204">
        <v>590788</v>
      </c>
      <c r="P1204">
        <v>413997602</v>
      </c>
      <c r="Q1204">
        <v>9913482</v>
      </c>
      <c r="R1204">
        <v>2022</v>
      </c>
      <c r="S1204">
        <v>86</v>
      </c>
      <c r="T1204">
        <v>6</v>
      </c>
      <c r="U1204">
        <v>98</v>
      </c>
      <c r="V1204">
        <v>866098</v>
      </c>
      <c r="W1204" t="s">
        <v>26</v>
      </c>
      <c r="X1204" t="s">
        <v>26</v>
      </c>
      <c r="Y1204" t="s">
        <v>835</v>
      </c>
      <c r="Z1204" t="s">
        <v>832</v>
      </c>
      <c r="AA1204" s="3" t="str">
        <f t="shared" si="36"/>
        <v>6098</v>
      </c>
      <c r="AB1204" s="4" t="str">
        <f t="shared" si="37"/>
        <v>Non-TIF</v>
      </c>
    </row>
    <row r="1205" spans="1:28" x14ac:dyDescent="0.25">
      <c r="A1205">
        <v>2022</v>
      </c>
      <c r="B1205">
        <v>88</v>
      </c>
      <c r="C1205" t="s">
        <v>44</v>
      </c>
      <c r="D1205">
        <v>0</v>
      </c>
      <c r="E1205">
        <v>0</v>
      </c>
      <c r="F1205">
        <v>0</v>
      </c>
      <c r="G1205">
        <v>0</v>
      </c>
      <c r="H1205">
        <v>482246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482246</v>
      </c>
      <c r="O1205">
        <v>0</v>
      </c>
      <c r="P1205">
        <v>482246</v>
      </c>
      <c r="Q1205">
        <v>0</v>
      </c>
      <c r="R1205">
        <v>2022</v>
      </c>
      <c r="S1205">
        <v>88</v>
      </c>
      <c r="T1205">
        <v>4</v>
      </c>
      <c r="U1205">
        <v>978</v>
      </c>
      <c r="V1205">
        <v>14978</v>
      </c>
      <c r="W1205" t="s">
        <v>26</v>
      </c>
      <c r="X1205" t="s">
        <v>26</v>
      </c>
      <c r="Y1205" t="s">
        <v>79</v>
      </c>
      <c r="Z1205" t="s">
        <v>837</v>
      </c>
      <c r="AA1205" s="3" t="str">
        <f t="shared" si="36"/>
        <v>4978</v>
      </c>
      <c r="AB1205" s="4" t="str">
        <f t="shared" si="37"/>
        <v>Non-TIF</v>
      </c>
    </row>
    <row r="1206" spans="1:28" x14ac:dyDescent="0.25">
      <c r="A1206">
        <v>2022</v>
      </c>
      <c r="B1206">
        <v>88</v>
      </c>
      <c r="C1206" t="s">
        <v>44</v>
      </c>
      <c r="D1206">
        <v>2853180</v>
      </c>
      <c r="E1206">
        <v>0</v>
      </c>
      <c r="F1206">
        <v>0</v>
      </c>
      <c r="G1206">
        <v>7234064</v>
      </c>
      <c r="H1206">
        <v>867488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10954732</v>
      </c>
      <c r="O1206">
        <v>20372</v>
      </c>
      <c r="P1206">
        <v>10934360</v>
      </c>
      <c r="Q1206">
        <v>0</v>
      </c>
      <c r="R1206">
        <v>2022</v>
      </c>
      <c r="S1206">
        <v>88</v>
      </c>
      <c r="T1206">
        <v>1</v>
      </c>
      <c r="U1206">
        <v>503</v>
      </c>
      <c r="V1206">
        <v>881503</v>
      </c>
      <c r="W1206" t="s">
        <v>26</v>
      </c>
      <c r="X1206" t="s">
        <v>26</v>
      </c>
      <c r="Y1206" t="s">
        <v>1738</v>
      </c>
      <c r="Z1206" t="s">
        <v>837</v>
      </c>
      <c r="AA1206" s="3" t="str">
        <f t="shared" si="36"/>
        <v>1503</v>
      </c>
      <c r="AB1206" s="4" t="str">
        <f t="shared" si="37"/>
        <v>Non-TIF</v>
      </c>
    </row>
    <row r="1207" spans="1:28" x14ac:dyDescent="0.25">
      <c r="A1207">
        <v>2022</v>
      </c>
      <c r="B1207">
        <v>88</v>
      </c>
      <c r="C1207" t="s">
        <v>23</v>
      </c>
      <c r="D1207">
        <v>2570827</v>
      </c>
      <c r="E1207">
        <v>0</v>
      </c>
      <c r="F1207">
        <v>0</v>
      </c>
      <c r="G1207">
        <v>802133</v>
      </c>
      <c r="H1207">
        <v>4306392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7679352</v>
      </c>
      <c r="O1207">
        <v>0</v>
      </c>
      <c r="P1207">
        <v>7679352</v>
      </c>
      <c r="Q1207">
        <v>0</v>
      </c>
      <c r="R1207">
        <v>2022</v>
      </c>
      <c r="S1207">
        <v>88</v>
      </c>
      <c r="T1207">
        <v>1</v>
      </c>
      <c r="U1207">
        <v>503</v>
      </c>
      <c r="V1207" t="s">
        <v>991</v>
      </c>
      <c r="W1207" t="s">
        <v>25</v>
      </c>
      <c r="X1207" t="s">
        <v>26</v>
      </c>
      <c r="Y1207" t="s">
        <v>1737</v>
      </c>
      <c r="Z1207" t="s">
        <v>837</v>
      </c>
      <c r="AA1207" s="3" t="str">
        <f t="shared" si="36"/>
        <v>1503</v>
      </c>
      <c r="AB1207" s="4" t="str">
        <f t="shared" si="37"/>
        <v>TIF</v>
      </c>
    </row>
    <row r="1208" spans="1:28" x14ac:dyDescent="0.25">
      <c r="A1208">
        <v>2022</v>
      </c>
      <c r="B1208">
        <v>88</v>
      </c>
      <c r="C1208" t="s">
        <v>31</v>
      </c>
      <c r="D1208">
        <v>289202</v>
      </c>
      <c r="E1208">
        <v>991035</v>
      </c>
      <c r="F1208">
        <v>56323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49945</v>
      </c>
      <c r="M1208">
        <v>0</v>
      </c>
      <c r="N1208">
        <v>1386505</v>
      </c>
      <c r="O1208">
        <v>1852</v>
      </c>
      <c r="P1208">
        <v>1384653</v>
      </c>
      <c r="Q1208">
        <v>57380</v>
      </c>
      <c r="R1208">
        <v>2022</v>
      </c>
      <c r="S1208">
        <v>88</v>
      </c>
      <c r="T1208">
        <v>3</v>
      </c>
      <c r="U1208">
        <v>609</v>
      </c>
      <c r="V1208">
        <v>873609</v>
      </c>
      <c r="W1208" t="s">
        <v>26</v>
      </c>
      <c r="X1208" t="s">
        <v>26</v>
      </c>
      <c r="Y1208" t="s">
        <v>82</v>
      </c>
      <c r="Z1208" t="s">
        <v>837</v>
      </c>
      <c r="AA1208" s="3" t="str">
        <f t="shared" si="36"/>
        <v>3609</v>
      </c>
      <c r="AB1208" s="4" t="str">
        <f t="shared" si="37"/>
        <v>Non-TIF</v>
      </c>
    </row>
    <row r="1209" spans="1:28" x14ac:dyDescent="0.25">
      <c r="A1209">
        <v>2022</v>
      </c>
      <c r="B1209">
        <v>89</v>
      </c>
      <c r="C1209" t="s">
        <v>31</v>
      </c>
      <c r="D1209">
        <v>53464</v>
      </c>
      <c r="E1209">
        <v>72334</v>
      </c>
      <c r="F1209">
        <v>156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125954</v>
      </c>
      <c r="O1209">
        <v>0</v>
      </c>
      <c r="P1209">
        <v>125954</v>
      </c>
      <c r="Q1209">
        <v>1000</v>
      </c>
      <c r="R1209">
        <v>2022</v>
      </c>
      <c r="S1209">
        <v>89</v>
      </c>
      <c r="T1209">
        <v>4</v>
      </c>
      <c r="U1209">
        <v>536</v>
      </c>
      <c r="V1209">
        <v>444536</v>
      </c>
      <c r="W1209" t="s">
        <v>26</v>
      </c>
      <c r="X1209" t="s">
        <v>26</v>
      </c>
      <c r="Y1209" t="s">
        <v>457</v>
      </c>
      <c r="Z1209" t="s">
        <v>838</v>
      </c>
      <c r="AA1209" s="3" t="str">
        <f t="shared" si="36"/>
        <v>4536</v>
      </c>
      <c r="AB1209" s="4" t="str">
        <f t="shared" si="37"/>
        <v>Non-TIF</v>
      </c>
    </row>
    <row r="1210" spans="1:28" x14ac:dyDescent="0.25">
      <c r="A1210">
        <v>2022</v>
      </c>
      <c r="B1210">
        <v>91</v>
      </c>
      <c r="C1210" t="s">
        <v>44</v>
      </c>
      <c r="D1210">
        <v>0</v>
      </c>
      <c r="E1210">
        <v>0</v>
      </c>
      <c r="F1210">
        <v>0</v>
      </c>
      <c r="G1210">
        <v>1812978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1812978</v>
      </c>
      <c r="O1210">
        <v>0</v>
      </c>
      <c r="P1210">
        <v>1812978</v>
      </c>
      <c r="Q1210">
        <v>0</v>
      </c>
      <c r="R1210">
        <v>2022</v>
      </c>
      <c r="S1210">
        <v>91</v>
      </c>
      <c r="T1210">
        <v>0</v>
      </c>
      <c r="U1210">
        <v>981</v>
      </c>
      <c r="V1210">
        <v>910981</v>
      </c>
      <c r="W1210" t="s">
        <v>26</v>
      </c>
      <c r="X1210" t="s">
        <v>26</v>
      </c>
      <c r="Y1210" t="s">
        <v>839</v>
      </c>
      <c r="Z1210" t="s">
        <v>840</v>
      </c>
      <c r="AA1210" s="3" t="str">
        <f t="shared" si="36"/>
        <v>0981</v>
      </c>
      <c r="AB1210" s="4" t="str">
        <f t="shared" si="37"/>
        <v>Non-TIF</v>
      </c>
    </row>
    <row r="1211" spans="1:28" x14ac:dyDescent="0.25">
      <c r="A1211">
        <v>2022</v>
      </c>
      <c r="B1211">
        <v>91</v>
      </c>
      <c r="C1211" t="s">
        <v>44</v>
      </c>
      <c r="D1211">
        <v>19348732</v>
      </c>
      <c r="E1211">
        <v>153976</v>
      </c>
      <c r="F1211">
        <v>1377</v>
      </c>
      <c r="G1211">
        <v>24886762</v>
      </c>
      <c r="H1211">
        <v>7787836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52178683</v>
      </c>
      <c r="O1211">
        <v>57412</v>
      </c>
      <c r="P1211">
        <v>52121271</v>
      </c>
      <c r="Q1211">
        <v>0</v>
      </c>
      <c r="R1211">
        <v>2022</v>
      </c>
      <c r="S1211">
        <v>91</v>
      </c>
      <c r="T1211">
        <v>3</v>
      </c>
      <c r="U1211">
        <v>114</v>
      </c>
      <c r="V1211">
        <v>913114</v>
      </c>
      <c r="W1211" t="s">
        <v>26</v>
      </c>
      <c r="X1211" t="s">
        <v>26</v>
      </c>
      <c r="Y1211" t="s">
        <v>859</v>
      </c>
      <c r="Z1211" t="s">
        <v>840</v>
      </c>
      <c r="AA1211" s="3" t="str">
        <f t="shared" si="36"/>
        <v>3114</v>
      </c>
      <c r="AB1211" s="4" t="str">
        <f t="shared" si="37"/>
        <v>Non-TIF</v>
      </c>
    </row>
    <row r="1212" spans="1:28" x14ac:dyDescent="0.25">
      <c r="A1212">
        <v>2022</v>
      </c>
      <c r="B1212">
        <v>91</v>
      </c>
      <c r="C1212" t="s">
        <v>23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2022</v>
      </c>
      <c r="S1212">
        <v>91</v>
      </c>
      <c r="T1212">
        <v>6</v>
      </c>
      <c r="U1212">
        <v>94</v>
      </c>
      <c r="V1212" t="s">
        <v>992</v>
      </c>
      <c r="W1212" t="s">
        <v>25</v>
      </c>
      <c r="X1212" t="s">
        <v>26</v>
      </c>
      <c r="Y1212" t="s">
        <v>993</v>
      </c>
      <c r="Z1212" t="s">
        <v>840</v>
      </c>
      <c r="AA1212" s="3" t="str">
        <f t="shared" si="36"/>
        <v>6094</v>
      </c>
      <c r="AB1212" s="4" t="str">
        <f t="shared" si="37"/>
        <v>TIF</v>
      </c>
    </row>
    <row r="1213" spans="1:28" x14ac:dyDescent="0.25">
      <c r="A1213">
        <v>2022</v>
      </c>
      <c r="B1213">
        <v>91</v>
      </c>
      <c r="C1213" t="s">
        <v>31</v>
      </c>
      <c r="D1213">
        <v>705980201</v>
      </c>
      <c r="E1213">
        <v>14518719</v>
      </c>
      <c r="F1213">
        <v>893435</v>
      </c>
      <c r="G1213">
        <v>28804148</v>
      </c>
      <c r="H1213">
        <v>2543651</v>
      </c>
      <c r="I1213">
        <v>0</v>
      </c>
      <c r="J1213">
        <v>0</v>
      </c>
      <c r="K1213">
        <v>0</v>
      </c>
      <c r="L1213">
        <v>1236173</v>
      </c>
      <c r="M1213">
        <v>0</v>
      </c>
      <c r="N1213">
        <v>753976327</v>
      </c>
      <c r="O1213">
        <v>881882</v>
      </c>
      <c r="P1213">
        <v>753094445</v>
      </c>
      <c r="Q1213">
        <v>23352472</v>
      </c>
      <c r="R1213">
        <v>2022</v>
      </c>
      <c r="S1213">
        <v>91</v>
      </c>
      <c r="T1213">
        <v>4</v>
      </c>
      <c r="U1213">
        <v>797</v>
      </c>
      <c r="V1213">
        <v>914797</v>
      </c>
      <c r="W1213" t="s">
        <v>26</v>
      </c>
      <c r="X1213" t="s">
        <v>26</v>
      </c>
      <c r="Y1213" t="s">
        <v>920</v>
      </c>
      <c r="Z1213" t="s">
        <v>840</v>
      </c>
      <c r="AA1213" s="3" t="str">
        <f t="shared" si="36"/>
        <v>4797</v>
      </c>
      <c r="AB1213" s="4" t="str">
        <f t="shared" si="37"/>
        <v>Non-TIF</v>
      </c>
    </row>
    <row r="1214" spans="1:28" x14ac:dyDescent="0.25">
      <c r="A1214">
        <v>2022</v>
      </c>
      <c r="B1214">
        <v>91</v>
      </c>
      <c r="C1214" t="s">
        <v>31</v>
      </c>
      <c r="D1214">
        <v>107262481</v>
      </c>
      <c r="E1214">
        <v>52644145</v>
      </c>
      <c r="F1214">
        <v>1399237</v>
      </c>
      <c r="G1214">
        <v>2961741</v>
      </c>
      <c r="H1214">
        <v>878453</v>
      </c>
      <c r="I1214">
        <v>0</v>
      </c>
      <c r="J1214">
        <v>0</v>
      </c>
      <c r="K1214">
        <v>0</v>
      </c>
      <c r="L1214">
        <v>3974924</v>
      </c>
      <c r="M1214">
        <v>0</v>
      </c>
      <c r="N1214">
        <v>169120981</v>
      </c>
      <c r="O1214">
        <v>275948</v>
      </c>
      <c r="P1214">
        <v>168845033</v>
      </c>
      <c r="Q1214">
        <v>4609861</v>
      </c>
      <c r="R1214">
        <v>2022</v>
      </c>
      <c r="S1214">
        <v>91</v>
      </c>
      <c r="T1214">
        <v>6</v>
      </c>
      <c r="U1214">
        <v>94</v>
      </c>
      <c r="V1214">
        <v>916094</v>
      </c>
      <c r="W1214" t="s">
        <v>26</v>
      </c>
      <c r="X1214" t="s">
        <v>26</v>
      </c>
      <c r="Y1214" t="s">
        <v>847</v>
      </c>
      <c r="Z1214" t="s">
        <v>840</v>
      </c>
      <c r="AA1214" s="3" t="str">
        <f t="shared" si="36"/>
        <v>6094</v>
      </c>
      <c r="AB1214" s="4" t="str">
        <f t="shared" si="37"/>
        <v>Non-TIF</v>
      </c>
    </row>
    <row r="1215" spans="1:28" x14ac:dyDescent="0.25">
      <c r="A1215">
        <v>2022</v>
      </c>
      <c r="B1215">
        <v>92</v>
      </c>
      <c r="C1215" t="s">
        <v>31</v>
      </c>
      <c r="D1215">
        <v>656347</v>
      </c>
      <c r="E1215">
        <v>1830111</v>
      </c>
      <c r="F1215">
        <v>229750</v>
      </c>
      <c r="G1215">
        <v>172695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2888903</v>
      </c>
      <c r="O1215">
        <v>0</v>
      </c>
      <c r="P1215">
        <v>2888903</v>
      </c>
      <c r="Q1215">
        <v>91969</v>
      </c>
      <c r="R1215">
        <v>2022</v>
      </c>
      <c r="S1215">
        <v>92</v>
      </c>
      <c r="T1215">
        <v>7</v>
      </c>
      <c r="U1215">
        <v>47</v>
      </c>
      <c r="V1215">
        <v>447047</v>
      </c>
      <c r="W1215" t="s">
        <v>26</v>
      </c>
      <c r="X1215" t="s">
        <v>26</v>
      </c>
      <c r="Y1215" t="s">
        <v>304</v>
      </c>
      <c r="Z1215" t="s">
        <v>860</v>
      </c>
      <c r="AA1215" s="3" t="str">
        <f t="shared" si="36"/>
        <v>7047</v>
      </c>
      <c r="AB1215" s="4" t="str">
        <f t="shared" si="37"/>
        <v>Non-TIF</v>
      </c>
    </row>
    <row r="1216" spans="1:28" x14ac:dyDescent="0.25">
      <c r="A1216">
        <v>2022</v>
      </c>
      <c r="B1216">
        <v>92</v>
      </c>
      <c r="C1216" t="s">
        <v>31</v>
      </c>
      <c r="D1216">
        <v>163780411</v>
      </c>
      <c r="E1216">
        <v>65363475</v>
      </c>
      <c r="F1216">
        <v>5859391</v>
      </c>
      <c r="G1216">
        <v>77364822</v>
      </c>
      <c r="H1216">
        <v>2506474</v>
      </c>
      <c r="I1216">
        <v>0</v>
      </c>
      <c r="J1216">
        <v>0</v>
      </c>
      <c r="K1216">
        <v>0</v>
      </c>
      <c r="L1216">
        <v>7617180</v>
      </c>
      <c r="M1216">
        <v>1601498</v>
      </c>
      <c r="N1216">
        <v>324093251</v>
      </c>
      <c r="O1216">
        <v>296320</v>
      </c>
      <c r="P1216">
        <v>323796931</v>
      </c>
      <c r="Q1216">
        <v>9077423</v>
      </c>
      <c r="R1216">
        <v>2022</v>
      </c>
      <c r="S1216">
        <v>92</v>
      </c>
      <c r="T1216">
        <v>2</v>
      </c>
      <c r="U1216">
        <v>977</v>
      </c>
      <c r="V1216">
        <v>922977</v>
      </c>
      <c r="W1216" t="s">
        <v>26</v>
      </c>
      <c r="X1216" t="s">
        <v>26</v>
      </c>
      <c r="Y1216" t="s">
        <v>589</v>
      </c>
      <c r="Z1216" t="s">
        <v>860</v>
      </c>
      <c r="AA1216" s="3" t="str">
        <f t="shared" si="36"/>
        <v>2977</v>
      </c>
      <c r="AB1216" s="4" t="str">
        <f t="shared" si="37"/>
        <v>Non-TIF</v>
      </c>
    </row>
    <row r="1217" spans="1:28" x14ac:dyDescent="0.25">
      <c r="A1217">
        <v>2022</v>
      </c>
      <c r="B1217">
        <v>63</v>
      </c>
      <c r="C1217" t="s">
        <v>31</v>
      </c>
      <c r="D1217">
        <v>44796615</v>
      </c>
      <c r="E1217">
        <v>41471200</v>
      </c>
      <c r="F1217">
        <v>1386183</v>
      </c>
      <c r="G1217">
        <v>3999308</v>
      </c>
      <c r="H1217">
        <v>397168</v>
      </c>
      <c r="I1217">
        <v>0</v>
      </c>
      <c r="J1217">
        <v>0</v>
      </c>
      <c r="K1217">
        <v>1940</v>
      </c>
      <c r="L1217">
        <v>1517513</v>
      </c>
      <c r="M1217">
        <v>11001915</v>
      </c>
      <c r="N1217">
        <v>104571842</v>
      </c>
      <c r="O1217">
        <v>190756</v>
      </c>
      <c r="P1217">
        <v>104381086</v>
      </c>
      <c r="Q1217">
        <v>4068609</v>
      </c>
      <c r="R1217">
        <v>2022</v>
      </c>
      <c r="S1217">
        <v>63</v>
      </c>
      <c r="T1217">
        <v>6</v>
      </c>
      <c r="U1217">
        <v>512</v>
      </c>
      <c r="V1217">
        <v>636512</v>
      </c>
      <c r="W1217" t="s">
        <v>26</v>
      </c>
      <c r="X1217" t="s">
        <v>26</v>
      </c>
      <c r="Y1217" t="s">
        <v>717</v>
      </c>
      <c r="Z1217" t="s">
        <v>662</v>
      </c>
      <c r="AA1217" s="3" t="str">
        <f t="shared" si="36"/>
        <v>6512</v>
      </c>
      <c r="AB1217" s="4" t="str">
        <f t="shared" si="37"/>
        <v>Non-TIF</v>
      </c>
    </row>
    <row r="1218" spans="1:28" x14ac:dyDescent="0.25">
      <c r="A1218">
        <v>2022</v>
      </c>
      <c r="B1218">
        <v>63</v>
      </c>
      <c r="C1218" t="s">
        <v>31</v>
      </c>
      <c r="D1218">
        <v>4553420</v>
      </c>
      <c r="E1218">
        <v>804671</v>
      </c>
      <c r="F1218">
        <v>80590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5438681</v>
      </c>
      <c r="O1218">
        <v>5556</v>
      </c>
      <c r="P1218">
        <v>5433125</v>
      </c>
      <c r="Q1218">
        <v>69104</v>
      </c>
      <c r="R1218">
        <v>2022</v>
      </c>
      <c r="S1218">
        <v>63</v>
      </c>
      <c r="T1218">
        <v>6</v>
      </c>
      <c r="U1218">
        <v>101</v>
      </c>
      <c r="V1218">
        <v>776101</v>
      </c>
      <c r="W1218" t="s">
        <v>26</v>
      </c>
      <c r="X1218" t="s">
        <v>26</v>
      </c>
      <c r="Y1218" t="s">
        <v>542</v>
      </c>
      <c r="Z1218" t="s">
        <v>662</v>
      </c>
      <c r="AA1218" s="3" t="str">
        <f t="shared" si="36"/>
        <v>6101</v>
      </c>
      <c r="AB1218" s="4" t="str">
        <f t="shared" si="37"/>
        <v>Non-TIF</v>
      </c>
    </row>
    <row r="1219" spans="1:28" x14ac:dyDescent="0.25">
      <c r="A1219">
        <v>2022</v>
      </c>
      <c r="B1219">
        <v>64</v>
      </c>
      <c r="C1219" t="s">
        <v>31</v>
      </c>
      <c r="D1219">
        <v>85657295</v>
      </c>
      <c r="E1219">
        <v>90278513</v>
      </c>
      <c r="F1219">
        <v>2708297</v>
      </c>
      <c r="G1219">
        <v>14903962</v>
      </c>
      <c r="H1219">
        <v>35941587</v>
      </c>
      <c r="I1219">
        <v>0</v>
      </c>
      <c r="J1219">
        <v>0</v>
      </c>
      <c r="K1219">
        <v>0</v>
      </c>
      <c r="L1219">
        <v>249528</v>
      </c>
      <c r="M1219">
        <v>21660749</v>
      </c>
      <c r="N1219">
        <v>251399931</v>
      </c>
      <c r="O1219">
        <v>272244</v>
      </c>
      <c r="P1219">
        <v>251127687</v>
      </c>
      <c r="Q1219">
        <v>3876854</v>
      </c>
      <c r="R1219">
        <v>2022</v>
      </c>
      <c r="S1219">
        <v>64</v>
      </c>
      <c r="T1219">
        <v>3</v>
      </c>
      <c r="U1219">
        <v>582</v>
      </c>
      <c r="V1219">
        <v>643582</v>
      </c>
      <c r="W1219" t="s">
        <v>26</v>
      </c>
      <c r="X1219" t="s">
        <v>26</v>
      </c>
      <c r="Y1219" t="s">
        <v>530</v>
      </c>
      <c r="Z1219" t="s">
        <v>663</v>
      </c>
      <c r="AA1219" s="3" t="str">
        <f t="shared" ref="AA1219:AA1282" si="38">CONCATENATE(T1219,TEXT(U1219,"000"))</f>
        <v>3582</v>
      </c>
      <c r="AB1219" s="4" t="str">
        <f t="shared" ref="AB1219:AB1282" si="39">IF(C1219="I","TIF","Non-TIF")</f>
        <v>Non-TIF</v>
      </c>
    </row>
    <row r="1220" spans="1:28" x14ac:dyDescent="0.25">
      <c r="A1220">
        <v>2022</v>
      </c>
      <c r="B1220">
        <v>64</v>
      </c>
      <c r="C1220" t="s">
        <v>31</v>
      </c>
      <c r="D1220">
        <v>621948131</v>
      </c>
      <c r="E1220">
        <v>103221384</v>
      </c>
      <c r="F1220">
        <v>3469191</v>
      </c>
      <c r="G1220">
        <v>44256702</v>
      </c>
      <c r="H1220">
        <v>24738645</v>
      </c>
      <c r="I1220">
        <v>0</v>
      </c>
      <c r="J1220">
        <v>0</v>
      </c>
      <c r="K1220">
        <v>0</v>
      </c>
      <c r="L1220">
        <v>442665</v>
      </c>
      <c r="M1220">
        <v>10714541</v>
      </c>
      <c r="N1220">
        <v>808791259</v>
      </c>
      <c r="O1220">
        <v>1837184</v>
      </c>
      <c r="P1220">
        <v>806954075</v>
      </c>
      <c r="Q1220">
        <v>114959910</v>
      </c>
      <c r="R1220">
        <v>2022</v>
      </c>
      <c r="S1220">
        <v>64</v>
      </c>
      <c r="T1220">
        <v>4</v>
      </c>
      <c r="U1220">
        <v>104</v>
      </c>
      <c r="V1220">
        <v>644104</v>
      </c>
      <c r="W1220" t="s">
        <v>26</v>
      </c>
      <c r="X1220" t="s">
        <v>26</v>
      </c>
      <c r="Y1220" t="s">
        <v>697</v>
      </c>
      <c r="Z1220" t="s">
        <v>663</v>
      </c>
      <c r="AA1220" s="3" t="str">
        <f t="shared" si="38"/>
        <v>4104</v>
      </c>
      <c r="AB1220" s="4" t="str">
        <f t="shared" si="39"/>
        <v>Non-TIF</v>
      </c>
    </row>
    <row r="1221" spans="1:28" x14ac:dyDescent="0.25">
      <c r="A1221">
        <v>2022</v>
      </c>
      <c r="B1221">
        <v>64</v>
      </c>
      <c r="C1221" t="s">
        <v>31</v>
      </c>
      <c r="D1221">
        <v>1998072</v>
      </c>
      <c r="E1221">
        <v>8491459</v>
      </c>
      <c r="F1221">
        <v>625895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11115426</v>
      </c>
      <c r="O1221">
        <v>7408</v>
      </c>
      <c r="P1221">
        <v>11108018</v>
      </c>
      <c r="Q1221">
        <v>73075</v>
      </c>
      <c r="R1221">
        <v>2022</v>
      </c>
      <c r="S1221">
        <v>64</v>
      </c>
      <c r="T1221">
        <v>1</v>
      </c>
      <c r="U1221">
        <v>359</v>
      </c>
      <c r="V1221">
        <v>851359</v>
      </c>
      <c r="W1221" t="s">
        <v>26</v>
      </c>
      <c r="X1221" t="s">
        <v>26</v>
      </c>
      <c r="Y1221" t="s">
        <v>481</v>
      </c>
      <c r="Z1221" t="s">
        <v>663</v>
      </c>
      <c r="AA1221" s="3" t="str">
        <f t="shared" si="38"/>
        <v>1359</v>
      </c>
      <c r="AB1221" s="4" t="str">
        <f t="shared" si="39"/>
        <v>Non-TIF</v>
      </c>
    </row>
    <row r="1222" spans="1:28" x14ac:dyDescent="0.25">
      <c r="A1222">
        <v>2022</v>
      </c>
      <c r="B1222">
        <v>64</v>
      </c>
      <c r="C1222" t="s">
        <v>31</v>
      </c>
      <c r="D1222">
        <v>590096</v>
      </c>
      <c r="E1222">
        <v>3951819</v>
      </c>
      <c r="F1222">
        <v>33221</v>
      </c>
      <c r="G1222">
        <v>0</v>
      </c>
      <c r="H1222">
        <v>2968035</v>
      </c>
      <c r="I1222">
        <v>0</v>
      </c>
      <c r="J1222">
        <v>0</v>
      </c>
      <c r="K1222">
        <v>0</v>
      </c>
      <c r="L1222">
        <v>1005363</v>
      </c>
      <c r="M1222">
        <v>0</v>
      </c>
      <c r="N1222">
        <v>8548534</v>
      </c>
      <c r="O1222">
        <v>1852</v>
      </c>
      <c r="P1222">
        <v>8546682</v>
      </c>
      <c r="Q1222">
        <v>2956842</v>
      </c>
      <c r="R1222">
        <v>2022</v>
      </c>
      <c r="S1222">
        <v>64</v>
      </c>
      <c r="T1222">
        <v>2</v>
      </c>
      <c r="U1222">
        <v>502</v>
      </c>
      <c r="V1222">
        <v>862502</v>
      </c>
      <c r="W1222" t="s">
        <v>26</v>
      </c>
      <c r="X1222" t="s">
        <v>26</v>
      </c>
      <c r="Y1222" t="s">
        <v>58</v>
      </c>
      <c r="Z1222" t="s">
        <v>663</v>
      </c>
      <c r="AA1222" s="3" t="str">
        <f t="shared" si="38"/>
        <v>2502</v>
      </c>
      <c r="AB1222" s="4" t="str">
        <f t="shared" si="39"/>
        <v>Non-TIF</v>
      </c>
    </row>
    <row r="1223" spans="1:28" x14ac:dyDescent="0.25">
      <c r="A1223">
        <v>2022</v>
      </c>
      <c r="B1223">
        <v>65</v>
      </c>
      <c r="C1223" t="s">
        <v>44</v>
      </c>
      <c r="D1223">
        <v>9050757</v>
      </c>
      <c r="E1223">
        <v>224559</v>
      </c>
      <c r="F1223">
        <v>36031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9311347</v>
      </c>
      <c r="O1223">
        <v>38892</v>
      </c>
      <c r="P1223">
        <v>9272455</v>
      </c>
      <c r="Q1223">
        <v>0</v>
      </c>
      <c r="R1223">
        <v>2022</v>
      </c>
      <c r="S1223">
        <v>65</v>
      </c>
      <c r="T1223">
        <v>2</v>
      </c>
      <c r="U1223">
        <v>511</v>
      </c>
      <c r="V1223">
        <v>652511</v>
      </c>
      <c r="W1223" t="s">
        <v>26</v>
      </c>
      <c r="X1223" t="s">
        <v>26</v>
      </c>
      <c r="Y1223" t="s">
        <v>700</v>
      </c>
      <c r="Z1223" t="s">
        <v>699</v>
      </c>
      <c r="AA1223" s="3" t="str">
        <f t="shared" si="38"/>
        <v>2511</v>
      </c>
      <c r="AB1223" s="4" t="str">
        <f t="shared" si="39"/>
        <v>Non-TIF</v>
      </c>
    </row>
    <row r="1224" spans="1:28" x14ac:dyDescent="0.25">
      <c r="A1224">
        <v>2022</v>
      </c>
      <c r="B1224">
        <v>65</v>
      </c>
      <c r="C1224" t="s">
        <v>44</v>
      </c>
      <c r="D1224">
        <v>3704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3704</v>
      </c>
      <c r="O1224">
        <v>3704</v>
      </c>
      <c r="P1224">
        <v>0</v>
      </c>
      <c r="Q1224">
        <v>0</v>
      </c>
      <c r="R1224">
        <v>2022</v>
      </c>
      <c r="S1224">
        <v>65</v>
      </c>
      <c r="T1224">
        <v>3</v>
      </c>
      <c r="U1224">
        <v>978</v>
      </c>
      <c r="V1224">
        <v>653978</v>
      </c>
      <c r="W1224" t="s">
        <v>26</v>
      </c>
      <c r="X1224" t="s">
        <v>26</v>
      </c>
      <c r="Y1224" t="s">
        <v>1707</v>
      </c>
      <c r="Z1224" t="s">
        <v>699</v>
      </c>
      <c r="AA1224" s="3" t="str">
        <f t="shared" si="38"/>
        <v>3978</v>
      </c>
      <c r="AB1224" s="4" t="str">
        <f t="shared" si="39"/>
        <v>Non-TIF</v>
      </c>
    </row>
    <row r="1225" spans="1:28" x14ac:dyDescent="0.25">
      <c r="A1225">
        <v>2022</v>
      </c>
      <c r="B1225">
        <v>66</v>
      </c>
      <c r="C1225" t="s">
        <v>23</v>
      </c>
      <c r="D1225">
        <v>1608302</v>
      </c>
      <c r="E1225">
        <v>306060</v>
      </c>
      <c r="F1225">
        <v>387090</v>
      </c>
      <c r="G1225">
        <v>287447</v>
      </c>
      <c r="H1225">
        <v>68458137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71047036</v>
      </c>
      <c r="O1225">
        <v>11112</v>
      </c>
      <c r="P1225">
        <v>71035924</v>
      </c>
      <c r="Q1225">
        <v>0</v>
      </c>
      <c r="R1225">
        <v>2022</v>
      </c>
      <c r="S1225">
        <v>66</v>
      </c>
      <c r="T1225">
        <v>5</v>
      </c>
      <c r="U1225">
        <v>508</v>
      </c>
      <c r="V1225" t="s">
        <v>489</v>
      </c>
      <c r="W1225" t="s">
        <v>25</v>
      </c>
      <c r="X1225" t="s">
        <v>26</v>
      </c>
      <c r="Y1225" t="s">
        <v>490</v>
      </c>
      <c r="Z1225" t="s">
        <v>703</v>
      </c>
      <c r="AA1225" s="3" t="str">
        <f t="shared" si="38"/>
        <v>5508</v>
      </c>
      <c r="AB1225" s="4" t="str">
        <f t="shared" si="39"/>
        <v>TIF</v>
      </c>
    </row>
    <row r="1226" spans="1:28" x14ac:dyDescent="0.25">
      <c r="A1226">
        <v>2022</v>
      </c>
      <c r="B1226">
        <v>66</v>
      </c>
      <c r="C1226" t="s">
        <v>23</v>
      </c>
      <c r="D1226">
        <v>13308524</v>
      </c>
      <c r="E1226">
        <v>0</v>
      </c>
      <c r="F1226">
        <v>13680</v>
      </c>
      <c r="G1226">
        <v>12367990</v>
      </c>
      <c r="H1226">
        <v>117401411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143091605</v>
      </c>
      <c r="O1226">
        <v>5556</v>
      </c>
      <c r="P1226">
        <v>143086049</v>
      </c>
      <c r="Q1226">
        <v>0</v>
      </c>
      <c r="R1226">
        <v>2022</v>
      </c>
      <c r="S1226">
        <v>66</v>
      </c>
      <c r="T1226">
        <v>5</v>
      </c>
      <c r="U1226">
        <v>751</v>
      </c>
      <c r="V1226" t="s">
        <v>899</v>
      </c>
      <c r="W1226" t="s">
        <v>25</v>
      </c>
      <c r="X1226" t="s">
        <v>26</v>
      </c>
      <c r="Y1226" t="s">
        <v>900</v>
      </c>
      <c r="Z1226" t="s">
        <v>703</v>
      </c>
      <c r="AA1226" s="3" t="str">
        <f t="shared" si="38"/>
        <v>5751</v>
      </c>
      <c r="AB1226" s="4" t="str">
        <f t="shared" si="39"/>
        <v>TIF</v>
      </c>
    </row>
    <row r="1227" spans="1:28" x14ac:dyDescent="0.25">
      <c r="A1227">
        <v>2022</v>
      </c>
      <c r="B1227">
        <v>66</v>
      </c>
      <c r="C1227" t="s">
        <v>31</v>
      </c>
      <c r="D1227">
        <v>253096</v>
      </c>
      <c r="E1227">
        <v>1000925</v>
      </c>
      <c r="F1227">
        <v>13390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1267411</v>
      </c>
      <c r="O1227">
        <v>0</v>
      </c>
      <c r="P1227">
        <v>1267411</v>
      </c>
      <c r="Q1227">
        <v>26825</v>
      </c>
      <c r="R1227">
        <v>2022</v>
      </c>
      <c r="S1227">
        <v>66</v>
      </c>
      <c r="T1227">
        <v>5</v>
      </c>
      <c r="U1227">
        <v>697</v>
      </c>
      <c r="V1227">
        <v>345697</v>
      </c>
      <c r="W1227" t="s">
        <v>26</v>
      </c>
      <c r="X1227" t="s">
        <v>26</v>
      </c>
      <c r="Y1227" t="s">
        <v>313</v>
      </c>
      <c r="Z1227" t="s">
        <v>703</v>
      </c>
      <c r="AA1227" s="3" t="str">
        <f t="shared" si="38"/>
        <v>5697</v>
      </c>
      <c r="AB1227" s="4" t="str">
        <f t="shared" si="39"/>
        <v>Non-TIF</v>
      </c>
    </row>
    <row r="1228" spans="1:28" x14ac:dyDescent="0.25">
      <c r="A1228">
        <v>2022</v>
      </c>
      <c r="B1228">
        <v>66</v>
      </c>
      <c r="C1228" t="s">
        <v>31</v>
      </c>
      <c r="D1228">
        <v>28347783</v>
      </c>
      <c r="E1228">
        <v>67075991</v>
      </c>
      <c r="F1228">
        <v>6682149</v>
      </c>
      <c r="G1228">
        <v>1760198</v>
      </c>
      <c r="H1228">
        <v>41690</v>
      </c>
      <c r="I1228">
        <v>0</v>
      </c>
      <c r="J1228">
        <v>0</v>
      </c>
      <c r="K1228">
        <v>0</v>
      </c>
      <c r="L1228">
        <v>11183774</v>
      </c>
      <c r="M1228">
        <v>0</v>
      </c>
      <c r="N1228">
        <v>115091585</v>
      </c>
      <c r="O1228">
        <v>103712</v>
      </c>
      <c r="P1228">
        <v>114987873</v>
      </c>
      <c r="Q1228">
        <v>687819</v>
      </c>
      <c r="R1228">
        <v>2022</v>
      </c>
      <c r="S1228">
        <v>66</v>
      </c>
      <c r="T1228">
        <v>5</v>
      </c>
      <c r="U1228">
        <v>508</v>
      </c>
      <c r="V1228">
        <v>455508</v>
      </c>
      <c r="W1228" t="s">
        <v>26</v>
      </c>
      <c r="X1228" t="s">
        <v>26</v>
      </c>
      <c r="Y1228" t="s">
        <v>491</v>
      </c>
      <c r="Z1228" t="s">
        <v>703</v>
      </c>
      <c r="AA1228" s="3" t="str">
        <f t="shared" si="38"/>
        <v>5508</v>
      </c>
      <c r="AB1228" s="4" t="str">
        <f t="shared" si="39"/>
        <v>Non-TIF</v>
      </c>
    </row>
    <row r="1229" spans="1:28" x14ac:dyDescent="0.25">
      <c r="A1229">
        <v>2022</v>
      </c>
      <c r="B1229">
        <v>66</v>
      </c>
      <c r="C1229" t="s">
        <v>31</v>
      </c>
      <c r="D1229">
        <v>180411502</v>
      </c>
      <c r="E1229">
        <v>147572667</v>
      </c>
      <c r="F1229">
        <v>11965664</v>
      </c>
      <c r="G1229">
        <v>11809453</v>
      </c>
      <c r="H1229">
        <v>716964</v>
      </c>
      <c r="I1229">
        <v>0</v>
      </c>
      <c r="J1229">
        <v>0</v>
      </c>
      <c r="K1229">
        <v>0</v>
      </c>
      <c r="L1229">
        <v>11378732</v>
      </c>
      <c r="M1229">
        <v>3242420</v>
      </c>
      <c r="N1229">
        <v>367097402</v>
      </c>
      <c r="O1229">
        <v>477816</v>
      </c>
      <c r="P1229">
        <v>366619586</v>
      </c>
      <c r="Q1229">
        <v>1729643</v>
      </c>
      <c r="R1229">
        <v>2022</v>
      </c>
      <c r="S1229">
        <v>66</v>
      </c>
      <c r="T1229">
        <v>4</v>
      </c>
      <c r="U1229">
        <v>995</v>
      </c>
      <c r="V1229">
        <v>664995</v>
      </c>
      <c r="W1229" t="s">
        <v>26</v>
      </c>
      <c r="X1229" t="s">
        <v>26</v>
      </c>
      <c r="Y1229" t="s">
        <v>574</v>
      </c>
      <c r="Z1229" t="s">
        <v>703</v>
      </c>
      <c r="AA1229" s="3" t="str">
        <f t="shared" si="38"/>
        <v>4995</v>
      </c>
      <c r="AB1229" s="4" t="str">
        <f t="shared" si="39"/>
        <v>Non-TIF</v>
      </c>
    </row>
    <row r="1230" spans="1:28" x14ac:dyDescent="0.25">
      <c r="A1230">
        <v>2022</v>
      </c>
      <c r="B1230">
        <v>66</v>
      </c>
      <c r="C1230" t="s">
        <v>31</v>
      </c>
      <c r="D1230">
        <v>91537226</v>
      </c>
      <c r="E1230">
        <v>129867137</v>
      </c>
      <c r="F1230">
        <v>7757231</v>
      </c>
      <c r="G1230">
        <v>7597664</v>
      </c>
      <c r="H1230">
        <v>3931383</v>
      </c>
      <c r="I1230">
        <v>0</v>
      </c>
      <c r="J1230">
        <v>0</v>
      </c>
      <c r="K1230">
        <v>0</v>
      </c>
      <c r="L1230">
        <v>16192339</v>
      </c>
      <c r="M1230">
        <v>6129632</v>
      </c>
      <c r="N1230">
        <v>263012612</v>
      </c>
      <c r="O1230">
        <v>261132</v>
      </c>
      <c r="P1230">
        <v>262751480</v>
      </c>
      <c r="Q1230">
        <v>8366619</v>
      </c>
      <c r="R1230">
        <v>2022</v>
      </c>
      <c r="S1230">
        <v>66</v>
      </c>
      <c r="T1230">
        <v>5</v>
      </c>
      <c r="U1230">
        <v>751</v>
      </c>
      <c r="V1230">
        <v>665751</v>
      </c>
      <c r="W1230" t="s">
        <v>26</v>
      </c>
      <c r="X1230" t="s">
        <v>26</v>
      </c>
      <c r="Y1230" t="s">
        <v>787</v>
      </c>
      <c r="Z1230" t="s">
        <v>703</v>
      </c>
      <c r="AA1230" s="3" t="str">
        <f t="shared" si="38"/>
        <v>5751</v>
      </c>
      <c r="AB1230" s="4" t="str">
        <f t="shared" si="39"/>
        <v>Non-TIF</v>
      </c>
    </row>
    <row r="1231" spans="1:28" x14ac:dyDescent="0.25">
      <c r="A1231">
        <v>2022</v>
      </c>
      <c r="B1231">
        <v>66</v>
      </c>
      <c r="C1231" t="s">
        <v>31</v>
      </c>
      <c r="D1231">
        <v>2068656</v>
      </c>
      <c r="E1231">
        <v>6729290</v>
      </c>
      <c r="F1231">
        <v>143916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8941862</v>
      </c>
      <c r="O1231">
        <v>7408</v>
      </c>
      <c r="P1231">
        <v>8934454</v>
      </c>
      <c r="Q1231">
        <v>51724</v>
      </c>
      <c r="R1231">
        <v>2022</v>
      </c>
      <c r="S1231">
        <v>66</v>
      </c>
      <c r="T1231">
        <v>4</v>
      </c>
      <c r="U1231">
        <v>772</v>
      </c>
      <c r="V1231">
        <v>984772</v>
      </c>
      <c r="W1231" t="s">
        <v>26</v>
      </c>
      <c r="X1231" t="s">
        <v>26</v>
      </c>
      <c r="Y1231" t="s">
        <v>315</v>
      </c>
      <c r="Z1231" t="s">
        <v>703</v>
      </c>
      <c r="AA1231" s="3" t="str">
        <f t="shared" si="38"/>
        <v>4772</v>
      </c>
      <c r="AB1231" s="4" t="str">
        <f t="shared" si="39"/>
        <v>Non-TIF</v>
      </c>
    </row>
    <row r="1232" spans="1:28" x14ac:dyDescent="0.25">
      <c r="A1232">
        <v>2022</v>
      </c>
      <c r="B1232">
        <v>67</v>
      </c>
      <c r="C1232" t="s">
        <v>44</v>
      </c>
      <c r="D1232">
        <v>25222909</v>
      </c>
      <c r="E1232">
        <v>2265455</v>
      </c>
      <c r="F1232">
        <v>195939</v>
      </c>
      <c r="G1232">
        <v>15603394</v>
      </c>
      <c r="H1232">
        <v>466013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43753710</v>
      </c>
      <c r="O1232">
        <v>142604</v>
      </c>
      <c r="P1232">
        <v>43611106</v>
      </c>
      <c r="Q1232">
        <v>0</v>
      </c>
      <c r="R1232">
        <v>2022</v>
      </c>
      <c r="S1232">
        <v>67</v>
      </c>
      <c r="T1232">
        <v>6</v>
      </c>
      <c r="U1232">
        <v>987</v>
      </c>
      <c r="V1232">
        <v>676987</v>
      </c>
      <c r="W1232" t="s">
        <v>26</v>
      </c>
      <c r="X1232" t="s">
        <v>26</v>
      </c>
      <c r="Y1232" t="s">
        <v>513</v>
      </c>
      <c r="Z1232" t="s">
        <v>704</v>
      </c>
      <c r="AA1232" s="3" t="str">
        <f t="shared" si="38"/>
        <v>6987</v>
      </c>
      <c r="AB1232" s="4" t="str">
        <f t="shared" si="39"/>
        <v>Non-TIF</v>
      </c>
    </row>
    <row r="1233" spans="1:28" x14ac:dyDescent="0.25">
      <c r="A1233">
        <v>2022</v>
      </c>
      <c r="B1233">
        <v>67</v>
      </c>
      <c r="C1233" t="s">
        <v>23</v>
      </c>
      <c r="D1233">
        <v>8583023</v>
      </c>
      <c r="E1233">
        <v>389063</v>
      </c>
      <c r="F1233">
        <v>16110</v>
      </c>
      <c r="G1233">
        <v>9302656</v>
      </c>
      <c r="H1233">
        <v>242242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18533094</v>
      </c>
      <c r="O1233">
        <v>0</v>
      </c>
      <c r="P1233">
        <v>18533094</v>
      </c>
      <c r="Q1233">
        <v>0</v>
      </c>
      <c r="R1233">
        <v>2022</v>
      </c>
      <c r="S1233">
        <v>67</v>
      </c>
      <c r="T1233">
        <v>6</v>
      </c>
      <c r="U1233">
        <v>987</v>
      </c>
      <c r="V1233" t="s">
        <v>932</v>
      </c>
      <c r="W1233" t="s">
        <v>25</v>
      </c>
      <c r="X1233" t="s">
        <v>26</v>
      </c>
      <c r="Y1233" t="s">
        <v>933</v>
      </c>
      <c r="Z1233" t="s">
        <v>704</v>
      </c>
      <c r="AA1233" s="3" t="str">
        <f t="shared" si="38"/>
        <v>6987</v>
      </c>
      <c r="AB1233" s="4" t="str">
        <f t="shared" si="39"/>
        <v>TIF</v>
      </c>
    </row>
    <row r="1234" spans="1:28" x14ac:dyDescent="0.25">
      <c r="A1234">
        <v>2022</v>
      </c>
      <c r="B1234">
        <v>67</v>
      </c>
      <c r="C1234" t="s">
        <v>31</v>
      </c>
      <c r="D1234">
        <v>44984203</v>
      </c>
      <c r="E1234">
        <v>121667911</v>
      </c>
      <c r="F1234">
        <v>4573059</v>
      </c>
      <c r="G1234">
        <v>8033028</v>
      </c>
      <c r="H1234">
        <v>583293</v>
      </c>
      <c r="I1234">
        <v>0</v>
      </c>
      <c r="J1234">
        <v>0</v>
      </c>
      <c r="K1234">
        <v>0</v>
      </c>
      <c r="L1234">
        <v>1203825</v>
      </c>
      <c r="M1234">
        <v>0</v>
      </c>
      <c r="N1234">
        <v>181045319</v>
      </c>
      <c r="O1234">
        <v>146308</v>
      </c>
      <c r="P1234">
        <v>180899011</v>
      </c>
      <c r="Q1234">
        <v>2524085</v>
      </c>
      <c r="R1234">
        <v>2022</v>
      </c>
      <c r="S1234">
        <v>67</v>
      </c>
      <c r="T1234">
        <v>4</v>
      </c>
      <c r="U1234">
        <v>33</v>
      </c>
      <c r="V1234">
        <v>674033</v>
      </c>
      <c r="W1234" t="s">
        <v>26</v>
      </c>
      <c r="X1234" t="s">
        <v>26</v>
      </c>
      <c r="Y1234" t="s">
        <v>1721</v>
      </c>
      <c r="Z1234" t="s">
        <v>704</v>
      </c>
      <c r="AA1234" s="3" t="str">
        <f t="shared" si="38"/>
        <v>4033</v>
      </c>
      <c r="AB1234" s="4" t="str">
        <f t="shared" si="39"/>
        <v>Non-TIF</v>
      </c>
    </row>
    <row r="1235" spans="1:28" x14ac:dyDescent="0.25">
      <c r="A1235">
        <v>2022</v>
      </c>
      <c r="B1235">
        <v>68</v>
      </c>
      <c r="C1235" t="s">
        <v>31</v>
      </c>
      <c r="D1235">
        <v>174651800</v>
      </c>
      <c r="E1235">
        <v>93890731</v>
      </c>
      <c r="F1235">
        <v>2781704</v>
      </c>
      <c r="G1235">
        <v>22240006</v>
      </c>
      <c r="H1235">
        <v>10862714</v>
      </c>
      <c r="I1235">
        <v>0</v>
      </c>
      <c r="J1235">
        <v>0</v>
      </c>
      <c r="K1235">
        <v>39012</v>
      </c>
      <c r="L1235">
        <v>1612891</v>
      </c>
      <c r="M1235">
        <v>36284177</v>
      </c>
      <c r="N1235">
        <v>342363035</v>
      </c>
      <c r="O1235">
        <v>497287</v>
      </c>
      <c r="P1235">
        <v>341865748</v>
      </c>
      <c r="Q1235">
        <v>4717843</v>
      </c>
      <c r="R1235">
        <v>2022</v>
      </c>
      <c r="S1235">
        <v>68</v>
      </c>
      <c r="T1235">
        <v>0</v>
      </c>
      <c r="U1235">
        <v>81</v>
      </c>
      <c r="V1235">
        <v>680081</v>
      </c>
      <c r="W1235" t="s">
        <v>26</v>
      </c>
      <c r="X1235" t="s">
        <v>26</v>
      </c>
      <c r="Y1235" t="s">
        <v>89</v>
      </c>
      <c r="Z1235" t="s">
        <v>705</v>
      </c>
      <c r="AA1235" s="3" t="str">
        <f t="shared" si="38"/>
        <v>0081</v>
      </c>
      <c r="AB1235" s="4" t="str">
        <f t="shared" si="39"/>
        <v>Non-TIF</v>
      </c>
    </row>
    <row r="1236" spans="1:28" x14ac:dyDescent="0.25">
      <c r="A1236">
        <v>2022</v>
      </c>
      <c r="B1236">
        <v>79</v>
      </c>
      <c r="C1236" t="s">
        <v>44</v>
      </c>
      <c r="D1236">
        <v>77979918</v>
      </c>
      <c r="E1236">
        <v>100394</v>
      </c>
      <c r="F1236">
        <v>15725</v>
      </c>
      <c r="G1236">
        <v>5187143</v>
      </c>
      <c r="H1236">
        <v>15027986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98311166</v>
      </c>
      <c r="O1236">
        <v>159272</v>
      </c>
      <c r="P1236">
        <v>98151894</v>
      </c>
      <c r="Q1236">
        <v>0</v>
      </c>
      <c r="R1236">
        <v>2022</v>
      </c>
      <c r="S1236">
        <v>79</v>
      </c>
      <c r="T1236">
        <v>0</v>
      </c>
      <c r="U1236">
        <v>846</v>
      </c>
      <c r="V1236">
        <v>790846</v>
      </c>
      <c r="W1236" t="s">
        <v>26</v>
      </c>
      <c r="X1236" t="s">
        <v>26</v>
      </c>
      <c r="Y1236" t="s">
        <v>785</v>
      </c>
      <c r="Z1236" t="s">
        <v>786</v>
      </c>
      <c r="AA1236" s="3" t="str">
        <f t="shared" si="38"/>
        <v>0846</v>
      </c>
      <c r="AB1236" s="4" t="str">
        <f t="shared" si="39"/>
        <v>Non-TIF</v>
      </c>
    </row>
    <row r="1237" spans="1:28" x14ac:dyDescent="0.25">
      <c r="A1237">
        <v>2022</v>
      </c>
      <c r="B1237">
        <v>79</v>
      </c>
      <c r="C1237" t="s">
        <v>23</v>
      </c>
      <c r="D1237">
        <v>0</v>
      </c>
      <c r="E1237">
        <v>0</v>
      </c>
      <c r="F1237">
        <v>0</v>
      </c>
      <c r="G1237">
        <v>0</v>
      </c>
      <c r="H1237">
        <v>9512359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9512359</v>
      </c>
      <c r="O1237">
        <v>0</v>
      </c>
      <c r="P1237">
        <v>9512359</v>
      </c>
      <c r="Q1237">
        <v>0</v>
      </c>
      <c r="R1237">
        <v>2022</v>
      </c>
      <c r="S1237">
        <v>79</v>
      </c>
      <c r="T1237">
        <v>4</v>
      </c>
      <c r="U1237">
        <v>437</v>
      </c>
      <c r="V1237" t="s">
        <v>912</v>
      </c>
      <c r="W1237" t="s">
        <v>25</v>
      </c>
      <c r="X1237" t="s">
        <v>26</v>
      </c>
      <c r="Y1237" t="s">
        <v>913</v>
      </c>
      <c r="Z1237" t="s">
        <v>786</v>
      </c>
      <c r="AA1237" s="3" t="str">
        <f t="shared" si="38"/>
        <v>4437</v>
      </c>
      <c r="AB1237" s="4" t="str">
        <f t="shared" si="39"/>
        <v>TIF</v>
      </c>
    </row>
    <row r="1238" spans="1:28" x14ac:dyDescent="0.25">
      <c r="A1238">
        <v>2022</v>
      </c>
      <c r="B1238">
        <v>79</v>
      </c>
      <c r="C1238" t="s">
        <v>31</v>
      </c>
      <c r="D1238">
        <v>226490704</v>
      </c>
      <c r="E1238">
        <v>111554020</v>
      </c>
      <c r="F1238">
        <v>7011819</v>
      </c>
      <c r="G1238">
        <v>13149881</v>
      </c>
      <c r="H1238">
        <v>9440077</v>
      </c>
      <c r="I1238">
        <v>0</v>
      </c>
      <c r="J1238">
        <v>0</v>
      </c>
      <c r="K1238">
        <v>0</v>
      </c>
      <c r="L1238">
        <v>5786344</v>
      </c>
      <c r="M1238">
        <v>0</v>
      </c>
      <c r="N1238">
        <v>373432845</v>
      </c>
      <c r="O1238">
        <v>301876</v>
      </c>
      <c r="P1238">
        <v>373130969</v>
      </c>
      <c r="Q1238">
        <v>17353356</v>
      </c>
      <c r="R1238">
        <v>2022</v>
      </c>
      <c r="S1238">
        <v>79</v>
      </c>
      <c r="T1238">
        <v>4</v>
      </c>
      <c r="U1238">
        <v>437</v>
      </c>
      <c r="V1238">
        <v>794437</v>
      </c>
      <c r="W1238" t="s">
        <v>26</v>
      </c>
      <c r="X1238" t="s">
        <v>26</v>
      </c>
      <c r="Y1238" t="s">
        <v>914</v>
      </c>
      <c r="Z1238" t="s">
        <v>786</v>
      </c>
      <c r="AA1238" s="3" t="str">
        <f t="shared" si="38"/>
        <v>4437</v>
      </c>
      <c r="AB1238" s="4" t="str">
        <f t="shared" si="39"/>
        <v>Non-TIF</v>
      </c>
    </row>
    <row r="1239" spans="1:28" x14ac:dyDescent="0.25">
      <c r="A1239">
        <v>2022</v>
      </c>
      <c r="B1239">
        <v>80</v>
      </c>
      <c r="C1239" t="s">
        <v>44</v>
      </c>
      <c r="D1239">
        <v>106529845</v>
      </c>
      <c r="E1239">
        <v>168950</v>
      </c>
      <c r="F1239">
        <v>19741</v>
      </c>
      <c r="G1239">
        <v>8590493</v>
      </c>
      <c r="H1239">
        <v>624448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115933477</v>
      </c>
      <c r="O1239">
        <v>38892</v>
      </c>
      <c r="P1239">
        <v>115894585</v>
      </c>
      <c r="Q1239">
        <v>0</v>
      </c>
      <c r="R1239">
        <v>2022</v>
      </c>
      <c r="S1239">
        <v>80</v>
      </c>
      <c r="T1239">
        <v>4</v>
      </c>
      <c r="U1239">
        <v>527</v>
      </c>
      <c r="V1239">
        <v>804527</v>
      </c>
      <c r="W1239" t="s">
        <v>26</v>
      </c>
      <c r="X1239" t="s">
        <v>26</v>
      </c>
      <c r="Y1239" t="s">
        <v>502</v>
      </c>
      <c r="Z1239" t="s">
        <v>795</v>
      </c>
      <c r="AA1239" s="3" t="str">
        <f t="shared" si="38"/>
        <v>4527</v>
      </c>
      <c r="AB1239" s="4" t="str">
        <f t="shared" si="39"/>
        <v>Non-TIF</v>
      </c>
    </row>
    <row r="1240" spans="1:28" x14ac:dyDescent="0.25">
      <c r="A1240">
        <v>2022</v>
      </c>
      <c r="B1240">
        <v>80</v>
      </c>
      <c r="C1240" t="s">
        <v>31</v>
      </c>
      <c r="D1240">
        <v>1086641</v>
      </c>
      <c r="E1240">
        <v>4201402</v>
      </c>
      <c r="F1240">
        <v>211153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5499196</v>
      </c>
      <c r="O1240">
        <v>7408</v>
      </c>
      <c r="P1240">
        <v>5491788</v>
      </c>
      <c r="Q1240">
        <v>28388</v>
      </c>
      <c r="R1240">
        <v>2022</v>
      </c>
      <c r="S1240">
        <v>80</v>
      </c>
      <c r="T1240">
        <v>0</v>
      </c>
      <c r="U1240">
        <v>549</v>
      </c>
      <c r="V1240">
        <v>870549</v>
      </c>
      <c r="W1240" t="s">
        <v>26</v>
      </c>
      <c r="X1240" t="s">
        <v>26</v>
      </c>
      <c r="Y1240" t="s">
        <v>758</v>
      </c>
      <c r="Z1240" t="s">
        <v>795</v>
      </c>
      <c r="AA1240" s="3" t="str">
        <f t="shared" si="38"/>
        <v>0549</v>
      </c>
      <c r="AB1240" s="4" t="str">
        <f t="shared" si="39"/>
        <v>Non-TIF</v>
      </c>
    </row>
    <row r="1241" spans="1:28" x14ac:dyDescent="0.25">
      <c r="A1241">
        <v>2022</v>
      </c>
      <c r="B1241">
        <v>81</v>
      </c>
      <c r="C1241" t="s">
        <v>31</v>
      </c>
      <c r="D1241">
        <v>449879</v>
      </c>
      <c r="E1241">
        <v>2674141</v>
      </c>
      <c r="F1241">
        <v>1264032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4388052</v>
      </c>
      <c r="O1241">
        <v>0</v>
      </c>
      <c r="P1241">
        <v>4388052</v>
      </c>
      <c r="Q1241">
        <v>1105669</v>
      </c>
      <c r="R1241">
        <v>2022</v>
      </c>
      <c r="S1241">
        <v>81</v>
      </c>
      <c r="T1241">
        <v>6</v>
      </c>
      <c r="U1241">
        <v>219</v>
      </c>
      <c r="V1241">
        <v>116219</v>
      </c>
      <c r="W1241" t="s">
        <v>26</v>
      </c>
      <c r="X1241" t="s">
        <v>26</v>
      </c>
      <c r="Y1241" t="s">
        <v>74</v>
      </c>
      <c r="Z1241" t="s">
        <v>799</v>
      </c>
      <c r="AA1241" s="3" t="str">
        <f t="shared" si="38"/>
        <v>6219</v>
      </c>
      <c r="AB1241" s="4" t="str">
        <f t="shared" si="39"/>
        <v>Non-TIF</v>
      </c>
    </row>
    <row r="1242" spans="1:28" x14ac:dyDescent="0.25">
      <c r="A1242">
        <v>2022</v>
      </c>
      <c r="B1242">
        <v>81</v>
      </c>
      <c r="C1242" t="s">
        <v>31</v>
      </c>
      <c r="D1242">
        <v>36011144</v>
      </c>
      <c r="E1242">
        <v>96885487</v>
      </c>
      <c r="F1242">
        <v>4223229</v>
      </c>
      <c r="G1242">
        <v>7585937</v>
      </c>
      <c r="H1242">
        <v>7662832</v>
      </c>
      <c r="I1242">
        <v>0</v>
      </c>
      <c r="J1242">
        <v>0</v>
      </c>
      <c r="K1242">
        <v>0</v>
      </c>
      <c r="L1242">
        <v>284472</v>
      </c>
      <c r="M1242">
        <v>1805158</v>
      </c>
      <c r="N1242">
        <v>154458259</v>
      </c>
      <c r="O1242">
        <v>127788</v>
      </c>
      <c r="P1242">
        <v>154330471</v>
      </c>
      <c r="Q1242">
        <v>5897026</v>
      </c>
      <c r="R1242">
        <v>2022</v>
      </c>
      <c r="S1242">
        <v>81</v>
      </c>
      <c r="T1242">
        <v>4</v>
      </c>
      <c r="U1242">
        <v>860</v>
      </c>
      <c r="V1242">
        <v>814860</v>
      </c>
      <c r="W1242" t="s">
        <v>26</v>
      </c>
      <c r="X1242" t="s">
        <v>26</v>
      </c>
      <c r="Y1242" t="s">
        <v>251</v>
      </c>
      <c r="Z1242" t="s">
        <v>799</v>
      </c>
      <c r="AA1242" s="3" t="str">
        <f t="shared" si="38"/>
        <v>4860</v>
      </c>
      <c r="AB1242" s="4" t="str">
        <f t="shared" si="39"/>
        <v>Non-TIF</v>
      </c>
    </row>
    <row r="1243" spans="1:28" x14ac:dyDescent="0.25">
      <c r="A1243">
        <v>2022</v>
      </c>
      <c r="B1243">
        <v>81</v>
      </c>
      <c r="C1243" t="s">
        <v>31</v>
      </c>
      <c r="D1243">
        <v>210706092</v>
      </c>
      <c r="E1243">
        <v>194034999</v>
      </c>
      <c r="F1243">
        <v>9798164</v>
      </c>
      <c r="G1243">
        <v>20617962</v>
      </c>
      <c r="H1243">
        <v>9660998</v>
      </c>
      <c r="I1243">
        <v>0</v>
      </c>
      <c r="J1243">
        <v>0</v>
      </c>
      <c r="K1243">
        <v>0</v>
      </c>
      <c r="L1243">
        <v>534428</v>
      </c>
      <c r="M1243">
        <v>5930914</v>
      </c>
      <c r="N1243">
        <v>451283557</v>
      </c>
      <c r="O1243">
        <v>539651</v>
      </c>
      <c r="P1243">
        <v>450743906</v>
      </c>
      <c r="Q1243">
        <v>5087918</v>
      </c>
      <c r="R1243">
        <v>2022</v>
      </c>
      <c r="S1243">
        <v>81</v>
      </c>
      <c r="T1243">
        <v>6</v>
      </c>
      <c r="U1243">
        <v>741</v>
      </c>
      <c r="V1243">
        <v>816741</v>
      </c>
      <c r="W1243" t="s">
        <v>26</v>
      </c>
      <c r="X1243" t="s">
        <v>26</v>
      </c>
      <c r="Y1243" t="s">
        <v>226</v>
      </c>
      <c r="Z1243" t="s">
        <v>799</v>
      </c>
      <c r="AA1243" s="3" t="str">
        <f t="shared" si="38"/>
        <v>6741</v>
      </c>
      <c r="AB1243" s="4" t="str">
        <f t="shared" si="39"/>
        <v>Non-TIF</v>
      </c>
    </row>
    <row r="1244" spans="1:28" x14ac:dyDescent="0.25">
      <c r="A1244">
        <v>2022</v>
      </c>
      <c r="B1244">
        <v>82</v>
      </c>
      <c r="C1244" t="s">
        <v>44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2022</v>
      </c>
      <c r="S1244">
        <v>82</v>
      </c>
      <c r="T1244">
        <v>1</v>
      </c>
      <c r="U1244">
        <v>926</v>
      </c>
      <c r="V1244">
        <v>161926</v>
      </c>
      <c r="W1244" t="s">
        <v>26</v>
      </c>
      <c r="X1244" t="s">
        <v>26</v>
      </c>
      <c r="Y1244" t="s">
        <v>157</v>
      </c>
      <c r="Z1244" t="s">
        <v>802</v>
      </c>
      <c r="AA1244" s="3" t="str">
        <f t="shared" si="38"/>
        <v>1926</v>
      </c>
      <c r="AB1244" s="4" t="str">
        <f t="shared" si="39"/>
        <v>Non-TIF</v>
      </c>
    </row>
    <row r="1245" spans="1:28" x14ac:dyDescent="0.25">
      <c r="A1245">
        <v>2022</v>
      </c>
      <c r="B1245">
        <v>82</v>
      </c>
      <c r="C1245" t="s">
        <v>23</v>
      </c>
      <c r="D1245">
        <v>28696997</v>
      </c>
      <c r="E1245">
        <v>0</v>
      </c>
      <c r="F1245">
        <v>0</v>
      </c>
      <c r="G1245">
        <v>34322462</v>
      </c>
      <c r="H1245">
        <v>74370258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137389717</v>
      </c>
      <c r="O1245">
        <v>0</v>
      </c>
      <c r="P1245">
        <v>137389717</v>
      </c>
      <c r="Q1245">
        <v>0</v>
      </c>
      <c r="R1245">
        <v>2022</v>
      </c>
      <c r="S1245">
        <v>82</v>
      </c>
      <c r="T1245">
        <v>4</v>
      </c>
      <c r="U1245">
        <v>784</v>
      </c>
      <c r="V1245" t="s">
        <v>915</v>
      </c>
      <c r="W1245" t="s">
        <v>25</v>
      </c>
      <c r="X1245" t="s">
        <v>26</v>
      </c>
      <c r="Y1245" t="s">
        <v>916</v>
      </c>
      <c r="Z1245" t="s">
        <v>802</v>
      </c>
      <c r="AA1245" s="3" t="str">
        <f t="shared" si="38"/>
        <v>4784</v>
      </c>
      <c r="AB1245" s="4" t="str">
        <f t="shared" si="39"/>
        <v>TIF</v>
      </c>
    </row>
    <row r="1246" spans="1:28" x14ac:dyDescent="0.25">
      <c r="A1246">
        <v>2022</v>
      </c>
      <c r="B1246">
        <v>82</v>
      </c>
      <c r="C1246" t="s">
        <v>31</v>
      </c>
      <c r="D1246">
        <v>751840327</v>
      </c>
      <c r="E1246">
        <v>148508412</v>
      </c>
      <c r="F1246">
        <v>13409293</v>
      </c>
      <c r="G1246">
        <v>153319214</v>
      </c>
      <c r="H1246">
        <v>58336856</v>
      </c>
      <c r="I1246">
        <v>0</v>
      </c>
      <c r="J1246">
        <v>0</v>
      </c>
      <c r="K1246">
        <v>0</v>
      </c>
      <c r="L1246">
        <v>27660037</v>
      </c>
      <c r="M1246">
        <v>2335148</v>
      </c>
      <c r="N1246">
        <v>1155409287</v>
      </c>
      <c r="O1246">
        <v>1307512</v>
      </c>
      <c r="P1246">
        <v>1154101775</v>
      </c>
      <c r="Q1246">
        <v>44073900</v>
      </c>
      <c r="R1246">
        <v>2022</v>
      </c>
      <c r="S1246">
        <v>82</v>
      </c>
      <c r="T1246">
        <v>4</v>
      </c>
      <c r="U1246">
        <v>784</v>
      </c>
      <c r="V1246">
        <v>824784</v>
      </c>
      <c r="W1246" t="s">
        <v>26</v>
      </c>
      <c r="X1246" t="s">
        <v>26</v>
      </c>
      <c r="Y1246" t="s">
        <v>858</v>
      </c>
      <c r="Z1246" t="s">
        <v>802</v>
      </c>
      <c r="AA1246" s="3" t="str">
        <f t="shared" si="38"/>
        <v>4784</v>
      </c>
      <c r="AB1246" s="4" t="str">
        <f t="shared" si="39"/>
        <v>Non-TIF</v>
      </c>
    </row>
    <row r="1247" spans="1:28" x14ac:dyDescent="0.25">
      <c r="A1247">
        <v>2022</v>
      </c>
      <c r="B1247">
        <v>83</v>
      </c>
      <c r="C1247" t="s">
        <v>44</v>
      </c>
      <c r="D1247">
        <v>21389152</v>
      </c>
      <c r="E1247">
        <v>173040</v>
      </c>
      <c r="F1247">
        <v>205933</v>
      </c>
      <c r="G1247">
        <v>15562776</v>
      </c>
      <c r="H1247">
        <v>2904369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40235270</v>
      </c>
      <c r="O1247">
        <v>62968</v>
      </c>
      <c r="P1247">
        <v>40172302</v>
      </c>
      <c r="Q1247">
        <v>0</v>
      </c>
      <c r="R1247">
        <v>2022</v>
      </c>
      <c r="S1247">
        <v>83</v>
      </c>
      <c r="T1247">
        <v>2</v>
      </c>
      <c r="U1247">
        <v>826</v>
      </c>
      <c r="V1247">
        <v>832826</v>
      </c>
      <c r="W1247" t="s">
        <v>26</v>
      </c>
      <c r="X1247" t="s">
        <v>26</v>
      </c>
      <c r="Y1247" t="s">
        <v>483</v>
      </c>
      <c r="Z1247" t="s">
        <v>804</v>
      </c>
      <c r="AA1247" s="3" t="str">
        <f t="shared" si="38"/>
        <v>2826</v>
      </c>
      <c r="AB1247" s="4" t="str">
        <f t="shared" si="39"/>
        <v>Non-TIF</v>
      </c>
    </row>
    <row r="1248" spans="1:28" x14ac:dyDescent="0.25">
      <c r="A1248">
        <v>2022</v>
      </c>
      <c r="B1248">
        <v>83</v>
      </c>
      <c r="C1248" t="s">
        <v>23</v>
      </c>
      <c r="D1248">
        <v>5072251</v>
      </c>
      <c r="E1248">
        <v>72202</v>
      </c>
      <c r="F1248">
        <v>3025</v>
      </c>
      <c r="G1248">
        <v>3021274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8168752</v>
      </c>
      <c r="O1248">
        <v>22224</v>
      </c>
      <c r="P1248">
        <v>8146528</v>
      </c>
      <c r="Q1248">
        <v>0</v>
      </c>
      <c r="R1248">
        <v>2022</v>
      </c>
      <c r="S1248">
        <v>83</v>
      </c>
      <c r="T1248">
        <v>0</v>
      </c>
      <c r="U1248">
        <v>441</v>
      </c>
      <c r="V1248" t="s">
        <v>805</v>
      </c>
      <c r="W1248" t="s">
        <v>25</v>
      </c>
      <c r="X1248" t="s">
        <v>26</v>
      </c>
      <c r="Y1248" t="s">
        <v>806</v>
      </c>
      <c r="Z1248" t="s">
        <v>804</v>
      </c>
      <c r="AA1248" s="3" t="str">
        <f t="shared" si="38"/>
        <v>0441</v>
      </c>
      <c r="AB1248" s="4" t="str">
        <f t="shared" si="39"/>
        <v>TIF</v>
      </c>
    </row>
    <row r="1249" spans="1:28" x14ac:dyDescent="0.25">
      <c r="A1249">
        <v>2022</v>
      </c>
      <c r="B1249">
        <v>83</v>
      </c>
      <c r="C1249" t="s">
        <v>31</v>
      </c>
      <c r="D1249">
        <v>4101337</v>
      </c>
      <c r="E1249">
        <v>14256761</v>
      </c>
      <c r="F1249">
        <v>461885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18819983</v>
      </c>
      <c r="O1249">
        <v>11112</v>
      </c>
      <c r="P1249">
        <v>18808871</v>
      </c>
      <c r="Q1249">
        <v>175482</v>
      </c>
      <c r="R1249">
        <v>2022</v>
      </c>
      <c r="S1249">
        <v>83</v>
      </c>
      <c r="T1249">
        <v>1</v>
      </c>
      <c r="U1249">
        <v>917</v>
      </c>
      <c r="V1249">
        <v>431917</v>
      </c>
      <c r="W1249" t="s">
        <v>26</v>
      </c>
      <c r="X1249" t="s">
        <v>26</v>
      </c>
      <c r="Y1249" t="s">
        <v>360</v>
      </c>
      <c r="Z1249" t="s">
        <v>804</v>
      </c>
      <c r="AA1249" s="3" t="str">
        <f t="shared" si="38"/>
        <v>1917</v>
      </c>
      <c r="AB1249" s="4" t="str">
        <f t="shared" si="39"/>
        <v>Non-TIF</v>
      </c>
    </row>
    <row r="1250" spans="1:28" x14ac:dyDescent="0.25">
      <c r="A1250">
        <v>2022</v>
      </c>
      <c r="B1250">
        <v>83</v>
      </c>
      <c r="C1250" t="s">
        <v>31</v>
      </c>
      <c r="D1250">
        <v>35226216</v>
      </c>
      <c r="E1250">
        <v>80482312</v>
      </c>
      <c r="F1250">
        <v>2504875</v>
      </c>
      <c r="G1250">
        <v>709476</v>
      </c>
      <c r="H1250">
        <v>0</v>
      </c>
      <c r="I1250">
        <v>0</v>
      </c>
      <c r="J1250">
        <v>0</v>
      </c>
      <c r="K1250">
        <v>0</v>
      </c>
      <c r="L1250">
        <v>331631</v>
      </c>
      <c r="M1250">
        <v>0</v>
      </c>
      <c r="N1250">
        <v>119254510</v>
      </c>
      <c r="O1250">
        <v>131492</v>
      </c>
      <c r="P1250">
        <v>119123018</v>
      </c>
      <c r="Q1250">
        <v>1896443</v>
      </c>
      <c r="R1250">
        <v>2022</v>
      </c>
      <c r="S1250">
        <v>83</v>
      </c>
      <c r="T1250">
        <v>0</v>
      </c>
      <c r="U1250">
        <v>441</v>
      </c>
      <c r="V1250">
        <v>780441</v>
      </c>
      <c r="W1250" t="s">
        <v>26</v>
      </c>
      <c r="X1250" t="s">
        <v>26</v>
      </c>
      <c r="Y1250" t="s">
        <v>227</v>
      </c>
      <c r="Z1250" t="s">
        <v>804</v>
      </c>
      <c r="AA1250" s="3" t="str">
        <f t="shared" si="38"/>
        <v>0441</v>
      </c>
      <c r="AB1250" s="4" t="str">
        <f t="shared" si="39"/>
        <v>Non-TIF</v>
      </c>
    </row>
    <row r="1251" spans="1:28" x14ac:dyDescent="0.25">
      <c r="A1251">
        <v>2022</v>
      </c>
      <c r="B1251">
        <v>84</v>
      </c>
      <c r="C1251" t="s">
        <v>44</v>
      </c>
      <c r="D1251">
        <v>176635</v>
      </c>
      <c r="E1251">
        <v>224990</v>
      </c>
      <c r="F1251">
        <v>15136</v>
      </c>
      <c r="G1251">
        <v>1931920</v>
      </c>
      <c r="H1251">
        <v>1532468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3881149</v>
      </c>
      <c r="O1251">
        <v>0</v>
      </c>
      <c r="P1251">
        <v>3881149</v>
      </c>
      <c r="Q1251">
        <v>0</v>
      </c>
      <c r="R1251">
        <v>2022</v>
      </c>
      <c r="S1251">
        <v>84</v>
      </c>
      <c r="T1251">
        <v>0</v>
      </c>
      <c r="U1251">
        <v>747</v>
      </c>
      <c r="V1251">
        <v>840747</v>
      </c>
      <c r="W1251" t="s">
        <v>26</v>
      </c>
      <c r="X1251" t="s">
        <v>26</v>
      </c>
      <c r="Y1251" t="s">
        <v>694</v>
      </c>
      <c r="Z1251" t="s">
        <v>808</v>
      </c>
      <c r="AA1251" s="3" t="str">
        <f t="shared" si="38"/>
        <v>0747</v>
      </c>
      <c r="AB1251" s="4" t="str">
        <f t="shared" si="39"/>
        <v>Non-TIF</v>
      </c>
    </row>
    <row r="1252" spans="1:28" x14ac:dyDescent="0.25">
      <c r="A1252">
        <v>2022</v>
      </c>
      <c r="B1252">
        <v>84</v>
      </c>
      <c r="C1252" t="s">
        <v>44</v>
      </c>
      <c r="D1252">
        <v>13497</v>
      </c>
      <c r="E1252">
        <v>0</v>
      </c>
      <c r="F1252">
        <v>0</v>
      </c>
      <c r="G1252">
        <v>589582</v>
      </c>
      <c r="H1252">
        <v>2351397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2954476</v>
      </c>
      <c r="O1252">
        <v>0</v>
      </c>
      <c r="P1252">
        <v>2954476</v>
      </c>
      <c r="Q1252">
        <v>0</v>
      </c>
      <c r="R1252">
        <v>2022</v>
      </c>
      <c r="S1252">
        <v>84</v>
      </c>
      <c r="T1252">
        <v>4</v>
      </c>
      <c r="U1252">
        <v>149</v>
      </c>
      <c r="V1252">
        <v>844149</v>
      </c>
      <c r="W1252" t="s">
        <v>26</v>
      </c>
      <c r="X1252" t="s">
        <v>26</v>
      </c>
      <c r="Y1252" t="s">
        <v>731</v>
      </c>
      <c r="Z1252" t="s">
        <v>808</v>
      </c>
      <c r="AA1252" s="3" t="str">
        <f t="shared" si="38"/>
        <v>4149</v>
      </c>
      <c r="AB1252" s="4" t="str">
        <f t="shared" si="39"/>
        <v>Non-TIF</v>
      </c>
    </row>
    <row r="1253" spans="1:28" x14ac:dyDescent="0.25">
      <c r="A1253">
        <v>2022</v>
      </c>
      <c r="B1253">
        <v>84</v>
      </c>
      <c r="C1253" t="s">
        <v>44</v>
      </c>
      <c r="D1253">
        <v>17899085</v>
      </c>
      <c r="E1253">
        <v>3169831</v>
      </c>
      <c r="F1253">
        <v>1671268</v>
      </c>
      <c r="G1253">
        <v>44028156</v>
      </c>
      <c r="H1253">
        <v>10533597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77301937</v>
      </c>
      <c r="O1253">
        <v>59264</v>
      </c>
      <c r="P1253">
        <v>77242673</v>
      </c>
      <c r="Q1253">
        <v>0</v>
      </c>
      <c r="R1253">
        <v>2022</v>
      </c>
      <c r="S1253">
        <v>84</v>
      </c>
      <c r="T1253">
        <v>6</v>
      </c>
      <c r="U1253">
        <v>30</v>
      </c>
      <c r="V1253">
        <v>846030</v>
      </c>
      <c r="W1253" t="s">
        <v>26</v>
      </c>
      <c r="X1253" t="s">
        <v>26</v>
      </c>
      <c r="Y1253" t="s">
        <v>807</v>
      </c>
      <c r="Z1253" t="s">
        <v>808</v>
      </c>
      <c r="AA1253" s="3" t="str">
        <f t="shared" si="38"/>
        <v>6030</v>
      </c>
      <c r="AB1253" s="4" t="str">
        <f t="shared" si="39"/>
        <v>Non-TIF</v>
      </c>
    </row>
    <row r="1254" spans="1:28" x14ac:dyDescent="0.25">
      <c r="A1254">
        <v>2022</v>
      </c>
      <c r="B1254">
        <v>84</v>
      </c>
      <c r="C1254" t="s">
        <v>44</v>
      </c>
      <c r="D1254">
        <v>3921567</v>
      </c>
      <c r="E1254">
        <v>99225</v>
      </c>
      <c r="F1254">
        <v>513</v>
      </c>
      <c r="G1254">
        <v>2219096</v>
      </c>
      <c r="H1254">
        <v>1597474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7837875</v>
      </c>
      <c r="O1254">
        <v>40744</v>
      </c>
      <c r="P1254">
        <v>7797131</v>
      </c>
      <c r="Q1254">
        <v>0</v>
      </c>
      <c r="R1254">
        <v>2022</v>
      </c>
      <c r="S1254">
        <v>84</v>
      </c>
      <c r="T1254">
        <v>6</v>
      </c>
      <c r="U1254">
        <v>990</v>
      </c>
      <c r="V1254">
        <v>846990</v>
      </c>
      <c r="W1254" t="s">
        <v>26</v>
      </c>
      <c r="X1254" t="s">
        <v>26</v>
      </c>
      <c r="Y1254" t="s">
        <v>764</v>
      </c>
      <c r="Z1254" t="s">
        <v>808</v>
      </c>
      <c r="AA1254" s="3" t="str">
        <f t="shared" si="38"/>
        <v>6990</v>
      </c>
      <c r="AB1254" s="4" t="str">
        <f t="shared" si="39"/>
        <v>Non-TIF</v>
      </c>
    </row>
    <row r="1255" spans="1:28" x14ac:dyDescent="0.25">
      <c r="A1255">
        <v>2022</v>
      </c>
      <c r="B1255">
        <v>87</v>
      </c>
      <c r="C1255" t="s">
        <v>31</v>
      </c>
      <c r="D1255">
        <v>68389361</v>
      </c>
      <c r="E1255">
        <v>134067549</v>
      </c>
      <c r="F1255">
        <v>5732078</v>
      </c>
      <c r="G1255">
        <v>6194872</v>
      </c>
      <c r="H1255">
        <v>9922803</v>
      </c>
      <c r="I1255">
        <v>0</v>
      </c>
      <c r="J1255">
        <v>0</v>
      </c>
      <c r="K1255">
        <v>0</v>
      </c>
      <c r="L1255">
        <v>344951</v>
      </c>
      <c r="M1255">
        <v>0</v>
      </c>
      <c r="N1255">
        <v>224651614</v>
      </c>
      <c r="O1255">
        <v>378124</v>
      </c>
      <c r="P1255">
        <v>224273490</v>
      </c>
      <c r="Q1255">
        <v>5227661</v>
      </c>
      <c r="R1255">
        <v>2022</v>
      </c>
      <c r="S1255">
        <v>87</v>
      </c>
      <c r="T1255">
        <v>0</v>
      </c>
      <c r="U1255">
        <v>549</v>
      </c>
      <c r="V1255">
        <v>870549</v>
      </c>
      <c r="W1255" t="s">
        <v>26</v>
      </c>
      <c r="X1255" t="s">
        <v>26</v>
      </c>
      <c r="Y1255" t="s">
        <v>758</v>
      </c>
      <c r="Z1255" t="s">
        <v>836</v>
      </c>
      <c r="AA1255" s="3" t="str">
        <f t="shared" si="38"/>
        <v>0549</v>
      </c>
      <c r="AB1255" s="4" t="str">
        <f t="shared" si="39"/>
        <v>Non-TIF</v>
      </c>
    </row>
    <row r="1256" spans="1:28" x14ac:dyDescent="0.25">
      <c r="A1256">
        <v>2022</v>
      </c>
      <c r="B1256">
        <v>88</v>
      </c>
      <c r="C1256" t="s">
        <v>31</v>
      </c>
      <c r="D1256">
        <v>780021</v>
      </c>
      <c r="E1256">
        <v>1330115</v>
      </c>
      <c r="F1256">
        <v>684664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119914</v>
      </c>
      <c r="M1256">
        <v>0</v>
      </c>
      <c r="N1256">
        <v>2914714</v>
      </c>
      <c r="O1256">
        <v>3704</v>
      </c>
      <c r="P1256">
        <v>2911010</v>
      </c>
      <c r="Q1256">
        <v>45141</v>
      </c>
      <c r="R1256">
        <v>2022</v>
      </c>
      <c r="S1256">
        <v>88</v>
      </c>
      <c r="T1256">
        <v>4</v>
      </c>
      <c r="U1256">
        <v>572</v>
      </c>
      <c r="V1256">
        <v>204572</v>
      </c>
      <c r="W1256" t="s">
        <v>26</v>
      </c>
      <c r="X1256" t="s">
        <v>26</v>
      </c>
      <c r="Y1256" t="s">
        <v>255</v>
      </c>
      <c r="Z1256" t="s">
        <v>837</v>
      </c>
      <c r="AA1256" s="3" t="str">
        <f t="shared" si="38"/>
        <v>4572</v>
      </c>
      <c r="AB1256" s="4" t="str">
        <f t="shared" si="39"/>
        <v>Non-TIF</v>
      </c>
    </row>
    <row r="1257" spans="1:28" x14ac:dyDescent="0.25">
      <c r="A1257">
        <v>2022</v>
      </c>
      <c r="B1257">
        <v>88</v>
      </c>
      <c r="C1257" t="s">
        <v>31</v>
      </c>
      <c r="D1257">
        <v>65442674</v>
      </c>
      <c r="E1257">
        <v>56607156</v>
      </c>
      <c r="F1257">
        <v>6802109</v>
      </c>
      <c r="G1257">
        <v>6172475</v>
      </c>
      <c r="H1257">
        <v>2900254</v>
      </c>
      <c r="I1257">
        <v>0</v>
      </c>
      <c r="J1257">
        <v>0</v>
      </c>
      <c r="K1257">
        <v>0</v>
      </c>
      <c r="L1257">
        <v>918464</v>
      </c>
      <c r="M1257">
        <v>11944531</v>
      </c>
      <c r="N1257">
        <v>150787663</v>
      </c>
      <c r="O1257">
        <v>229648</v>
      </c>
      <c r="P1257">
        <v>150558015</v>
      </c>
      <c r="Q1257">
        <v>3156823</v>
      </c>
      <c r="R1257">
        <v>2022</v>
      </c>
      <c r="S1257">
        <v>88</v>
      </c>
      <c r="T1257">
        <v>1</v>
      </c>
      <c r="U1257">
        <v>970</v>
      </c>
      <c r="V1257">
        <v>881970</v>
      </c>
      <c r="W1257" t="s">
        <v>26</v>
      </c>
      <c r="X1257" t="s">
        <v>26</v>
      </c>
      <c r="Y1257" t="s">
        <v>396</v>
      </c>
      <c r="Z1257" t="s">
        <v>837</v>
      </c>
      <c r="AA1257" s="3" t="str">
        <f t="shared" si="38"/>
        <v>1970</v>
      </c>
      <c r="AB1257" s="4" t="str">
        <f t="shared" si="39"/>
        <v>Non-TIF</v>
      </c>
    </row>
    <row r="1258" spans="1:28" x14ac:dyDescent="0.25">
      <c r="A1258">
        <v>2022</v>
      </c>
      <c r="B1258">
        <v>89</v>
      </c>
      <c r="C1258" t="s">
        <v>44</v>
      </c>
      <c r="D1258">
        <v>3193913</v>
      </c>
      <c r="E1258">
        <v>126028</v>
      </c>
      <c r="F1258">
        <v>5938</v>
      </c>
      <c r="G1258">
        <v>1233471</v>
      </c>
      <c r="H1258">
        <v>2628269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7187619</v>
      </c>
      <c r="O1258">
        <v>11112</v>
      </c>
      <c r="P1258">
        <v>7176507</v>
      </c>
      <c r="Q1258">
        <v>0</v>
      </c>
      <c r="R1258">
        <v>2022</v>
      </c>
      <c r="S1258">
        <v>89</v>
      </c>
      <c r="T1258">
        <v>6</v>
      </c>
      <c r="U1258">
        <v>592</v>
      </c>
      <c r="V1258">
        <v>896592</v>
      </c>
      <c r="W1258" t="s">
        <v>26</v>
      </c>
      <c r="X1258" t="s">
        <v>26</v>
      </c>
      <c r="Y1258" t="s">
        <v>838</v>
      </c>
      <c r="Z1258" t="s">
        <v>838</v>
      </c>
      <c r="AA1258" s="3" t="str">
        <f t="shared" si="38"/>
        <v>6592</v>
      </c>
      <c r="AB1258" s="4" t="str">
        <f t="shared" si="39"/>
        <v>Non-TIF</v>
      </c>
    </row>
    <row r="1259" spans="1:28" x14ac:dyDescent="0.25">
      <c r="A1259">
        <v>2022</v>
      </c>
      <c r="B1259">
        <v>89</v>
      </c>
      <c r="C1259" t="s">
        <v>31</v>
      </c>
      <c r="D1259">
        <v>3694668</v>
      </c>
      <c r="E1259">
        <v>5286428</v>
      </c>
      <c r="F1259">
        <v>125147</v>
      </c>
      <c r="G1259">
        <v>261364</v>
      </c>
      <c r="H1259">
        <v>0</v>
      </c>
      <c r="I1259">
        <v>0</v>
      </c>
      <c r="J1259">
        <v>0</v>
      </c>
      <c r="K1259">
        <v>0</v>
      </c>
      <c r="L1259">
        <v>1500082</v>
      </c>
      <c r="M1259">
        <v>0</v>
      </c>
      <c r="N1259">
        <v>10867689</v>
      </c>
      <c r="O1259">
        <v>24076</v>
      </c>
      <c r="P1259">
        <v>10843613</v>
      </c>
      <c r="Q1259">
        <v>418110</v>
      </c>
      <c r="R1259">
        <v>2022</v>
      </c>
      <c r="S1259">
        <v>89</v>
      </c>
      <c r="T1259">
        <v>0</v>
      </c>
      <c r="U1259">
        <v>977</v>
      </c>
      <c r="V1259">
        <v>900977</v>
      </c>
      <c r="W1259" t="s">
        <v>26</v>
      </c>
      <c r="X1259" t="s">
        <v>26</v>
      </c>
      <c r="Y1259" t="s">
        <v>501</v>
      </c>
      <c r="Z1259" t="s">
        <v>838</v>
      </c>
      <c r="AA1259" s="3" t="str">
        <f t="shared" si="38"/>
        <v>0977</v>
      </c>
      <c r="AB1259" s="4" t="str">
        <f t="shared" si="39"/>
        <v>Non-TIF</v>
      </c>
    </row>
    <row r="1260" spans="1:28" x14ac:dyDescent="0.25">
      <c r="A1260">
        <v>2022</v>
      </c>
      <c r="B1260">
        <v>90</v>
      </c>
      <c r="C1260" t="s">
        <v>44</v>
      </c>
      <c r="D1260">
        <v>41968084</v>
      </c>
      <c r="E1260">
        <v>338244</v>
      </c>
      <c r="F1260">
        <v>32386</v>
      </c>
      <c r="G1260">
        <v>160597941</v>
      </c>
      <c r="H1260">
        <v>20403696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223340351</v>
      </c>
      <c r="O1260">
        <v>228452</v>
      </c>
      <c r="P1260">
        <v>223111899</v>
      </c>
      <c r="Q1260">
        <v>0</v>
      </c>
      <c r="R1260">
        <v>2022</v>
      </c>
      <c r="S1260">
        <v>90</v>
      </c>
      <c r="T1260">
        <v>5</v>
      </c>
      <c r="U1260">
        <v>49</v>
      </c>
      <c r="V1260">
        <v>905049</v>
      </c>
      <c r="W1260" t="s">
        <v>26</v>
      </c>
      <c r="X1260" t="s">
        <v>26</v>
      </c>
      <c r="Y1260" t="s">
        <v>948</v>
      </c>
      <c r="Z1260" t="s">
        <v>919</v>
      </c>
      <c r="AA1260" s="3" t="str">
        <f t="shared" si="38"/>
        <v>5049</v>
      </c>
      <c r="AB1260" s="4" t="str">
        <f t="shared" si="39"/>
        <v>Non-TIF</v>
      </c>
    </row>
    <row r="1261" spans="1:28" x14ac:dyDescent="0.25">
      <c r="A1261">
        <v>2022</v>
      </c>
      <c r="B1261">
        <v>90</v>
      </c>
      <c r="C1261" t="s">
        <v>23</v>
      </c>
      <c r="D1261">
        <v>38974392</v>
      </c>
      <c r="E1261">
        <v>1072810</v>
      </c>
      <c r="F1261">
        <v>150707</v>
      </c>
      <c r="G1261">
        <v>5404186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45602095</v>
      </c>
      <c r="O1261">
        <v>0</v>
      </c>
      <c r="P1261">
        <v>45602095</v>
      </c>
      <c r="Q1261">
        <v>0</v>
      </c>
      <c r="R1261">
        <v>2022</v>
      </c>
      <c r="S1261">
        <v>90</v>
      </c>
      <c r="T1261">
        <v>5</v>
      </c>
      <c r="U1261">
        <v>49</v>
      </c>
      <c r="V1261" t="s">
        <v>917</v>
      </c>
      <c r="W1261" t="s">
        <v>25</v>
      </c>
      <c r="X1261" t="s">
        <v>26</v>
      </c>
      <c r="Y1261" t="s">
        <v>918</v>
      </c>
      <c r="Z1261" t="s">
        <v>919</v>
      </c>
      <c r="AA1261" s="3" t="str">
        <f t="shared" si="38"/>
        <v>5049</v>
      </c>
      <c r="AB1261" s="4" t="str">
        <f t="shared" si="39"/>
        <v>TIF</v>
      </c>
    </row>
    <row r="1262" spans="1:28" x14ac:dyDescent="0.25">
      <c r="A1262">
        <v>2022</v>
      </c>
      <c r="B1262">
        <v>91</v>
      </c>
      <c r="C1262" t="s">
        <v>44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2022</v>
      </c>
      <c r="S1262">
        <v>91</v>
      </c>
      <c r="T1262">
        <v>6</v>
      </c>
      <c r="U1262">
        <v>94</v>
      </c>
      <c r="V1262">
        <v>916094</v>
      </c>
      <c r="W1262" t="s">
        <v>26</v>
      </c>
      <c r="X1262" t="s">
        <v>26</v>
      </c>
      <c r="Y1262" t="s">
        <v>847</v>
      </c>
      <c r="Z1262" t="s">
        <v>840</v>
      </c>
      <c r="AA1262" s="3" t="str">
        <f t="shared" si="38"/>
        <v>6094</v>
      </c>
      <c r="AB1262" s="4" t="str">
        <f t="shared" si="39"/>
        <v>Non-TIF</v>
      </c>
    </row>
    <row r="1263" spans="1:28" x14ac:dyDescent="0.25">
      <c r="A1263">
        <v>2022</v>
      </c>
      <c r="B1263">
        <v>91</v>
      </c>
      <c r="C1263" t="s">
        <v>23</v>
      </c>
      <c r="D1263">
        <v>0</v>
      </c>
      <c r="E1263">
        <v>0</v>
      </c>
      <c r="F1263">
        <v>0</v>
      </c>
      <c r="G1263">
        <v>4048933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4048933</v>
      </c>
      <c r="O1263">
        <v>0</v>
      </c>
      <c r="P1263">
        <v>4048933</v>
      </c>
      <c r="Q1263">
        <v>0</v>
      </c>
      <c r="R1263">
        <v>2022</v>
      </c>
      <c r="S1263">
        <v>91</v>
      </c>
      <c r="T1263">
        <v>0</v>
      </c>
      <c r="U1263">
        <v>981</v>
      </c>
      <c r="V1263" t="s">
        <v>974</v>
      </c>
      <c r="W1263" t="s">
        <v>25</v>
      </c>
      <c r="X1263" t="s">
        <v>26</v>
      </c>
      <c r="Y1263" t="s">
        <v>975</v>
      </c>
      <c r="Z1263" t="s">
        <v>840</v>
      </c>
      <c r="AA1263" s="3" t="str">
        <f t="shared" si="38"/>
        <v>0981</v>
      </c>
      <c r="AB1263" s="4" t="str">
        <f t="shared" si="39"/>
        <v>TIF</v>
      </c>
    </row>
    <row r="1264" spans="1:28" x14ac:dyDescent="0.25">
      <c r="A1264">
        <v>2022</v>
      </c>
      <c r="B1264">
        <v>91</v>
      </c>
      <c r="C1264" t="s">
        <v>23</v>
      </c>
      <c r="D1264">
        <v>29450426</v>
      </c>
      <c r="E1264">
        <v>49561</v>
      </c>
      <c r="F1264">
        <v>639</v>
      </c>
      <c r="G1264">
        <v>23777004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53277630</v>
      </c>
      <c r="O1264">
        <v>9260</v>
      </c>
      <c r="P1264">
        <v>53268370</v>
      </c>
      <c r="Q1264">
        <v>0</v>
      </c>
      <c r="R1264">
        <v>2022</v>
      </c>
      <c r="S1264">
        <v>91</v>
      </c>
      <c r="T1264">
        <v>3</v>
      </c>
      <c r="U1264">
        <v>114</v>
      </c>
      <c r="V1264" t="s">
        <v>949</v>
      </c>
      <c r="W1264" t="s">
        <v>25</v>
      </c>
      <c r="X1264" t="s">
        <v>26</v>
      </c>
      <c r="Y1264" t="s">
        <v>950</v>
      </c>
      <c r="Z1264" t="s">
        <v>840</v>
      </c>
      <c r="AA1264" s="3" t="str">
        <f t="shared" si="38"/>
        <v>3114</v>
      </c>
      <c r="AB1264" s="4" t="str">
        <f t="shared" si="39"/>
        <v>TIF</v>
      </c>
    </row>
    <row r="1265" spans="1:28" x14ac:dyDescent="0.25">
      <c r="A1265">
        <v>2022</v>
      </c>
      <c r="B1265">
        <v>91</v>
      </c>
      <c r="C1265" t="s">
        <v>31</v>
      </c>
      <c r="D1265">
        <v>15927713</v>
      </c>
      <c r="E1265">
        <v>9100254</v>
      </c>
      <c r="F1265">
        <v>284186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7251303</v>
      </c>
      <c r="N1265">
        <v>32563456</v>
      </c>
      <c r="O1265">
        <v>44448</v>
      </c>
      <c r="P1265">
        <v>32519008</v>
      </c>
      <c r="Q1265">
        <v>795110</v>
      </c>
      <c r="R1265">
        <v>2022</v>
      </c>
      <c r="S1265">
        <v>91</v>
      </c>
      <c r="T1265">
        <v>5</v>
      </c>
      <c r="U1265">
        <v>256</v>
      </c>
      <c r="V1265">
        <v>635256</v>
      </c>
      <c r="W1265" t="s">
        <v>26</v>
      </c>
      <c r="X1265" t="s">
        <v>26</v>
      </c>
      <c r="Y1265" t="s">
        <v>661</v>
      </c>
      <c r="Z1265" t="s">
        <v>840</v>
      </c>
      <c r="AA1265" s="3" t="str">
        <f t="shared" si="38"/>
        <v>5256</v>
      </c>
      <c r="AB1265" s="4" t="str">
        <f t="shared" si="39"/>
        <v>Non-TIF</v>
      </c>
    </row>
    <row r="1266" spans="1:28" x14ac:dyDescent="0.25">
      <c r="A1266">
        <v>2022</v>
      </c>
      <c r="B1266">
        <v>91</v>
      </c>
      <c r="C1266" t="s">
        <v>31</v>
      </c>
      <c r="D1266">
        <v>72862094</v>
      </c>
      <c r="E1266">
        <v>1513857</v>
      </c>
      <c r="F1266">
        <v>13197</v>
      </c>
      <c r="G1266">
        <v>3034752</v>
      </c>
      <c r="H1266">
        <v>0</v>
      </c>
      <c r="I1266">
        <v>0</v>
      </c>
      <c r="J1266">
        <v>0</v>
      </c>
      <c r="K1266">
        <v>0</v>
      </c>
      <c r="L1266">
        <v>485945</v>
      </c>
      <c r="M1266">
        <v>0</v>
      </c>
      <c r="N1266">
        <v>77909845</v>
      </c>
      <c r="O1266">
        <v>185200</v>
      </c>
      <c r="P1266">
        <v>77724645</v>
      </c>
      <c r="Q1266">
        <v>4338992</v>
      </c>
      <c r="R1266">
        <v>2022</v>
      </c>
      <c r="S1266">
        <v>91</v>
      </c>
      <c r="T1266">
        <v>1</v>
      </c>
      <c r="U1266">
        <v>737</v>
      </c>
      <c r="V1266">
        <v>771737</v>
      </c>
      <c r="W1266" t="s">
        <v>26</v>
      </c>
      <c r="X1266" t="s">
        <v>26</v>
      </c>
      <c r="Y1266" t="s">
        <v>811</v>
      </c>
      <c r="Z1266" t="s">
        <v>840</v>
      </c>
      <c r="AA1266" s="3" t="str">
        <f t="shared" si="38"/>
        <v>1737</v>
      </c>
      <c r="AB1266" s="4" t="str">
        <f t="shared" si="39"/>
        <v>Non-TIF</v>
      </c>
    </row>
    <row r="1267" spans="1:28" x14ac:dyDescent="0.25">
      <c r="A1267">
        <v>2022</v>
      </c>
      <c r="B1267">
        <v>91</v>
      </c>
      <c r="C1267" t="s">
        <v>31</v>
      </c>
      <c r="D1267">
        <v>238345586</v>
      </c>
      <c r="E1267">
        <v>22269363</v>
      </c>
      <c r="F1267">
        <v>1001312</v>
      </c>
      <c r="G1267">
        <v>16178167</v>
      </c>
      <c r="H1267">
        <v>495769</v>
      </c>
      <c r="I1267">
        <v>0</v>
      </c>
      <c r="J1267">
        <v>0</v>
      </c>
      <c r="K1267">
        <v>0</v>
      </c>
      <c r="L1267">
        <v>605596</v>
      </c>
      <c r="M1267">
        <v>10834518</v>
      </c>
      <c r="N1267">
        <v>289730311</v>
      </c>
      <c r="O1267">
        <v>405588</v>
      </c>
      <c r="P1267">
        <v>289324723</v>
      </c>
      <c r="Q1267">
        <v>2863799</v>
      </c>
      <c r="R1267">
        <v>2022</v>
      </c>
      <c r="S1267">
        <v>91</v>
      </c>
      <c r="T1267">
        <v>0</v>
      </c>
      <c r="U1267">
        <v>981</v>
      </c>
      <c r="V1267">
        <v>910981</v>
      </c>
      <c r="W1267" t="s">
        <v>26</v>
      </c>
      <c r="X1267" t="s">
        <v>26</v>
      </c>
      <c r="Y1267" t="s">
        <v>839</v>
      </c>
      <c r="Z1267" t="s">
        <v>840</v>
      </c>
      <c r="AA1267" s="3" t="str">
        <f t="shared" si="38"/>
        <v>0981</v>
      </c>
      <c r="AB1267" s="4" t="str">
        <f t="shared" si="39"/>
        <v>Non-TIF</v>
      </c>
    </row>
    <row r="1268" spans="1:28" x14ac:dyDescent="0.25">
      <c r="A1268">
        <v>2022</v>
      </c>
      <c r="B1268">
        <v>91</v>
      </c>
      <c r="C1268" t="s">
        <v>31</v>
      </c>
      <c r="D1268">
        <v>822453931</v>
      </c>
      <c r="E1268">
        <v>59103360</v>
      </c>
      <c r="F1268">
        <v>2327860</v>
      </c>
      <c r="G1268">
        <v>91113802</v>
      </c>
      <c r="H1268">
        <v>8086887</v>
      </c>
      <c r="I1268">
        <v>0</v>
      </c>
      <c r="J1268">
        <v>0</v>
      </c>
      <c r="K1268">
        <v>0</v>
      </c>
      <c r="L1268">
        <v>4662003</v>
      </c>
      <c r="M1268">
        <v>0</v>
      </c>
      <c r="N1268">
        <v>987747843</v>
      </c>
      <c r="O1268">
        <v>1529750</v>
      </c>
      <c r="P1268">
        <v>986218093</v>
      </c>
      <c r="Q1268">
        <v>7626579</v>
      </c>
      <c r="R1268">
        <v>2022</v>
      </c>
      <c r="S1268">
        <v>91</v>
      </c>
      <c r="T1268">
        <v>3</v>
      </c>
      <c r="U1268">
        <v>114</v>
      </c>
      <c r="V1268">
        <v>913114</v>
      </c>
      <c r="W1268" t="s">
        <v>26</v>
      </c>
      <c r="X1268" t="s">
        <v>26</v>
      </c>
      <c r="Y1268" t="s">
        <v>859</v>
      </c>
      <c r="Z1268" t="s">
        <v>840</v>
      </c>
      <c r="AA1268" s="3" t="str">
        <f t="shared" si="38"/>
        <v>3114</v>
      </c>
      <c r="AB1268" s="4" t="str">
        <f t="shared" si="39"/>
        <v>Non-TIF</v>
      </c>
    </row>
    <row r="1269" spans="1:28" x14ac:dyDescent="0.25">
      <c r="A1269">
        <v>2022</v>
      </c>
      <c r="B1269">
        <v>94</v>
      </c>
      <c r="C1269" t="s">
        <v>44</v>
      </c>
      <c r="D1269">
        <v>894869</v>
      </c>
      <c r="E1269">
        <v>97304</v>
      </c>
      <c r="F1269">
        <v>0</v>
      </c>
      <c r="G1269">
        <v>12984053</v>
      </c>
      <c r="H1269">
        <v>13217548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27193774</v>
      </c>
      <c r="O1269">
        <v>14816</v>
      </c>
      <c r="P1269">
        <v>27178958</v>
      </c>
      <c r="Q1269">
        <v>0</v>
      </c>
      <c r="R1269">
        <v>2022</v>
      </c>
      <c r="S1269">
        <v>94</v>
      </c>
      <c r="T1269">
        <v>2</v>
      </c>
      <c r="U1269">
        <v>313</v>
      </c>
      <c r="V1269">
        <v>942313</v>
      </c>
      <c r="W1269" t="s">
        <v>26</v>
      </c>
      <c r="X1269" t="s">
        <v>26</v>
      </c>
      <c r="Y1269" t="s">
        <v>921</v>
      </c>
      <c r="Z1269" t="s">
        <v>862</v>
      </c>
      <c r="AA1269" s="3" t="str">
        <f t="shared" si="38"/>
        <v>2313</v>
      </c>
      <c r="AB1269" s="4" t="str">
        <f t="shared" si="39"/>
        <v>Non-TIF</v>
      </c>
    </row>
    <row r="1270" spans="1:28" x14ac:dyDescent="0.25">
      <c r="A1270">
        <v>2022</v>
      </c>
      <c r="B1270">
        <v>94</v>
      </c>
      <c r="C1270" t="s">
        <v>23</v>
      </c>
      <c r="D1270">
        <v>264539</v>
      </c>
      <c r="E1270">
        <v>0</v>
      </c>
      <c r="F1270">
        <v>0</v>
      </c>
      <c r="G1270">
        <v>10726680</v>
      </c>
      <c r="H1270">
        <v>41872848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52864067</v>
      </c>
      <c r="O1270">
        <v>0</v>
      </c>
      <c r="P1270">
        <v>52864067</v>
      </c>
      <c r="Q1270">
        <v>0</v>
      </c>
      <c r="R1270">
        <v>2022</v>
      </c>
      <c r="S1270">
        <v>94</v>
      </c>
      <c r="T1270">
        <v>5</v>
      </c>
      <c r="U1270">
        <v>323</v>
      </c>
      <c r="V1270" t="s">
        <v>971</v>
      </c>
      <c r="W1270" t="s">
        <v>25</v>
      </c>
      <c r="X1270" t="s">
        <v>26</v>
      </c>
      <c r="Y1270" t="s">
        <v>1745</v>
      </c>
      <c r="Z1270" t="s">
        <v>862</v>
      </c>
      <c r="AA1270" s="3" t="str">
        <f t="shared" si="38"/>
        <v>5323</v>
      </c>
      <c r="AB1270" s="4" t="str">
        <f t="shared" si="39"/>
        <v>TIF</v>
      </c>
    </row>
    <row r="1271" spans="1:28" x14ac:dyDescent="0.25">
      <c r="A1271">
        <v>2022</v>
      </c>
      <c r="B1271">
        <v>94</v>
      </c>
      <c r="C1271" t="s">
        <v>23</v>
      </c>
      <c r="D1271">
        <v>142415</v>
      </c>
      <c r="E1271">
        <v>0</v>
      </c>
      <c r="F1271">
        <v>0</v>
      </c>
      <c r="G1271">
        <v>92273</v>
      </c>
      <c r="H1271">
        <v>28666979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28901667</v>
      </c>
      <c r="O1271">
        <v>0</v>
      </c>
      <c r="P1271">
        <v>28901667</v>
      </c>
      <c r="Q1271">
        <v>0</v>
      </c>
      <c r="R1271">
        <v>2022</v>
      </c>
      <c r="S1271">
        <v>94</v>
      </c>
      <c r="T1271">
        <v>6</v>
      </c>
      <c r="U1271">
        <v>96</v>
      </c>
      <c r="V1271" t="s">
        <v>972</v>
      </c>
      <c r="W1271" t="s">
        <v>25</v>
      </c>
      <c r="X1271" t="s">
        <v>26</v>
      </c>
      <c r="Y1271" t="s">
        <v>1746</v>
      </c>
      <c r="Z1271" t="s">
        <v>862</v>
      </c>
      <c r="AA1271" s="3" t="str">
        <f t="shared" si="38"/>
        <v>6096</v>
      </c>
      <c r="AB1271" s="4" t="str">
        <f t="shared" si="39"/>
        <v>TIF</v>
      </c>
    </row>
    <row r="1272" spans="1:28" x14ac:dyDescent="0.25">
      <c r="A1272">
        <v>2022</v>
      </c>
      <c r="B1272">
        <v>94</v>
      </c>
      <c r="C1272" t="s">
        <v>31</v>
      </c>
      <c r="D1272">
        <v>64625944</v>
      </c>
      <c r="E1272">
        <v>89824144</v>
      </c>
      <c r="F1272">
        <v>3424552</v>
      </c>
      <c r="G1272">
        <v>9059564</v>
      </c>
      <c r="H1272">
        <v>16544927</v>
      </c>
      <c r="I1272">
        <v>0</v>
      </c>
      <c r="J1272">
        <v>0</v>
      </c>
      <c r="K1272">
        <v>11540</v>
      </c>
      <c r="L1272">
        <v>0</v>
      </c>
      <c r="M1272">
        <v>17741217</v>
      </c>
      <c r="N1272">
        <v>201231888</v>
      </c>
      <c r="O1272">
        <v>122232</v>
      </c>
      <c r="P1272">
        <v>201109656</v>
      </c>
      <c r="Q1272">
        <v>15789399</v>
      </c>
      <c r="R1272">
        <v>2022</v>
      </c>
      <c r="S1272">
        <v>94</v>
      </c>
      <c r="T1272">
        <v>4</v>
      </c>
      <c r="U1272">
        <v>23</v>
      </c>
      <c r="V1272">
        <v>134023</v>
      </c>
      <c r="W1272" t="s">
        <v>26</v>
      </c>
      <c r="X1272" t="s">
        <v>26</v>
      </c>
      <c r="Y1272" t="s">
        <v>283</v>
      </c>
      <c r="Z1272" t="s">
        <v>862</v>
      </c>
      <c r="AA1272" s="3" t="str">
        <f t="shared" si="38"/>
        <v>4023</v>
      </c>
      <c r="AB1272" s="4" t="str">
        <f t="shared" si="39"/>
        <v>Non-TIF</v>
      </c>
    </row>
    <row r="1273" spans="1:28" x14ac:dyDescent="0.25">
      <c r="A1273">
        <v>2022</v>
      </c>
      <c r="B1273">
        <v>94</v>
      </c>
      <c r="C1273" t="s">
        <v>31</v>
      </c>
      <c r="D1273">
        <v>2834824</v>
      </c>
      <c r="E1273">
        <v>6557965</v>
      </c>
      <c r="F1273">
        <v>560673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9953462</v>
      </c>
      <c r="O1273">
        <v>14816</v>
      </c>
      <c r="P1273">
        <v>9938646</v>
      </c>
      <c r="Q1273">
        <v>57042</v>
      </c>
      <c r="R1273">
        <v>2022</v>
      </c>
      <c r="S1273">
        <v>94</v>
      </c>
      <c r="T1273">
        <v>3</v>
      </c>
      <c r="U1273">
        <v>60</v>
      </c>
      <c r="V1273">
        <v>463060</v>
      </c>
      <c r="W1273" t="s">
        <v>26</v>
      </c>
      <c r="X1273" t="s">
        <v>26</v>
      </c>
      <c r="Y1273" t="s">
        <v>492</v>
      </c>
      <c r="Z1273" t="s">
        <v>862</v>
      </c>
      <c r="AA1273" s="3" t="str">
        <f t="shared" si="38"/>
        <v>3060</v>
      </c>
      <c r="AB1273" s="4" t="str">
        <f t="shared" si="39"/>
        <v>Non-TIF</v>
      </c>
    </row>
    <row r="1274" spans="1:28" x14ac:dyDescent="0.25">
      <c r="A1274">
        <v>2022</v>
      </c>
      <c r="B1274">
        <v>84</v>
      </c>
      <c r="C1274" t="s">
        <v>31</v>
      </c>
      <c r="D1274">
        <v>158821459</v>
      </c>
      <c r="E1274">
        <v>78311909</v>
      </c>
      <c r="F1274">
        <v>10586254</v>
      </c>
      <c r="G1274">
        <v>25158571</v>
      </c>
      <c r="H1274">
        <v>9364257</v>
      </c>
      <c r="I1274">
        <v>0</v>
      </c>
      <c r="J1274">
        <v>0</v>
      </c>
      <c r="K1274">
        <v>0</v>
      </c>
      <c r="L1274">
        <v>32419896</v>
      </c>
      <c r="M1274">
        <v>1378056</v>
      </c>
      <c r="N1274">
        <v>316040402</v>
      </c>
      <c r="O1274">
        <v>262984</v>
      </c>
      <c r="P1274">
        <v>315777418</v>
      </c>
      <c r="Q1274">
        <v>6094864</v>
      </c>
      <c r="R1274">
        <v>2022</v>
      </c>
      <c r="S1274">
        <v>84</v>
      </c>
      <c r="T1274">
        <v>5</v>
      </c>
      <c r="U1274">
        <v>607</v>
      </c>
      <c r="V1274">
        <v>845607</v>
      </c>
      <c r="W1274" t="s">
        <v>26</v>
      </c>
      <c r="X1274" t="s">
        <v>26</v>
      </c>
      <c r="Y1274" t="s">
        <v>655</v>
      </c>
      <c r="Z1274" t="s">
        <v>808</v>
      </c>
      <c r="AA1274" s="3" t="str">
        <f t="shared" si="38"/>
        <v>5607</v>
      </c>
      <c r="AB1274" s="4" t="str">
        <f t="shared" si="39"/>
        <v>Non-TIF</v>
      </c>
    </row>
    <row r="1275" spans="1:28" x14ac:dyDescent="0.25">
      <c r="A1275">
        <v>2022</v>
      </c>
      <c r="B1275">
        <v>85</v>
      </c>
      <c r="C1275" t="s">
        <v>44</v>
      </c>
      <c r="D1275">
        <v>0</v>
      </c>
      <c r="E1275">
        <v>0</v>
      </c>
      <c r="F1275">
        <v>0</v>
      </c>
      <c r="G1275">
        <v>0</v>
      </c>
      <c r="H1275">
        <v>309165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309165</v>
      </c>
      <c r="O1275">
        <v>0</v>
      </c>
      <c r="P1275">
        <v>309165</v>
      </c>
      <c r="Q1275">
        <v>0</v>
      </c>
      <c r="R1275">
        <v>2022</v>
      </c>
      <c r="S1275">
        <v>85</v>
      </c>
      <c r="T1275">
        <v>1</v>
      </c>
      <c r="U1275">
        <v>350</v>
      </c>
      <c r="V1275">
        <v>851350</v>
      </c>
      <c r="W1275" t="s">
        <v>26</v>
      </c>
      <c r="X1275" t="s">
        <v>26</v>
      </c>
      <c r="Y1275" t="s">
        <v>532</v>
      </c>
      <c r="Z1275" t="s">
        <v>830</v>
      </c>
      <c r="AA1275" s="3" t="str">
        <f t="shared" si="38"/>
        <v>1350</v>
      </c>
      <c r="AB1275" s="4" t="str">
        <f t="shared" si="39"/>
        <v>Non-TIF</v>
      </c>
    </row>
    <row r="1276" spans="1:28" x14ac:dyDescent="0.25">
      <c r="A1276">
        <v>2022</v>
      </c>
      <c r="B1276">
        <v>85</v>
      </c>
      <c r="C1276" t="s">
        <v>44</v>
      </c>
      <c r="D1276">
        <v>9636334</v>
      </c>
      <c r="E1276">
        <v>0</v>
      </c>
      <c r="F1276">
        <v>0</v>
      </c>
      <c r="G1276">
        <v>17305443</v>
      </c>
      <c r="H1276">
        <v>10773562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37715339</v>
      </c>
      <c r="O1276">
        <v>33336</v>
      </c>
      <c r="P1276">
        <v>37682003</v>
      </c>
      <c r="Q1276">
        <v>0</v>
      </c>
      <c r="R1276">
        <v>2022</v>
      </c>
      <c r="S1276">
        <v>85</v>
      </c>
      <c r="T1276">
        <v>4</v>
      </c>
      <c r="U1276">
        <v>617</v>
      </c>
      <c r="V1276">
        <v>854617</v>
      </c>
      <c r="W1276" t="s">
        <v>26</v>
      </c>
      <c r="X1276" t="s">
        <v>26</v>
      </c>
      <c r="Y1276" t="s">
        <v>890</v>
      </c>
      <c r="Z1276" t="s">
        <v>830</v>
      </c>
      <c r="AA1276" s="3" t="str">
        <f t="shared" si="38"/>
        <v>4617</v>
      </c>
      <c r="AB1276" s="4" t="str">
        <f t="shared" si="39"/>
        <v>Non-TIF</v>
      </c>
    </row>
    <row r="1277" spans="1:28" x14ac:dyDescent="0.25">
      <c r="A1277">
        <v>2022</v>
      </c>
      <c r="B1277">
        <v>85</v>
      </c>
      <c r="C1277" t="s">
        <v>23</v>
      </c>
      <c r="D1277">
        <v>533388</v>
      </c>
      <c r="E1277">
        <v>0</v>
      </c>
      <c r="F1277">
        <v>0</v>
      </c>
      <c r="G1277">
        <v>6750777</v>
      </c>
      <c r="H1277">
        <v>309120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7593285</v>
      </c>
      <c r="O1277">
        <v>0</v>
      </c>
      <c r="P1277">
        <v>7593285</v>
      </c>
      <c r="Q1277">
        <v>0</v>
      </c>
      <c r="R1277">
        <v>2022</v>
      </c>
      <c r="S1277">
        <v>85</v>
      </c>
      <c r="T1277">
        <v>1</v>
      </c>
      <c r="U1277">
        <v>350</v>
      </c>
      <c r="V1277" t="s">
        <v>623</v>
      </c>
      <c r="W1277" t="s">
        <v>25</v>
      </c>
      <c r="X1277" t="s">
        <v>26</v>
      </c>
      <c r="Y1277" t="s">
        <v>624</v>
      </c>
      <c r="Z1277" t="s">
        <v>830</v>
      </c>
      <c r="AA1277" s="3" t="str">
        <f t="shared" si="38"/>
        <v>1350</v>
      </c>
      <c r="AB1277" s="4" t="str">
        <f t="shared" si="39"/>
        <v>TIF</v>
      </c>
    </row>
    <row r="1278" spans="1:28" x14ac:dyDescent="0.25">
      <c r="A1278">
        <v>2022</v>
      </c>
      <c r="B1278">
        <v>85</v>
      </c>
      <c r="C1278" t="s">
        <v>23</v>
      </c>
      <c r="D1278">
        <v>4697565</v>
      </c>
      <c r="E1278">
        <v>0</v>
      </c>
      <c r="F1278">
        <v>0</v>
      </c>
      <c r="G1278">
        <v>592611</v>
      </c>
      <c r="H1278">
        <v>40722997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46013173</v>
      </c>
      <c r="O1278">
        <v>0</v>
      </c>
      <c r="P1278">
        <v>46013173</v>
      </c>
      <c r="Q1278">
        <v>0</v>
      </c>
      <c r="R1278">
        <v>2022</v>
      </c>
      <c r="S1278">
        <v>85</v>
      </c>
      <c r="T1278">
        <v>1</v>
      </c>
      <c r="U1278">
        <v>359</v>
      </c>
      <c r="V1278" t="s">
        <v>508</v>
      </c>
      <c r="W1278" t="s">
        <v>25</v>
      </c>
      <c r="X1278" t="s">
        <v>26</v>
      </c>
      <c r="Y1278" t="s">
        <v>509</v>
      </c>
      <c r="Z1278" t="s">
        <v>830</v>
      </c>
      <c r="AA1278" s="3" t="str">
        <f t="shared" si="38"/>
        <v>1359</v>
      </c>
      <c r="AB1278" s="4" t="str">
        <f t="shared" si="39"/>
        <v>TIF</v>
      </c>
    </row>
    <row r="1279" spans="1:28" x14ac:dyDescent="0.25">
      <c r="A1279">
        <v>2022</v>
      </c>
      <c r="B1279">
        <v>85</v>
      </c>
      <c r="C1279" t="s">
        <v>31</v>
      </c>
      <c r="D1279">
        <v>22547261</v>
      </c>
      <c r="E1279">
        <v>4320786</v>
      </c>
      <c r="F1279">
        <v>202072</v>
      </c>
      <c r="G1279">
        <v>121755</v>
      </c>
      <c r="H1279">
        <v>0</v>
      </c>
      <c r="I1279">
        <v>0</v>
      </c>
      <c r="J1279">
        <v>0</v>
      </c>
      <c r="K1279">
        <v>0</v>
      </c>
      <c r="L1279">
        <v>7012245</v>
      </c>
      <c r="M1279">
        <v>0</v>
      </c>
      <c r="N1279">
        <v>34204119</v>
      </c>
      <c r="O1279">
        <v>12964</v>
      </c>
      <c r="P1279">
        <v>34191155</v>
      </c>
      <c r="Q1279">
        <v>172990</v>
      </c>
      <c r="R1279">
        <v>2022</v>
      </c>
      <c r="S1279">
        <v>85</v>
      </c>
      <c r="T1279">
        <v>6</v>
      </c>
      <c r="U1279">
        <v>561</v>
      </c>
      <c r="V1279">
        <v>86561</v>
      </c>
      <c r="W1279" t="s">
        <v>26</v>
      </c>
      <c r="X1279" t="s">
        <v>26</v>
      </c>
      <c r="Y1279" t="s">
        <v>61</v>
      </c>
      <c r="Z1279" t="s">
        <v>830</v>
      </c>
      <c r="AA1279" s="3" t="str">
        <f t="shared" si="38"/>
        <v>6561</v>
      </c>
      <c r="AB1279" s="4" t="str">
        <f t="shared" si="39"/>
        <v>Non-TIF</v>
      </c>
    </row>
    <row r="1280" spans="1:28" x14ac:dyDescent="0.25">
      <c r="A1280">
        <v>2022</v>
      </c>
      <c r="B1280">
        <v>85</v>
      </c>
      <c r="C1280" t="s">
        <v>31</v>
      </c>
      <c r="D1280">
        <v>2021539023</v>
      </c>
      <c r="E1280">
        <v>9489820</v>
      </c>
      <c r="F1280">
        <v>316628</v>
      </c>
      <c r="G1280">
        <v>883262301</v>
      </c>
      <c r="H1280">
        <v>111550720</v>
      </c>
      <c r="I1280">
        <v>0</v>
      </c>
      <c r="J1280">
        <v>0</v>
      </c>
      <c r="K1280">
        <v>0</v>
      </c>
      <c r="L1280">
        <v>961248</v>
      </c>
      <c r="M1280">
        <v>11716694</v>
      </c>
      <c r="N1280">
        <v>3038836434</v>
      </c>
      <c r="O1280">
        <v>1666800</v>
      </c>
      <c r="P1280">
        <v>3037169634</v>
      </c>
      <c r="Q1280">
        <v>9110599</v>
      </c>
      <c r="R1280">
        <v>2022</v>
      </c>
      <c r="S1280">
        <v>85</v>
      </c>
      <c r="T1280">
        <v>0</v>
      </c>
      <c r="U1280">
        <v>225</v>
      </c>
      <c r="V1280">
        <v>850225</v>
      </c>
      <c r="W1280" t="s">
        <v>26</v>
      </c>
      <c r="X1280" t="s">
        <v>26</v>
      </c>
      <c r="Y1280" t="s">
        <v>831</v>
      </c>
      <c r="Z1280" t="s">
        <v>830</v>
      </c>
      <c r="AA1280" s="3" t="str">
        <f t="shared" si="38"/>
        <v>0225</v>
      </c>
      <c r="AB1280" s="4" t="str">
        <f t="shared" si="39"/>
        <v>Non-TIF</v>
      </c>
    </row>
    <row r="1281" spans="1:28" x14ac:dyDescent="0.25">
      <c r="A1281">
        <v>2022</v>
      </c>
      <c r="B1281">
        <v>86</v>
      </c>
      <c r="C1281" t="s">
        <v>44</v>
      </c>
      <c r="D1281">
        <v>0</v>
      </c>
      <c r="E1281">
        <v>0</v>
      </c>
      <c r="F1281">
        <v>0</v>
      </c>
      <c r="G1281">
        <v>823657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823657</v>
      </c>
      <c r="O1281">
        <v>0</v>
      </c>
      <c r="P1281">
        <v>823657</v>
      </c>
      <c r="Q1281">
        <v>0</v>
      </c>
      <c r="R1281">
        <v>2022</v>
      </c>
      <c r="S1281">
        <v>86</v>
      </c>
      <c r="T1281">
        <v>0</v>
      </c>
      <c r="U1281">
        <v>609</v>
      </c>
      <c r="V1281">
        <v>60609</v>
      </c>
      <c r="W1281" t="s">
        <v>26</v>
      </c>
      <c r="X1281" t="s">
        <v>26</v>
      </c>
      <c r="Y1281" t="s">
        <v>47</v>
      </c>
      <c r="Z1281" t="s">
        <v>832</v>
      </c>
      <c r="AA1281" s="3" t="str">
        <f t="shared" si="38"/>
        <v>0609</v>
      </c>
      <c r="AB1281" s="4" t="str">
        <f t="shared" si="39"/>
        <v>Non-TIF</v>
      </c>
    </row>
    <row r="1282" spans="1:28" x14ac:dyDescent="0.25">
      <c r="A1282">
        <v>2022</v>
      </c>
      <c r="B1282">
        <v>86</v>
      </c>
      <c r="C1282" t="s">
        <v>44</v>
      </c>
      <c r="D1282">
        <v>16452990</v>
      </c>
      <c r="E1282">
        <v>366701</v>
      </c>
      <c r="F1282">
        <v>0</v>
      </c>
      <c r="G1282">
        <v>3854159</v>
      </c>
      <c r="H1282">
        <v>72404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20746254</v>
      </c>
      <c r="O1282">
        <v>50004</v>
      </c>
      <c r="P1282">
        <v>20696250</v>
      </c>
      <c r="Q1282">
        <v>0</v>
      </c>
      <c r="R1282">
        <v>2022</v>
      </c>
      <c r="S1282">
        <v>86</v>
      </c>
      <c r="T1282">
        <v>1</v>
      </c>
      <c r="U1282">
        <v>935</v>
      </c>
      <c r="V1282">
        <v>861935</v>
      </c>
      <c r="W1282" t="s">
        <v>26</v>
      </c>
      <c r="X1282" t="s">
        <v>26</v>
      </c>
      <c r="Y1282" t="s">
        <v>172</v>
      </c>
      <c r="Z1282" t="s">
        <v>832</v>
      </c>
      <c r="AA1282" s="3" t="str">
        <f t="shared" si="38"/>
        <v>1935</v>
      </c>
      <c r="AB1282" s="4" t="str">
        <f t="shared" si="39"/>
        <v>Non-TIF</v>
      </c>
    </row>
    <row r="1283" spans="1:28" x14ac:dyDescent="0.25">
      <c r="A1283">
        <v>2022</v>
      </c>
      <c r="B1283">
        <v>86</v>
      </c>
      <c r="C1283" t="s">
        <v>44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2022</v>
      </c>
      <c r="S1283">
        <v>86</v>
      </c>
      <c r="T1283">
        <v>2</v>
      </c>
      <c r="U1283">
        <v>502</v>
      </c>
      <c r="V1283">
        <v>862502</v>
      </c>
      <c r="W1283" t="s">
        <v>26</v>
      </c>
      <c r="X1283" t="s">
        <v>26</v>
      </c>
      <c r="Y1283" t="s">
        <v>58</v>
      </c>
      <c r="Z1283" t="s">
        <v>832</v>
      </c>
      <c r="AA1283" s="3" t="str">
        <f t="shared" ref="AA1283:AA1346" si="40">CONCATENATE(T1283,TEXT(U1283,"000"))</f>
        <v>2502</v>
      </c>
      <c r="AB1283" s="4" t="str">
        <f t="shared" ref="AB1283:AB1346" si="41">IF(C1283="I","TIF","Non-TIF")</f>
        <v>Non-TIF</v>
      </c>
    </row>
    <row r="1284" spans="1:28" x14ac:dyDescent="0.25">
      <c r="A1284">
        <v>2022</v>
      </c>
      <c r="B1284">
        <v>86</v>
      </c>
      <c r="C1284" t="s">
        <v>23</v>
      </c>
      <c r="D1284">
        <v>0</v>
      </c>
      <c r="E1284">
        <v>0</v>
      </c>
      <c r="F1284">
        <v>0</v>
      </c>
      <c r="G1284">
        <v>0</v>
      </c>
      <c r="H1284">
        <v>2894207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2894207</v>
      </c>
      <c r="O1284">
        <v>0</v>
      </c>
      <c r="P1284">
        <v>2894207</v>
      </c>
      <c r="Q1284">
        <v>0</v>
      </c>
      <c r="R1284">
        <v>2022</v>
      </c>
      <c r="S1284">
        <v>86</v>
      </c>
      <c r="T1284">
        <v>2</v>
      </c>
      <c r="U1284">
        <v>682</v>
      </c>
      <c r="V1284" t="s">
        <v>944</v>
      </c>
      <c r="W1284" t="s">
        <v>25</v>
      </c>
      <c r="X1284" t="s">
        <v>26</v>
      </c>
      <c r="Y1284" t="s">
        <v>945</v>
      </c>
      <c r="Z1284" t="s">
        <v>832</v>
      </c>
      <c r="AA1284" s="3" t="str">
        <f t="shared" si="40"/>
        <v>2682</v>
      </c>
      <c r="AB1284" s="4" t="str">
        <f t="shared" si="41"/>
        <v>TIF</v>
      </c>
    </row>
    <row r="1285" spans="1:28" x14ac:dyDescent="0.25">
      <c r="A1285">
        <v>2022</v>
      </c>
      <c r="B1285">
        <v>86</v>
      </c>
      <c r="C1285" t="s">
        <v>23</v>
      </c>
      <c r="D1285">
        <v>0</v>
      </c>
      <c r="E1285">
        <v>0</v>
      </c>
      <c r="F1285">
        <v>0</v>
      </c>
      <c r="G1285">
        <v>0</v>
      </c>
      <c r="H1285">
        <v>17840907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17840907</v>
      </c>
      <c r="O1285">
        <v>0</v>
      </c>
      <c r="P1285">
        <v>17840907</v>
      </c>
      <c r="Q1285">
        <v>0</v>
      </c>
      <c r="R1285">
        <v>2022</v>
      </c>
      <c r="S1285">
        <v>86</v>
      </c>
      <c r="T1285">
        <v>2</v>
      </c>
      <c r="U1285">
        <v>502</v>
      </c>
      <c r="V1285" t="s">
        <v>442</v>
      </c>
      <c r="W1285" t="s">
        <v>25</v>
      </c>
      <c r="X1285" t="s">
        <v>26</v>
      </c>
      <c r="Y1285" t="s">
        <v>443</v>
      </c>
      <c r="Z1285" t="s">
        <v>832</v>
      </c>
      <c r="AA1285" s="3" t="str">
        <f t="shared" si="40"/>
        <v>2502</v>
      </c>
      <c r="AB1285" s="4" t="str">
        <f t="shared" si="41"/>
        <v>TIF</v>
      </c>
    </row>
    <row r="1286" spans="1:28" x14ac:dyDescent="0.25">
      <c r="A1286">
        <v>2022</v>
      </c>
      <c r="B1286">
        <v>86</v>
      </c>
      <c r="C1286" t="s">
        <v>23</v>
      </c>
      <c r="D1286">
        <v>206952</v>
      </c>
      <c r="E1286">
        <v>19230</v>
      </c>
      <c r="F1286">
        <v>0</v>
      </c>
      <c r="G1286">
        <v>253191</v>
      </c>
      <c r="H1286">
        <v>5092216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5571589</v>
      </c>
      <c r="O1286">
        <v>0</v>
      </c>
      <c r="P1286">
        <v>5571589</v>
      </c>
      <c r="Q1286">
        <v>0</v>
      </c>
      <c r="R1286">
        <v>2022</v>
      </c>
      <c r="S1286">
        <v>86</v>
      </c>
      <c r="T1286">
        <v>6</v>
      </c>
      <c r="U1286">
        <v>98</v>
      </c>
      <c r="V1286" t="s">
        <v>833</v>
      </c>
      <c r="W1286" t="s">
        <v>25</v>
      </c>
      <c r="X1286" t="s">
        <v>26</v>
      </c>
      <c r="Y1286" t="s">
        <v>834</v>
      </c>
      <c r="Z1286" t="s">
        <v>832</v>
      </c>
      <c r="AA1286" s="3" t="str">
        <f t="shared" si="40"/>
        <v>6098</v>
      </c>
      <c r="AB1286" s="4" t="str">
        <f t="shared" si="41"/>
        <v>TIF</v>
      </c>
    </row>
    <row r="1287" spans="1:28" x14ac:dyDescent="0.25">
      <c r="A1287">
        <v>2022</v>
      </c>
      <c r="B1287">
        <v>86</v>
      </c>
      <c r="C1287" t="s">
        <v>31</v>
      </c>
      <c r="D1287">
        <v>27278962</v>
      </c>
      <c r="E1287">
        <v>47068049</v>
      </c>
      <c r="F1287">
        <v>1082811</v>
      </c>
      <c r="G1287">
        <v>805462</v>
      </c>
      <c r="H1287">
        <v>177573</v>
      </c>
      <c r="I1287">
        <v>0</v>
      </c>
      <c r="J1287">
        <v>0</v>
      </c>
      <c r="K1287">
        <v>0</v>
      </c>
      <c r="L1287">
        <v>4212621</v>
      </c>
      <c r="M1287">
        <v>0</v>
      </c>
      <c r="N1287">
        <v>80625478</v>
      </c>
      <c r="O1287">
        <v>87044</v>
      </c>
      <c r="P1287">
        <v>80538434</v>
      </c>
      <c r="Q1287">
        <v>1358902</v>
      </c>
      <c r="R1287">
        <v>2022</v>
      </c>
      <c r="S1287">
        <v>86</v>
      </c>
      <c r="T1287">
        <v>2</v>
      </c>
      <c r="U1287">
        <v>682</v>
      </c>
      <c r="V1287">
        <v>642682</v>
      </c>
      <c r="W1287" t="s">
        <v>26</v>
      </c>
      <c r="X1287" t="s">
        <v>26</v>
      </c>
      <c r="Y1287" t="s">
        <v>664</v>
      </c>
      <c r="Z1287" t="s">
        <v>832</v>
      </c>
      <c r="AA1287" s="3" t="str">
        <f t="shared" si="40"/>
        <v>2682</v>
      </c>
      <c r="AB1287" s="4" t="str">
        <f t="shared" si="41"/>
        <v>Non-TIF</v>
      </c>
    </row>
    <row r="1288" spans="1:28" x14ac:dyDescent="0.25">
      <c r="A1288">
        <v>2022</v>
      </c>
      <c r="B1288">
        <v>87</v>
      </c>
      <c r="C1288" t="s">
        <v>31</v>
      </c>
      <c r="D1288">
        <v>2130236</v>
      </c>
      <c r="E1288">
        <v>8485642</v>
      </c>
      <c r="F1288">
        <v>192024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10807902</v>
      </c>
      <c r="O1288">
        <v>5556</v>
      </c>
      <c r="P1288">
        <v>10802346</v>
      </c>
      <c r="Q1288">
        <v>221998</v>
      </c>
      <c r="R1288">
        <v>2022</v>
      </c>
      <c r="S1288">
        <v>87</v>
      </c>
      <c r="T1288">
        <v>6</v>
      </c>
      <c r="U1288">
        <v>651</v>
      </c>
      <c r="V1288">
        <v>696651</v>
      </c>
      <c r="W1288" t="s">
        <v>26</v>
      </c>
      <c r="X1288" t="s">
        <v>26</v>
      </c>
      <c r="Y1288" t="s">
        <v>100</v>
      </c>
      <c r="Z1288" t="s">
        <v>836</v>
      </c>
      <c r="AA1288" s="3" t="str">
        <f t="shared" si="40"/>
        <v>6651</v>
      </c>
      <c r="AB1288" s="4" t="str">
        <f t="shared" si="41"/>
        <v>Non-TIF</v>
      </c>
    </row>
    <row r="1289" spans="1:28" x14ac:dyDescent="0.25">
      <c r="A1289">
        <v>2022</v>
      </c>
      <c r="B1289">
        <v>88</v>
      </c>
      <c r="C1289" t="s">
        <v>23</v>
      </c>
      <c r="D1289">
        <v>0</v>
      </c>
      <c r="E1289">
        <v>0</v>
      </c>
      <c r="F1289">
        <v>0</v>
      </c>
      <c r="G1289">
        <v>0</v>
      </c>
      <c r="H1289">
        <v>2404014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2404014</v>
      </c>
      <c r="O1289">
        <v>0</v>
      </c>
      <c r="P1289">
        <v>2404014</v>
      </c>
      <c r="Q1289">
        <v>0</v>
      </c>
      <c r="R1289">
        <v>2022</v>
      </c>
      <c r="S1289">
        <v>88</v>
      </c>
      <c r="T1289">
        <v>4</v>
      </c>
      <c r="U1289">
        <v>978</v>
      </c>
      <c r="V1289" t="s">
        <v>80</v>
      </c>
      <c r="W1289" t="s">
        <v>25</v>
      </c>
      <c r="X1289" t="s">
        <v>26</v>
      </c>
      <c r="Y1289" t="s">
        <v>81</v>
      </c>
      <c r="Z1289" t="s">
        <v>837</v>
      </c>
      <c r="AA1289" s="3" t="str">
        <f t="shared" si="40"/>
        <v>4978</v>
      </c>
      <c r="AB1289" s="4" t="str">
        <f t="shared" si="41"/>
        <v>TIF</v>
      </c>
    </row>
    <row r="1290" spans="1:28" x14ac:dyDescent="0.25">
      <c r="A1290">
        <v>2022</v>
      </c>
      <c r="B1290">
        <v>88</v>
      </c>
      <c r="C1290" t="s">
        <v>31</v>
      </c>
      <c r="D1290">
        <v>1070741</v>
      </c>
      <c r="E1290">
        <v>2816611</v>
      </c>
      <c r="F1290">
        <v>400308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17919</v>
      </c>
      <c r="M1290">
        <v>0</v>
      </c>
      <c r="N1290">
        <v>4305579</v>
      </c>
      <c r="O1290">
        <v>3704</v>
      </c>
      <c r="P1290">
        <v>4301875</v>
      </c>
      <c r="Q1290">
        <v>141796</v>
      </c>
      <c r="R1290">
        <v>2022</v>
      </c>
      <c r="S1290">
        <v>88</v>
      </c>
      <c r="T1290">
        <v>4</v>
      </c>
      <c r="U1290">
        <v>978</v>
      </c>
      <c r="V1290">
        <v>14978</v>
      </c>
      <c r="W1290" t="s">
        <v>26</v>
      </c>
      <c r="X1290" t="s">
        <v>26</v>
      </c>
      <c r="Y1290" t="s">
        <v>79</v>
      </c>
      <c r="Z1290" t="s">
        <v>837</v>
      </c>
      <c r="AA1290" s="3" t="str">
        <f t="shared" si="40"/>
        <v>4978</v>
      </c>
      <c r="AB1290" s="4" t="str">
        <f t="shared" si="41"/>
        <v>Non-TIF</v>
      </c>
    </row>
    <row r="1291" spans="1:28" x14ac:dyDescent="0.25">
      <c r="A1291">
        <v>2022</v>
      </c>
      <c r="B1291">
        <v>88</v>
      </c>
      <c r="C1291" t="s">
        <v>31</v>
      </c>
      <c r="D1291">
        <v>227403238</v>
      </c>
      <c r="E1291">
        <v>49946531</v>
      </c>
      <c r="F1291">
        <v>5303015</v>
      </c>
      <c r="G1291">
        <v>57115658</v>
      </c>
      <c r="H1291">
        <v>17611839</v>
      </c>
      <c r="I1291">
        <v>0</v>
      </c>
      <c r="J1291">
        <v>0</v>
      </c>
      <c r="K1291">
        <v>0</v>
      </c>
      <c r="L1291">
        <v>3746042</v>
      </c>
      <c r="M1291">
        <v>12643156</v>
      </c>
      <c r="N1291">
        <v>373769479</v>
      </c>
      <c r="O1291">
        <v>707464</v>
      </c>
      <c r="P1291">
        <v>373062015</v>
      </c>
      <c r="Q1291">
        <v>23462280</v>
      </c>
      <c r="R1291">
        <v>2022</v>
      </c>
      <c r="S1291">
        <v>88</v>
      </c>
      <c r="T1291">
        <v>1</v>
      </c>
      <c r="U1291">
        <v>503</v>
      </c>
      <c r="V1291">
        <v>881503</v>
      </c>
      <c r="W1291" t="s">
        <v>26</v>
      </c>
      <c r="X1291" t="s">
        <v>26</v>
      </c>
      <c r="Y1291" t="s">
        <v>1738</v>
      </c>
      <c r="Z1291" t="s">
        <v>837</v>
      </c>
      <c r="AA1291" s="3" t="str">
        <f t="shared" si="40"/>
        <v>1503</v>
      </c>
      <c r="AB1291" s="4" t="str">
        <f t="shared" si="41"/>
        <v>Non-TIF</v>
      </c>
    </row>
    <row r="1292" spans="1:28" x14ac:dyDescent="0.25">
      <c r="A1292">
        <v>2022</v>
      </c>
      <c r="B1292">
        <v>89</v>
      </c>
      <c r="C1292" t="s">
        <v>23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2022</v>
      </c>
      <c r="S1292">
        <v>89</v>
      </c>
      <c r="T1292">
        <v>6</v>
      </c>
      <c r="U1292">
        <v>592</v>
      </c>
      <c r="V1292" t="s">
        <v>947</v>
      </c>
      <c r="W1292" t="s">
        <v>25</v>
      </c>
      <c r="X1292" t="s">
        <v>26</v>
      </c>
      <c r="Y1292" t="s">
        <v>1727</v>
      </c>
      <c r="Z1292" t="s">
        <v>838</v>
      </c>
      <c r="AA1292" s="3" t="str">
        <f t="shared" si="40"/>
        <v>6592</v>
      </c>
      <c r="AB1292" s="4" t="str">
        <f t="shared" si="41"/>
        <v>TIF</v>
      </c>
    </row>
    <row r="1293" spans="1:28" x14ac:dyDescent="0.25">
      <c r="A1293">
        <v>2022</v>
      </c>
      <c r="B1293">
        <v>95</v>
      </c>
      <c r="C1293" t="s">
        <v>31</v>
      </c>
      <c r="D1293">
        <v>111131320</v>
      </c>
      <c r="E1293">
        <v>63392895</v>
      </c>
      <c r="F1293">
        <v>3418294</v>
      </c>
      <c r="G1293">
        <v>6314332</v>
      </c>
      <c r="H1293">
        <v>5578825</v>
      </c>
      <c r="I1293">
        <v>0</v>
      </c>
      <c r="J1293">
        <v>0</v>
      </c>
      <c r="K1293">
        <v>0</v>
      </c>
      <c r="L1293">
        <v>7298669</v>
      </c>
      <c r="M1293">
        <v>0</v>
      </c>
      <c r="N1293">
        <v>197134335</v>
      </c>
      <c r="O1293">
        <v>355584</v>
      </c>
      <c r="P1293">
        <v>196778751</v>
      </c>
      <c r="Q1293">
        <v>1335372</v>
      </c>
      <c r="R1293">
        <v>2022</v>
      </c>
      <c r="S1293">
        <v>95</v>
      </c>
      <c r="T1293">
        <v>2</v>
      </c>
      <c r="U1293">
        <v>295</v>
      </c>
      <c r="V1293">
        <v>952295</v>
      </c>
      <c r="W1293" t="s">
        <v>26</v>
      </c>
      <c r="X1293" t="s">
        <v>26</v>
      </c>
      <c r="Y1293" t="s">
        <v>314</v>
      </c>
      <c r="Z1293" t="s">
        <v>865</v>
      </c>
      <c r="AA1293" s="3" t="str">
        <f t="shared" si="40"/>
        <v>2295</v>
      </c>
      <c r="AB1293" s="4" t="str">
        <f t="shared" si="41"/>
        <v>Non-TIF</v>
      </c>
    </row>
    <row r="1294" spans="1:28" x14ac:dyDescent="0.25">
      <c r="A1294">
        <v>2022</v>
      </c>
      <c r="B1294">
        <v>96</v>
      </c>
      <c r="C1294" t="s">
        <v>31</v>
      </c>
      <c r="D1294">
        <v>45944130</v>
      </c>
      <c r="E1294">
        <v>62370714</v>
      </c>
      <c r="F1294">
        <v>4276179</v>
      </c>
      <c r="G1294">
        <v>5031046</v>
      </c>
      <c r="H1294">
        <v>883536</v>
      </c>
      <c r="I1294">
        <v>0</v>
      </c>
      <c r="J1294">
        <v>0</v>
      </c>
      <c r="K1294">
        <v>0</v>
      </c>
      <c r="L1294">
        <v>1949011</v>
      </c>
      <c r="M1294">
        <v>0</v>
      </c>
      <c r="N1294">
        <v>120454616</v>
      </c>
      <c r="O1294">
        <v>107416</v>
      </c>
      <c r="P1294">
        <v>120347200</v>
      </c>
      <c r="Q1294">
        <v>837122</v>
      </c>
      <c r="R1294">
        <v>2022</v>
      </c>
      <c r="S1294">
        <v>96</v>
      </c>
      <c r="T1294">
        <v>3</v>
      </c>
      <c r="U1294">
        <v>29</v>
      </c>
      <c r="V1294">
        <v>453029</v>
      </c>
      <c r="W1294" t="s">
        <v>26</v>
      </c>
      <c r="X1294" t="s">
        <v>26</v>
      </c>
      <c r="Y1294" t="s">
        <v>320</v>
      </c>
      <c r="Z1294" t="s">
        <v>869</v>
      </c>
      <c r="AA1294" s="3" t="str">
        <f t="shared" si="40"/>
        <v>3029</v>
      </c>
      <c r="AB1294" s="4" t="str">
        <f t="shared" si="41"/>
        <v>Non-TIF</v>
      </c>
    </row>
    <row r="1295" spans="1:28" x14ac:dyDescent="0.25">
      <c r="A1295">
        <v>2022</v>
      </c>
      <c r="B1295">
        <v>96</v>
      </c>
      <c r="C1295" t="s">
        <v>31</v>
      </c>
      <c r="D1295">
        <v>550253169</v>
      </c>
      <c r="E1295">
        <v>157523645</v>
      </c>
      <c r="F1295">
        <v>10082135</v>
      </c>
      <c r="G1295">
        <v>121437656</v>
      </c>
      <c r="H1295">
        <v>15284743</v>
      </c>
      <c r="I1295">
        <v>0</v>
      </c>
      <c r="J1295">
        <v>0</v>
      </c>
      <c r="K1295">
        <v>0</v>
      </c>
      <c r="L1295">
        <v>6548419</v>
      </c>
      <c r="M1295">
        <v>0</v>
      </c>
      <c r="N1295">
        <v>861129767</v>
      </c>
      <c r="O1295">
        <v>961188</v>
      </c>
      <c r="P1295">
        <v>860168579</v>
      </c>
      <c r="Q1295">
        <v>8626861</v>
      </c>
      <c r="R1295">
        <v>2022</v>
      </c>
      <c r="S1295">
        <v>96</v>
      </c>
      <c r="T1295">
        <v>1</v>
      </c>
      <c r="U1295">
        <v>638</v>
      </c>
      <c r="V1295">
        <v>961638</v>
      </c>
      <c r="W1295" t="s">
        <v>26</v>
      </c>
      <c r="X1295" t="s">
        <v>26</v>
      </c>
      <c r="Y1295" t="s">
        <v>1708</v>
      </c>
      <c r="Z1295" t="s">
        <v>869</v>
      </c>
      <c r="AA1295" s="3" t="str">
        <f t="shared" si="40"/>
        <v>1638</v>
      </c>
      <c r="AB1295" s="4" t="str">
        <f t="shared" si="41"/>
        <v>Non-TIF</v>
      </c>
    </row>
    <row r="1296" spans="1:28" x14ac:dyDescent="0.25">
      <c r="A1296">
        <v>2022</v>
      </c>
      <c r="B1296">
        <v>97</v>
      </c>
      <c r="C1296" t="s">
        <v>44</v>
      </c>
      <c r="D1296">
        <v>182276445</v>
      </c>
      <c r="E1296">
        <v>180273</v>
      </c>
      <c r="F1296">
        <v>0</v>
      </c>
      <c r="G1296">
        <v>402930014</v>
      </c>
      <c r="H1296">
        <v>54845357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640232089</v>
      </c>
      <c r="O1296">
        <v>290928</v>
      </c>
      <c r="P1296">
        <v>639941161</v>
      </c>
      <c r="Q1296">
        <v>0</v>
      </c>
      <c r="R1296">
        <v>2022</v>
      </c>
      <c r="S1296">
        <v>97</v>
      </c>
      <c r="T1296">
        <v>6</v>
      </c>
      <c r="U1296">
        <v>39</v>
      </c>
      <c r="V1296">
        <v>976039</v>
      </c>
      <c r="W1296" t="s">
        <v>26</v>
      </c>
      <c r="X1296" t="s">
        <v>26</v>
      </c>
      <c r="Y1296" t="s">
        <v>825</v>
      </c>
      <c r="Z1296" t="s">
        <v>904</v>
      </c>
      <c r="AA1296" s="3" t="str">
        <f t="shared" si="40"/>
        <v>6039</v>
      </c>
      <c r="AB1296" s="4" t="str">
        <f t="shared" si="41"/>
        <v>Non-TIF</v>
      </c>
    </row>
    <row r="1297" spans="1:28" x14ac:dyDescent="0.25">
      <c r="A1297">
        <v>2022</v>
      </c>
      <c r="B1297">
        <v>97</v>
      </c>
      <c r="C1297" t="s">
        <v>44</v>
      </c>
      <c r="D1297">
        <v>172988</v>
      </c>
      <c r="E1297">
        <v>596832</v>
      </c>
      <c r="F1297">
        <v>12856</v>
      </c>
      <c r="G1297">
        <v>6244720</v>
      </c>
      <c r="H1297">
        <v>14585294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21612690</v>
      </c>
      <c r="O1297">
        <v>3704</v>
      </c>
      <c r="P1297">
        <v>21608986</v>
      </c>
      <c r="Q1297">
        <v>0</v>
      </c>
      <c r="R1297">
        <v>2022</v>
      </c>
      <c r="S1297">
        <v>97</v>
      </c>
      <c r="T1297">
        <v>6</v>
      </c>
      <c r="U1297">
        <v>992</v>
      </c>
      <c r="V1297">
        <v>976992</v>
      </c>
      <c r="W1297" t="s">
        <v>26</v>
      </c>
      <c r="X1297" t="s">
        <v>26</v>
      </c>
      <c r="Y1297" t="s">
        <v>792</v>
      </c>
      <c r="Z1297" t="s">
        <v>904</v>
      </c>
      <c r="AA1297" s="3" t="str">
        <f t="shared" si="40"/>
        <v>6992</v>
      </c>
      <c r="AB1297" s="4" t="str">
        <f t="shared" si="41"/>
        <v>Non-TIF</v>
      </c>
    </row>
    <row r="1298" spans="1:28" x14ac:dyDescent="0.25">
      <c r="A1298">
        <v>2022</v>
      </c>
      <c r="B1298">
        <v>97</v>
      </c>
      <c r="C1298" t="s">
        <v>23</v>
      </c>
      <c r="D1298">
        <v>0</v>
      </c>
      <c r="E1298">
        <v>0</v>
      </c>
      <c r="F1298">
        <v>0</v>
      </c>
      <c r="G1298">
        <v>3600603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3600603</v>
      </c>
      <c r="O1298">
        <v>0</v>
      </c>
      <c r="P1298">
        <v>3600603</v>
      </c>
      <c r="Q1298">
        <v>0</v>
      </c>
      <c r="R1298">
        <v>2022</v>
      </c>
      <c r="S1298">
        <v>97</v>
      </c>
      <c r="T1298">
        <v>4</v>
      </c>
      <c r="U1298">
        <v>33</v>
      </c>
      <c r="V1298" t="s">
        <v>790</v>
      </c>
      <c r="W1298" t="s">
        <v>25</v>
      </c>
      <c r="X1298" t="s">
        <v>26</v>
      </c>
      <c r="Y1298" t="s">
        <v>1726</v>
      </c>
      <c r="Z1298" t="s">
        <v>904</v>
      </c>
      <c r="AA1298" s="3" t="str">
        <f t="shared" si="40"/>
        <v>4033</v>
      </c>
      <c r="AB1298" s="4" t="str">
        <f t="shared" si="41"/>
        <v>TIF</v>
      </c>
    </row>
    <row r="1299" spans="1:28" x14ac:dyDescent="0.25">
      <c r="A1299">
        <v>2022</v>
      </c>
      <c r="B1299">
        <v>97</v>
      </c>
      <c r="C1299" t="s">
        <v>23</v>
      </c>
      <c r="D1299">
        <v>9619746</v>
      </c>
      <c r="E1299">
        <v>150812</v>
      </c>
      <c r="F1299">
        <v>45853</v>
      </c>
      <c r="G1299">
        <v>105304229</v>
      </c>
      <c r="H1299">
        <v>106420224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221540864</v>
      </c>
      <c r="O1299">
        <v>0</v>
      </c>
      <c r="P1299">
        <v>221540864</v>
      </c>
      <c r="Q1299">
        <v>0</v>
      </c>
      <c r="R1299">
        <v>2022</v>
      </c>
      <c r="S1299">
        <v>97</v>
      </c>
      <c r="T1299">
        <v>5</v>
      </c>
      <c r="U1299">
        <v>877</v>
      </c>
      <c r="V1299" t="s">
        <v>1000</v>
      </c>
      <c r="W1299" t="s">
        <v>25</v>
      </c>
      <c r="X1299" t="s">
        <v>26</v>
      </c>
      <c r="Y1299" t="s">
        <v>1001</v>
      </c>
      <c r="Z1299" t="s">
        <v>904</v>
      </c>
      <c r="AA1299" s="3" t="str">
        <f t="shared" si="40"/>
        <v>5877</v>
      </c>
      <c r="AB1299" s="4" t="str">
        <f t="shared" si="41"/>
        <v>TIF</v>
      </c>
    </row>
    <row r="1300" spans="1:28" x14ac:dyDescent="0.25">
      <c r="A1300">
        <v>2022</v>
      </c>
      <c r="B1300">
        <v>97</v>
      </c>
      <c r="C1300" t="s">
        <v>23</v>
      </c>
      <c r="D1300">
        <v>25468</v>
      </c>
      <c r="E1300">
        <v>49460</v>
      </c>
      <c r="F1300">
        <v>1065</v>
      </c>
      <c r="G1300">
        <v>2341581</v>
      </c>
      <c r="H1300">
        <v>15168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2432742</v>
      </c>
      <c r="O1300">
        <v>0</v>
      </c>
      <c r="P1300">
        <v>2432742</v>
      </c>
      <c r="Q1300">
        <v>0</v>
      </c>
      <c r="R1300">
        <v>2022</v>
      </c>
      <c r="S1300">
        <v>97</v>
      </c>
      <c r="T1300">
        <v>6</v>
      </c>
      <c r="U1300">
        <v>992</v>
      </c>
      <c r="V1300" t="s">
        <v>922</v>
      </c>
      <c r="W1300" t="s">
        <v>25</v>
      </c>
      <c r="X1300" t="s">
        <v>26</v>
      </c>
      <c r="Y1300" t="s">
        <v>923</v>
      </c>
      <c r="Z1300" t="s">
        <v>904</v>
      </c>
      <c r="AA1300" s="3" t="str">
        <f t="shared" si="40"/>
        <v>6992</v>
      </c>
      <c r="AB1300" s="4" t="str">
        <f t="shared" si="41"/>
        <v>TIF</v>
      </c>
    </row>
    <row r="1301" spans="1:28" x14ac:dyDescent="0.25">
      <c r="A1301">
        <v>2022</v>
      </c>
      <c r="B1301">
        <v>97</v>
      </c>
      <c r="C1301" t="s">
        <v>31</v>
      </c>
      <c r="D1301">
        <v>14475905</v>
      </c>
      <c r="E1301">
        <v>42809697</v>
      </c>
      <c r="F1301">
        <v>1167361</v>
      </c>
      <c r="G1301">
        <v>3153633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61606596</v>
      </c>
      <c r="O1301">
        <v>64820</v>
      </c>
      <c r="P1301">
        <v>61541776</v>
      </c>
      <c r="Q1301">
        <v>430240</v>
      </c>
      <c r="R1301">
        <v>2022</v>
      </c>
      <c r="S1301">
        <v>97</v>
      </c>
      <c r="T1301">
        <v>3</v>
      </c>
      <c r="U1301">
        <v>348</v>
      </c>
      <c r="V1301">
        <v>753348</v>
      </c>
      <c r="W1301" t="s">
        <v>26</v>
      </c>
      <c r="X1301" t="s">
        <v>26</v>
      </c>
      <c r="Y1301" t="s">
        <v>351</v>
      </c>
      <c r="Z1301" t="s">
        <v>904</v>
      </c>
      <c r="AA1301" s="3" t="str">
        <f t="shared" si="40"/>
        <v>3348</v>
      </c>
      <c r="AB1301" s="4" t="str">
        <f t="shared" si="41"/>
        <v>Non-TIF</v>
      </c>
    </row>
    <row r="1302" spans="1:28" x14ac:dyDescent="0.25">
      <c r="A1302">
        <v>2022</v>
      </c>
      <c r="B1302">
        <v>97</v>
      </c>
      <c r="C1302" t="s">
        <v>31</v>
      </c>
      <c r="D1302">
        <v>1211703</v>
      </c>
      <c r="E1302">
        <v>12779084</v>
      </c>
      <c r="F1302">
        <v>621881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14612668</v>
      </c>
      <c r="O1302">
        <v>9260</v>
      </c>
      <c r="P1302">
        <v>14603408</v>
      </c>
      <c r="Q1302">
        <v>460523</v>
      </c>
      <c r="R1302">
        <v>2022</v>
      </c>
      <c r="S1302">
        <v>97</v>
      </c>
      <c r="T1302">
        <v>4</v>
      </c>
      <c r="U1302">
        <v>860</v>
      </c>
      <c r="V1302">
        <v>814860</v>
      </c>
      <c r="W1302" t="s">
        <v>26</v>
      </c>
      <c r="X1302" t="s">
        <v>26</v>
      </c>
      <c r="Y1302" t="s">
        <v>251</v>
      </c>
      <c r="Z1302" t="s">
        <v>904</v>
      </c>
      <c r="AA1302" s="3" t="str">
        <f t="shared" si="40"/>
        <v>4860</v>
      </c>
      <c r="AB1302" s="4" t="str">
        <f t="shared" si="41"/>
        <v>Non-TIF</v>
      </c>
    </row>
    <row r="1303" spans="1:28" x14ac:dyDescent="0.25">
      <c r="A1303">
        <v>2022</v>
      </c>
      <c r="B1303">
        <v>97</v>
      </c>
      <c r="C1303" t="s">
        <v>31</v>
      </c>
      <c r="D1303">
        <v>250059561</v>
      </c>
      <c r="E1303">
        <v>40645978</v>
      </c>
      <c r="F1303">
        <v>3286252</v>
      </c>
      <c r="G1303">
        <v>22706641</v>
      </c>
      <c r="H1303">
        <v>11934309</v>
      </c>
      <c r="I1303">
        <v>0</v>
      </c>
      <c r="J1303">
        <v>0</v>
      </c>
      <c r="K1303">
        <v>0</v>
      </c>
      <c r="L1303">
        <v>4892373</v>
      </c>
      <c r="M1303">
        <v>6075720</v>
      </c>
      <c r="N1303">
        <v>339600834</v>
      </c>
      <c r="O1303">
        <v>453740</v>
      </c>
      <c r="P1303">
        <v>339147094</v>
      </c>
      <c r="Q1303">
        <v>166960666</v>
      </c>
      <c r="R1303">
        <v>2022</v>
      </c>
      <c r="S1303">
        <v>97</v>
      </c>
      <c r="T1303">
        <v>5</v>
      </c>
      <c r="U1303">
        <v>877</v>
      </c>
      <c r="V1303">
        <v>975877</v>
      </c>
      <c r="W1303" t="s">
        <v>26</v>
      </c>
      <c r="X1303" t="s">
        <v>26</v>
      </c>
      <c r="Y1303" t="s">
        <v>905</v>
      </c>
      <c r="Z1303" t="s">
        <v>904</v>
      </c>
      <c r="AA1303" s="3" t="str">
        <f t="shared" si="40"/>
        <v>5877</v>
      </c>
      <c r="AB1303" s="4" t="str">
        <f t="shared" si="41"/>
        <v>Non-TIF</v>
      </c>
    </row>
    <row r="1304" spans="1:28" x14ac:dyDescent="0.25">
      <c r="A1304">
        <v>2022</v>
      </c>
      <c r="B1304">
        <v>98</v>
      </c>
      <c r="C1304" t="s">
        <v>44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2022</v>
      </c>
      <c r="S1304">
        <v>98</v>
      </c>
      <c r="T1304">
        <v>5</v>
      </c>
      <c r="U1304">
        <v>751</v>
      </c>
      <c r="V1304">
        <v>665751</v>
      </c>
      <c r="W1304" t="s">
        <v>26</v>
      </c>
      <c r="X1304" t="s">
        <v>26</v>
      </c>
      <c r="Y1304" t="s">
        <v>787</v>
      </c>
      <c r="Z1304" t="s">
        <v>907</v>
      </c>
      <c r="AA1304" s="3" t="str">
        <f t="shared" si="40"/>
        <v>5751</v>
      </c>
      <c r="AB1304" s="4" t="str">
        <f t="shared" si="41"/>
        <v>Non-TIF</v>
      </c>
    </row>
    <row r="1305" spans="1:28" x14ac:dyDescent="0.25">
      <c r="A1305">
        <v>2022</v>
      </c>
      <c r="B1305">
        <v>98</v>
      </c>
      <c r="C1305" t="s">
        <v>44</v>
      </c>
      <c r="D1305">
        <v>0</v>
      </c>
      <c r="E1305">
        <v>0</v>
      </c>
      <c r="F1305">
        <v>0</v>
      </c>
      <c r="G1305">
        <v>702381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702381</v>
      </c>
      <c r="O1305">
        <v>0</v>
      </c>
      <c r="P1305">
        <v>702381</v>
      </c>
      <c r="Q1305">
        <v>0</v>
      </c>
      <c r="R1305">
        <v>2022</v>
      </c>
      <c r="S1305">
        <v>98</v>
      </c>
      <c r="T1305">
        <v>3</v>
      </c>
      <c r="U1305">
        <v>420</v>
      </c>
      <c r="V1305">
        <v>953420</v>
      </c>
      <c r="W1305" t="s">
        <v>26</v>
      </c>
      <c r="X1305" t="s">
        <v>26</v>
      </c>
      <c r="Y1305" t="s">
        <v>868</v>
      </c>
      <c r="Z1305" t="s">
        <v>907</v>
      </c>
      <c r="AA1305" s="3" t="str">
        <f t="shared" si="40"/>
        <v>3420</v>
      </c>
      <c r="AB1305" s="4" t="str">
        <f t="shared" si="41"/>
        <v>Non-TIF</v>
      </c>
    </row>
    <row r="1306" spans="1:28" x14ac:dyDescent="0.25">
      <c r="A1306">
        <v>2022</v>
      </c>
      <c r="B1306">
        <v>98</v>
      </c>
      <c r="C1306" t="s">
        <v>23</v>
      </c>
      <c r="D1306">
        <v>0</v>
      </c>
      <c r="E1306">
        <v>0</v>
      </c>
      <c r="F1306">
        <v>0</v>
      </c>
      <c r="G1306">
        <v>5049157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5049157</v>
      </c>
      <c r="O1306">
        <v>0</v>
      </c>
      <c r="P1306">
        <v>5049157</v>
      </c>
      <c r="Q1306">
        <v>0</v>
      </c>
      <c r="R1306">
        <v>2022</v>
      </c>
      <c r="S1306">
        <v>98</v>
      </c>
      <c r="T1306">
        <v>3</v>
      </c>
      <c r="U1306">
        <v>420</v>
      </c>
      <c r="V1306" t="s">
        <v>866</v>
      </c>
      <c r="W1306" t="s">
        <v>25</v>
      </c>
      <c r="X1306" t="s">
        <v>26</v>
      </c>
      <c r="Y1306" t="s">
        <v>867</v>
      </c>
      <c r="Z1306" t="s">
        <v>907</v>
      </c>
      <c r="AA1306" s="3" t="str">
        <f t="shared" si="40"/>
        <v>3420</v>
      </c>
      <c r="AB1306" s="4" t="str">
        <f t="shared" si="41"/>
        <v>TIF</v>
      </c>
    </row>
    <row r="1307" spans="1:28" x14ac:dyDescent="0.25">
      <c r="A1307">
        <v>2022</v>
      </c>
      <c r="B1307">
        <v>98</v>
      </c>
      <c r="C1307" t="s">
        <v>31</v>
      </c>
      <c r="D1307">
        <v>44427660</v>
      </c>
      <c r="E1307">
        <v>63333747</v>
      </c>
      <c r="F1307">
        <v>2371950</v>
      </c>
      <c r="G1307">
        <v>6153889</v>
      </c>
      <c r="H1307">
        <v>27400416</v>
      </c>
      <c r="I1307">
        <v>0</v>
      </c>
      <c r="J1307">
        <v>0</v>
      </c>
      <c r="K1307">
        <v>0</v>
      </c>
      <c r="L1307">
        <v>1206454</v>
      </c>
      <c r="M1307">
        <v>15195606</v>
      </c>
      <c r="N1307">
        <v>160089722</v>
      </c>
      <c r="O1307">
        <v>192608</v>
      </c>
      <c r="P1307">
        <v>159897114</v>
      </c>
      <c r="Q1307">
        <v>12524719</v>
      </c>
      <c r="R1307">
        <v>2022</v>
      </c>
      <c r="S1307">
        <v>98</v>
      </c>
      <c r="T1307">
        <v>4</v>
      </c>
      <c r="U1307">
        <v>772</v>
      </c>
      <c r="V1307">
        <v>984772</v>
      </c>
      <c r="W1307" t="s">
        <v>26</v>
      </c>
      <c r="X1307" t="s">
        <v>26</v>
      </c>
      <c r="Y1307" t="s">
        <v>315</v>
      </c>
      <c r="Z1307" t="s">
        <v>907</v>
      </c>
      <c r="AA1307" s="3" t="str">
        <f t="shared" si="40"/>
        <v>4772</v>
      </c>
      <c r="AB1307" s="4" t="str">
        <f t="shared" si="41"/>
        <v>Non-TIF</v>
      </c>
    </row>
    <row r="1308" spans="1:28" x14ac:dyDescent="0.25">
      <c r="A1308">
        <v>2022</v>
      </c>
      <c r="B1308">
        <v>98</v>
      </c>
      <c r="C1308" t="s">
        <v>31</v>
      </c>
      <c r="D1308">
        <v>41812132</v>
      </c>
      <c r="E1308">
        <v>103906461</v>
      </c>
      <c r="F1308">
        <v>4464548</v>
      </c>
      <c r="G1308">
        <v>45590887</v>
      </c>
      <c r="H1308">
        <v>5353525</v>
      </c>
      <c r="I1308">
        <v>0</v>
      </c>
      <c r="J1308">
        <v>0</v>
      </c>
      <c r="K1308">
        <v>0</v>
      </c>
      <c r="L1308">
        <v>1583244</v>
      </c>
      <c r="M1308">
        <v>13015760</v>
      </c>
      <c r="N1308">
        <v>215726557</v>
      </c>
      <c r="O1308">
        <v>142604</v>
      </c>
      <c r="P1308">
        <v>215583953</v>
      </c>
      <c r="Q1308">
        <v>6496727</v>
      </c>
      <c r="R1308">
        <v>2022</v>
      </c>
      <c r="S1308">
        <v>98</v>
      </c>
      <c r="T1308">
        <v>4</v>
      </c>
      <c r="U1308">
        <v>788</v>
      </c>
      <c r="V1308">
        <v>984788</v>
      </c>
      <c r="W1308" t="s">
        <v>26</v>
      </c>
      <c r="X1308" t="s">
        <v>26</v>
      </c>
      <c r="Y1308" t="s">
        <v>908</v>
      </c>
      <c r="Z1308" t="s">
        <v>907</v>
      </c>
      <c r="AA1308" s="3" t="str">
        <f t="shared" si="40"/>
        <v>4788</v>
      </c>
      <c r="AB1308" s="4" t="str">
        <f t="shared" si="41"/>
        <v>Non-TIF</v>
      </c>
    </row>
    <row r="1309" spans="1:28" x14ac:dyDescent="0.25">
      <c r="A1309">
        <v>2022</v>
      </c>
      <c r="B1309">
        <v>99</v>
      </c>
      <c r="C1309" t="s">
        <v>23</v>
      </c>
      <c r="D1309">
        <v>0</v>
      </c>
      <c r="E1309">
        <v>0</v>
      </c>
      <c r="F1309">
        <v>0</v>
      </c>
      <c r="G1309">
        <v>906465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906465</v>
      </c>
      <c r="O1309">
        <v>0</v>
      </c>
      <c r="P1309">
        <v>906465</v>
      </c>
      <c r="Q1309">
        <v>0</v>
      </c>
      <c r="R1309">
        <v>2022</v>
      </c>
      <c r="S1309">
        <v>99</v>
      </c>
      <c r="T1309">
        <v>0</v>
      </c>
      <c r="U1309">
        <v>594</v>
      </c>
      <c r="V1309" t="s">
        <v>422</v>
      </c>
      <c r="W1309" t="s">
        <v>25</v>
      </c>
      <c r="X1309" t="s">
        <v>26</v>
      </c>
      <c r="Y1309" t="s">
        <v>423</v>
      </c>
      <c r="Z1309" t="s">
        <v>909</v>
      </c>
      <c r="AA1309" s="3" t="str">
        <f t="shared" si="40"/>
        <v>0594</v>
      </c>
      <c r="AB1309" s="4" t="str">
        <f t="shared" si="41"/>
        <v>TIF</v>
      </c>
    </row>
    <row r="1310" spans="1:28" x14ac:dyDescent="0.25">
      <c r="A1310">
        <v>2022</v>
      </c>
      <c r="B1310">
        <v>99</v>
      </c>
      <c r="C1310" t="s">
        <v>23</v>
      </c>
      <c r="D1310">
        <v>8673712</v>
      </c>
      <c r="E1310">
        <v>0</v>
      </c>
      <c r="F1310">
        <v>0</v>
      </c>
      <c r="G1310">
        <v>8714282</v>
      </c>
      <c r="H1310">
        <v>9879708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27267702</v>
      </c>
      <c r="O1310">
        <v>0</v>
      </c>
      <c r="P1310">
        <v>27267702</v>
      </c>
      <c r="Q1310">
        <v>0</v>
      </c>
      <c r="R1310">
        <v>2022</v>
      </c>
      <c r="S1310">
        <v>99</v>
      </c>
      <c r="T1310">
        <v>1</v>
      </c>
      <c r="U1310">
        <v>206</v>
      </c>
      <c r="V1310" t="s">
        <v>979</v>
      </c>
      <c r="W1310" t="s">
        <v>25</v>
      </c>
      <c r="X1310" t="s">
        <v>26</v>
      </c>
      <c r="Y1310" t="s">
        <v>980</v>
      </c>
      <c r="Z1310" t="s">
        <v>909</v>
      </c>
      <c r="AA1310" s="3" t="str">
        <f t="shared" si="40"/>
        <v>1206</v>
      </c>
      <c r="AB1310" s="4" t="str">
        <f t="shared" si="41"/>
        <v>TIF</v>
      </c>
    </row>
    <row r="1311" spans="1:28" x14ac:dyDescent="0.25">
      <c r="A1311">
        <v>2022</v>
      </c>
      <c r="B1311">
        <v>69</v>
      </c>
      <c r="C1311" t="s">
        <v>23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2022</v>
      </c>
      <c r="S1311">
        <v>69</v>
      </c>
      <c r="T1311">
        <v>6</v>
      </c>
      <c r="U1311">
        <v>165</v>
      </c>
      <c r="V1311" t="s">
        <v>753</v>
      </c>
      <c r="W1311" t="s">
        <v>25</v>
      </c>
      <c r="X1311" t="s">
        <v>26</v>
      </c>
      <c r="Y1311" t="s">
        <v>754</v>
      </c>
      <c r="Z1311" t="s">
        <v>725</v>
      </c>
      <c r="AA1311" s="3" t="str">
        <f t="shared" si="40"/>
        <v>6165</v>
      </c>
      <c r="AB1311" s="4" t="str">
        <f t="shared" si="41"/>
        <v>TIF</v>
      </c>
    </row>
    <row r="1312" spans="1:28" x14ac:dyDescent="0.25">
      <c r="A1312">
        <v>2022</v>
      </c>
      <c r="B1312">
        <v>69</v>
      </c>
      <c r="C1312" t="s">
        <v>23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2022</v>
      </c>
      <c r="S1312">
        <v>69</v>
      </c>
      <c r="T1312">
        <v>6</v>
      </c>
      <c r="U1312">
        <v>651</v>
      </c>
      <c r="V1312" t="s">
        <v>936</v>
      </c>
      <c r="W1312" t="s">
        <v>25</v>
      </c>
      <c r="X1312" t="s">
        <v>26</v>
      </c>
      <c r="Y1312" t="s">
        <v>937</v>
      </c>
      <c r="Z1312" t="s">
        <v>725</v>
      </c>
      <c r="AA1312" s="3" t="str">
        <f t="shared" si="40"/>
        <v>6651</v>
      </c>
      <c r="AB1312" s="4" t="str">
        <f t="shared" si="41"/>
        <v>TIF</v>
      </c>
    </row>
    <row r="1313" spans="1:28" x14ac:dyDescent="0.25">
      <c r="A1313">
        <v>2022</v>
      </c>
      <c r="B1313">
        <v>69</v>
      </c>
      <c r="C1313" t="s">
        <v>31</v>
      </c>
      <c r="D1313">
        <v>12937221</v>
      </c>
      <c r="E1313">
        <v>39587336</v>
      </c>
      <c r="F1313">
        <v>1171130</v>
      </c>
      <c r="G1313">
        <v>2172684</v>
      </c>
      <c r="H1313">
        <v>0</v>
      </c>
      <c r="I1313">
        <v>0</v>
      </c>
      <c r="J1313">
        <v>0</v>
      </c>
      <c r="K1313">
        <v>0</v>
      </c>
      <c r="L1313">
        <v>2436258</v>
      </c>
      <c r="M1313">
        <v>0</v>
      </c>
      <c r="N1313">
        <v>58304629</v>
      </c>
      <c r="O1313">
        <v>78544</v>
      </c>
      <c r="P1313">
        <v>58226085</v>
      </c>
      <c r="Q1313">
        <v>2351738</v>
      </c>
      <c r="R1313">
        <v>2022</v>
      </c>
      <c r="S1313">
        <v>69</v>
      </c>
      <c r="T1313">
        <v>2</v>
      </c>
      <c r="U1313">
        <v>718</v>
      </c>
      <c r="V1313">
        <v>152718</v>
      </c>
      <c r="W1313" t="s">
        <v>26</v>
      </c>
      <c r="X1313" t="s">
        <v>26</v>
      </c>
      <c r="Y1313" t="s">
        <v>36</v>
      </c>
      <c r="Z1313" t="s">
        <v>725</v>
      </c>
      <c r="AA1313" s="3" t="str">
        <f t="shared" si="40"/>
        <v>2718</v>
      </c>
      <c r="AB1313" s="4" t="str">
        <f t="shared" si="41"/>
        <v>Non-TIF</v>
      </c>
    </row>
    <row r="1314" spans="1:28" x14ac:dyDescent="0.25">
      <c r="A1314">
        <v>2022</v>
      </c>
      <c r="B1314">
        <v>69</v>
      </c>
      <c r="C1314" t="s">
        <v>31</v>
      </c>
      <c r="D1314">
        <v>338111</v>
      </c>
      <c r="E1314">
        <v>1202218</v>
      </c>
      <c r="F1314">
        <v>54215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1594544</v>
      </c>
      <c r="O1314">
        <v>1852</v>
      </c>
      <c r="P1314">
        <v>1592692</v>
      </c>
      <c r="Q1314">
        <v>22397</v>
      </c>
      <c r="R1314">
        <v>2022</v>
      </c>
      <c r="S1314">
        <v>69</v>
      </c>
      <c r="T1314">
        <v>3</v>
      </c>
      <c r="U1314">
        <v>978</v>
      </c>
      <c r="V1314">
        <v>653978</v>
      </c>
      <c r="W1314" t="s">
        <v>26</v>
      </c>
      <c r="X1314" t="s">
        <v>26</v>
      </c>
      <c r="Y1314" t="s">
        <v>1707</v>
      </c>
      <c r="Z1314" t="s">
        <v>725</v>
      </c>
      <c r="AA1314" s="3" t="str">
        <f t="shared" si="40"/>
        <v>3978</v>
      </c>
      <c r="AB1314" s="4" t="str">
        <f t="shared" si="41"/>
        <v>Non-TIF</v>
      </c>
    </row>
    <row r="1315" spans="1:28" x14ac:dyDescent="0.25">
      <c r="A1315">
        <v>2022</v>
      </c>
      <c r="B1315">
        <v>69</v>
      </c>
      <c r="C1315" t="s">
        <v>31</v>
      </c>
      <c r="D1315">
        <v>130442207</v>
      </c>
      <c r="E1315">
        <v>126316012</v>
      </c>
      <c r="F1315">
        <v>3617145</v>
      </c>
      <c r="G1315">
        <v>10755791</v>
      </c>
      <c r="H1315">
        <v>4603422</v>
      </c>
      <c r="I1315">
        <v>0</v>
      </c>
      <c r="J1315">
        <v>0</v>
      </c>
      <c r="K1315">
        <v>0</v>
      </c>
      <c r="L1315">
        <v>9651961</v>
      </c>
      <c r="M1315">
        <v>23099484</v>
      </c>
      <c r="N1315">
        <v>308486022</v>
      </c>
      <c r="O1315">
        <v>420404</v>
      </c>
      <c r="P1315">
        <v>308065618</v>
      </c>
      <c r="Q1315">
        <v>11165048</v>
      </c>
      <c r="R1315">
        <v>2022</v>
      </c>
      <c r="S1315">
        <v>69</v>
      </c>
      <c r="T1315">
        <v>5</v>
      </c>
      <c r="U1315">
        <v>463</v>
      </c>
      <c r="V1315">
        <v>695463</v>
      </c>
      <c r="W1315" t="s">
        <v>26</v>
      </c>
      <c r="X1315" t="s">
        <v>26</v>
      </c>
      <c r="Y1315" t="s">
        <v>724</v>
      </c>
      <c r="Z1315" t="s">
        <v>725</v>
      </c>
      <c r="AA1315" s="3" t="str">
        <f t="shared" si="40"/>
        <v>5463</v>
      </c>
      <c r="AB1315" s="4" t="str">
        <f t="shared" si="41"/>
        <v>Non-TIF</v>
      </c>
    </row>
    <row r="1316" spans="1:28" x14ac:dyDescent="0.25">
      <c r="A1316">
        <v>2022</v>
      </c>
      <c r="B1316">
        <v>69</v>
      </c>
      <c r="C1316" t="s">
        <v>31</v>
      </c>
      <c r="D1316">
        <v>13387387</v>
      </c>
      <c r="E1316">
        <v>39084846</v>
      </c>
      <c r="F1316">
        <v>1343465</v>
      </c>
      <c r="G1316">
        <v>88069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6058881</v>
      </c>
      <c r="N1316">
        <v>59962648</v>
      </c>
      <c r="O1316">
        <v>46300</v>
      </c>
      <c r="P1316">
        <v>59916348</v>
      </c>
      <c r="Q1316">
        <v>926540</v>
      </c>
      <c r="R1316">
        <v>2022</v>
      </c>
      <c r="S1316">
        <v>69</v>
      </c>
      <c r="T1316">
        <v>6</v>
      </c>
      <c r="U1316">
        <v>165</v>
      </c>
      <c r="V1316">
        <v>696165</v>
      </c>
      <c r="W1316" t="s">
        <v>26</v>
      </c>
      <c r="X1316" t="s">
        <v>26</v>
      </c>
      <c r="Y1316" t="s">
        <v>726</v>
      </c>
      <c r="Z1316" t="s">
        <v>725</v>
      </c>
      <c r="AA1316" s="3" t="str">
        <f t="shared" si="40"/>
        <v>6165</v>
      </c>
      <c r="AB1316" s="4" t="str">
        <f t="shared" si="41"/>
        <v>Non-TIF</v>
      </c>
    </row>
    <row r="1317" spans="1:28" x14ac:dyDescent="0.25">
      <c r="A1317">
        <v>2022</v>
      </c>
      <c r="B1317">
        <v>69</v>
      </c>
      <c r="C1317" t="s">
        <v>31</v>
      </c>
      <c r="D1317">
        <v>29656681</v>
      </c>
      <c r="E1317">
        <v>52055127</v>
      </c>
      <c r="F1317">
        <v>3561569</v>
      </c>
      <c r="G1317">
        <v>5710484</v>
      </c>
      <c r="H1317">
        <v>0</v>
      </c>
      <c r="I1317">
        <v>0</v>
      </c>
      <c r="J1317">
        <v>0</v>
      </c>
      <c r="K1317">
        <v>0</v>
      </c>
      <c r="L1317">
        <v>3283182</v>
      </c>
      <c r="M1317">
        <v>6864791</v>
      </c>
      <c r="N1317">
        <v>101131834</v>
      </c>
      <c r="O1317">
        <v>101860</v>
      </c>
      <c r="P1317">
        <v>101029974</v>
      </c>
      <c r="Q1317">
        <v>6365646</v>
      </c>
      <c r="R1317">
        <v>2022</v>
      </c>
      <c r="S1317">
        <v>69</v>
      </c>
      <c r="T1317">
        <v>6</v>
      </c>
      <c r="U1317">
        <v>651</v>
      </c>
      <c r="V1317">
        <v>696651</v>
      </c>
      <c r="W1317" t="s">
        <v>26</v>
      </c>
      <c r="X1317" t="s">
        <v>26</v>
      </c>
      <c r="Y1317" t="s">
        <v>100</v>
      </c>
      <c r="Z1317" t="s">
        <v>725</v>
      </c>
      <c r="AA1317" s="3" t="str">
        <f t="shared" si="40"/>
        <v>6651</v>
      </c>
      <c r="AB1317" s="4" t="str">
        <f t="shared" si="41"/>
        <v>Non-TIF</v>
      </c>
    </row>
    <row r="1318" spans="1:28" x14ac:dyDescent="0.25">
      <c r="A1318">
        <v>2022</v>
      </c>
      <c r="B1318">
        <v>69</v>
      </c>
      <c r="C1318" t="s">
        <v>31</v>
      </c>
      <c r="D1318">
        <v>239268</v>
      </c>
      <c r="E1318">
        <v>929398</v>
      </c>
      <c r="F1318">
        <v>37802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1206468</v>
      </c>
      <c r="O1318">
        <v>1852</v>
      </c>
      <c r="P1318">
        <v>1204616</v>
      </c>
      <c r="Q1318">
        <v>50544</v>
      </c>
      <c r="R1318">
        <v>2022</v>
      </c>
      <c r="S1318">
        <v>69</v>
      </c>
      <c r="T1318">
        <v>2</v>
      </c>
      <c r="U1318">
        <v>113</v>
      </c>
      <c r="V1318">
        <v>732113</v>
      </c>
      <c r="W1318" t="s">
        <v>26</v>
      </c>
      <c r="X1318" t="s">
        <v>26</v>
      </c>
      <c r="Y1318" t="s">
        <v>737</v>
      </c>
      <c r="Z1318" t="s">
        <v>725</v>
      </c>
      <c r="AA1318" s="3" t="str">
        <f t="shared" si="40"/>
        <v>2113</v>
      </c>
      <c r="AB1318" s="4" t="str">
        <f t="shared" si="41"/>
        <v>Non-TIF</v>
      </c>
    </row>
    <row r="1319" spans="1:28" x14ac:dyDescent="0.25">
      <c r="A1319">
        <v>2022</v>
      </c>
      <c r="B1319">
        <v>69</v>
      </c>
      <c r="C1319" t="s">
        <v>31</v>
      </c>
      <c r="D1319">
        <v>30325</v>
      </c>
      <c r="E1319">
        <v>170062</v>
      </c>
      <c r="F1319">
        <v>4032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204419</v>
      </c>
      <c r="O1319">
        <v>1852</v>
      </c>
      <c r="P1319">
        <v>202567</v>
      </c>
      <c r="Q1319">
        <v>0</v>
      </c>
      <c r="R1319">
        <v>2022</v>
      </c>
      <c r="S1319">
        <v>69</v>
      </c>
      <c r="T1319">
        <v>5</v>
      </c>
      <c r="U1319">
        <v>976</v>
      </c>
      <c r="V1319">
        <v>735976</v>
      </c>
      <c r="W1319" t="s">
        <v>26</v>
      </c>
      <c r="X1319" t="s">
        <v>26</v>
      </c>
      <c r="Y1319" t="s">
        <v>440</v>
      </c>
      <c r="Z1319" t="s">
        <v>725</v>
      </c>
      <c r="AA1319" s="3" t="str">
        <f t="shared" si="40"/>
        <v>5976</v>
      </c>
      <c r="AB1319" s="4" t="str">
        <f t="shared" si="41"/>
        <v>Non-TIF</v>
      </c>
    </row>
    <row r="1320" spans="1:28" x14ac:dyDescent="0.25">
      <c r="A1320">
        <v>2022</v>
      </c>
      <c r="B1320">
        <v>70</v>
      </c>
      <c r="C1320" t="s">
        <v>44</v>
      </c>
      <c r="D1320">
        <v>68735191</v>
      </c>
      <c r="E1320">
        <v>1148</v>
      </c>
      <c r="F1320">
        <v>0</v>
      </c>
      <c r="G1320">
        <v>7557151</v>
      </c>
      <c r="H1320">
        <v>1642707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77936197</v>
      </c>
      <c r="O1320">
        <v>101860</v>
      </c>
      <c r="P1320">
        <v>77834337</v>
      </c>
      <c r="Q1320">
        <v>0</v>
      </c>
      <c r="R1320">
        <v>2022</v>
      </c>
      <c r="S1320">
        <v>70</v>
      </c>
      <c r="T1320">
        <v>6</v>
      </c>
      <c r="U1320">
        <v>975</v>
      </c>
      <c r="V1320">
        <v>706975</v>
      </c>
      <c r="W1320" t="s">
        <v>26</v>
      </c>
      <c r="X1320" t="s">
        <v>26</v>
      </c>
      <c r="Y1320" t="s">
        <v>160</v>
      </c>
      <c r="Z1320" t="s">
        <v>709</v>
      </c>
      <c r="AA1320" s="3" t="str">
        <f t="shared" si="40"/>
        <v>6975</v>
      </c>
      <c r="AB1320" s="4" t="str">
        <f t="shared" si="41"/>
        <v>Non-TIF</v>
      </c>
    </row>
    <row r="1321" spans="1:28" x14ac:dyDescent="0.25">
      <c r="A1321">
        <v>2022</v>
      </c>
      <c r="B1321">
        <v>70</v>
      </c>
      <c r="C1321" t="s">
        <v>44</v>
      </c>
      <c r="D1321">
        <v>2089555</v>
      </c>
      <c r="E1321">
        <v>74512</v>
      </c>
      <c r="F1321">
        <v>31562</v>
      </c>
      <c r="G1321">
        <v>14284524</v>
      </c>
      <c r="H1321">
        <v>6656824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23136977</v>
      </c>
      <c r="O1321">
        <v>7408</v>
      </c>
      <c r="P1321">
        <v>23129569</v>
      </c>
      <c r="Q1321">
        <v>0</v>
      </c>
      <c r="R1321">
        <v>2022</v>
      </c>
      <c r="S1321">
        <v>70</v>
      </c>
      <c r="T1321">
        <v>7</v>
      </c>
      <c r="U1321">
        <v>38</v>
      </c>
      <c r="V1321">
        <v>707038</v>
      </c>
      <c r="W1321" t="s">
        <v>26</v>
      </c>
      <c r="X1321" t="s">
        <v>26</v>
      </c>
      <c r="Y1321" t="s">
        <v>232</v>
      </c>
      <c r="Z1321" t="s">
        <v>709</v>
      </c>
      <c r="AA1321" s="3" t="str">
        <f t="shared" si="40"/>
        <v>7038</v>
      </c>
      <c r="AB1321" s="4" t="str">
        <f t="shared" si="41"/>
        <v>Non-TIF</v>
      </c>
    </row>
    <row r="1322" spans="1:28" x14ac:dyDescent="0.25">
      <c r="A1322">
        <v>2022</v>
      </c>
      <c r="B1322">
        <v>70</v>
      </c>
      <c r="C1322" t="s">
        <v>23</v>
      </c>
      <c r="D1322">
        <v>14552962</v>
      </c>
      <c r="E1322">
        <v>98</v>
      </c>
      <c r="F1322">
        <v>0</v>
      </c>
      <c r="G1322">
        <v>1154367</v>
      </c>
      <c r="H1322">
        <v>402571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16109998</v>
      </c>
      <c r="O1322">
        <v>0</v>
      </c>
      <c r="P1322">
        <v>16109998</v>
      </c>
      <c r="Q1322">
        <v>0</v>
      </c>
      <c r="R1322">
        <v>2022</v>
      </c>
      <c r="S1322">
        <v>70</v>
      </c>
      <c r="T1322">
        <v>6</v>
      </c>
      <c r="U1322">
        <v>975</v>
      </c>
      <c r="V1322" t="s">
        <v>755</v>
      </c>
      <c r="W1322" t="s">
        <v>25</v>
      </c>
      <c r="X1322" t="s">
        <v>26</v>
      </c>
      <c r="Y1322" t="s">
        <v>756</v>
      </c>
      <c r="Z1322" t="s">
        <v>709</v>
      </c>
      <c r="AA1322" s="3" t="str">
        <f t="shared" si="40"/>
        <v>6975</v>
      </c>
      <c r="AB1322" s="4" t="str">
        <f t="shared" si="41"/>
        <v>TIF</v>
      </c>
    </row>
    <row r="1323" spans="1:28" x14ac:dyDescent="0.25">
      <c r="A1323">
        <v>2022</v>
      </c>
      <c r="B1323">
        <v>71</v>
      </c>
      <c r="C1323" t="s">
        <v>44</v>
      </c>
      <c r="D1323">
        <v>10633405</v>
      </c>
      <c r="E1323">
        <v>69669</v>
      </c>
      <c r="F1323">
        <v>21781</v>
      </c>
      <c r="G1323">
        <v>3832132</v>
      </c>
      <c r="H1323">
        <v>533078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15090065</v>
      </c>
      <c r="O1323">
        <v>22224</v>
      </c>
      <c r="P1323">
        <v>15067841</v>
      </c>
      <c r="Q1323">
        <v>0</v>
      </c>
      <c r="R1323">
        <v>2022</v>
      </c>
      <c r="S1323">
        <v>71</v>
      </c>
      <c r="T1323">
        <v>2</v>
      </c>
      <c r="U1323">
        <v>862</v>
      </c>
      <c r="V1323">
        <v>712862</v>
      </c>
      <c r="W1323" t="s">
        <v>26</v>
      </c>
      <c r="X1323" t="s">
        <v>26</v>
      </c>
      <c r="Y1323" t="s">
        <v>399</v>
      </c>
      <c r="Z1323" t="s">
        <v>727</v>
      </c>
      <c r="AA1323" s="3" t="str">
        <f t="shared" si="40"/>
        <v>2862</v>
      </c>
      <c r="AB1323" s="4" t="str">
        <f t="shared" si="41"/>
        <v>Non-TIF</v>
      </c>
    </row>
    <row r="1324" spans="1:28" x14ac:dyDescent="0.25">
      <c r="A1324">
        <v>2022</v>
      </c>
      <c r="B1324">
        <v>71</v>
      </c>
      <c r="C1324" t="s">
        <v>31</v>
      </c>
      <c r="D1324">
        <v>587275</v>
      </c>
      <c r="E1324">
        <v>2138996</v>
      </c>
      <c r="F1324">
        <v>64829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2791100</v>
      </c>
      <c r="O1324">
        <v>3704</v>
      </c>
      <c r="P1324">
        <v>2787396</v>
      </c>
      <c r="Q1324">
        <v>60399</v>
      </c>
      <c r="R1324">
        <v>2022</v>
      </c>
      <c r="S1324">
        <v>71</v>
      </c>
      <c r="T1324">
        <v>6</v>
      </c>
      <c r="U1324">
        <v>48</v>
      </c>
      <c r="V1324">
        <v>116048</v>
      </c>
      <c r="W1324" t="s">
        <v>26</v>
      </c>
      <c r="X1324" t="s">
        <v>26</v>
      </c>
      <c r="Y1324" t="s">
        <v>216</v>
      </c>
      <c r="Z1324" t="s">
        <v>727</v>
      </c>
      <c r="AA1324" s="3" t="str">
        <f t="shared" si="40"/>
        <v>6048</v>
      </c>
      <c r="AB1324" s="4" t="str">
        <f t="shared" si="41"/>
        <v>Non-TIF</v>
      </c>
    </row>
    <row r="1325" spans="1:28" x14ac:dyDescent="0.25">
      <c r="A1325">
        <v>2022</v>
      </c>
      <c r="B1325">
        <v>72</v>
      </c>
      <c r="C1325" t="s">
        <v>23</v>
      </c>
      <c r="D1325">
        <v>9615428</v>
      </c>
      <c r="E1325">
        <v>0</v>
      </c>
      <c r="F1325">
        <v>0</v>
      </c>
      <c r="G1325">
        <v>10933582</v>
      </c>
      <c r="H1325">
        <v>13571320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34120330</v>
      </c>
      <c r="O1325">
        <v>0</v>
      </c>
      <c r="P1325">
        <v>34120330</v>
      </c>
      <c r="Q1325">
        <v>0</v>
      </c>
      <c r="R1325">
        <v>2022</v>
      </c>
      <c r="S1325">
        <v>72</v>
      </c>
      <c r="T1325">
        <v>5</v>
      </c>
      <c r="U1325">
        <v>994</v>
      </c>
      <c r="V1325" t="s">
        <v>953</v>
      </c>
      <c r="W1325" t="s">
        <v>25</v>
      </c>
      <c r="X1325" t="s">
        <v>26</v>
      </c>
      <c r="Y1325" t="s">
        <v>954</v>
      </c>
      <c r="Z1325" t="s">
        <v>732</v>
      </c>
      <c r="AA1325" s="3" t="str">
        <f t="shared" si="40"/>
        <v>5994</v>
      </c>
      <c r="AB1325" s="4" t="str">
        <f t="shared" si="41"/>
        <v>TIF</v>
      </c>
    </row>
    <row r="1326" spans="1:28" x14ac:dyDescent="0.25">
      <c r="A1326">
        <v>2022</v>
      </c>
      <c r="B1326">
        <v>72</v>
      </c>
      <c r="C1326" t="s">
        <v>31</v>
      </c>
      <c r="D1326">
        <v>89617928</v>
      </c>
      <c r="E1326">
        <v>184427989</v>
      </c>
      <c r="F1326">
        <v>12167812</v>
      </c>
      <c r="G1326">
        <v>7654890</v>
      </c>
      <c r="H1326">
        <v>1805890</v>
      </c>
      <c r="I1326">
        <v>0</v>
      </c>
      <c r="J1326">
        <v>0</v>
      </c>
      <c r="K1326">
        <v>0</v>
      </c>
      <c r="L1326">
        <v>2521292</v>
      </c>
      <c r="M1326">
        <v>15257447</v>
      </c>
      <c r="N1326">
        <v>313453248</v>
      </c>
      <c r="O1326">
        <v>324100</v>
      </c>
      <c r="P1326">
        <v>313129148</v>
      </c>
      <c r="Q1326">
        <v>3355257</v>
      </c>
      <c r="R1326">
        <v>2022</v>
      </c>
      <c r="S1326">
        <v>72</v>
      </c>
      <c r="T1326">
        <v>5</v>
      </c>
      <c r="U1326">
        <v>994</v>
      </c>
      <c r="V1326">
        <v>725994</v>
      </c>
      <c r="W1326" t="s">
        <v>26</v>
      </c>
      <c r="X1326" t="s">
        <v>26</v>
      </c>
      <c r="Y1326" t="s">
        <v>733</v>
      </c>
      <c r="Z1326" t="s">
        <v>732</v>
      </c>
      <c r="AA1326" s="3" t="str">
        <f t="shared" si="40"/>
        <v>5994</v>
      </c>
      <c r="AB1326" s="4" t="str">
        <f t="shared" si="41"/>
        <v>Non-TIF</v>
      </c>
    </row>
    <row r="1327" spans="1:28" x14ac:dyDescent="0.25">
      <c r="A1327">
        <v>2022</v>
      </c>
      <c r="B1327">
        <v>73</v>
      </c>
      <c r="C1327" t="s">
        <v>44</v>
      </c>
      <c r="D1327">
        <v>0</v>
      </c>
      <c r="E1327">
        <v>362538</v>
      </c>
      <c r="F1327">
        <v>95995</v>
      </c>
      <c r="G1327">
        <v>6755916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7214449</v>
      </c>
      <c r="O1327">
        <v>0</v>
      </c>
      <c r="P1327">
        <v>7214449</v>
      </c>
      <c r="Q1327">
        <v>0</v>
      </c>
      <c r="R1327">
        <v>2022</v>
      </c>
      <c r="S1327">
        <v>73</v>
      </c>
      <c r="T1327">
        <v>5</v>
      </c>
      <c r="U1327">
        <v>976</v>
      </c>
      <c r="V1327">
        <v>735976</v>
      </c>
      <c r="W1327" t="s">
        <v>26</v>
      </c>
      <c r="X1327" t="s">
        <v>26</v>
      </c>
      <c r="Y1327" t="s">
        <v>440</v>
      </c>
      <c r="Z1327" t="s">
        <v>736</v>
      </c>
      <c r="AA1327" s="3" t="str">
        <f t="shared" si="40"/>
        <v>5976</v>
      </c>
      <c r="AB1327" s="4" t="str">
        <f t="shared" si="41"/>
        <v>Non-TIF</v>
      </c>
    </row>
    <row r="1328" spans="1:28" x14ac:dyDescent="0.25">
      <c r="A1328">
        <v>2022</v>
      </c>
      <c r="B1328">
        <v>73</v>
      </c>
      <c r="C1328" t="s">
        <v>31</v>
      </c>
      <c r="D1328">
        <v>154416970</v>
      </c>
      <c r="E1328">
        <v>93217764</v>
      </c>
      <c r="F1328">
        <v>4788240</v>
      </c>
      <c r="G1328">
        <v>12033475</v>
      </c>
      <c r="H1328">
        <v>12491987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276948436</v>
      </c>
      <c r="O1328">
        <v>487076</v>
      </c>
      <c r="P1328">
        <v>276461360</v>
      </c>
      <c r="Q1328">
        <v>17726167</v>
      </c>
      <c r="R1328">
        <v>2022</v>
      </c>
      <c r="S1328">
        <v>73</v>
      </c>
      <c r="T1328">
        <v>1</v>
      </c>
      <c r="U1328">
        <v>197</v>
      </c>
      <c r="V1328">
        <v>731197</v>
      </c>
      <c r="W1328" t="s">
        <v>26</v>
      </c>
      <c r="X1328" t="s">
        <v>26</v>
      </c>
      <c r="Y1328" t="s">
        <v>757</v>
      </c>
      <c r="Z1328" t="s">
        <v>736</v>
      </c>
      <c r="AA1328" s="3" t="str">
        <f t="shared" si="40"/>
        <v>1197</v>
      </c>
      <c r="AB1328" s="4" t="str">
        <f t="shared" si="41"/>
        <v>Non-TIF</v>
      </c>
    </row>
    <row r="1329" spans="1:28" x14ac:dyDescent="0.25">
      <c r="A1329">
        <v>2022</v>
      </c>
      <c r="B1329">
        <v>73</v>
      </c>
      <c r="C1329" t="s">
        <v>31</v>
      </c>
      <c r="D1329">
        <v>1525</v>
      </c>
      <c r="E1329">
        <v>73800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75325</v>
      </c>
      <c r="O1329">
        <v>0</v>
      </c>
      <c r="P1329">
        <v>75325</v>
      </c>
      <c r="Q1329">
        <v>460</v>
      </c>
      <c r="R1329">
        <v>2022</v>
      </c>
      <c r="S1329">
        <v>73</v>
      </c>
      <c r="T1329">
        <v>0</v>
      </c>
      <c r="U1329">
        <v>549</v>
      </c>
      <c r="V1329">
        <v>870549</v>
      </c>
      <c r="W1329" t="s">
        <v>26</v>
      </c>
      <c r="X1329" t="s">
        <v>26</v>
      </c>
      <c r="Y1329" t="s">
        <v>758</v>
      </c>
      <c r="Z1329" t="s">
        <v>736</v>
      </c>
      <c r="AA1329" s="3" t="str">
        <f t="shared" si="40"/>
        <v>0549</v>
      </c>
      <c r="AB1329" s="4" t="str">
        <f t="shared" si="41"/>
        <v>Non-TIF</v>
      </c>
    </row>
    <row r="1330" spans="1:28" x14ac:dyDescent="0.25">
      <c r="A1330">
        <v>2022</v>
      </c>
      <c r="B1330">
        <v>92</v>
      </c>
      <c r="C1330" t="s">
        <v>31</v>
      </c>
      <c r="D1330">
        <v>195491232</v>
      </c>
      <c r="E1330">
        <v>84260287</v>
      </c>
      <c r="F1330">
        <v>15168490</v>
      </c>
      <c r="G1330">
        <v>32302401</v>
      </c>
      <c r="H1330">
        <v>5609169</v>
      </c>
      <c r="I1330">
        <v>0</v>
      </c>
      <c r="J1330">
        <v>0</v>
      </c>
      <c r="K1330">
        <v>0</v>
      </c>
      <c r="L1330">
        <v>7037192</v>
      </c>
      <c r="M1330">
        <v>534670</v>
      </c>
      <c r="N1330">
        <v>340403441</v>
      </c>
      <c r="O1330">
        <v>253724</v>
      </c>
      <c r="P1330">
        <v>340149717</v>
      </c>
      <c r="Q1330">
        <v>7381637</v>
      </c>
      <c r="R1330">
        <v>2022</v>
      </c>
      <c r="S1330">
        <v>92</v>
      </c>
      <c r="T1330">
        <v>4</v>
      </c>
      <c r="U1330">
        <v>271</v>
      </c>
      <c r="V1330">
        <v>924271</v>
      </c>
      <c r="W1330" t="s">
        <v>26</v>
      </c>
      <c r="X1330" t="s">
        <v>26</v>
      </c>
      <c r="Y1330" t="s">
        <v>556</v>
      </c>
      <c r="Z1330" t="s">
        <v>860</v>
      </c>
      <c r="AA1330" s="3" t="str">
        <f t="shared" si="40"/>
        <v>4271</v>
      </c>
      <c r="AB1330" s="4" t="str">
        <f t="shared" si="41"/>
        <v>Non-TIF</v>
      </c>
    </row>
    <row r="1331" spans="1:28" x14ac:dyDescent="0.25">
      <c r="A1331">
        <v>2022</v>
      </c>
      <c r="B1331">
        <v>92</v>
      </c>
      <c r="C1331" t="s">
        <v>31</v>
      </c>
      <c r="D1331">
        <v>286161972</v>
      </c>
      <c r="E1331">
        <v>115398880</v>
      </c>
      <c r="F1331">
        <v>13102398</v>
      </c>
      <c r="G1331">
        <v>62288504</v>
      </c>
      <c r="H1331">
        <v>7157554</v>
      </c>
      <c r="I1331">
        <v>0</v>
      </c>
      <c r="J1331">
        <v>0</v>
      </c>
      <c r="K1331">
        <v>0</v>
      </c>
      <c r="L1331">
        <v>9823574</v>
      </c>
      <c r="M1331">
        <v>4079052</v>
      </c>
      <c r="N1331">
        <v>498011934</v>
      </c>
      <c r="O1331">
        <v>746356</v>
      </c>
      <c r="P1331">
        <v>497265578</v>
      </c>
      <c r="Q1331">
        <v>8931119</v>
      </c>
      <c r="R1331">
        <v>2022</v>
      </c>
      <c r="S1331">
        <v>92</v>
      </c>
      <c r="T1331">
        <v>6</v>
      </c>
      <c r="U1331">
        <v>768</v>
      </c>
      <c r="V1331">
        <v>926768</v>
      </c>
      <c r="W1331" t="s">
        <v>26</v>
      </c>
      <c r="X1331" t="s">
        <v>26</v>
      </c>
      <c r="Y1331" t="s">
        <v>627</v>
      </c>
      <c r="Z1331" t="s">
        <v>860</v>
      </c>
      <c r="AA1331" s="3" t="str">
        <f t="shared" si="40"/>
        <v>6768</v>
      </c>
      <c r="AB1331" s="4" t="str">
        <f t="shared" si="41"/>
        <v>Non-TIF</v>
      </c>
    </row>
    <row r="1332" spans="1:28" x14ac:dyDescent="0.25">
      <c r="A1332">
        <v>2022</v>
      </c>
      <c r="B1332">
        <v>93</v>
      </c>
      <c r="C1332" t="s">
        <v>31</v>
      </c>
      <c r="D1332">
        <v>38579161</v>
      </c>
      <c r="E1332">
        <v>45454126</v>
      </c>
      <c r="F1332">
        <v>3521024</v>
      </c>
      <c r="G1332">
        <v>2542419</v>
      </c>
      <c r="H1332">
        <v>0</v>
      </c>
      <c r="I1332">
        <v>0</v>
      </c>
      <c r="J1332">
        <v>0</v>
      </c>
      <c r="K1332">
        <v>0</v>
      </c>
      <c r="L1332">
        <v>2484012</v>
      </c>
      <c r="M1332">
        <v>3136889</v>
      </c>
      <c r="N1332">
        <v>95717631</v>
      </c>
      <c r="O1332">
        <v>114824</v>
      </c>
      <c r="P1332">
        <v>95602807</v>
      </c>
      <c r="Q1332">
        <v>1657346</v>
      </c>
      <c r="R1332">
        <v>2022</v>
      </c>
      <c r="S1332">
        <v>93</v>
      </c>
      <c r="T1332">
        <v>5</v>
      </c>
      <c r="U1332">
        <v>895</v>
      </c>
      <c r="V1332">
        <v>935895</v>
      </c>
      <c r="W1332" t="s">
        <v>26</v>
      </c>
      <c r="X1332" t="s">
        <v>26</v>
      </c>
      <c r="Y1332" t="s">
        <v>104</v>
      </c>
      <c r="Z1332" t="s">
        <v>861</v>
      </c>
      <c r="AA1332" s="3" t="str">
        <f t="shared" si="40"/>
        <v>5895</v>
      </c>
      <c r="AB1332" s="4" t="str">
        <f t="shared" si="41"/>
        <v>Non-TIF</v>
      </c>
    </row>
    <row r="1333" spans="1:28" x14ac:dyDescent="0.25">
      <c r="A1333">
        <v>2022</v>
      </c>
      <c r="B1333">
        <v>94</v>
      </c>
      <c r="C1333" t="s">
        <v>44</v>
      </c>
      <c r="D1333">
        <v>0</v>
      </c>
      <c r="E1333">
        <v>0</v>
      </c>
      <c r="F1333">
        <v>0</v>
      </c>
      <c r="G1333">
        <v>135893</v>
      </c>
      <c r="H1333">
        <v>12104211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12240104</v>
      </c>
      <c r="O1333">
        <v>0</v>
      </c>
      <c r="P1333">
        <v>12240104</v>
      </c>
      <c r="Q1333">
        <v>0</v>
      </c>
      <c r="R1333">
        <v>2022</v>
      </c>
      <c r="S1333">
        <v>94</v>
      </c>
      <c r="T1333">
        <v>4</v>
      </c>
      <c r="U1333">
        <v>23</v>
      </c>
      <c r="V1333">
        <v>134023</v>
      </c>
      <c r="W1333" t="s">
        <v>26</v>
      </c>
      <c r="X1333" t="s">
        <v>26</v>
      </c>
      <c r="Y1333" t="s">
        <v>283</v>
      </c>
      <c r="Z1333" t="s">
        <v>862</v>
      </c>
      <c r="AA1333" s="3" t="str">
        <f t="shared" si="40"/>
        <v>4023</v>
      </c>
      <c r="AB1333" s="4" t="str">
        <f t="shared" si="41"/>
        <v>Non-TIF</v>
      </c>
    </row>
    <row r="1334" spans="1:28" x14ac:dyDescent="0.25">
      <c r="A1334">
        <v>2022</v>
      </c>
      <c r="B1334">
        <v>94</v>
      </c>
      <c r="C1334" t="s">
        <v>44</v>
      </c>
      <c r="D1334">
        <v>0</v>
      </c>
      <c r="E1334">
        <v>0</v>
      </c>
      <c r="F1334">
        <v>0</v>
      </c>
      <c r="G1334">
        <v>3935948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3935948</v>
      </c>
      <c r="O1334">
        <v>0</v>
      </c>
      <c r="P1334">
        <v>3935948</v>
      </c>
      <c r="Q1334">
        <v>0</v>
      </c>
      <c r="R1334">
        <v>2022</v>
      </c>
      <c r="S1334">
        <v>94</v>
      </c>
      <c r="T1334">
        <v>6</v>
      </c>
      <c r="U1334">
        <v>867</v>
      </c>
      <c r="V1334">
        <v>406867</v>
      </c>
      <c r="W1334" t="s">
        <v>26</v>
      </c>
      <c r="X1334" t="s">
        <v>26</v>
      </c>
      <c r="Y1334" t="s">
        <v>478</v>
      </c>
      <c r="Z1334" t="s">
        <v>862</v>
      </c>
      <c r="AA1334" s="3" t="str">
        <f t="shared" si="40"/>
        <v>6867</v>
      </c>
      <c r="AB1334" s="4" t="str">
        <f t="shared" si="41"/>
        <v>Non-TIF</v>
      </c>
    </row>
    <row r="1335" spans="1:28" x14ac:dyDescent="0.25">
      <c r="A1335">
        <v>2022</v>
      </c>
      <c r="B1335">
        <v>94</v>
      </c>
      <c r="C1335" t="s">
        <v>44</v>
      </c>
      <c r="D1335">
        <v>0</v>
      </c>
      <c r="E1335">
        <v>0</v>
      </c>
      <c r="F1335">
        <v>0</v>
      </c>
      <c r="G1335">
        <v>4553484</v>
      </c>
      <c r="H1335">
        <v>23148278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27701762</v>
      </c>
      <c r="O1335">
        <v>0</v>
      </c>
      <c r="P1335">
        <v>27701762</v>
      </c>
      <c r="Q1335">
        <v>0</v>
      </c>
      <c r="R1335">
        <v>2022</v>
      </c>
      <c r="S1335">
        <v>94</v>
      </c>
      <c r="T1335">
        <v>5</v>
      </c>
      <c r="U1335">
        <v>323</v>
      </c>
      <c r="V1335">
        <v>945323</v>
      </c>
      <c r="W1335" t="s">
        <v>26</v>
      </c>
      <c r="X1335" t="s">
        <v>26</v>
      </c>
      <c r="Y1335" t="s">
        <v>1740</v>
      </c>
      <c r="Z1335" t="s">
        <v>862</v>
      </c>
      <c r="AA1335" s="3" t="str">
        <f t="shared" si="40"/>
        <v>5323</v>
      </c>
      <c r="AB1335" s="4" t="str">
        <f t="shared" si="41"/>
        <v>Non-TIF</v>
      </c>
    </row>
    <row r="1336" spans="1:28" x14ac:dyDescent="0.25">
      <c r="A1336">
        <v>2022</v>
      </c>
      <c r="B1336">
        <v>94</v>
      </c>
      <c r="C1336" t="s">
        <v>44</v>
      </c>
      <c r="D1336">
        <v>2137492</v>
      </c>
      <c r="E1336">
        <v>0</v>
      </c>
      <c r="F1336">
        <v>0</v>
      </c>
      <c r="G1336">
        <v>1562849</v>
      </c>
      <c r="H1336">
        <v>22823899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26524240</v>
      </c>
      <c r="O1336">
        <v>18520</v>
      </c>
      <c r="P1336">
        <v>26505720</v>
      </c>
      <c r="Q1336">
        <v>0</v>
      </c>
      <c r="R1336">
        <v>2022</v>
      </c>
      <c r="S1336">
        <v>94</v>
      </c>
      <c r="T1336">
        <v>6</v>
      </c>
      <c r="U1336">
        <v>96</v>
      </c>
      <c r="V1336">
        <v>946096</v>
      </c>
      <c r="W1336" t="s">
        <v>26</v>
      </c>
      <c r="X1336" t="s">
        <v>26</v>
      </c>
      <c r="Y1336" t="s">
        <v>1739</v>
      </c>
      <c r="Z1336" t="s">
        <v>862</v>
      </c>
      <c r="AA1336" s="3" t="str">
        <f t="shared" si="40"/>
        <v>6096</v>
      </c>
      <c r="AB1336" s="4" t="str">
        <f t="shared" si="41"/>
        <v>Non-TIF</v>
      </c>
    </row>
    <row r="1337" spans="1:28" x14ac:dyDescent="0.25">
      <c r="A1337">
        <v>2022</v>
      </c>
      <c r="B1337">
        <v>94</v>
      </c>
      <c r="C1337" t="s">
        <v>23</v>
      </c>
      <c r="D1337">
        <v>0</v>
      </c>
      <c r="E1337">
        <v>0</v>
      </c>
      <c r="F1337">
        <v>0</v>
      </c>
      <c r="G1337">
        <v>781280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781280</v>
      </c>
      <c r="O1337">
        <v>0</v>
      </c>
      <c r="P1337">
        <v>781280</v>
      </c>
      <c r="Q1337">
        <v>0</v>
      </c>
      <c r="R1337">
        <v>2022</v>
      </c>
      <c r="S1337">
        <v>94</v>
      </c>
      <c r="T1337">
        <v>6</v>
      </c>
      <c r="U1337">
        <v>867</v>
      </c>
      <c r="V1337" t="s">
        <v>647</v>
      </c>
      <c r="W1337" t="s">
        <v>25</v>
      </c>
      <c r="X1337" t="s">
        <v>26</v>
      </c>
      <c r="Y1337" t="s">
        <v>648</v>
      </c>
      <c r="Z1337" t="s">
        <v>862</v>
      </c>
      <c r="AA1337" s="3" t="str">
        <f t="shared" si="40"/>
        <v>6867</v>
      </c>
      <c r="AB1337" s="4" t="str">
        <f t="shared" si="41"/>
        <v>TIF</v>
      </c>
    </row>
    <row r="1338" spans="1:28" x14ac:dyDescent="0.25">
      <c r="A1338">
        <v>2022</v>
      </c>
      <c r="B1338">
        <v>94</v>
      </c>
      <c r="C1338" t="s">
        <v>23</v>
      </c>
      <c r="D1338">
        <v>11028895</v>
      </c>
      <c r="E1338">
        <v>124573</v>
      </c>
      <c r="F1338">
        <v>0</v>
      </c>
      <c r="G1338">
        <v>55926063</v>
      </c>
      <c r="H1338">
        <v>32676676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99756207</v>
      </c>
      <c r="O1338">
        <v>0</v>
      </c>
      <c r="P1338">
        <v>99756207</v>
      </c>
      <c r="Q1338">
        <v>0</v>
      </c>
      <c r="R1338">
        <v>2022</v>
      </c>
      <c r="S1338">
        <v>94</v>
      </c>
      <c r="T1338">
        <v>2</v>
      </c>
      <c r="U1338">
        <v>313</v>
      </c>
      <c r="V1338" t="s">
        <v>969</v>
      </c>
      <c r="W1338" t="s">
        <v>25</v>
      </c>
      <c r="X1338" t="s">
        <v>26</v>
      </c>
      <c r="Y1338" t="s">
        <v>970</v>
      </c>
      <c r="Z1338" t="s">
        <v>862</v>
      </c>
      <c r="AA1338" s="3" t="str">
        <f t="shared" si="40"/>
        <v>2313</v>
      </c>
      <c r="AB1338" s="4" t="str">
        <f t="shared" si="41"/>
        <v>TIF</v>
      </c>
    </row>
    <row r="1339" spans="1:28" x14ac:dyDescent="0.25">
      <c r="A1339">
        <v>2022</v>
      </c>
      <c r="B1339">
        <v>94</v>
      </c>
      <c r="C1339" t="s">
        <v>31</v>
      </c>
      <c r="D1339">
        <v>654603385</v>
      </c>
      <c r="E1339">
        <v>96150107</v>
      </c>
      <c r="F1339">
        <v>2410281</v>
      </c>
      <c r="G1339">
        <v>191802751</v>
      </c>
      <c r="H1339">
        <v>46115062</v>
      </c>
      <c r="I1339">
        <v>0</v>
      </c>
      <c r="J1339">
        <v>0</v>
      </c>
      <c r="K1339">
        <v>33230</v>
      </c>
      <c r="L1339">
        <v>14857116</v>
      </c>
      <c r="M1339">
        <v>19757585</v>
      </c>
      <c r="N1339">
        <v>1025729517</v>
      </c>
      <c r="O1339">
        <v>1934865</v>
      </c>
      <c r="P1339">
        <v>1023794652</v>
      </c>
      <c r="Q1339">
        <v>78863429</v>
      </c>
      <c r="R1339">
        <v>2022</v>
      </c>
      <c r="S1339">
        <v>94</v>
      </c>
      <c r="T1339">
        <v>2</v>
      </c>
      <c r="U1339">
        <v>313</v>
      </c>
      <c r="V1339">
        <v>942313</v>
      </c>
      <c r="W1339" t="s">
        <v>26</v>
      </c>
      <c r="X1339" t="s">
        <v>26</v>
      </c>
      <c r="Y1339" t="s">
        <v>921</v>
      </c>
      <c r="Z1339" t="s">
        <v>862</v>
      </c>
      <c r="AA1339" s="3" t="str">
        <f t="shared" si="40"/>
        <v>2313</v>
      </c>
      <c r="AB1339" s="4" t="str">
        <f t="shared" si="41"/>
        <v>Non-TIF</v>
      </c>
    </row>
    <row r="1340" spans="1:28" x14ac:dyDescent="0.25">
      <c r="A1340">
        <v>2022</v>
      </c>
      <c r="B1340">
        <v>95</v>
      </c>
      <c r="C1340" t="s">
        <v>44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2022</v>
      </c>
      <c r="S1340">
        <v>95</v>
      </c>
      <c r="T1340">
        <v>0</v>
      </c>
      <c r="U1340">
        <v>873</v>
      </c>
      <c r="V1340">
        <v>950873</v>
      </c>
      <c r="W1340" t="s">
        <v>26</v>
      </c>
      <c r="X1340" t="s">
        <v>26</v>
      </c>
      <c r="Y1340" t="s">
        <v>597</v>
      </c>
      <c r="Z1340" t="s">
        <v>865</v>
      </c>
      <c r="AA1340" s="3" t="str">
        <f t="shared" si="40"/>
        <v>0873</v>
      </c>
      <c r="AB1340" s="4" t="str">
        <f t="shared" si="41"/>
        <v>Non-TIF</v>
      </c>
    </row>
    <row r="1341" spans="1:28" x14ac:dyDescent="0.25">
      <c r="A1341">
        <v>2022</v>
      </c>
      <c r="B1341">
        <v>95</v>
      </c>
      <c r="C1341" t="s">
        <v>44</v>
      </c>
      <c r="D1341">
        <v>607965</v>
      </c>
      <c r="E1341">
        <v>632954</v>
      </c>
      <c r="F1341">
        <v>38935</v>
      </c>
      <c r="G1341">
        <v>895088</v>
      </c>
      <c r="H1341">
        <v>284176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2459118</v>
      </c>
      <c r="O1341">
        <v>3704</v>
      </c>
      <c r="P1341">
        <v>2455414</v>
      </c>
      <c r="Q1341">
        <v>0</v>
      </c>
      <c r="R1341">
        <v>2022</v>
      </c>
      <c r="S1341">
        <v>95</v>
      </c>
      <c r="T1341">
        <v>3</v>
      </c>
      <c r="U1341">
        <v>420</v>
      </c>
      <c r="V1341">
        <v>953420</v>
      </c>
      <c r="W1341" t="s">
        <v>26</v>
      </c>
      <c r="X1341" t="s">
        <v>26</v>
      </c>
      <c r="Y1341" t="s">
        <v>868</v>
      </c>
      <c r="Z1341" t="s">
        <v>865</v>
      </c>
      <c r="AA1341" s="3" t="str">
        <f t="shared" si="40"/>
        <v>3420</v>
      </c>
      <c r="AB1341" s="4" t="str">
        <f t="shared" si="41"/>
        <v>Non-TIF</v>
      </c>
    </row>
    <row r="1342" spans="1:28" x14ac:dyDescent="0.25">
      <c r="A1342">
        <v>2022</v>
      </c>
      <c r="B1342">
        <v>95</v>
      </c>
      <c r="C1342" t="s">
        <v>23</v>
      </c>
      <c r="D1342">
        <v>11978233</v>
      </c>
      <c r="E1342">
        <v>197722</v>
      </c>
      <c r="F1342">
        <v>11342</v>
      </c>
      <c r="G1342">
        <v>12008519</v>
      </c>
      <c r="H1342">
        <v>9332319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33528135</v>
      </c>
      <c r="O1342">
        <v>33336</v>
      </c>
      <c r="P1342">
        <v>33494799</v>
      </c>
      <c r="Q1342">
        <v>0</v>
      </c>
      <c r="R1342">
        <v>2022</v>
      </c>
      <c r="S1342">
        <v>95</v>
      </c>
      <c r="T1342">
        <v>3</v>
      </c>
      <c r="U1342">
        <v>420</v>
      </c>
      <c r="V1342" t="s">
        <v>866</v>
      </c>
      <c r="W1342" t="s">
        <v>25</v>
      </c>
      <c r="X1342" t="s">
        <v>26</v>
      </c>
      <c r="Y1342" t="s">
        <v>867</v>
      </c>
      <c r="Z1342" t="s">
        <v>865</v>
      </c>
      <c r="AA1342" s="3" t="str">
        <f t="shared" si="40"/>
        <v>3420</v>
      </c>
      <c r="AB1342" s="4" t="str">
        <f t="shared" si="41"/>
        <v>TIF</v>
      </c>
    </row>
    <row r="1343" spans="1:28" x14ac:dyDescent="0.25">
      <c r="A1343">
        <v>2022</v>
      </c>
      <c r="B1343">
        <v>96</v>
      </c>
      <c r="C1343" t="s">
        <v>23</v>
      </c>
      <c r="D1343">
        <v>0</v>
      </c>
      <c r="E1343">
        <v>0</v>
      </c>
      <c r="F1343">
        <v>0</v>
      </c>
      <c r="G1343">
        <v>1802256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1802256</v>
      </c>
      <c r="O1343">
        <v>0</v>
      </c>
      <c r="P1343">
        <v>1802256</v>
      </c>
      <c r="Q1343">
        <v>0</v>
      </c>
      <c r="R1343">
        <v>2022</v>
      </c>
      <c r="S1343">
        <v>96</v>
      </c>
      <c r="T1343">
        <v>6</v>
      </c>
      <c r="U1343">
        <v>100</v>
      </c>
      <c r="V1343" t="s">
        <v>901</v>
      </c>
      <c r="W1343" t="s">
        <v>25</v>
      </c>
      <c r="X1343" t="s">
        <v>26</v>
      </c>
      <c r="Y1343" t="s">
        <v>902</v>
      </c>
      <c r="Z1343" t="s">
        <v>869</v>
      </c>
      <c r="AA1343" s="3" t="str">
        <f t="shared" si="40"/>
        <v>6100</v>
      </c>
      <c r="AB1343" s="4" t="str">
        <f t="shared" si="41"/>
        <v>TIF</v>
      </c>
    </row>
    <row r="1344" spans="1:28" x14ac:dyDescent="0.25">
      <c r="A1344">
        <v>2022</v>
      </c>
      <c r="B1344">
        <v>96</v>
      </c>
      <c r="C1344" t="s">
        <v>31</v>
      </c>
      <c r="D1344">
        <v>4963715</v>
      </c>
      <c r="E1344">
        <v>6876284</v>
      </c>
      <c r="F1344">
        <v>209389</v>
      </c>
      <c r="G1344">
        <v>259657</v>
      </c>
      <c r="H1344">
        <v>0</v>
      </c>
      <c r="I1344">
        <v>0</v>
      </c>
      <c r="J1344">
        <v>0</v>
      </c>
      <c r="K1344">
        <v>0</v>
      </c>
      <c r="L1344">
        <v>238651</v>
      </c>
      <c r="M1344">
        <v>0</v>
      </c>
      <c r="N1344">
        <v>12547696</v>
      </c>
      <c r="O1344">
        <v>11112</v>
      </c>
      <c r="P1344">
        <v>12536584</v>
      </c>
      <c r="Q1344">
        <v>110417</v>
      </c>
      <c r="R1344">
        <v>2022</v>
      </c>
      <c r="S1344">
        <v>96</v>
      </c>
      <c r="T1344">
        <v>0</v>
      </c>
      <c r="U1344">
        <v>135</v>
      </c>
      <c r="V1344">
        <v>30135</v>
      </c>
      <c r="W1344" t="s">
        <v>26</v>
      </c>
      <c r="X1344" t="s">
        <v>26</v>
      </c>
      <c r="Y1344" t="s">
        <v>83</v>
      </c>
      <c r="Z1344" t="s">
        <v>869</v>
      </c>
      <c r="AA1344" s="3" t="str">
        <f t="shared" si="40"/>
        <v>0135</v>
      </c>
      <c r="AB1344" s="4" t="str">
        <f t="shared" si="41"/>
        <v>Non-TIF</v>
      </c>
    </row>
    <row r="1345" spans="1:28" x14ac:dyDescent="0.25">
      <c r="A1345">
        <v>2022</v>
      </c>
      <c r="B1345">
        <v>96</v>
      </c>
      <c r="C1345" t="s">
        <v>31</v>
      </c>
      <c r="D1345">
        <v>31528942</v>
      </c>
      <c r="E1345">
        <v>37006875</v>
      </c>
      <c r="F1345">
        <v>2551296</v>
      </c>
      <c r="G1345">
        <v>3721551</v>
      </c>
      <c r="H1345">
        <v>2505705</v>
      </c>
      <c r="I1345">
        <v>0</v>
      </c>
      <c r="J1345">
        <v>0</v>
      </c>
      <c r="K1345">
        <v>0</v>
      </c>
      <c r="L1345">
        <v>23006</v>
      </c>
      <c r="M1345">
        <v>2427714</v>
      </c>
      <c r="N1345">
        <v>79765089</v>
      </c>
      <c r="O1345">
        <v>85192</v>
      </c>
      <c r="P1345">
        <v>79679897</v>
      </c>
      <c r="Q1345">
        <v>666578</v>
      </c>
      <c r="R1345">
        <v>2022</v>
      </c>
      <c r="S1345">
        <v>96</v>
      </c>
      <c r="T1345">
        <v>6</v>
      </c>
      <c r="U1345">
        <v>509</v>
      </c>
      <c r="V1345">
        <v>336509</v>
      </c>
      <c r="W1345" t="s">
        <v>26</v>
      </c>
      <c r="X1345" t="s">
        <v>26</v>
      </c>
      <c r="Y1345" t="s">
        <v>219</v>
      </c>
      <c r="Z1345" t="s">
        <v>869</v>
      </c>
      <c r="AA1345" s="3" t="str">
        <f t="shared" si="40"/>
        <v>6509</v>
      </c>
      <c r="AB1345" s="4" t="str">
        <f t="shared" si="41"/>
        <v>Non-TIF</v>
      </c>
    </row>
    <row r="1346" spans="1:28" x14ac:dyDescent="0.25">
      <c r="A1346">
        <v>2022</v>
      </c>
      <c r="B1346">
        <v>96</v>
      </c>
      <c r="C1346" t="s">
        <v>31</v>
      </c>
      <c r="D1346">
        <v>146499266</v>
      </c>
      <c r="E1346">
        <v>107112628</v>
      </c>
      <c r="F1346">
        <v>9791020</v>
      </c>
      <c r="G1346">
        <v>18901256</v>
      </c>
      <c r="H1346">
        <v>816596</v>
      </c>
      <c r="I1346">
        <v>0</v>
      </c>
      <c r="J1346">
        <v>0</v>
      </c>
      <c r="K1346">
        <v>0</v>
      </c>
      <c r="L1346">
        <v>1277968</v>
      </c>
      <c r="M1346">
        <v>3037930</v>
      </c>
      <c r="N1346">
        <v>287436664</v>
      </c>
      <c r="O1346">
        <v>338916</v>
      </c>
      <c r="P1346">
        <v>287097748</v>
      </c>
      <c r="Q1346">
        <v>3110928</v>
      </c>
      <c r="R1346">
        <v>2022</v>
      </c>
      <c r="S1346">
        <v>96</v>
      </c>
      <c r="T1346">
        <v>6</v>
      </c>
      <c r="U1346">
        <v>100</v>
      </c>
      <c r="V1346">
        <v>966100</v>
      </c>
      <c r="W1346" t="s">
        <v>26</v>
      </c>
      <c r="X1346" t="s">
        <v>26</v>
      </c>
      <c r="Y1346" t="s">
        <v>903</v>
      </c>
      <c r="Z1346" t="s">
        <v>869</v>
      </c>
      <c r="AA1346" s="3" t="str">
        <f t="shared" si="40"/>
        <v>6100</v>
      </c>
      <c r="AB1346" s="4" t="str">
        <f t="shared" si="41"/>
        <v>Non-TIF</v>
      </c>
    </row>
    <row r="1347" spans="1:28" x14ac:dyDescent="0.25">
      <c r="A1347">
        <v>2022</v>
      </c>
      <c r="B1347">
        <v>97</v>
      </c>
      <c r="C1347" t="s">
        <v>44</v>
      </c>
      <c r="D1347">
        <v>305494</v>
      </c>
      <c r="E1347">
        <v>0</v>
      </c>
      <c r="F1347">
        <v>0</v>
      </c>
      <c r="G1347">
        <v>8236742</v>
      </c>
      <c r="H1347">
        <v>21805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8564041</v>
      </c>
      <c r="O1347">
        <v>3704</v>
      </c>
      <c r="P1347">
        <v>8560337</v>
      </c>
      <c r="Q1347">
        <v>0</v>
      </c>
      <c r="R1347">
        <v>2022</v>
      </c>
      <c r="S1347">
        <v>97</v>
      </c>
      <c r="T1347">
        <v>4</v>
      </c>
      <c r="U1347">
        <v>33</v>
      </c>
      <c r="V1347">
        <v>674033</v>
      </c>
      <c r="W1347" t="s">
        <v>26</v>
      </c>
      <c r="X1347" t="s">
        <v>26</v>
      </c>
      <c r="Y1347" t="s">
        <v>1721</v>
      </c>
      <c r="Z1347" t="s">
        <v>904</v>
      </c>
      <c r="AA1347" s="3" t="str">
        <f t="shared" ref="AA1347:AA1410" si="42">CONCATENATE(T1347,TEXT(U1347,"000"))</f>
        <v>4033</v>
      </c>
      <c r="AB1347" s="4" t="str">
        <f t="shared" ref="AB1347:AB1410" si="43">IF(C1347="I","TIF","Non-TIF")</f>
        <v>Non-TIF</v>
      </c>
    </row>
    <row r="1348" spans="1:28" x14ac:dyDescent="0.25">
      <c r="A1348">
        <v>2022</v>
      </c>
      <c r="B1348">
        <v>89</v>
      </c>
      <c r="C1348" t="s">
        <v>31</v>
      </c>
      <c r="D1348">
        <v>484424</v>
      </c>
      <c r="E1348">
        <v>919230</v>
      </c>
      <c r="F1348">
        <v>173170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1576824</v>
      </c>
      <c r="O1348">
        <v>1852</v>
      </c>
      <c r="P1348">
        <v>1574972</v>
      </c>
      <c r="Q1348">
        <v>6354</v>
      </c>
      <c r="R1348">
        <v>2022</v>
      </c>
      <c r="S1348">
        <v>89</v>
      </c>
      <c r="T1348">
        <v>1</v>
      </c>
      <c r="U1348">
        <v>619</v>
      </c>
      <c r="V1348">
        <v>261619</v>
      </c>
      <c r="W1348" t="s">
        <v>26</v>
      </c>
      <c r="X1348" t="s">
        <v>26</v>
      </c>
      <c r="Y1348" t="s">
        <v>287</v>
      </c>
      <c r="Z1348" t="s">
        <v>838</v>
      </c>
      <c r="AA1348" s="3" t="str">
        <f t="shared" si="42"/>
        <v>1619</v>
      </c>
      <c r="AB1348" s="4" t="str">
        <f t="shared" si="43"/>
        <v>Non-TIF</v>
      </c>
    </row>
    <row r="1349" spans="1:28" x14ac:dyDescent="0.25">
      <c r="A1349">
        <v>2022</v>
      </c>
      <c r="B1349">
        <v>89</v>
      </c>
      <c r="C1349" t="s">
        <v>31</v>
      </c>
      <c r="D1349">
        <v>1196154</v>
      </c>
      <c r="E1349">
        <v>2195224</v>
      </c>
      <c r="F1349">
        <v>61776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1537924</v>
      </c>
      <c r="M1349">
        <v>0</v>
      </c>
      <c r="N1349">
        <v>4991078</v>
      </c>
      <c r="O1349">
        <v>7408</v>
      </c>
      <c r="P1349">
        <v>4983670</v>
      </c>
      <c r="Q1349">
        <v>59610</v>
      </c>
      <c r="R1349">
        <v>2022</v>
      </c>
      <c r="S1349">
        <v>89</v>
      </c>
      <c r="T1349">
        <v>2</v>
      </c>
      <c r="U1349">
        <v>169</v>
      </c>
      <c r="V1349">
        <v>512169</v>
      </c>
      <c r="W1349" t="s">
        <v>26</v>
      </c>
      <c r="X1349" t="s">
        <v>26</v>
      </c>
      <c r="Y1349" t="s">
        <v>486</v>
      </c>
      <c r="Z1349" t="s">
        <v>838</v>
      </c>
      <c r="AA1349" s="3" t="str">
        <f t="shared" si="42"/>
        <v>2169</v>
      </c>
      <c r="AB1349" s="4" t="str">
        <f t="shared" si="43"/>
        <v>Non-TIF</v>
      </c>
    </row>
    <row r="1350" spans="1:28" x14ac:dyDescent="0.25">
      <c r="A1350">
        <v>2022</v>
      </c>
      <c r="B1350">
        <v>89</v>
      </c>
      <c r="C1350" t="s">
        <v>31</v>
      </c>
      <c r="D1350">
        <v>168966166</v>
      </c>
      <c r="E1350">
        <v>167175662</v>
      </c>
      <c r="F1350">
        <v>9534328</v>
      </c>
      <c r="G1350">
        <v>20969884</v>
      </c>
      <c r="H1350">
        <v>4648942</v>
      </c>
      <c r="I1350">
        <v>0</v>
      </c>
      <c r="J1350">
        <v>0</v>
      </c>
      <c r="K1350">
        <v>0</v>
      </c>
      <c r="L1350">
        <v>58832807</v>
      </c>
      <c r="M1350">
        <v>0</v>
      </c>
      <c r="N1350">
        <v>430127789</v>
      </c>
      <c r="O1350">
        <v>661164</v>
      </c>
      <c r="P1350">
        <v>429466625</v>
      </c>
      <c r="Q1350">
        <v>4891571</v>
      </c>
      <c r="R1350">
        <v>2022</v>
      </c>
      <c r="S1350">
        <v>89</v>
      </c>
      <c r="T1350">
        <v>6</v>
      </c>
      <c r="U1350">
        <v>592</v>
      </c>
      <c r="V1350">
        <v>896592</v>
      </c>
      <c r="W1350" t="s">
        <v>26</v>
      </c>
      <c r="X1350" t="s">
        <v>26</v>
      </c>
      <c r="Y1350" t="s">
        <v>838</v>
      </c>
      <c r="Z1350" t="s">
        <v>838</v>
      </c>
      <c r="AA1350" s="3" t="str">
        <f t="shared" si="42"/>
        <v>6592</v>
      </c>
      <c r="AB1350" s="4" t="str">
        <f t="shared" si="43"/>
        <v>Non-TIF</v>
      </c>
    </row>
    <row r="1351" spans="1:28" x14ac:dyDescent="0.25">
      <c r="A1351">
        <v>2022</v>
      </c>
      <c r="B1351">
        <v>90</v>
      </c>
      <c r="C1351" t="s">
        <v>31</v>
      </c>
      <c r="D1351">
        <v>0</v>
      </c>
      <c r="E1351">
        <v>58496</v>
      </c>
      <c r="F1351">
        <v>5444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63940</v>
      </c>
      <c r="O1351">
        <v>0</v>
      </c>
      <c r="P1351">
        <v>63940</v>
      </c>
      <c r="Q1351">
        <v>178</v>
      </c>
      <c r="R1351">
        <v>2022</v>
      </c>
      <c r="S1351">
        <v>90</v>
      </c>
      <c r="T1351">
        <v>2</v>
      </c>
      <c r="U1351">
        <v>169</v>
      </c>
      <c r="V1351">
        <v>512169</v>
      </c>
      <c r="W1351" t="s">
        <v>26</v>
      </c>
      <c r="X1351" t="s">
        <v>26</v>
      </c>
      <c r="Y1351" t="s">
        <v>486</v>
      </c>
      <c r="Z1351" t="s">
        <v>919</v>
      </c>
      <c r="AA1351" s="3" t="str">
        <f t="shared" si="42"/>
        <v>2169</v>
      </c>
      <c r="AB1351" s="4" t="str">
        <f t="shared" si="43"/>
        <v>Non-TIF</v>
      </c>
    </row>
    <row r="1352" spans="1:28" x14ac:dyDescent="0.25">
      <c r="A1352">
        <v>2022</v>
      </c>
      <c r="B1352">
        <v>90</v>
      </c>
      <c r="C1352" t="s">
        <v>31</v>
      </c>
      <c r="D1352">
        <v>10862281</v>
      </c>
      <c r="E1352">
        <v>42827036</v>
      </c>
      <c r="F1352">
        <v>3708173</v>
      </c>
      <c r="G1352">
        <v>14755</v>
      </c>
      <c r="H1352">
        <v>0</v>
      </c>
      <c r="I1352">
        <v>0</v>
      </c>
      <c r="J1352">
        <v>0</v>
      </c>
      <c r="K1352">
        <v>0</v>
      </c>
      <c r="L1352">
        <v>24229339</v>
      </c>
      <c r="M1352">
        <v>2237427</v>
      </c>
      <c r="N1352">
        <v>83879011</v>
      </c>
      <c r="O1352">
        <v>44448</v>
      </c>
      <c r="P1352">
        <v>83834563</v>
      </c>
      <c r="Q1352">
        <v>1277513</v>
      </c>
      <c r="R1352">
        <v>2022</v>
      </c>
      <c r="S1352">
        <v>90</v>
      </c>
      <c r="T1352">
        <v>5</v>
      </c>
      <c r="U1352">
        <v>163</v>
      </c>
      <c r="V1352">
        <v>545163</v>
      </c>
      <c r="W1352" t="s">
        <v>26</v>
      </c>
      <c r="X1352" t="s">
        <v>26</v>
      </c>
      <c r="Y1352" t="s">
        <v>536</v>
      </c>
      <c r="Z1352" t="s">
        <v>919</v>
      </c>
      <c r="AA1352" s="3" t="str">
        <f t="shared" si="42"/>
        <v>5163</v>
      </c>
      <c r="AB1352" s="4" t="str">
        <f t="shared" si="43"/>
        <v>Non-TIF</v>
      </c>
    </row>
    <row r="1353" spans="1:28" x14ac:dyDescent="0.25">
      <c r="A1353">
        <v>2022</v>
      </c>
      <c r="B1353">
        <v>91</v>
      </c>
      <c r="C1353" t="s">
        <v>44</v>
      </c>
      <c r="D1353">
        <v>85731334</v>
      </c>
      <c r="E1353">
        <v>542937</v>
      </c>
      <c r="F1353">
        <v>16633</v>
      </c>
      <c r="G1353">
        <v>19629295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105920199</v>
      </c>
      <c r="O1353">
        <v>109268</v>
      </c>
      <c r="P1353">
        <v>105810931</v>
      </c>
      <c r="Q1353">
        <v>0</v>
      </c>
      <c r="R1353">
        <v>2022</v>
      </c>
      <c r="S1353">
        <v>91</v>
      </c>
      <c r="T1353">
        <v>4</v>
      </c>
      <c r="U1353">
        <v>797</v>
      </c>
      <c r="V1353">
        <v>914797</v>
      </c>
      <c r="W1353" t="s">
        <v>26</v>
      </c>
      <c r="X1353" t="s">
        <v>26</v>
      </c>
      <c r="Y1353" t="s">
        <v>920</v>
      </c>
      <c r="Z1353" t="s">
        <v>840</v>
      </c>
      <c r="AA1353" s="3" t="str">
        <f t="shared" si="42"/>
        <v>4797</v>
      </c>
      <c r="AB1353" s="4" t="str">
        <f t="shared" si="43"/>
        <v>Non-TIF</v>
      </c>
    </row>
    <row r="1354" spans="1:28" x14ac:dyDescent="0.25">
      <c r="A1354">
        <v>2022</v>
      </c>
      <c r="B1354">
        <v>91</v>
      </c>
      <c r="C1354" t="s">
        <v>23</v>
      </c>
      <c r="D1354">
        <v>80102650</v>
      </c>
      <c r="E1354">
        <v>387807</v>
      </c>
      <c r="F1354">
        <v>7653</v>
      </c>
      <c r="G1354">
        <v>294600942</v>
      </c>
      <c r="H1354">
        <v>34760265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409859317</v>
      </c>
      <c r="O1354">
        <v>15098</v>
      </c>
      <c r="P1354">
        <v>409844219</v>
      </c>
      <c r="Q1354">
        <v>0</v>
      </c>
      <c r="R1354">
        <v>2022</v>
      </c>
      <c r="S1354">
        <v>91</v>
      </c>
      <c r="T1354">
        <v>4</v>
      </c>
      <c r="U1354">
        <v>797</v>
      </c>
      <c r="V1354" t="s">
        <v>951</v>
      </c>
      <c r="W1354" t="s">
        <v>25</v>
      </c>
      <c r="X1354" t="s">
        <v>26</v>
      </c>
      <c r="Y1354" t="s">
        <v>952</v>
      </c>
      <c r="Z1354" t="s">
        <v>840</v>
      </c>
      <c r="AA1354" s="3" t="str">
        <f t="shared" si="42"/>
        <v>4797</v>
      </c>
      <c r="AB1354" s="4" t="str">
        <f t="shared" si="43"/>
        <v>TIF</v>
      </c>
    </row>
    <row r="1355" spans="1:28" x14ac:dyDescent="0.25">
      <c r="A1355">
        <v>2022</v>
      </c>
      <c r="B1355">
        <v>91</v>
      </c>
      <c r="C1355" t="s">
        <v>31</v>
      </c>
      <c r="D1355">
        <v>88867745</v>
      </c>
      <c r="E1355">
        <v>26412012</v>
      </c>
      <c r="F1355">
        <v>1243437</v>
      </c>
      <c r="G1355">
        <v>4455046</v>
      </c>
      <c r="H1355">
        <v>248628</v>
      </c>
      <c r="I1355">
        <v>0</v>
      </c>
      <c r="J1355">
        <v>0</v>
      </c>
      <c r="K1355">
        <v>0</v>
      </c>
      <c r="L1355">
        <v>18879632</v>
      </c>
      <c r="M1355">
        <v>0</v>
      </c>
      <c r="N1355">
        <v>140106500</v>
      </c>
      <c r="O1355">
        <v>194460</v>
      </c>
      <c r="P1355">
        <v>139912040</v>
      </c>
      <c r="Q1355">
        <v>3815883</v>
      </c>
      <c r="R1355">
        <v>2022</v>
      </c>
      <c r="S1355">
        <v>91</v>
      </c>
      <c r="T1355">
        <v>3</v>
      </c>
      <c r="U1355">
        <v>119</v>
      </c>
      <c r="V1355">
        <v>613119</v>
      </c>
      <c r="W1355" t="s">
        <v>26</v>
      </c>
      <c r="X1355" t="s">
        <v>26</v>
      </c>
      <c r="Y1355" t="s">
        <v>235</v>
      </c>
      <c r="Z1355" t="s">
        <v>840</v>
      </c>
      <c r="AA1355" s="3" t="str">
        <f t="shared" si="42"/>
        <v>3119</v>
      </c>
      <c r="AB1355" s="4" t="str">
        <f t="shared" si="43"/>
        <v>Non-TIF</v>
      </c>
    </row>
    <row r="1356" spans="1:28" x14ac:dyDescent="0.25">
      <c r="A1356">
        <v>2022</v>
      </c>
      <c r="B1356">
        <v>91</v>
      </c>
      <c r="C1356" t="s">
        <v>31</v>
      </c>
      <c r="D1356">
        <v>116637554</v>
      </c>
      <c r="E1356">
        <v>21656445</v>
      </c>
      <c r="F1356">
        <v>969502</v>
      </c>
      <c r="G1356">
        <v>7790656</v>
      </c>
      <c r="H1356">
        <v>0</v>
      </c>
      <c r="I1356">
        <v>0</v>
      </c>
      <c r="J1356">
        <v>0</v>
      </c>
      <c r="K1356">
        <v>0</v>
      </c>
      <c r="L1356">
        <v>284574</v>
      </c>
      <c r="M1356">
        <v>0</v>
      </c>
      <c r="N1356">
        <v>147338731</v>
      </c>
      <c r="O1356">
        <v>203560</v>
      </c>
      <c r="P1356">
        <v>147135171</v>
      </c>
      <c r="Q1356">
        <v>2262932</v>
      </c>
      <c r="R1356">
        <v>2022</v>
      </c>
      <c r="S1356">
        <v>91</v>
      </c>
      <c r="T1356">
        <v>4</v>
      </c>
      <c r="U1356">
        <v>122</v>
      </c>
      <c r="V1356">
        <v>914122</v>
      </c>
      <c r="W1356" t="s">
        <v>26</v>
      </c>
      <c r="X1356" t="s">
        <v>26</v>
      </c>
      <c r="Y1356" t="s">
        <v>715</v>
      </c>
      <c r="Z1356" t="s">
        <v>840</v>
      </c>
      <c r="AA1356" s="3" t="str">
        <f t="shared" si="42"/>
        <v>4122</v>
      </c>
      <c r="AB1356" s="4" t="str">
        <f t="shared" si="43"/>
        <v>Non-TIF</v>
      </c>
    </row>
    <row r="1357" spans="1:28" x14ac:dyDescent="0.25">
      <c r="A1357">
        <v>2022</v>
      </c>
      <c r="B1357">
        <v>92</v>
      </c>
      <c r="C1357" t="s">
        <v>44</v>
      </c>
      <c r="D1357">
        <v>0</v>
      </c>
      <c r="E1357">
        <v>0</v>
      </c>
      <c r="F1357">
        <v>0</v>
      </c>
      <c r="G1357">
        <v>83951</v>
      </c>
      <c r="H1357">
        <v>1151128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1235079</v>
      </c>
      <c r="O1357">
        <v>0</v>
      </c>
      <c r="P1357">
        <v>1235079</v>
      </c>
      <c r="Q1357">
        <v>0</v>
      </c>
      <c r="R1357">
        <v>2022</v>
      </c>
      <c r="S1357">
        <v>92</v>
      </c>
      <c r="T1357">
        <v>6</v>
      </c>
      <c r="U1357">
        <v>768</v>
      </c>
      <c r="V1357">
        <v>926768</v>
      </c>
      <c r="W1357" t="s">
        <v>26</v>
      </c>
      <c r="X1357" t="s">
        <v>26</v>
      </c>
      <c r="Y1357" t="s">
        <v>627</v>
      </c>
      <c r="Z1357" t="s">
        <v>860</v>
      </c>
      <c r="AA1357" s="3" t="str">
        <f t="shared" si="42"/>
        <v>6768</v>
      </c>
      <c r="AB1357" s="4" t="str">
        <f t="shared" si="43"/>
        <v>Non-TIF</v>
      </c>
    </row>
    <row r="1358" spans="1:28" x14ac:dyDescent="0.25">
      <c r="A1358">
        <v>2022</v>
      </c>
      <c r="B1358">
        <v>92</v>
      </c>
      <c r="C1358" t="s">
        <v>23</v>
      </c>
      <c r="D1358">
        <v>2653866</v>
      </c>
      <c r="E1358">
        <v>0</v>
      </c>
      <c r="F1358">
        <v>0</v>
      </c>
      <c r="G1358">
        <v>3029690</v>
      </c>
      <c r="H1358">
        <v>4615480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10299036</v>
      </c>
      <c r="O1358">
        <v>3704</v>
      </c>
      <c r="P1358">
        <v>10295332</v>
      </c>
      <c r="Q1358">
        <v>0</v>
      </c>
      <c r="R1358">
        <v>2022</v>
      </c>
      <c r="S1358">
        <v>92</v>
      </c>
      <c r="T1358">
        <v>6</v>
      </c>
      <c r="U1358">
        <v>768</v>
      </c>
      <c r="V1358" t="s">
        <v>967</v>
      </c>
      <c r="W1358" t="s">
        <v>25</v>
      </c>
      <c r="X1358" t="s">
        <v>26</v>
      </c>
      <c r="Y1358" t="s">
        <v>968</v>
      </c>
      <c r="Z1358" t="s">
        <v>860</v>
      </c>
      <c r="AA1358" s="3" t="str">
        <f t="shared" si="42"/>
        <v>6768</v>
      </c>
      <c r="AB1358" s="4" t="str">
        <f t="shared" si="43"/>
        <v>TIF</v>
      </c>
    </row>
    <row r="1359" spans="1:28" x14ac:dyDescent="0.25">
      <c r="A1359">
        <v>2022</v>
      </c>
      <c r="B1359">
        <v>92</v>
      </c>
      <c r="C1359" t="s">
        <v>31</v>
      </c>
      <c r="D1359">
        <v>13904676</v>
      </c>
      <c r="E1359">
        <v>37398245</v>
      </c>
      <c r="F1359">
        <v>4241607</v>
      </c>
      <c r="G1359">
        <v>474699</v>
      </c>
      <c r="H1359">
        <v>1437623</v>
      </c>
      <c r="I1359">
        <v>0</v>
      </c>
      <c r="J1359">
        <v>0</v>
      </c>
      <c r="K1359">
        <v>0</v>
      </c>
      <c r="L1359">
        <v>14894240</v>
      </c>
      <c r="M1359">
        <v>70285</v>
      </c>
      <c r="N1359">
        <v>72421375</v>
      </c>
      <c r="O1359">
        <v>25928</v>
      </c>
      <c r="P1359">
        <v>72395447</v>
      </c>
      <c r="Q1359">
        <v>1295717</v>
      </c>
      <c r="R1359">
        <v>2022</v>
      </c>
      <c r="S1359">
        <v>92</v>
      </c>
      <c r="T1359">
        <v>3</v>
      </c>
      <c r="U1359">
        <v>330</v>
      </c>
      <c r="V1359">
        <v>543330</v>
      </c>
      <c r="W1359" t="s">
        <v>26</v>
      </c>
      <c r="X1359" t="s">
        <v>26</v>
      </c>
      <c r="Y1359" t="s">
        <v>549</v>
      </c>
      <c r="Z1359" t="s">
        <v>860</v>
      </c>
      <c r="AA1359" s="3" t="str">
        <f t="shared" si="42"/>
        <v>3330</v>
      </c>
      <c r="AB1359" s="4" t="str">
        <f t="shared" si="43"/>
        <v>Non-TIF</v>
      </c>
    </row>
    <row r="1360" spans="1:28" x14ac:dyDescent="0.25">
      <c r="A1360">
        <v>2022</v>
      </c>
      <c r="B1360">
        <v>93</v>
      </c>
      <c r="C1360" t="s">
        <v>31</v>
      </c>
      <c r="D1360">
        <v>15946633</v>
      </c>
      <c r="E1360">
        <v>21371159</v>
      </c>
      <c r="F1360">
        <v>515344</v>
      </c>
      <c r="G1360">
        <v>4430084</v>
      </c>
      <c r="H1360">
        <v>121332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42384552</v>
      </c>
      <c r="O1360">
        <v>53708</v>
      </c>
      <c r="P1360">
        <v>42330844</v>
      </c>
      <c r="Q1360">
        <v>940233</v>
      </c>
      <c r="R1360">
        <v>2022</v>
      </c>
      <c r="S1360">
        <v>93</v>
      </c>
      <c r="T1360">
        <v>4</v>
      </c>
      <c r="U1360">
        <v>505</v>
      </c>
      <c r="V1360">
        <v>934505</v>
      </c>
      <c r="W1360" t="s">
        <v>26</v>
      </c>
      <c r="X1360" t="s">
        <v>26</v>
      </c>
      <c r="Y1360" t="s">
        <v>352</v>
      </c>
      <c r="Z1360" t="s">
        <v>861</v>
      </c>
      <c r="AA1360" s="3" t="str">
        <f t="shared" si="42"/>
        <v>4505</v>
      </c>
      <c r="AB1360" s="4" t="str">
        <f t="shared" si="43"/>
        <v>Non-TIF</v>
      </c>
    </row>
    <row r="1361" spans="1:28" x14ac:dyDescent="0.25">
      <c r="A1361">
        <v>2022</v>
      </c>
      <c r="B1361">
        <v>93</v>
      </c>
      <c r="C1361" t="s">
        <v>31</v>
      </c>
      <c r="D1361">
        <v>97626413</v>
      </c>
      <c r="E1361">
        <v>110712905</v>
      </c>
      <c r="F1361">
        <v>4814187</v>
      </c>
      <c r="G1361">
        <v>10270128</v>
      </c>
      <c r="H1361">
        <v>7432653</v>
      </c>
      <c r="I1361">
        <v>0</v>
      </c>
      <c r="J1361">
        <v>0</v>
      </c>
      <c r="K1361">
        <v>0</v>
      </c>
      <c r="L1361">
        <v>29539804</v>
      </c>
      <c r="M1361">
        <v>35380570</v>
      </c>
      <c r="N1361">
        <v>295776660</v>
      </c>
      <c r="O1361">
        <v>279652</v>
      </c>
      <c r="P1361">
        <v>295497008</v>
      </c>
      <c r="Q1361">
        <v>5182473</v>
      </c>
      <c r="R1361">
        <v>2022</v>
      </c>
      <c r="S1361">
        <v>93</v>
      </c>
      <c r="T1361">
        <v>6</v>
      </c>
      <c r="U1361">
        <v>854</v>
      </c>
      <c r="V1361">
        <v>936854</v>
      </c>
      <c r="W1361" t="s">
        <v>26</v>
      </c>
      <c r="X1361" t="s">
        <v>26</v>
      </c>
      <c r="Y1361" t="s">
        <v>503</v>
      </c>
      <c r="Z1361" t="s">
        <v>861</v>
      </c>
      <c r="AA1361" s="3" t="str">
        <f t="shared" si="42"/>
        <v>6854</v>
      </c>
      <c r="AB1361" s="4" t="str">
        <f t="shared" si="43"/>
        <v>Non-TIF</v>
      </c>
    </row>
    <row r="1362" spans="1:28" x14ac:dyDescent="0.25">
      <c r="A1362">
        <v>2022</v>
      </c>
      <c r="B1362">
        <v>94</v>
      </c>
      <c r="C1362" t="s">
        <v>23</v>
      </c>
      <c r="D1362">
        <v>0</v>
      </c>
      <c r="E1362">
        <v>0</v>
      </c>
      <c r="F1362">
        <v>0</v>
      </c>
      <c r="G1362">
        <v>1356580</v>
      </c>
      <c r="H1362">
        <v>51643564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53000144</v>
      </c>
      <c r="O1362">
        <v>0</v>
      </c>
      <c r="P1362">
        <v>53000144</v>
      </c>
      <c r="Q1362">
        <v>0</v>
      </c>
      <c r="R1362">
        <v>2022</v>
      </c>
      <c r="S1362">
        <v>94</v>
      </c>
      <c r="T1362">
        <v>4</v>
      </c>
      <c r="U1362">
        <v>23</v>
      </c>
      <c r="V1362" t="s">
        <v>863</v>
      </c>
      <c r="W1362" t="s">
        <v>25</v>
      </c>
      <c r="X1362" t="s">
        <v>26</v>
      </c>
      <c r="Y1362" t="s">
        <v>864</v>
      </c>
      <c r="Z1362" t="s">
        <v>862</v>
      </c>
      <c r="AA1362" s="3" t="str">
        <f t="shared" si="42"/>
        <v>4023</v>
      </c>
      <c r="AB1362" s="4" t="str">
        <f t="shared" si="43"/>
        <v>TIF</v>
      </c>
    </row>
    <row r="1363" spans="1:28" x14ac:dyDescent="0.25">
      <c r="A1363">
        <v>2022</v>
      </c>
      <c r="B1363">
        <v>94</v>
      </c>
      <c r="C1363" t="s">
        <v>31</v>
      </c>
      <c r="D1363">
        <v>661730</v>
      </c>
      <c r="E1363">
        <v>6390191</v>
      </c>
      <c r="F1363">
        <v>81388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1923718</v>
      </c>
      <c r="N1363">
        <v>9057027</v>
      </c>
      <c r="O1363">
        <v>1852</v>
      </c>
      <c r="P1363">
        <v>9055175</v>
      </c>
      <c r="Q1363">
        <v>62371</v>
      </c>
      <c r="R1363">
        <v>2022</v>
      </c>
      <c r="S1363">
        <v>94</v>
      </c>
      <c r="T1363">
        <v>2</v>
      </c>
      <c r="U1363">
        <v>493</v>
      </c>
      <c r="V1363">
        <v>462493</v>
      </c>
      <c r="W1363" t="s">
        <v>26</v>
      </c>
      <c r="X1363" t="s">
        <v>26</v>
      </c>
      <c r="Y1363" t="s">
        <v>467</v>
      </c>
      <c r="Z1363" t="s">
        <v>862</v>
      </c>
      <c r="AA1363" s="3" t="str">
        <f t="shared" si="42"/>
        <v>2493</v>
      </c>
      <c r="AB1363" s="4" t="str">
        <f t="shared" si="43"/>
        <v>Non-TIF</v>
      </c>
    </row>
    <row r="1364" spans="1:28" x14ac:dyDescent="0.25">
      <c r="A1364">
        <v>2022</v>
      </c>
      <c r="B1364">
        <v>94</v>
      </c>
      <c r="C1364" t="s">
        <v>31</v>
      </c>
      <c r="D1364">
        <v>71875721</v>
      </c>
      <c r="E1364">
        <v>159481525</v>
      </c>
      <c r="F1364">
        <v>8071681</v>
      </c>
      <c r="G1364">
        <v>15387110</v>
      </c>
      <c r="H1364">
        <v>10277798</v>
      </c>
      <c r="I1364">
        <v>0</v>
      </c>
      <c r="J1364">
        <v>0</v>
      </c>
      <c r="K1364">
        <v>47210</v>
      </c>
      <c r="L1364">
        <v>35205004</v>
      </c>
      <c r="M1364">
        <v>35217895</v>
      </c>
      <c r="N1364">
        <v>335563944</v>
      </c>
      <c r="O1364">
        <v>224092</v>
      </c>
      <c r="P1364">
        <v>335339852</v>
      </c>
      <c r="Q1364">
        <v>15940629</v>
      </c>
      <c r="R1364">
        <v>2022</v>
      </c>
      <c r="S1364">
        <v>94</v>
      </c>
      <c r="T1364">
        <v>5</v>
      </c>
      <c r="U1364">
        <v>323</v>
      </c>
      <c r="V1364">
        <v>945323</v>
      </c>
      <c r="W1364" t="s">
        <v>26</v>
      </c>
      <c r="X1364" t="s">
        <v>26</v>
      </c>
      <c r="Y1364" t="s">
        <v>1740</v>
      </c>
      <c r="Z1364" t="s">
        <v>862</v>
      </c>
      <c r="AA1364" s="3" t="str">
        <f t="shared" si="42"/>
        <v>5323</v>
      </c>
      <c r="AB1364" s="4" t="str">
        <f t="shared" si="43"/>
        <v>Non-TIF</v>
      </c>
    </row>
    <row r="1365" spans="1:28" x14ac:dyDescent="0.25">
      <c r="A1365">
        <v>2022</v>
      </c>
      <c r="B1365">
        <v>94</v>
      </c>
      <c r="C1365" t="s">
        <v>31</v>
      </c>
      <c r="D1365">
        <v>51620295</v>
      </c>
      <c r="E1365">
        <v>95531859</v>
      </c>
      <c r="F1365">
        <v>4915015</v>
      </c>
      <c r="G1365">
        <v>5927843</v>
      </c>
      <c r="H1365">
        <v>1762851</v>
      </c>
      <c r="I1365">
        <v>0</v>
      </c>
      <c r="J1365">
        <v>0</v>
      </c>
      <c r="K1365">
        <v>29380</v>
      </c>
      <c r="L1365">
        <v>43771341</v>
      </c>
      <c r="M1365">
        <v>0</v>
      </c>
      <c r="N1365">
        <v>203558584</v>
      </c>
      <c r="O1365">
        <v>197296</v>
      </c>
      <c r="P1365">
        <v>203361288</v>
      </c>
      <c r="Q1365">
        <v>6635576</v>
      </c>
      <c r="R1365">
        <v>2022</v>
      </c>
      <c r="S1365">
        <v>94</v>
      </c>
      <c r="T1365">
        <v>6</v>
      </c>
      <c r="U1365">
        <v>96</v>
      </c>
      <c r="V1365">
        <v>946096</v>
      </c>
      <c r="W1365" t="s">
        <v>26</v>
      </c>
      <c r="X1365" t="s">
        <v>26</v>
      </c>
      <c r="Y1365" t="s">
        <v>1739</v>
      </c>
      <c r="Z1365" t="s">
        <v>862</v>
      </c>
      <c r="AA1365" s="3" t="str">
        <f t="shared" si="42"/>
        <v>6096</v>
      </c>
      <c r="AB1365" s="4" t="str">
        <f t="shared" si="43"/>
        <v>Non-TIF</v>
      </c>
    </row>
    <row r="1366" spans="1:28" x14ac:dyDescent="0.25">
      <c r="A1366">
        <v>2022</v>
      </c>
      <c r="B1366">
        <v>94</v>
      </c>
      <c r="C1366" t="s">
        <v>31</v>
      </c>
      <c r="D1366">
        <v>7493818</v>
      </c>
      <c r="E1366">
        <v>28621772</v>
      </c>
      <c r="F1366">
        <v>450709</v>
      </c>
      <c r="G1366">
        <v>8361562</v>
      </c>
      <c r="H1366">
        <v>0</v>
      </c>
      <c r="I1366">
        <v>0</v>
      </c>
      <c r="J1366">
        <v>0</v>
      </c>
      <c r="K1366">
        <v>0</v>
      </c>
      <c r="L1366">
        <v>660934</v>
      </c>
      <c r="M1366">
        <v>5794328</v>
      </c>
      <c r="N1366">
        <v>51383123</v>
      </c>
      <c r="O1366">
        <v>33336</v>
      </c>
      <c r="P1366">
        <v>51349787</v>
      </c>
      <c r="Q1366">
        <v>696687</v>
      </c>
      <c r="R1366">
        <v>2022</v>
      </c>
      <c r="S1366">
        <v>94</v>
      </c>
      <c r="T1366">
        <v>1</v>
      </c>
      <c r="U1366">
        <v>944</v>
      </c>
      <c r="V1366">
        <v>991944</v>
      </c>
      <c r="W1366" t="s">
        <v>26</v>
      </c>
      <c r="X1366" t="s">
        <v>26</v>
      </c>
      <c r="Y1366" t="s">
        <v>495</v>
      </c>
      <c r="Z1366" t="s">
        <v>862</v>
      </c>
      <c r="AA1366" s="3" t="str">
        <f t="shared" si="42"/>
        <v>1944</v>
      </c>
      <c r="AB1366" s="4" t="str">
        <f t="shared" si="43"/>
        <v>Non-TIF</v>
      </c>
    </row>
    <row r="1367" spans="1:28" x14ac:dyDescent="0.25">
      <c r="A1367">
        <v>2022</v>
      </c>
      <c r="B1367">
        <v>99</v>
      </c>
      <c r="C1367" t="s">
        <v>31</v>
      </c>
      <c r="D1367">
        <v>217672</v>
      </c>
      <c r="E1367">
        <v>2097524</v>
      </c>
      <c r="F1367">
        <v>204091</v>
      </c>
      <c r="G1367">
        <v>2733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834435</v>
      </c>
      <c r="N1367">
        <v>3356455</v>
      </c>
      <c r="O1367">
        <v>1852</v>
      </c>
      <c r="P1367">
        <v>3354603</v>
      </c>
      <c r="Q1367">
        <v>4622</v>
      </c>
      <c r="R1367">
        <v>2022</v>
      </c>
      <c r="S1367">
        <v>99</v>
      </c>
      <c r="T1367">
        <v>3</v>
      </c>
      <c r="U1367">
        <v>60</v>
      </c>
      <c r="V1367">
        <v>463060</v>
      </c>
      <c r="W1367" t="s">
        <v>26</v>
      </c>
      <c r="X1367" t="s">
        <v>26</v>
      </c>
      <c r="Y1367" t="s">
        <v>492</v>
      </c>
      <c r="Z1367" t="s">
        <v>909</v>
      </c>
      <c r="AA1367" s="3" t="str">
        <f t="shared" si="42"/>
        <v>3060</v>
      </c>
      <c r="AB1367" s="4" t="str">
        <f t="shared" si="43"/>
        <v>Non-TIF</v>
      </c>
    </row>
    <row r="1368" spans="1:28" x14ac:dyDescent="0.25">
      <c r="A1368">
        <v>2022</v>
      </c>
      <c r="B1368">
        <v>99</v>
      </c>
      <c r="C1368" t="s">
        <v>31</v>
      </c>
      <c r="D1368">
        <v>125871134</v>
      </c>
      <c r="E1368">
        <v>185148422</v>
      </c>
      <c r="F1368">
        <v>17400184</v>
      </c>
      <c r="G1368">
        <v>17555800</v>
      </c>
      <c r="H1368">
        <v>518999</v>
      </c>
      <c r="I1368">
        <v>0</v>
      </c>
      <c r="J1368">
        <v>0</v>
      </c>
      <c r="K1368">
        <v>0</v>
      </c>
      <c r="L1368">
        <v>10538790</v>
      </c>
      <c r="M1368">
        <v>35672089</v>
      </c>
      <c r="N1368">
        <v>392705418</v>
      </c>
      <c r="O1368">
        <v>307432</v>
      </c>
      <c r="P1368">
        <v>392397986</v>
      </c>
      <c r="Q1368">
        <v>9888953</v>
      </c>
      <c r="R1368">
        <v>2022</v>
      </c>
      <c r="S1368">
        <v>99</v>
      </c>
      <c r="T1368">
        <v>1</v>
      </c>
      <c r="U1368">
        <v>206</v>
      </c>
      <c r="V1368">
        <v>991206</v>
      </c>
      <c r="W1368" t="s">
        <v>26</v>
      </c>
      <c r="X1368" t="s">
        <v>26</v>
      </c>
      <c r="Y1368" t="s">
        <v>412</v>
      </c>
      <c r="Z1368" t="s">
        <v>909</v>
      </c>
      <c r="AA1368" s="3" t="str">
        <f t="shared" si="42"/>
        <v>1206</v>
      </c>
      <c r="AB1368" s="4" t="str">
        <f t="shared" si="43"/>
        <v>Non-TIF</v>
      </c>
    </row>
    <row r="1369" spans="1:28" x14ac:dyDescent="0.25">
      <c r="A1369">
        <v>2022</v>
      </c>
      <c r="B1369">
        <v>97</v>
      </c>
      <c r="C1369" t="s">
        <v>44</v>
      </c>
      <c r="D1369">
        <v>18213930</v>
      </c>
      <c r="E1369">
        <v>761955</v>
      </c>
      <c r="F1369">
        <v>202132</v>
      </c>
      <c r="G1369">
        <v>113289304</v>
      </c>
      <c r="H1369">
        <v>232746184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365213505</v>
      </c>
      <c r="O1369">
        <v>25928</v>
      </c>
      <c r="P1369">
        <v>365187577</v>
      </c>
      <c r="Q1369">
        <v>0</v>
      </c>
      <c r="R1369">
        <v>2022</v>
      </c>
      <c r="S1369">
        <v>97</v>
      </c>
      <c r="T1369">
        <v>5</v>
      </c>
      <c r="U1369">
        <v>877</v>
      </c>
      <c r="V1369">
        <v>975877</v>
      </c>
      <c r="W1369" t="s">
        <v>26</v>
      </c>
      <c r="X1369" t="s">
        <v>26</v>
      </c>
      <c r="Y1369" t="s">
        <v>905</v>
      </c>
      <c r="Z1369" t="s">
        <v>904</v>
      </c>
      <c r="AA1369" s="3" t="str">
        <f t="shared" si="42"/>
        <v>5877</v>
      </c>
      <c r="AB1369" s="4" t="str">
        <f t="shared" si="43"/>
        <v>Non-TIF</v>
      </c>
    </row>
    <row r="1370" spans="1:28" x14ac:dyDescent="0.25">
      <c r="A1370">
        <v>2022</v>
      </c>
      <c r="B1370">
        <v>97</v>
      </c>
      <c r="C1370" t="s">
        <v>44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2022</v>
      </c>
      <c r="S1370">
        <v>97</v>
      </c>
      <c r="T1370">
        <v>7</v>
      </c>
      <c r="U1370">
        <v>98</v>
      </c>
      <c r="V1370">
        <v>977098</v>
      </c>
      <c r="W1370" t="s">
        <v>26</v>
      </c>
      <c r="X1370" t="s">
        <v>26</v>
      </c>
      <c r="Y1370" t="s">
        <v>978</v>
      </c>
      <c r="Z1370" t="s">
        <v>904</v>
      </c>
      <c r="AA1370" s="3" t="str">
        <f t="shared" si="42"/>
        <v>7098</v>
      </c>
      <c r="AB1370" s="4" t="str">
        <f t="shared" si="43"/>
        <v>Non-TIF</v>
      </c>
    </row>
    <row r="1371" spans="1:28" x14ac:dyDescent="0.25">
      <c r="A1371">
        <v>2022</v>
      </c>
      <c r="B1371">
        <v>97</v>
      </c>
      <c r="C1371" t="s">
        <v>31</v>
      </c>
      <c r="D1371">
        <v>32389451</v>
      </c>
      <c r="E1371">
        <v>76358181</v>
      </c>
      <c r="F1371">
        <v>3858411</v>
      </c>
      <c r="G1371">
        <v>5568877</v>
      </c>
      <c r="H1371">
        <v>0</v>
      </c>
      <c r="I1371">
        <v>0</v>
      </c>
      <c r="J1371">
        <v>0</v>
      </c>
      <c r="K1371">
        <v>0</v>
      </c>
      <c r="L1371">
        <v>127763</v>
      </c>
      <c r="M1371">
        <v>0</v>
      </c>
      <c r="N1371">
        <v>118302683</v>
      </c>
      <c r="O1371">
        <v>151864</v>
      </c>
      <c r="P1371">
        <v>118150819</v>
      </c>
      <c r="Q1371">
        <v>3094139</v>
      </c>
      <c r="R1371">
        <v>2022</v>
      </c>
      <c r="S1371">
        <v>97</v>
      </c>
      <c r="T1371">
        <v>1</v>
      </c>
      <c r="U1371">
        <v>975</v>
      </c>
      <c r="V1371">
        <v>971975</v>
      </c>
      <c r="W1371" t="s">
        <v>26</v>
      </c>
      <c r="X1371" t="s">
        <v>26</v>
      </c>
      <c r="Y1371" t="s">
        <v>316</v>
      </c>
      <c r="Z1371" t="s">
        <v>904</v>
      </c>
      <c r="AA1371" s="3" t="str">
        <f t="shared" si="42"/>
        <v>1975</v>
      </c>
      <c r="AB1371" s="4" t="str">
        <f t="shared" si="43"/>
        <v>Non-TIF</v>
      </c>
    </row>
    <row r="1372" spans="1:28" x14ac:dyDescent="0.25">
      <c r="A1372">
        <v>2022</v>
      </c>
      <c r="B1372">
        <v>98</v>
      </c>
      <c r="C1372" t="s">
        <v>44</v>
      </c>
      <c r="D1372">
        <v>4836906</v>
      </c>
      <c r="E1372">
        <v>165700</v>
      </c>
      <c r="F1372">
        <v>0</v>
      </c>
      <c r="G1372">
        <v>2813941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7816547</v>
      </c>
      <c r="O1372">
        <v>38892</v>
      </c>
      <c r="P1372">
        <v>7777655</v>
      </c>
      <c r="Q1372">
        <v>0</v>
      </c>
      <c r="R1372">
        <v>2022</v>
      </c>
      <c r="S1372">
        <v>98</v>
      </c>
      <c r="T1372">
        <v>4</v>
      </c>
      <c r="U1372">
        <v>772</v>
      </c>
      <c r="V1372">
        <v>984772</v>
      </c>
      <c r="W1372" t="s">
        <v>26</v>
      </c>
      <c r="X1372" t="s">
        <v>26</v>
      </c>
      <c r="Y1372" t="s">
        <v>315</v>
      </c>
      <c r="Z1372" t="s">
        <v>907</v>
      </c>
      <c r="AA1372" s="3" t="str">
        <f t="shared" si="42"/>
        <v>4772</v>
      </c>
      <c r="AB1372" s="4" t="str">
        <f t="shared" si="43"/>
        <v>Non-TIF</v>
      </c>
    </row>
    <row r="1373" spans="1:28" x14ac:dyDescent="0.25">
      <c r="A1373">
        <v>2022</v>
      </c>
      <c r="B1373">
        <v>98</v>
      </c>
      <c r="C1373" t="s">
        <v>31</v>
      </c>
      <c r="D1373">
        <v>14879097</v>
      </c>
      <c r="E1373">
        <v>46089343</v>
      </c>
      <c r="F1373">
        <v>2184597</v>
      </c>
      <c r="G1373">
        <v>1871298</v>
      </c>
      <c r="H1373">
        <v>7211146</v>
      </c>
      <c r="I1373">
        <v>0</v>
      </c>
      <c r="J1373">
        <v>0</v>
      </c>
      <c r="K1373">
        <v>0</v>
      </c>
      <c r="L1373">
        <v>0</v>
      </c>
      <c r="M1373">
        <v>2056696</v>
      </c>
      <c r="N1373">
        <v>74292177</v>
      </c>
      <c r="O1373">
        <v>29632</v>
      </c>
      <c r="P1373">
        <v>74262545</v>
      </c>
      <c r="Q1373">
        <v>1328145</v>
      </c>
      <c r="R1373">
        <v>2022</v>
      </c>
      <c r="S1373">
        <v>98</v>
      </c>
      <c r="T1373">
        <v>5</v>
      </c>
      <c r="U1373">
        <v>751</v>
      </c>
      <c r="V1373">
        <v>665751</v>
      </c>
      <c r="W1373" t="s">
        <v>26</v>
      </c>
      <c r="X1373" t="s">
        <v>26</v>
      </c>
      <c r="Y1373" t="s">
        <v>787</v>
      </c>
      <c r="Z1373" t="s">
        <v>907</v>
      </c>
      <c r="AA1373" s="3" t="str">
        <f t="shared" si="42"/>
        <v>5751</v>
      </c>
      <c r="AB1373" s="4" t="str">
        <f t="shared" si="43"/>
        <v>Non-TIF</v>
      </c>
    </row>
    <row r="1374" spans="1:28" x14ac:dyDescent="0.25">
      <c r="A1374">
        <v>2022</v>
      </c>
      <c r="B1374">
        <v>98</v>
      </c>
      <c r="C1374" t="s">
        <v>31</v>
      </c>
      <c r="D1374">
        <v>13551202</v>
      </c>
      <c r="E1374">
        <v>9043147</v>
      </c>
      <c r="F1374">
        <v>327446</v>
      </c>
      <c r="G1374">
        <v>949698</v>
      </c>
      <c r="H1374">
        <v>0</v>
      </c>
      <c r="I1374">
        <v>0</v>
      </c>
      <c r="J1374">
        <v>0</v>
      </c>
      <c r="K1374">
        <v>0</v>
      </c>
      <c r="L1374">
        <v>1892589</v>
      </c>
      <c r="M1374">
        <v>914808</v>
      </c>
      <c r="N1374">
        <v>26678890</v>
      </c>
      <c r="O1374">
        <v>48152</v>
      </c>
      <c r="P1374">
        <v>26630738</v>
      </c>
      <c r="Q1374">
        <v>227795</v>
      </c>
      <c r="R1374">
        <v>2022</v>
      </c>
      <c r="S1374">
        <v>98</v>
      </c>
      <c r="T1374">
        <v>2</v>
      </c>
      <c r="U1374">
        <v>295</v>
      </c>
      <c r="V1374">
        <v>952295</v>
      </c>
      <c r="W1374" t="s">
        <v>26</v>
      </c>
      <c r="X1374" t="s">
        <v>26</v>
      </c>
      <c r="Y1374" t="s">
        <v>314</v>
      </c>
      <c r="Z1374" t="s">
        <v>907</v>
      </c>
      <c r="AA1374" s="3" t="str">
        <f t="shared" si="42"/>
        <v>2295</v>
      </c>
      <c r="AB1374" s="4" t="str">
        <f t="shared" si="43"/>
        <v>Non-TIF</v>
      </c>
    </row>
    <row r="1375" spans="1:28" x14ac:dyDescent="0.25">
      <c r="A1375">
        <v>2022</v>
      </c>
      <c r="B1375">
        <v>99</v>
      </c>
      <c r="C1375" t="s">
        <v>44</v>
      </c>
      <c r="D1375">
        <v>0</v>
      </c>
      <c r="E1375">
        <v>0</v>
      </c>
      <c r="F1375">
        <v>0</v>
      </c>
      <c r="G1375">
        <v>0</v>
      </c>
      <c r="H1375">
        <v>8302472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8302472</v>
      </c>
      <c r="O1375">
        <v>0</v>
      </c>
      <c r="P1375">
        <v>8302472</v>
      </c>
      <c r="Q1375">
        <v>0</v>
      </c>
      <c r="R1375">
        <v>2022</v>
      </c>
      <c r="S1375">
        <v>99</v>
      </c>
      <c r="T1375">
        <v>4</v>
      </c>
      <c r="U1375">
        <v>775</v>
      </c>
      <c r="V1375">
        <v>404775</v>
      </c>
      <c r="W1375" t="s">
        <v>26</v>
      </c>
      <c r="X1375" t="s">
        <v>26</v>
      </c>
      <c r="Y1375" t="s">
        <v>449</v>
      </c>
      <c r="Z1375" t="s">
        <v>909</v>
      </c>
      <c r="AA1375" s="3" t="str">
        <f t="shared" si="42"/>
        <v>4775</v>
      </c>
      <c r="AB1375" s="4" t="str">
        <f t="shared" si="43"/>
        <v>Non-TIF</v>
      </c>
    </row>
    <row r="1376" spans="1:28" x14ac:dyDescent="0.25">
      <c r="A1376">
        <v>2022</v>
      </c>
      <c r="B1376">
        <v>99</v>
      </c>
      <c r="C1376" t="s">
        <v>44</v>
      </c>
      <c r="D1376">
        <v>4986396</v>
      </c>
      <c r="E1376">
        <v>260084</v>
      </c>
      <c r="F1376">
        <v>0</v>
      </c>
      <c r="G1376">
        <v>12605242</v>
      </c>
      <c r="H1376">
        <v>17226006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35077728</v>
      </c>
      <c r="O1376">
        <v>38892</v>
      </c>
      <c r="P1376">
        <v>35038836</v>
      </c>
      <c r="Q1376">
        <v>0</v>
      </c>
      <c r="R1376">
        <v>2022</v>
      </c>
      <c r="S1376">
        <v>99</v>
      </c>
      <c r="T1376">
        <v>1</v>
      </c>
      <c r="U1376">
        <v>206</v>
      </c>
      <c r="V1376">
        <v>991206</v>
      </c>
      <c r="W1376" t="s">
        <v>26</v>
      </c>
      <c r="X1376" t="s">
        <v>26</v>
      </c>
      <c r="Y1376" t="s">
        <v>412</v>
      </c>
      <c r="Z1376" t="s">
        <v>909</v>
      </c>
      <c r="AA1376" s="3" t="str">
        <f t="shared" si="42"/>
        <v>1206</v>
      </c>
      <c r="AB1376" s="4" t="str">
        <f t="shared" si="43"/>
        <v>Non-TIF</v>
      </c>
    </row>
    <row r="1377" spans="1:28" x14ac:dyDescent="0.25">
      <c r="A1377">
        <v>2022</v>
      </c>
      <c r="B1377">
        <v>99</v>
      </c>
      <c r="C1377" t="s">
        <v>23</v>
      </c>
      <c r="D1377">
        <v>4466360</v>
      </c>
      <c r="E1377">
        <v>808352</v>
      </c>
      <c r="F1377">
        <v>11586608</v>
      </c>
      <c r="G1377">
        <v>6440422</v>
      </c>
      <c r="H1377">
        <v>106358421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129660163</v>
      </c>
      <c r="O1377">
        <v>0</v>
      </c>
      <c r="P1377">
        <v>129660163</v>
      </c>
      <c r="Q1377">
        <v>0</v>
      </c>
      <c r="R1377">
        <v>2022</v>
      </c>
      <c r="S1377">
        <v>99</v>
      </c>
      <c r="T1377">
        <v>1</v>
      </c>
      <c r="U1377">
        <v>944</v>
      </c>
      <c r="V1377" t="s">
        <v>1006</v>
      </c>
      <c r="W1377" t="s">
        <v>25</v>
      </c>
      <c r="X1377" t="s">
        <v>26</v>
      </c>
      <c r="Y1377" t="s">
        <v>1007</v>
      </c>
      <c r="Z1377" t="s">
        <v>909</v>
      </c>
      <c r="AA1377" s="3" t="str">
        <f t="shared" si="42"/>
        <v>1944</v>
      </c>
      <c r="AB1377" s="4" t="str">
        <f t="shared" si="43"/>
        <v>TIF</v>
      </c>
    </row>
    <row r="1378" spans="1:28" x14ac:dyDescent="0.25">
      <c r="A1378">
        <v>2022</v>
      </c>
      <c r="B1378">
        <v>99</v>
      </c>
      <c r="C1378" t="s">
        <v>31</v>
      </c>
      <c r="D1378">
        <v>4088371</v>
      </c>
      <c r="E1378">
        <v>21505040</v>
      </c>
      <c r="F1378">
        <v>1389309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21907</v>
      </c>
      <c r="M1378">
        <v>1529797</v>
      </c>
      <c r="N1378">
        <v>28534424</v>
      </c>
      <c r="O1378">
        <v>9260</v>
      </c>
      <c r="P1378">
        <v>28525164</v>
      </c>
      <c r="Q1378">
        <v>141866</v>
      </c>
      <c r="R1378">
        <v>2022</v>
      </c>
      <c r="S1378">
        <v>99</v>
      </c>
      <c r="T1378">
        <v>0</v>
      </c>
      <c r="U1378">
        <v>819</v>
      </c>
      <c r="V1378">
        <v>410819</v>
      </c>
      <c r="W1378" t="s">
        <v>26</v>
      </c>
      <c r="X1378" t="s">
        <v>26</v>
      </c>
      <c r="Y1378" t="s">
        <v>407</v>
      </c>
      <c r="Z1378" t="s">
        <v>909</v>
      </c>
      <c r="AA1378" s="3" t="str">
        <f t="shared" si="42"/>
        <v>0819</v>
      </c>
      <c r="AB1378" s="4" t="str">
        <f t="shared" si="43"/>
        <v>Non-TIF</v>
      </c>
    </row>
    <row r="1379" spans="1:28" x14ac:dyDescent="0.25">
      <c r="A1379">
        <v>2022</v>
      </c>
      <c r="B1379">
        <v>95</v>
      </c>
      <c r="C1379" t="s">
        <v>44</v>
      </c>
      <c r="D1379">
        <v>8775089</v>
      </c>
      <c r="E1379">
        <v>145617</v>
      </c>
      <c r="F1379">
        <v>10237</v>
      </c>
      <c r="G1379">
        <v>15841724</v>
      </c>
      <c r="H1379">
        <v>534465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25307132</v>
      </c>
      <c r="O1379">
        <v>27780</v>
      </c>
      <c r="P1379">
        <v>25279352</v>
      </c>
      <c r="Q1379">
        <v>0</v>
      </c>
      <c r="R1379">
        <v>2022</v>
      </c>
      <c r="S1379">
        <v>95</v>
      </c>
      <c r="T1379">
        <v>2</v>
      </c>
      <c r="U1379">
        <v>295</v>
      </c>
      <c r="V1379">
        <v>952295</v>
      </c>
      <c r="W1379" t="s">
        <v>26</v>
      </c>
      <c r="X1379" t="s">
        <v>26</v>
      </c>
      <c r="Y1379" t="s">
        <v>314</v>
      </c>
      <c r="Z1379" t="s">
        <v>865</v>
      </c>
      <c r="AA1379" s="3" t="str">
        <f t="shared" si="42"/>
        <v>2295</v>
      </c>
      <c r="AB1379" s="4" t="str">
        <f t="shared" si="43"/>
        <v>Non-TIF</v>
      </c>
    </row>
    <row r="1380" spans="1:28" x14ac:dyDescent="0.25">
      <c r="A1380">
        <v>2022</v>
      </c>
      <c r="B1380">
        <v>95</v>
      </c>
      <c r="C1380" t="s">
        <v>23</v>
      </c>
      <c r="D1380">
        <v>8382107</v>
      </c>
      <c r="E1380">
        <v>0</v>
      </c>
      <c r="F1380">
        <v>0</v>
      </c>
      <c r="G1380">
        <v>8120697</v>
      </c>
      <c r="H1380">
        <v>22580736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39083540</v>
      </c>
      <c r="O1380">
        <v>0</v>
      </c>
      <c r="P1380">
        <v>39083540</v>
      </c>
      <c r="Q1380">
        <v>0</v>
      </c>
      <c r="R1380">
        <v>2022</v>
      </c>
      <c r="S1380">
        <v>95</v>
      </c>
      <c r="T1380">
        <v>2</v>
      </c>
      <c r="U1380">
        <v>295</v>
      </c>
      <c r="V1380" t="s">
        <v>409</v>
      </c>
      <c r="W1380" t="s">
        <v>25</v>
      </c>
      <c r="X1380" t="s">
        <v>26</v>
      </c>
      <c r="Y1380" t="s">
        <v>410</v>
      </c>
      <c r="Z1380" t="s">
        <v>865</v>
      </c>
      <c r="AA1380" s="3" t="str">
        <f t="shared" si="42"/>
        <v>2295</v>
      </c>
      <c r="AB1380" s="4" t="str">
        <f t="shared" si="43"/>
        <v>TIF</v>
      </c>
    </row>
    <row r="1381" spans="1:28" x14ac:dyDescent="0.25">
      <c r="A1381">
        <v>2022</v>
      </c>
      <c r="B1381">
        <v>95</v>
      </c>
      <c r="C1381" t="s">
        <v>31</v>
      </c>
      <c r="D1381">
        <v>151605</v>
      </c>
      <c r="E1381">
        <v>852772</v>
      </c>
      <c r="F1381">
        <v>33468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1037845</v>
      </c>
      <c r="O1381">
        <v>0</v>
      </c>
      <c r="P1381">
        <v>1037845</v>
      </c>
      <c r="Q1381">
        <v>2588</v>
      </c>
      <c r="R1381">
        <v>2022</v>
      </c>
      <c r="S1381">
        <v>95</v>
      </c>
      <c r="T1381">
        <v>6</v>
      </c>
      <c r="U1381">
        <v>417</v>
      </c>
      <c r="V1381">
        <v>556417</v>
      </c>
      <c r="W1381" t="s">
        <v>26</v>
      </c>
      <c r="X1381" t="s">
        <v>26</v>
      </c>
      <c r="Y1381" t="s">
        <v>604</v>
      </c>
      <c r="Z1381" t="s">
        <v>865</v>
      </c>
      <c r="AA1381" s="3" t="str">
        <f t="shared" si="42"/>
        <v>6417</v>
      </c>
      <c r="AB1381" s="4" t="str">
        <f t="shared" si="43"/>
        <v>Non-TIF</v>
      </c>
    </row>
    <row r="1382" spans="1:28" x14ac:dyDescent="0.25">
      <c r="A1382">
        <v>2022</v>
      </c>
      <c r="B1382">
        <v>96</v>
      </c>
      <c r="C1382" t="s">
        <v>44</v>
      </c>
      <c r="D1382">
        <v>0</v>
      </c>
      <c r="E1382">
        <v>0</v>
      </c>
      <c r="F1382">
        <v>0</v>
      </c>
      <c r="G1382">
        <v>1785242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1785242</v>
      </c>
      <c r="O1382">
        <v>0</v>
      </c>
      <c r="P1382">
        <v>1785242</v>
      </c>
      <c r="Q1382">
        <v>0</v>
      </c>
      <c r="R1382">
        <v>2022</v>
      </c>
      <c r="S1382">
        <v>96</v>
      </c>
      <c r="T1382">
        <v>1</v>
      </c>
      <c r="U1382">
        <v>638</v>
      </c>
      <c r="V1382">
        <v>961638</v>
      </c>
      <c r="W1382" t="s">
        <v>26</v>
      </c>
      <c r="X1382" t="s">
        <v>26</v>
      </c>
      <c r="Y1382" t="s">
        <v>1708</v>
      </c>
      <c r="Z1382" t="s">
        <v>869</v>
      </c>
      <c r="AA1382" s="3" t="str">
        <f t="shared" si="42"/>
        <v>1638</v>
      </c>
      <c r="AB1382" s="4" t="str">
        <f t="shared" si="43"/>
        <v>Non-TIF</v>
      </c>
    </row>
    <row r="1383" spans="1:28" x14ac:dyDescent="0.25">
      <c r="A1383">
        <v>2022</v>
      </c>
      <c r="B1383">
        <v>96</v>
      </c>
      <c r="C1383" t="s">
        <v>44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2022</v>
      </c>
      <c r="S1383">
        <v>96</v>
      </c>
      <c r="T1383">
        <v>6</v>
      </c>
      <c r="U1383">
        <v>100</v>
      </c>
      <c r="V1383">
        <v>966100</v>
      </c>
      <c r="W1383" t="s">
        <v>26</v>
      </c>
      <c r="X1383" t="s">
        <v>26</v>
      </c>
      <c r="Y1383" t="s">
        <v>903</v>
      </c>
      <c r="Z1383" t="s">
        <v>869</v>
      </c>
      <c r="AA1383" s="3" t="str">
        <f t="shared" si="42"/>
        <v>6100</v>
      </c>
      <c r="AB1383" s="4" t="str">
        <f t="shared" si="43"/>
        <v>Non-TIF</v>
      </c>
    </row>
    <row r="1384" spans="1:28" x14ac:dyDescent="0.25">
      <c r="A1384">
        <v>2022</v>
      </c>
      <c r="B1384">
        <v>96</v>
      </c>
      <c r="C1384" t="s">
        <v>23</v>
      </c>
      <c r="D1384">
        <v>0</v>
      </c>
      <c r="E1384">
        <v>0</v>
      </c>
      <c r="F1384">
        <v>0</v>
      </c>
      <c r="G1384">
        <v>4926962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4926962</v>
      </c>
      <c r="O1384">
        <v>0</v>
      </c>
      <c r="P1384">
        <v>4926962</v>
      </c>
      <c r="Q1384">
        <v>0</v>
      </c>
      <c r="R1384">
        <v>2022</v>
      </c>
      <c r="S1384">
        <v>96</v>
      </c>
      <c r="T1384">
        <v>1</v>
      </c>
      <c r="U1384">
        <v>638</v>
      </c>
      <c r="V1384" t="s">
        <v>973</v>
      </c>
      <c r="W1384" t="s">
        <v>25</v>
      </c>
      <c r="X1384" t="s">
        <v>26</v>
      </c>
      <c r="Y1384" t="s">
        <v>1728</v>
      </c>
      <c r="Z1384" t="s">
        <v>869</v>
      </c>
      <c r="AA1384" s="3" t="str">
        <f t="shared" si="42"/>
        <v>1638</v>
      </c>
      <c r="AB1384" s="4" t="str">
        <f t="shared" si="43"/>
        <v>TIF</v>
      </c>
    </row>
    <row r="1385" spans="1:28" x14ac:dyDescent="0.25">
      <c r="A1385">
        <v>2022</v>
      </c>
      <c r="B1385">
        <v>96</v>
      </c>
      <c r="C1385" t="s">
        <v>31</v>
      </c>
      <c r="D1385">
        <v>13043122</v>
      </c>
      <c r="E1385">
        <v>16943724</v>
      </c>
      <c r="F1385">
        <v>1127914</v>
      </c>
      <c r="G1385">
        <v>188884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1417600</v>
      </c>
      <c r="N1385">
        <v>32721244</v>
      </c>
      <c r="O1385">
        <v>40744</v>
      </c>
      <c r="P1385">
        <v>32680500</v>
      </c>
      <c r="Q1385">
        <v>287591</v>
      </c>
      <c r="R1385">
        <v>2022</v>
      </c>
      <c r="S1385">
        <v>96</v>
      </c>
      <c r="T1385">
        <v>5</v>
      </c>
      <c r="U1385">
        <v>310</v>
      </c>
      <c r="V1385">
        <v>35310</v>
      </c>
      <c r="W1385" t="s">
        <v>26</v>
      </c>
      <c r="X1385" t="s">
        <v>26</v>
      </c>
      <c r="Y1385" t="s">
        <v>87</v>
      </c>
      <c r="Z1385" t="s">
        <v>869</v>
      </c>
      <c r="AA1385" s="3" t="str">
        <f t="shared" si="42"/>
        <v>5310</v>
      </c>
      <c r="AB1385" s="4" t="str">
        <f t="shared" si="43"/>
        <v>Non-TIF</v>
      </c>
    </row>
    <row r="1386" spans="1:28" x14ac:dyDescent="0.25">
      <c r="A1386">
        <v>2022</v>
      </c>
      <c r="B1386">
        <v>97</v>
      </c>
      <c r="C1386" t="s">
        <v>23</v>
      </c>
      <c r="D1386">
        <v>4435699</v>
      </c>
      <c r="E1386">
        <v>0</v>
      </c>
      <c r="F1386">
        <v>0</v>
      </c>
      <c r="G1386">
        <v>800942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5236641</v>
      </c>
      <c r="O1386">
        <v>5556</v>
      </c>
      <c r="P1386">
        <v>5231085</v>
      </c>
      <c r="Q1386">
        <v>0</v>
      </c>
      <c r="R1386">
        <v>2022</v>
      </c>
      <c r="S1386">
        <v>97</v>
      </c>
      <c r="T1386">
        <v>7</v>
      </c>
      <c r="U1386">
        <v>98</v>
      </c>
      <c r="V1386" t="s">
        <v>976</v>
      </c>
      <c r="W1386" t="s">
        <v>25</v>
      </c>
      <c r="X1386" t="s">
        <v>26</v>
      </c>
      <c r="Y1386" t="s">
        <v>977</v>
      </c>
      <c r="Z1386" t="s">
        <v>904</v>
      </c>
      <c r="AA1386" s="3" t="str">
        <f t="shared" si="42"/>
        <v>7098</v>
      </c>
      <c r="AB1386" s="4" t="str">
        <f t="shared" si="43"/>
        <v>TIF</v>
      </c>
    </row>
    <row r="1387" spans="1:28" x14ac:dyDescent="0.25">
      <c r="A1387">
        <v>2022</v>
      </c>
      <c r="B1387">
        <v>97</v>
      </c>
      <c r="C1387" t="s">
        <v>31</v>
      </c>
      <c r="D1387">
        <v>44787133</v>
      </c>
      <c r="E1387">
        <v>155169445</v>
      </c>
      <c r="F1387">
        <v>6724155</v>
      </c>
      <c r="G1387">
        <v>2691743</v>
      </c>
      <c r="H1387">
        <v>0</v>
      </c>
      <c r="I1387">
        <v>0</v>
      </c>
      <c r="J1387">
        <v>0</v>
      </c>
      <c r="K1387">
        <v>0</v>
      </c>
      <c r="L1387">
        <v>479811</v>
      </c>
      <c r="M1387">
        <v>0</v>
      </c>
      <c r="N1387">
        <v>209852287</v>
      </c>
      <c r="O1387">
        <v>157420</v>
      </c>
      <c r="P1387">
        <v>209694867</v>
      </c>
      <c r="Q1387">
        <v>3469686</v>
      </c>
      <c r="R1387">
        <v>2022</v>
      </c>
      <c r="S1387">
        <v>97</v>
      </c>
      <c r="T1387">
        <v>4</v>
      </c>
      <c r="U1387">
        <v>33</v>
      </c>
      <c r="V1387">
        <v>674033</v>
      </c>
      <c r="W1387" t="s">
        <v>26</v>
      </c>
      <c r="X1387" t="s">
        <v>26</v>
      </c>
      <c r="Y1387" t="s">
        <v>1721</v>
      </c>
      <c r="Z1387" t="s">
        <v>904</v>
      </c>
      <c r="AA1387" s="3" t="str">
        <f t="shared" si="42"/>
        <v>4033</v>
      </c>
      <c r="AB1387" s="4" t="str">
        <f t="shared" si="43"/>
        <v>Non-TIF</v>
      </c>
    </row>
    <row r="1388" spans="1:28" x14ac:dyDescent="0.25">
      <c r="A1388">
        <v>2022</v>
      </c>
      <c r="B1388">
        <v>97</v>
      </c>
      <c r="C1388" t="s">
        <v>31</v>
      </c>
      <c r="D1388">
        <v>153279776</v>
      </c>
      <c r="E1388">
        <v>90167998</v>
      </c>
      <c r="F1388">
        <v>4559050</v>
      </c>
      <c r="G1388">
        <v>20240665</v>
      </c>
      <c r="H1388">
        <v>902711</v>
      </c>
      <c r="I1388">
        <v>0</v>
      </c>
      <c r="J1388">
        <v>0</v>
      </c>
      <c r="K1388">
        <v>0</v>
      </c>
      <c r="L1388">
        <v>2379546</v>
      </c>
      <c r="M1388">
        <v>0</v>
      </c>
      <c r="N1388">
        <v>271529746</v>
      </c>
      <c r="O1388">
        <v>314840</v>
      </c>
      <c r="P1388">
        <v>271214906</v>
      </c>
      <c r="Q1388">
        <v>4756489</v>
      </c>
      <c r="R1388">
        <v>2022</v>
      </c>
      <c r="S1388">
        <v>97</v>
      </c>
      <c r="T1388">
        <v>3</v>
      </c>
      <c r="U1388">
        <v>555</v>
      </c>
      <c r="V1388">
        <v>973555</v>
      </c>
      <c r="W1388" t="s">
        <v>26</v>
      </c>
      <c r="X1388" t="s">
        <v>26</v>
      </c>
      <c r="Y1388" t="s">
        <v>906</v>
      </c>
      <c r="Z1388" t="s">
        <v>904</v>
      </c>
      <c r="AA1388" s="3" t="str">
        <f t="shared" si="42"/>
        <v>3555</v>
      </c>
      <c r="AB1388" s="4" t="str">
        <f t="shared" si="43"/>
        <v>Non-TIF</v>
      </c>
    </row>
    <row r="1389" spans="1:28" x14ac:dyDescent="0.25">
      <c r="A1389">
        <v>2022</v>
      </c>
      <c r="B1389">
        <v>97</v>
      </c>
      <c r="C1389" t="s">
        <v>31</v>
      </c>
      <c r="D1389">
        <v>96181815</v>
      </c>
      <c r="E1389">
        <v>130864322</v>
      </c>
      <c r="F1389">
        <v>5422074</v>
      </c>
      <c r="G1389">
        <v>16085335</v>
      </c>
      <c r="H1389">
        <v>499320</v>
      </c>
      <c r="I1389">
        <v>0</v>
      </c>
      <c r="J1389">
        <v>0</v>
      </c>
      <c r="K1389">
        <v>0</v>
      </c>
      <c r="L1389">
        <v>2049175</v>
      </c>
      <c r="M1389">
        <v>12220879</v>
      </c>
      <c r="N1389">
        <v>263322920</v>
      </c>
      <c r="O1389">
        <v>264836</v>
      </c>
      <c r="P1389">
        <v>263058084</v>
      </c>
      <c r="Q1389">
        <v>58385266</v>
      </c>
      <c r="R1389">
        <v>2022</v>
      </c>
      <c r="S1389">
        <v>97</v>
      </c>
      <c r="T1389">
        <v>6</v>
      </c>
      <c r="U1389">
        <v>992</v>
      </c>
      <c r="V1389">
        <v>976992</v>
      </c>
      <c r="W1389" t="s">
        <v>26</v>
      </c>
      <c r="X1389" t="s">
        <v>26</v>
      </c>
      <c r="Y1389" t="s">
        <v>792</v>
      </c>
      <c r="Z1389" t="s">
        <v>904</v>
      </c>
      <c r="AA1389" s="3" t="str">
        <f t="shared" si="42"/>
        <v>6992</v>
      </c>
      <c r="AB1389" s="4" t="str">
        <f t="shared" si="43"/>
        <v>Non-TIF</v>
      </c>
    </row>
    <row r="1390" spans="1:28" x14ac:dyDescent="0.25">
      <c r="A1390">
        <v>2022</v>
      </c>
      <c r="B1390">
        <v>97</v>
      </c>
      <c r="C1390" t="s">
        <v>31</v>
      </c>
      <c r="D1390">
        <v>100249308</v>
      </c>
      <c r="E1390">
        <v>114236367</v>
      </c>
      <c r="F1390">
        <v>5095331</v>
      </c>
      <c r="G1390">
        <v>7780504</v>
      </c>
      <c r="H1390">
        <v>19680</v>
      </c>
      <c r="I1390">
        <v>0</v>
      </c>
      <c r="J1390">
        <v>0</v>
      </c>
      <c r="K1390">
        <v>0</v>
      </c>
      <c r="L1390">
        <v>3465501</v>
      </c>
      <c r="M1390">
        <v>0</v>
      </c>
      <c r="N1390">
        <v>230846691</v>
      </c>
      <c r="O1390">
        <v>261132</v>
      </c>
      <c r="P1390">
        <v>230585559</v>
      </c>
      <c r="Q1390">
        <v>3072776</v>
      </c>
      <c r="R1390">
        <v>2022</v>
      </c>
      <c r="S1390">
        <v>97</v>
      </c>
      <c r="T1390">
        <v>7</v>
      </c>
      <c r="U1390">
        <v>98</v>
      </c>
      <c r="V1390">
        <v>977098</v>
      </c>
      <c r="W1390" t="s">
        <v>26</v>
      </c>
      <c r="X1390" t="s">
        <v>26</v>
      </c>
      <c r="Y1390" t="s">
        <v>978</v>
      </c>
      <c r="Z1390" t="s">
        <v>904</v>
      </c>
      <c r="AA1390" s="3" t="str">
        <f t="shared" si="42"/>
        <v>7098</v>
      </c>
      <c r="AB1390" s="4" t="str">
        <f t="shared" si="43"/>
        <v>Non-TIF</v>
      </c>
    </row>
    <row r="1391" spans="1:28" x14ac:dyDescent="0.25">
      <c r="A1391">
        <v>2022</v>
      </c>
      <c r="B1391">
        <v>98</v>
      </c>
      <c r="C1391" t="s">
        <v>31</v>
      </c>
      <c r="D1391">
        <v>21319666</v>
      </c>
      <c r="E1391">
        <v>52365732</v>
      </c>
      <c r="F1391">
        <v>1975453</v>
      </c>
      <c r="G1391">
        <v>5470952</v>
      </c>
      <c r="H1391">
        <v>17260590</v>
      </c>
      <c r="I1391">
        <v>0</v>
      </c>
      <c r="J1391">
        <v>0</v>
      </c>
      <c r="K1391">
        <v>0</v>
      </c>
      <c r="L1391">
        <v>40481912</v>
      </c>
      <c r="M1391">
        <v>8337499</v>
      </c>
      <c r="N1391">
        <v>147211804</v>
      </c>
      <c r="O1391">
        <v>48152</v>
      </c>
      <c r="P1391">
        <v>147163652</v>
      </c>
      <c r="Q1391">
        <v>1638856</v>
      </c>
      <c r="R1391">
        <v>2022</v>
      </c>
      <c r="S1391">
        <v>98</v>
      </c>
      <c r="T1391">
        <v>3</v>
      </c>
      <c r="U1391">
        <v>420</v>
      </c>
      <c r="V1391">
        <v>953420</v>
      </c>
      <c r="W1391" t="s">
        <v>26</v>
      </c>
      <c r="X1391" t="s">
        <v>26</v>
      </c>
      <c r="Y1391" t="s">
        <v>868</v>
      </c>
      <c r="Z1391" t="s">
        <v>907</v>
      </c>
      <c r="AA1391" s="3" t="str">
        <f t="shared" si="42"/>
        <v>3420</v>
      </c>
      <c r="AB1391" s="4" t="str">
        <f t="shared" si="43"/>
        <v>Non-TIF</v>
      </c>
    </row>
    <row r="1392" spans="1:28" x14ac:dyDescent="0.25">
      <c r="A1392">
        <v>2022</v>
      </c>
      <c r="B1392">
        <v>99</v>
      </c>
      <c r="C1392" t="s">
        <v>31</v>
      </c>
      <c r="D1392">
        <v>90323612</v>
      </c>
      <c r="E1392">
        <v>76901069</v>
      </c>
      <c r="F1392">
        <v>3064000</v>
      </c>
      <c r="G1392">
        <v>16126111</v>
      </c>
      <c r="H1392">
        <v>4809235</v>
      </c>
      <c r="I1392">
        <v>0</v>
      </c>
      <c r="J1392">
        <v>0</v>
      </c>
      <c r="K1392">
        <v>0</v>
      </c>
      <c r="L1392">
        <v>6234431</v>
      </c>
      <c r="M1392">
        <v>17273965</v>
      </c>
      <c r="N1392">
        <v>214732423</v>
      </c>
      <c r="O1392">
        <v>248168</v>
      </c>
      <c r="P1392">
        <v>214484255</v>
      </c>
      <c r="Q1392">
        <v>4383487</v>
      </c>
      <c r="R1392">
        <v>2022</v>
      </c>
      <c r="S1392">
        <v>99</v>
      </c>
      <c r="T1392">
        <v>0</v>
      </c>
      <c r="U1392">
        <v>594</v>
      </c>
      <c r="V1392">
        <v>990594</v>
      </c>
      <c r="W1392" t="s">
        <v>26</v>
      </c>
      <c r="X1392" t="s">
        <v>26</v>
      </c>
      <c r="Y1392" t="s">
        <v>411</v>
      </c>
      <c r="Z1392" t="s">
        <v>909</v>
      </c>
      <c r="AA1392" s="3" t="str">
        <f t="shared" si="42"/>
        <v>0594</v>
      </c>
      <c r="AB1392" s="4" t="str">
        <f t="shared" si="43"/>
        <v>Non-TIF</v>
      </c>
    </row>
    <row r="1393" spans="1:28" x14ac:dyDescent="0.25">
      <c r="A1393">
        <v>2022</v>
      </c>
      <c r="B1393">
        <v>99</v>
      </c>
      <c r="C1393" t="s">
        <v>31</v>
      </c>
      <c r="D1393">
        <v>14991617</v>
      </c>
      <c r="E1393">
        <v>38463942</v>
      </c>
      <c r="F1393">
        <v>5725315</v>
      </c>
      <c r="G1393">
        <v>1740111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3048005</v>
      </c>
      <c r="N1393">
        <v>63968990</v>
      </c>
      <c r="O1393">
        <v>74080</v>
      </c>
      <c r="P1393">
        <v>63894910</v>
      </c>
      <c r="Q1393">
        <v>813404</v>
      </c>
      <c r="R1393">
        <v>2022</v>
      </c>
      <c r="S1393">
        <v>99</v>
      </c>
      <c r="T1393">
        <v>1</v>
      </c>
      <c r="U1393">
        <v>854</v>
      </c>
      <c r="V1393">
        <v>991854</v>
      </c>
      <c r="W1393" t="s">
        <v>26</v>
      </c>
      <c r="X1393" t="s">
        <v>26</v>
      </c>
      <c r="Y1393" t="s">
        <v>426</v>
      </c>
      <c r="Z1393" t="s">
        <v>909</v>
      </c>
      <c r="AA1393" s="3" t="str">
        <f t="shared" si="42"/>
        <v>1854</v>
      </c>
      <c r="AB1393" s="4" t="str">
        <f t="shared" si="43"/>
        <v>Non-TIF</v>
      </c>
    </row>
    <row r="1394" spans="1:28" x14ac:dyDescent="0.25">
      <c r="A1394">
        <v>2022</v>
      </c>
      <c r="B1394">
        <v>99</v>
      </c>
      <c r="C1394" t="s">
        <v>31</v>
      </c>
      <c r="D1394">
        <v>80546522</v>
      </c>
      <c r="E1394">
        <v>68164924</v>
      </c>
      <c r="F1394">
        <v>2124845</v>
      </c>
      <c r="G1394">
        <v>9793052</v>
      </c>
      <c r="H1394">
        <v>15639383</v>
      </c>
      <c r="I1394">
        <v>0</v>
      </c>
      <c r="J1394">
        <v>0</v>
      </c>
      <c r="K1394">
        <v>0</v>
      </c>
      <c r="L1394">
        <v>15003191</v>
      </c>
      <c r="M1394">
        <v>23735037</v>
      </c>
      <c r="N1394">
        <v>215006954</v>
      </c>
      <c r="O1394">
        <v>268540</v>
      </c>
      <c r="P1394">
        <v>214738414</v>
      </c>
      <c r="Q1394">
        <v>5761433</v>
      </c>
      <c r="R1394">
        <v>2022</v>
      </c>
      <c r="S1394">
        <v>99</v>
      </c>
      <c r="T1394">
        <v>1</v>
      </c>
      <c r="U1394">
        <v>944</v>
      </c>
      <c r="V1394">
        <v>991944</v>
      </c>
      <c r="W1394" t="s">
        <v>26</v>
      </c>
      <c r="X1394" t="s">
        <v>26</v>
      </c>
      <c r="Y1394" t="s">
        <v>495</v>
      </c>
      <c r="Z1394" t="s">
        <v>909</v>
      </c>
      <c r="AA1394" s="3" t="str">
        <f t="shared" si="42"/>
        <v>1944</v>
      </c>
      <c r="AB1394" s="4" t="str">
        <f t="shared" si="43"/>
        <v>Non-TIF</v>
      </c>
    </row>
    <row r="1395" spans="1:28" x14ac:dyDescent="0.25">
      <c r="A1395">
        <v>2022</v>
      </c>
      <c r="B1395">
        <v>74</v>
      </c>
      <c r="C1395" t="s">
        <v>44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2022</v>
      </c>
      <c r="S1395">
        <v>74</v>
      </c>
      <c r="T1395">
        <v>5</v>
      </c>
      <c r="U1395">
        <v>724</v>
      </c>
      <c r="V1395">
        <v>745724</v>
      </c>
      <c r="W1395" t="s">
        <v>26</v>
      </c>
      <c r="X1395" t="s">
        <v>26</v>
      </c>
      <c r="Y1395" t="s">
        <v>261</v>
      </c>
      <c r="Z1395" t="s">
        <v>738</v>
      </c>
      <c r="AA1395" s="3" t="str">
        <f t="shared" si="42"/>
        <v>5724</v>
      </c>
      <c r="AB1395" s="4" t="str">
        <f t="shared" si="43"/>
        <v>Non-TIF</v>
      </c>
    </row>
    <row r="1396" spans="1:28" x14ac:dyDescent="0.25">
      <c r="A1396">
        <v>2022</v>
      </c>
      <c r="B1396">
        <v>74</v>
      </c>
      <c r="C1396" t="s">
        <v>23</v>
      </c>
      <c r="D1396">
        <v>671742</v>
      </c>
      <c r="E1396">
        <v>289813</v>
      </c>
      <c r="F1396">
        <v>3583</v>
      </c>
      <c r="G1396">
        <v>3065480</v>
      </c>
      <c r="H1396">
        <v>33789932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37820550</v>
      </c>
      <c r="O1396">
        <v>0</v>
      </c>
      <c r="P1396">
        <v>37820550</v>
      </c>
      <c r="Q1396">
        <v>0</v>
      </c>
      <c r="R1396">
        <v>2022</v>
      </c>
      <c r="S1396">
        <v>74</v>
      </c>
      <c r="T1396">
        <v>2</v>
      </c>
      <c r="U1396">
        <v>88</v>
      </c>
      <c r="V1396" t="s">
        <v>955</v>
      </c>
      <c r="W1396" t="s">
        <v>25</v>
      </c>
      <c r="X1396" t="s">
        <v>26</v>
      </c>
      <c r="Y1396" t="s">
        <v>956</v>
      </c>
      <c r="Z1396" t="s">
        <v>738</v>
      </c>
      <c r="AA1396" s="3" t="str">
        <f t="shared" si="42"/>
        <v>2088</v>
      </c>
      <c r="AB1396" s="4" t="str">
        <f t="shared" si="43"/>
        <v>TIF</v>
      </c>
    </row>
    <row r="1397" spans="1:28" x14ac:dyDescent="0.25">
      <c r="A1397">
        <v>2022</v>
      </c>
      <c r="B1397">
        <v>74</v>
      </c>
      <c r="C1397" t="s">
        <v>31</v>
      </c>
      <c r="D1397">
        <v>77377024</v>
      </c>
      <c r="E1397">
        <v>151031895</v>
      </c>
      <c r="F1397">
        <v>10042035</v>
      </c>
      <c r="G1397">
        <v>6122305</v>
      </c>
      <c r="H1397">
        <v>3689906</v>
      </c>
      <c r="I1397">
        <v>0</v>
      </c>
      <c r="J1397">
        <v>0</v>
      </c>
      <c r="K1397">
        <v>0</v>
      </c>
      <c r="L1397">
        <v>1181726</v>
      </c>
      <c r="M1397">
        <v>22224788</v>
      </c>
      <c r="N1397">
        <v>271669679</v>
      </c>
      <c r="O1397">
        <v>232911</v>
      </c>
      <c r="P1397">
        <v>271436768</v>
      </c>
      <c r="Q1397">
        <v>19472648</v>
      </c>
      <c r="R1397">
        <v>2022</v>
      </c>
      <c r="S1397">
        <v>74</v>
      </c>
      <c r="T1397">
        <v>2</v>
      </c>
      <c r="U1397">
        <v>88</v>
      </c>
      <c r="V1397">
        <v>742088</v>
      </c>
      <c r="W1397" t="s">
        <v>26</v>
      </c>
      <c r="X1397" t="s">
        <v>26</v>
      </c>
      <c r="Y1397" t="s">
        <v>759</v>
      </c>
      <c r="Z1397" t="s">
        <v>738</v>
      </c>
      <c r="AA1397" s="3" t="str">
        <f t="shared" si="42"/>
        <v>2088</v>
      </c>
      <c r="AB1397" s="4" t="str">
        <f t="shared" si="43"/>
        <v>Non-TIF</v>
      </c>
    </row>
    <row r="1398" spans="1:28" x14ac:dyDescent="0.25">
      <c r="A1398">
        <v>2022</v>
      </c>
      <c r="B1398">
        <v>75</v>
      </c>
      <c r="C1398" t="s">
        <v>44</v>
      </c>
      <c r="D1398">
        <v>12070529</v>
      </c>
      <c r="E1398">
        <v>0</v>
      </c>
      <c r="F1398">
        <v>0</v>
      </c>
      <c r="G1398">
        <v>11231948</v>
      </c>
      <c r="H1398">
        <v>565917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23868394</v>
      </c>
      <c r="O1398">
        <v>38892</v>
      </c>
      <c r="P1398">
        <v>23829502</v>
      </c>
      <c r="Q1398">
        <v>0</v>
      </c>
      <c r="R1398">
        <v>2022</v>
      </c>
      <c r="S1398">
        <v>75</v>
      </c>
      <c r="T1398">
        <v>0</v>
      </c>
      <c r="U1398">
        <v>63</v>
      </c>
      <c r="V1398">
        <v>750063</v>
      </c>
      <c r="W1398" t="s">
        <v>26</v>
      </c>
      <c r="X1398" t="s">
        <v>26</v>
      </c>
      <c r="Y1398" t="s">
        <v>760</v>
      </c>
      <c r="Z1398" t="s">
        <v>740</v>
      </c>
      <c r="AA1398" s="3" t="str">
        <f t="shared" si="42"/>
        <v>0063</v>
      </c>
      <c r="AB1398" s="4" t="str">
        <f t="shared" si="43"/>
        <v>Non-TIF</v>
      </c>
    </row>
    <row r="1399" spans="1:28" x14ac:dyDescent="0.25">
      <c r="A1399">
        <v>2022</v>
      </c>
      <c r="B1399">
        <v>75</v>
      </c>
      <c r="C1399" t="s">
        <v>44</v>
      </c>
      <c r="D1399">
        <v>7276209</v>
      </c>
      <c r="E1399">
        <v>2493070</v>
      </c>
      <c r="F1399">
        <v>164517</v>
      </c>
      <c r="G1399">
        <v>81469359</v>
      </c>
      <c r="H1399">
        <v>40673466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132076621</v>
      </c>
      <c r="O1399">
        <v>66672</v>
      </c>
      <c r="P1399">
        <v>132009949</v>
      </c>
      <c r="Q1399">
        <v>0</v>
      </c>
      <c r="R1399">
        <v>2022</v>
      </c>
      <c r="S1399">
        <v>75</v>
      </c>
      <c r="T1399">
        <v>3</v>
      </c>
      <c r="U1399">
        <v>600</v>
      </c>
      <c r="V1399">
        <v>753600</v>
      </c>
      <c r="W1399" t="s">
        <v>26</v>
      </c>
      <c r="X1399" t="s">
        <v>26</v>
      </c>
      <c r="Y1399" t="s">
        <v>741</v>
      </c>
      <c r="Z1399" t="s">
        <v>740</v>
      </c>
      <c r="AA1399" s="3" t="str">
        <f t="shared" si="42"/>
        <v>3600</v>
      </c>
      <c r="AB1399" s="4" t="str">
        <f t="shared" si="43"/>
        <v>Non-TIF</v>
      </c>
    </row>
    <row r="1400" spans="1:28" x14ac:dyDescent="0.25">
      <c r="A1400">
        <v>2022</v>
      </c>
      <c r="B1400">
        <v>75</v>
      </c>
      <c r="C1400" t="s">
        <v>23</v>
      </c>
      <c r="D1400">
        <v>646145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646145</v>
      </c>
      <c r="O1400">
        <v>0</v>
      </c>
      <c r="P1400">
        <v>646145</v>
      </c>
      <c r="Q1400">
        <v>0</v>
      </c>
      <c r="R1400">
        <v>2022</v>
      </c>
      <c r="S1400">
        <v>75</v>
      </c>
      <c r="T1400">
        <v>0</v>
      </c>
      <c r="U1400">
        <v>63</v>
      </c>
      <c r="V1400" t="s">
        <v>761</v>
      </c>
      <c r="W1400" t="s">
        <v>25</v>
      </c>
      <c r="X1400" t="s">
        <v>26</v>
      </c>
      <c r="Y1400" t="s">
        <v>762</v>
      </c>
      <c r="Z1400" t="s">
        <v>740</v>
      </c>
      <c r="AA1400" s="3" t="str">
        <f t="shared" si="42"/>
        <v>0063</v>
      </c>
      <c r="AB1400" s="4" t="str">
        <f t="shared" si="43"/>
        <v>TIF</v>
      </c>
    </row>
    <row r="1401" spans="1:28" x14ac:dyDescent="0.25">
      <c r="A1401">
        <v>2022</v>
      </c>
      <c r="B1401">
        <v>75</v>
      </c>
      <c r="C1401" t="s">
        <v>23</v>
      </c>
      <c r="D1401">
        <v>30420920</v>
      </c>
      <c r="E1401">
        <v>3887854</v>
      </c>
      <c r="F1401">
        <v>31270</v>
      </c>
      <c r="G1401">
        <v>61499517</v>
      </c>
      <c r="H1401">
        <v>57037460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152877021</v>
      </c>
      <c r="O1401">
        <v>5556</v>
      </c>
      <c r="P1401">
        <v>152871465</v>
      </c>
      <c r="Q1401">
        <v>0</v>
      </c>
      <c r="R1401">
        <v>2022</v>
      </c>
      <c r="S1401">
        <v>75</v>
      </c>
      <c r="T1401">
        <v>3</v>
      </c>
      <c r="U1401">
        <v>600</v>
      </c>
      <c r="V1401" t="s">
        <v>963</v>
      </c>
      <c r="W1401" t="s">
        <v>25</v>
      </c>
      <c r="X1401" t="s">
        <v>26</v>
      </c>
      <c r="Y1401" t="s">
        <v>964</v>
      </c>
      <c r="Z1401" t="s">
        <v>740</v>
      </c>
      <c r="AA1401" s="3" t="str">
        <f t="shared" si="42"/>
        <v>3600</v>
      </c>
      <c r="AB1401" s="4" t="str">
        <f t="shared" si="43"/>
        <v>TIF</v>
      </c>
    </row>
    <row r="1402" spans="1:28" x14ac:dyDescent="0.25">
      <c r="A1402">
        <v>2022</v>
      </c>
      <c r="B1402">
        <v>75</v>
      </c>
      <c r="C1402" t="s">
        <v>31</v>
      </c>
      <c r="D1402">
        <v>301472</v>
      </c>
      <c r="E1402">
        <v>1082709</v>
      </c>
      <c r="F1402">
        <v>16240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347941</v>
      </c>
      <c r="M1402">
        <v>0</v>
      </c>
      <c r="N1402">
        <v>1748362</v>
      </c>
      <c r="O1402">
        <v>1852</v>
      </c>
      <c r="P1402">
        <v>1746510</v>
      </c>
      <c r="Q1402">
        <v>2468</v>
      </c>
      <c r="R1402">
        <v>2022</v>
      </c>
      <c r="S1402">
        <v>75</v>
      </c>
      <c r="T1402">
        <v>3</v>
      </c>
      <c r="U1402">
        <v>555</v>
      </c>
      <c r="V1402">
        <v>973555</v>
      </c>
      <c r="W1402" t="s">
        <v>26</v>
      </c>
      <c r="X1402" t="s">
        <v>26</v>
      </c>
      <c r="Y1402" t="s">
        <v>906</v>
      </c>
      <c r="Z1402" t="s">
        <v>740</v>
      </c>
      <c r="AA1402" s="3" t="str">
        <f t="shared" si="42"/>
        <v>3555</v>
      </c>
      <c r="AB1402" s="4" t="str">
        <f t="shared" si="43"/>
        <v>Non-TIF</v>
      </c>
    </row>
    <row r="1403" spans="1:28" x14ac:dyDescent="0.25">
      <c r="A1403">
        <v>2022</v>
      </c>
      <c r="B1403">
        <v>76</v>
      </c>
      <c r="C1403" t="s">
        <v>44</v>
      </c>
      <c r="D1403">
        <v>944703</v>
      </c>
      <c r="E1403">
        <v>41598</v>
      </c>
      <c r="F1403">
        <v>0</v>
      </c>
      <c r="G1403">
        <v>705184</v>
      </c>
      <c r="H1403">
        <v>100273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1791758</v>
      </c>
      <c r="O1403">
        <v>5556</v>
      </c>
      <c r="P1403">
        <v>1786202</v>
      </c>
      <c r="Q1403">
        <v>0</v>
      </c>
      <c r="R1403">
        <v>2022</v>
      </c>
      <c r="S1403">
        <v>76</v>
      </c>
      <c r="T1403">
        <v>2</v>
      </c>
      <c r="U1403">
        <v>493</v>
      </c>
      <c r="V1403">
        <v>462493</v>
      </c>
      <c r="W1403" t="s">
        <v>26</v>
      </c>
      <c r="X1403" t="s">
        <v>26</v>
      </c>
      <c r="Y1403" t="s">
        <v>467</v>
      </c>
      <c r="Z1403" t="s">
        <v>742</v>
      </c>
      <c r="AA1403" s="3" t="str">
        <f t="shared" si="42"/>
        <v>2493</v>
      </c>
      <c r="AB1403" s="4" t="str">
        <f t="shared" si="43"/>
        <v>Non-TIF</v>
      </c>
    </row>
    <row r="1404" spans="1:28" x14ac:dyDescent="0.25">
      <c r="A1404">
        <v>2022</v>
      </c>
      <c r="B1404">
        <v>76</v>
      </c>
      <c r="C1404" t="s">
        <v>44</v>
      </c>
      <c r="D1404">
        <v>2926907</v>
      </c>
      <c r="E1404">
        <v>0</v>
      </c>
      <c r="F1404">
        <v>0</v>
      </c>
      <c r="G1404">
        <v>10389073</v>
      </c>
      <c r="H1404">
        <v>3640161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16956141</v>
      </c>
      <c r="O1404">
        <v>40744</v>
      </c>
      <c r="P1404">
        <v>16915397</v>
      </c>
      <c r="Q1404">
        <v>0</v>
      </c>
      <c r="R1404">
        <v>2022</v>
      </c>
      <c r="S1404">
        <v>76</v>
      </c>
      <c r="T1404">
        <v>3</v>
      </c>
      <c r="U1404">
        <v>537</v>
      </c>
      <c r="V1404">
        <v>763537</v>
      </c>
      <c r="W1404" t="s">
        <v>26</v>
      </c>
      <c r="X1404" t="s">
        <v>26</v>
      </c>
      <c r="Y1404" t="s">
        <v>277</v>
      </c>
      <c r="Z1404" t="s">
        <v>742</v>
      </c>
      <c r="AA1404" s="3" t="str">
        <f t="shared" si="42"/>
        <v>3537</v>
      </c>
      <c r="AB1404" s="4" t="str">
        <f t="shared" si="43"/>
        <v>Non-TIF</v>
      </c>
    </row>
    <row r="1405" spans="1:28" x14ac:dyDescent="0.25">
      <c r="A1405">
        <v>2022</v>
      </c>
      <c r="B1405">
        <v>76</v>
      </c>
      <c r="C1405" t="s">
        <v>23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2022</v>
      </c>
      <c r="S1405">
        <v>76</v>
      </c>
      <c r="T1405">
        <v>2</v>
      </c>
      <c r="U1405">
        <v>493</v>
      </c>
      <c r="V1405" t="s">
        <v>465</v>
      </c>
      <c r="W1405" t="s">
        <v>25</v>
      </c>
      <c r="X1405" t="s">
        <v>26</v>
      </c>
      <c r="Y1405" t="s">
        <v>466</v>
      </c>
      <c r="Z1405" t="s">
        <v>742</v>
      </c>
      <c r="AA1405" s="3" t="str">
        <f t="shared" si="42"/>
        <v>2493</v>
      </c>
      <c r="AB1405" s="4" t="str">
        <f t="shared" si="43"/>
        <v>TIF</v>
      </c>
    </row>
    <row r="1406" spans="1:28" x14ac:dyDescent="0.25">
      <c r="A1406">
        <v>2022</v>
      </c>
      <c r="B1406">
        <v>76</v>
      </c>
      <c r="C1406" t="s">
        <v>31</v>
      </c>
      <c r="D1406">
        <v>1343641</v>
      </c>
      <c r="E1406">
        <v>10648901</v>
      </c>
      <c r="F1406">
        <v>571736</v>
      </c>
      <c r="G1406">
        <v>327513</v>
      </c>
      <c r="H1406">
        <v>0</v>
      </c>
      <c r="I1406">
        <v>0</v>
      </c>
      <c r="J1406">
        <v>0</v>
      </c>
      <c r="K1406">
        <v>0</v>
      </c>
      <c r="L1406">
        <v>46215</v>
      </c>
      <c r="M1406">
        <v>0</v>
      </c>
      <c r="N1406">
        <v>12938006</v>
      </c>
      <c r="O1406">
        <v>7408</v>
      </c>
      <c r="P1406">
        <v>12930598</v>
      </c>
      <c r="Q1406">
        <v>61647</v>
      </c>
      <c r="R1406">
        <v>2022</v>
      </c>
      <c r="S1406">
        <v>76</v>
      </c>
      <c r="T1406">
        <v>0</v>
      </c>
      <c r="U1406">
        <v>72</v>
      </c>
      <c r="V1406">
        <v>110072</v>
      </c>
      <c r="W1406" t="s">
        <v>26</v>
      </c>
      <c r="X1406" t="s">
        <v>26</v>
      </c>
      <c r="Y1406" t="s">
        <v>222</v>
      </c>
      <c r="Z1406" t="s">
        <v>742</v>
      </c>
      <c r="AA1406" s="3" t="str">
        <f t="shared" si="42"/>
        <v>0072</v>
      </c>
      <c r="AB1406" s="4" t="str">
        <f t="shared" si="43"/>
        <v>Non-TIF</v>
      </c>
    </row>
    <row r="1407" spans="1:28" x14ac:dyDescent="0.25">
      <c r="A1407">
        <v>2022</v>
      </c>
      <c r="B1407">
        <v>76</v>
      </c>
      <c r="C1407" t="s">
        <v>31</v>
      </c>
      <c r="D1407">
        <v>79287315</v>
      </c>
      <c r="E1407">
        <v>299196201</v>
      </c>
      <c r="F1407">
        <v>10628894</v>
      </c>
      <c r="G1407">
        <v>17228385</v>
      </c>
      <c r="H1407">
        <v>111005595</v>
      </c>
      <c r="I1407">
        <v>0</v>
      </c>
      <c r="J1407">
        <v>0</v>
      </c>
      <c r="K1407">
        <v>0</v>
      </c>
      <c r="L1407">
        <v>628281</v>
      </c>
      <c r="M1407">
        <v>28465034</v>
      </c>
      <c r="N1407">
        <v>546439705</v>
      </c>
      <c r="O1407">
        <v>462145</v>
      </c>
      <c r="P1407">
        <v>545977560</v>
      </c>
      <c r="Q1407">
        <v>7324934</v>
      </c>
      <c r="R1407">
        <v>2022</v>
      </c>
      <c r="S1407">
        <v>76</v>
      </c>
      <c r="T1407">
        <v>5</v>
      </c>
      <c r="U1407">
        <v>283</v>
      </c>
      <c r="V1407">
        <v>765283</v>
      </c>
      <c r="W1407" t="s">
        <v>26</v>
      </c>
      <c r="X1407" t="s">
        <v>26</v>
      </c>
      <c r="Y1407" t="s">
        <v>225</v>
      </c>
      <c r="Z1407" t="s">
        <v>742</v>
      </c>
      <c r="AA1407" s="3" t="str">
        <f t="shared" si="42"/>
        <v>5283</v>
      </c>
      <c r="AB1407" s="4" t="str">
        <f t="shared" si="43"/>
        <v>Non-TIF</v>
      </c>
    </row>
    <row r="1408" spans="1:28" x14ac:dyDescent="0.25">
      <c r="A1408">
        <v>2022</v>
      </c>
      <c r="B1408">
        <v>77</v>
      </c>
      <c r="C1408" t="s">
        <v>23</v>
      </c>
      <c r="D1408">
        <v>4458188</v>
      </c>
      <c r="E1408">
        <v>0</v>
      </c>
      <c r="F1408">
        <v>0</v>
      </c>
      <c r="G1408">
        <v>99829701</v>
      </c>
      <c r="H1408">
        <v>5310725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109598614</v>
      </c>
      <c r="O1408">
        <v>0</v>
      </c>
      <c r="P1408">
        <v>109598614</v>
      </c>
      <c r="Q1408">
        <v>0</v>
      </c>
      <c r="R1408">
        <v>2022</v>
      </c>
      <c r="S1408">
        <v>77</v>
      </c>
      <c r="T1408">
        <v>6</v>
      </c>
      <c r="U1408">
        <v>579</v>
      </c>
      <c r="V1408" t="s">
        <v>965</v>
      </c>
      <c r="W1408" t="s">
        <v>25</v>
      </c>
      <c r="X1408" t="s">
        <v>26</v>
      </c>
      <c r="Y1408" t="s">
        <v>966</v>
      </c>
      <c r="Z1408" t="s">
        <v>777</v>
      </c>
      <c r="AA1408" s="3" t="str">
        <f t="shared" si="42"/>
        <v>6579</v>
      </c>
      <c r="AB1408" s="4" t="str">
        <f t="shared" si="43"/>
        <v>TIF</v>
      </c>
    </row>
    <row r="1409" spans="1:28" x14ac:dyDescent="0.25">
      <c r="A1409">
        <v>2022</v>
      </c>
      <c r="B1409">
        <v>77</v>
      </c>
      <c r="C1409" t="s">
        <v>23</v>
      </c>
      <c r="D1409">
        <v>0</v>
      </c>
      <c r="E1409">
        <v>0</v>
      </c>
      <c r="F1409">
        <v>0</v>
      </c>
      <c r="G1409">
        <v>18605927</v>
      </c>
      <c r="H1409">
        <v>5436975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24042902</v>
      </c>
      <c r="O1409">
        <v>0</v>
      </c>
      <c r="P1409">
        <v>24042902</v>
      </c>
      <c r="Q1409">
        <v>0</v>
      </c>
      <c r="R1409">
        <v>2022</v>
      </c>
      <c r="S1409">
        <v>77</v>
      </c>
      <c r="T1409">
        <v>0</v>
      </c>
      <c r="U1409">
        <v>981</v>
      </c>
      <c r="V1409" t="s">
        <v>974</v>
      </c>
      <c r="W1409" t="s">
        <v>25</v>
      </c>
      <c r="X1409" t="s">
        <v>26</v>
      </c>
      <c r="Y1409" t="s">
        <v>975</v>
      </c>
      <c r="Z1409" t="s">
        <v>777</v>
      </c>
      <c r="AA1409" s="3" t="str">
        <f t="shared" si="42"/>
        <v>0981</v>
      </c>
      <c r="AB1409" s="4" t="str">
        <f t="shared" si="43"/>
        <v>TIF</v>
      </c>
    </row>
    <row r="1410" spans="1:28" x14ac:dyDescent="0.25">
      <c r="A1410">
        <v>2022</v>
      </c>
      <c r="B1410">
        <v>77</v>
      </c>
      <c r="C1410" t="s">
        <v>31</v>
      </c>
      <c r="D1410">
        <v>40640575</v>
      </c>
      <c r="E1410">
        <v>558546</v>
      </c>
      <c r="F1410">
        <v>30792</v>
      </c>
      <c r="G1410">
        <v>32058062</v>
      </c>
      <c r="H1410">
        <v>316050</v>
      </c>
      <c r="I1410">
        <v>0</v>
      </c>
      <c r="J1410">
        <v>0</v>
      </c>
      <c r="K1410">
        <v>0</v>
      </c>
      <c r="L1410">
        <v>88778</v>
      </c>
      <c r="M1410">
        <v>0</v>
      </c>
      <c r="N1410">
        <v>73692803</v>
      </c>
      <c r="O1410">
        <v>25928</v>
      </c>
      <c r="P1410">
        <v>73666875</v>
      </c>
      <c r="Q1410">
        <v>18054389</v>
      </c>
      <c r="R1410">
        <v>2022</v>
      </c>
      <c r="S1410">
        <v>77</v>
      </c>
      <c r="T1410">
        <v>1</v>
      </c>
      <c r="U1410">
        <v>576</v>
      </c>
      <c r="V1410">
        <v>251576</v>
      </c>
      <c r="W1410" t="s">
        <v>26</v>
      </c>
      <c r="X1410" t="s">
        <v>26</v>
      </c>
      <c r="Y1410" t="s">
        <v>328</v>
      </c>
      <c r="Z1410" t="s">
        <v>777</v>
      </c>
      <c r="AA1410" s="3" t="str">
        <f t="shared" si="42"/>
        <v>1576</v>
      </c>
      <c r="AB1410" s="4" t="str">
        <f t="shared" si="43"/>
        <v>Non-TIF</v>
      </c>
    </row>
    <row r="1411" spans="1:28" x14ac:dyDescent="0.25">
      <c r="A1411">
        <v>2022</v>
      </c>
      <c r="B1411">
        <v>77</v>
      </c>
      <c r="C1411" t="s">
        <v>31</v>
      </c>
      <c r="D1411">
        <v>347775251</v>
      </c>
      <c r="E1411">
        <v>37979924</v>
      </c>
      <c r="F1411">
        <v>2314458</v>
      </c>
      <c r="G1411">
        <v>117854888</v>
      </c>
      <c r="H1411">
        <v>0</v>
      </c>
      <c r="I1411">
        <v>0</v>
      </c>
      <c r="J1411">
        <v>0</v>
      </c>
      <c r="K1411">
        <v>0</v>
      </c>
      <c r="L1411">
        <v>16496332</v>
      </c>
      <c r="M1411">
        <v>3084909</v>
      </c>
      <c r="N1411">
        <v>525505762</v>
      </c>
      <c r="O1411">
        <v>372252</v>
      </c>
      <c r="P1411">
        <v>525133510</v>
      </c>
      <c r="Q1411">
        <v>79494781</v>
      </c>
      <c r="R1411">
        <v>2022</v>
      </c>
      <c r="S1411">
        <v>77</v>
      </c>
      <c r="T1411">
        <v>0</v>
      </c>
      <c r="U1411">
        <v>720</v>
      </c>
      <c r="V1411">
        <v>770720</v>
      </c>
      <c r="W1411" t="s">
        <v>26</v>
      </c>
      <c r="X1411" t="s">
        <v>26</v>
      </c>
      <c r="Y1411" t="s">
        <v>561</v>
      </c>
      <c r="Z1411" t="s">
        <v>777</v>
      </c>
      <c r="AA1411" s="3" t="str">
        <f t="shared" ref="AA1411:AA1465" si="44">CONCATENATE(T1411,TEXT(U1411,"000"))</f>
        <v>0720</v>
      </c>
      <c r="AB1411" s="4" t="str">
        <f t="shared" ref="AB1411:AB1465" si="45">IF(C1411="I","TIF","Non-TIF")</f>
        <v>Non-TIF</v>
      </c>
    </row>
    <row r="1412" spans="1:28" x14ac:dyDescent="0.25">
      <c r="A1412">
        <v>2022</v>
      </c>
      <c r="B1412">
        <v>77</v>
      </c>
      <c r="C1412" t="s">
        <v>31</v>
      </c>
      <c r="D1412">
        <v>5550273333</v>
      </c>
      <c r="E1412">
        <v>2005080</v>
      </c>
      <c r="F1412">
        <v>331657</v>
      </c>
      <c r="G1412">
        <v>925719444</v>
      </c>
      <c r="H1412">
        <v>92080387</v>
      </c>
      <c r="I1412">
        <v>0</v>
      </c>
      <c r="J1412">
        <v>0</v>
      </c>
      <c r="K1412">
        <v>0</v>
      </c>
      <c r="L1412">
        <v>207978</v>
      </c>
      <c r="M1412">
        <v>25382888</v>
      </c>
      <c r="N1412">
        <v>6596000767</v>
      </c>
      <c r="O1412">
        <v>8271032</v>
      </c>
      <c r="P1412">
        <v>6587729735</v>
      </c>
      <c r="Q1412">
        <v>188706733</v>
      </c>
      <c r="R1412">
        <v>2022</v>
      </c>
      <c r="S1412">
        <v>77</v>
      </c>
      <c r="T1412">
        <v>1</v>
      </c>
      <c r="U1412">
        <v>737</v>
      </c>
      <c r="V1412">
        <v>771737</v>
      </c>
      <c r="W1412" t="s">
        <v>26</v>
      </c>
      <c r="X1412" t="s">
        <v>26</v>
      </c>
      <c r="Y1412" t="s">
        <v>811</v>
      </c>
      <c r="Z1412" t="s">
        <v>777</v>
      </c>
      <c r="AA1412" s="3" t="str">
        <f t="shared" si="44"/>
        <v>1737</v>
      </c>
      <c r="AB1412" s="4" t="str">
        <f t="shared" si="45"/>
        <v>Non-TIF</v>
      </c>
    </row>
    <row r="1413" spans="1:28" x14ac:dyDescent="0.25">
      <c r="A1413">
        <v>2022</v>
      </c>
      <c r="B1413">
        <v>77</v>
      </c>
      <c r="C1413" t="s">
        <v>31</v>
      </c>
      <c r="D1413">
        <v>1873015262</v>
      </c>
      <c r="E1413">
        <v>2858717</v>
      </c>
      <c r="F1413">
        <v>4099375</v>
      </c>
      <c r="G1413">
        <v>375326431</v>
      </c>
      <c r="H1413">
        <v>340468</v>
      </c>
      <c r="I1413">
        <v>0</v>
      </c>
      <c r="J1413">
        <v>0</v>
      </c>
      <c r="K1413">
        <v>0</v>
      </c>
      <c r="L1413">
        <v>1613747</v>
      </c>
      <c r="M1413">
        <v>0</v>
      </c>
      <c r="N1413">
        <v>2257254000</v>
      </c>
      <c r="O1413">
        <v>1720508</v>
      </c>
      <c r="P1413">
        <v>2255533492</v>
      </c>
      <c r="Q1413">
        <v>49328157</v>
      </c>
      <c r="R1413">
        <v>2022</v>
      </c>
      <c r="S1413">
        <v>77</v>
      </c>
      <c r="T1413">
        <v>3</v>
      </c>
      <c r="U1413">
        <v>231</v>
      </c>
      <c r="V1413">
        <v>773231</v>
      </c>
      <c r="W1413" t="s">
        <v>26</v>
      </c>
      <c r="X1413" t="s">
        <v>26</v>
      </c>
      <c r="Y1413" t="s">
        <v>812</v>
      </c>
      <c r="Z1413" t="s">
        <v>777</v>
      </c>
      <c r="AA1413" s="3" t="str">
        <f t="shared" si="44"/>
        <v>3231</v>
      </c>
      <c r="AB1413" s="4" t="str">
        <f t="shared" si="45"/>
        <v>Non-TIF</v>
      </c>
    </row>
    <row r="1414" spans="1:28" x14ac:dyDescent="0.25">
      <c r="A1414">
        <v>2022</v>
      </c>
      <c r="B1414">
        <v>77</v>
      </c>
      <c r="C1414" t="s">
        <v>31</v>
      </c>
      <c r="D1414">
        <v>1722441097</v>
      </c>
      <c r="E1414">
        <v>38083427</v>
      </c>
      <c r="F1414">
        <v>2136075</v>
      </c>
      <c r="G1414">
        <v>220488452</v>
      </c>
      <c r="H1414">
        <v>12132616</v>
      </c>
      <c r="I1414">
        <v>0</v>
      </c>
      <c r="J1414">
        <v>0</v>
      </c>
      <c r="K1414">
        <v>0</v>
      </c>
      <c r="L1414">
        <v>115917312</v>
      </c>
      <c r="M1414">
        <v>14315498</v>
      </c>
      <c r="N1414">
        <v>2125514477</v>
      </c>
      <c r="O1414">
        <v>2413156</v>
      </c>
      <c r="P1414">
        <v>2123101321</v>
      </c>
      <c r="Q1414">
        <v>123177673</v>
      </c>
      <c r="R1414">
        <v>2022</v>
      </c>
      <c r="S1414">
        <v>77</v>
      </c>
      <c r="T1414">
        <v>6</v>
      </c>
      <c r="U1414">
        <v>101</v>
      </c>
      <c r="V1414">
        <v>776101</v>
      </c>
      <c r="W1414" t="s">
        <v>26</v>
      </c>
      <c r="X1414" t="s">
        <v>26</v>
      </c>
      <c r="Y1414" t="s">
        <v>542</v>
      </c>
      <c r="Z1414" t="s">
        <v>777</v>
      </c>
      <c r="AA1414" s="3" t="str">
        <f t="shared" si="44"/>
        <v>6101</v>
      </c>
      <c r="AB1414" s="4" t="str">
        <f t="shared" si="45"/>
        <v>Non-TIF</v>
      </c>
    </row>
    <row r="1415" spans="1:28" x14ac:dyDescent="0.25">
      <c r="A1415">
        <v>2022</v>
      </c>
      <c r="B1415">
        <v>77</v>
      </c>
      <c r="C1415" t="s">
        <v>31</v>
      </c>
      <c r="D1415">
        <v>903329554</v>
      </c>
      <c r="E1415">
        <v>489063</v>
      </c>
      <c r="F1415">
        <v>29784</v>
      </c>
      <c r="G1415">
        <v>8113985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911962386</v>
      </c>
      <c r="O1415">
        <v>1246396</v>
      </c>
      <c r="P1415">
        <v>910715990</v>
      </c>
      <c r="Q1415">
        <v>130948893</v>
      </c>
      <c r="R1415">
        <v>2022</v>
      </c>
      <c r="S1415">
        <v>77</v>
      </c>
      <c r="T1415">
        <v>6</v>
      </c>
      <c r="U1415">
        <v>579</v>
      </c>
      <c r="V1415">
        <v>776579</v>
      </c>
      <c r="W1415" t="s">
        <v>26</v>
      </c>
      <c r="X1415" t="s">
        <v>26</v>
      </c>
      <c r="Y1415" t="s">
        <v>870</v>
      </c>
      <c r="Z1415" t="s">
        <v>777</v>
      </c>
      <c r="AA1415" s="3" t="str">
        <f t="shared" si="44"/>
        <v>6579</v>
      </c>
      <c r="AB1415" s="4" t="str">
        <f t="shared" si="45"/>
        <v>Non-TIF</v>
      </c>
    </row>
    <row r="1416" spans="1:28" x14ac:dyDescent="0.25">
      <c r="A1416">
        <v>2022</v>
      </c>
      <c r="B1416">
        <v>77</v>
      </c>
      <c r="C1416" t="s">
        <v>31</v>
      </c>
      <c r="D1416">
        <v>106439676</v>
      </c>
      <c r="E1416">
        <v>5705989</v>
      </c>
      <c r="F1416">
        <v>160100</v>
      </c>
      <c r="G1416">
        <v>9337481</v>
      </c>
      <c r="H1416">
        <v>6283951</v>
      </c>
      <c r="I1416">
        <v>0</v>
      </c>
      <c r="J1416">
        <v>0</v>
      </c>
      <c r="K1416">
        <v>0</v>
      </c>
      <c r="L1416">
        <v>1047038</v>
      </c>
      <c r="M1416">
        <v>5050913</v>
      </c>
      <c r="N1416">
        <v>134025148</v>
      </c>
      <c r="O1416">
        <v>162976</v>
      </c>
      <c r="P1416">
        <v>133862172</v>
      </c>
      <c r="Q1416">
        <v>2645754</v>
      </c>
      <c r="R1416">
        <v>2022</v>
      </c>
      <c r="S1416">
        <v>77</v>
      </c>
      <c r="T1416">
        <v>0</v>
      </c>
      <c r="U1416">
        <v>981</v>
      </c>
      <c r="V1416">
        <v>910981</v>
      </c>
      <c r="W1416" t="s">
        <v>26</v>
      </c>
      <c r="X1416" t="s">
        <v>26</v>
      </c>
      <c r="Y1416" t="s">
        <v>839</v>
      </c>
      <c r="Z1416" t="s">
        <v>777</v>
      </c>
      <c r="AA1416" s="3" t="str">
        <f t="shared" si="44"/>
        <v>0981</v>
      </c>
      <c r="AB1416" s="4" t="str">
        <f t="shared" si="45"/>
        <v>Non-TIF</v>
      </c>
    </row>
    <row r="1417" spans="1:28" x14ac:dyDescent="0.25">
      <c r="A1417">
        <v>2022</v>
      </c>
      <c r="B1417">
        <v>78</v>
      </c>
      <c r="C1417" t="s">
        <v>44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2022</v>
      </c>
      <c r="S1417">
        <v>78</v>
      </c>
      <c r="T1417">
        <v>6</v>
      </c>
      <c r="U1417">
        <v>453</v>
      </c>
      <c r="V1417">
        <v>786453</v>
      </c>
      <c r="W1417" t="s">
        <v>26</v>
      </c>
      <c r="X1417" t="s">
        <v>26</v>
      </c>
      <c r="Y1417" t="s">
        <v>723</v>
      </c>
      <c r="Z1417" t="s">
        <v>780</v>
      </c>
      <c r="AA1417" s="3" t="str">
        <f t="shared" si="44"/>
        <v>6453</v>
      </c>
      <c r="AB1417" s="4" t="str">
        <f t="shared" si="45"/>
        <v>Non-TIF</v>
      </c>
    </row>
    <row r="1418" spans="1:28" x14ac:dyDescent="0.25">
      <c r="A1418">
        <v>2022</v>
      </c>
      <c r="B1418">
        <v>78</v>
      </c>
      <c r="C1418" t="s">
        <v>44</v>
      </c>
      <c r="D1418">
        <v>2913726</v>
      </c>
      <c r="E1418">
        <v>0</v>
      </c>
      <c r="F1418">
        <v>0</v>
      </c>
      <c r="G1418">
        <v>296836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3210562</v>
      </c>
      <c r="O1418">
        <v>55560</v>
      </c>
      <c r="P1418">
        <v>3155002</v>
      </c>
      <c r="Q1418">
        <v>0</v>
      </c>
      <c r="R1418">
        <v>2022</v>
      </c>
      <c r="S1418">
        <v>78</v>
      </c>
      <c r="T1418">
        <v>6</v>
      </c>
      <c r="U1418">
        <v>460</v>
      </c>
      <c r="V1418">
        <v>786460</v>
      </c>
      <c r="W1418" t="s">
        <v>26</v>
      </c>
      <c r="X1418" t="s">
        <v>26</v>
      </c>
      <c r="Y1418" t="s">
        <v>456</v>
      </c>
      <c r="Z1418" t="s">
        <v>780</v>
      </c>
      <c r="AA1418" s="3" t="str">
        <f t="shared" si="44"/>
        <v>6460</v>
      </c>
      <c r="AB1418" s="4" t="str">
        <f t="shared" si="45"/>
        <v>Non-TIF</v>
      </c>
    </row>
    <row r="1419" spans="1:28" x14ac:dyDescent="0.25">
      <c r="A1419">
        <v>2022</v>
      </c>
      <c r="B1419">
        <v>78</v>
      </c>
      <c r="C1419" t="s">
        <v>23</v>
      </c>
      <c r="D1419">
        <v>2198144</v>
      </c>
      <c r="E1419">
        <v>9149</v>
      </c>
      <c r="F1419">
        <v>0</v>
      </c>
      <c r="G1419">
        <v>4875313</v>
      </c>
      <c r="H1419">
        <v>1877705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8960311</v>
      </c>
      <c r="O1419">
        <v>0</v>
      </c>
      <c r="P1419">
        <v>8960311</v>
      </c>
      <c r="Q1419">
        <v>0</v>
      </c>
      <c r="R1419">
        <v>2022</v>
      </c>
      <c r="S1419">
        <v>78</v>
      </c>
      <c r="T1419">
        <v>0</v>
      </c>
      <c r="U1419">
        <v>441</v>
      </c>
      <c r="V1419" t="s">
        <v>805</v>
      </c>
      <c r="W1419" t="s">
        <v>25</v>
      </c>
      <c r="X1419" t="s">
        <v>26</v>
      </c>
      <c r="Y1419" t="s">
        <v>806</v>
      </c>
      <c r="Z1419" t="s">
        <v>780</v>
      </c>
      <c r="AA1419" s="3" t="str">
        <f t="shared" si="44"/>
        <v>0441</v>
      </c>
      <c r="AB1419" s="4" t="str">
        <f t="shared" si="45"/>
        <v>TIF</v>
      </c>
    </row>
    <row r="1420" spans="1:28" x14ac:dyDescent="0.25">
      <c r="A1420">
        <v>2022</v>
      </c>
      <c r="B1420">
        <v>78</v>
      </c>
      <c r="C1420" t="s">
        <v>23</v>
      </c>
      <c r="D1420">
        <v>4663896</v>
      </c>
      <c r="E1420">
        <v>0</v>
      </c>
      <c r="F1420">
        <v>0</v>
      </c>
      <c r="G1420">
        <v>28309786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32973682</v>
      </c>
      <c r="O1420">
        <v>12964</v>
      </c>
      <c r="P1420">
        <v>32960718</v>
      </c>
      <c r="Q1420">
        <v>0</v>
      </c>
      <c r="R1420">
        <v>2022</v>
      </c>
      <c r="S1420">
        <v>78</v>
      </c>
      <c r="T1420">
        <v>3</v>
      </c>
      <c r="U1420">
        <v>645</v>
      </c>
      <c r="V1420" t="s">
        <v>814</v>
      </c>
      <c r="W1420" t="s">
        <v>25</v>
      </c>
      <c r="X1420" t="s">
        <v>26</v>
      </c>
      <c r="Y1420" t="s">
        <v>815</v>
      </c>
      <c r="Z1420" t="s">
        <v>780</v>
      </c>
      <c r="AA1420" s="3" t="str">
        <f t="shared" si="44"/>
        <v>3645</v>
      </c>
      <c r="AB1420" s="4" t="str">
        <f t="shared" si="45"/>
        <v>TIF</v>
      </c>
    </row>
    <row r="1421" spans="1:28" x14ac:dyDescent="0.25">
      <c r="A1421">
        <v>2022</v>
      </c>
      <c r="B1421">
        <v>78</v>
      </c>
      <c r="C1421" t="s">
        <v>31</v>
      </c>
      <c r="D1421">
        <v>52980335</v>
      </c>
      <c r="E1421">
        <v>139623894</v>
      </c>
      <c r="F1421">
        <v>2926184</v>
      </c>
      <c r="G1421">
        <v>10148613</v>
      </c>
      <c r="H1421">
        <v>123139378</v>
      </c>
      <c r="I1421">
        <v>0</v>
      </c>
      <c r="J1421">
        <v>0</v>
      </c>
      <c r="K1421">
        <v>0</v>
      </c>
      <c r="L1421">
        <v>2672725</v>
      </c>
      <c r="M1421">
        <v>4223661</v>
      </c>
      <c r="N1421">
        <v>335714790</v>
      </c>
      <c r="O1421">
        <v>174088</v>
      </c>
      <c r="P1421">
        <v>335540702</v>
      </c>
      <c r="Q1421">
        <v>18822512</v>
      </c>
      <c r="R1421">
        <v>2022</v>
      </c>
      <c r="S1421">
        <v>78</v>
      </c>
      <c r="T1421">
        <v>0</v>
      </c>
      <c r="U1421">
        <v>441</v>
      </c>
      <c r="V1421">
        <v>780441</v>
      </c>
      <c r="W1421" t="s">
        <v>26</v>
      </c>
      <c r="X1421" t="s">
        <v>26</v>
      </c>
      <c r="Y1421" t="s">
        <v>227</v>
      </c>
      <c r="Z1421" t="s">
        <v>780</v>
      </c>
      <c r="AA1421" s="3" t="str">
        <f t="shared" si="44"/>
        <v>0441</v>
      </c>
      <c r="AB1421" s="4" t="str">
        <f t="shared" si="45"/>
        <v>Non-TIF</v>
      </c>
    </row>
    <row r="1422" spans="1:28" x14ac:dyDescent="0.25">
      <c r="A1422">
        <v>2022</v>
      </c>
      <c r="B1422">
        <v>78</v>
      </c>
      <c r="C1422" t="s">
        <v>31</v>
      </c>
      <c r="D1422">
        <v>767668415</v>
      </c>
      <c r="E1422">
        <v>19226249</v>
      </c>
      <c r="F1422">
        <v>7625983</v>
      </c>
      <c r="G1422">
        <v>440613421</v>
      </c>
      <c r="H1422">
        <v>72022100</v>
      </c>
      <c r="I1422">
        <v>0</v>
      </c>
      <c r="J1422">
        <v>0</v>
      </c>
      <c r="K1422">
        <v>0</v>
      </c>
      <c r="L1422">
        <v>22246416</v>
      </c>
      <c r="M1422">
        <v>6689134</v>
      </c>
      <c r="N1422">
        <v>1336091718</v>
      </c>
      <c r="O1422">
        <v>1414928</v>
      </c>
      <c r="P1422">
        <v>1334676790</v>
      </c>
      <c r="Q1422">
        <v>155682218</v>
      </c>
      <c r="R1422">
        <v>2022</v>
      </c>
      <c r="S1422">
        <v>78</v>
      </c>
      <c r="T1422">
        <v>3</v>
      </c>
      <c r="U1422">
        <v>645</v>
      </c>
      <c r="V1422">
        <v>783645</v>
      </c>
      <c r="W1422" t="s">
        <v>26</v>
      </c>
      <c r="X1422" t="s">
        <v>26</v>
      </c>
      <c r="Y1422" t="s">
        <v>752</v>
      </c>
      <c r="Z1422" t="s">
        <v>780</v>
      </c>
      <c r="AA1422" s="3" t="str">
        <f t="shared" si="44"/>
        <v>3645</v>
      </c>
      <c r="AB1422" s="4" t="str">
        <f t="shared" si="45"/>
        <v>Non-TIF</v>
      </c>
    </row>
    <row r="1423" spans="1:28" x14ac:dyDescent="0.25">
      <c r="A1423">
        <v>2022</v>
      </c>
      <c r="B1423">
        <v>79</v>
      </c>
      <c r="C1423" t="s">
        <v>44</v>
      </c>
      <c r="D1423">
        <v>0</v>
      </c>
      <c r="E1423">
        <v>0</v>
      </c>
      <c r="F1423">
        <v>0</v>
      </c>
      <c r="G1423">
        <v>0</v>
      </c>
      <c r="H1423">
        <v>1127012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1127012</v>
      </c>
      <c r="O1423">
        <v>0</v>
      </c>
      <c r="P1423">
        <v>1127012</v>
      </c>
      <c r="Q1423">
        <v>0</v>
      </c>
      <c r="R1423">
        <v>2022</v>
      </c>
      <c r="S1423">
        <v>79</v>
      </c>
      <c r="T1423">
        <v>2</v>
      </c>
      <c r="U1423">
        <v>97</v>
      </c>
      <c r="V1423">
        <v>482097</v>
      </c>
      <c r="W1423" t="s">
        <v>26</v>
      </c>
      <c r="X1423" t="s">
        <v>26</v>
      </c>
      <c r="Y1423" t="s">
        <v>522</v>
      </c>
      <c r="Z1423" t="s">
        <v>786</v>
      </c>
      <c r="AA1423" s="3" t="str">
        <f t="shared" si="44"/>
        <v>2097</v>
      </c>
      <c r="AB1423" s="4" t="str">
        <f t="shared" si="45"/>
        <v>Non-TIF</v>
      </c>
    </row>
    <row r="1424" spans="1:28" x14ac:dyDescent="0.25">
      <c r="A1424">
        <v>2022</v>
      </c>
      <c r="B1424">
        <v>79</v>
      </c>
      <c r="C1424" t="s">
        <v>23</v>
      </c>
      <c r="D1424">
        <v>0</v>
      </c>
      <c r="E1424">
        <v>0</v>
      </c>
      <c r="F1424">
        <v>0</v>
      </c>
      <c r="G1424">
        <v>0</v>
      </c>
      <c r="H1424">
        <v>217473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217473</v>
      </c>
      <c r="O1424">
        <v>0</v>
      </c>
      <c r="P1424">
        <v>217473</v>
      </c>
      <c r="Q1424">
        <v>0</v>
      </c>
      <c r="R1424">
        <v>2022</v>
      </c>
      <c r="S1424">
        <v>79</v>
      </c>
      <c r="T1424">
        <v>2</v>
      </c>
      <c r="U1424">
        <v>97</v>
      </c>
      <c r="V1424" t="s">
        <v>1709</v>
      </c>
      <c r="W1424" t="s">
        <v>25</v>
      </c>
      <c r="X1424" t="s">
        <v>26</v>
      </c>
      <c r="Y1424" t="s">
        <v>1710</v>
      </c>
      <c r="Z1424" t="s">
        <v>786</v>
      </c>
      <c r="AA1424" s="3" t="str">
        <f t="shared" si="44"/>
        <v>2097</v>
      </c>
      <c r="AB1424" s="4" t="str">
        <f t="shared" si="45"/>
        <v>TIF</v>
      </c>
    </row>
    <row r="1425" spans="1:28" x14ac:dyDescent="0.25">
      <c r="A1425">
        <v>2022</v>
      </c>
      <c r="B1425">
        <v>79</v>
      </c>
      <c r="C1425" t="s">
        <v>31</v>
      </c>
      <c r="D1425">
        <v>1858918</v>
      </c>
      <c r="E1425">
        <v>11141288</v>
      </c>
      <c r="F1425">
        <v>579247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13579453</v>
      </c>
      <c r="O1425">
        <v>5556</v>
      </c>
      <c r="P1425">
        <v>13573897</v>
      </c>
      <c r="Q1425">
        <v>126277</v>
      </c>
      <c r="R1425">
        <v>2022</v>
      </c>
      <c r="S1425">
        <v>79</v>
      </c>
      <c r="T1425">
        <v>6</v>
      </c>
      <c r="U1425">
        <v>462</v>
      </c>
      <c r="V1425">
        <v>546462</v>
      </c>
      <c r="W1425" t="s">
        <v>26</v>
      </c>
      <c r="X1425" t="s">
        <v>26</v>
      </c>
      <c r="Y1425" t="s">
        <v>555</v>
      </c>
      <c r="Z1425" t="s">
        <v>786</v>
      </c>
      <c r="AA1425" s="3" t="str">
        <f t="shared" si="44"/>
        <v>6462</v>
      </c>
      <c r="AB1425" s="4" t="str">
        <f t="shared" si="45"/>
        <v>Non-TIF</v>
      </c>
    </row>
    <row r="1426" spans="1:28" x14ac:dyDescent="0.25">
      <c r="A1426">
        <v>2022</v>
      </c>
      <c r="B1426">
        <v>79</v>
      </c>
      <c r="C1426" t="s">
        <v>31</v>
      </c>
      <c r="D1426">
        <v>317492</v>
      </c>
      <c r="E1426">
        <v>2809846</v>
      </c>
      <c r="F1426">
        <v>24147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3151485</v>
      </c>
      <c r="O1426">
        <v>0</v>
      </c>
      <c r="P1426">
        <v>3151485</v>
      </c>
      <c r="Q1426">
        <v>68402</v>
      </c>
      <c r="R1426">
        <v>2022</v>
      </c>
      <c r="S1426">
        <v>79</v>
      </c>
      <c r="T1426">
        <v>3</v>
      </c>
      <c r="U1426">
        <v>582</v>
      </c>
      <c r="V1426">
        <v>643582</v>
      </c>
      <c r="W1426" t="s">
        <v>26</v>
      </c>
      <c r="X1426" t="s">
        <v>26</v>
      </c>
      <c r="Y1426" t="s">
        <v>530</v>
      </c>
      <c r="Z1426" t="s">
        <v>786</v>
      </c>
      <c r="AA1426" s="3" t="str">
        <f t="shared" si="44"/>
        <v>3582</v>
      </c>
      <c r="AB1426" s="4" t="str">
        <f t="shared" si="45"/>
        <v>Non-TIF</v>
      </c>
    </row>
    <row r="1427" spans="1:28" x14ac:dyDescent="0.25">
      <c r="A1427">
        <v>2022</v>
      </c>
      <c r="B1427">
        <v>80</v>
      </c>
      <c r="C1427" t="s">
        <v>31</v>
      </c>
      <c r="D1427">
        <v>37456</v>
      </c>
      <c r="E1427">
        <v>33315</v>
      </c>
      <c r="F1427">
        <v>22558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93329</v>
      </c>
      <c r="O1427">
        <v>1852</v>
      </c>
      <c r="P1427">
        <v>91477</v>
      </c>
      <c r="Q1427">
        <v>0</v>
      </c>
      <c r="R1427">
        <v>2022</v>
      </c>
      <c r="S1427">
        <v>80</v>
      </c>
      <c r="T1427">
        <v>1</v>
      </c>
      <c r="U1427">
        <v>503</v>
      </c>
      <c r="V1427">
        <v>881503</v>
      </c>
      <c r="W1427" t="s">
        <v>26</v>
      </c>
      <c r="X1427" t="s">
        <v>26</v>
      </c>
      <c r="Y1427" t="s">
        <v>1738</v>
      </c>
      <c r="Z1427" t="s">
        <v>795</v>
      </c>
      <c r="AA1427" s="3" t="str">
        <f t="shared" si="44"/>
        <v>1503</v>
      </c>
      <c r="AB1427" s="4" t="str">
        <f t="shared" si="45"/>
        <v>Non-TIF</v>
      </c>
    </row>
    <row r="1428" spans="1:28" x14ac:dyDescent="0.25">
      <c r="A1428">
        <v>2022</v>
      </c>
      <c r="B1428">
        <v>81</v>
      </c>
      <c r="C1428" t="s">
        <v>31</v>
      </c>
      <c r="D1428">
        <v>7960751</v>
      </c>
      <c r="E1428">
        <v>25499650</v>
      </c>
      <c r="F1428">
        <v>1165761</v>
      </c>
      <c r="G1428">
        <v>1286883</v>
      </c>
      <c r="H1428">
        <v>1333395</v>
      </c>
      <c r="I1428">
        <v>0</v>
      </c>
      <c r="J1428">
        <v>0</v>
      </c>
      <c r="K1428">
        <v>0</v>
      </c>
      <c r="L1428">
        <v>230707</v>
      </c>
      <c r="M1428">
        <v>0</v>
      </c>
      <c r="N1428">
        <v>37477147</v>
      </c>
      <c r="O1428">
        <v>31484</v>
      </c>
      <c r="P1428">
        <v>37445663</v>
      </c>
      <c r="Q1428">
        <v>1020960</v>
      </c>
      <c r="R1428">
        <v>2022</v>
      </c>
      <c r="S1428">
        <v>81</v>
      </c>
      <c r="T1428">
        <v>6</v>
      </c>
      <c r="U1428">
        <v>91</v>
      </c>
      <c r="V1428">
        <v>136091</v>
      </c>
      <c r="W1428" t="s">
        <v>26</v>
      </c>
      <c r="X1428" t="s">
        <v>26</v>
      </c>
      <c r="Y1428" t="s">
        <v>179</v>
      </c>
      <c r="Z1428" t="s">
        <v>799</v>
      </c>
      <c r="AA1428" s="3" t="str">
        <f t="shared" si="44"/>
        <v>6091</v>
      </c>
      <c r="AB1428" s="4" t="str">
        <f t="shared" si="45"/>
        <v>Non-TIF</v>
      </c>
    </row>
    <row r="1429" spans="1:28" x14ac:dyDescent="0.25">
      <c r="A1429">
        <v>2022</v>
      </c>
      <c r="B1429">
        <v>82</v>
      </c>
      <c r="C1429" t="s">
        <v>44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2022</v>
      </c>
      <c r="S1429">
        <v>82</v>
      </c>
      <c r="T1429">
        <v>0</v>
      </c>
      <c r="U1429">
        <v>603</v>
      </c>
      <c r="V1429">
        <v>160603</v>
      </c>
      <c r="W1429" t="s">
        <v>26</v>
      </c>
      <c r="X1429" t="s">
        <v>26</v>
      </c>
      <c r="Y1429" t="s">
        <v>208</v>
      </c>
      <c r="Z1429" t="s">
        <v>802</v>
      </c>
      <c r="AA1429" s="3" t="str">
        <f t="shared" si="44"/>
        <v>0603</v>
      </c>
      <c r="AB1429" s="4" t="str">
        <f t="shared" si="45"/>
        <v>Non-TIF</v>
      </c>
    </row>
    <row r="1430" spans="1:28" x14ac:dyDescent="0.25">
      <c r="A1430">
        <v>2022</v>
      </c>
      <c r="B1430">
        <v>82</v>
      </c>
      <c r="C1430" t="s">
        <v>44</v>
      </c>
      <c r="D1430">
        <v>39708654</v>
      </c>
      <c r="E1430">
        <v>0</v>
      </c>
      <c r="F1430">
        <v>0</v>
      </c>
      <c r="G1430">
        <v>192083573</v>
      </c>
      <c r="H1430">
        <v>5862400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237654627</v>
      </c>
      <c r="O1430">
        <v>29632</v>
      </c>
      <c r="P1430">
        <v>237624995</v>
      </c>
      <c r="Q1430">
        <v>0</v>
      </c>
      <c r="R1430">
        <v>2022</v>
      </c>
      <c r="S1430">
        <v>82</v>
      </c>
      <c r="T1430">
        <v>0</v>
      </c>
      <c r="U1430">
        <v>621</v>
      </c>
      <c r="V1430">
        <v>820621</v>
      </c>
      <c r="W1430" t="s">
        <v>26</v>
      </c>
      <c r="X1430" t="s">
        <v>26</v>
      </c>
      <c r="Y1430" t="s">
        <v>803</v>
      </c>
      <c r="Z1430" t="s">
        <v>802</v>
      </c>
      <c r="AA1430" s="3" t="str">
        <f t="shared" si="44"/>
        <v>0621</v>
      </c>
      <c r="AB1430" s="4" t="str">
        <f t="shared" si="45"/>
        <v>Non-TIF</v>
      </c>
    </row>
    <row r="1431" spans="1:28" x14ac:dyDescent="0.25">
      <c r="A1431">
        <v>2022</v>
      </c>
      <c r="B1431">
        <v>82</v>
      </c>
      <c r="C1431" t="s">
        <v>44</v>
      </c>
      <c r="D1431">
        <v>91795353</v>
      </c>
      <c r="E1431">
        <v>0</v>
      </c>
      <c r="F1431">
        <v>0</v>
      </c>
      <c r="G1431">
        <v>304123677</v>
      </c>
      <c r="H1431">
        <v>206507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396125537</v>
      </c>
      <c r="O1431">
        <v>137048</v>
      </c>
      <c r="P1431">
        <v>395988489</v>
      </c>
      <c r="Q1431">
        <v>0</v>
      </c>
      <c r="R1431">
        <v>2022</v>
      </c>
      <c r="S1431">
        <v>82</v>
      </c>
      <c r="T1431">
        <v>1</v>
      </c>
      <c r="U1431">
        <v>611</v>
      </c>
      <c r="V1431">
        <v>821611</v>
      </c>
      <c r="W1431" t="s">
        <v>26</v>
      </c>
      <c r="X1431" t="s">
        <v>26</v>
      </c>
      <c r="Y1431" t="s">
        <v>710</v>
      </c>
      <c r="Z1431" t="s">
        <v>802</v>
      </c>
      <c r="AA1431" s="3" t="str">
        <f t="shared" si="44"/>
        <v>1611</v>
      </c>
      <c r="AB1431" s="4" t="str">
        <f t="shared" si="45"/>
        <v>Non-TIF</v>
      </c>
    </row>
    <row r="1432" spans="1:28" x14ac:dyDescent="0.25">
      <c r="A1432">
        <v>2022</v>
      </c>
      <c r="B1432">
        <v>82</v>
      </c>
      <c r="C1432" t="s">
        <v>23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2022</v>
      </c>
      <c r="S1432">
        <v>82</v>
      </c>
      <c r="T1432">
        <v>1</v>
      </c>
      <c r="U1432">
        <v>926</v>
      </c>
      <c r="V1432" t="s">
        <v>152</v>
      </c>
      <c r="W1432" t="s">
        <v>25</v>
      </c>
      <c r="X1432" t="s">
        <v>26</v>
      </c>
      <c r="Y1432" t="s">
        <v>153</v>
      </c>
      <c r="Z1432" t="s">
        <v>802</v>
      </c>
      <c r="AA1432" s="3" t="str">
        <f t="shared" si="44"/>
        <v>1926</v>
      </c>
      <c r="AB1432" s="4" t="str">
        <f t="shared" si="45"/>
        <v>TIF</v>
      </c>
    </row>
    <row r="1433" spans="1:28" x14ac:dyDescent="0.25">
      <c r="A1433">
        <v>2022</v>
      </c>
      <c r="B1433">
        <v>82</v>
      </c>
      <c r="C1433" t="s">
        <v>23</v>
      </c>
      <c r="D1433">
        <v>36394597</v>
      </c>
      <c r="E1433">
        <v>0</v>
      </c>
      <c r="F1433">
        <v>0</v>
      </c>
      <c r="G1433">
        <v>119052475</v>
      </c>
      <c r="H1433">
        <v>838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155447910</v>
      </c>
      <c r="O1433">
        <v>7408</v>
      </c>
      <c r="P1433">
        <v>155440502</v>
      </c>
      <c r="Q1433">
        <v>0</v>
      </c>
      <c r="R1433">
        <v>2022</v>
      </c>
      <c r="S1433">
        <v>82</v>
      </c>
      <c r="T1433">
        <v>1</v>
      </c>
      <c r="U1433">
        <v>611</v>
      </c>
      <c r="V1433" t="s">
        <v>713</v>
      </c>
      <c r="W1433" t="s">
        <v>25</v>
      </c>
      <c r="X1433" t="s">
        <v>26</v>
      </c>
      <c r="Y1433" t="s">
        <v>714</v>
      </c>
      <c r="Z1433" t="s">
        <v>802</v>
      </c>
      <c r="AA1433" s="3" t="str">
        <f t="shared" si="44"/>
        <v>1611</v>
      </c>
      <c r="AB1433" s="4" t="str">
        <f t="shared" si="45"/>
        <v>TIF</v>
      </c>
    </row>
    <row r="1434" spans="1:28" x14ac:dyDescent="0.25">
      <c r="A1434">
        <v>2022</v>
      </c>
      <c r="B1434">
        <v>82</v>
      </c>
      <c r="C1434" t="s">
        <v>31</v>
      </c>
      <c r="D1434">
        <v>1747339729</v>
      </c>
      <c r="E1434">
        <v>18379698</v>
      </c>
      <c r="F1434">
        <v>1777859</v>
      </c>
      <c r="G1434">
        <v>140541518</v>
      </c>
      <c r="H1434">
        <v>25836407</v>
      </c>
      <c r="I1434">
        <v>0</v>
      </c>
      <c r="J1434">
        <v>0</v>
      </c>
      <c r="K1434">
        <v>0</v>
      </c>
      <c r="L1434">
        <v>11595041</v>
      </c>
      <c r="M1434">
        <v>3231925</v>
      </c>
      <c r="N1434">
        <v>1948702177</v>
      </c>
      <c r="O1434">
        <v>1935340</v>
      </c>
      <c r="P1434">
        <v>1946766837</v>
      </c>
      <c r="Q1434">
        <v>50442024</v>
      </c>
      <c r="R1434">
        <v>2022</v>
      </c>
      <c r="S1434">
        <v>82</v>
      </c>
      <c r="T1434">
        <v>5</v>
      </c>
      <c r="U1434">
        <v>250</v>
      </c>
      <c r="V1434">
        <v>825250</v>
      </c>
      <c r="W1434" t="s">
        <v>26</v>
      </c>
      <c r="X1434" t="s">
        <v>26</v>
      </c>
      <c r="Y1434" t="s">
        <v>885</v>
      </c>
      <c r="Z1434" t="s">
        <v>802</v>
      </c>
      <c r="AA1434" s="3" t="str">
        <f t="shared" si="44"/>
        <v>5250</v>
      </c>
      <c r="AB1434" s="4" t="str">
        <f t="shared" si="45"/>
        <v>Non-TIF</v>
      </c>
    </row>
    <row r="1435" spans="1:28" x14ac:dyDescent="0.25">
      <c r="A1435">
        <v>2022</v>
      </c>
      <c r="B1435">
        <v>83</v>
      </c>
      <c r="C1435" t="s">
        <v>44</v>
      </c>
      <c r="D1435">
        <v>9283684</v>
      </c>
      <c r="E1435">
        <v>91271</v>
      </c>
      <c r="F1435">
        <v>4092</v>
      </c>
      <c r="G1435">
        <v>2048692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11427739</v>
      </c>
      <c r="O1435">
        <v>50004</v>
      </c>
      <c r="P1435">
        <v>11377735</v>
      </c>
      <c r="Q1435">
        <v>0</v>
      </c>
      <c r="R1435">
        <v>2022</v>
      </c>
      <c r="S1435">
        <v>83</v>
      </c>
      <c r="T1435">
        <v>2</v>
      </c>
      <c r="U1435">
        <v>151</v>
      </c>
      <c r="V1435">
        <v>52151</v>
      </c>
      <c r="W1435" t="s">
        <v>26</v>
      </c>
      <c r="X1435" t="s">
        <v>26</v>
      </c>
      <c r="Y1435" t="s">
        <v>43</v>
      </c>
      <c r="Z1435" t="s">
        <v>804</v>
      </c>
      <c r="AA1435" s="3" t="str">
        <f t="shared" si="44"/>
        <v>2151</v>
      </c>
      <c r="AB1435" s="4" t="str">
        <f t="shared" si="45"/>
        <v>Non-TIF</v>
      </c>
    </row>
    <row r="1436" spans="1:28" x14ac:dyDescent="0.25">
      <c r="A1436">
        <v>2022</v>
      </c>
      <c r="B1436">
        <v>83</v>
      </c>
      <c r="C1436" t="s">
        <v>44</v>
      </c>
      <c r="D1436">
        <v>0</v>
      </c>
      <c r="E1436">
        <v>85214</v>
      </c>
      <c r="F1436">
        <v>3571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88785</v>
      </c>
      <c r="O1436">
        <v>0</v>
      </c>
      <c r="P1436">
        <v>88785</v>
      </c>
      <c r="Q1436">
        <v>0</v>
      </c>
      <c r="R1436">
        <v>2022</v>
      </c>
      <c r="S1436">
        <v>83</v>
      </c>
      <c r="T1436">
        <v>0</v>
      </c>
      <c r="U1436">
        <v>441</v>
      </c>
      <c r="V1436">
        <v>780441</v>
      </c>
      <c r="W1436" t="s">
        <v>26</v>
      </c>
      <c r="X1436" t="s">
        <v>26</v>
      </c>
      <c r="Y1436" t="s">
        <v>227</v>
      </c>
      <c r="Z1436" t="s">
        <v>804</v>
      </c>
      <c r="AA1436" s="3" t="str">
        <f t="shared" si="44"/>
        <v>0441</v>
      </c>
      <c r="AB1436" s="4" t="str">
        <f t="shared" si="45"/>
        <v>Non-TIF</v>
      </c>
    </row>
    <row r="1437" spans="1:28" x14ac:dyDescent="0.25">
      <c r="A1437">
        <v>2022</v>
      </c>
      <c r="B1437">
        <v>83</v>
      </c>
      <c r="C1437" t="s">
        <v>23</v>
      </c>
      <c r="D1437">
        <v>9939299</v>
      </c>
      <c r="E1437">
        <v>219562</v>
      </c>
      <c r="F1437">
        <v>358914</v>
      </c>
      <c r="G1437">
        <v>4400333</v>
      </c>
      <c r="H1437">
        <v>3323608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18241716</v>
      </c>
      <c r="O1437">
        <v>11112</v>
      </c>
      <c r="P1437">
        <v>18230604</v>
      </c>
      <c r="Q1437">
        <v>0</v>
      </c>
      <c r="R1437">
        <v>2022</v>
      </c>
      <c r="S1437">
        <v>83</v>
      </c>
      <c r="T1437">
        <v>2</v>
      </c>
      <c r="U1437">
        <v>826</v>
      </c>
      <c r="V1437" t="s">
        <v>886</v>
      </c>
      <c r="W1437" t="s">
        <v>25</v>
      </c>
      <c r="X1437" t="s">
        <v>26</v>
      </c>
      <c r="Y1437" t="s">
        <v>887</v>
      </c>
      <c r="Z1437" t="s">
        <v>804</v>
      </c>
      <c r="AA1437" s="3" t="str">
        <f t="shared" si="44"/>
        <v>2826</v>
      </c>
      <c r="AB1437" s="4" t="str">
        <f t="shared" si="45"/>
        <v>TIF</v>
      </c>
    </row>
    <row r="1438" spans="1:28" x14ac:dyDescent="0.25">
      <c r="A1438">
        <v>2022</v>
      </c>
      <c r="B1438">
        <v>83</v>
      </c>
      <c r="C1438" t="s">
        <v>23</v>
      </c>
      <c r="D1438">
        <v>45558</v>
      </c>
      <c r="E1438">
        <v>977698</v>
      </c>
      <c r="F1438">
        <v>3135020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4158276</v>
      </c>
      <c r="O1438">
        <v>0</v>
      </c>
      <c r="P1438">
        <v>4158276</v>
      </c>
      <c r="Q1438">
        <v>0</v>
      </c>
      <c r="R1438">
        <v>2022</v>
      </c>
      <c r="S1438">
        <v>83</v>
      </c>
      <c r="T1438">
        <v>3</v>
      </c>
      <c r="U1438">
        <v>168</v>
      </c>
      <c r="V1438" t="s">
        <v>125</v>
      </c>
      <c r="W1438" t="s">
        <v>25</v>
      </c>
      <c r="X1438" t="s">
        <v>26</v>
      </c>
      <c r="Y1438" t="s">
        <v>126</v>
      </c>
      <c r="Z1438" t="s">
        <v>804</v>
      </c>
      <c r="AA1438" s="3" t="str">
        <f t="shared" si="44"/>
        <v>3168</v>
      </c>
      <c r="AB1438" s="4" t="str">
        <f t="shared" si="45"/>
        <v>TIF</v>
      </c>
    </row>
    <row r="1439" spans="1:28" x14ac:dyDescent="0.25">
      <c r="A1439">
        <v>2022</v>
      </c>
      <c r="B1439">
        <v>83</v>
      </c>
      <c r="C1439" t="s">
        <v>31</v>
      </c>
      <c r="D1439">
        <v>240903978</v>
      </c>
      <c r="E1439">
        <v>221285357</v>
      </c>
      <c r="F1439">
        <v>11524737</v>
      </c>
      <c r="G1439">
        <v>34103578</v>
      </c>
      <c r="H1439">
        <v>12407703</v>
      </c>
      <c r="I1439">
        <v>0</v>
      </c>
      <c r="J1439">
        <v>0</v>
      </c>
      <c r="K1439">
        <v>0</v>
      </c>
      <c r="L1439">
        <v>1322527</v>
      </c>
      <c r="M1439">
        <v>21160141</v>
      </c>
      <c r="N1439">
        <v>542708021</v>
      </c>
      <c r="O1439">
        <v>716724</v>
      </c>
      <c r="P1439">
        <v>541991297</v>
      </c>
      <c r="Q1439">
        <v>7400935</v>
      </c>
      <c r="R1439">
        <v>2022</v>
      </c>
      <c r="S1439">
        <v>83</v>
      </c>
      <c r="T1439">
        <v>2</v>
      </c>
      <c r="U1439">
        <v>826</v>
      </c>
      <c r="V1439">
        <v>832826</v>
      </c>
      <c r="W1439" t="s">
        <v>26</v>
      </c>
      <c r="X1439" t="s">
        <v>26</v>
      </c>
      <c r="Y1439" t="s">
        <v>483</v>
      </c>
      <c r="Z1439" t="s">
        <v>804</v>
      </c>
      <c r="AA1439" s="3" t="str">
        <f t="shared" si="44"/>
        <v>2826</v>
      </c>
      <c r="AB1439" s="4" t="str">
        <f t="shared" si="45"/>
        <v>Non-TIF</v>
      </c>
    </row>
    <row r="1440" spans="1:28" x14ac:dyDescent="0.25">
      <c r="A1440">
        <v>2022</v>
      </c>
      <c r="B1440">
        <v>83</v>
      </c>
      <c r="C1440" t="s">
        <v>31</v>
      </c>
      <c r="D1440">
        <v>32728504</v>
      </c>
      <c r="E1440">
        <v>123963333</v>
      </c>
      <c r="F1440">
        <v>4863086</v>
      </c>
      <c r="G1440">
        <v>2532110</v>
      </c>
      <c r="H1440">
        <v>0</v>
      </c>
      <c r="I1440">
        <v>0</v>
      </c>
      <c r="J1440">
        <v>0</v>
      </c>
      <c r="K1440">
        <v>0</v>
      </c>
      <c r="L1440">
        <v>781306</v>
      </c>
      <c r="M1440">
        <v>1950110</v>
      </c>
      <c r="N1440">
        <v>166818449</v>
      </c>
      <c r="O1440">
        <v>124084</v>
      </c>
      <c r="P1440">
        <v>166694365</v>
      </c>
      <c r="Q1440">
        <v>2337560</v>
      </c>
      <c r="R1440">
        <v>2022</v>
      </c>
      <c r="S1440">
        <v>83</v>
      </c>
      <c r="T1440">
        <v>3</v>
      </c>
      <c r="U1440">
        <v>168</v>
      </c>
      <c r="V1440">
        <v>833168</v>
      </c>
      <c r="W1440" t="s">
        <v>26</v>
      </c>
      <c r="X1440" t="s">
        <v>26</v>
      </c>
      <c r="Y1440" t="s">
        <v>90</v>
      </c>
      <c r="Z1440" t="s">
        <v>804</v>
      </c>
      <c r="AA1440" s="3" t="str">
        <f t="shared" si="44"/>
        <v>3168</v>
      </c>
      <c r="AB1440" s="4" t="str">
        <f t="shared" si="45"/>
        <v>Non-TIF</v>
      </c>
    </row>
    <row r="1441" spans="1:28" x14ac:dyDescent="0.25">
      <c r="A1441">
        <v>2022</v>
      </c>
      <c r="B1441">
        <v>84</v>
      </c>
      <c r="C1441" t="s">
        <v>44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2022</v>
      </c>
      <c r="S1441">
        <v>84</v>
      </c>
      <c r="T1441">
        <v>5</v>
      </c>
      <c r="U1441">
        <v>949</v>
      </c>
      <c r="V1441">
        <v>715949</v>
      </c>
      <c r="W1441" t="s">
        <v>26</v>
      </c>
      <c r="X1441" t="s">
        <v>26</v>
      </c>
      <c r="Y1441" t="s">
        <v>728</v>
      </c>
      <c r="Z1441" t="s">
        <v>808</v>
      </c>
      <c r="AA1441" s="3" t="str">
        <f t="shared" si="44"/>
        <v>5949</v>
      </c>
      <c r="AB1441" s="4" t="str">
        <f t="shared" si="45"/>
        <v>Non-TIF</v>
      </c>
    </row>
    <row r="1442" spans="1:28" x14ac:dyDescent="0.25">
      <c r="A1442">
        <v>2022</v>
      </c>
      <c r="B1442">
        <v>84</v>
      </c>
      <c r="C1442" t="s">
        <v>44</v>
      </c>
      <c r="D1442">
        <v>103063</v>
      </c>
      <c r="E1442">
        <v>0</v>
      </c>
      <c r="F1442">
        <v>0</v>
      </c>
      <c r="G1442">
        <v>44744</v>
      </c>
      <c r="H1442">
        <v>5153943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5301750</v>
      </c>
      <c r="O1442">
        <v>0</v>
      </c>
      <c r="P1442">
        <v>5301750</v>
      </c>
      <c r="Q1442">
        <v>0</v>
      </c>
      <c r="R1442">
        <v>2022</v>
      </c>
      <c r="S1442">
        <v>84</v>
      </c>
      <c r="T1442">
        <v>5</v>
      </c>
      <c r="U1442">
        <v>607</v>
      </c>
      <c r="V1442">
        <v>845607</v>
      </c>
      <c r="W1442" t="s">
        <v>26</v>
      </c>
      <c r="X1442" t="s">
        <v>26</v>
      </c>
      <c r="Y1442" t="s">
        <v>655</v>
      </c>
      <c r="Z1442" t="s">
        <v>808</v>
      </c>
      <c r="AA1442" s="3" t="str">
        <f t="shared" si="44"/>
        <v>5607</v>
      </c>
      <c r="AB1442" s="4" t="str">
        <f t="shared" si="45"/>
        <v>Non-TIF</v>
      </c>
    </row>
    <row r="1443" spans="1:28" x14ac:dyDescent="0.25">
      <c r="A1443">
        <v>2022</v>
      </c>
      <c r="B1443">
        <v>84</v>
      </c>
      <c r="C1443" t="s">
        <v>31</v>
      </c>
      <c r="D1443">
        <v>806629</v>
      </c>
      <c r="E1443">
        <v>3933583</v>
      </c>
      <c r="F1443">
        <v>405687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5145899</v>
      </c>
      <c r="O1443">
        <v>0</v>
      </c>
      <c r="P1443">
        <v>5145899</v>
      </c>
      <c r="Q1443">
        <v>11656</v>
      </c>
      <c r="R1443">
        <v>2022</v>
      </c>
      <c r="S1443">
        <v>84</v>
      </c>
      <c r="T1443">
        <v>5</v>
      </c>
      <c r="U1443">
        <v>486</v>
      </c>
      <c r="V1443">
        <v>755486</v>
      </c>
      <c r="W1443" t="s">
        <v>26</v>
      </c>
      <c r="X1443" t="s">
        <v>26</v>
      </c>
      <c r="Y1443" t="s">
        <v>763</v>
      </c>
      <c r="Z1443" t="s">
        <v>808</v>
      </c>
      <c r="AA1443" s="3" t="str">
        <f t="shared" si="44"/>
        <v>5486</v>
      </c>
      <c r="AB1443" s="4" t="str">
        <f t="shared" si="45"/>
        <v>Non-TIF</v>
      </c>
    </row>
    <row r="1444" spans="1:28" x14ac:dyDescent="0.25">
      <c r="A1444">
        <v>2022</v>
      </c>
      <c r="B1444">
        <v>84</v>
      </c>
      <c r="C1444" t="s">
        <v>31</v>
      </c>
      <c r="D1444">
        <v>139252340</v>
      </c>
      <c r="E1444">
        <v>91092196</v>
      </c>
      <c r="F1444">
        <v>9133047</v>
      </c>
      <c r="G1444">
        <v>13007956</v>
      </c>
      <c r="H1444">
        <v>2766326</v>
      </c>
      <c r="I1444">
        <v>0</v>
      </c>
      <c r="J1444">
        <v>0</v>
      </c>
      <c r="K1444">
        <v>0</v>
      </c>
      <c r="L1444">
        <v>8609510</v>
      </c>
      <c r="M1444">
        <v>8025716</v>
      </c>
      <c r="N1444">
        <v>271887091</v>
      </c>
      <c r="O1444">
        <v>238908</v>
      </c>
      <c r="P1444">
        <v>271648183</v>
      </c>
      <c r="Q1444">
        <v>3339361</v>
      </c>
      <c r="R1444">
        <v>2022</v>
      </c>
      <c r="S1444">
        <v>84</v>
      </c>
      <c r="T1444">
        <v>0</v>
      </c>
      <c r="U1444">
        <v>747</v>
      </c>
      <c r="V1444">
        <v>840747</v>
      </c>
      <c r="W1444" t="s">
        <v>26</v>
      </c>
      <c r="X1444" t="s">
        <v>26</v>
      </c>
      <c r="Y1444" t="s">
        <v>694</v>
      </c>
      <c r="Z1444" t="s">
        <v>808</v>
      </c>
      <c r="AA1444" s="3" t="str">
        <f t="shared" si="44"/>
        <v>0747</v>
      </c>
      <c r="AB1444" s="4" t="str">
        <f t="shared" si="45"/>
        <v>Non-TIF</v>
      </c>
    </row>
    <row r="1445" spans="1:28" x14ac:dyDescent="0.25">
      <c r="A1445">
        <v>2022</v>
      </c>
      <c r="B1445">
        <v>84</v>
      </c>
      <c r="C1445" t="s">
        <v>31</v>
      </c>
      <c r="D1445">
        <v>357504790</v>
      </c>
      <c r="E1445">
        <v>194309685</v>
      </c>
      <c r="F1445">
        <v>18411058</v>
      </c>
      <c r="G1445">
        <v>60750977</v>
      </c>
      <c r="H1445">
        <v>28186749</v>
      </c>
      <c r="I1445">
        <v>0</v>
      </c>
      <c r="J1445">
        <v>0</v>
      </c>
      <c r="K1445">
        <v>0</v>
      </c>
      <c r="L1445">
        <v>41423458</v>
      </c>
      <c r="M1445">
        <v>26455355</v>
      </c>
      <c r="N1445">
        <v>727042072</v>
      </c>
      <c r="O1445">
        <v>661164</v>
      </c>
      <c r="P1445">
        <v>726380908</v>
      </c>
      <c r="Q1445">
        <v>4324353</v>
      </c>
      <c r="R1445">
        <v>2022</v>
      </c>
      <c r="S1445">
        <v>84</v>
      </c>
      <c r="T1445">
        <v>4</v>
      </c>
      <c r="U1445">
        <v>149</v>
      </c>
      <c r="V1445">
        <v>844149</v>
      </c>
      <c r="W1445" t="s">
        <v>26</v>
      </c>
      <c r="X1445" t="s">
        <v>26</v>
      </c>
      <c r="Y1445" t="s">
        <v>731</v>
      </c>
      <c r="Z1445" t="s">
        <v>808</v>
      </c>
      <c r="AA1445" s="3" t="str">
        <f t="shared" si="44"/>
        <v>4149</v>
      </c>
      <c r="AB1445" s="4" t="str">
        <f t="shared" si="45"/>
        <v>Non-TIF</v>
      </c>
    </row>
    <row r="1446" spans="1:28" x14ac:dyDescent="0.25">
      <c r="A1446">
        <v>2022</v>
      </c>
      <c r="B1446">
        <v>85</v>
      </c>
      <c r="C1446" t="s">
        <v>44</v>
      </c>
      <c r="D1446">
        <v>52855459</v>
      </c>
      <c r="E1446">
        <v>0</v>
      </c>
      <c r="F1446">
        <v>0</v>
      </c>
      <c r="G1446">
        <v>7422984</v>
      </c>
      <c r="H1446">
        <v>755716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61034159</v>
      </c>
      <c r="O1446">
        <v>174088</v>
      </c>
      <c r="P1446">
        <v>60860071</v>
      </c>
      <c r="Q1446">
        <v>0</v>
      </c>
      <c r="R1446">
        <v>2022</v>
      </c>
      <c r="S1446">
        <v>85</v>
      </c>
      <c r="T1446">
        <v>0</v>
      </c>
      <c r="U1446">
        <v>472</v>
      </c>
      <c r="V1446">
        <v>850472</v>
      </c>
      <c r="W1446" t="s">
        <v>26</v>
      </c>
      <c r="X1446" t="s">
        <v>26</v>
      </c>
      <c r="Y1446" t="s">
        <v>203</v>
      </c>
      <c r="Z1446" t="s">
        <v>830</v>
      </c>
      <c r="AA1446" s="3" t="str">
        <f t="shared" si="44"/>
        <v>0472</v>
      </c>
      <c r="AB1446" s="4" t="str">
        <f t="shared" si="45"/>
        <v>Non-TIF</v>
      </c>
    </row>
    <row r="1447" spans="1:28" x14ac:dyDescent="0.25">
      <c r="A1447">
        <v>2022</v>
      </c>
      <c r="B1447">
        <v>85</v>
      </c>
      <c r="C1447" t="s">
        <v>23</v>
      </c>
      <c r="D1447">
        <v>110531561</v>
      </c>
      <c r="E1447">
        <v>0</v>
      </c>
      <c r="F1447">
        <v>0</v>
      </c>
      <c r="G1447">
        <v>4567380</v>
      </c>
      <c r="H1447">
        <v>755714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115854655</v>
      </c>
      <c r="O1447">
        <v>3704</v>
      </c>
      <c r="P1447">
        <v>115850951</v>
      </c>
      <c r="Q1447">
        <v>0</v>
      </c>
      <c r="R1447">
        <v>2022</v>
      </c>
      <c r="S1447">
        <v>85</v>
      </c>
      <c r="T1447">
        <v>0</v>
      </c>
      <c r="U1447">
        <v>472</v>
      </c>
      <c r="V1447" t="s">
        <v>987</v>
      </c>
      <c r="W1447" t="s">
        <v>25</v>
      </c>
      <c r="X1447" t="s">
        <v>26</v>
      </c>
      <c r="Y1447" t="s">
        <v>988</v>
      </c>
      <c r="Z1447" t="s">
        <v>830</v>
      </c>
      <c r="AA1447" s="3" t="str">
        <f t="shared" si="44"/>
        <v>0472</v>
      </c>
      <c r="AB1447" s="4" t="str">
        <f t="shared" si="45"/>
        <v>TIF</v>
      </c>
    </row>
    <row r="1448" spans="1:28" x14ac:dyDescent="0.25">
      <c r="A1448">
        <v>2022</v>
      </c>
      <c r="B1448">
        <v>85</v>
      </c>
      <c r="C1448" t="s">
        <v>23</v>
      </c>
      <c r="D1448">
        <v>29812273</v>
      </c>
      <c r="E1448">
        <v>39939</v>
      </c>
      <c r="F1448">
        <v>0</v>
      </c>
      <c r="G1448">
        <v>9301420</v>
      </c>
      <c r="H1448">
        <v>2424491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41578123</v>
      </c>
      <c r="O1448">
        <v>0</v>
      </c>
      <c r="P1448">
        <v>41578123</v>
      </c>
      <c r="Q1448">
        <v>0</v>
      </c>
      <c r="R1448">
        <v>2022</v>
      </c>
      <c r="S1448">
        <v>85</v>
      </c>
      <c r="T1448">
        <v>5</v>
      </c>
      <c r="U1448">
        <v>643</v>
      </c>
      <c r="V1448" t="s">
        <v>989</v>
      </c>
      <c r="W1448" t="s">
        <v>25</v>
      </c>
      <c r="X1448" t="s">
        <v>26</v>
      </c>
      <c r="Y1448" t="s">
        <v>990</v>
      </c>
      <c r="Z1448" t="s">
        <v>830</v>
      </c>
      <c r="AA1448" s="3" t="str">
        <f t="shared" si="44"/>
        <v>5643</v>
      </c>
      <c r="AB1448" s="4" t="str">
        <f t="shared" si="45"/>
        <v>TIF</v>
      </c>
    </row>
    <row r="1449" spans="1:28" x14ac:dyDescent="0.25">
      <c r="A1449">
        <v>2022</v>
      </c>
      <c r="B1449">
        <v>85</v>
      </c>
      <c r="C1449" t="s">
        <v>31</v>
      </c>
      <c r="D1449">
        <v>187434229</v>
      </c>
      <c r="E1449">
        <v>49263604</v>
      </c>
      <c r="F1449">
        <v>1549689</v>
      </c>
      <c r="G1449">
        <v>26920119</v>
      </c>
      <c r="H1449">
        <v>48452302</v>
      </c>
      <c r="I1449">
        <v>0</v>
      </c>
      <c r="J1449">
        <v>0</v>
      </c>
      <c r="K1449">
        <v>0</v>
      </c>
      <c r="L1449">
        <v>5664461</v>
      </c>
      <c r="M1449">
        <v>5956855</v>
      </c>
      <c r="N1449">
        <v>325241259</v>
      </c>
      <c r="O1449">
        <v>364844</v>
      </c>
      <c r="P1449">
        <v>324876415</v>
      </c>
      <c r="Q1449">
        <v>4282133</v>
      </c>
      <c r="R1449">
        <v>2022</v>
      </c>
      <c r="S1449">
        <v>85</v>
      </c>
      <c r="T1449">
        <v>5</v>
      </c>
      <c r="U1449">
        <v>643</v>
      </c>
      <c r="V1449">
        <v>855643</v>
      </c>
      <c r="W1449" t="s">
        <v>26</v>
      </c>
      <c r="X1449" t="s">
        <v>26</v>
      </c>
      <c r="Y1449" t="s">
        <v>204</v>
      </c>
      <c r="Z1449" t="s">
        <v>830</v>
      </c>
      <c r="AA1449" s="3" t="str">
        <f t="shared" si="44"/>
        <v>5643</v>
      </c>
      <c r="AB1449" s="4" t="str">
        <f t="shared" si="45"/>
        <v>Non-TIF</v>
      </c>
    </row>
    <row r="1450" spans="1:28" x14ac:dyDescent="0.25">
      <c r="A1450">
        <v>2022</v>
      </c>
      <c r="B1450">
        <v>86</v>
      </c>
      <c r="C1450" t="s">
        <v>44</v>
      </c>
      <c r="D1450">
        <v>1878407</v>
      </c>
      <c r="E1450">
        <v>44216</v>
      </c>
      <c r="F1450">
        <v>0</v>
      </c>
      <c r="G1450">
        <v>2730622</v>
      </c>
      <c r="H1450">
        <v>347506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5000751</v>
      </c>
      <c r="O1450">
        <v>7408</v>
      </c>
      <c r="P1450">
        <v>4993343</v>
      </c>
      <c r="Q1450">
        <v>0</v>
      </c>
      <c r="R1450">
        <v>2022</v>
      </c>
      <c r="S1450">
        <v>86</v>
      </c>
      <c r="T1450">
        <v>6</v>
      </c>
      <c r="U1450">
        <v>98</v>
      </c>
      <c r="V1450">
        <v>866098</v>
      </c>
      <c r="W1450" t="s">
        <v>26</v>
      </c>
      <c r="X1450" t="s">
        <v>26</v>
      </c>
      <c r="Y1450" t="s">
        <v>835</v>
      </c>
      <c r="Z1450" t="s">
        <v>832</v>
      </c>
      <c r="AA1450" s="3" t="str">
        <f t="shared" si="44"/>
        <v>6098</v>
      </c>
      <c r="AB1450" s="4" t="str">
        <f t="shared" si="45"/>
        <v>Non-TIF</v>
      </c>
    </row>
    <row r="1451" spans="1:28" x14ac:dyDescent="0.25">
      <c r="A1451">
        <v>2022</v>
      </c>
      <c r="B1451">
        <v>86</v>
      </c>
      <c r="C1451" t="s">
        <v>31</v>
      </c>
      <c r="D1451">
        <v>8765188</v>
      </c>
      <c r="E1451">
        <v>19063984</v>
      </c>
      <c r="F1451">
        <v>424763</v>
      </c>
      <c r="G1451">
        <v>269053</v>
      </c>
      <c r="H1451">
        <v>0</v>
      </c>
      <c r="I1451">
        <v>0</v>
      </c>
      <c r="J1451">
        <v>0</v>
      </c>
      <c r="K1451">
        <v>0</v>
      </c>
      <c r="L1451">
        <v>295322</v>
      </c>
      <c r="M1451">
        <v>5417599</v>
      </c>
      <c r="N1451">
        <v>34235909</v>
      </c>
      <c r="O1451">
        <v>29632</v>
      </c>
      <c r="P1451">
        <v>34206277</v>
      </c>
      <c r="Q1451">
        <v>959030</v>
      </c>
      <c r="R1451">
        <v>2022</v>
      </c>
      <c r="S1451">
        <v>86</v>
      </c>
      <c r="T1451">
        <v>0</v>
      </c>
      <c r="U1451">
        <v>576</v>
      </c>
      <c r="V1451">
        <v>60576</v>
      </c>
      <c r="W1451" t="s">
        <v>26</v>
      </c>
      <c r="X1451" t="s">
        <v>26</v>
      </c>
      <c r="Y1451" t="s">
        <v>45</v>
      </c>
      <c r="Z1451" t="s">
        <v>832</v>
      </c>
      <c r="AA1451" s="3" t="str">
        <f t="shared" si="44"/>
        <v>0576</v>
      </c>
      <c r="AB1451" s="4" t="str">
        <f t="shared" si="45"/>
        <v>Non-TIF</v>
      </c>
    </row>
    <row r="1452" spans="1:28" x14ac:dyDescent="0.25">
      <c r="A1452">
        <v>2022</v>
      </c>
      <c r="B1452">
        <v>87</v>
      </c>
      <c r="C1452" t="s">
        <v>31</v>
      </c>
      <c r="D1452">
        <v>3444215</v>
      </c>
      <c r="E1452">
        <v>13985915</v>
      </c>
      <c r="F1452">
        <v>503660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17933790</v>
      </c>
      <c r="O1452">
        <v>18520</v>
      </c>
      <c r="P1452">
        <v>17915270</v>
      </c>
      <c r="Q1452">
        <v>1155401</v>
      </c>
      <c r="R1452">
        <v>2022</v>
      </c>
      <c r="S1452">
        <v>87</v>
      </c>
      <c r="T1452">
        <v>1</v>
      </c>
      <c r="U1452">
        <v>431</v>
      </c>
      <c r="V1452">
        <v>21431</v>
      </c>
      <c r="W1452" t="s">
        <v>26</v>
      </c>
      <c r="X1452" t="s">
        <v>26</v>
      </c>
      <c r="Y1452" t="s">
        <v>99</v>
      </c>
      <c r="Z1452" t="s">
        <v>836</v>
      </c>
      <c r="AA1452" s="3" t="str">
        <f t="shared" si="44"/>
        <v>1431</v>
      </c>
      <c r="AB1452" s="4" t="str">
        <f t="shared" si="45"/>
        <v>Non-TIF</v>
      </c>
    </row>
    <row r="1453" spans="1:28" x14ac:dyDescent="0.25">
      <c r="A1453">
        <v>2022</v>
      </c>
      <c r="B1453">
        <v>87</v>
      </c>
      <c r="C1453" t="s">
        <v>31</v>
      </c>
      <c r="D1453">
        <v>609856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609856</v>
      </c>
      <c r="O1453">
        <v>5556</v>
      </c>
      <c r="P1453">
        <v>604300</v>
      </c>
      <c r="Q1453">
        <v>20411</v>
      </c>
      <c r="R1453">
        <v>2022</v>
      </c>
      <c r="S1453">
        <v>87</v>
      </c>
      <c r="T1453">
        <v>1</v>
      </c>
      <c r="U1453">
        <v>782</v>
      </c>
      <c r="V1453">
        <v>801782</v>
      </c>
      <c r="W1453" t="s">
        <v>26</v>
      </c>
      <c r="X1453" t="s">
        <v>26</v>
      </c>
      <c r="Y1453" t="s">
        <v>796</v>
      </c>
      <c r="Z1453" t="s">
        <v>836</v>
      </c>
      <c r="AA1453" s="3" t="str">
        <f t="shared" si="44"/>
        <v>1782</v>
      </c>
      <c r="AB1453" s="4" t="str">
        <f t="shared" si="45"/>
        <v>Non-TIF</v>
      </c>
    </row>
    <row r="1454" spans="1:28" x14ac:dyDescent="0.25">
      <c r="A1454">
        <v>2022</v>
      </c>
      <c r="B1454">
        <v>87</v>
      </c>
      <c r="C1454" t="s">
        <v>31</v>
      </c>
      <c r="D1454">
        <v>2083593</v>
      </c>
      <c r="E1454">
        <v>8009408</v>
      </c>
      <c r="F1454">
        <v>633329</v>
      </c>
      <c r="G1454">
        <v>1900746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12627076</v>
      </c>
      <c r="O1454">
        <v>18520</v>
      </c>
      <c r="P1454">
        <v>12608556</v>
      </c>
      <c r="Q1454">
        <v>170621</v>
      </c>
      <c r="R1454">
        <v>2022</v>
      </c>
      <c r="S1454">
        <v>87</v>
      </c>
      <c r="T1454">
        <v>4</v>
      </c>
      <c r="U1454">
        <v>527</v>
      </c>
      <c r="V1454">
        <v>804527</v>
      </c>
      <c r="W1454" t="s">
        <v>26</v>
      </c>
      <c r="X1454" t="s">
        <v>26</v>
      </c>
      <c r="Y1454" t="s">
        <v>502</v>
      </c>
      <c r="Z1454" t="s">
        <v>836</v>
      </c>
      <c r="AA1454" s="3" t="str">
        <f t="shared" si="44"/>
        <v>4527</v>
      </c>
      <c r="AB1454" s="4" t="str">
        <f t="shared" si="45"/>
        <v>Non-TIF</v>
      </c>
    </row>
    <row r="1455" spans="1:28" x14ac:dyDescent="0.25">
      <c r="A1455">
        <v>2022</v>
      </c>
      <c r="B1455">
        <v>87</v>
      </c>
      <c r="C1455" t="s">
        <v>31</v>
      </c>
      <c r="D1455">
        <v>44101508</v>
      </c>
      <c r="E1455">
        <v>57558154</v>
      </c>
      <c r="F1455">
        <v>4370676</v>
      </c>
      <c r="G1455">
        <v>5015730</v>
      </c>
      <c r="H1455">
        <v>38181</v>
      </c>
      <c r="I1455">
        <v>0</v>
      </c>
      <c r="J1455">
        <v>0</v>
      </c>
      <c r="K1455">
        <v>0</v>
      </c>
      <c r="L1455">
        <v>182163</v>
      </c>
      <c r="M1455">
        <v>0</v>
      </c>
      <c r="N1455">
        <v>111266412</v>
      </c>
      <c r="O1455">
        <v>175968</v>
      </c>
      <c r="P1455">
        <v>111090444</v>
      </c>
      <c r="Q1455">
        <v>842567</v>
      </c>
      <c r="R1455">
        <v>2022</v>
      </c>
      <c r="S1455">
        <v>87</v>
      </c>
      <c r="T1455">
        <v>3</v>
      </c>
      <c r="U1455">
        <v>609</v>
      </c>
      <c r="V1455">
        <v>873609</v>
      </c>
      <c r="W1455" t="s">
        <v>26</v>
      </c>
      <c r="X1455" t="s">
        <v>26</v>
      </c>
      <c r="Y1455" t="s">
        <v>82</v>
      </c>
      <c r="Z1455" t="s">
        <v>836</v>
      </c>
      <c r="AA1455" s="3" t="str">
        <f t="shared" si="44"/>
        <v>3609</v>
      </c>
      <c r="AB1455" s="4" t="str">
        <f t="shared" si="45"/>
        <v>Non-TIF</v>
      </c>
    </row>
    <row r="1456" spans="1:28" x14ac:dyDescent="0.25">
      <c r="A1456">
        <v>2022</v>
      </c>
      <c r="B1456">
        <v>90</v>
      </c>
      <c r="C1456" t="s">
        <v>31</v>
      </c>
      <c r="D1456">
        <v>72878578</v>
      </c>
      <c r="E1456">
        <v>54503996</v>
      </c>
      <c r="F1456">
        <v>2552589</v>
      </c>
      <c r="G1456">
        <v>7604005</v>
      </c>
      <c r="H1456">
        <v>364868</v>
      </c>
      <c r="I1456">
        <v>0</v>
      </c>
      <c r="J1456">
        <v>0</v>
      </c>
      <c r="K1456">
        <v>0</v>
      </c>
      <c r="L1456">
        <v>447253</v>
      </c>
      <c r="M1456">
        <v>11674937</v>
      </c>
      <c r="N1456">
        <v>150026226</v>
      </c>
      <c r="O1456">
        <v>220896</v>
      </c>
      <c r="P1456">
        <v>149805330</v>
      </c>
      <c r="Q1456">
        <v>59651974</v>
      </c>
      <c r="R1456">
        <v>2022</v>
      </c>
      <c r="S1456">
        <v>90</v>
      </c>
      <c r="T1456">
        <v>0</v>
      </c>
      <c r="U1456">
        <v>657</v>
      </c>
      <c r="V1456">
        <v>900657</v>
      </c>
      <c r="W1456" t="s">
        <v>26</v>
      </c>
      <c r="X1456" t="s">
        <v>26</v>
      </c>
      <c r="Y1456" t="s">
        <v>500</v>
      </c>
      <c r="Z1456" t="s">
        <v>919</v>
      </c>
      <c r="AA1456" s="3" t="str">
        <f t="shared" si="44"/>
        <v>0657</v>
      </c>
      <c r="AB1456" s="4" t="str">
        <f t="shared" si="45"/>
        <v>Non-TIF</v>
      </c>
    </row>
    <row r="1457" spans="1:28" x14ac:dyDescent="0.25">
      <c r="A1457">
        <v>2022</v>
      </c>
      <c r="B1457">
        <v>90</v>
      </c>
      <c r="C1457" t="s">
        <v>31</v>
      </c>
      <c r="D1457">
        <v>73504651</v>
      </c>
      <c r="E1457">
        <v>47959487</v>
      </c>
      <c r="F1457">
        <v>2747429</v>
      </c>
      <c r="G1457">
        <v>6303527</v>
      </c>
      <c r="H1457">
        <v>0</v>
      </c>
      <c r="I1457">
        <v>0</v>
      </c>
      <c r="J1457">
        <v>0</v>
      </c>
      <c r="K1457">
        <v>0</v>
      </c>
      <c r="L1457">
        <v>8870122</v>
      </c>
      <c r="M1457">
        <v>9005409</v>
      </c>
      <c r="N1457">
        <v>148390625</v>
      </c>
      <c r="O1457">
        <v>291556</v>
      </c>
      <c r="P1457">
        <v>148099069</v>
      </c>
      <c r="Q1457">
        <v>2649863</v>
      </c>
      <c r="R1457">
        <v>2022</v>
      </c>
      <c r="S1457">
        <v>90</v>
      </c>
      <c r="T1457">
        <v>0</v>
      </c>
      <c r="U1457">
        <v>977</v>
      </c>
      <c r="V1457">
        <v>900977</v>
      </c>
      <c r="W1457" t="s">
        <v>26</v>
      </c>
      <c r="X1457" t="s">
        <v>26</v>
      </c>
      <c r="Y1457" t="s">
        <v>501</v>
      </c>
      <c r="Z1457" t="s">
        <v>919</v>
      </c>
      <c r="AA1457" s="3" t="str">
        <f t="shared" si="44"/>
        <v>0977</v>
      </c>
      <c r="AB1457" s="4" t="str">
        <f t="shared" si="45"/>
        <v>Non-TIF</v>
      </c>
    </row>
    <row r="1458" spans="1:28" x14ac:dyDescent="0.25">
      <c r="A1458">
        <v>2022</v>
      </c>
      <c r="B1458">
        <v>90</v>
      </c>
      <c r="C1458" t="s">
        <v>31</v>
      </c>
      <c r="D1458">
        <v>504278925</v>
      </c>
      <c r="E1458">
        <v>40542189</v>
      </c>
      <c r="F1458">
        <v>2096827</v>
      </c>
      <c r="G1458">
        <v>55978007</v>
      </c>
      <c r="H1458">
        <v>11602075</v>
      </c>
      <c r="I1458">
        <v>0</v>
      </c>
      <c r="J1458">
        <v>0</v>
      </c>
      <c r="K1458">
        <v>0</v>
      </c>
      <c r="L1458">
        <v>8752541</v>
      </c>
      <c r="M1458">
        <v>10728653</v>
      </c>
      <c r="N1458">
        <v>633979217</v>
      </c>
      <c r="O1458">
        <v>1673816</v>
      </c>
      <c r="P1458">
        <v>632305401</v>
      </c>
      <c r="Q1458">
        <v>29929378</v>
      </c>
      <c r="R1458">
        <v>2022</v>
      </c>
      <c r="S1458">
        <v>90</v>
      </c>
      <c r="T1458">
        <v>5</v>
      </c>
      <c r="U1458">
        <v>49</v>
      </c>
      <c r="V1458">
        <v>905049</v>
      </c>
      <c r="W1458" t="s">
        <v>26</v>
      </c>
      <c r="X1458" t="s">
        <v>26</v>
      </c>
      <c r="Y1458" t="s">
        <v>948</v>
      </c>
      <c r="Z1458" t="s">
        <v>919</v>
      </c>
      <c r="AA1458" s="3" t="str">
        <f t="shared" si="44"/>
        <v>5049</v>
      </c>
      <c r="AB1458" s="4" t="str">
        <f t="shared" si="45"/>
        <v>Non-TIF</v>
      </c>
    </row>
    <row r="1459" spans="1:28" x14ac:dyDescent="0.25">
      <c r="A1459">
        <v>2022</v>
      </c>
      <c r="B1459">
        <v>92</v>
      </c>
      <c r="C1459" t="s">
        <v>44</v>
      </c>
      <c r="D1459">
        <v>56007750</v>
      </c>
      <c r="E1459">
        <v>0</v>
      </c>
      <c r="F1459">
        <v>0</v>
      </c>
      <c r="G1459">
        <v>5978942</v>
      </c>
      <c r="H1459">
        <v>2329089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64315781</v>
      </c>
      <c r="O1459">
        <v>77784</v>
      </c>
      <c r="P1459">
        <v>64237997</v>
      </c>
      <c r="Q1459">
        <v>0</v>
      </c>
      <c r="R1459">
        <v>2022</v>
      </c>
      <c r="S1459">
        <v>92</v>
      </c>
      <c r="T1459">
        <v>4</v>
      </c>
      <c r="U1459">
        <v>271</v>
      </c>
      <c r="V1459">
        <v>924271</v>
      </c>
      <c r="W1459" t="s">
        <v>26</v>
      </c>
      <c r="X1459" t="s">
        <v>26</v>
      </c>
      <c r="Y1459" t="s">
        <v>556</v>
      </c>
      <c r="Z1459" t="s">
        <v>860</v>
      </c>
      <c r="AA1459" s="3" t="str">
        <f t="shared" si="44"/>
        <v>4271</v>
      </c>
      <c r="AB1459" s="4" t="str">
        <f t="shared" si="45"/>
        <v>Non-TIF</v>
      </c>
    </row>
    <row r="1460" spans="1:28" x14ac:dyDescent="0.25">
      <c r="A1460">
        <v>2022</v>
      </c>
      <c r="B1460">
        <v>92</v>
      </c>
      <c r="C1460" t="s">
        <v>23</v>
      </c>
      <c r="D1460">
        <v>12677290</v>
      </c>
      <c r="E1460">
        <v>0</v>
      </c>
      <c r="F1460">
        <v>0</v>
      </c>
      <c r="G1460">
        <v>947361</v>
      </c>
      <c r="H1460">
        <v>302092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13926743</v>
      </c>
      <c r="O1460">
        <v>0</v>
      </c>
      <c r="P1460">
        <v>13926743</v>
      </c>
      <c r="Q1460">
        <v>0</v>
      </c>
      <c r="R1460">
        <v>2022</v>
      </c>
      <c r="S1460">
        <v>92</v>
      </c>
      <c r="T1460">
        <v>4</v>
      </c>
      <c r="U1460">
        <v>271</v>
      </c>
      <c r="V1460" t="s">
        <v>994</v>
      </c>
      <c r="W1460" t="s">
        <v>25</v>
      </c>
      <c r="X1460" t="s">
        <v>26</v>
      </c>
      <c r="Y1460" t="s">
        <v>995</v>
      </c>
      <c r="Z1460" t="s">
        <v>860</v>
      </c>
      <c r="AA1460" s="3" t="str">
        <f t="shared" si="44"/>
        <v>4271</v>
      </c>
      <c r="AB1460" s="4" t="str">
        <f t="shared" si="45"/>
        <v>TIF</v>
      </c>
    </row>
    <row r="1461" spans="1:28" x14ac:dyDescent="0.25">
      <c r="A1461">
        <v>2022</v>
      </c>
      <c r="B1461">
        <v>92</v>
      </c>
      <c r="C1461" t="s">
        <v>31</v>
      </c>
      <c r="D1461">
        <v>28535937</v>
      </c>
      <c r="E1461">
        <v>28573867</v>
      </c>
      <c r="F1461">
        <v>3354785</v>
      </c>
      <c r="G1461">
        <v>1784097</v>
      </c>
      <c r="H1461">
        <v>8085333</v>
      </c>
      <c r="I1461">
        <v>0</v>
      </c>
      <c r="J1461">
        <v>0</v>
      </c>
      <c r="K1461">
        <v>0</v>
      </c>
      <c r="L1461">
        <v>48339</v>
      </c>
      <c r="M1461">
        <v>0</v>
      </c>
      <c r="N1461">
        <v>70382358</v>
      </c>
      <c r="O1461">
        <v>66672</v>
      </c>
      <c r="P1461">
        <v>70315686</v>
      </c>
      <c r="Q1461">
        <v>1613384</v>
      </c>
      <c r="R1461">
        <v>2022</v>
      </c>
      <c r="S1461">
        <v>92</v>
      </c>
      <c r="T1461">
        <v>6</v>
      </c>
      <c r="U1461">
        <v>700</v>
      </c>
      <c r="V1461">
        <v>446700</v>
      </c>
      <c r="W1461" t="s">
        <v>26</v>
      </c>
      <c r="X1461" t="s">
        <v>26</v>
      </c>
      <c r="Y1461" t="s">
        <v>459</v>
      </c>
      <c r="Z1461" t="s">
        <v>860</v>
      </c>
      <c r="AA1461" s="3" t="str">
        <f t="shared" si="44"/>
        <v>6700</v>
      </c>
      <c r="AB1461" s="4" t="str">
        <f t="shared" si="45"/>
        <v>Non-TIF</v>
      </c>
    </row>
    <row r="1462" spans="1:28" x14ac:dyDescent="0.25">
      <c r="A1462">
        <v>2022</v>
      </c>
      <c r="B1462">
        <v>92</v>
      </c>
      <c r="C1462" t="s">
        <v>31</v>
      </c>
      <c r="D1462">
        <v>163733</v>
      </c>
      <c r="E1462">
        <v>811226</v>
      </c>
      <c r="F1462">
        <v>117486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1092445</v>
      </c>
      <c r="O1462">
        <v>1852</v>
      </c>
      <c r="P1462">
        <v>1090593</v>
      </c>
      <c r="Q1462">
        <v>24424</v>
      </c>
      <c r="R1462">
        <v>2022</v>
      </c>
      <c r="S1462">
        <v>92</v>
      </c>
      <c r="T1462">
        <v>2</v>
      </c>
      <c r="U1462">
        <v>169</v>
      </c>
      <c r="V1462">
        <v>512169</v>
      </c>
      <c r="W1462" t="s">
        <v>26</v>
      </c>
      <c r="X1462" t="s">
        <v>26</v>
      </c>
      <c r="Y1462" t="s">
        <v>486</v>
      </c>
      <c r="Z1462" t="s">
        <v>860</v>
      </c>
      <c r="AA1462" s="3" t="str">
        <f t="shared" si="44"/>
        <v>2169</v>
      </c>
      <c r="AB1462" s="4" t="str">
        <f t="shared" si="45"/>
        <v>Non-TIF</v>
      </c>
    </row>
    <row r="1463" spans="1:28" x14ac:dyDescent="0.25">
      <c r="A1463">
        <v>2022</v>
      </c>
      <c r="B1463">
        <v>92</v>
      </c>
      <c r="C1463" t="s">
        <v>31</v>
      </c>
      <c r="D1463">
        <v>1702628</v>
      </c>
      <c r="E1463">
        <v>2027600</v>
      </c>
      <c r="F1463">
        <v>83670</v>
      </c>
      <c r="G1463">
        <v>226702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115469</v>
      </c>
      <c r="N1463">
        <v>4156069</v>
      </c>
      <c r="O1463">
        <v>3704</v>
      </c>
      <c r="P1463">
        <v>4152365</v>
      </c>
      <c r="Q1463">
        <v>119075</v>
      </c>
      <c r="R1463">
        <v>2022</v>
      </c>
      <c r="S1463">
        <v>92</v>
      </c>
      <c r="T1463">
        <v>5</v>
      </c>
      <c r="U1463">
        <v>163</v>
      </c>
      <c r="V1463">
        <v>545163</v>
      </c>
      <c r="W1463" t="s">
        <v>26</v>
      </c>
      <c r="X1463" t="s">
        <v>26</v>
      </c>
      <c r="Y1463" t="s">
        <v>536</v>
      </c>
      <c r="Z1463" t="s">
        <v>860</v>
      </c>
      <c r="AA1463" s="3" t="str">
        <f t="shared" si="44"/>
        <v>5163</v>
      </c>
      <c r="AB1463" s="4" t="str">
        <f t="shared" si="45"/>
        <v>Non-TIF</v>
      </c>
    </row>
    <row r="1464" spans="1:28" x14ac:dyDescent="0.25">
      <c r="A1464">
        <v>2022</v>
      </c>
      <c r="B1464">
        <v>94</v>
      </c>
      <c r="C1464" t="s">
        <v>31</v>
      </c>
      <c r="D1464">
        <v>7185129</v>
      </c>
      <c r="E1464">
        <v>14805996</v>
      </c>
      <c r="F1464">
        <v>589684</v>
      </c>
      <c r="G1464">
        <v>327903</v>
      </c>
      <c r="H1464">
        <v>17346</v>
      </c>
      <c r="I1464">
        <v>0</v>
      </c>
      <c r="J1464">
        <v>0</v>
      </c>
      <c r="K1464">
        <v>1600</v>
      </c>
      <c r="L1464">
        <v>122958</v>
      </c>
      <c r="M1464">
        <v>0</v>
      </c>
      <c r="N1464">
        <v>23050616</v>
      </c>
      <c r="O1464">
        <v>20372</v>
      </c>
      <c r="P1464">
        <v>23030244</v>
      </c>
      <c r="Q1464">
        <v>118198</v>
      </c>
      <c r="R1464">
        <v>2022</v>
      </c>
      <c r="S1464">
        <v>94</v>
      </c>
      <c r="T1464">
        <v>6</v>
      </c>
      <c r="U1464">
        <v>246</v>
      </c>
      <c r="V1464">
        <v>406246</v>
      </c>
      <c r="W1464" t="s">
        <v>26</v>
      </c>
      <c r="X1464" t="s">
        <v>26</v>
      </c>
      <c r="Y1464" t="s">
        <v>139</v>
      </c>
      <c r="Z1464" t="s">
        <v>862</v>
      </c>
      <c r="AA1464" s="3" t="str">
        <f t="shared" si="44"/>
        <v>6246</v>
      </c>
      <c r="AB1464" s="4" t="str">
        <f t="shared" si="45"/>
        <v>Non-TIF</v>
      </c>
    </row>
    <row r="1465" spans="1:28" x14ac:dyDescent="0.25">
      <c r="A1465">
        <v>2022</v>
      </c>
      <c r="B1465">
        <v>94</v>
      </c>
      <c r="C1465" t="s">
        <v>31</v>
      </c>
      <c r="D1465">
        <v>13233109</v>
      </c>
      <c r="E1465">
        <v>21888259</v>
      </c>
      <c r="F1465">
        <v>294476</v>
      </c>
      <c r="G1465">
        <v>2942864</v>
      </c>
      <c r="H1465">
        <v>1083559</v>
      </c>
      <c r="I1465">
        <v>0</v>
      </c>
      <c r="J1465">
        <v>0</v>
      </c>
      <c r="K1465">
        <v>4000</v>
      </c>
      <c r="L1465">
        <v>750672</v>
      </c>
      <c r="M1465">
        <v>1327385</v>
      </c>
      <c r="N1465">
        <v>41524324</v>
      </c>
      <c r="O1465">
        <v>48152</v>
      </c>
      <c r="P1465">
        <v>41476172</v>
      </c>
      <c r="Q1465">
        <v>590809</v>
      </c>
      <c r="R1465">
        <v>2022</v>
      </c>
      <c r="S1465">
        <v>94</v>
      </c>
      <c r="T1465">
        <v>6</v>
      </c>
      <c r="U1465">
        <v>867</v>
      </c>
      <c r="V1465">
        <v>406867</v>
      </c>
      <c r="W1465" t="s">
        <v>26</v>
      </c>
      <c r="X1465" t="s">
        <v>26</v>
      </c>
      <c r="Y1465" t="s">
        <v>478</v>
      </c>
      <c r="Z1465" t="s">
        <v>862</v>
      </c>
      <c r="AA1465" s="3" t="str">
        <f t="shared" si="44"/>
        <v>6867</v>
      </c>
      <c r="AB1465" s="4" t="str">
        <f t="shared" si="45"/>
        <v>Non-TIF</v>
      </c>
    </row>
    <row r="1466" spans="1:28" x14ac:dyDescent="0.25">
      <c r="A1466">
        <v>2022</v>
      </c>
      <c r="B1466">
        <v>95</v>
      </c>
      <c r="C1466" t="s">
        <v>23</v>
      </c>
      <c r="D1466">
        <v>0</v>
      </c>
      <c r="E1466">
        <v>0</v>
      </c>
      <c r="F1466">
        <v>0</v>
      </c>
      <c r="G1466">
        <v>1993692</v>
      </c>
      <c r="H1466">
        <v>67027322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69021014</v>
      </c>
      <c r="O1466">
        <v>0</v>
      </c>
      <c r="P1466">
        <v>69021014</v>
      </c>
      <c r="Q1466">
        <v>0</v>
      </c>
      <c r="R1466">
        <v>2022</v>
      </c>
      <c r="S1466">
        <v>95</v>
      </c>
      <c r="T1466">
        <v>0</v>
      </c>
      <c r="U1466">
        <v>873</v>
      </c>
      <c r="V1466" t="s">
        <v>996</v>
      </c>
      <c r="W1466" t="s">
        <v>25</v>
      </c>
      <c r="X1466" t="s">
        <v>26</v>
      </c>
      <c r="Y1466" t="s">
        <v>997</v>
      </c>
      <c r="Z1466" t="s">
        <v>865</v>
      </c>
      <c r="AA1466" s="3" t="str">
        <f t="shared" ref="AA1466:AA1479" si="46">CONCATENATE(T1466,TEXT(U1466,"000"))</f>
        <v>0873</v>
      </c>
      <c r="AB1466" s="4" t="str">
        <f t="shared" ref="AB1466:AB1479" si="47">IF(C1466="I","TIF","Non-TIF")</f>
        <v>TIF</v>
      </c>
    </row>
    <row r="1467" spans="1:28" x14ac:dyDescent="0.25">
      <c r="A1467">
        <v>2022</v>
      </c>
      <c r="B1467">
        <v>95</v>
      </c>
      <c r="C1467" t="s">
        <v>31</v>
      </c>
      <c r="D1467">
        <v>47786895</v>
      </c>
      <c r="E1467">
        <v>157792357</v>
      </c>
      <c r="F1467">
        <v>10646151</v>
      </c>
      <c r="G1467">
        <v>24049060</v>
      </c>
      <c r="H1467">
        <v>9485781</v>
      </c>
      <c r="I1467">
        <v>0</v>
      </c>
      <c r="J1467">
        <v>0</v>
      </c>
      <c r="K1467">
        <v>0</v>
      </c>
      <c r="L1467">
        <v>5914101</v>
      </c>
      <c r="M1467">
        <v>4254763</v>
      </c>
      <c r="N1467">
        <v>259929108</v>
      </c>
      <c r="O1467">
        <v>235204</v>
      </c>
      <c r="P1467">
        <v>259693904</v>
      </c>
      <c r="Q1467">
        <v>4121125</v>
      </c>
      <c r="R1467">
        <v>2022</v>
      </c>
      <c r="S1467">
        <v>95</v>
      </c>
      <c r="T1467">
        <v>0</v>
      </c>
      <c r="U1467">
        <v>873</v>
      </c>
      <c r="V1467">
        <v>950873</v>
      </c>
      <c r="W1467" t="s">
        <v>26</v>
      </c>
      <c r="X1467" t="s">
        <v>26</v>
      </c>
      <c r="Y1467" t="s">
        <v>597</v>
      </c>
      <c r="Z1467" t="s">
        <v>865</v>
      </c>
      <c r="AA1467" s="3" t="str">
        <f t="shared" si="46"/>
        <v>0873</v>
      </c>
      <c r="AB1467" s="4" t="str">
        <f t="shared" si="47"/>
        <v>Non-TIF</v>
      </c>
    </row>
    <row r="1468" spans="1:28" x14ac:dyDescent="0.25">
      <c r="A1468">
        <v>2022</v>
      </c>
      <c r="B1468">
        <v>95</v>
      </c>
      <c r="C1468" t="s">
        <v>31</v>
      </c>
      <c r="D1468">
        <v>71013245</v>
      </c>
      <c r="E1468">
        <v>64290729</v>
      </c>
      <c r="F1468">
        <v>3360328</v>
      </c>
      <c r="G1468">
        <v>10659956</v>
      </c>
      <c r="H1468">
        <v>436782</v>
      </c>
      <c r="I1468">
        <v>0</v>
      </c>
      <c r="J1468">
        <v>0</v>
      </c>
      <c r="K1468">
        <v>0</v>
      </c>
      <c r="L1468">
        <v>2711261</v>
      </c>
      <c r="M1468">
        <v>13226763</v>
      </c>
      <c r="N1468">
        <v>165699064</v>
      </c>
      <c r="O1468">
        <v>240760</v>
      </c>
      <c r="P1468">
        <v>165458304</v>
      </c>
      <c r="Q1468">
        <v>3564346</v>
      </c>
      <c r="R1468">
        <v>2022</v>
      </c>
      <c r="S1468">
        <v>95</v>
      </c>
      <c r="T1468">
        <v>3</v>
      </c>
      <c r="U1468">
        <v>420</v>
      </c>
      <c r="V1468">
        <v>953420</v>
      </c>
      <c r="W1468" t="s">
        <v>26</v>
      </c>
      <c r="X1468" t="s">
        <v>26</v>
      </c>
      <c r="Y1468" t="s">
        <v>868</v>
      </c>
      <c r="Z1468" t="s">
        <v>865</v>
      </c>
      <c r="AA1468" s="3" t="str">
        <f t="shared" si="46"/>
        <v>3420</v>
      </c>
      <c r="AB1468" s="4" t="str">
        <f t="shared" si="47"/>
        <v>Non-TIF</v>
      </c>
    </row>
    <row r="1469" spans="1:28" x14ac:dyDescent="0.25">
      <c r="A1469">
        <v>2022</v>
      </c>
      <c r="B1469">
        <v>97</v>
      </c>
      <c r="C1469" t="s">
        <v>44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2022</v>
      </c>
      <c r="S1469">
        <v>97</v>
      </c>
      <c r="T1469">
        <v>1</v>
      </c>
      <c r="U1469">
        <v>975</v>
      </c>
      <c r="V1469">
        <v>971975</v>
      </c>
      <c r="W1469" t="s">
        <v>26</v>
      </c>
      <c r="X1469" t="s">
        <v>26</v>
      </c>
      <c r="Y1469" t="s">
        <v>316</v>
      </c>
      <c r="Z1469" t="s">
        <v>904</v>
      </c>
      <c r="AA1469" s="3" t="str">
        <f t="shared" si="46"/>
        <v>1975</v>
      </c>
      <c r="AB1469" s="4" t="str">
        <f t="shared" si="47"/>
        <v>Non-TIF</v>
      </c>
    </row>
    <row r="1470" spans="1:28" x14ac:dyDescent="0.25">
      <c r="A1470">
        <v>2022</v>
      </c>
      <c r="B1470">
        <v>97</v>
      </c>
      <c r="C1470" t="s">
        <v>23</v>
      </c>
      <c r="D1470">
        <v>0</v>
      </c>
      <c r="E1470">
        <v>0</v>
      </c>
      <c r="F1470">
        <v>0</v>
      </c>
      <c r="G1470">
        <v>466608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466608</v>
      </c>
      <c r="O1470">
        <v>0</v>
      </c>
      <c r="P1470">
        <v>466608</v>
      </c>
      <c r="Q1470">
        <v>0</v>
      </c>
      <c r="R1470">
        <v>2022</v>
      </c>
      <c r="S1470">
        <v>97</v>
      </c>
      <c r="T1470">
        <v>1</v>
      </c>
      <c r="U1470">
        <v>975</v>
      </c>
      <c r="V1470" t="s">
        <v>998</v>
      </c>
      <c r="W1470" t="s">
        <v>25</v>
      </c>
      <c r="X1470" t="s">
        <v>26</v>
      </c>
      <c r="Y1470" t="s">
        <v>999</v>
      </c>
      <c r="Z1470" t="s">
        <v>904</v>
      </c>
      <c r="AA1470" s="3" t="str">
        <f t="shared" si="46"/>
        <v>1975</v>
      </c>
      <c r="AB1470" s="4" t="str">
        <f t="shared" si="47"/>
        <v>TIF</v>
      </c>
    </row>
    <row r="1471" spans="1:28" x14ac:dyDescent="0.25">
      <c r="A1471">
        <v>2022</v>
      </c>
      <c r="B1471">
        <v>97</v>
      </c>
      <c r="C1471" t="s">
        <v>23</v>
      </c>
      <c r="D1471">
        <v>41137840</v>
      </c>
      <c r="E1471">
        <v>1089</v>
      </c>
      <c r="F1471">
        <v>0</v>
      </c>
      <c r="G1471">
        <v>250200375</v>
      </c>
      <c r="H1471">
        <v>28663550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320002854</v>
      </c>
      <c r="O1471">
        <v>0</v>
      </c>
      <c r="P1471">
        <v>320002854</v>
      </c>
      <c r="Q1471">
        <v>0</v>
      </c>
      <c r="R1471">
        <v>2022</v>
      </c>
      <c r="S1471">
        <v>97</v>
      </c>
      <c r="T1471">
        <v>6</v>
      </c>
      <c r="U1471">
        <v>39</v>
      </c>
      <c r="V1471" t="s">
        <v>1002</v>
      </c>
      <c r="W1471" t="s">
        <v>25</v>
      </c>
      <c r="X1471" t="s">
        <v>26</v>
      </c>
      <c r="Y1471" t="s">
        <v>1003</v>
      </c>
      <c r="Z1471" t="s">
        <v>904</v>
      </c>
      <c r="AA1471" s="3" t="str">
        <f t="shared" si="46"/>
        <v>6039</v>
      </c>
      <c r="AB1471" s="4" t="str">
        <f t="shared" si="47"/>
        <v>TIF</v>
      </c>
    </row>
    <row r="1472" spans="1:28" x14ac:dyDescent="0.25">
      <c r="A1472">
        <v>2022</v>
      </c>
      <c r="B1472">
        <v>97</v>
      </c>
      <c r="C1472" t="s">
        <v>31</v>
      </c>
      <c r="D1472">
        <v>2012099356</v>
      </c>
      <c r="E1472">
        <v>7174003</v>
      </c>
      <c r="F1472">
        <v>318768</v>
      </c>
      <c r="G1472">
        <v>330944215</v>
      </c>
      <c r="H1472">
        <v>13839679</v>
      </c>
      <c r="I1472">
        <v>0</v>
      </c>
      <c r="J1472">
        <v>0</v>
      </c>
      <c r="K1472">
        <v>4374000</v>
      </c>
      <c r="L1472">
        <v>10338862</v>
      </c>
      <c r="M1472">
        <v>21078824</v>
      </c>
      <c r="N1472">
        <v>2400167707</v>
      </c>
      <c r="O1472">
        <v>4203335</v>
      </c>
      <c r="P1472">
        <v>2395964372</v>
      </c>
      <c r="Q1472">
        <v>103199214</v>
      </c>
      <c r="R1472">
        <v>2022</v>
      </c>
      <c r="S1472">
        <v>97</v>
      </c>
      <c r="T1472">
        <v>6</v>
      </c>
      <c r="U1472">
        <v>39</v>
      </c>
      <c r="V1472">
        <v>976039</v>
      </c>
      <c r="W1472" t="s">
        <v>26</v>
      </c>
      <c r="X1472" t="s">
        <v>26</v>
      </c>
      <c r="Y1472" t="s">
        <v>825</v>
      </c>
      <c r="Z1472" t="s">
        <v>904</v>
      </c>
      <c r="AA1472" s="3" t="str">
        <f t="shared" si="46"/>
        <v>6039</v>
      </c>
      <c r="AB1472" s="4" t="str">
        <f t="shared" si="47"/>
        <v>Non-TIF</v>
      </c>
    </row>
    <row r="1473" spans="1:28" x14ac:dyDescent="0.25">
      <c r="A1473">
        <v>2022</v>
      </c>
      <c r="B1473">
        <v>98</v>
      </c>
      <c r="C1473" t="s">
        <v>44</v>
      </c>
      <c r="D1473">
        <v>41997232</v>
      </c>
      <c r="E1473">
        <v>182675</v>
      </c>
      <c r="F1473">
        <v>14105</v>
      </c>
      <c r="G1473">
        <v>10514165</v>
      </c>
      <c r="H1473">
        <v>601571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53309748</v>
      </c>
      <c r="O1473">
        <v>218536</v>
      </c>
      <c r="P1473">
        <v>53091212</v>
      </c>
      <c r="Q1473">
        <v>0</v>
      </c>
      <c r="R1473">
        <v>2022</v>
      </c>
      <c r="S1473">
        <v>98</v>
      </c>
      <c r="T1473">
        <v>4</v>
      </c>
      <c r="U1473">
        <v>788</v>
      </c>
      <c r="V1473">
        <v>984788</v>
      </c>
      <c r="W1473" t="s">
        <v>26</v>
      </c>
      <c r="X1473" t="s">
        <v>26</v>
      </c>
      <c r="Y1473" t="s">
        <v>908</v>
      </c>
      <c r="Z1473" t="s">
        <v>907</v>
      </c>
      <c r="AA1473" s="3" t="str">
        <f t="shared" si="46"/>
        <v>4788</v>
      </c>
      <c r="AB1473" s="4" t="str">
        <f t="shared" si="47"/>
        <v>Non-TIF</v>
      </c>
    </row>
    <row r="1474" spans="1:28" x14ac:dyDescent="0.25">
      <c r="A1474">
        <v>2022</v>
      </c>
      <c r="B1474">
        <v>98</v>
      </c>
      <c r="C1474" t="s">
        <v>23</v>
      </c>
      <c r="D1474">
        <v>0</v>
      </c>
      <c r="E1474">
        <v>0</v>
      </c>
      <c r="F1474">
        <v>0</v>
      </c>
      <c r="G1474">
        <v>0</v>
      </c>
      <c r="H1474">
        <v>46791928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46791928</v>
      </c>
      <c r="O1474">
        <v>0</v>
      </c>
      <c r="P1474">
        <v>46791928</v>
      </c>
      <c r="Q1474">
        <v>0</v>
      </c>
      <c r="R1474">
        <v>2022</v>
      </c>
      <c r="S1474">
        <v>98</v>
      </c>
      <c r="T1474">
        <v>5</v>
      </c>
      <c r="U1474">
        <v>751</v>
      </c>
      <c r="V1474" t="s">
        <v>899</v>
      </c>
      <c r="W1474" t="s">
        <v>25</v>
      </c>
      <c r="X1474" t="s">
        <v>26</v>
      </c>
      <c r="Y1474" t="s">
        <v>900</v>
      </c>
      <c r="Z1474" t="s">
        <v>907</v>
      </c>
      <c r="AA1474" s="3" t="str">
        <f t="shared" si="46"/>
        <v>5751</v>
      </c>
      <c r="AB1474" s="4" t="str">
        <f t="shared" si="47"/>
        <v>TIF</v>
      </c>
    </row>
    <row r="1475" spans="1:28" x14ac:dyDescent="0.25">
      <c r="A1475">
        <v>2022</v>
      </c>
      <c r="B1475">
        <v>98</v>
      </c>
      <c r="C1475" t="s">
        <v>23</v>
      </c>
      <c r="D1475">
        <v>3928286</v>
      </c>
      <c r="E1475">
        <v>129622</v>
      </c>
      <c r="F1475">
        <v>0</v>
      </c>
      <c r="G1475">
        <v>3440294</v>
      </c>
      <c r="H1475">
        <v>6036255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13534457</v>
      </c>
      <c r="O1475">
        <v>0</v>
      </c>
      <c r="P1475">
        <v>13534457</v>
      </c>
      <c r="Q1475">
        <v>0</v>
      </c>
      <c r="R1475">
        <v>2022</v>
      </c>
      <c r="S1475">
        <v>98</v>
      </c>
      <c r="T1475">
        <v>4</v>
      </c>
      <c r="U1475">
        <v>772</v>
      </c>
      <c r="V1475" t="s">
        <v>310</v>
      </c>
      <c r="W1475" t="s">
        <v>25</v>
      </c>
      <c r="X1475" t="s">
        <v>26</v>
      </c>
      <c r="Y1475" t="s">
        <v>311</v>
      </c>
      <c r="Z1475" t="s">
        <v>907</v>
      </c>
      <c r="AA1475" s="3" t="str">
        <f t="shared" si="46"/>
        <v>4772</v>
      </c>
      <c r="AB1475" s="4" t="str">
        <f t="shared" si="47"/>
        <v>TIF</v>
      </c>
    </row>
    <row r="1476" spans="1:28" x14ac:dyDescent="0.25">
      <c r="A1476">
        <v>2022</v>
      </c>
      <c r="B1476">
        <v>98</v>
      </c>
      <c r="C1476" t="s">
        <v>23</v>
      </c>
      <c r="D1476">
        <v>7977808</v>
      </c>
      <c r="E1476">
        <v>33719</v>
      </c>
      <c r="F1476">
        <v>2604</v>
      </c>
      <c r="G1476">
        <v>1508959</v>
      </c>
      <c r="H1476">
        <v>71257626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80780716</v>
      </c>
      <c r="O1476">
        <v>0</v>
      </c>
      <c r="P1476">
        <v>80780716</v>
      </c>
      <c r="Q1476">
        <v>0</v>
      </c>
      <c r="R1476">
        <v>2022</v>
      </c>
      <c r="S1476">
        <v>98</v>
      </c>
      <c r="T1476">
        <v>4</v>
      </c>
      <c r="U1476">
        <v>788</v>
      </c>
      <c r="V1476" t="s">
        <v>1004</v>
      </c>
      <c r="W1476" t="s">
        <v>25</v>
      </c>
      <c r="X1476" t="s">
        <v>26</v>
      </c>
      <c r="Y1476" t="s">
        <v>1005</v>
      </c>
      <c r="Z1476" t="s">
        <v>907</v>
      </c>
      <c r="AA1476" s="3" t="str">
        <f t="shared" si="46"/>
        <v>4788</v>
      </c>
      <c r="AB1476" s="4" t="str">
        <f t="shared" si="47"/>
        <v>TIF</v>
      </c>
    </row>
    <row r="1477" spans="1:28" x14ac:dyDescent="0.25">
      <c r="A1477">
        <v>2022</v>
      </c>
      <c r="B1477">
        <v>99</v>
      </c>
      <c r="C1477" t="s">
        <v>44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2022</v>
      </c>
      <c r="S1477">
        <v>99</v>
      </c>
      <c r="T1477">
        <v>0</v>
      </c>
      <c r="U1477">
        <v>594</v>
      </c>
      <c r="V1477">
        <v>990594</v>
      </c>
      <c r="W1477" t="s">
        <v>26</v>
      </c>
      <c r="X1477" t="s">
        <v>26</v>
      </c>
      <c r="Y1477" t="s">
        <v>411</v>
      </c>
      <c r="Z1477" t="s">
        <v>909</v>
      </c>
      <c r="AA1477" s="3" t="str">
        <f t="shared" si="46"/>
        <v>0594</v>
      </c>
      <c r="AB1477" s="4" t="str">
        <f t="shared" si="47"/>
        <v>Non-TIF</v>
      </c>
    </row>
    <row r="1478" spans="1:28" x14ac:dyDescent="0.25">
      <c r="A1478">
        <v>2022</v>
      </c>
      <c r="B1478">
        <v>99</v>
      </c>
      <c r="C1478" t="s">
        <v>44</v>
      </c>
      <c r="D1478">
        <v>453195</v>
      </c>
      <c r="E1478">
        <v>162238</v>
      </c>
      <c r="F1478">
        <v>3024</v>
      </c>
      <c r="G1478">
        <v>2305688</v>
      </c>
      <c r="H1478">
        <v>432280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3356425</v>
      </c>
      <c r="O1478">
        <v>16668</v>
      </c>
      <c r="P1478">
        <v>3339757</v>
      </c>
      <c r="Q1478">
        <v>0</v>
      </c>
      <c r="R1478">
        <v>2022</v>
      </c>
      <c r="S1478">
        <v>99</v>
      </c>
      <c r="T1478">
        <v>1</v>
      </c>
      <c r="U1478">
        <v>944</v>
      </c>
      <c r="V1478">
        <v>991944</v>
      </c>
      <c r="W1478" t="s">
        <v>26</v>
      </c>
      <c r="X1478" t="s">
        <v>26</v>
      </c>
      <c r="Y1478" t="s">
        <v>495</v>
      </c>
      <c r="Z1478" t="s">
        <v>909</v>
      </c>
      <c r="AA1478" s="3" t="str">
        <f t="shared" si="46"/>
        <v>1944</v>
      </c>
      <c r="AB1478" s="4" t="str">
        <f t="shared" si="47"/>
        <v>Non-TIF</v>
      </c>
    </row>
    <row r="1479" spans="1:28" x14ac:dyDescent="0.25">
      <c r="A1479">
        <v>2022</v>
      </c>
      <c r="B1479">
        <v>99</v>
      </c>
      <c r="C1479" t="s">
        <v>23</v>
      </c>
      <c r="D1479">
        <v>0</v>
      </c>
      <c r="E1479">
        <v>0</v>
      </c>
      <c r="F1479">
        <v>0</v>
      </c>
      <c r="G1479">
        <v>0</v>
      </c>
      <c r="H1479">
        <v>5880922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5880922</v>
      </c>
      <c r="O1479">
        <v>0</v>
      </c>
      <c r="P1479">
        <v>5880922</v>
      </c>
      <c r="Q1479">
        <v>0</v>
      </c>
      <c r="R1479">
        <v>2022</v>
      </c>
      <c r="S1479">
        <v>99</v>
      </c>
      <c r="T1479">
        <v>4</v>
      </c>
      <c r="U1479">
        <v>775</v>
      </c>
      <c r="V1479" t="s">
        <v>641</v>
      </c>
      <c r="W1479" t="s">
        <v>25</v>
      </c>
      <c r="X1479" t="s">
        <v>26</v>
      </c>
      <c r="Y1479" t="s">
        <v>642</v>
      </c>
      <c r="Z1479" t="s">
        <v>909</v>
      </c>
      <c r="AA1479" s="3" t="str">
        <f t="shared" si="46"/>
        <v>4775</v>
      </c>
      <c r="AB1479" s="4" t="str">
        <f t="shared" si="47"/>
        <v>TIF</v>
      </c>
    </row>
    <row r="1480" spans="1:28" x14ac:dyDescent="0.25">
      <c r="A1480">
        <v>2022</v>
      </c>
      <c r="B1480">
        <v>99</v>
      </c>
      <c r="C1480" t="s">
        <v>31</v>
      </c>
      <c r="D1480">
        <v>1483476</v>
      </c>
      <c r="E1480">
        <v>6103291</v>
      </c>
      <c r="F1480">
        <v>263472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49530</v>
      </c>
      <c r="M1480">
        <v>0</v>
      </c>
      <c r="N1480">
        <v>7899769</v>
      </c>
      <c r="O1480">
        <v>5556</v>
      </c>
      <c r="P1480">
        <v>7894213</v>
      </c>
      <c r="Q1480">
        <v>36315</v>
      </c>
      <c r="R1480">
        <v>2022</v>
      </c>
      <c r="S1480">
        <v>99</v>
      </c>
      <c r="T1480">
        <v>0</v>
      </c>
      <c r="U1480">
        <v>916</v>
      </c>
      <c r="V1480">
        <v>350916</v>
      </c>
      <c r="W1480" t="s">
        <v>26</v>
      </c>
      <c r="X1480" t="s">
        <v>26</v>
      </c>
      <c r="Y1480" t="s">
        <v>419</v>
      </c>
      <c r="Z1480" t="s">
        <v>909</v>
      </c>
      <c r="AA1480" s="3" t="str">
        <f t="shared" ref="AA1480:AA1483" si="48">CONCATENATE(T1480,TEXT(U1480,"000"))</f>
        <v>0916</v>
      </c>
      <c r="AB1480" s="4" t="str">
        <f t="shared" ref="AB1480:AB1483" si="49">IF(C1480="I","TIF","Non-TIF")</f>
        <v>Non-TIF</v>
      </c>
    </row>
    <row r="1481" spans="1:28" x14ac:dyDescent="0.25">
      <c r="A1481">
        <v>2022</v>
      </c>
      <c r="B1481">
        <v>99</v>
      </c>
      <c r="C1481" t="s">
        <v>31</v>
      </c>
      <c r="D1481">
        <v>71045</v>
      </c>
      <c r="E1481">
        <v>637745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708790</v>
      </c>
      <c r="O1481">
        <v>0</v>
      </c>
      <c r="P1481">
        <v>708790</v>
      </c>
      <c r="Q1481">
        <v>186</v>
      </c>
      <c r="R1481">
        <v>2022</v>
      </c>
      <c r="S1481">
        <v>99</v>
      </c>
      <c r="T1481">
        <v>5</v>
      </c>
      <c r="U1481">
        <v>922</v>
      </c>
      <c r="V1481">
        <v>355922</v>
      </c>
      <c r="W1481" t="s">
        <v>26</v>
      </c>
      <c r="X1481" t="s">
        <v>26</v>
      </c>
      <c r="Y1481" t="s">
        <v>163</v>
      </c>
      <c r="Z1481" t="s">
        <v>909</v>
      </c>
      <c r="AA1481" s="3" t="str">
        <f t="shared" si="48"/>
        <v>5922</v>
      </c>
      <c r="AB1481" s="4" t="str">
        <f t="shared" si="49"/>
        <v>Non-TIF</v>
      </c>
    </row>
    <row r="1482" spans="1:28" x14ac:dyDescent="0.25">
      <c r="A1482">
        <v>2022</v>
      </c>
      <c r="B1482">
        <v>99</v>
      </c>
      <c r="C1482" t="s">
        <v>31</v>
      </c>
      <c r="D1482">
        <v>1224817</v>
      </c>
      <c r="E1482">
        <v>6396317</v>
      </c>
      <c r="F1482">
        <v>286568</v>
      </c>
      <c r="G1482">
        <v>984</v>
      </c>
      <c r="H1482">
        <v>1399076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9307762</v>
      </c>
      <c r="O1482">
        <v>0</v>
      </c>
      <c r="P1482">
        <v>9307762</v>
      </c>
      <c r="Q1482">
        <v>187409</v>
      </c>
      <c r="R1482">
        <v>2022</v>
      </c>
      <c r="S1482">
        <v>99</v>
      </c>
      <c r="T1482">
        <v>4</v>
      </c>
      <c r="U1482">
        <v>775</v>
      </c>
      <c r="V1482">
        <v>404775</v>
      </c>
      <c r="W1482" t="s">
        <v>26</v>
      </c>
      <c r="X1482" t="s">
        <v>26</v>
      </c>
      <c r="Y1482" t="s">
        <v>449</v>
      </c>
      <c r="Z1482" t="s">
        <v>909</v>
      </c>
      <c r="AA1482" s="3" t="str">
        <f t="shared" si="48"/>
        <v>4775</v>
      </c>
      <c r="AB1482" s="4" t="str">
        <f t="shared" si="49"/>
        <v>Non-TIF</v>
      </c>
    </row>
    <row r="1483" spans="1:28" x14ac:dyDescent="0.25">
      <c r="A1483">
        <v>2022</v>
      </c>
      <c r="B1483">
        <v>99</v>
      </c>
      <c r="C1483" t="s">
        <v>31</v>
      </c>
      <c r="D1483">
        <v>1444074</v>
      </c>
      <c r="E1483">
        <v>6627252</v>
      </c>
      <c r="F1483">
        <v>205006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8276332</v>
      </c>
      <c r="O1483">
        <v>1852</v>
      </c>
      <c r="P1483">
        <v>8274480</v>
      </c>
      <c r="Q1483">
        <v>200378</v>
      </c>
      <c r="R1483">
        <v>2022</v>
      </c>
      <c r="S1483">
        <v>99</v>
      </c>
      <c r="T1483">
        <v>6</v>
      </c>
      <c r="U1483">
        <v>867</v>
      </c>
      <c r="V1483">
        <v>406867</v>
      </c>
      <c r="W1483" t="s">
        <v>26</v>
      </c>
      <c r="X1483" t="s">
        <v>26</v>
      </c>
      <c r="Y1483" t="s">
        <v>478</v>
      </c>
      <c r="Z1483" t="s">
        <v>909</v>
      </c>
      <c r="AA1483" s="3" t="str">
        <f t="shared" si="48"/>
        <v>6867</v>
      </c>
      <c r="AB1483" s="4" t="str">
        <f t="shared" si="49"/>
        <v>Non-TIF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39"/>
  <sheetViews>
    <sheetView workbookViewId="0">
      <pane xSplit="6" ySplit="6" topLeftCell="G313" activePane="bottomRight" state="frozen"/>
      <selection pane="topRight" activeCell="G1" sqref="G1"/>
      <selection pane="bottomLeft" activeCell="A7" sqref="A7"/>
      <selection pane="bottomRight"/>
    </sheetView>
  </sheetViews>
  <sheetFormatPr defaultRowHeight="15" x14ac:dyDescent="0.25"/>
  <cols>
    <col min="1" max="1" width="11.5703125" customWidth="1"/>
    <col min="2" max="2" width="9.140625" hidden="1" customWidth="1"/>
    <col min="4" max="4" width="9.140625" customWidth="1"/>
    <col min="5" max="5" width="40.42578125" bestFit="1" customWidth="1"/>
    <col min="6" max="6" width="36.5703125" hidden="1" customWidth="1"/>
    <col min="7" max="7" width="14.85546875" bestFit="1" customWidth="1"/>
    <col min="8" max="8" width="13.85546875" bestFit="1" customWidth="1"/>
    <col min="9" max="9" width="12.7109375" bestFit="1" customWidth="1"/>
    <col min="10" max="10" width="13.85546875" bestFit="1" customWidth="1"/>
    <col min="11" max="11" width="12.7109375" bestFit="1" customWidth="1"/>
    <col min="12" max="13" width="9.28515625" bestFit="1" customWidth="1"/>
    <col min="14" max="15" width="12.7109375" bestFit="1" customWidth="1"/>
    <col min="16" max="16" width="10.140625" bestFit="1" customWidth="1"/>
    <col min="17" max="17" width="14.85546875" bestFit="1" customWidth="1"/>
    <col min="18" max="18" width="13.140625" bestFit="1" customWidth="1"/>
    <col min="19" max="19" width="14.85546875" bestFit="1" customWidth="1"/>
    <col min="20" max="20" width="13.85546875" bestFit="1" customWidth="1"/>
    <col min="21" max="21" width="14.42578125" bestFit="1" customWidth="1"/>
  </cols>
  <sheetData>
    <row r="1" spans="1:21" x14ac:dyDescent="0.25">
      <c r="A1" t="str">
        <f>'Assessed Non-TIF'!$A$1</f>
        <v>Iowa Department of Management - June 6, 2023 - Final</v>
      </c>
    </row>
    <row r="2" spans="1:21" x14ac:dyDescent="0.25">
      <c r="A2" t="str">
        <f>_xlfn.CONCAT("January 1, ",AssessedValuation[[#This Row],[???"Year"]]," - 100% Valuations Before Rollback")</f>
        <v>January 1, 2022 - 100% Valuations Before Rollback</v>
      </c>
    </row>
    <row r="3" spans="1:21" x14ac:dyDescent="0.25">
      <c r="A3" t="str">
        <f>_xlfn.CONCAT("For Fiscal Year ",'2022_School_100pct Valuations B'!A2+2," Budgets")</f>
        <v>For Fiscal Year 2024 Budgets</v>
      </c>
    </row>
    <row r="4" spans="1:21" x14ac:dyDescent="0.25">
      <c r="A4" s="7" t="s">
        <v>1703</v>
      </c>
    </row>
    <row r="5" spans="1:21" x14ac:dyDescent="0.25">
      <c r="Q5" s="8"/>
    </row>
    <row r="6" spans="1:21" s="9" customFormat="1" ht="30" customHeight="1" x14ac:dyDescent="0.25">
      <c r="A6" s="9" t="s">
        <v>1697</v>
      </c>
      <c r="B6" s="9" t="s">
        <v>1698</v>
      </c>
      <c r="C6" s="9" t="s">
        <v>1021</v>
      </c>
      <c r="D6" s="9" t="s">
        <v>1699</v>
      </c>
      <c r="E6" s="9" t="s">
        <v>1700</v>
      </c>
      <c r="F6" s="9" t="s">
        <v>1701</v>
      </c>
      <c r="G6" s="9" t="s">
        <v>1020</v>
      </c>
      <c r="H6" s="9" t="s">
        <v>1008</v>
      </c>
      <c r="I6" s="9" t="s">
        <v>1009</v>
      </c>
      <c r="J6" s="9" t="s">
        <v>1010</v>
      </c>
      <c r="K6" s="9" t="s">
        <v>1011</v>
      </c>
      <c r="L6" s="9" t="s">
        <v>1012</v>
      </c>
      <c r="M6" s="9" t="s">
        <v>1012</v>
      </c>
      <c r="N6" s="9" t="s">
        <v>1013</v>
      </c>
      <c r="O6" s="9" t="s">
        <v>1014</v>
      </c>
      <c r="P6" s="9" t="s">
        <v>1015</v>
      </c>
      <c r="Q6" s="9" t="s">
        <v>1016</v>
      </c>
      <c r="R6" s="9" t="s">
        <v>1017</v>
      </c>
      <c r="S6" s="9" t="s">
        <v>1018</v>
      </c>
      <c r="T6" s="9" t="s">
        <v>1019</v>
      </c>
      <c r="U6" s="9" t="s">
        <v>1702</v>
      </c>
    </row>
    <row r="7" spans="1:21" x14ac:dyDescent="0.25">
      <c r="A7">
        <f>'Assessed Non-TIF'!A7</f>
        <v>2024</v>
      </c>
      <c r="B7" t="str">
        <f>'Assessed Non-TIF'!B7</f>
        <v>11</v>
      </c>
      <c r="C7" t="str">
        <f>'Assessed Non-TIF'!C7</f>
        <v>0018</v>
      </c>
      <c r="D7" t="str">
        <f>'Assessed Non-TIF'!D7</f>
        <v>0018</v>
      </c>
      <c r="E7" t="str">
        <f>'Assessed Non-TIF'!E7</f>
        <v>ADAIR-CASEY</v>
      </c>
      <c r="F7" t="str">
        <f>'Assessed Non-TIF'!F7</f>
        <v>Adair-Casey</v>
      </c>
      <c r="G7" s="8">
        <f>SUMIFS(AssessedValuation[100% Residential],AssessedValuation[Dist],$C7,AssessedValuation[Tif_NonTIF],$A$4)</f>
        <v>7343876</v>
      </c>
      <c r="H7" s="8">
        <f>SUMIFS(AssessedValuation[100% Ag Land],AssessedValuation[Dist],$C7,AssessedValuation[Tif_NonTIF],$A$4)</f>
        <v>124441</v>
      </c>
      <c r="I7" s="8">
        <f>SUMIFS(AssessedValuation[100% Ag Building],AssessedValuation[Dist],$C7,AssessedValuation[Tif_NonTIF],$A$4)</f>
        <v>0</v>
      </c>
      <c r="J7" s="8">
        <f>SUMIFS(AssessedValuation[100% Commercial],AssessedValuation[Dist],$C7,AssessedValuation[Tif_NonTIF],$A$4)</f>
        <v>6373236</v>
      </c>
      <c r="K7" s="8">
        <f>SUMIFS(AssessedValuation[100% Industrial],AssessedValuation[Dist],$C7,AssessedValuation[Tif_NonTIF],$A$4)</f>
        <v>132680775</v>
      </c>
      <c r="L7" s="8">
        <f>SUMIFS(AssessedValuation[100% Reserved],AssessedValuation[Dist],$C7,AssessedValuation[Tif_NonTIF],$A$4)</f>
        <v>0</v>
      </c>
      <c r="M7" s="8">
        <f>SUMIFS(AssessedValuation[100% Reserved3],AssessedValuation[Dist],$C7,AssessedValuation[Tif_NonTIF],$A$4)</f>
        <v>0</v>
      </c>
      <c r="N7" s="8">
        <f>SUMIFS(AssessedValuation[100% Railroads],AssessedValuation[Dist],$C7,AssessedValuation[Tif_NonTIF],$A$4)</f>
        <v>0</v>
      </c>
      <c r="O7" s="8">
        <f>SUMIFS(AssessedValuation[100% Utilities],AssessedValuation[Dist],$C7,AssessedValuation[Tif_NonTIF],$A$4)</f>
        <v>0</v>
      </c>
      <c r="P7" s="8">
        <f>SUMIFS(AssessedValuation[100% Other],AssessedValuation[Dist],$C7,AssessedValuation[Tif_NonTIF],$A$4)</f>
        <v>0</v>
      </c>
      <c r="Q7" s="8">
        <f>SUMIFS(AssessedValuation[100% Gross],AssessedValuation[Dist],$C7,AssessedValuation[Tif_NonTIF],$A$4)</f>
        <v>146522328</v>
      </c>
      <c r="R7" s="8">
        <f>SUMIFS(AssessedValuation[100% Military Exempt],AssessedValuation[Dist],$C7,AssessedValuation[Tif_NonTIF],$A$4)</f>
        <v>0</v>
      </c>
      <c r="S7" s="8">
        <f>SUMIFS(AssessedValuation[100% Net],AssessedValuation[Dist],$C7,AssessedValuation[Tif_NonTIF],$A$4)</f>
        <v>146522328</v>
      </c>
      <c r="T7" s="8">
        <f>SUMIFS(AssessedValuation[100% Gas &amp; Elec Utilities],AssessedValuation[Dist],$C7,AssessedValuation[Tif_NonTIF],$A$4)</f>
        <v>0</v>
      </c>
      <c r="U7" s="8">
        <f>SUM(S7:T7)</f>
        <v>146522328</v>
      </c>
    </row>
    <row r="8" spans="1:21" x14ac:dyDescent="0.25">
      <c r="A8">
        <f>'Assessed Non-TIF'!A8</f>
        <v>2024</v>
      </c>
      <c r="B8" t="str">
        <f>'Assessed Non-TIF'!B8</f>
        <v>11</v>
      </c>
      <c r="C8" t="str">
        <f>'Assessed Non-TIF'!C8</f>
        <v>0027</v>
      </c>
      <c r="D8" t="str">
        <f>'Assessed Non-TIF'!D8</f>
        <v>0027</v>
      </c>
      <c r="E8" t="str">
        <f>'Assessed Non-TIF'!E8</f>
        <v>ADEL-DESOTO-MINBURN</v>
      </c>
      <c r="F8" t="str">
        <f>'Assessed Non-TIF'!F8</f>
        <v>Adel-Desoto-Minburn</v>
      </c>
      <c r="G8" s="8">
        <f>SUMIFS(AssessedValuation[100% Residential],AssessedValuation[Dist],$C8,AssessedValuation[Tif_NonTIF],$A$4)</f>
        <v>30659316</v>
      </c>
      <c r="H8" s="8">
        <f>SUMIFS(AssessedValuation[100% Ag Land],AssessedValuation[Dist],$C8,AssessedValuation[Tif_NonTIF],$A$4)</f>
        <v>0</v>
      </c>
      <c r="I8" s="8">
        <f>SUMIFS(AssessedValuation[100% Ag Building],AssessedValuation[Dist],$C8,AssessedValuation[Tif_NonTIF],$A$4)</f>
        <v>0</v>
      </c>
      <c r="J8" s="8">
        <f>SUMIFS(AssessedValuation[100% Commercial],AssessedValuation[Dist],$C8,AssessedValuation[Tif_NonTIF],$A$4)</f>
        <v>10722864</v>
      </c>
      <c r="K8" s="8">
        <f>SUMIFS(AssessedValuation[100% Industrial],AssessedValuation[Dist],$C8,AssessedValuation[Tif_NonTIF],$A$4)</f>
        <v>713990</v>
      </c>
      <c r="L8" s="8">
        <f>SUMIFS(AssessedValuation[100% Reserved],AssessedValuation[Dist],$C8,AssessedValuation[Tif_NonTIF],$A$4)</f>
        <v>0</v>
      </c>
      <c r="M8" s="8">
        <f>SUMIFS(AssessedValuation[100% Reserved3],AssessedValuation[Dist],$C8,AssessedValuation[Tif_NonTIF],$A$4)</f>
        <v>0</v>
      </c>
      <c r="N8" s="8">
        <f>SUMIFS(AssessedValuation[100% Railroads],AssessedValuation[Dist],$C8,AssessedValuation[Tif_NonTIF],$A$4)</f>
        <v>0</v>
      </c>
      <c r="O8" s="8">
        <f>SUMIFS(AssessedValuation[100% Utilities],AssessedValuation[Dist],$C8,AssessedValuation[Tif_NonTIF],$A$4)</f>
        <v>0</v>
      </c>
      <c r="P8" s="8">
        <f>SUMIFS(AssessedValuation[100% Other],AssessedValuation[Dist],$C8,AssessedValuation[Tif_NonTIF],$A$4)</f>
        <v>0</v>
      </c>
      <c r="Q8" s="8">
        <f>SUMIFS(AssessedValuation[100% Gross],AssessedValuation[Dist],$C8,AssessedValuation[Tif_NonTIF],$A$4)</f>
        <v>42096170</v>
      </c>
      <c r="R8" s="8">
        <f>SUMIFS(AssessedValuation[100% Military Exempt],AssessedValuation[Dist],$C8,AssessedValuation[Tif_NonTIF],$A$4)</f>
        <v>0</v>
      </c>
      <c r="S8" s="8">
        <f>SUMIFS(AssessedValuation[100% Net],AssessedValuation[Dist],$C8,AssessedValuation[Tif_NonTIF],$A$4)</f>
        <v>42096170</v>
      </c>
      <c r="T8" s="8">
        <f>SUMIFS(AssessedValuation[100% Gas &amp; Elec Utilities],AssessedValuation[Dist],$C8,AssessedValuation[Tif_NonTIF],$A$4)</f>
        <v>0</v>
      </c>
      <c r="U8" s="8">
        <f t="shared" ref="U8:U71" si="0">SUM(S8:T8)</f>
        <v>42096170</v>
      </c>
    </row>
    <row r="9" spans="1:21" x14ac:dyDescent="0.25">
      <c r="A9">
        <f>'Assessed Non-TIF'!A9</f>
        <v>2024</v>
      </c>
      <c r="B9" t="str">
        <f>'Assessed Non-TIF'!B9</f>
        <v>07</v>
      </c>
      <c r="C9" t="str">
        <f>'Assessed Non-TIF'!C9</f>
        <v>0009</v>
      </c>
      <c r="D9" t="str">
        <f>'Assessed Non-TIF'!D9</f>
        <v>0009</v>
      </c>
      <c r="E9" t="str">
        <f>'Assessed Non-TIF'!E9</f>
        <v>AGWSR</v>
      </c>
      <c r="F9" t="str">
        <f>'Assessed Non-TIF'!F9</f>
        <v>AGWSR</v>
      </c>
      <c r="G9" s="8">
        <f>SUMIFS(AssessedValuation[100% Residential],AssessedValuation[Dist],$C9,AssessedValuation[Tif_NonTIF],$A$4)</f>
        <v>1406175</v>
      </c>
      <c r="H9" s="8">
        <f>SUMIFS(AssessedValuation[100% Ag Land],AssessedValuation[Dist],$C9,AssessedValuation[Tif_NonTIF],$A$4)</f>
        <v>0</v>
      </c>
      <c r="I9" s="8">
        <f>SUMIFS(AssessedValuation[100% Ag Building],AssessedValuation[Dist],$C9,AssessedValuation[Tif_NonTIF],$A$4)</f>
        <v>14898</v>
      </c>
      <c r="J9" s="8">
        <f>SUMIFS(AssessedValuation[100% Commercial],AssessedValuation[Dist],$C9,AssessedValuation[Tif_NonTIF],$A$4)</f>
        <v>1700187</v>
      </c>
      <c r="K9" s="8">
        <f>SUMIFS(AssessedValuation[100% Industrial],AssessedValuation[Dist],$C9,AssessedValuation[Tif_NonTIF],$A$4)</f>
        <v>732690</v>
      </c>
      <c r="L9" s="8">
        <f>SUMIFS(AssessedValuation[100% Reserved],AssessedValuation[Dist],$C9,AssessedValuation[Tif_NonTIF],$A$4)</f>
        <v>0</v>
      </c>
      <c r="M9" s="8">
        <f>SUMIFS(AssessedValuation[100% Reserved3],AssessedValuation[Dist],$C9,AssessedValuation[Tif_NonTIF],$A$4)</f>
        <v>0</v>
      </c>
      <c r="N9" s="8">
        <f>SUMIFS(AssessedValuation[100% Railroads],AssessedValuation[Dist],$C9,AssessedValuation[Tif_NonTIF],$A$4)</f>
        <v>0</v>
      </c>
      <c r="O9" s="8">
        <f>SUMIFS(AssessedValuation[100% Utilities],AssessedValuation[Dist],$C9,AssessedValuation[Tif_NonTIF],$A$4)</f>
        <v>0</v>
      </c>
      <c r="P9" s="8">
        <f>SUMIFS(AssessedValuation[100% Other],AssessedValuation[Dist],$C9,AssessedValuation[Tif_NonTIF],$A$4)</f>
        <v>0</v>
      </c>
      <c r="Q9" s="8">
        <f>SUMIFS(AssessedValuation[100% Gross],AssessedValuation[Dist],$C9,AssessedValuation[Tif_NonTIF],$A$4)</f>
        <v>3853950</v>
      </c>
      <c r="R9" s="8">
        <f>SUMIFS(AssessedValuation[100% Military Exempt],AssessedValuation[Dist],$C9,AssessedValuation[Tif_NonTIF],$A$4)</f>
        <v>0</v>
      </c>
      <c r="S9" s="8">
        <f>SUMIFS(AssessedValuation[100% Net],AssessedValuation[Dist],$C9,AssessedValuation[Tif_NonTIF],$A$4)</f>
        <v>3853950</v>
      </c>
      <c r="T9" s="8">
        <f>SUMIFS(AssessedValuation[100% Gas &amp; Elec Utilities],AssessedValuation[Dist],$C9,AssessedValuation[Tif_NonTIF],$A$4)</f>
        <v>0</v>
      </c>
      <c r="U9" s="8">
        <f t="shared" si="0"/>
        <v>3853950</v>
      </c>
    </row>
    <row r="10" spans="1:21" x14ac:dyDescent="0.25">
      <c r="A10">
        <f>'Assessed Non-TIF'!A10</f>
        <v>2024</v>
      </c>
      <c r="B10" t="str">
        <f>'Assessed Non-TIF'!B10</f>
        <v>13</v>
      </c>
      <c r="C10" t="str">
        <f>'Assessed Non-TIF'!C10</f>
        <v>0441</v>
      </c>
      <c r="D10" t="str">
        <f>'Assessed Non-TIF'!D10</f>
        <v>0441</v>
      </c>
      <c r="E10" t="str">
        <f>'Assessed Non-TIF'!E10</f>
        <v>AHSTW</v>
      </c>
      <c r="F10" t="str">
        <f>'Assessed Non-TIF'!F10</f>
        <v>AHSTW</v>
      </c>
      <c r="G10" s="8">
        <f>SUMIFS(AssessedValuation[100% Residential],AssessedValuation[Dist],$C10,AssessedValuation[Tif_NonTIF],$A$4)</f>
        <v>7270395</v>
      </c>
      <c r="H10" s="8">
        <f>SUMIFS(AssessedValuation[100% Ag Land],AssessedValuation[Dist],$C10,AssessedValuation[Tif_NonTIF],$A$4)</f>
        <v>81351</v>
      </c>
      <c r="I10" s="8">
        <f>SUMIFS(AssessedValuation[100% Ag Building],AssessedValuation[Dist],$C10,AssessedValuation[Tif_NonTIF],$A$4)</f>
        <v>3025</v>
      </c>
      <c r="J10" s="8">
        <f>SUMIFS(AssessedValuation[100% Commercial],AssessedValuation[Dist],$C10,AssessedValuation[Tif_NonTIF],$A$4)</f>
        <v>7896587</v>
      </c>
      <c r="K10" s="8">
        <f>SUMIFS(AssessedValuation[100% Industrial],AssessedValuation[Dist],$C10,AssessedValuation[Tif_NonTIF],$A$4)</f>
        <v>1877705</v>
      </c>
      <c r="L10" s="8">
        <f>SUMIFS(AssessedValuation[100% Reserved],AssessedValuation[Dist],$C10,AssessedValuation[Tif_NonTIF],$A$4)</f>
        <v>0</v>
      </c>
      <c r="M10" s="8">
        <f>SUMIFS(AssessedValuation[100% Reserved3],AssessedValuation[Dist],$C10,AssessedValuation[Tif_NonTIF],$A$4)</f>
        <v>0</v>
      </c>
      <c r="N10" s="8">
        <f>SUMIFS(AssessedValuation[100% Railroads],AssessedValuation[Dist],$C10,AssessedValuation[Tif_NonTIF],$A$4)</f>
        <v>0</v>
      </c>
      <c r="O10" s="8">
        <f>SUMIFS(AssessedValuation[100% Utilities],AssessedValuation[Dist],$C10,AssessedValuation[Tif_NonTIF],$A$4)</f>
        <v>0</v>
      </c>
      <c r="P10" s="8">
        <f>SUMIFS(AssessedValuation[100% Other],AssessedValuation[Dist],$C10,AssessedValuation[Tif_NonTIF],$A$4)</f>
        <v>0</v>
      </c>
      <c r="Q10" s="8">
        <f>SUMIFS(AssessedValuation[100% Gross],AssessedValuation[Dist],$C10,AssessedValuation[Tif_NonTIF],$A$4)</f>
        <v>17129063</v>
      </c>
      <c r="R10" s="8">
        <f>SUMIFS(AssessedValuation[100% Military Exempt],AssessedValuation[Dist],$C10,AssessedValuation[Tif_NonTIF],$A$4)</f>
        <v>22224</v>
      </c>
      <c r="S10" s="8">
        <f>SUMIFS(AssessedValuation[100% Net],AssessedValuation[Dist],$C10,AssessedValuation[Tif_NonTIF],$A$4)</f>
        <v>17106839</v>
      </c>
      <c r="T10" s="8">
        <f>SUMIFS(AssessedValuation[100% Gas &amp; Elec Utilities],AssessedValuation[Dist],$C10,AssessedValuation[Tif_NonTIF],$A$4)</f>
        <v>0</v>
      </c>
      <c r="U10" s="8">
        <f t="shared" si="0"/>
        <v>17106839</v>
      </c>
    </row>
    <row r="11" spans="1:21" x14ac:dyDescent="0.25">
      <c r="A11">
        <f>'Assessed Non-TIF'!A11</f>
        <v>2024</v>
      </c>
      <c r="B11" t="str">
        <f>'Assessed Non-TIF'!B11</f>
        <v>12</v>
      </c>
      <c r="C11" t="str">
        <f>'Assessed Non-TIF'!C11</f>
        <v>0063</v>
      </c>
      <c r="D11" t="str">
        <f>'Assessed Non-TIF'!D11</f>
        <v>0063</v>
      </c>
      <c r="E11" t="str">
        <f>'Assessed Non-TIF'!E11</f>
        <v>AKRON-WESTFIELD</v>
      </c>
      <c r="F11" t="str">
        <f>'Assessed Non-TIF'!F11</f>
        <v>Akron-Westfield</v>
      </c>
      <c r="G11" s="8">
        <f>SUMIFS(AssessedValuation[100% Residential],AssessedValuation[Dist],$C11,AssessedValuation[Tif_NonTIF],$A$4)</f>
        <v>646145</v>
      </c>
      <c r="H11" s="8">
        <f>SUMIFS(AssessedValuation[100% Ag Land],AssessedValuation[Dist],$C11,AssessedValuation[Tif_NonTIF],$A$4)</f>
        <v>0</v>
      </c>
      <c r="I11" s="8">
        <f>SUMIFS(AssessedValuation[100% Ag Building],AssessedValuation[Dist],$C11,AssessedValuation[Tif_NonTIF],$A$4)</f>
        <v>0</v>
      </c>
      <c r="J11" s="8">
        <f>SUMIFS(AssessedValuation[100% Commercial],AssessedValuation[Dist],$C11,AssessedValuation[Tif_NonTIF],$A$4)</f>
        <v>0</v>
      </c>
      <c r="K11" s="8">
        <f>SUMIFS(AssessedValuation[100% Industrial],AssessedValuation[Dist],$C11,AssessedValuation[Tif_NonTIF],$A$4)</f>
        <v>0</v>
      </c>
      <c r="L11" s="8">
        <f>SUMIFS(AssessedValuation[100% Reserved],AssessedValuation[Dist],$C11,AssessedValuation[Tif_NonTIF],$A$4)</f>
        <v>0</v>
      </c>
      <c r="M11" s="8">
        <f>SUMIFS(AssessedValuation[100% Reserved3],AssessedValuation[Dist],$C11,AssessedValuation[Tif_NonTIF],$A$4)</f>
        <v>0</v>
      </c>
      <c r="N11" s="8">
        <f>SUMIFS(AssessedValuation[100% Railroads],AssessedValuation[Dist],$C11,AssessedValuation[Tif_NonTIF],$A$4)</f>
        <v>0</v>
      </c>
      <c r="O11" s="8">
        <f>SUMIFS(AssessedValuation[100% Utilities],AssessedValuation[Dist],$C11,AssessedValuation[Tif_NonTIF],$A$4)</f>
        <v>0</v>
      </c>
      <c r="P11" s="8">
        <f>SUMIFS(AssessedValuation[100% Other],AssessedValuation[Dist],$C11,AssessedValuation[Tif_NonTIF],$A$4)</f>
        <v>0</v>
      </c>
      <c r="Q11" s="8">
        <f>SUMIFS(AssessedValuation[100% Gross],AssessedValuation[Dist],$C11,AssessedValuation[Tif_NonTIF],$A$4)</f>
        <v>646145</v>
      </c>
      <c r="R11" s="8">
        <f>SUMIFS(AssessedValuation[100% Military Exempt],AssessedValuation[Dist],$C11,AssessedValuation[Tif_NonTIF],$A$4)</f>
        <v>0</v>
      </c>
      <c r="S11" s="8">
        <f>SUMIFS(AssessedValuation[100% Net],AssessedValuation[Dist],$C11,AssessedValuation[Tif_NonTIF],$A$4)</f>
        <v>646145</v>
      </c>
      <c r="T11" s="8">
        <f>SUMIFS(AssessedValuation[100% Gas &amp; Elec Utilities],AssessedValuation[Dist],$C11,AssessedValuation[Tif_NonTIF],$A$4)</f>
        <v>0</v>
      </c>
      <c r="U11" s="8">
        <f t="shared" si="0"/>
        <v>646145</v>
      </c>
    </row>
    <row r="12" spans="1:21" x14ac:dyDescent="0.25">
      <c r="A12">
        <f>'Assessed Non-TIF'!A12</f>
        <v>2024</v>
      </c>
      <c r="B12" t="str">
        <f>'Assessed Non-TIF'!B12</f>
        <v>05</v>
      </c>
      <c r="C12" t="str">
        <f>'Assessed Non-TIF'!C12</f>
        <v>0072</v>
      </c>
      <c r="D12" t="str">
        <f>'Assessed Non-TIF'!D12</f>
        <v>0072</v>
      </c>
      <c r="E12" t="str">
        <f>'Assessed Non-TIF'!E12</f>
        <v>ALBERT CITY-TRUESDALE</v>
      </c>
      <c r="F12" t="str">
        <f>'Assessed Non-TIF'!F12</f>
        <v>Albert City-Truesdale</v>
      </c>
      <c r="G12" s="8">
        <f>SUMIFS(AssessedValuation[100% Residential],AssessedValuation[Dist],$C12,AssessedValuation[Tif_NonTIF],$A$4)</f>
        <v>0</v>
      </c>
      <c r="H12" s="8">
        <f>SUMIFS(AssessedValuation[100% Ag Land],AssessedValuation[Dist],$C12,AssessedValuation[Tif_NonTIF],$A$4)</f>
        <v>0</v>
      </c>
      <c r="I12" s="8">
        <f>SUMIFS(AssessedValuation[100% Ag Building],AssessedValuation[Dist],$C12,AssessedValuation[Tif_NonTIF],$A$4)</f>
        <v>0</v>
      </c>
      <c r="J12" s="8">
        <f>SUMIFS(AssessedValuation[100% Commercial],AssessedValuation[Dist],$C12,AssessedValuation[Tif_NonTIF],$A$4)</f>
        <v>0</v>
      </c>
      <c r="K12" s="8">
        <f>SUMIFS(AssessedValuation[100% Industrial],AssessedValuation[Dist],$C12,AssessedValuation[Tif_NonTIF],$A$4)</f>
        <v>0</v>
      </c>
      <c r="L12" s="8">
        <f>SUMIFS(AssessedValuation[100% Reserved],AssessedValuation[Dist],$C12,AssessedValuation[Tif_NonTIF],$A$4)</f>
        <v>0</v>
      </c>
      <c r="M12" s="8">
        <f>SUMIFS(AssessedValuation[100% Reserved3],AssessedValuation[Dist],$C12,AssessedValuation[Tif_NonTIF],$A$4)</f>
        <v>0</v>
      </c>
      <c r="N12" s="8">
        <f>SUMIFS(AssessedValuation[100% Railroads],AssessedValuation[Dist],$C12,AssessedValuation[Tif_NonTIF],$A$4)</f>
        <v>0</v>
      </c>
      <c r="O12" s="8">
        <f>SUMIFS(AssessedValuation[100% Utilities],AssessedValuation[Dist],$C12,AssessedValuation[Tif_NonTIF],$A$4)</f>
        <v>0</v>
      </c>
      <c r="P12" s="8">
        <f>SUMIFS(AssessedValuation[100% Other],AssessedValuation[Dist],$C12,AssessedValuation[Tif_NonTIF],$A$4)</f>
        <v>0</v>
      </c>
      <c r="Q12" s="8">
        <f>SUMIFS(AssessedValuation[100% Gross],AssessedValuation[Dist],$C12,AssessedValuation[Tif_NonTIF],$A$4)</f>
        <v>0</v>
      </c>
      <c r="R12" s="8">
        <f>SUMIFS(AssessedValuation[100% Military Exempt],AssessedValuation[Dist],$C12,AssessedValuation[Tif_NonTIF],$A$4)</f>
        <v>0</v>
      </c>
      <c r="S12" s="8">
        <f>SUMIFS(AssessedValuation[100% Net],AssessedValuation[Dist],$C12,AssessedValuation[Tif_NonTIF],$A$4)</f>
        <v>0</v>
      </c>
      <c r="T12" s="8">
        <f>SUMIFS(AssessedValuation[100% Gas &amp; Elec Utilities],AssessedValuation[Dist],$C12,AssessedValuation[Tif_NonTIF],$A$4)</f>
        <v>0</v>
      </c>
      <c r="U12" s="8">
        <f t="shared" si="0"/>
        <v>0</v>
      </c>
    </row>
    <row r="13" spans="1:21" x14ac:dyDescent="0.25">
      <c r="A13">
        <f>'Assessed Non-TIF'!A13</f>
        <v>2024</v>
      </c>
      <c r="B13" t="str">
        <f>'Assessed Non-TIF'!B13</f>
        <v>15</v>
      </c>
      <c r="C13" t="str">
        <f>'Assessed Non-TIF'!C13</f>
        <v>0081</v>
      </c>
      <c r="D13" t="str">
        <f>'Assessed Non-TIF'!D13</f>
        <v>0081</v>
      </c>
      <c r="E13" t="str">
        <f>'Assessed Non-TIF'!E13</f>
        <v>ALBIA</v>
      </c>
      <c r="F13" t="str">
        <f>'Assessed Non-TIF'!F13</f>
        <v>Albia</v>
      </c>
      <c r="G13" s="8">
        <f>SUMIFS(AssessedValuation[100% Residential],AssessedValuation[Dist],$C13,AssessedValuation[Tif_NonTIF],$A$4)</f>
        <v>0</v>
      </c>
      <c r="H13" s="8">
        <f>SUMIFS(AssessedValuation[100% Ag Land],AssessedValuation[Dist],$C13,AssessedValuation[Tif_NonTIF],$A$4)</f>
        <v>0</v>
      </c>
      <c r="I13" s="8">
        <f>SUMIFS(AssessedValuation[100% Ag Building],AssessedValuation[Dist],$C13,AssessedValuation[Tif_NonTIF],$A$4)</f>
        <v>0</v>
      </c>
      <c r="J13" s="8">
        <f>SUMIFS(AssessedValuation[100% Commercial],AssessedValuation[Dist],$C13,AssessedValuation[Tif_NonTIF],$A$4)</f>
        <v>0</v>
      </c>
      <c r="K13" s="8">
        <f>SUMIFS(AssessedValuation[100% Industrial],AssessedValuation[Dist],$C13,AssessedValuation[Tif_NonTIF],$A$4)</f>
        <v>0</v>
      </c>
      <c r="L13" s="8">
        <f>SUMIFS(AssessedValuation[100% Reserved],AssessedValuation[Dist],$C13,AssessedValuation[Tif_NonTIF],$A$4)</f>
        <v>0</v>
      </c>
      <c r="M13" s="8">
        <f>SUMIFS(AssessedValuation[100% Reserved3],AssessedValuation[Dist],$C13,AssessedValuation[Tif_NonTIF],$A$4)</f>
        <v>0</v>
      </c>
      <c r="N13" s="8">
        <f>SUMIFS(AssessedValuation[100% Railroads],AssessedValuation[Dist],$C13,AssessedValuation[Tif_NonTIF],$A$4)</f>
        <v>0</v>
      </c>
      <c r="O13" s="8">
        <f>SUMIFS(AssessedValuation[100% Utilities],AssessedValuation[Dist],$C13,AssessedValuation[Tif_NonTIF],$A$4)</f>
        <v>0</v>
      </c>
      <c r="P13" s="8">
        <f>SUMIFS(AssessedValuation[100% Other],AssessedValuation[Dist],$C13,AssessedValuation[Tif_NonTIF],$A$4)</f>
        <v>0</v>
      </c>
      <c r="Q13" s="8">
        <f>SUMIFS(AssessedValuation[100% Gross],AssessedValuation[Dist],$C13,AssessedValuation[Tif_NonTIF],$A$4)</f>
        <v>0</v>
      </c>
      <c r="R13" s="8">
        <f>SUMIFS(AssessedValuation[100% Military Exempt],AssessedValuation[Dist],$C13,AssessedValuation[Tif_NonTIF],$A$4)</f>
        <v>0</v>
      </c>
      <c r="S13" s="8">
        <f>SUMIFS(AssessedValuation[100% Net],AssessedValuation[Dist],$C13,AssessedValuation[Tif_NonTIF],$A$4)</f>
        <v>0</v>
      </c>
      <c r="T13" s="8">
        <f>SUMIFS(AssessedValuation[100% Gas &amp; Elec Utilities],AssessedValuation[Dist],$C13,AssessedValuation[Tif_NonTIF],$A$4)</f>
        <v>0</v>
      </c>
      <c r="U13" s="8">
        <f t="shared" si="0"/>
        <v>0</v>
      </c>
    </row>
    <row r="14" spans="1:21" x14ac:dyDescent="0.25">
      <c r="A14">
        <f>'Assessed Non-TIF'!A14</f>
        <v>2024</v>
      </c>
      <c r="B14" t="str">
        <f>'Assessed Non-TIF'!B14</f>
        <v>10</v>
      </c>
      <c r="C14" t="str">
        <f>'Assessed Non-TIF'!C14</f>
        <v>0099</v>
      </c>
      <c r="D14" t="str">
        <f>'Assessed Non-TIF'!D14</f>
        <v>0099</v>
      </c>
      <c r="E14" t="str">
        <f>'Assessed Non-TIF'!E14</f>
        <v>ALBURNETT</v>
      </c>
      <c r="F14" t="str">
        <f>'Assessed Non-TIF'!F14</f>
        <v>Alburnett</v>
      </c>
      <c r="G14" s="8">
        <f>SUMIFS(AssessedValuation[100% Residential],AssessedValuation[Dist],$C14,AssessedValuation[Tif_NonTIF],$A$4)</f>
        <v>1892838</v>
      </c>
      <c r="H14" s="8">
        <f>SUMIFS(AssessedValuation[100% Ag Land],AssessedValuation[Dist],$C14,AssessedValuation[Tif_NonTIF],$A$4)</f>
        <v>32866</v>
      </c>
      <c r="I14" s="8">
        <f>SUMIFS(AssessedValuation[100% Ag Building],AssessedValuation[Dist],$C14,AssessedValuation[Tif_NonTIF],$A$4)</f>
        <v>2650</v>
      </c>
      <c r="J14" s="8">
        <f>SUMIFS(AssessedValuation[100% Commercial],AssessedValuation[Dist],$C14,AssessedValuation[Tif_NonTIF],$A$4)</f>
        <v>573871</v>
      </c>
      <c r="K14" s="8">
        <f>SUMIFS(AssessedValuation[100% Industrial],AssessedValuation[Dist],$C14,AssessedValuation[Tif_NonTIF],$A$4)</f>
        <v>0</v>
      </c>
      <c r="L14" s="8">
        <f>SUMIFS(AssessedValuation[100% Reserved],AssessedValuation[Dist],$C14,AssessedValuation[Tif_NonTIF],$A$4)</f>
        <v>0</v>
      </c>
      <c r="M14" s="8">
        <f>SUMIFS(AssessedValuation[100% Reserved3],AssessedValuation[Dist],$C14,AssessedValuation[Tif_NonTIF],$A$4)</f>
        <v>0</v>
      </c>
      <c r="N14" s="8">
        <f>SUMIFS(AssessedValuation[100% Railroads],AssessedValuation[Dist],$C14,AssessedValuation[Tif_NonTIF],$A$4)</f>
        <v>0</v>
      </c>
      <c r="O14" s="8">
        <f>SUMIFS(AssessedValuation[100% Utilities],AssessedValuation[Dist],$C14,AssessedValuation[Tif_NonTIF],$A$4)</f>
        <v>0</v>
      </c>
      <c r="P14" s="8">
        <f>SUMIFS(AssessedValuation[100% Other],AssessedValuation[Dist],$C14,AssessedValuation[Tif_NonTIF],$A$4)</f>
        <v>0</v>
      </c>
      <c r="Q14" s="8">
        <f>SUMIFS(AssessedValuation[100% Gross],AssessedValuation[Dist],$C14,AssessedValuation[Tif_NonTIF],$A$4)</f>
        <v>2502225</v>
      </c>
      <c r="R14" s="8">
        <f>SUMIFS(AssessedValuation[100% Military Exempt],AssessedValuation[Dist],$C14,AssessedValuation[Tif_NonTIF],$A$4)</f>
        <v>0</v>
      </c>
      <c r="S14" s="8">
        <f>SUMIFS(AssessedValuation[100% Net],AssessedValuation[Dist],$C14,AssessedValuation[Tif_NonTIF],$A$4)</f>
        <v>2502225</v>
      </c>
      <c r="T14" s="8">
        <f>SUMIFS(AssessedValuation[100% Gas &amp; Elec Utilities],AssessedValuation[Dist],$C14,AssessedValuation[Tif_NonTIF],$A$4)</f>
        <v>0</v>
      </c>
      <c r="U14" s="8">
        <f t="shared" si="0"/>
        <v>2502225</v>
      </c>
    </row>
    <row r="15" spans="1:21" x14ac:dyDescent="0.25">
      <c r="A15">
        <f>'Assessed Non-TIF'!A15</f>
        <v>2024</v>
      </c>
      <c r="B15" t="str">
        <f>'Assessed Non-TIF'!B15</f>
        <v>07</v>
      </c>
      <c r="C15" t="str">
        <f>'Assessed Non-TIF'!C15</f>
        <v>0108</v>
      </c>
      <c r="D15" t="str">
        <f>'Assessed Non-TIF'!D15</f>
        <v>0108</v>
      </c>
      <c r="E15" t="str">
        <f>'Assessed Non-TIF'!E15</f>
        <v>ALDEN</v>
      </c>
      <c r="F15" t="str">
        <f>'Assessed Non-TIF'!F15</f>
        <v>Alden</v>
      </c>
      <c r="G15" s="8">
        <f>SUMIFS(AssessedValuation[100% Residential],AssessedValuation[Dist],$C15,AssessedValuation[Tif_NonTIF],$A$4)</f>
        <v>0</v>
      </c>
      <c r="H15" s="8">
        <f>SUMIFS(AssessedValuation[100% Ag Land],AssessedValuation[Dist],$C15,AssessedValuation[Tif_NonTIF],$A$4)</f>
        <v>0</v>
      </c>
      <c r="I15" s="8">
        <f>SUMIFS(AssessedValuation[100% Ag Building],AssessedValuation[Dist],$C15,AssessedValuation[Tif_NonTIF],$A$4)</f>
        <v>0</v>
      </c>
      <c r="J15" s="8">
        <f>SUMIFS(AssessedValuation[100% Commercial],AssessedValuation[Dist],$C15,AssessedValuation[Tif_NonTIF],$A$4)</f>
        <v>0</v>
      </c>
      <c r="K15" s="8">
        <f>SUMIFS(AssessedValuation[100% Industrial],AssessedValuation[Dist],$C15,AssessedValuation[Tif_NonTIF],$A$4)</f>
        <v>0</v>
      </c>
      <c r="L15" s="8">
        <f>SUMIFS(AssessedValuation[100% Reserved],AssessedValuation[Dist],$C15,AssessedValuation[Tif_NonTIF],$A$4)</f>
        <v>0</v>
      </c>
      <c r="M15" s="8">
        <f>SUMIFS(AssessedValuation[100% Reserved3],AssessedValuation[Dist],$C15,AssessedValuation[Tif_NonTIF],$A$4)</f>
        <v>0</v>
      </c>
      <c r="N15" s="8">
        <f>SUMIFS(AssessedValuation[100% Railroads],AssessedValuation[Dist],$C15,AssessedValuation[Tif_NonTIF],$A$4)</f>
        <v>0</v>
      </c>
      <c r="O15" s="8">
        <f>SUMIFS(AssessedValuation[100% Utilities],AssessedValuation[Dist],$C15,AssessedValuation[Tif_NonTIF],$A$4)</f>
        <v>0</v>
      </c>
      <c r="P15" s="8">
        <f>SUMIFS(AssessedValuation[100% Other],AssessedValuation[Dist],$C15,AssessedValuation[Tif_NonTIF],$A$4)</f>
        <v>0</v>
      </c>
      <c r="Q15" s="8">
        <f>SUMIFS(AssessedValuation[100% Gross],AssessedValuation[Dist],$C15,AssessedValuation[Tif_NonTIF],$A$4)</f>
        <v>0</v>
      </c>
      <c r="R15" s="8">
        <f>SUMIFS(AssessedValuation[100% Military Exempt],AssessedValuation[Dist],$C15,AssessedValuation[Tif_NonTIF],$A$4)</f>
        <v>0</v>
      </c>
      <c r="S15" s="8">
        <f>SUMIFS(AssessedValuation[100% Net],AssessedValuation[Dist],$C15,AssessedValuation[Tif_NonTIF],$A$4)</f>
        <v>0</v>
      </c>
      <c r="T15" s="8">
        <f>SUMIFS(AssessedValuation[100% Gas &amp; Elec Utilities],AssessedValuation[Dist],$C15,AssessedValuation[Tif_NonTIF],$A$4)</f>
        <v>0</v>
      </c>
      <c r="U15" s="8">
        <f t="shared" si="0"/>
        <v>0</v>
      </c>
    </row>
    <row r="16" spans="1:21" x14ac:dyDescent="0.25">
      <c r="A16">
        <f>'Assessed Non-TIF'!A16</f>
        <v>2024</v>
      </c>
      <c r="B16" t="str">
        <f>'Assessed Non-TIF'!B16</f>
        <v>05</v>
      </c>
      <c r="C16" t="str">
        <f>'Assessed Non-TIF'!C16</f>
        <v>0126</v>
      </c>
      <c r="D16" t="str">
        <f>'Assessed Non-TIF'!D16</f>
        <v>0126</v>
      </c>
      <c r="E16" t="str">
        <f>'Assessed Non-TIF'!E16</f>
        <v>ALGONA (ALGONA)</v>
      </c>
      <c r="F16" t="str">
        <f>'Assessed Non-TIF'!F16</f>
        <v>Algona</v>
      </c>
      <c r="G16" s="8">
        <f>SUMIFS(AssessedValuation[100% Residential],AssessedValuation[Dist],$C16,AssessedValuation[Tif_NonTIF],$A$4)</f>
        <v>14383928</v>
      </c>
      <c r="H16" s="8">
        <f>SUMIFS(AssessedValuation[100% Ag Land],AssessedValuation[Dist],$C16,AssessedValuation[Tif_NonTIF],$A$4)</f>
        <v>39801</v>
      </c>
      <c r="I16" s="8">
        <f>SUMIFS(AssessedValuation[100% Ag Building],AssessedValuation[Dist],$C16,AssessedValuation[Tif_NonTIF],$A$4)</f>
        <v>0</v>
      </c>
      <c r="J16" s="8">
        <f>SUMIFS(AssessedValuation[100% Commercial],AssessedValuation[Dist],$C16,AssessedValuation[Tif_NonTIF],$A$4)</f>
        <v>0</v>
      </c>
      <c r="K16" s="8">
        <f>SUMIFS(AssessedValuation[100% Industrial],AssessedValuation[Dist],$C16,AssessedValuation[Tif_NonTIF],$A$4)</f>
        <v>0</v>
      </c>
      <c r="L16" s="8">
        <f>SUMIFS(AssessedValuation[100% Reserved],AssessedValuation[Dist],$C16,AssessedValuation[Tif_NonTIF],$A$4)</f>
        <v>0</v>
      </c>
      <c r="M16" s="8">
        <f>SUMIFS(AssessedValuation[100% Reserved3],AssessedValuation[Dist],$C16,AssessedValuation[Tif_NonTIF],$A$4)</f>
        <v>0</v>
      </c>
      <c r="N16" s="8">
        <f>SUMIFS(AssessedValuation[100% Railroads],AssessedValuation[Dist],$C16,AssessedValuation[Tif_NonTIF],$A$4)</f>
        <v>0</v>
      </c>
      <c r="O16" s="8">
        <f>SUMIFS(AssessedValuation[100% Utilities],AssessedValuation[Dist],$C16,AssessedValuation[Tif_NonTIF],$A$4)</f>
        <v>0</v>
      </c>
      <c r="P16" s="8">
        <f>SUMIFS(AssessedValuation[100% Other],AssessedValuation[Dist],$C16,AssessedValuation[Tif_NonTIF],$A$4)</f>
        <v>0</v>
      </c>
      <c r="Q16" s="8">
        <f>SUMIFS(AssessedValuation[100% Gross],AssessedValuation[Dist],$C16,AssessedValuation[Tif_NonTIF],$A$4)</f>
        <v>14423729</v>
      </c>
      <c r="R16" s="8">
        <f>SUMIFS(AssessedValuation[100% Military Exempt],AssessedValuation[Dist],$C16,AssessedValuation[Tif_NonTIF],$A$4)</f>
        <v>0</v>
      </c>
      <c r="S16" s="8">
        <f>SUMIFS(AssessedValuation[100% Net],AssessedValuation[Dist],$C16,AssessedValuation[Tif_NonTIF],$A$4)</f>
        <v>14423729</v>
      </c>
      <c r="T16" s="8">
        <f>SUMIFS(AssessedValuation[100% Gas &amp; Elec Utilities],AssessedValuation[Dist],$C16,AssessedValuation[Tif_NonTIF],$A$4)</f>
        <v>0</v>
      </c>
      <c r="U16" s="8">
        <f t="shared" si="0"/>
        <v>14423729</v>
      </c>
    </row>
    <row r="17" spans="1:21" x14ac:dyDescent="0.25">
      <c r="A17">
        <f>'Assessed Non-TIF'!A17</f>
        <v>2024</v>
      </c>
      <c r="B17" t="str">
        <f>'Assessed Non-TIF'!B17</f>
        <v>05</v>
      </c>
      <c r="C17" t="str">
        <f>'Assessed Non-TIF'!C17</f>
        <v>6417</v>
      </c>
      <c r="D17" t="str">
        <f>'Assessed Non-TIF'!D17</f>
        <v>6417</v>
      </c>
      <c r="E17" t="str">
        <f>'Assessed Non-TIF'!E17</f>
        <v>ALGONA (TITONKA)</v>
      </c>
      <c r="F17" t="str">
        <f>'Assessed Non-TIF'!F17</f>
        <v>Algona (Titonka)</v>
      </c>
      <c r="G17" s="8">
        <f>SUMIFS(AssessedValuation[100% Residential],AssessedValuation[Dist],$C17,AssessedValuation[Tif_NonTIF],$A$4)</f>
        <v>629504</v>
      </c>
      <c r="H17" s="8">
        <f>SUMIFS(AssessedValuation[100% Ag Land],AssessedValuation[Dist],$C17,AssessedValuation[Tif_NonTIF],$A$4)</f>
        <v>0</v>
      </c>
      <c r="I17" s="8">
        <f>SUMIFS(AssessedValuation[100% Ag Building],AssessedValuation[Dist],$C17,AssessedValuation[Tif_NonTIF],$A$4)</f>
        <v>0</v>
      </c>
      <c r="J17" s="8">
        <f>SUMIFS(AssessedValuation[100% Commercial],AssessedValuation[Dist],$C17,AssessedValuation[Tif_NonTIF],$A$4)</f>
        <v>8364778</v>
      </c>
      <c r="K17" s="8">
        <f>SUMIFS(AssessedValuation[100% Industrial],AssessedValuation[Dist],$C17,AssessedValuation[Tif_NonTIF],$A$4)</f>
        <v>0</v>
      </c>
      <c r="L17" s="8">
        <f>SUMIFS(AssessedValuation[100% Reserved],AssessedValuation[Dist],$C17,AssessedValuation[Tif_NonTIF],$A$4)</f>
        <v>0</v>
      </c>
      <c r="M17" s="8">
        <f>SUMIFS(AssessedValuation[100% Reserved3],AssessedValuation[Dist],$C17,AssessedValuation[Tif_NonTIF],$A$4)</f>
        <v>0</v>
      </c>
      <c r="N17" s="8">
        <f>SUMIFS(AssessedValuation[100% Railroads],AssessedValuation[Dist],$C17,AssessedValuation[Tif_NonTIF],$A$4)</f>
        <v>0</v>
      </c>
      <c r="O17" s="8">
        <f>SUMIFS(AssessedValuation[100% Utilities],AssessedValuation[Dist],$C17,AssessedValuation[Tif_NonTIF],$A$4)</f>
        <v>0</v>
      </c>
      <c r="P17" s="8">
        <f>SUMIFS(AssessedValuation[100% Other],AssessedValuation[Dist],$C17,AssessedValuation[Tif_NonTIF],$A$4)</f>
        <v>0</v>
      </c>
      <c r="Q17" s="8">
        <f>SUMIFS(AssessedValuation[100% Gross],AssessedValuation[Dist],$C17,AssessedValuation[Tif_NonTIF],$A$4)</f>
        <v>8994282</v>
      </c>
      <c r="R17" s="8">
        <f>SUMIFS(AssessedValuation[100% Military Exempt],AssessedValuation[Dist],$C17,AssessedValuation[Tif_NonTIF],$A$4)</f>
        <v>0</v>
      </c>
      <c r="S17" s="8">
        <f>SUMIFS(AssessedValuation[100% Net],AssessedValuation[Dist],$C17,AssessedValuation[Tif_NonTIF],$A$4)</f>
        <v>8994282</v>
      </c>
      <c r="T17" s="8">
        <f>SUMIFS(AssessedValuation[100% Gas &amp; Elec Utilities],AssessedValuation[Dist],$C17,AssessedValuation[Tif_NonTIF],$A$4)</f>
        <v>0</v>
      </c>
      <c r="U17" s="8">
        <f t="shared" si="0"/>
        <v>8994282</v>
      </c>
    </row>
    <row r="18" spans="1:21" x14ac:dyDescent="0.25">
      <c r="A18">
        <f>'Assessed Non-TIF'!A18</f>
        <v>2024</v>
      </c>
      <c r="B18" t="str">
        <f>'Assessed Non-TIF'!B18</f>
        <v>05</v>
      </c>
      <c r="C18" t="str">
        <f>'Assessed Non-TIF'!C18</f>
        <v>3897</v>
      </c>
      <c r="D18" t="str">
        <f>'Assessed Non-TIF'!D18</f>
        <v>3897</v>
      </c>
      <c r="E18" t="str">
        <f>'Assessed Non-TIF'!E18</f>
        <v>ALGONA (LU VERNE)</v>
      </c>
      <c r="F18" t="str">
        <f>'Assessed Non-TIF'!F18</f>
        <v>Algona (Lu Verne)</v>
      </c>
      <c r="G18" s="8">
        <f>SUMIFS(AssessedValuation[100% Residential],AssessedValuation[Dist],$C18,AssessedValuation[Tif_NonTIF],$A$4)</f>
        <v>0</v>
      </c>
      <c r="H18" s="8">
        <f>SUMIFS(AssessedValuation[100% Ag Land],AssessedValuation[Dist],$C18,AssessedValuation[Tif_NonTIF],$A$4)</f>
        <v>0</v>
      </c>
      <c r="I18" s="8">
        <f>SUMIFS(AssessedValuation[100% Ag Building],AssessedValuation[Dist],$C18,AssessedValuation[Tif_NonTIF],$A$4)</f>
        <v>0</v>
      </c>
      <c r="J18" s="8">
        <f>SUMIFS(AssessedValuation[100% Commercial],AssessedValuation[Dist],$C18,AssessedValuation[Tif_NonTIF],$A$4)</f>
        <v>3886468</v>
      </c>
      <c r="K18" s="8">
        <f>SUMIFS(AssessedValuation[100% Industrial],AssessedValuation[Dist],$C18,AssessedValuation[Tif_NonTIF],$A$4)</f>
        <v>0</v>
      </c>
      <c r="L18" s="8">
        <f>SUMIFS(AssessedValuation[100% Reserved],AssessedValuation[Dist],$C18,AssessedValuation[Tif_NonTIF],$A$4)</f>
        <v>0</v>
      </c>
      <c r="M18" s="8">
        <f>SUMIFS(AssessedValuation[100% Reserved3],AssessedValuation[Dist],$C18,AssessedValuation[Tif_NonTIF],$A$4)</f>
        <v>0</v>
      </c>
      <c r="N18" s="8">
        <f>SUMIFS(AssessedValuation[100% Railroads],AssessedValuation[Dist],$C18,AssessedValuation[Tif_NonTIF],$A$4)</f>
        <v>0</v>
      </c>
      <c r="O18" s="8">
        <f>SUMIFS(AssessedValuation[100% Utilities],AssessedValuation[Dist],$C18,AssessedValuation[Tif_NonTIF],$A$4)</f>
        <v>0</v>
      </c>
      <c r="P18" s="8">
        <f>SUMIFS(AssessedValuation[100% Other],AssessedValuation[Dist],$C18,AssessedValuation[Tif_NonTIF],$A$4)</f>
        <v>0</v>
      </c>
      <c r="Q18" s="8">
        <f>SUMIFS(AssessedValuation[100% Gross],AssessedValuation[Dist],$C18,AssessedValuation[Tif_NonTIF],$A$4)</f>
        <v>3886468</v>
      </c>
      <c r="R18" s="8">
        <f>SUMIFS(AssessedValuation[100% Military Exempt],AssessedValuation[Dist],$C18,AssessedValuation[Tif_NonTIF],$A$4)</f>
        <v>0</v>
      </c>
      <c r="S18" s="8">
        <f>SUMIFS(AssessedValuation[100% Net],AssessedValuation[Dist],$C18,AssessedValuation[Tif_NonTIF],$A$4)</f>
        <v>3886468</v>
      </c>
      <c r="T18" s="8">
        <f>SUMIFS(AssessedValuation[100% Gas &amp; Elec Utilities],AssessedValuation[Dist],$C18,AssessedValuation[Tif_NonTIF],$A$4)</f>
        <v>0</v>
      </c>
      <c r="U18" s="8">
        <f t="shared" si="0"/>
        <v>3886468</v>
      </c>
    </row>
    <row r="19" spans="1:21" x14ac:dyDescent="0.25">
      <c r="A19">
        <f>'Assessed Non-TIF'!A19</f>
        <v>2024</v>
      </c>
      <c r="B19" t="str">
        <f>'Assessed Non-TIF'!B19</f>
        <v>01</v>
      </c>
      <c r="C19" t="str">
        <f>'Assessed Non-TIF'!C19</f>
        <v>0135</v>
      </c>
      <c r="D19" t="str">
        <f>'Assessed Non-TIF'!D19</f>
        <v>0135</v>
      </c>
      <c r="E19" t="str">
        <f>'Assessed Non-TIF'!E19</f>
        <v>ALLAMAKEE</v>
      </c>
      <c r="F19" t="str">
        <f>'Assessed Non-TIF'!F19</f>
        <v>Allamakee</v>
      </c>
      <c r="G19" s="8">
        <f>SUMIFS(AssessedValuation[100% Residential],AssessedValuation[Dist],$C19,AssessedValuation[Tif_NonTIF],$A$4)</f>
        <v>29604684</v>
      </c>
      <c r="H19" s="8">
        <f>SUMIFS(AssessedValuation[100% Ag Land],AssessedValuation[Dist],$C19,AssessedValuation[Tif_NonTIF],$A$4)</f>
        <v>35101</v>
      </c>
      <c r="I19" s="8">
        <f>SUMIFS(AssessedValuation[100% Ag Building],AssessedValuation[Dist],$C19,AssessedValuation[Tif_NonTIF],$A$4)</f>
        <v>0</v>
      </c>
      <c r="J19" s="8">
        <f>SUMIFS(AssessedValuation[100% Commercial],AssessedValuation[Dist],$C19,AssessedValuation[Tif_NonTIF],$A$4)</f>
        <v>9552766</v>
      </c>
      <c r="K19" s="8">
        <f>SUMIFS(AssessedValuation[100% Industrial],AssessedValuation[Dist],$C19,AssessedValuation[Tif_NonTIF],$A$4)</f>
        <v>1796888</v>
      </c>
      <c r="L19" s="8">
        <f>SUMIFS(AssessedValuation[100% Reserved],AssessedValuation[Dist],$C19,AssessedValuation[Tif_NonTIF],$A$4)</f>
        <v>0</v>
      </c>
      <c r="M19" s="8">
        <f>SUMIFS(AssessedValuation[100% Reserved3],AssessedValuation[Dist],$C19,AssessedValuation[Tif_NonTIF],$A$4)</f>
        <v>0</v>
      </c>
      <c r="N19" s="8">
        <f>SUMIFS(AssessedValuation[100% Railroads],AssessedValuation[Dist],$C19,AssessedValuation[Tif_NonTIF],$A$4)</f>
        <v>0</v>
      </c>
      <c r="O19" s="8">
        <f>SUMIFS(AssessedValuation[100% Utilities],AssessedValuation[Dist],$C19,AssessedValuation[Tif_NonTIF],$A$4)</f>
        <v>0</v>
      </c>
      <c r="P19" s="8">
        <f>SUMIFS(AssessedValuation[100% Other],AssessedValuation[Dist],$C19,AssessedValuation[Tif_NonTIF],$A$4)</f>
        <v>0</v>
      </c>
      <c r="Q19" s="8">
        <f>SUMIFS(AssessedValuation[100% Gross],AssessedValuation[Dist],$C19,AssessedValuation[Tif_NonTIF],$A$4)</f>
        <v>40989439</v>
      </c>
      <c r="R19" s="8">
        <f>SUMIFS(AssessedValuation[100% Military Exempt],AssessedValuation[Dist],$C19,AssessedValuation[Tif_NonTIF],$A$4)</f>
        <v>0</v>
      </c>
      <c r="S19" s="8">
        <f>SUMIFS(AssessedValuation[100% Net],AssessedValuation[Dist],$C19,AssessedValuation[Tif_NonTIF],$A$4)</f>
        <v>40989439</v>
      </c>
      <c r="T19" s="8">
        <f>SUMIFS(AssessedValuation[100% Gas &amp; Elec Utilities],AssessedValuation[Dist],$C19,AssessedValuation[Tif_NonTIF],$A$4)</f>
        <v>0</v>
      </c>
      <c r="U19" s="8">
        <f t="shared" si="0"/>
        <v>40989439</v>
      </c>
    </row>
    <row r="20" spans="1:21" x14ac:dyDescent="0.25">
      <c r="A20">
        <f>'Assessed Non-TIF'!A20</f>
        <v>2024</v>
      </c>
      <c r="B20" t="str">
        <f>'Assessed Non-TIF'!B20</f>
        <v>05</v>
      </c>
      <c r="C20" t="str">
        <f>'Assessed Non-TIF'!C20</f>
        <v>0171</v>
      </c>
      <c r="D20" t="str">
        <f>'Assessed Non-TIF'!D20</f>
        <v>0171</v>
      </c>
      <c r="E20" t="str">
        <f>'Assessed Non-TIF'!E20</f>
        <v>ALTA-AURELIA</v>
      </c>
      <c r="F20" t="str">
        <f>'Assessed Non-TIF'!F20</f>
        <v>Alta-Aurelia</v>
      </c>
      <c r="G20" s="8">
        <f>SUMIFS(AssessedValuation[100% Residential],AssessedValuation[Dist],$C20,AssessedValuation[Tif_NonTIF],$A$4)</f>
        <v>0</v>
      </c>
      <c r="H20" s="8">
        <f>SUMIFS(AssessedValuation[100% Ag Land],AssessedValuation[Dist],$C20,AssessedValuation[Tif_NonTIF],$A$4)</f>
        <v>0</v>
      </c>
      <c r="I20" s="8">
        <f>SUMIFS(AssessedValuation[100% Ag Building],AssessedValuation[Dist],$C20,AssessedValuation[Tif_NonTIF],$A$4)</f>
        <v>0</v>
      </c>
      <c r="J20" s="8">
        <f>SUMIFS(AssessedValuation[100% Commercial],AssessedValuation[Dist],$C20,AssessedValuation[Tif_NonTIF],$A$4)</f>
        <v>0</v>
      </c>
      <c r="K20" s="8">
        <f>SUMIFS(AssessedValuation[100% Industrial],AssessedValuation[Dist],$C20,AssessedValuation[Tif_NonTIF],$A$4)</f>
        <v>0</v>
      </c>
      <c r="L20" s="8">
        <f>SUMIFS(AssessedValuation[100% Reserved],AssessedValuation[Dist],$C20,AssessedValuation[Tif_NonTIF],$A$4)</f>
        <v>0</v>
      </c>
      <c r="M20" s="8">
        <f>SUMIFS(AssessedValuation[100% Reserved3],AssessedValuation[Dist],$C20,AssessedValuation[Tif_NonTIF],$A$4)</f>
        <v>0</v>
      </c>
      <c r="N20" s="8">
        <f>SUMIFS(AssessedValuation[100% Railroads],AssessedValuation[Dist],$C20,AssessedValuation[Tif_NonTIF],$A$4)</f>
        <v>0</v>
      </c>
      <c r="O20" s="8">
        <f>SUMIFS(AssessedValuation[100% Utilities],AssessedValuation[Dist],$C20,AssessedValuation[Tif_NonTIF],$A$4)</f>
        <v>0</v>
      </c>
      <c r="P20" s="8">
        <f>SUMIFS(AssessedValuation[100% Other],AssessedValuation[Dist],$C20,AssessedValuation[Tif_NonTIF],$A$4)</f>
        <v>0</v>
      </c>
      <c r="Q20" s="8">
        <f>SUMIFS(AssessedValuation[100% Gross],AssessedValuation[Dist],$C20,AssessedValuation[Tif_NonTIF],$A$4)</f>
        <v>0</v>
      </c>
      <c r="R20" s="8">
        <f>SUMIFS(AssessedValuation[100% Military Exempt],AssessedValuation[Dist],$C20,AssessedValuation[Tif_NonTIF],$A$4)</f>
        <v>0</v>
      </c>
      <c r="S20" s="8">
        <f>SUMIFS(AssessedValuation[100% Net],AssessedValuation[Dist],$C20,AssessedValuation[Tif_NonTIF],$A$4)</f>
        <v>0</v>
      </c>
      <c r="T20" s="8">
        <f>SUMIFS(AssessedValuation[100% Gas &amp; Elec Utilities],AssessedValuation[Dist],$C20,AssessedValuation[Tif_NonTIF],$A$4)</f>
        <v>0</v>
      </c>
      <c r="U20" s="8">
        <f t="shared" si="0"/>
        <v>0</v>
      </c>
    </row>
    <row r="21" spans="1:21" x14ac:dyDescent="0.25">
      <c r="A21">
        <f>'Assessed Non-TIF'!A21</f>
        <v>2024</v>
      </c>
      <c r="B21" t="str">
        <f>'Assessed Non-TIF'!B21</f>
        <v>11</v>
      </c>
      <c r="C21" t="str">
        <f>'Assessed Non-TIF'!C21</f>
        <v>0225</v>
      </c>
      <c r="D21" t="str">
        <f>'Assessed Non-TIF'!D21</f>
        <v>0225</v>
      </c>
      <c r="E21" t="str">
        <f>'Assessed Non-TIF'!E21</f>
        <v>AMES</v>
      </c>
      <c r="F21" t="str">
        <f>'Assessed Non-TIF'!F21</f>
        <v>Ames</v>
      </c>
      <c r="G21" s="8">
        <f>SUMIFS(AssessedValuation[100% Residential],AssessedValuation[Dist],$C21,AssessedValuation[Tif_NonTIF],$A$4)</f>
        <v>0</v>
      </c>
      <c r="H21" s="8">
        <f>SUMIFS(AssessedValuation[100% Ag Land],AssessedValuation[Dist],$C21,AssessedValuation[Tif_NonTIF],$A$4)</f>
        <v>0</v>
      </c>
      <c r="I21" s="8">
        <f>SUMIFS(AssessedValuation[100% Ag Building],AssessedValuation[Dist],$C21,AssessedValuation[Tif_NonTIF],$A$4)</f>
        <v>0</v>
      </c>
      <c r="J21" s="8">
        <f>SUMIFS(AssessedValuation[100% Commercial],AssessedValuation[Dist],$C21,AssessedValuation[Tif_NonTIF],$A$4)</f>
        <v>1249078</v>
      </c>
      <c r="K21" s="8">
        <f>SUMIFS(AssessedValuation[100% Industrial],AssessedValuation[Dist],$C21,AssessedValuation[Tif_NonTIF],$A$4)</f>
        <v>16426500</v>
      </c>
      <c r="L21" s="8">
        <f>SUMIFS(AssessedValuation[100% Reserved],AssessedValuation[Dist],$C21,AssessedValuation[Tif_NonTIF],$A$4)</f>
        <v>0</v>
      </c>
      <c r="M21" s="8">
        <f>SUMIFS(AssessedValuation[100% Reserved3],AssessedValuation[Dist],$C21,AssessedValuation[Tif_NonTIF],$A$4)</f>
        <v>0</v>
      </c>
      <c r="N21" s="8">
        <f>SUMIFS(AssessedValuation[100% Railroads],AssessedValuation[Dist],$C21,AssessedValuation[Tif_NonTIF],$A$4)</f>
        <v>0</v>
      </c>
      <c r="O21" s="8">
        <f>SUMIFS(AssessedValuation[100% Utilities],AssessedValuation[Dist],$C21,AssessedValuation[Tif_NonTIF],$A$4)</f>
        <v>0</v>
      </c>
      <c r="P21" s="8">
        <f>SUMIFS(AssessedValuation[100% Other],AssessedValuation[Dist],$C21,AssessedValuation[Tif_NonTIF],$A$4)</f>
        <v>0</v>
      </c>
      <c r="Q21" s="8">
        <f>SUMIFS(AssessedValuation[100% Gross],AssessedValuation[Dist],$C21,AssessedValuation[Tif_NonTIF],$A$4)</f>
        <v>17675578</v>
      </c>
      <c r="R21" s="8">
        <f>SUMIFS(AssessedValuation[100% Military Exempt],AssessedValuation[Dist],$C21,AssessedValuation[Tif_NonTIF],$A$4)</f>
        <v>0</v>
      </c>
      <c r="S21" s="8">
        <f>SUMIFS(AssessedValuation[100% Net],AssessedValuation[Dist],$C21,AssessedValuation[Tif_NonTIF],$A$4)</f>
        <v>17675578</v>
      </c>
      <c r="T21" s="8">
        <f>SUMIFS(AssessedValuation[100% Gas &amp; Elec Utilities],AssessedValuation[Dist],$C21,AssessedValuation[Tif_NonTIF],$A$4)</f>
        <v>0</v>
      </c>
      <c r="U21" s="8">
        <f t="shared" si="0"/>
        <v>17675578</v>
      </c>
    </row>
    <row r="22" spans="1:21" x14ac:dyDescent="0.25">
      <c r="A22">
        <f>'Assessed Non-TIF'!A22</f>
        <v>2024</v>
      </c>
      <c r="B22" t="str">
        <f>'Assessed Non-TIF'!B22</f>
        <v>10</v>
      </c>
      <c r="C22" t="str">
        <f>'Assessed Non-TIF'!C22</f>
        <v>0234</v>
      </c>
      <c r="D22" t="str">
        <f>'Assessed Non-TIF'!D22</f>
        <v>0234</v>
      </c>
      <c r="E22" t="str">
        <f>'Assessed Non-TIF'!E22</f>
        <v>ANAMOSA</v>
      </c>
      <c r="F22" t="str">
        <f>'Assessed Non-TIF'!F22</f>
        <v>Anamosa</v>
      </c>
      <c r="G22" s="8">
        <f>SUMIFS(AssessedValuation[100% Residential],AssessedValuation[Dist],$C22,AssessedValuation[Tif_NonTIF],$A$4)</f>
        <v>5808763</v>
      </c>
      <c r="H22" s="8">
        <f>SUMIFS(AssessedValuation[100% Ag Land],AssessedValuation[Dist],$C22,AssessedValuation[Tif_NonTIF],$A$4)</f>
        <v>0</v>
      </c>
      <c r="I22" s="8">
        <f>SUMIFS(AssessedValuation[100% Ag Building],AssessedValuation[Dist],$C22,AssessedValuation[Tif_NonTIF],$A$4)</f>
        <v>0</v>
      </c>
      <c r="J22" s="8">
        <f>SUMIFS(AssessedValuation[100% Commercial],AssessedValuation[Dist],$C22,AssessedValuation[Tif_NonTIF],$A$4)</f>
        <v>1129299</v>
      </c>
      <c r="K22" s="8">
        <f>SUMIFS(AssessedValuation[100% Industrial],AssessedValuation[Dist],$C22,AssessedValuation[Tif_NonTIF],$A$4)</f>
        <v>48004</v>
      </c>
      <c r="L22" s="8">
        <f>SUMIFS(AssessedValuation[100% Reserved],AssessedValuation[Dist],$C22,AssessedValuation[Tif_NonTIF],$A$4)</f>
        <v>0</v>
      </c>
      <c r="M22" s="8">
        <f>SUMIFS(AssessedValuation[100% Reserved3],AssessedValuation[Dist],$C22,AssessedValuation[Tif_NonTIF],$A$4)</f>
        <v>0</v>
      </c>
      <c r="N22" s="8">
        <f>SUMIFS(AssessedValuation[100% Railroads],AssessedValuation[Dist],$C22,AssessedValuation[Tif_NonTIF],$A$4)</f>
        <v>0</v>
      </c>
      <c r="O22" s="8">
        <f>SUMIFS(AssessedValuation[100% Utilities],AssessedValuation[Dist],$C22,AssessedValuation[Tif_NonTIF],$A$4)</f>
        <v>0</v>
      </c>
      <c r="P22" s="8">
        <f>SUMIFS(AssessedValuation[100% Other],AssessedValuation[Dist],$C22,AssessedValuation[Tif_NonTIF],$A$4)</f>
        <v>0</v>
      </c>
      <c r="Q22" s="8">
        <f>SUMIFS(AssessedValuation[100% Gross],AssessedValuation[Dist],$C22,AssessedValuation[Tif_NonTIF],$A$4)</f>
        <v>6986066</v>
      </c>
      <c r="R22" s="8">
        <f>SUMIFS(AssessedValuation[100% Military Exempt],AssessedValuation[Dist],$C22,AssessedValuation[Tif_NonTIF],$A$4)</f>
        <v>0</v>
      </c>
      <c r="S22" s="8">
        <f>SUMIFS(AssessedValuation[100% Net],AssessedValuation[Dist],$C22,AssessedValuation[Tif_NonTIF],$A$4)</f>
        <v>6986066</v>
      </c>
      <c r="T22" s="8">
        <f>SUMIFS(AssessedValuation[100% Gas &amp; Elec Utilities],AssessedValuation[Dist],$C22,AssessedValuation[Tif_NonTIF],$A$4)</f>
        <v>0</v>
      </c>
      <c r="U22" s="8">
        <f t="shared" si="0"/>
        <v>6986066</v>
      </c>
    </row>
    <row r="23" spans="1:21" x14ac:dyDescent="0.25">
      <c r="A23">
        <f>'Assessed Non-TIF'!A23</f>
        <v>2024</v>
      </c>
      <c r="B23" t="str">
        <f>'Assessed Non-TIF'!B23</f>
        <v>09</v>
      </c>
      <c r="C23" t="str">
        <f>'Assessed Non-TIF'!C23</f>
        <v>0243</v>
      </c>
      <c r="D23" t="str">
        <f>'Assessed Non-TIF'!D23</f>
        <v>0243</v>
      </c>
      <c r="E23" t="str">
        <f>'Assessed Non-TIF'!E23</f>
        <v>ANDREW</v>
      </c>
      <c r="F23" t="str">
        <f>'Assessed Non-TIF'!F23</f>
        <v>Andrew</v>
      </c>
      <c r="G23" s="8">
        <f>SUMIFS(AssessedValuation[100% Residential],AssessedValuation[Dist],$C23,AssessedValuation[Tif_NonTIF],$A$4)</f>
        <v>0</v>
      </c>
      <c r="H23" s="8">
        <f>SUMIFS(AssessedValuation[100% Ag Land],AssessedValuation[Dist],$C23,AssessedValuation[Tif_NonTIF],$A$4)</f>
        <v>0</v>
      </c>
      <c r="I23" s="8">
        <f>SUMIFS(AssessedValuation[100% Ag Building],AssessedValuation[Dist],$C23,AssessedValuation[Tif_NonTIF],$A$4)</f>
        <v>0</v>
      </c>
      <c r="J23" s="8">
        <f>SUMIFS(AssessedValuation[100% Commercial],AssessedValuation[Dist],$C23,AssessedValuation[Tif_NonTIF],$A$4)</f>
        <v>0</v>
      </c>
      <c r="K23" s="8">
        <f>SUMIFS(AssessedValuation[100% Industrial],AssessedValuation[Dist],$C23,AssessedValuation[Tif_NonTIF],$A$4)</f>
        <v>0</v>
      </c>
      <c r="L23" s="8">
        <f>SUMIFS(AssessedValuation[100% Reserved],AssessedValuation[Dist],$C23,AssessedValuation[Tif_NonTIF],$A$4)</f>
        <v>0</v>
      </c>
      <c r="M23" s="8">
        <f>SUMIFS(AssessedValuation[100% Reserved3],AssessedValuation[Dist],$C23,AssessedValuation[Tif_NonTIF],$A$4)</f>
        <v>0</v>
      </c>
      <c r="N23" s="8">
        <f>SUMIFS(AssessedValuation[100% Railroads],AssessedValuation[Dist],$C23,AssessedValuation[Tif_NonTIF],$A$4)</f>
        <v>0</v>
      </c>
      <c r="O23" s="8">
        <f>SUMIFS(AssessedValuation[100% Utilities],AssessedValuation[Dist],$C23,AssessedValuation[Tif_NonTIF],$A$4)</f>
        <v>0</v>
      </c>
      <c r="P23" s="8">
        <f>SUMIFS(AssessedValuation[100% Other],AssessedValuation[Dist],$C23,AssessedValuation[Tif_NonTIF],$A$4)</f>
        <v>0</v>
      </c>
      <c r="Q23" s="8">
        <f>SUMIFS(AssessedValuation[100% Gross],AssessedValuation[Dist],$C23,AssessedValuation[Tif_NonTIF],$A$4)</f>
        <v>0</v>
      </c>
      <c r="R23" s="8">
        <f>SUMIFS(AssessedValuation[100% Military Exempt],AssessedValuation[Dist],$C23,AssessedValuation[Tif_NonTIF],$A$4)</f>
        <v>0</v>
      </c>
      <c r="S23" s="8">
        <f>SUMIFS(AssessedValuation[100% Net],AssessedValuation[Dist],$C23,AssessedValuation[Tif_NonTIF],$A$4)</f>
        <v>0</v>
      </c>
      <c r="T23" s="8">
        <f>SUMIFS(AssessedValuation[100% Gas &amp; Elec Utilities],AssessedValuation[Dist],$C23,AssessedValuation[Tif_NonTIF],$A$4)</f>
        <v>0</v>
      </c>
      <c r="U23" s="8">
        <f t="shared" si="0"/>
        <v>0</v>
      </c>
    </row>
    <row r="24" spans="1:21" x14ac:dyDescent="0.25">
      <c r="A24">
        <f>'Assessed Non-TIF'!A24</f>
        <v>2024</v>
      </c>
      <c r="B24" t="str">
        <f>'Assessed Non-TIF'!B24</f>
        <v>11</v>
      </c>
      <c r="C24" t="str">
        <f>'Assessed Non-TIF'!C24</f>
        <v>0261</v>
      </c>
      <c r="D24" t="str">
        <f>'Assessed Non-TIF'!D24</f>
        <v>0261</v>
      </c>
      <c r="E24" t="str">
        <f>'Assessed Non-TIF'!E24</f>
        <v>ANKENY</v>
      </c>
      <c r="F24" t="str">
        <f>'Assessed Non-TIF'!F24</f>
        <v>Ankeny</v>
      </c>
      <c r="G24" s="8">
        <f>SUMIFS(AssessedValuation[100% Residential],AssessedValuation[Dist],$C24,AssessedValuation[Tif_NonTIF],$A$4)</f>
        <v>148918355</v>
      </c>
      <c r="H24" s="8">
        <f>SUMIFS(AssessedValuation[100% Ag Land],AssessedValuation[Dist],$C24,AssessedValuation[Tif_NonTIF],$A$4)</f>
        <v>0</v>
      </c>
      <c r="I24" s="8">
        <f>SUMIFS(AssessedValuation[100% Ag Building],AssessedValuation[Dist],$C24,AssessedValuation[Tif_NonTIF],$A$4)</f>
        <v>0</v>
      </c>
      <c r="J24" s="8">
        <f>SUMIFS(AssessedValuation[100% Commercial],AssessedValuation[Dist],$C24,AssessedValuation[Tif_NonTIF],$A$4)</f>
        <v>145863415</v>
      </c>
      <c r="K24" s="8">
        <f>SUMIFS(AssessedValuation[100% Industrial],AssessedValuation[Dist],$C24,AssessedValuation[Tif_NonTIF],$A$4)</f>
        <v>35510141</v>
      </c>
      <c r="L24" s="8">
        <f>SUMIFS(AssessedValuation[100% Reserved],AssessedValuation[Dist],$C24,AssessedValuation[Tif_NonTIF],$A$4)</f>
        <v>0</v>
      </c>
      <c r="M24" s="8">
        <f>SUMIFS(AssessedValuation[100% Reserved3],AssessedValuation[Dist],$C24,AssessedValuation[Tif_NonTIF],$A$4)</f>
        <v>0</v>
      </c>
      <c r="N24" s="8">
        <f>SUMIFS(AssessedValuation[100% Railroads],AssessedValuation[Dist],$C24,AssessedValuation[Tif_NonTIF],$A$4)</f>
        <v>0</v>
      </c>
      <c r="O24" s="8">
        <f>SUMIFS(AssessedValuation[100% Utilities],AssessedValuation[Dist],$C24,AssessedValuation[Tif_NonTIF],$A$4)</f>
        <v>0</v>
      </c>
      <c r="P24" s="8">
        <f>SUMIFS(AssessedValuation[100% Other],AssessedValuation[Dist],$C24,AssessedValuation[Tif_NonTIF],$A$4)</f>
        <v>0</v>
      </c>
      <c r="Q24" s="8">
        <f>SUMIFS(AssessedValuation[100% Gross],AssessedValuation[Dist],$C24,AssessedValuation[Tif_NonTIF],$A$4)</f>
        <v>330291911</v>
      </c>
      <c r="R24" s="8">
        <f>SUMIFS(AssessedValuation[100% Military Exempt],AssessedValuation[Dist],$C24,AssessedValuation[Tif_NonTIF],$A$4)</f>
        <v>0</v>
      </c>
      <c r="S24" s="8">
        <f>SUMIFS(AssessedValuation[100% Net],AssessedValuation[Dist],$C24,AssessedValuation[Tif_NonTIF],$A$4)</f>
        <v>330291911</v>
      </c>
      <c r="T24" s="8">
        <f>SUMIFS(AssessedValuation[100% Gas &amp; Elec Utilities],AssessedValuation[Dist],$C24,AssessedValuation[Tif_NonTIF],$A$4)</f>
        <v>0</v>
      </c>
      <c r="U24" s="8">
        <f t="shared" si="0"/>
        <v>330291911</v>
      </c>
    </row>
    <row r="25" spans="1:21" x14ac:dyDescent="0.25">
      <c r="A25">
        <f>'Assessed Non-TIF'!A25</f>
        <v>2024</v>
      </c>
      <c r="B25" t="str">
        <f>'Assessed Non-TIF'!B25</f>
        <v>07</v>
      </c>
      <c r="C25" t="str">
        <f>'Assessed Non-TIF'!C25</f>
        <v>0279</v>
      </c>
      <c r="D25" t="str">
        <f>'Assessed Non-TIF'!D25</f>
        <v>0279</v>
      </c>
      <c r="E25" t="str">
        <f>'Assessed Non-TIF'!E25</f>
        <v>APLINGTON-PARKERSBURG</v>
      </c>
      <c r="F25" t="str">
        <f>'Assessed Non-TIF'!F25</f>
        <v>Aplington-Parkersburg</v>
      </c>
      <c r="G25" s="8">
        <f>SUMIFS(AssessedValuation[100% Residential],AssessedValuation[Dist],$C25,AssessedValuation[Tif_NonTIF],$A$4)</f>
        <v>11033211</v>
      </c>
      <c r="H25" s="8">
        <f>SUMIFS(AssessedValuation[100% Ag Land],AssessedValuation[Dist],$C25,AssessedValuation[Tif_NonTIF],$A$4)</f>
        <v>0</v>
      </c>
      <c r="I25" s="8">
        <f>SUMIFS(AssessedValuation[100% Ag Building],AssessedValuation[Dist],$C25,AssessedValuation[Tif_NonTIF],$A$4)</f>
        <v>0</v>
      </c>
      <c r="J25" s="8">
        <f>SUMIFS(AssessedValuation[100% Commercial],AssessedValuation[Dist],$C25,AssessedValuation[Tif_NonTIF],$A$4)</f>
        <v>4888574</v>
      </c>
      <c r="K25" s="8">
        <f>SUMIFS(AssessedValuation[100% Industrial],AssessedValuation[Dist],$C25,AssessedValuation[Tif_NonTIF],$A$4)</f>
        <v>5753996</v>
      </c>
      <c r="L25" s="8">
        <f>SUMIFS(AssessedValuation[100% Reserved],AssessedValuation[Dist],$C25,AssessedValuation[Tif_NonTIF],$A$4)</f>
        <v>0</v>
      </c>
      <c r="M25" s="8">
        <f>SUMIFS(AssessedValuation[100% Reserved3],AssessedValuation[Dist],$C25,AssessedValuation[Tif_NonTIF],$A$4)</f>
        <v>0</v>
      </c>
      <c r="N25" s="8">
        <f>SUMIFS(AssessedValuation[100% Railroads],AssessedValuation[Dist],$C25,AssessedValuation[Tif_NonTIF],$A$4)</f>
        <v>0</v>
      </c>
      <c r="O25" s="8">
        <f>SUMIFS(AssessedValuation[100% Utilities],AssessedValuation[Dist],$C25,AssessedValuation[Tif_NonTIF],$A$4)</f>
        <v>0</v>
      </c>
      <c r="P25" s="8">
        <f>SUMIFS(AssessedValuation[100% Other],AssessedValuation[Dist],$C25,AssessedValuation[Tif_NonTIF],$A$4)</f>
        <v>0</v>
      </c>
      <c r="Q25" s="8">
        <f>SUMIFS(AssessedValuation[100% Gross],AssessedValuation[Dist],$C25,AssessedValuation[Tif_NonTIF],$A$4)</f>
        <v>21675781</v>
      </c>
      <c r="R25" s="8">
        <f>SUMIFS(AssessedValuation[100% Military Exempt],AssessedValuation[Dist],$C25,AssessedValuation[Tif_NonTIF],$A$4)</f>
        <v>0</v>
      </c>
      <c r="S25" s="8">
        <f>SUMIFS(AssessedValuation[100% Net],AssessedValuation[Dist],$C25,AssessedValuation[Tif_NonTIF],$A$4)</f>
        <v>21675781</v>
      </c>
      <c r="T25" s="8">
        <f>SUMIFS(AssessedValuation[100% Gas &amp; Elec Utilities],AssessedValuation[Dist],$C25,AssessedValuation[Tif_NonTIF],$A$4)</f>
        <v>0</v>
      </c>
      <c r="U25" s="8">
        <f t="shared" si="0"/>
        <v>21675781</v>
      </c>
    </row>
    <row r="26" spans="1:21" x14ac:dyDescent="0.25">
      <c r="A26">
        <f>'Assessed Non-TIF'!A26</f>
        <v>2024</v>
      </c>
      <c r="B26" t="str">
        <f>'Assessed Non-TIF'!B26</f>
        <v>12</v>
      </c>
      <c r="C26" t="str">
        <f>'Assessed Non-TIF'!C26</f>
        <v>0355</v>
      </c>
      <c r="D26" t="str">
        <f>'Assessed Non-TIF'!D26</f>
        <v>0355</v>
      </c>
      <c r="E26" t="str">
        <f>'Assessed Non-TIF'!E26</f>
        <v>AR-WE-VA</v>
      </c>
      <c r="F26" t="str">
        <f>'Assessed Non-TIF'!F26</f>
        <v>Ar-We-Va</v>
      </c>
      <c r="G26" s="8">
        <f>SUMIFS(AssessedValuation[100% Residential],AssessedValuation[Dist],$C26,AssessedValuation[Tif_NonTIF],$A$4)</f>
        <v>4074401</v>
      </c>
      <c r="H26" s="8">
        <f>SUMIFS(AssessedValuation[100% Ag Land],AssessedValuation[Dist],$C26,AssessedValuation[Tif_NonTIF],$A$4)</f>
        <v>0</v>
      </c>
      <c r="I26" s="8">
        <f>SUMIFS(AssessedValuation[100% Ag Building],AssessedValuation[Dist],$C26,AssessedValuation[Tif_NonTIF],$A$4)</f>
        <v>0</v>
      </c>
      <c r="J26" s="8">
        <f>SUMIFS(AssessedValuation[100% Commercial],AssessedValuation[Dist],$C26,AssessedValuation[Tif_NonTIF],$A$4)</f>
        <v>1087075</v>
      </c>
      <c r="K26" s="8">
        <f>SUMIFS(AssessedValuation[100% Industrial],AssessedValuation[Dist],$C26,AssessedValuation[Tif_NonTIF],$A$4)</f>
        <v>5597443</v>
      </c>
      <c r="L26" s="8">
        <f>SUMIFS(AssessedValuation[100% Reserved],AssessedValuation[Dist],$C26,AssessedValuation[Tif_NonTIF],$A$4)</f>
        <v>0</v>
      </c>
      <c r="M26" s="8">
        <f>SUMIFS(AssessedValuation[100% Reserved3],AssessedValuation[Dist],$C26,AssessedValuation[Tif_NonTIF],$A$4)</f>
        <v>0</v>
      </c>
      <c r="N26" s="8">
        <f>SUMIFS(AssessedValuation[100% Railroads],AssessedValuation[Dist],$C26,AssessedValuation[Tif_NonTIF],$A$4)</f>
        <v>0</v>
      </c>
      <c r="O26" s="8">
        <f>SUMIFS(AssessedValuation[100% Utilities],AssessedValuation[Dist],$C26,AssessedValuation[Tif_NonTIF],$A$4)</f>
        <v>0</v>
      </c>
      <c r="P26" s="8">
        <f>SUMIFS(AssessedValuation[100% Other],AssessedValuation[Dist],$C26,AssessedValuation[Tif_NonTIF],$A$4)</f>
        <v>0</v>
      </c>
      <c r="Q26" s="8">
        <f>SUMIFS(AssessedValuation[100% Gross],AssessedValuation[Dist],$C26,AssessedValuation[Tif_NonTIF],$A$4)</f>
        <v>10758919</v>
      </c>
      <c r="R26" s="8">
        <f>SUMIFS(AssessedValuation[100% Military Exempt],AssessedValuation[Dist],$C26,AssessedValuation[Tif_NonTIF],$A$4)</f>
        <v>0</v>
      </c>
      <c r="S26" s="8">
        <f>SUMIFS(AssessedValuation[100% Net],AssessedValuation[Dist],$C26,AssessedValuation[Tif_NonTIF],$A$4)</f>
        <v>10758919</v>
      </c>
      <c r="T26" s="8">
        <f>SUMIFS(AssessedValuation[100% Gas &amp; Elec Utilities],AssessedValuation[Dist],$C26,AssessedValuation[Tif_NonTIF],$A$4)</f>
        <v>0</v>
      </c>
      <c r="U26" s="8">
        <f t="shared" si="0"/>
        <v>10758919</v>
      </c>
    </row>
    <row r="27" spans="1:21" x14ac:dyDescent="0.25">
      <c r="A27">
        <f>'Assessed Non-TIF'!A27</f>
        <v>2024</v>
      </c>
      <c r="B27" t="str">
        <f>'Assessed Non-TIF'!B27</f>
        <v>13</v>
      </c>
      <c r="C27" t="str">
        <f>'Assessed Non-TIF'!C27</f>
        <v>0387</v>
      </c>
      <c r="D27" t="str">
        <f>'Assessed Non-TIF'!D27</f>
        <v>0387</v>
      </c>
      <c r="E27" t="str">
        <f>'Assessed Non-TIF'!E27</f>
        <v>ATLANTIC</v>
      </c>
      <c r="F27" t="str">
        <f>'Assessed Non-TIF'!F27</f>
        <v>Atlantic</v>
      </c>
      <c r="G27" s="8">
        <f>SUMIFS(AssessedValuation[100% Residential],AssessedValuation[Dist],$C27,AssessedValuation[Tif_NonTIF],$A$4)</f>
        <v>30334213</v>
      </c>
      <c r="H27" s="8">
        <f>SUMIFS(AssessedValuation[100% Ag Land],AssessedValuation[Dist],$C27,AssessedValuation[Tif_NonTIF],$A$4)</f>
        <v>37980</v>
      </c>
      <c r="I27" s="8">
        <f>SUMIFS(AssessedValuation[100% Ag Building],AssessedValuation[Dist],$C27,AssessedValuation[Tif_NonTIF],$A$4)</f>
        <v>0</v>
      </c>
      <c r="J27" s="8">
        <f>SUMIFS(AssessedValuation[100% Commercial],AssessedValuation[Dist],$C27,AssessedValuation[Tif_NonTIF],$A$4)</f>
        <v>0</v>
      </c>
      <c r="K27" s="8">
        <f>SUMIFS(AssessedValuation[100% Industrial],AssessedValuation[Dist],$C27,AssessedValuation[Tif_NonTIF],$A$4)</f>
        <v>31964720</v>
      </c>
      <c r="L27" s="8">
        <f>SUMIFS(AssessedValuation[100% Reserved],AssessedValuation[Dist],$C27,AssessedValuation[Tif_NonTIF],$A$4)</f>
        <v>0</v>
      </c>
      <c r="M27" s="8">
        <f>SUMIFS(AssessedValuation[100% Reserved3],AssessedValuation[Dist],$C27,AssessedValuation[Tif_NonTIF],$A$4)</f>
        <v>0</v>
      </c>
      <c r="N27" s="8">
        <f>SUMIFS(AssessedValuation[100% Railroads],AssessedValuation[Dist],$C27,AssessedValuation[Tif_NonTIF],$A$4)</f>
        <v>0</v>
      </c>
      <c r="O27" s="8">
        <f>SUMIFS(AssessedValuation[100% Utilities],AssessedValuation[Dist],$C27,AssessedValuation[Tif_NonTIF],$A$4)</f>
        <v>0</v>
      </c>
      <c r="P27" s="8">
        <f>SUMIFS(AssessedValuation[100% Other],AssessedValuation[Dist],$C27,AssessedValuation[Tif_NonTIF],$A$4)</f>
        <v>0</v>
      </c>
      <c r="Q27" s="8">
        <f>SUMIFS(AssessedValuation[100% Gross],AssessedValuation[Dist],$C27,AssessedValuation[Tif_NonTIF],$A$4)</f>
        <v>62336913</v>
      </c>
      <c r="R27" s="8">
        <f>SUMIFS(AssessedValuation[100% Military Exempt],AssessedValuation[Dist],$C27,AssessedValuation[Tif_NonTIF],$A$4)</f>
        <v>0</v>
      </c>
      <c r="S27" s="8">
        <f>SUMIFS(AssessedValuation[100% Net],AssessedValuation[Dist],$C27,AssessedValuation[Tif_NonTIF],$A$4)</f>
        <v>62336913</v>
      </c>
      <c r="T27" s="8">
        <f>SUMIFS(AssessedValuation[100% Gas &amp; Elec Utilities],AssessedValuation[Dist],$C27,AssessedValuation[Tif_NonTIF],$A$4)</f>
        <v>0</v>
      </c>
      <c r="U27" s="8">
        <f t="shared" si="0"/>
        <v>62336913</v>
      </c>
    </row>
    <row r="28" spans="1:21" x14ac:dyDescent="0.25">
      <c r="A28">
        <f>'Assessed Non-TIF'!A28</f>
        <v>2024</v>
      </c>
      <c r="B28" t="str">
        <f>'Assessed Non-TIF'!B28</f>
        <v>11</v>
      </c>
      <c r="C28" t="str">
        <f>'Assessed Non-TIF'!C28</f>
        <v>0414</v>
      </c>
      <c r="D28" t="str">
        <f>'Assessed Non-TIF'!D28</f>
        <v>0414</v>
      </c>
      <c r="E28" t="str">
        <f>'Assessed Non-TIF'!E28</f>
        <v>AUDUBON</v>
      </c>
      <c r="F28" t="str">
        <f>'Assessed Non-TIF'!F28</f>
        <v>Audubon</v>
      </c>
      <c r="G28" s="8">
        <f>SUMIFS(AssessedValuation[100% Residential],AssessedValuation[Dist],$C28,AssessedValuation[Tif_NonTIF],$A$4)</f>
        <v>0</v>
      </c>
      <c r="H28" s="8">
        <f>SUMIFS(AssessedValuation[100% Ag Land],AssessedValuation[Dist],$C28,AssessedValuation[Tif_NonTIF],$A$4)</f>
        <v>5821</v>
      </c>
      <c r="I28" s="8">
        <f>SUMIFS(AssessedValuation[100% Ag Building],AssessedValuation[Dist],$C28,AssessedValuation[Tif_NonTIF],$A$4)</f>
        <v>0</v>
      </c>
      <c r="J28" s="8">
        <f>SUMIFS(AssessedValuation[100% Commercial],AssessedValuation[Dist],$C28,AssessedValuation[Tif_NonTIF],$A$4)</f>
        <v>4735818</v>
      </c>
      <c r="K28" s="8">
        <f>SUMIFS(AssessedValuation[100% Industrial],AssessedValuation[Dist],$C28,AssessedValuation[Tif_NonTIF],$A$4)</f>
        <v>6860521</v>
      </c>
      <c r="L28" s="8">
        <f>SUMIFS(AssessedValuation[100% Reserved],AssessedValuation[Dist],$C28,AssessedValuation[Tif_NonTIF],$A$4)</f>
        <v>0</v>
      </c>
      <c r="M28" s="8">
        <f>SUMIFS(AssessedValuation[100% Reserved3],AssessedValuation[Dist],$C28,AssessedValuation[Tif_NonTIF],$A$4)</f>
        <v>0</v>
      </c>
      <c r="N28" s="8">
        <f>SUMIFS(AssessedValuation[100% Railroads],AssessedValuation[Dist],$C28,AssessedValuation[Tif_NonTIF],$A$4)</f>
        <v>0</v>
      </c>
      <c r="O28" s="8">
        <f>SUMIFS(AssessedValuation[100% Utilities],AssessedValuation[Dist],$C28,AssessedValuation[Tif_NonTIF],$A$4)</f>
        <v>0</v>
      </c>
      <c r="P28" s="8">
        <f>SUMIFS(AssessedValuation[100% Other],AssessedValuation[Dist],$C28,AssessedValuation[Tif_NonTIF],$A$4)</f>
        <v>0</v>
      </c>
      <c r="Q28" s="8">
        <f>SUMIFS(AssessedValuation[100% Gross],AssessedValuation[Dist],$C28,AssessedValuation[Tif_NonTIF],$A$4)</f>
        <v>11602160</v>
      </c>
      <c r="R28" s="8">
        <f>SUMIFS(AssessedValuation[100% Military Exempt],AssessedValuation[Dist],$C28,AssessedValuation[Tif_NonTIF],$A$4)</f>
        <v>0</v>
      </c>
      <c r="S28" s="8">
        <f>SUMIFS(AssessedValuation[100% Net],AssessedValuation[Dist],$C28,AssessedValuation[Tif_NonTIF],$A$4)</f>
        <v>11602160</v>
      </c>
      <c r="T28" s="8">
        <f>SUMIFS(AssessedValuation[100% Gas &amp; Elec Utilities],AssessedValuation[Dist],$C28,AssessedValuation[Tif_NonTIF],$A$4)</f>
        <v>0</v>
      </c>
      <c r="U28" s="8">
        <f t="shared" si="0"/>
        <v>11602160</v>
      </c>
    </row>
    <row r="29" spans="1:21" x14ac:dyDescent="0.25">
      <c r="A29">
        <f>'Assessed Non-TIF'!A29</f>
        <v>2024</v>
      </c>
      <c r="B29" t="str">
        <f>'Assessed Non-TIF'!B29</f>
        <v>11</v>
      </c>
      <c r="C29" t="str">
        <f>'Assessed Non-TIF'!C29</f>
        <v>0472</v>
      </c>
      <c r="D29" t="str">
        <f>'Assessed Non-TIF'!D29</f>
        <v>0472</v>
      </c>
      <c r="E29" t="str">
        <f>'Assessed Non-TIF'!E29</f>
        <v>BALLARD</v>
      </c>
      <c r="F29" t="str">
        <f>'Assessed Non-TIF'!F29</f>
        <v>Ballard</v>
      </c>
      <c r="G29" s="8">
        <f>SUMIFS(AssessedValuation[100% Residential],AssessedValuation[Dist],$C29,AssessedValuation[Tif_NonTIF],$A$4)</f>
        <v>110531561</v>
      </c>
      <c r="H29" s="8">
        <f>SUMIFS(AssessedValuation[100% Ag Land],AssessedValuation[Dist],$C29,AssessedValuation[Tif_NonTIF],$A$4)</f>
        <v>0</v>
      </c>
      <c r="I29" s="8">
        <f>SUMIFS(AssessedValuation[100% Ag Building],AssessedValuation[Dist],$C29,AssessedValuation[Tif_NonTIF],$A$4)</f>
        <v>0</v>
      </c>
      <c r="J29" s="8">
        <f>SUMIFS(AssessedValuation[100% Commercial],AssessedValuation[Dist],$C29,AssessedValuation[Tif_NonTIF],$A$4)</f>
        <v>4567380</v>
      </c>
      <c r="K29" s="8">
        <f>SUMIFS(AssessedValuation[100% Industrial],AssessedValuation[Dist],$C29,AssessedValuation[Tif_NonTIF],$A$4)</f>
        <v>755714</v>
      </c>
      <c r="L29" s="8">
        <f>SUMIFS(AssessedValuation[100% Reserved],AssessedValuation[Dist],$C29,AssessedValuation[Tif_NonTIF],$A$4)</f>
        <v>0</v>
      </c>
      <c r="M29" s="8">
        <f>SUMIFS(AssessedValuation[100% Reserved3],AssessedValuation[Dist],$C29,AssessedValuation[Tif_NonTIF],$A$4)</f>
        <v>0</v>
      </c>
      <c r="N29" s="8">
        <f>SUMIFS(AssessedValuation[100% Railroads],AssessedValuation[Dist],$C29,AssessedValuation[Tif_NonTIF],$A$4)</f>
        <v>0</v>
      </c>
      <c r="O29" s="8">
        <f>SUMIFS(AssessedValuation[100% Utilities],AssessedValuation[Dist],$C29,AssessedValuation[Tif_NonTIF],$A$4)</f>
        <v>0</v>
      </c>
      <c r="P29" s="8">
        <f>SUMIFS(AssessedValuation[100% Other],AssessedValuation[Dist],$C29,AssessedValuation[Tif_NonTIF],$A$4)</f>
        <v>0</v>
      </c>
      <c r="Q29" s="8">
        <f>SUMIFS(AssessedValuation[100% Gross],AssessedValuation[Dist],$C29,AssessedValuation[Tif_NonTIF],$A$4)</f>
        <v>115854655</v>
      </c>
      <c r="R29" s="8">
        <f>SUMIFS(AssessedValuation[100% Military Exempt],AssessedValuation[Dist],$C29,AssessedValuation[Tif_NonTIF],$A$4)</f>
        <v>3704</v>
      </c>
      <c r="S29" s="8">
        <f>SUMIFS(AssessedValuation[100% Net],AssessedValuation[Dist],$C29,AssessedValuation[Tif_NonTIF],$A$4)</f>
        <v>115850951</v>
      </c>
      <c r="T29" s="8">
        <f>SUMIFS(AssessedValuation[100% Gas &amp; Elec Utilities],AssessedValuation[Dist],$C29,AssessedValuation[Tif_NonTIF],$A$4)</f>
        <v>0</v>
      </c>
      <c r="U29" s="8">
        <f t="shared" si="0"/>
        <v>115850951</v>
      </c>
    </row>
    <row r="30" spans="1:21" x14ac:dyDescent="0.25">
      <c r="A30">
        <f>'Assessed Non-TIF'!A30</f>
        <v>2024</v>
      </c>
      <c r="B30" t="str">
        <f>'Assessed Non-TIF'!B30</f>
        <v>11</v>
      </c>
      <c r="C30" t="str">
        <f>'Assessed Non-TIF'!C30</f>
        <v>0513</v>
      </c>
      <c r="D30" t="str">
        <f>'Assessed Non-TIF'!D30</f>
        <v>0513</v>
      </c>
      <c r="E30" t="str">
        <f>'Assessed Non-TIF'!E30</f>
        <v>BAXTER</v>
      </c>
      <c r="F30" t="str">
        <f>'Assessed Non-TIF'!F30</f>
        <v>Baxter</v>
      </c>
      <c r="G30" s="8">
        <f>SUMIFS(AssessedValuation[100% Residential],AssessedValuation[Dist],$C30,AssessedValuation[Tif_NonTIF],$A$4)</f>
        <v>2833871</v>
      </c>
      <c r="H30" s="8">
        <f>SUMIFS(AssessedValuation[100% Ag Land],AssessedValuation[Dist],$C30,AssessedValuation[Tif_NonTIF],$A$4)</f>
        <v>0</v>
      </c>
      <c r="I30" s="8">
        <f>SUMIFS(AssessedValuation[100% Ag Building],AssessedValuation[Dist],$C30,AssessedValuation[Tif_NonTIF],$A$4)</f>
        <v>0</v>
      </c>
      <c r="J30" s="8">
        <f>SUMIFS(AssessedValuation[100% Commercial],AssessedValuation[Dist],$C30,AssessedValuation[Tif_NonTIF],$A$4)</f>
        <v>251769</v>
      </c>
      <c r="K30" s="8">
        <f>SUMIFS(AssessedValuation[100% Industrial],AssessedValuation[Dist],$C30,AssessedValuation[Tif_NonTIF],$A$4)</f>
        <v>0</v>
      </c>
      <c r="L30" s="8">
        <f>SUMIFS(AssessedValuation[100% Reserved],AssessedValuation[Dist],$C30,AssessedValuation[Tif_NonTIF],$A$4)</f>
        <v>0</v>
      </c>
      <c r="M30" s="8">
        <f>SUMIFS(AssessedValuation[100% Reserved3],AssessedValuation[Dist],$C30,AssessedValuation[Tif_NonTIF],$A$4)</f>
        <v>0</v>
      </c>
      <c r="N30" s="8">
        <f>SUMIFS(AssessedValuation[100% Railroads],AssessedValuation[Dist],$C30,AssessedValuation[Tif_NonTIF],$A$4)</f>
        <v>0</v>
      </c>
      <c r="O30" s="8">
        <f>SUMIFS(AssessedValuation[100% Utilities],AssessedValuation[Dist],$C30,AssessedValuation[Tif_NonTIF],$A$4)</f>
        <v>0</v>
      </c>
      <c r="P30" s="8">
        <f>SUMIFS(AssessedValuation[100% Other],AssessedValuation[Dist],$C30,AssessedValuation[Tif_NonTIF],$A$4)</f>
        <v>0</v>
      </c>
      <c r="Q30" s="8">
        <f>SUMIFS(AssessedValuation[100% Gross],AssessedValuation[Dist],$C30,AssessedValuation[Tif_NonTIF],$A$4)</f>
        <v>3085640</v>
      </c>
      <c r="R30" s="8">
        <f>SUMIFS(AssessedValuation[100% Military Exempt],AssessedValuation[Dist],$C30,AssessedValuation[Tif_NonTIF],$A$4)</f>
        <v>0</v>
      </c>
      <c r="S30" s="8">
        <f>SUMIFS(AssessedValuation[100% Net],AssessedValuation[Dist],$C30,AssessedValuation[Tif_NonTIF],$A$4)</f>
        <v>3085640</v>
      </c>
      <c r="T30" s="8">
        <f>SUMIFS(AssessedValuation[100% Gas &amp; Elec Utilities],AssessedValuation[Dist],$C30,AssessedValuation[Tif_NonTIF],$A$4)</f>
        <v>0</v>
      </c>
      <c r="U30" s="8">
        <f t="shared" si="0"/>
        <v>3085640</v>
      </c>
    </row>
    <row r="31" spans="1:21" x14ac:dyDescent="0.25">
      <c r="A31">
        <f>'Assessed Non-TIF'!A31</f>
        <v>2024</v>
      </c>
      <c r="B31" t="str">
        <f>'Assessed Non-TIF'!B31</f>
        <v>07</v>
      </c>
      <c r="C31" t="str">
        <f>'Assessed Non-TIF'!C31</f>
        <v>0540</v>
      </c>
      <c r="D31" t="str">
        <f>'Assessed Non-TIF'!D31</f>
        <v>0540</v>
      </c>
      <c r="E31" t="str">
        <f>'Assessed Non-TIF'!E31</f>
        <v>BCLUW</v>
      </c>
      <c r="F31" t="str">
        <f>'Assessed Non-TIF'!F31</f>
        <v>BCLUW</v>
      </c>
      <c r="G31" s="8">
        <f>SUMIFS(AssessedValuation[100% Residential],AssessedValuation[Dist],$C31,AssessedValuation[Tif_NonTIF],$A$4)</f>
        <v>5581147</v>
      </c>
      <c r="H31" s="8">
        <f>SUMIFS(AssessedValuation[100% Ag Land],AssessedValuation[Dist],$C31,AssessedValuation[Tif_NonTIF],$A$4)</f>
        <v>0</v>
      </c>
      <c r="I31" s="8">
        <f>SUMIFS(AssessedValuation[100% Ag Building],AssessedValuation[Dist],$C31,AssessedValuation[Tif_NonTIF],$A$4)</f>
        <v>0</v>
      </c>
      <c r="J31" s="8">
        <f>SUMIFS(AssessedValuation[100% Commercial],AssessedValuation[Dist],$C31,AssessedValuation[Tif_NonTIF],$A$4)</f>
        <v>1111002</v>
      </c>
      <c r="K31" s="8">
        <f>SUMIFS(AssessedValuation[100% Industrial],AssessedValuation[Dist],$C31,AssessedValuation[Tif_NonTIF],$A$4)</f>
        <v>449117</v>
      </c>
      <c r="L31" s="8">
        <f>SUMIFS(AssessedValuation[100% Reserved],AssessedValuation[Dist],$C31,AssessedValuation[Tif_NonTIF],$A$4)</f>
        <v>0</v>
      </c>
      <c r="M31" s="8">
        <f>SUMIFS(AssessedValuation[100% Reserved3],AssessedValuation[Dist],$C31,AssessedValuation[Tif_NonTIF],$A$4)</f>
        <v>0</v>
      </c>
      <c r="N31" s="8">
        <f>SUMIFS(AssessedValuation[100% Railroads],AssessedValuation[Dist],$C31,AssessedValuation[Tif_NonTIF],$A$4)</f>
        <v>0</v>
      </c>
      <c r="O31" s="8">
        <f>SUMIFS(AssessedValuation[100% Utilities],AssessedValuation[Dist],$C31,AssessedValuation[Tif_NonTIF],$A$4)</f>
        <v>0</v>
      </c>
      <c r="P31" s="8">
        <f>SUMIFS(AssessedValuation[100% Other],AssessedValuation[Dist],$C31,AssessedValuation[Tif_NonTIF],$A$4)</f>
        <v>0</v>
      </c>
      <c r="Q31" s="8">
        <f>SUMIFS(AssessedValuation[100% Gross],AssessedValuation[Dist],$C31,AssessedValuation[Tif_NonTIF],$A$4)</f>
        <v>7141266</v>
      </c>
      <c r="R31" s="8">
        <f>SUMIFS(AssessedValuation[100% Military Exempt],AssessedValuation[Dist],$C31,AssessedValuation[Tif_NonTIF],$A$4)</f>
        <v>0</v>
      </c>
      <c r="S31" s="8">
        <f>SUMIFS(AssessedValuation[100% Net],AssessedValuation[Dist],$C31,AssessedValuation[Tif_NonTIF],$A$4)</f>
        <v>7141266</v>
      </c>
      <c r="T31" s="8">
        <f>SUMIFS(AssessedValuation[100% Gas &amp; Elec Utilities],AssessedValuation[Dist],$C31,AssessedValuation[Tif_NonTIF],$A$4)</f>
        <v>0</v>
      </c>
      <c r="U31" s="8">
        <f t="shared" si="0"/>
        <v>7141266</v>
      </c>
    </row>
    <row r="32" spans="1:21" x14ac:dyDescent="0.25">
      <c r="A32">
        <f>'Assessed Non-TIF'!A32</f>
        <v>2024</v>
      </c>
      <c r="B32" t="str">
        <f>'Assessed Non-TIF'!B32</f>
        <v>13</v>
      </c>
      <c r="C32" t="str">
        <f>'Assessed Non-TIF'!C32</f>
        <v>0549</v>
      </c>
      <c r="D32" t="str">
        <f>'Assessed Non-TIF'!D32</f>
        <v>0549</v>
      </c>
      <c r="E32" t="str">
        <f>'Assessed Non-TIF'!E32</f>
        <v>BEDFORD</v>
      </c>
      <c r="F32" t="str">
        <f>'Assessed Non-TIF'!F32</f>
        <v>Bedford</v>
      </c>
      <c r="G32" s="8">
        <f>SUMIFS(AssessedValuation[100% Residential],AssessedValuation[Dist],$C32,AssessedValuation[Tif_NonTIF],$A$4)</f>
        <v>0</v>
      </c>
      <c r="H32" s="8">
        <f>SUMIFS(AssessedValuation[100% Ag Land],AssessedValuation[Dist],$C32,AssessedValuation[Tif_NonTIF],$A$4)</f>
        <v>0</v>
      </c>
      <c r="I32" s="8">
        <f>SUMIFS(AssessedValuation[100% Ag Building],AssessedValuation[Dist],$C32,AssessedValuation[Tif_NonTIF],$A$4)</f>
        <v>0</v>
      </c>
      <c r="J32" s="8">
        <f>SUMIFS(AssessedValuation[100% Commercial],AssessedValuation[Dist],$C32,AssessedValuation[Tif_NonTIF],$A$4)</f>
        <v>0</v>
      </c>
      <c r="K32" s="8">
        <f>SUMIFS(AssessedValuation[100% Industrial],AssessedValuation[Dist],$C32,AssessedValuation[Tif_NonTIF],$A$4)</f>
        <v>0</v>
      </c>
      <c r="L32" s="8">
        <f>SUMIFS(AssessedValuation[100% Reserved],AssessedValuation[Dist],$C32,AssessedValuation[Tif_NonTIF],$A$4)</f>
        <v>0</v>
      </c>
      <c r="M32" s="8">
        <f>SUMIFS(AssessedValuation[100% Reserved3],AssessedValuation[Dist],$C32,AssessedValuation[Tif_NonTIF],$A$4)</f>
        <v>0</v>
      </c>
      <c r="N32" s="8">
        <f>SUMIFS(AssessedValuation[100% Railroads],AssessedValuation[Dist],$C32,AssessedValuation[Tif_NonTIF],$A$4)</f>
        <v>0</v>
      </c>
      <c r="O32" s="8">
        <f>SUMIFS(AssessedValuation[100% Utilities],AssessedValuation[Dist],$C32,AssessedValuation[Tif_NonTIF],$A$4)</f>
        <v>0</v>
      </c>
      <c r="P32" s="8">
        <f>SUMIFS(AssessedValuation[100% Other],AssessedValuation[Dist],$C32,AssessedValuation[Tif_NonTIF],$A$4)</f>
        <v>0</v>
      </c>
      <c r="Q32" s="8">
        <f>SUMIFS(AssessedValuation[100% Gross],AssessedValuation[Dist],$C32,AssessedValuation[Tif_NonTIF],$A$4)</f>
        <v>0</v>
      </c>
      <c r="R32" s="8">
        <f>SUMIFS(AssessedValuation[100% Military Exempt],AssessedValuation[Dist],$C32,AssessedValuation[Tif_NonTIF],$A$4)</f>
        <v>0</v>
      </c>
      <c r="S32" s="8">
        <f>SUMIFS(AssessedValuation[100% Net],AssessedValuation[Dist],$C32,AssessedValuation[Tif_NonTIF],$A$4)</f>
        <v>0</v>
      </c>
      <c r="T32" s="8">
        <f>SUMIFS(AssessedValuation[100% Gas &amp; Elec Utilities],AssessedValuation[Dist],$C32,AssessedValuation[Tif_NonTIF],$A$4)</f>
        <v>0</v>
      </c>
      <c r="U32" s="8">
        <f t="shared" si="0"/>
        <v>0</v>
      </c>
    </row>
    <row r="33" spans="1:21" x14ac:dyDescent="0.25">
      <c r="A33">
        <f>'Assessed Non-TIF'!A33</f>
        <v>2024</v>
      </c>
      <c r="B33" t="str">
        <f>'Assessed Non-TIF'!B33</f>
        <v>10</v>
      </c>
      <c r="C33" t="str">
        <f>'Assessed Non-TIF'!C33</f>
        <v>0576</v>
      </c>
      <c r="D33" t="str">
        <f>'Assessed Non-TIF'!D33</f>
        <v>0576</v>
      </c>
      <c r="E33" t="str">
        <f>'Assessed Non-TIF'!E33</f>
        <v>BELLE PLAINE</v>
      </c>
      <c r="F33" t="str">
        <f>'Assessed Non-TIF'!F33</f>
        <v>Belle Plaine</v>
      </c>
      <c r="G33" s="8">
        <f>SUMIFS(AssessedValuation[100% Residential],AssessedValuation[Dist],$C33,AssessedValuation[Tif_NonTIF],$A$4)</f>
        <v>2112519</v>
      </c>
      <c r="H33" s="8">
        <f>SUMIFS(AssessedValuation[100% Ag Land],AssessedValuation[Dist],$C33,AssessedValuation[Tif_NonTIF],$A$4)</f>
        <v>28546</v>
      </c>
      <c r="I33" s="8">
        <f>SUMIFS(AssessedValuation[100% Ag Building],AssessedValuation[Dist],$C33,AssessedValuation[Tif_NonTIF],$A$4)</f>
        <v>0</v>
      </c>
      <c r="J33" s="8">
        <f>SUMIFS(AssessedValuation[100% Commercial],AssessedValuation[Dist],$C33,AssessedValuation[Tif_NonTIF],$A$4)</f>
        <v>6860740</v>
      </c>
      <c r="K33" s="8">
        <f>SUMIFS(AssessedValuation[100% Industrial],AssessedValuation[Dist],$C33,AssessedValuation[Tif_NonTIF],$A$4)</f>
        <v>424558</v>
      </c>
      <c r="L33" s="8">
        <f>SUMIFS(AssessedValuation[100% Reserved],AssessedValuation[Dist],$C33,AssessedValuation[Tif_NonTIF],$A$4)</f>
        <v>0</v>
      </c>
      <c r="M33" s="8">
        <f>SUMIFS(AssessedValuation[100% Reserved3],AssessedValuation[Dist],$C33,AssessedValuation[Tif_NonTIF],$A$4)</f>
        <v>0</v>
      </c>
      <c r="N33" s="8">
        <f>SUMIFS(AssessedValuation[100% Railroads],AssessedValuation[Dist],$C33,AssessedValuation[Tif_NonTIF],$A$4)</f>
        <v>0</v>
      </c>
      <c r="O33" s="8">
        <f>SUMIFS(AssessedValuation[100% Utilities],AssessedValuation[Dist],$C33,AssessedValuation[Tif_NonTIF],$A$4)</f>
        <v>0</v>
      </c>
      <c r="P33" s="8">
        <f>SUMIFS(AssessedValuation[100% Other],AssessedValuation[Dist],$C33,AssessedValuation[Tif_NonTIF],$A$4)</f>
        <v>0</v>
      </c>
      <c r="Q33" s="8">
        <f>SUMIFS(AssessedValuation[100% Gross],AssessedValuation[Dist],$C33,AssessedValuation[Tif_NonTIF],$A$4)</f>
        <v>9426363</v>
      </c>
      <c r="R33" s="8">
        <f>SUMIFS(AssessedValuation[100% Military Exempt],AssessedValuation[Dist],$C33,AssessedValuation[Tif_NonTIF],$A$4)</f>
        <v>3704</v>
      </c>
      <c r="S33" s="8">
        <f>SUMIFS(AssessedValuation[100% Net],AssessedValuation[Dist],$C33,AssessedValuation[Tif_NonTIF],$A$4)</f>
        <v>9422659</v>
      </c>
      <c r="T33" s="8">
        <f>SUMIFS(AssessedValuation[100% Gas &amp; Elec Utilities],AssessedValuation[Dist],$C33,AssessedValuation[Tif_NonTIF],$A$4)</f>
        <v>0</v>
      </c>
      <c r="U33" s="8">
        <f t="shared" si="0"/>
        <v>9422659</v>
      </c>
    </row>
    <row r="34" spans="1:21" x14ac:dyDescent="0.25">
      <c r="A34">
        <f>'Assessed Non-TIF'!A34</f>
        <v>2024</v>
      </c>
      <c r="B34" t="str">
        <f>'Assessed Non-TIF'!B34</f>
        <v>09</v>
      </c>
      <c r="C34" t="str">
        <f>'Assessed Non-TIF'!C34</f>
        <v>0585</v>
      </c>
      <c r="D34" t="str">
        <f>'Assessed Non-TIF'!D34</f>
        <v>0585</v>
      </c>
      <c r="E34" t="str">
        <f>'Assessed Non-TIF'!E34</f>
        <v>BELLEVUE</v>
      </c>
      <c r="F34" t="str">
        <f>'Assessed Non-TIF'!F34</f>
        <v>Bellevue</v>
      </c>
      <c r="G34" s="8">
        <f>SUMIFS(AssessedValuation[100% Residential],AssessedValuation[Dist],$C34,AssessedValuation[Tif_NonTIF],$A$4)</f>
        <v>12664980</v>
      </c>
      <c r="H34" s="8">
        <f>SUMIFS(AssessedValuation[100% Ag Land],AssessedValuation[Dist],$C34,AssessedValuation[Tif_NonTIF],$A$4)</f>
        <v>0</v>
      </c>
      <c r="I34" s="8">
        <f>SUMIFS(AssessedValuation[100% Ag Building],AssessedValuation[Dist],$C34,AssessedValuation[Tif_NonTIF],$A$4)</f>
        <v>0</v>
      </c>
      <c r="J34" s="8">
        <f>SUMIFS(AssessedValuation[100% Commercial],AssessedValuation[Dist],$C34,AssessedValuation[Tif_NonTIF],$A$4)</f>
        <v>9508500</v>
      </c>
      <c r="K34" s="8">
        <f>SUMIFS(AssessedValuation[100% Industrial],AssessedValuation[Dist],$C34,AssessedValuation[Tif_NonTIF],$A$4)</f>
        <v>0</v>
      </c>
      <c r="L34" s="8">
        <f>SUMIFS(AssessedValuation[100% Reserved],AssessedValuation[Dist],$C34,AssessedValuation[Tif_NonTIF],$A$4)</f>
        <v>0</v>
      </c>
      <c r="M34" s="8">
        <f>SUMIFS(AssessedValuation[100% Reserved3],AssessedValuation[Dist],$C34,AssessedValuation[Tif_NonTIF],$A$4)</f>
        <v>0</v>
      </c>
      <c r="N34" s="8">
        <f>SUMIFS(AssessedValuation[100% Railroads],AssessedValuation[Dist],$C34,AssessedValuation[Tif_NonTIF],$A$4)</f>
        <v>0</v>
      </c>
      <c r="O34" s="8">
        <f>SUMIFS(AssessedValuation[100% Utilities],AssessedValuation[Dist],$C34,AssessedValuation[Tif_NonTIF],$A$4)</f>
        <v>0</v>
      </c>
      <c r="P34" s="8">
        <f>SUMIFS(AssessedValuation[100% Other],AssessedValuation[Dist],$C34,AssessedValuation[Tif_NonTIF],$A$4)</f>
        <v>0</v>
      </c>
      <c r="Q34" s="8">
        <f>SUMIFS(AssessedValuation[100% Gross],AssessedValuation[Dist],$C34,AssessedValuation[Tif_NonTIF],$A$4)</f>
        <v>22173480</v>
      </c>
      <c r="R34" s="8">
        <f>SUMIFS(AssessedValuation[100% Military Exempt],AssessedValuation[Dist],$C34,AssessedValuation[Tif_NonTIF],$A$4)</f>
        <v>0</v>
      </c>
      <c r="S34" s="8">
        <f>SUMIFS(AssessedValuation[100% Net],AssessedValuation[Dist],$C34,AssessedValuation[Tif_NonTIF],$A$4)</f>
        <v>22173480</v>
      </c>
      <c r="T34" s="8">
        <f>SUMIFS(AssessedValuation[100% Gas &amp; Elec Utilities],AssessedValuation[Dist],$C34,AssessedValuation[Tif_NonTIF],$A$4)</f>
        <v>0</v>
      </c>
      <c r="U34" s="8">
        <f t="shared" si="0"/>
        <v>22173480</v>
      </c>
    </row>
    <row r="35" spans="1:21" x14ac:dyDescent="0.25">
      <c r="A35">
        <f>'Assessed Non-TIF'!A35</f>
        <v>2024</v>
      </c>
      <c r="B35" t="str">
        <f>'Assessed Non-TIF'!B35</f>
        <v>07</v>
      </c>
      <c r="C35" t="str">
        <f>'Assessed Non-TIF'!C35</f>
        <v>0594</v>
      </c>
      <c r="D35" t="str">
        <f>'Assessed Non-TIF'!D35</f>
        <v>0594</v>
      </c>
      <c r="E35" t="str">
        <f>'Assessed Non-TIF'!E35</f>
        <v>BELMOND-KLEMME</v>
      </c>
      <c r="F35" t="str">
        <f>'Assessed Non-TIF'!F35</f>
        <v>Belmond-Klemme</v>
      </c>
      <c r="G35" s="8">
        <f>SUMIFS(AssessedValuation[100% Residential],AssessedValuation[Dist],$C35,AssessedValuation[Tif_NonTIF],$A$4)</f>
        <v>146366</v>
      </c>
      <c r="H35" s="8">
        <f>SUMIFS(AssessedValuation[100% Ag Land],AssessedValuation[Dist],$C35,AssessedValuation[Tif_NonTIF],$A$4)</f>
        <v>0</v>
      </c>
      <c r="I35" s="8">
        <f>SUMIFS(AssessedValuation[100% Ag Building],AssessedValuation[Dist],$C35,AssessedValuation[Tif_NonTIF],$A$4)</f>
        <v>0</v>
      </c>
      <c r="J35" s="8">
        <f>SUMIFS(AssessedValuation[100% Commercial],AssessedValuation[Dist],$C35,AssessedValuation[Tif_NonTIF],$A$4)</f>
        <v>10741534</v>
      </c>
      <c r="K35" s="8">
        <f>SUMIFS(AssessedValuation[100% Industrial],AssessedValuation[Dist],$C35,AssessedValuation[Tif_NonTIF],$A$4)</f>
        <v>647775</v>
      </c>
      <c r="L35" s="8">
        <f>SUMIFS(AssessedValuation[100% Reserved],AssessedValuation[Dist],$C35,AssessedValuation[Tif_NonTIF],$A$4)</f>
        <v>0</v>
      </c>
      <c r="M35" s="8">
        <f>SUMIFS(AssessedValuation[100% Reserved3],AssessedValuation[Dist],$C35,AssessedValuation[Tif_NonTIF],$A$4)</f>
        <v>0</v>
      </c>
      <c r="N35" s="8">
        <f>SUMIFS(AssessedValuation[100% Railroads],AssessedValuation[Dist],$C35,AssessedValuation[Tif_NonTIF],$A$4)</f>
        <v>0</v>
      </c>
      <c r="O35" s="8">
        <f>SUMIFS(AssessedValuation[100% Utilities],AssessedValuation[Dist],$C35,AssessedValuation[Tif_NonTIF],$A$4)</f>
        <v>0</v>
      </c>
      <c r="P35" s="8">
        <f>SUMIFS(AssessedValuation[100% Other],AssessedValuation[Dist],$C35,AssessedValuation[Tif_NonTIF],$A$4)</f>
        <v>0</v>
      </c>
      <c r="Q35" s="8">
        <f>SUMIFS(AssessedValuation[100% Gross],AssessedValuation[Dist],$C35,AssessedValuation[Tif_NonTIF],$A$4)</f>
        <v>11535675</v>
      </c>
      <c r="R35" s="8">
        <f>SUMIFS(AssessedValuation[100% Military Exempt],AssessedValuation[Dist],$C35,AssessedValuation[Tif_NonTIF],$A$4)</f>
        <v>0</v>
      </c>
      <c r="S35" s="8">
        <f>SUMIFS(AssessedValuation[100% Net],AssessedValuation[Dist],$C35,AssessedValuation[Tif_NonTIF],$A$4)</f>
        <v>11535675</v>
      </c>
      <c r="T35" s="8">
        <f>SUMIFS(AssessedValuation[100% Gas &amp; Elec Utilities],AssessedValuation[Dist],$C35,AssessedValuation[Tif_NonTIF],$A$4)</f>
        <v>0</v>
      </c>
      <c r="U35" s="8">
        <f t="shared" si="0"/>
        <v>11535675</v>
      </c>
    </row>
    <row r="36" spans="1:21" x14ac:dyDescent="0.25">
      <c r="A36">
        <f>'Assessed Non-TIF'!A36</f>
        <v>2024</v>
      </c>
      <c r="B36" t="str">
        <f>'Assessed Non-TIF'!B36</f>
        <v>09</v>
      </c>
      <c r="C36" t="str">
        <f>'Assessed Non-TIF'!C36</f>
        <v>0603</v>
      </c>
      <c r="D36" t="str">
        <f>'Assessed Non-TIF'!D36</f>
        <v>0603</v>
      </c>
      <c r="E36" t="str">
        <f>'Assessed Non-TIF'!E36</f>
        <v>BENNETT</v>
      </c>
      <c r="F36" t="str">
        <f>'Assessed Non-TIF'!F36</f>
        <v>Bennett</v>
      </c>
      <c r="G36" s="8">
        <f>SUMIFS(AssessedValuation[100% Residential],AssessedValuation[Dist],$C36,AssessedValuation[Tif_NonTIF],$A$4)</f>
        <v>0</v>
      </c>
      <c r="H36" s="8">
        <f>SUMIFS(AssessedValuation[100% Ag Land],AssessedValuation[Dist],$C36,AssessedValuation[Tif_NonTIF],$A$4)</f>
        <v>0</v>
      </c>
      <c r="I36" s="8">
        <f>SUMIFS(AssessedValuation[100% Ag Building],AssessedValuation[Dist],$C36,AssessedValuation[Tif_NonTIF],$A$4)</f>
        <v>0</v>
      </c>
      <c r="J36" s="8">
        <f>SUMIFS(AssessedValuation[100% Commercial],AssessedValuation[Dist],$C36,AssessedValuation[Tif_NonTIF],$A$4)</f>
        <v>0</v>
      </c>
      <c r="K36" s="8">
        <f>SUMIFS(AssessedValuation[100% Industrial],AssessedValuation[Dist],$C36,AssessedValuation[Tif_NonTIF],$A$4)</f>
        <v>0</v>
      </c>
      <c r="L36" s="8">
        <f>SUMIFS(AssessedValuation[100% Reserved],AssessedValuation[Dist],$C36,AssessedValuation[Tif_NonTIF],$A$4)</f>
        <v>0</v>
      </c>
      <c r="M36" s="8">
        <f>SUMIFS(AssessedValuation[100% Reserved3],AssessedValuation[Dist],$C36,AssessedValuation[Tif_NonTIF],$A$4)</f>
        <v>0</v>
      </c>
      <c r="N36" s="8">
        <f>SUMIFS(AssessedValuation[100% Railroads],AssessedValuation[Dist],$C36,AssessedValuation[Tif_NonTIF],$A$4)</f>
        <v>0</v>
      </c>
      <c r="O36" s="8">
        <f>SUMIFS(AssessedValuation[100% Utilities],AssessedValuation[Dist],$C36,AssessedValuation[Tif_NonTIF],$A$4)</f>
        <v>0</v>
      </c>
      <c r="P36" s="8">
        <f>SUMIFS(AssessedValuation[100% Other],AssessedValuation[Dist],$C36,AssessedValuation[Tif_NonTIF],$A$4)</f>
        <v>0</v>
      </c>
      <c r="Q36" s="8">
        <f>SUMIFS(AssessedValuation[100% Gross],AssessedValuation[Dist],$C36,AssessedValuation[Tif_NonTIF],$A$4)</f>
        <v>0</v>
      </c>
      <c r="R36" s="8">
        <f>SUMIFS(AssessedValuation[100% Military Exempt],AssessedValuation[Dist],$C36,AssessedValuation[Tif_NonTIF],$A$4)</f>
        <v>0</v>
      </c>
      <c r="S36" s="8">
        <f>SUMIFS(AssessedValuation[100% Net],AssessedValuation[Dist],$C36,AssessedValuation[Tif_NonTIF],$A$4)</f>
        <v>0</v>
      </c>
      <c r="T36" s="8">
        <f>SUMIFS(AssessedValuation[100% Gas &amp; Elec Utilities],AssessedValuation[Dist],$C36,AssessedValuation[Tif_NonTIF],$A$4)</f>
        <v>0</v>
      </c>
      <c r="U36" s="8">
        <f t="shared" si="0"/>
        <v>0</v>
      </c>
    </row>
    <row r="37" spans="1:21" x14ac:dyDescent="0.25">
      <c r="A37">
        <f>'Assessed Non-TIF'!A37</f>
        <v>2024</v>
      </c>
      <c r="B37" t="str">
        <f>'Assessed Non-TIF'!B37</f>
        <v>10</v>
      </c>
      <c r="C37" t="str">
        <f>'Assessed Non-TIF'!C37</f>
        <v>0609</v>
      </c>
      <c r="D37" t="str">
        <f>'Assessed Non-TIF'!D37</f>
        <v>0609</v>
      </c>
      <c r="E37" t="str">
        <f>'Assessed Non-TIF'!E37</f>
        <v>BENTON</v>
      </c>
      <c r="F37" t="str">
        <f>'Assessed Non-TIF'!F37</f>
        <v>Benton</v>
      </c>
      <c r="G37" s="8">
        <f>SUMIFS(AssessedValuation[100% Residential],AssessedValuation[Dist],$C37,AssessedValuation[Tif_NonTIF],$A$4)</f>
        <v>18597410</v>
      </c>
      <c r="H37" s="8">
        <f>SUMIFS(AssessedValuation[100% Ag Land],AssessedValuation[Dist],$C37,AssessedValuation[Tif_NonTIF],$A$4)</f>
        <v>30100</v>
      </c>
      <c r="I37" s="8">
        <f>SUMIFS(AssessedValuation[100% Ag Building],AssessedValuation[Dist],$C37,AssessedValuation[Tif_NonTIF],$A$4)</f>
        <v>0</v>
      </c>
      <c r="J37" s="8">
        <f>SUMIFS(AssessedValuation[100% Commercial],AssessedValuation[Dist],$C37,AssessedValuation[Tif_NonTIF],$A$4)</f>
        <v>10409874</v>
      </c>
      <c r="K37" s="8">
        <f>SUMIFS(AssessedValuation[100% Industrial],AssessedValuation[Dist],$C37,AssessedValuation[Tif_NonTIF],$A$4)</f>
        <v>27689</v>
      </c>
      <c r="L37" s="8">
        <f>SUMIFS(AssessedValuation[100% Reserved],AssessedValuation[Dist],$C37,AssessedValuation[Tif_NonTIF],$A$4)</f>
        <v>0</v>
      </c>
      <c r="M37" s="8">
        <f>SUMIFS(AssessedValuation[100% Reserved3],AssessedValuation[Dist],$C37,AssessedValuation[Tif_NonTIF],$A$4)</f>
        <v>0</v>
      </c>
      <c r="N37" s="8">
        <f>SUMIFS(AssessedValuation[100% Railroads],AssessedValuation[Dist],$C37,AssessedValuation[Tif_NonTIF],$A$4)</f>
        <v>0</v>
      </c>
      <c r="O37" s="8">
        <f>SUMIFS(AssessedValuation[100% Utilities],AssessedValuation[Dist],$C37,AssessedValuation[Tif_NonTIF],$A$4)</f>
        <v>0</v>
      </c>
      <c r="P37" s="8">
        <f>SUMIFS(AssessedValuation[100% Other],AssessedValuation[Dist],$C37,AssessedValuation[Tif_NonTIF],$A$4)</f>
        <v>0</v>
      </c>
      <c r="Q37" s="8">
        <f>SUMIFS(AssessedValuation[100% Gross],AssessedValuation[Dist],$C37,AssessedValuation[Tif_NonTIF],$A$4)</f>
        <v>29065073</v>
      </c>
      <c r="R37" s="8">
        <f>SUMIFS(AssessedValuation[100% Military Exempt],AssessedValuation[Dist],$C37,AssessedValuation[Tif_NonTIF],$A$4)</f>
        <v>1852</v>
      </c>
      <c r="S37" s="8">
        <f>SUMIFS(AssessedValuation[100% Net],AssessedValuation[Dist],$C37,AssessedValuation[Tif_NonTIF],$A$4)</f>
        <v>29063221</v>
      </c>
      <c r="T37" s="8">
        <f>SUMIFS(AssessedValuation[100% Gas &amp; Elec Utilities],AssessedValuation[Dist],$C37,AssessedValuation[Tif_NonTIF],$A$4)</f>
        <v>0</v>
      </c>
      <c r="U37" s="8">
        <f t="shared" si="0"/>
        <v>29063221</v>
      </c>
    </row>
    <row r="38" spans="1:21" x14ac:dyDescent="0.25">
      <c r="A38">
        <f>'Assessed Non-TIF'!A38</f>
        <v>2024</v>
      </c>
      <c r="B38" t="str">
        <f>'Assessed Non-TIF'!B38</f>
        <v>09</v>
      </c>
      <c r="C38" t="str">
        <f>'Assessed Non-TIF'!C38</f>
        <v>0621</v>
      </c>
      <c r="D38" t="str">
        <f>'Assessed Non-TIF'!D38</f>
        <v>0621</v>
      </c>
      <c r="E38" t="str">
        <f>'Assessed Non-TIF'!E38</f>
        <v>BETTENDORF</v>
      </c>
      <c r="F38" t="str">
        <f>'Assessed Non-TIF'!F38</f>
        <v>Bettendorf</v>
      </c>
      <c r="G38" s="8">
        <f>SUMIFS(AssessedValuation[100% Residential],AssessedValuation[Dist],$C38,AssessedValuation[Tif_NonTIF],$A$4)</f>
        <v>7351140</v>
      </c>
      <c r="H38" s="8">
        <f>SUMIFS(AssessedValuation[100% Ag Land],AssessedValuation[Dist],$C38,AssessedValuation[Tif_NonTIF],$A$4)</f>
        <v>0</v>
      </c>
      <c r="I38" s="8">
        <f>SUMIFS(AssessedValuation[100% Ag Building],AssessedValuation[Dist],$C38,AssessedValuation[Tif_NonTIF],$A$4)</f>
        <v>0</v>
      </c>
      <c r="J38" s="8">
        <f>SUMIFS(AssessedValuation[100% Commercial],AssessedValuation[Dist],$C38,AssessedValuation[Tif_NonTIF],$A$4)</f>
        <v>76218184</v>
      </c>
      <c r="K38" s="8">
        <f>SUMIFS(AssessedValuation[100% Industrial],AssessedValuation[Dist],$C38,AssessedValuation[Tif_NonTIF],$A$4)</f>
        <v>6102812</v>
      </c>
      <c r="L38" s="8">
        <f>SUMIFS(AssessedValuation[100% Reserved],AssessedValuation[Dist],$C38,AssessedValuation[Tif_NonTIF],$A$4)</f>
        <v>0</v>
      </c>
      <c r="M38" s="8">
        <f>SUMIFS(AssessedValuation[100% Reserved3],AssessedValuation[Dist],$C38,AssessedValuation[Tif_NonTIF],$A$4)</f>
        <v>0</v>
      </c>
      <c r="N38" s="8">
        <f>SUMIFS(AssessedValuation[100% Railroads],AssessedValuation[Dist],$C38,AssessedValuation[Tif_NonTIF],$A$4)</f>
        <v>0</v>
      </c>
      <c r="O38" s="8">
        <f>SUMIFS(AssessedValuation[100% Utilities],AssessedValuation[Dist],$C38,AssessedValuation[Tif_NonTIF],$A$4)</f>
        <v>0</v>
      </c>
      <c r="P38" s="8">
        <f>SUMIFS(AssessedValuation[100% Other],AssessedValuation[Dist],$C38,AssessedValuation[Tif_NonTIF],$A$4)</f>
        <v>0</v>
      </c>
      <c r="Q38" s="8">
        <f>SUMIFS(AssessedValuation[100% Gross],AssessedValuation[Dist],$C38,AssessedValuation[Tif_NonTIF],$A$4)</f>
        <v>89672136</v>
      </c>
      <c r="R38" s="8">
        <f>SUMIFS(AssessedValuation[100% Military Exempt],AssessedValuation[Dist],$C38,AssessedValuation[Tif_NonTIF],$A$4)</f>
        <v>0</v>
      </c>
      <c r="S38" s="8">
        <f>SUMIFS(AssessedValuation[100% Net],AssessedValuation[Dist],$C38,AssessedValuation[Tif_NonTIF],$A$4)</f>
        <v>89672136</v>
      </c>
      <c r="T38" s="8">
        <f>SUMIFS(AssessedValuation[100% Gas &amp; Elec Utilities],AssessedValuation[Dist],$C38,AssessedValuation[Tif_NonTIF],$A$4)</f>
        <v>0</v>
      </c>
      <c r="U38" s="8">
        <f t="shared" si="0"/>
        <v>89672136</v>
      </c>
    </row>
    <row r="39" spans="1:21" x14ac:dyDescent="0.25">
      <c r="A39">
        <f>'Assessed Non-TIF'!A39</f>
        <v>2024</v>
      </c>
      <c r="B39" t="str">
        <f>'Assessed Non-TIF'!B39</f>
        <v>11</v>
      </c>
      <c r="C39" t="str">
        <f>'Assessed Non-TIF'!C39</f>
        <v>0720</v>
      </c>
      <c r="D39" t="str">
        <f>'Assessed Non-TIF'!D39</f>
        <v>0720</v>
      </c>
      <c r="E39" t="str">
        <f>'Assessed Non-TIF'!E39</f>
        <v>BONDURANT-FARRAR</v>
      </c>
      <c r="F39" t="str">
        <f>'Assessed Non-TIF'!F39</f>
        <v>Bondurant-Farrar</v>
      </c>
      <c r="G39" s="8">
        <f>SUMIFS(AssessedValuation[100% Residential],AssessedValuation[Dist],$C39,AssessedValuation[Tif_NonTIF],$A$4)</f>
        <v>51665085</v>
      </c>
      <c r="H39" s="8">
        <f>SUMIFS(AssessedValuation[100% Ag Land],AssessedValuation[Dist],$C39,AssessedValuation[Tif_NonTIF],$A$4)</f>
        <v>0</v>
      </c>
      <c r="I39" s="8">
        <f>SUMIFS(AssessedValuation[100% Ag Building],AssessedValuation[Dist],$C39,AssessedValuation[Tif_NonTIF],$A$4)</f>
        <v>0</v>
      </c>
      <c r="J39" s="8">
        <f>SUMIFS(AssessedValuation[100% Commercial],AssessedValuation[Dist],$C39,AssessedValuation[Tif_NonTIF],$A$4)</f>
        <v>104257066</v>
      </c>
      <c r="K39" s="8">
        <f>SUMIFS(AssessedValuation[100% Industrial],AssessedValuation[Dist],$C39,AssessedValuation[Tif_NonTIF],$A$4)</f>
        <v>3396493</v>
      </c>
      <c r="L39" s="8">
        <f>SUMIFS(AssessedValuation[100% Reserved],AssessedValuation[Dist],$C39,AssessedValuation[Tif_NonTIF],$A$4)</f>
        <v>0</v>
      </c>
      <c r="M39" s="8">
        <f>SUMIFS(AssessedValuation[100% Reserved3],AssessedValuation[Dist],$C39,AssessedValuation[Tif_NonTIF],$A$4)</f>
        <v>0</v>
      </c>
      <c r="N39" s="8">
        <f>SUMIFS(AssessedValuation[100% Railroads],AssessedValuation[Dist],$C39,AssessedValuation[Tif_NonTIF],$A$4)</f>
        <v>0</v>
      </c>
      <c r="O39" s="8">
        <f>SUMIFS(AssessedValuation[100% Utilities],AssessedValuation[Dist],$C39,AssessedValuation[Tif_NonTIF],$A$4)</f>
        <v>0</v>
      </c>
      <c r="P39" s="8">
        <f>SUMIFS(AssessedValuation[100% Other],AssessedValuation[Dist],$C39,AssessedValuation[Tif_NonTIF],$A$4)</f>
        <v>0</v>
      </c>
      <c r="Q39" s="8">
        <f>SUMIFS(AssessedValuation[100% Gross],AssessedValuation[Dist],$C39,AssessedValuation[Tif_NonTIF],$A$4)</f>
        <v>159318644</v>
      </c>
      <c r="R39" s="8">
        <f>SUMIFS(AssessedValuation[100% Military Exempt],AssessedValuation[Dist],$C39,AssessedValuation[Tif_NonTIF],$A$4)</f>
        <v>0</v>
      </c>
      <c r="S39" s="8">
        <f>SUMIFS(AssessedValuation[100% Net],AssessedValuation[Dist],$C39,AssessedValuation[Tif_NonTIF],$A$4)</f>
        <v>159318644</v>
      </c>
      <c r="T39" s="8">
        <f>SUMIFS(AssessedValuation[100% Gas &amp; Elec Utilities],AssessedValuation[Dist],$C39,AssessedValuation[Tif_NonTIF],$A$4)</f>
        <v>0</v>
      </c>
      <c r="U39" s="8">
        <f t="shared" si="0"/>
        <v>159318644</v>
      </c>
    </row>
    <row r="40" spans="1:21" x14ac:dyDescent="0.25">
      <c r="A40">
        <f>'Assessed Non-TIF'!A40</f>
        <v>2024</v>
      </c>
      <c r="B40" t="str">
        <f>'Assessed Non-TIF'!B40</f>
        <v>11</v>
      </c>
      <c r="C40" t="str">
        <f>'Assessed Non-TIF'!C40</f>
        <v>0729</v>
      </c>
      <c r="D40" t="str">
        <f>'Assessed Non-TIF'!D40</f>
        <v>0729</v>
      </c>
      <c r="E40" t="str">
        <f>'Assessed Non-TIF'!E40</f>
        <v>BOONE</v>
      </c>
      <c r="F40" t="str">
        <f>'Assessed Non-TIF'!F40</f>
        <v>Boone</v>
      </c>
      <c r="G40" s="8">
        <f>SUMIFS(AssessedValuation[100% Residential],AssessedValuation[Dist],$C40,AssessedValuation[Tif_NonTIF],$A$4)</f>
        <v>25041550</v>
      </c>
      <c r="H40" s="8">
        <f>SUMIFS(AssessedValuation[100% Ag Land],AssessedValuation[Dist],$C40,AssessedValuation[Tif_NonTIF],$A$4)</f>
        <v>44128</v>
      </c>
      <c r="I40" s="8">
        <f>SUMIFS(AssessedValuation[100% Ag Building],AssessedValuation[Dist],$C40,AssessedValuation[Tif_NonTIF],$A$4)</f>
        <v>4118</v>
      </c>
      <c r="J40" s="8">
        <f>SUMIFS(AssessedValuation[100% Commercial],AssessedValuation[Dist],$C40,AssessedValuation[Tif_NonTIF],$A$4)</f>
        <v>0</v>
      </c>
      <c r="K40" s="8">
        <f>SUMIFS(AssessedValuation[100% Industrial],AssessedValuation[Dist],$C40,AssessedValuation[Tif_NonTIF],$A$4)</f>
        <v>276572</v>
      </c>
      <c r="L40" s="8">
        <f>SUMIFS(AssessedValuation[100% Reserved],AssessedValuation[Dist],$C40,AssessedValuation[Tif_NonTIF],$A$4)</f>
        <v>0</v>
      </c>
      <c r="M40" s="8">
        <f>SUMIFS(AssessedValuation[100% Reserved3],AssessedValuation[Dist],$C40,AssessedValuation[Tif_NonTIF],$A$4)</f>
        <v>0</v>
      </c>
      <c r="N40" s="8">
        <f>SUMIFS(AssessedValuation[100% Railroads],AssessedValuation[Dist],$C40,AssessedValuation[Tif_NonTIF],$A$4)</f>
        <v>0</v>
      </c>
      <c r="O40" s="8">
        <f>SUMIFS(AssessedValuation[100% Utilities],AssessedValuation[Dist],$C40,AssessedValuation[Tif_NonTIF],$A$4)</f>
        <v>0</v>
      </c>
      <c r="P40" s="8">
        <f>SUMIFS(AssessedValuation[100% Other],AssessedValuation[Dist],$C40,AssessedValuation[Tif_NonTIF],$A$4)</f>
        <v>0</v>
      </c>
      <c r="Q40" s="8">
        <f>SUMIFS(AssessedValuation[100% Gross],AssessedValuation[Dist],$C40,AssessedValuation[Tif_NonTIF],$A$4)</f>
        <v>25366368</v>
      </c>
      <c r="R40" s="8">
        <f>SUMIFS(AssessedValuation[100% Military Exempt],AssessedValuation[Dist],$C40,AssessedValuation[Tif_NonTIF],$A$4)</f>
        <v>0</v>
      </c>
      <c r="S40" s="8">
        <f>SUMIFS(AssessedValuation[100% Net],AssessedValuation[Dist],$C40,AssessedValuation[Tif_NonTIF],$A$4)</f>
        <v>25366368</v>
      </c>
      <c r="T40" s="8">
        <f>SUMIFS(AssessedValuation[100% Gas &amp; Elec Utilities],AssessedValuation[Dist],$C40,AssessedValuation[Tif_NonTIF],$A$4)</f>
        <v>0</v>
      </c>
      <c r="U40" s="8">
        <f t="shared" si="0"/>
        <v>25366368</v>
      </c>
    </row>
    <row r="41" spans="1:21" x14ac:dyDescent="0.25">
      <c r="A41">
        <f>'Assessed Non-TIF'!A41</f>
        <v>2024</v>
      </c>
      <c r="B41" t="str">
        <f>'Assessed Non-TIF'!B41</f>
        <v>12</v>
      </c>
      <c r="C41" t="str">
        <f>'Assessed Non-TIF'!C41</f>
        <v>0747</v>
      </c>
      <c r="D41" t="str">
        <f>'Assessed Non-TIF'!D41</f>
        <v>0747</v>
      </c>
      <c r="E41" t="str">
        <f>'Assessed Non-TIF'!E41</f>
        <v>BOYDEN-HULL</v>
      </c>
      <c r="F41" t="str">
        <f>'Assessed Non-TIF'!F41</f>
        <v>Boyden-Hull</v>
      </c>
      <c r="G41" s="8">
        <f>SUMIFS(AssessedValuation[100% Residential],AssessedValuation[Dist],$C41,AssessedValuation[Tif_NonTIF],$A$4)</f>
        <v>16551407</v>
      </c>
      <c r="H41" s="8">
        <f>SUMIFS(AssessedValuation[100% Ag Land],AssessedValuation[Dist],$C41,AssessedValuation[Tif_NonTIF],$A$4)</f>
        <v>400611</v>
      </c>
      <c r="I41" s="8">
        <f>SUMIFS(AssessedValuation[100% Ag Building],AssessedValuation[Dist],$C41,AssessedValuation[Tif_NonTIF],$A$4)</f>
        <v>27221</v>
      </c>
      <c r="J41" s="8">
        <f>SUMIFS(AssessedValuation[100% Commercial],AssessedValuation[Dist],$C41,AssessedValuation[Tif_NonTIF],$A$4)</f>
        <v>32377108</v>
      </c>
      <c r="K41" s="8">
        <f>SUMIFS(AssessedValuation[100% Industrial],AssessedValuation[Dist],$C41,AssessedValuation[Tif_NonTIF],$A$4)</f>
        <v>12937508</v>
      </c>
      <c r="L41" s="8">
        <f>SUMIFS(AssessedValuation[100% Reserved],AssessedValuation[Dist],$C41,AssessedValuation[Tif_NonTIF],$A$4)</f>
        <v>0</v>
      </c>
      <c r="M41" s="8">
        <f>SUMIFS(AssessedValuation[100% Reserved3],AssessedValuation[Dist],$C41,AssessedValuation[Tif_NonTIF],$A$4)</f>
        <v>0</v>
      </c>
      <c r="N41" s="8">
        <f>SUMIFS(AssessedValuation[100% Railroads],AssessedValuation[Dist],$C41,AssessedValuation[Tif_NonTIF],$A$4)</f>
        <v>0</v>
      </c>
      <c r="O41" s="8">
        <f>SUMIFS(AssessedValuation[100% Utilities],AssessedValuation[Dist],$C41,AssessedValuation[Tif_NonTIF],$A$4)</f>
        <v>0</v>
      </c>
      <c r="P41" s="8">
        <f>SUMIFS(AssessedValuation[100% Other],AssessedValuation[Dist],$C41,AssessedValuation[Tif_NonTIF],$A$4)</f>
        <v>0</v>
      </c>
      <c r="Q41" s="8">
        <f>SUMIFS(AssessedValuation[100% Gross],AssessedValuation[Dist],$C41,AssessedValuation[Tif_NonTIF],$A$4)</f>
        <v>62293855</v>
      </c>
      <c r="R41" s="8">
        <f>SUMIFS(AssessedValuation[100% Military Exempt],AssessedValuation[Dist],$C41,AssessedValuation[Tif_NonTIF],$A$4)</f>
        <v>9260</v>
      </c>
      <c r="S41" s="8">
        <f>SUMIFS(AssessedValuation[100% Net],AssessedValuation[Dist],$C41,AssessedValuation[Tif_NonTIF],$A$4)</f>
        <v>62284595</v>
      </c>
      <c r="T41" s="8">
        <f>SUMIFS(AssessedValuation[100% Gas &amp; Elec Utilities],AssessedValuation[Dist],$C41,AssessedValuation[Tif_NonTIF],$A$4)</f>
        <v>0</v>
      </c>
      <c r="U41" s="8">
        <f t="shared" si="0"/>
        <v>62284595</v>
      </c>
    </row>
    <row r="42" spans="1:21" x14ac:dyDescent="0.25">
      <c r="A42">
        <f>'Assessed Non-TIF'!A42</f>
        <v>2024</v>
      </c>
      <c r="B42" t="str">
        <f>'Assessed Non-TIF'!B42</f>
        <v>13</v>
      </c>
      <c r="C42" t="str">
        <f>'Assessed Non-TIF'!C42</f>
        <v>1917</v>
      </c>
      <c r="D42" t="str">
        <f>'Assessed Non-TIF'!D42</f>
        <v>1917</v>
      </c>
      <c r="E42" t="str">
        <f>'Assessed Non-TIF'!E42</f>
        <v>BOYER VALLEY</v>
      </c>
      <c r="F42" t="str">
        <f>'Assessed Non-TIF'!F42</f>
        <v>Boyer Valley</v>
      </c>
      <c r="G42" s="8">
        <f>SUMIFS(AssessedValuation[100% Residential],AssessedValuation[Dist],$C42,AssessedValuation[Tif_NonTIF],$A$4)</f>
        <v>10731056</v>
      </c>
      <c r="H42" s="8">
        <f>SUMIFS(AssessedValuation[100% Ag Land],AssessedValuation[Dist],$C42,AssessedValuation[Tif_NonTIF],$A$4)</f>
        <v>0</v>
      </c>
      <c r="I42" s="8">
        <f>SUMIFS(AssessedValuation[100% Ag Building],AssessedValuation[Dist],$C42,AssessedValuation[Tif_NonTIF],$A$4)</f>
        <v>0</v>
      </c>
      <c r="J42" s="8">
        <f>SUMIFS(AssessedValuation[100% Commercial],AssessedValuation[Dist],$C42,AssessedValuation[Tif_NonTIF],$A$4)</f>
        <v>40062</v>
      </c>
      <c r="K42" s="8">
        <f>SUMIFS(AssessedValuation[100% Industrial],AssessedValuation[Dist],$C42,AssessedValuation[Tif_NonTIF],$A$4)</f>
        <v>0</v>
      </c>
      <c r="L42" s="8">
        <f>SUMIFS(AssessedValuation[100% Reserved],AssessedValuation[Dist],$C42,AssessedValuation[Tif_NonTIF],$A$4)</f>
        <v>0</v>
      </c>
      <c r="M42" s="8">
        <f>SUMIFS(AssessedValuation[100% Reserved3],AssessedValuation[Dist],$C42,AssessedValuation[Tif_NonTIF],$A$4)</f>
        <v>0</v>
      </c>
      <c r="N42" s="8">
        <f>SUMIFS(AssessedValuation[100% Railroads],AssessedValuation[Dist],$C42,AssessedValuation[Tif_NonTIF],$A$4)</f>
        <v>0</v>
      </c>
      <c r="O42" s="8">
        <f>SUMIFS(AssessedValuation[100% Utilities],AssessedValuation[Dist],$C42,AssessedValuation[Tif_NonTIF],$A$4)</f>
        <v>0</v>
      </c>
      <c r="P42" s="8">
        <f>SUMIFS(AssessedValuation[100% Other],AssessedValuation[Dist],$C42,AssessedValuation[Tif_NonTIF],$A$4)</f>
        <v>0</v>
      </c>
      <c r="Q42" s="8">
        <f>SUMIFS(AssessedValuation[100% Gross],AssessedValuation[Dist],$C42,AssessedValuation[Tif_NonTIF],$A$4)</f>
        <v>10771118</v>
      </c>
      <c r="R42" s="8">
        <f>SUMIFS(AssessedValuation[100% Military Exempt],AssessedValuation[Dist],$C42,AssessedValuation[Tif_NonTIF],$A$4)</f>
        <v>0</v>
      </c>
      <c r="S42" s="8">
        <f>SUMIFS(AssessedValuation[100% Net],AssessedValuation[Dist],$C42,AssessedValuation[Tif_NonTIF],$A$4)</f>
        <v>10771118</v>
      </c>
      <c r="T42" s="8">
        <f>SUMIFS(AssessedValuation[100% Gas &amp; Elec Utilities],AssessedValuation[Dist],$C42,AssessedValuation[Tif_NonTIF],$A$4)</f>
        <v>0</v>
      </c>
      <c r="U42" s="8">
        <f t="shared" si="0"/>
        <v>10771118</v>
      </c>
    </row>
    <row r="43" spans="1:21" x14ac:dyDescent="0.25">
      <c r="A43">
        <f>'Assessed Non-TIF'!A43</f>
        <v>2024</v>
      </c>
      <c r="B43" t="str">
        <f>'Assessed Non-TIF'!B43</f>
        <v>07</v>
      </c>
      <c r="C43" t="str">
        <f>'Assessed Non-TIF'!C43</f>
        <v>0846</v>
      </c>
      <c r="D43" t="str">
        <f>'Assessed Non-TIF'!D43</f>
        <v>0846</v>
      </c>
      <c r="E43" t="str">
        <f>'Assessed Non-TIF'!E43</f>
        <v>BROOKLYN-GUERNSEY-MALCOM</v>
      </c>
      <c r="F43" t="str">
        <f>'Assessed Non-TIF'!F43</f>
        <v>Brooklyn-Guernsey-Malcom</v>
      </c>
      <c r="G43" s="8">
        <f>SUMIFS(AssessedValuation[100% Residential],AssessedValuation[Dist],$C43,AssessedValuation[Tif_NonTIF],$A$4)</f>
        <v>26579031</v>
      </c>
      <c r="H43" s="8">
        <f>SUMIFS(AssessedValuation[100% Ag Land],AssessedValuation[Dist],$C43,AssessedValuation[Tif_NonTIF],$A$4)</f>
        <v>16332</v>
      </c>
      <c r="I43" s="8">
        <f>SUMIFS(AssessedValuation[100% Ag Building],AssessedValuation[Dist],$C43,AssessedValuation[Tif_NonTIF],$A$4)</f>
        <v>2558</v>
      </c>
      <c r="J43" s="8">
        <f>SUMIFS(AssessedValuation[100% Commercial],AssessedValuation[Dist],$C43,AssessedValuation[Tif_NonTIF],$A$4)</f>
        <v>5087827</v>
      </c>
      <c r="K43" s="8">
        <f>SUMIFS(AssessedValuation[100% Industrial],AssessedValuation[Dist],$C43,AssessedValuation[Tif_NonTIF],$A$4)</f>
        <v>3162761</v>
      </c>
      <c r="L43" s="8">
        <f>SUMIFS(AssessedValuation[100% Reserved],AssessedValuation[Dist],$C43,AssessedValuation[Tif_NonTIF],$A$4)</f>
        <v>0</v>
      </c>
      <c r="M43" s="8">
        <f>SUMIFS(AssessedValuation[100% Reserved3],AssessedValuation[Dist],$C43,AssessedValuation[Tif_NonTIF],$A$4)</f>
        <v>0</v>
      </c>
      <c r="N43" s="8">
        <f>SUMIFS(AssessedValuation[100% Railroads],AssessedValuation[Dist],$C43,AssessedValuation[Tif_NonTIF],$A$4)</f>
        <v>0</v>
      </c>
      <c r="O43" s="8">
        <f>SUMIFS(AssessedValuation[100% Utilities],AssessedValuation[Dist],$C43,AssessedValuation[Tif_NonTIF],$A$4)</f>
        <v>0</v>
      </c>
      <c r="P43" s="8">
        <f>SUMIFS(AssessedValuation[100% Other],AssessedValuation[Dist],$C43,AssessedValuation[Tif_NonTIF],$A$4)</f>
        <v>0</v>
      </c>
      <c r="Q43" s="8">
        <f>SUMIFS(AssessedValuation[100% Gross],AssessedValuation[Dist],$C43,AssessedValuation[Tif_NonTIF],$A$4)</f>
        <v>34848509</v>
      </c>
      <c r="R43" s="8">
        <f>SUMIFS(AssessedValuation[100% Military Exempt],AssessedValuation[Dist],$C43,AssessedValuation[Tif_NonTIF],$A$4)</f>
        <v>0</v>
      </c>
      <c r="S43" s="8">
        <f>SUMIFS(AssessedValuation[100% Net],AssessedValuation[Dist],$C43,AssessedValuation[Tif_NonTIF],$A$4)</f>
        <v>34848509</v>
      </c>
      <c r="T43" s="8">
        <f>SUMIFS(AssessedValuation[100% Gas &amp; Elec Utilities],AssessedValuation[Dist],$C43,AssessedValuation[Tif_NonTIF],$A$4)</f>
        <v>0</v>
      </c>
      <c r="U43" s="8">
        <f t="shared" si="0"/>
        <v>34848509</v>
      </c>
    </row>
    <row r="44" spans="1:21" x14ac:dyDescent="0.25">
      <c r="A44">
        <f>'Assessed Non-TIF'!A44</f>
        <v>2024</v>
      </c>
      <c r="B44" t="str">
        <f>'Assessed Non-TIF'!B44</f>
        <v>15</v>
      </c>
      <c r="C44" t="str">
        <f>'Assessed Non-TIF'!C44</f>
        <v>0882</v>
      </c>
      <c r="D44" t="str">
        <f>'Assessed Non-TIF'!D44</f>
        <v>0882</v>
      </c>
      <c r="E44" t="str">
        <f>'Assessed Non-TIF'!E44</f>
        <v>BURLINGTON</v>
      </c>
      <c r="F44" t="str">
        <f>'Assessed Non-TIF'!F44</f>
        <v>Burlington</v>
      </c>
      <c r="G44" s="8">
        <f>SUMIFS(AssessedValuation[100% Residential],AssessedValuation[Dist],$C44,AssessedValuation[Tif_NonTIF],$A$4)</f>
        <v>39568011</v>
      </c>
      <c r="H44" s="8">
        <f>SUMIFS(AssessedValuation[100% Ag Land],AssessedValuation[Dist],$C44,AssessedValuation[Tif_NonTIF],$A$4)</f>
        <v>573676</v>
      </c>
      <c r="I44" s="8">
        <f>SUMIFS(AssessedValuation[100% Ag Building],AssessedValuation[Dist],$C44,AssessedValuation[Tif_NonTIF],$A$4)</f>
        <v>820</v>
      </c>
      <c r="J44" s="8">
        <f>SUMIFS(AssessedValuation[100% Commercial],AssessedValuation[Dist],$C44,AssessedValuation[Tif_NonTIF],$A$4)</f>
        <v>94274157</v>
      </c>
      <c r="K44" s="8">
        <f>SUMIFS(AssessedValuation[100% Industrial],AssessedValuation[Dist],$C44,AssessedValuation[Tif_NonTIF],$A$4)</f>
        <v>8366078</v>
      </c>
      <c r="L44" s="8">
        <f>SUMIFS(AssessedValuation[100% Reserved],AssessedValuation[Dist],$C44,AssessedValuation[Tif_NonTIF],$A$4)</f>
        <v>0</v>
      </c>
      <c r="M44" s="8">
        <f>SUMIFS(AssessedValuation[100% Reserved3],AssessedValuation[Dist],$C44,AssessedValuation[Tif_NonTIF],$A$4)</f>
        <v>0</v>
      </c>
      <c r="N44" s="8">
        <f>SUMIFS(AssessedValuation[100% Railroads],AssessedValuation[Dist],$C44,AssessedValuation[Tif_NonTIF],$A$4)</f>
        <v>0</v>
      </c>
      <c r="O44" s="8">
        <f>SUMIFS(AssessedValuation[100% Utilities],AssessedValuation[Dist],$C44,AssessedValuation[Tif_NonTIF],$A$4)</f>
        <v>0</v>
      </c>
      <c r="P44" s="8">
        <f>SUMIFS(AssessedValuation[100% Other],AssessedValuation[Dist],$C44,AssessedValuation[Tif_NonTIF],$A$4)</f>
        <v>0</v>
      </c>
      <c r="Q44" s="8">
        <f>SUMIFS(AssessedValuation[100% Gross],AssessedValuation[Dist],$C44,AssessedValuation[Tif_NonTIF],$A$4)</f>
        <v>142782742</v>
      </c>
      <c r="R44" s="8">
        <f>SUMIFS(AssessedValuation[100% Military Exempt],AssessedValuation[Dist],$C44,AssessedValuation[Tif_NonTIF],$A$4)</f>
        <v>7408</v>
      </c>
      <c r="S44" s="8">
        <f>SUMIFS(AssessedValuation[100% Net],AssessedValuation[Dist],$C44,AssessedValuation[Tif_NonTIF],$A$4)</f>
        <v>142775334</v>
      </c>
      <c r="T44" s="8">
        <f>SUMIFS(AssessedValuation[100% Gas &amp; Elec Utilities],AssessedValuation[Dist],$C44,AssessedValuation[Tif_NonTIF],$A$4)</f>
        <v>0</v>
      </c>
      <c r="U44" s="8">
        <f t="shared" si="0"/>
        <v>142775334</v>
      </c>
    </row>
    <row r="45" spans="1:21" x14ac:dyDescent="0.25">
      <c r="A45">
        <f>'Assessed Non-TIF'!A45</f>
        <v>2024</v>
      </c>
      <c r="B45" t="str">
        <f>'Assessed Non-TIF'!B45</f>
        <v>07</v>
      </c>
      <c r="C45" t="str">
        <f>'Assessed Non-TIF'!C45</f>
        <v>0916</v>
      </c>
      <c r="D45" t="str">
        <f>'Assessed Non-TIF'!D45</f>
        <v>0916</v>
      </c>
      <c r="E45" t="str">
        <f>'Assessed Non-TIF'!E45</f>
        <v>CAL</v>
      </c>
      <c r="F45" t="str">
        <f>'Assessed Non-TIF'!F45</f>
        <v>CAL</v>
      </c>
      <c r="G45" s="8">
        <f>SUMIFS(AssessedValuation[100% Residential],AssessedValuation[Dist],$C45,AssessedValuation[Tif_NonTIF],$A$4)</f>
        <v>0</v>
      </c>
      <c r="H45" s="8">
        <f>SUMIFS(AssessedValuation[100% Ag Land],AssessedValuation[Dist],$C45,AssessedValuation[Tif_NonTIF],$A$4)</f>
        <v>0</v>
      </c>
      <c r="I45" s="8">
        <f>SUMIFS(AssessedValuation[100% Ag Building],AssessedValuation[Dist],$C45,AssessedValuation[Tif_NonTIF],$A$4)</f>
        <v>0</v>
      </c>
      <c r="J45" s="8">
        <f>SUMIFS(AssessedValuation[100% Commercial],AssessedValuation[Dist],$C45,AssessedValuation[Tif_NonTIF],$A$4)</f>
        <v>0</v>
      </c>
      <c r="K45" s="8">
        <f>SUMIFS(AssessedValuation[100% Industrial],AssessedValuation[Dist],$C45,AssessedValuation[Tif_NonTIF],$A$4)</f>
        <v>0</v>
      </c>
      <c r="L45" s="8">
        <f>SUMIFS(AssessedValuation[100% Reserved],AssessedValuation[Dist],$C45,AssessedValuation[Tif_NonTIF],$A$4)</f>
        <v>0</v>
      </c>
      <c r="M45" s="8">
        <f>SUMIFS(AssessedValuation[100% Reserved3],AssessedValuation[Dist],$C45,AssessedValuation[Tif_NonTIF],$A$4)</f>
        <v>0</v>
      </c>
      <c r="N45" s="8">
        <f>SUMIFS(AssessedValuation[100% Railroads],AssessedValuation[Dist],$C45,AssessedValuation[Tif_NonTIF],$A$4)</f>
        <v>0</v>
      </c>
      <c r="O45" s="8">
        <f>SUMIFS(AssessedValuation[100% Utilities],AssessedValuation[Dist],$C45,AssessedValuation[Tif_NonTIF],$A$4)</f>
        <v>0</v>
      </c>
      <c r="P45" s="8">
        <f>SUMIFS(AssessedValuation[100% Other],AssessedValuation[Dist],$C45,AssessedValuation[Tif_NonTIF],$A$4)</f>
        <v>0</v>
      </c>
      <c r="Q45" s="8">
        <f>SUMIFS(AssessedValuation[100% Gross],AssessedValuation[Dist],$C45,AssessedValuation[Tif_NonTIF],$A$4)</f>
        <v>0</v>
      </c>
      <c r="R45" s="8">
        <f>SUMIFS(AssessedValuation[100% Military Exempt],AssessedValuation[Dist],$C45,AssessedValuation[Tif_NonTIF],$A$4)</f>
        <v>0</v>
      </c>
      <c r="S45" s="8">
        <f>SUMIFS(AssessedValuation[100% Net],AssessedValuation[Dist],$C45,AssessedValuation[Tif_NonTIF],$A$4)</f>
        <v>0</v>
      </c>
      <c r="T45" s="8">
        <f>SUMIFS(AssessedValuation[100% Gas &amp; Elec Utilities],AssessedValuation[Dist],$C45,AssessedValuation[Tif_NonTIF],$A$4)</f>
        <v>0</v>
      </c>
      <c r="U45" s="8">
        <f t="shared" si="0"/>
        <v>0</v>
      </c>
    </row>
    <row r="46" spans="1:21" x14ac:dyDescent="0.25">
      <c r="A46">
        <f>'Assessed Non-TIF'!A46</f>
        <v>2024</v>
      </c>
      <c r="B46" t="str">
        <f>'Assessed Non-TIF'!B46</f>
        <v>09</v>
      </c>
      <c r="C46" t="str">
        <f>'Assessed Non-TIF'!C46</f>
        <v>0918</v>
      </c>
      <c r="D46" t="str">
        <f>'Assessed Non-TIF'!D46</f>
        <v>0918</v>
      </c>
      <c r="E46" t="str">
        <f>'Assessed Non-TIF'!E46</f>
        <v>CALAMUS-WHEATLAND</v>
      </c>
      <c r="F46" t="str">
        <f>'Assessed Non-TIF'!F46</f>
        <v>Calamus-Wheatland</v>
      </c>
      <c r="G46" s="8">
        <f>SUMIFS(AssessedValuation[100% Residential],AssessedValuation[Dist],$C46,AssessedValuation[Tif_NonTIF],$A$4)</f>
        <v>0</v>
      </c>
      <c r="H46" s="8">
        <f>SUMIFS(AssessedValuation[100% Ag Land],AssessedValuation[Dist],$C46,AssessedValuation[Tif_NonTIF],$A$4)</f>
        <v>0</v>
      </c>
      <c r="I46" s="8">
        <f>SUMIFS(AssessedValuation[100% Ag Building],AssessedValuation[Dist],$C46,AssessedValuation[Tif_NonTIF],$A$4)</f>
        <v>0</v>
      </c>
      <c r="J46" s="8">
        <f>SUMIFS(AssessedValuation[100% Commercial],AssessedValuation[Dist],$C46,AssessedValuation[Tif_NonTIF],$A$4)</f>
        <v>0</v>
      </c>
      <c r="K46" s="8">
        <f>SUMIFS(AssessedValuation[100% Industrial],AssessedValuation[Dist],$C46,AssessedValuation[Tif_NonTIF],$A$4)</f>
        <v>0</v>
      </c>
      <c r="L46" s="8">
        <f>SUMIFS(AssessedValuation[100% Reserved],AssessedValuation[Dist],$C46,AssessedValuation[Tif_NonTIF],$A$4)</f>
        <v>0</v>
      </c>
      <c r="M46" s="8">
        <f>SUMIFS(AssessedValuation[100% Reserved3],AssessedValuation[Dist],$C46,AssessedValuation[Tif_NonTIF],$A$4)</f>
        <v>0</v>
      </c>
      <c r="N46" s="8">
        <f>SUMIFS(AssessedValuation[100% Railroads],AssessedValuation[Dist],$C46,AssessedValuation[Tif_NonTIF],$A$4)</f>
        <v>0</v>
      </c>
      <c r="O46" s="8">
        <f>SUMIFS(AssessedValuation[100% Utilities],AssessedValuation[Dist],$C46,AssessedValuation[Tif_NonTIF],$A$4)</f>
        <v>0</v>
      </c>
      <c r="P46" s="8">
        <f>SUMIFS(AssessedValuation[100% Other],AssessedValuation[Dist],$C46,AssessedValuation[Tif_NonTIF],$A$4)</f>
        <v>0</v>
      </c>
      <c r="Q46" s="8">
        <f>SUMIFS(AssessedValuation[100% Gross],AssessedValuation[Dist],$C46,AssessedValuation[Tif_NonTIF],$A$4)</f>
        <v>0</v>
      </c>
      <c r="R46" s="8">
        <f>SUMIFS(AssessedValuation[100% Military Exempt],AssessedValuation[Dist],$C46,AssessedValuation[Tif_NonTIF],$A$4)</f>
        <v>0</v>
      </c>
      <c r="S46" s="8">
        <f>SUMIFS(AssessedValuation[100% Net],AssessedValuation[Dist],$C46,AssessedValuation[Tif_NonTIF],$A$4)</f>
        <v>0</v>
      </c>
      <c r="T46" s="8">
        <f>SUMIFS(AssessedValuation[100% Gas &amp; Elec Utilities],AssessedValuation[Dist],$C46,AssessedValuation[Tif_NonTIF],$A$4)</f>
        <v>0</v>
      </c>
      <c r="U46" s="8">
        <f t="shared" si="0"/>
        <v>0</v>
      </c>
    </row>
    <row r="47" spans="1:21" x14ac:dyDescent="0.25">
      <c r="A47">
        <f>'Assessed Non-TIF'!A47</f>
        <v>2024</v>
      </c>
      <c r="B47" t="str">
        <f>'Assessed Non-TIF'!B47</f>
        <v>13</v>
      </c>
      <c r="C47" t="str">
        <f>'Assessed Non-TIF'!C47</f>
        <v>0914</v>
      </c>
      <c r="D47" t="str">
        <f>'Assessed Non-TIF'!D47</f>
        <v>0914</v>
      </c>
      <c r="E47" t="str">
        <f>'Assessed Non-TIF'!E47</f>
        <v>CAM</v>
      </c>
      <c r="F47" t="str">
        <f>'Assessed Non-TIF'!F47</f>
        <v>CAM</v>
      </c>
      <c r="G47" s="8">
        <f>SUMIFS(AssessedValuation[100% Residential],AssessedValuation[Dist],$C47,AssessedValuation[Tif_NonTIF],$A$4)</f>
        <v>2229580</v>
      </c>
      <c r="H47" s="8">
        <f>SUMIFS(AssessedValuation[100% Ag Land],AssessedValuation[Dist],$C47,AssessedValuation[Tif_NonTIF],$A$4)</f>
        <v>79600</v>
      </c>
      <c r="I47" s="8">
        <f>SUMIFS(AssessedValuation[100% Ag Building],AssessedValuation[Dist],$C47,AssessedValuation[Tif_NonTIF],$A$4)</f>
        <v>0</v>
      </c>
      <c r="J47" s="8">
        <f>SUMIFS(AssessedValuation[100% Commercial],AssessedValuation[Dist],$C47,AssessedValuation[Tif_NonTIF],$A$4)</f>
        <v>0</v>
      </c>
      <c r="K47" s="8">
        <f>SUMIFS(AssessedValuation[100% Industrial],AssessedValuation[Dist],$C47,AssessedValuation[Tif_NonTIF],$A$4)</f>
        <v>58624831</v>
      </c>
      <c r="L47" s="8">
        <f>SUMIFS(AssessedValuation[100% Reserved],AssessedValuation[Dist],$C47,AssessedValuation[Tif_NonTIF],$A$4)</f>
        <v>0</v>
      </c>
      <c r="M47" s="8">
        <f>SUMIFS(AssessedValuation[100% Reserved3],AssessedValuation[Dist],$C47,AssessedValuation[Tif_NonTIF],$A$4)</f>
        <v>0</v>
      </c>
      <c r="N47" s="8">
        <f>SUMIFS(AssessedValuation[100% Railroads],AssessedValuation[Dist],$C47,AssessedValuation[Tif_NonTIF],$A$4)</f>
        <v>0</v>
      </c>
      <c r="O47" s="8">
        <f>SUMIFS(AssessedValuation[100% Utilities],AssessedValuation[Dist],$C47,AssessedValuation[Tif_NonTIF],$A$4)</f>
        <v>0</v>
      </c>
      <c r="P47" s="8">
        <f>SUMIFS(AssessedValuation[100% Other],AssessedValuation[Dist],$C47,AssessedValuation[Tif_NonTIF],$A$4)</f>
        <v>0</v>
      </c>
      <c r="Q47" s="8">
        <f>SUMIFS(AssessedValuation[100% Gross],AssessedValuation[Dist],$C47,AssessedValuation[Tif_NonTIF],$A$4)</f>
        <v>60934011</v>
      </c>
      <c r="R47" s="8">
        <f>SUMIFS(AssessedValuation[100% Military Exempt],AssessedValuation[Dist],$C47,AssessedValuation[Tif_NonTIF],$A$4)</f>
        <v>0</v>
      </c>
      <c r="S47" s="8">
        <f>SUMIFS(AssessedValuation[100% Net],AssessedValuation[Dist],$C47,AssessedValuation[Tif_NonTIF],$A$4)</f>
        <v>60934011</v>
      </c>
      <c r="T47" s="8">
        <f>SUMIFS(AssessedValuation[100% Gas &amp; Elec Utilities],AssessedValuation[Dist],$C47,AssessedValuation[Tif_NonTIF],$A$4)</f>
        <v>0</v>
      </c>
      <c r="U47" s="8">
        <f t="shared" si="0"/>
        <v>60934011</v>
      </c>
    </row>
    <row r="48" spans="1:21" x14ac:dyDescent="0.25">
      <c r="A48">
        <f>'Assessed Non-TIF'!A48</f>
        <v>2024</v>
      </c>
      <c r="B48" t="str">
        <f>'Assessed Non-TIF'!B48</f>
        <v>09</v>
      </c>
      <c r="C48" t="str">
        <f>'Assessed Non-TIF'!C48</f>
        <v>0936</v>
      </c>
      <c r="D48" t="str">
        <f>'Assessed Non-TIF'!D48</f>
        <v>0936</v>
      </c>
      <c r="E48" t="str">
        <f>'Assessed Non-TIF'!E48</f>
        <v>CAMANCHE</v>
      </c>
      <c r="F48" t="str">
        <f>'Assessed Non-TIF'!F48</f>
        <v>Camanche</v>
      </c>
      <c r="G48" s="8">
        <f>SUMIFS(AssessedValuation[100% Residential],AssessedValuation[Dist],$C48,AssessedValuation[Tif_NonTIF],$A$4)</f>
        <v>6230561</v>
      </c>
      <c r="H48" s="8">
        <f>SUMIFS(AssessedValuation[100% Ag Land],AssessedValuation[Dist],$C48,AssessedValuation[Tif_NonTIF],$A$4)</f>
        <v>0</v>
      </c>
      <c r="I48" s="8">
        <f>SUMIFS(AssessedValuation[100% Ag Building],AssessedValuation[Dist],$C48,AssessedValuation[Tif_NonTIF],$A$4)</f>
        <v>0</v>
      </c>
      <c r="J48" s="8">
        <f>SUMIFS(AssessedValuation[100% Commercial],AssessedValuation[Dist],$C48,AssessedValuation[Tif_NonTIF],$A$4)</f>
        <v>0</v>
      </c>
      <c r="K48" s="8">
        <f>SUMIFS(AssessedValuation[100% Industrial],AssessedValuation[Dist],$C48,AssessedValuation[Tif_NonTIF],$A$4)</f>
        <v>0</v>
      </c>
      <c r="L48" s="8">
        <f>SUMIFS(AssessedValuation[100% Reserved],AssessedValuation[Dist],$C48,AssessedValuation[Tif_NonTIF],$A$4)</f>
        <v>0</v>
      </c>
      <c r="M48" s="8">
        <f>SUMIFS(AssessedValuation[100% Reserved3],AssessedValuation[Dist],$C48,AssessedValuation[Tif_NonTIF],$A$4)</f>
        <v>0</v>
      </c>
      <c r="N48" s="8">
        <f>SUMIFS(AssessedValuation[100% Railroads],AssessedValuation[Dist],$C48,AssessedValuation[Tif_NonTIF],$A$4)</f>
        <v>0</v>
      </c>
      <c r="O48" s="8">
        <f>SUMIFS(AssessedValuation[100% Utilities],AssessedValuation[Dist],$C48,AssessedValuation[Tif_NonTIF],$A$4)</f>
        <v>0</v>
      </c>
      <c r="P48" s="8">
        <f>SUMIFS(AssessedValuation[100% Other],AssessedValuation[Dist],$C48,AssessedValuation[Tif_NonTIF],$A$4)</f>
        <v>0</v>
      </c>
      <c r="Q48" s="8">
        <f>SUMIFS(AssessedValuation[100% Gross],AssessedValuation[Dist],$C48,AssessedValuation[Tif_NonTIF],$A$4)</f>
        <v>6230561</v>
      </c>
      <c r="R48" s="8">
        <f>SUMIFS(AssessedValuation[100% Military Exempt],AssessedValuation[Dist],$C48,AssessedValuation[Tif_NonTIF],$A$4)</f>
        <v>24076</v>
      </c>
      <c r="S48" s="8">
        <f>SUMIFS(AssessedValuation[100% Net],AssessedValuation[Dist],$C48,AssessedValuation[Tif_NonTIF],$A$4)</f>
        <v>6206485</v>
      </c>
      <c r="T48" s="8">
        <f>SUMIFS(AssessedValuation[100% Gas &amp; Elec Utilities],AssessedValuation[Dist],$C48,AssessedValuation[Tif_NonTIF],$A$4)</f>
        <v>0</v>
      </c>
      <c r="U48" s="8">
        <f t="shared" si="0"/>
        <v>6206485</v>
      </c>
    </row>
    <row r="49" spans="1:21" x14ac:dyDescent="0.25">
      <c r="A49">
        <f>'Assessed Non-TIF'!A49</f>
        <v>2024</v>
      </c>
      <c r="B49" t="str">
        <f>'Assessed Non-TIF'!B49</f>
        <v>15</v>
      </c>
      <c r="C49" t="str">
        <f>'Assessed Non-TIF'!C49</f>
        <v>0977</v>
      </c>
      <c r="D49" t="str">
        <f>'Assessed Non-TIF'!D49</f>
        <v>0977</v>
      </c>
      <c r="E49" t="str">
        <f>'Assessed Non-TIF'!E49</f>
        <v>CARDINAL</v>
      </c>
      <c r="F49" t="str">
        <f>'Assessed Non-TIF'!F49</f>
        <v>Cardinal</v>
      </c>
      <c r="G49" s="8">
        <f>SUMIFS(AssessedValuation[100% Residential],AssessedValuation[Dist],$C49,AssessedValuation[Tif_NonTIF],$A$4)</f>
        <v>0</v>
      </c>
      <c r="H49" s="8">
        <f>SUMIFS(AssessedValuation[100% Ag Land],AssessedValuation[Dist],$C49,AssessedValuation[Tif_NonTIF],$A$4)</f>
        <v>0</v>
      </c>
      <c r="I49" s="8">
        <f>SUMIFS(AssessedValuation[100% Ag Building],AssessedValuation[Dist],$C49,AssessedValuation[Tif_NonTIF],$A$4)</f>
        <v>0</v>
      </c>
      <c r="J49" s="8">
        <f>SUMIFS(AssessedValuation[100% Commercial],AssessedValuation[Dist],$C49,AssessedValuation[Tif_NonTIF],$A$4)</f>
        <v>0</v>
      </c>
      <c r="K49" s="8">
        <f>SUMIFS(AssessedValuation[100% Industrial],AssessedValuation[Dist],$C49,AssessedValuation[Tif_NonTIF],$A$4)</f>
        <v>0</v>
      </c>
      <c r="L49" s="8">
        <f>SUMIFS(AssessedValuation[100% Reserved],AssessedValuation[Dist],$C49,AssessedValuation[Tif_NonTIF],$A$4)</f>
        <v>0</v>
      </c>
      <c r="M49" s="8">
        <f>SUMIFS(AssessedValuation[100% Reserved3],AssessedValuation[Dist],$C49,AssessedValuation[Tif_NonTIF],$A$4)</f>
        <v>0</v>
      </c>
      <c r="N49" s="8">
        <f>SUMIFS(AssessedValuation[100% Railroads],AssessedValuation[Dist],$C49,AssessedValuation[Tif_NonTIF],$A$4)</f>
        <v>0</v>
      </c>
      <c r="O49" s="8">
        <f>SUMIFS(AssessedValuation[100% Utilities],AssessedValuation[Dist],$C49,AssessedValuation[Tif_NonTIF],$A$4)</f>
        <v>0</v>
      </c>
      <c r="P49" s="8">
        <f>SUMIFS(AssessedValuation[100% Other],AssessedValuation[Dist],$C49,AssessedValuation[Tif_NonTIF],$A$4)</f>
        <v>0</v>
      </c>
      <c r="Q49" s="8">
        <f>SUMIFS(AssessedValuation[100% Gross],AssessedValuation[Dist],$C49,AssessedValuation[Tif_NonTIF],$A$4)</f>
        <v>0</v>
      </c>
      <c r="R49" s="8">
        <f>SUMIFS(AssessedValuation[100% Military Exempt],AssessedValuation[Dist],$C49,AssessedValuation[Tif_NonTIF],$A$4)</f>
        <v>0</v>
      </c>
      <c r="S49" s="8">
        <f>SUMIFS(AssessedValuation[100% Net],AssessedValuation[Dist],$C49,AssessedValuation[Tif_NonTIF],$A$4)</f>
        <v>0</v>
      </c>
      <c r="T49" s="8">
        <f>SUMIFS(AssessedValuation[100% Gas &amp; Elec Utilities],AssessedValuation[Dist],$C49,AssessedValuation[Tif_NonTIF],$A$4)</f>
        <v>0</v>
      </c>
      <c r="U49" s="8">
        <f t="shared" si="0"/>
        <v>0</v>
      </c>
    </row>
    <row r="50" spans="1:21" x14ac:dyDescent="0.25">
      <c r="A50">
        <f>'Assessed Non-TIF'!A50</f>
        <v>2024</v>
      </c>
      <c r="B50" t="str">
        <f>'Assessed Non-TIF'!B50</f>
        <v>11</v>
      </c>
      <c r="C50" t="str">
        <f>'Assessed Non-TIF'!C50</f>
        <v>0981</v>
      </c>
      <c r="D50" t="str">
        <f>'Assessed Non-TIF'!D50</f>
        <v>0981</v>
      </c>
      <c r="E50" t="str">
        <f>'Assessed Non-TIF'!E50</f>
        <v>CARLISLE</v>
      </c>
      <c r="F50" t="str">
        <f>'Assessed Non-TIF'!F50</f>
        <v>Carlisle</v>
      </c>
      <c r="G50" s="8">
        <f>SUMIFS(AssessedValuation[100% Residential],AssessedValuation[Dist],$C50,AssessedValuation[Tif_NonTIF],$A$4)</f>
        <v>0</v>
      </c>
      <c r="H50" s="8">
        <f>SUMIFS(AssessedValuation[100% Ag Land],AssessedValuation[Dist],$C50,AssessedValuation[Tif_NonTIF],$A$4)</f>
        <v>0</v>
      </c>
      <c r="I50" s="8">
        <f>SUMIFS(AssessedValuation[100% Ag Building],AssessedValuation[Dist],$C50,AssessedValuation[Tif_NonTIF],$A$4)</f>
        <v>0</v>
      </c>
      <c r="J50" s="8">
        <f>SUMIFS(AssessedValuation[100% Commercial],AssessedValuation[Dist],$C50,AssessedValuation[Tif_NonTIF],$A$4)</f>
        <v>24697715</v>
      </c>
      <c r="K50" s="8">
        <f>SUMIFS(AssessedValuation[100% Industrial],AssessedValuation[Dist],$C50,AssessedValuation[Tif_NonTIF],$A$4)</f>
        <v>6037352</v>
      </c>
      <c r="L50" s="8">
        <f>SUMIFS(AssessedValuation[100% Reserved],AssessedValuation[Dist],$C50,AssessedValuation[Tif_NonTIF],$A$4)</f>
        <v>0</v>
      </c>
      <c r="M50" s="8">
        <f>SUMIFS(AssessedValuation[100% Reserved3],AssessedValuation[Dist],$C50,AssessedValuation[Tif_NonTIF],$A$4)</f>
        <v>0</v>
      </c>
      <c r="N50" s="8">
        <f>SUMIFS(AssessedValuation[100% Railroads],AssessedValuation[Dist],$C50,AssessedValuation[Tif_NonTIF],$A$4)</f>
        <v>0</v>
      </c>
      <c r="O50" s="8">
        <f>SUMIFS(AssessedValuation[100% Utilities],AssessedValuation[Dist],$C50,AssessedValuation[Tif_NonTIF],$A$4)</f>
        <v>0</v>
      </c>
      <c r="P50" s="8">
        <f>SUMIFS(AssessedValuation[100% Other],AssessedValuation[Dist],$C50,AssessedValuation[Tif_NonTIF],$A$4)</f>
        <v>0</v>
      </c>
      <c r="Q50" s="8">
        <f>SUMIFS(AssessedValuation[100% Gross],AssessedValuation[Dist],$C50,AssessedValuation[Tif_NonTIF],$A$4)</f>
        <v>30735067</v>
      </c>
      <c r="R50" s="8">
        <f>SUMIFS(AssessedValuation[100% Military Exempt],AssessedValuation[Dist],$C50,AssessedValuation[Tif_NonTIF],$A$4)</f>
        <v>0</v>
      </c>
      <c r="S50" s="8">
        <f>SUMIFS(AssessedValuation[100% Net],AssessedValuation[Dist],$C50,AssessedValuation[Tif_NonTIF],$A$4)</f>
        <v>30735067</v>
      </c>
      <c r="T50" s="8">
        <f>SUMIFS(AssessedValuation[100% Gas &amp; Elec Utilities],AssessedValuation[Dist],$C50,AssessedValuation[Tif_NonTIF],$A$4)</f>
        <v>0</v>
      </c>
      <c r="U50" s="8">
        <f t="shared" si="0"/>
        <v>30735067</v>
      </c>
    </row>
    <row r="51" spans="1:21" x14ac:dyDescent="0.25">
      <c r="A51">
        <f>'Assessed Non-TIF'!A51</f>
        <v>2024</v>
      </c>
      <c r="B51" t="str">
        <f>'Assessed Non-TIF'!B51</f>
        <v>11</v>
      </c>
      <c r="C51" t="str">
        <f>'Assessed Non-TIF'!C51</f>
        <v>0999</v>
      </c>
      <c r="D51" t="str">
        <f>'Assessed Non-TIF'!D51</f>
        <v>0999</v>
      </c>
      <c r="E51" t="str">
        <f>'Assessed Non-TIF'!E51</f>
        <v>CARROLL</v>
      </c>
      <c r="F51" t="str">
        <f>'Assessed Non-TIF'!F51</f>
        <v>Carroll</v>
      </c>
      <c r="G51" s="8">
        <f>SUMIFS(AssessedValuation[100% Residential],AssessedValuation[Dist],$C51,AssessedValuation[Tif_NonTIF],$A$4)</f>
        <v>6674058</v>
      </c>
      <c r="H51" s="8">
        <f>SUMIFS(AssessedValuation[100% Ag Land],AssessedValuation[Dist],$C51,AssessedValuation[Tif_NonTIF],$A$4)</f>
        <v>35548</v>
      </c>
      <c r="I51" s="8">
        <f>SUMIFS(AssessedValuation[100% Ag Building],AssessedValuation[Dist],$C51,AssessedValuation[Tif_NonTIF],$A$4)</f>
        <v>0</v>
      </c>
      <c r="J51" s="8">
        <f>SUMIFS(AssessedValuation[100% Commercial],AssessedValuation[Dist],$C51,AssessedValuation[Tif_NonTIF],$A$4)</f>
        <v>53962748</v>
      </c>
      <c r="K51" s="8">
        <f>SUMIFS(AssessedValuation[100% Industrial],AssessedValuation[Dist],$C51,AssessedValuation[Tif_NonTIF],$A$4)</f>
        <v>1737767</v>
      </c>
      <c r="L51" s="8">
        <f>SUMIFS(AssessedValuation[100% Reserved],AssessedValuation[Dist],$C51,AssessedValuation[Tif_NonTIF],$A$4)</f>
        <v>0</v>
      </c>
      <c r="M51" s="8">
        <f>SUMIFS(AssessedValuation[100% Reserved3],AssessedValuation[Dist],$C51,AssessedValuation[Tif_NonTIF],$A$4)</f>
        <v>0</v>
      </c>
      <c r="N51" s="8">
        <f>SUMIFS(AssessedValuation[100% Railroads],AssessedValuation[Dist],$C51,AssessedValuation[Tif_NonTIF],$A$4)</f>
        <v>0</v>
      </c>
      <c r="O51" s="8">
        <f>SUMIFS(AssessedValuation[100% Utilities],AssessedValuation[Dist],$C51,AssessedValuation[Tif_NonTIF],$A$4)</f>
        <v>0</v>
      </c>
      <c r="P51" s="8">
        <f>SUMIFS(AssessedValuation[100% Other],AssessedValuation[Dist],$C51,AssessedValuation[Tif_NonTIF],$A$4)</f>
        <v>0</v>
      </c>
      <c r="Q51" s="8">
        <f>SUMIFS(AssessedValuation[100% Gross],AssessedValuation[Dist],$C51,AssessedValuation[Tif_NonTIF],$A$4)</f>
        <v>62410121</v>
      </c>
      <c r="R51" s="8">
        <f>SUMIFS(AssessedValuation[100% Military Exempt],AssessedValuation[Dist],$C51,AssessedValuation[Tif_NonTIF],$A$4)</f>
        <v>1852</v>
      </c>
      <c r="S51" s="8">
        <f>SUMIFS(AssessedValuation[100% Net],AssessedValuation[Dist],$C51,AssessedValuation[Tif_NonTIF],$A$4)</f>
        <v>62408269</v>
      </c>
      <c r="T51" s="8">
        <f>SUMIFS(AssessedValuation[100% Gas &amp; Elec Utilities],AssessedValuation[Dist],$C51,AssessedValuation[Tif_NonTIF],$A$4)</f>
        <v>0</v>
      </c>
      <c r="U51" s="8">
        <f t="shared" si="0"/>
        <v>62408269</v>
      </c>
    </row>
    <row r="52" spans="1:21" x14ac:dyDescent="0.25">
      <c r="A52">
        <f>'Assessed Non-TIF'!A52</f>
        <v>2024</v>
      </c>
      <c r="B52" t="str">
        <f>'Assessed Non-TIF'!B52</f>
        <v>07</v>
      </c>
      <c r="C52" t="str">
        <f>'Assessed Non-TIF'!C52</f>
        <v>1044</v>
      </c>
      <c r="D52" t="str">
        <f>'Assessed Non-TIF'!D52</f>
        <v>1044</v>
      </c>
      <c r="E52" t="str">
        <f>'Assessed Non-TIF'!E52</f>
        <v>CEDAR FALLS</v>
      </c>
      <c r="F52" t="str">
        <f>'Assessed Non-TIF'!F52</f>
        <v>Cedar Falls</v>
      </c>
      <c r="G52" s="8">
        <f>SUMIFS(AssessedValuation[100% Residential],AssessedValuation[Dist],$C52,AssessedValuation[Tif_NonTIF],$A$4)</f>
        <v>29041098</v>
      </c>
      <c r="H52" s="8">
        <f>SUMIFS(AssessedValuation[100% Ag Land],AssessedValuation[Dist],$C52,AssessedValuation[Tif_NonTIF],$A$4)</f>
        <v>0</v>
      </c>
      <c r="I52" s="8">
        <f>SUMIFS(AssessedValuation[100% Ag Building],AssessedValuation[Dist],$C52,AssessedValuation[Tif_NonTIF],$A$4)</f>
        <v>0</v>
      </c>
      <c r="J52" s="8">
        <f>SUMIFS(AssessedValuation[100% Commercial],AssessedValuation[Dist],$C52,AssessedValuation[Tif_NonTIF],$A$4)</f>
        <v>148151554</v>
      </c>
      <c r="K52" s="8">
        <f>SUMIFS(AssessedValuation[100% Industrial],AssessedValuation[Dist],$C52,AssessedValuation[Tif_NonTIF],$A$4)</f>
        <v>30109483</v>
      </c>
      <c r="L52" s="8">
        <f>SUMIFS(AssessedValuation[100% Reserved],AssessedValuation[Dist],$C52,AssessedValuation[Tif_NonTIF],$A$4)</f>
        <v>0</v>
      </c>
      <c r="M52" s="8">
        <f>SUMIFS(AssessedValuation[100% Reserved3],AssessedValuation[Dist],$C52,AssessedValuation[Tif_NonTIF],$A$4)</f>
        <v>0</v>
      </c>
      <c r="N52" s="8">
        <f>SUMIFS(AssessedValuation[100% Railroads],AssessedValuation[Dist],$C52,AssessedValuation[Tif_NonTIF],$A$4)</f>
        <v>0</v>
      </c>
      <c r="O52" s="8">
        <f>SUMIFS(AssessedValuation[100% Utilities],AssessedValuation[Dist],$C52,AssessedValuation[Tif_NonTIF],$A$4)</f>
        <v>0</v>
      </c>
      <c r="P52" s="8">
        <f>SUMIFS(AssessedValuation[100% Other],AssessedValuation[Dist],$C52,AssessedValuation[Tif_NonTIF],$A$4)</f>
        <v>0</v>
      </c>
      <c r="Q52" s="8">
        <f>SUMIFS(AssessedValuation[100% Gross],AssessedValuation[Dist],$C52,AssessedValuation[Tif_NonTIF],$A$4)</f>
        <v>207302135</v>
      </c>
      <c r="R52" s="8">
        <f>SUMIFS(AssessedValuation[100% Military Exempt],AssessedValuation[Dist],$C52,AssessedValuation[Tif_NonTIF],$A$4)</f>
        <v>0</v>
      </c>
      <c r="S52" s="8">
        <f>SUMIFS(AssessedValuation[100% Net],AssessedValuation[Dist],$C52,AssessedValuation[Tif_NonTIF],$A$4)</f>
        <v>207302135</v>
      </c>
      <c r="T52" s="8">
        <f>SUMIFS(AssessedValuation[100% Gas &amp; Elec Utilities],AssessedValuation[Dist],$C52,AssessedValuation[Tif_NonTIF],$A$4)</f>
        <v>0</v>
      </c>
      <c r="U52" s="8">
        <f t="shared" si="0"/>
        <v>207302135</v>
      </c>
    </row>
    <row r="53" spans="1:21" x14ac:dyDescent="0.25">
      <c r="A53">
        <f>'Assessed Non-TIF'!A53</f>
        <v>2024</v>
      </c>
      <c r="B53" t="str">
        <f>'Assessed Non-TIF'!B53</f>
        <v>10</v>
      </c>
      <c r="C53" t="str">
        <f>'Assessed Non-TIF'!C53</f>
        <v>1053</v>
      </c>
      <c r="D53" t="str">
        <f>'Assessed Non-TIF'!D53</f>
        <v>1053</v>
      </c>
      <c r="E53" t="str">
        <f>'Assessed Non-TIF'!E53</f>
        <v>CEDAR RAPIDS</v>
      </c>
      <c r="F53" t="str">
        <f>'Assessed Non-TIF'!F53</f>
        <v>Cedar Rapids</v>
      </c>
      <c r="G53" s="8">
        <f>SUMIFS(AssessedValuation[100% Residential],AssessedValuation[Dist],$C53,AssessedValuation[Tif_NonTIF],$A$4)</f>
        <v>221737649</v>
      </c>
      <c r="H53" s="8">
        <f>SUMIFS(AssessedValuation[100% Ag Land],AssessedValuation[Dist],$C53,AssessedValuation[Tif_NonTIF],$A$4)</f>
        <v>55343</v>
      </c>
      <c r="I53" s="8">
        <f>SUMIFS(AssessedValuation[100% Ag Building],AssessedValuation[Dist],$C53,AssessedValuation[Tif_NonTIF],$A$4)</f>
        <v>78450</v>
      </c>
      <c r="J53" s="8">
        <f>SUMIFS(AssessedValuation[100% Commercial],AssessedValuation[Dist],$C53,AssessedValuation[Tif_NonTIF],$A$4)</f>
        <v>389542700</v>
      </c>
      <c r="K53" s="8">
        <f>SUMIFS(AssessedValuation[100% Industrial],AssessedValuation[Dist],$C53,AssessedValuation[Tif_NonTIF],$A$4)</f>
        <v>18073592</v>
      </c>
      <c r="L53" s="8">
        <f>SUMIFS(AssessedValuation[100% Reserved],AssessedValuation[Dist],$C53,AssessedValuation[Tif_NonTIF],$A$4)</f>
        <v>0</v>
      </c>
      <c r="M53" s="8">
        <f>SUMIFS(AssessedValuation[100% Reserved3],AssessedValuation[Dist],$C53,AssessedValuation[Tif_NonTIF],$A$4)</f>
        <v>0</v>
      </c>
      <c r="N53" s="8">
        <f>SUMIFS(AssessedValuation[100% Railroads],AssessedValuation[Dist],$C53,AssessedValuation[Tif_NonTIF],$A$4)</f>
        <v>0</v>
      </c>
      <c r="O53" s="8">
        <f>SUMIFS(AssessedValuation[100% Utilities],AssessedValuation[Dist],$C53,AssessedValuation[Tif_NonTIF],$A$4)</f>
        <v>0</v>
      </c>
      <c r="P53" s="8">
        <f>SUMIFS(AssessedValuation[100% Other],AssessedValuation[Dist],$C53,AssessedValuation[Tif_NonTIF],$A$4)</f>
        <v>0</v>
      </c>
      <c r="Q53" s="8">
        <f>SUMIFS(AssessedValuation[100% Gross],AssessedValuation[Dist],$C53,AssessedValuation[Tif_NonTIF],$A$4)</f>
        <v>629487734</v>
      </c>
      <c r="R53" s="8">
        <f>SUMIFS(AssessedValuation[100% Military Exempt],AssessedValuation[Dist],$C53,AssessedValuation[Tif_NonTIF],$A$4)</f>
        <v>0</v>
      </c>
      <c r="S53" s="8">
        <f>SUMIFS(AssessedValuation[100% Net],AssessedValuation[Dist],$C53,AssessedValuation[Tif_NonTIF],$A$4)</f>
        <v>629487734</v>
      </c>
      <c r="T53" s="8">
        <f>SUMIFS(AssessedValuation[100% Gas &amp; Elec Utilities],AssessedValuation[Dist],$C53,AssessedValuation[Tif_NonTIF],$A$4)</f>
        <v>0</v>
      </c>
      <c r="U53" s="8">
        <f t="shared" si="0"/>
        <v>629487734</v>
      </c>
    </row>
    <row r="54" spans="1:21" x14ac:dyDescent="0.25">
      <c r="A54">
        <f>'Assessed Non-TIF'!A54</f>
        <v>2024</v>
      </c>
      <c r="B54" t="str">
        <f>'Assessed Non-TIF'!B54</f>
        <v>10</v>
      </c>
      <c r="C54" t="str">
        <f>'Assessed Non-TIF'!C54</f>
        <v>1062</v>
      </c>
      <c r="D54" t="str">
        <f>'Assessed Non-TIF'!D54</f>
        <v>1062</v>
      </c>
      <c r="E54" t="str">
        <f>'Assessed Non-TIF'!E54</f>
        <v>CENTER POINT-URBANA</v>
      </c>
      <c r="F54" t="str">
        <f>'Assessed Non-TIF'!F54</f>
        <v>Center Point-Urbana</v>
      </c>
      <c r="G54" s="8">
        <f>SUMIFS(AssessedValuation[100% Residential],AssessedValuation[Dist],$C54,AssessedValuation[Tif_NonTIF],$A$4)</f>
        <v>7006694</v>
      </c>
      <c r="H54" s="8">
        <f>SUMIFS(AssessedValuation[100% Ag Land],AssessedValuation[Dist],$C54,AssessedValuation[Tif_NonTIF],$A$4)</f>
        <v>41594</v>
      </c>
      <c r="I54" s="8">
        <f>SUMIFS(AssessedValuation[100% Ag Building],AssessedValuation[Dist],$C54,AssessedValuation[Tif_NonTIF],$A$4)</f>
        <v>374</v>
      </c>
      <c r="J54" s="8">
        <f>SUMIFS(AssessedValuation[100% Commercial],AssessedValuation[Dist],$C54,AssessedValuation[Tif_NonTIF],$A$4)</f>
        <v>2714750</v>
      </c>
      <c r="K54" s="8">
        <f>SUMIFS(AssessedValuation[100% Industrial],AssessedValuation[Dist],$C54,AssessedValuation[Tif_NonTIF],$A$4)</f>
        <v>20793</v>
      </c>
      <c r="L54" s="8">
        <f>SUMIFS(AssessedValuation[100% Reserved],AssessedValuation[Dist],$C54,AssessedValuation[Tif_NonTIF],$A$4)</f>
        <v>0</v>
      </c>
      <c r="M54" s="8">
        <f>SUMIFS(AssessedValuation[100% Reserved3],AssessedValuation[Dist],$C54,AssessedValuation[Tif_NonTIF],$A$4)</f>
        <v>0</v>
      </c>
      <c r="N54" s="8">
        <f>SUMIFS(AssessedValuation[100% Railroads],AssessedValuation[Dist],$C54,AssessedValuation[Tif_NonTIF],$A$4)</f>
        <v>0</v>
      </c>
      <c r="O54" s="8">
        <f>SUMIFS(AssessedValuation[100% Utilities],AssessedValuation[Dist],$C54,AssessedValuation[Tif_NonTIF],$A$4)</f>
        <v>0</v>
      </c>
      <c r="P54" s="8">
        <f>SUMIFS(AssessedValuation[100% Other],AssessedValuation[Dist],$C54,AssessedValuation[Tif_NonTIF],$A$4)</f>
        <v>0</v>
      </c>
      <c r="Q54" s="8">
        <f>SUMIFS(AssessedValuation[100% Gross],AssessedValuation[Dist],$C54,AssessedValuation[Tif_NonTIF],$A$4)</f>
        <v>9784205</v>
      </c>
      <c r="R54" s="8">
        <f>SUMIFS(AssessedValuation[100% Military Exempt],AssessedValuation[Dist],$C54,AssessedValuation[Tif_NonTIF],$A$4)</f>
        <v>0</v>
      </c>
      <c r="S54" s="8">
        <f>SUMIFS(AssessedValuation[100% Net],AssessedValuation[Dist],$C54,AssessedValuation[Tif_NonTIF],$A$4)</f>
        <v>9784205</v>
      </c>
      <c r="T54" s="8">
        <f>SUMIFS(AssessedValuation[100% Gas &amp; Elec Utilities],AssessedValuation[Dist],$C54,AssessedValuation[Tif_NonTIF],$A$4)</f>
        <v>0</v>
      </c>
      <c r="U54" s="8">
        <f t="shared" si="0"/>
        <v>9784205</v>
      </c>
    </row>
    <row r="55" spans="1:21" x14ac:dyDescent="0.25">
      <c r="A55">
        <f>'Assessed Non-TIF'!A55</f>
        <v>2024</v>
      </c>
      <c r="B55" t="str">
        <f>'Assessed Non-TIF'!B55</f>
        <v>15</v>
      </c>
      <c r="C55" t="str">
        <f>'Assessed Non-TIF'!C55</f>
        <v>1071</v>
      </c>
      <c r="D55" t="str">
        <f>'Assessed Non-TIF'!D55</f>
        <v>1071</v>
      </c>
      <c r="E55" t="str">
        <f>'Assessed Non-TIF'!E55</f>
        <v>CENTERVILLE</v>
      </c>
      <c r="F55" t="str">
        <f>'Assessed Non-TIF'!F55</f>
        <v>Centerville</v>
      </c>
      <c r="G55" s="8">
        <f>SUMIFS(AssessedValuation[100% Residential],AssessedValuation[Dist],$C55,AssessedValuation[Tif_NonTIF],$A$4)</f>
        <v>0</v>
      </c>
      <c r="H55" s="8">
        <f>SUMIFS(AssessedValuation[100% Ag Land],AssessedValuation[Dist],$C55,AssessedValuation[Tif_NonTIF],$A$4)</f>
        <v>0</v>
      </c>
      <c r="I55" s="8">
        <f>SUMIFS(AssessedValuation[100% Ag Building],AssessedValuation[Dist],$C55,AssessedValuation[Tif_NonTIF],$A$4)</f>
        <v>0</v>
      </c>
      <c r="J55" s="8">
        <f>SUMIFS(AssessedValuation[100% Commercial],AssessedValuation[Dist],$C55,AssessedValuation[Tif_NonTIF],$A$4)</f>
        <v>82920</v>
      </c>
      <c r="K55" s="8">
        <f>SUMIFS(AssessedValuation[100% Industrial],AssessedValuation[Dist],$C55,AssessedValuation[Tif_NonTIF],$A$4)</f>
        <v>495950</v>
      </c>
      <c r="L55" s="8">
        <f>SUMIFS(AssessedValuation[100% Reserved],AssessedValuation[Dist],$C55,AssessedValuation[Tif_NonTIF],$A$4)</f>
        <v>0</v>
      </c>
      <c r="M55" s="8">
        <f>SUMIFS(AssessedValuation[100% Reserved3],AssessedValuation[Dist],$C55,AssessedValuation[Tif_NonTIF],$A$4)</f>
        <v>0</v>
      </c>
      <c r="N55" s="8">
        <f>SUMIFS(AssessedValuation[100% Railroads],AssessedValuation[Dist],$C55,AssessedValuation[Tif_NonTIF],$A$4)</f>
        <v>0</v>
      </c>
      <c r="O55" s="8">
        <f>SUMIFS(AssessedValuation[100% Utilities],AssessedValuation[Dist],$C55,AssessedValuation[Tif_NonTIF],$A$4)</f>
        <v>0</v>
      </c>
      <c r="P55" s="8">
        <f>SUMIFS(AssessedValuation[100% Other],AssessedValuation[Dist],$C55,AssessedValuation[Tif_NonTIF],$A$4)</f>
        <v>0</v>
      </c>
      <c r="Q55" s="8">
        <f>SUMIFS(AssessedValuation[100% Gross],AssessedValuation[Dist],$C55,AssessedValuation[Tif_NonTIF],$A$4)</f>
        <v>578870</v>
      </c>
      <c r="R55" s="8">
        <f>SUMIFS(AssessedValuation[100% Military Exempt],AssessedValuation[Dist],$C55,AssessedValuation[Tif_NonTIF],$A$4)</f>
        <v>0</v>
      </c>
      <c r="S55" s="8">
        <f>SUMIFS(AssessedValuation[100% Net],AssessedValuation[Dist],$C55,AssessedValuation[Tif_NonTIF],$A$4)</f>
        <v>578870</v>
      </c>
      <c r="T55" s="8">
        <f>SUMIFS(AssessedValuation[100% Gas &amp; Elec Utilities],AssessedValuation[Dist],$C55,AssessedValuation[Tif_NonTIF],$A$4)</f>
        <v>0</v>
      </c>
      <c r="U55" s="8">
        <f t="shared" si="0"/>
        <v>578870</v>
      </c>
    </row>
    <row r="56" spans="1:21" x14ac:dyDescent="0.25">
      <c r="A56">
        <f>'Assessed Non-TIF'!A56</f>
        <v>2024</v>
      </c>
      <c r="B56" t="str">
        <f>'Assessed Non-TIF'!B56</f>
        <v>10</v>
      </c>
      <c r="C56" t="str">
        <f>'Assessed Non-TIF'!C56</f>
        <v>1089</v>
      </c>
      <c r="D56" t="str">
        <f>'Assessed Non-TIF'!D56</f>
        <v>1089</v>
      </c>
      <c r="E56" t="str">
        <f>'Assessed Non-TIF'!E56</f>
        <v>CENTRAL CITY</v>
      </c>
      <c r="F56" t="str">
        <f>'Assessed Non-TIF'!F56</f>
        <v>Central City</v>
      </c>
      <c r="G56" s="8">
        <f>SUMIFS(AssessedValuation[100% Residential],AssessedValuation[Dist],$C56,AssessedValuation[Tif_NonTIF],$A$4)</f>
        <v>6171715</v>
      </c>
      <c r="H56" s="8">
        <f>SUMIFS(AssessedValuation[100% Ag Land],AssessedValuation[Dist],$C56,AssessedValuation[Tif_NonTIF],$A$4)</f>
        <v>51481</v>
      </c>
      <c r="I56" s="8">
        <f>SUMIFS(AssessedValuation[100% Ag Building],AssessedValuation[Dist],$C56,AssessedValuation[Tif_NonTIF],$A$4)</f>
        <v>0</v>
      </c>
      <c r="J56" s="8">
        <f>SUMIFS(AssessedValuation[100% Commercial],AssessedValuation[Dist],$C56,AssessedValuation[Tif_NonTIF],$A$4)</f>
        <v>1938985</v>
      </c>
      <c r="K56" s="8">
        <f>SUMIFS(AssessedValuation[100% Industrial],AssessedValuation[Dist],$C56,AssessedValuation[Tif_NonTIF],$A$4)</f>
        <v>0</v>
      </c>
      <c r="L56" s="8">
        <f>SUMIFS(AssessedValuation[100% Reserved],AssessedValuation[Dist],$C56,AssessedValuation[Tif_NonTIF],$A$4)</f>
        <v>0</v>
      </c>
      <c r="M56" s="8">
        <f>SUMIFS(AssessedValuation[100% Reserved3],AssessedValuation[Dist],$C56,AssessedValuation[Tif_NonTIF],$A$4)</f>
        <v>0</v>
      </c>
      <c r="N56" s="8">
        <f>SUMIFS(AssessedValuation[100% Railroads],AssessedValuation[Dist],$C56,AssessedValuation[Tif_NonTIF],$A$4)</f>
        <v>0</v>
      </c>
      <c r="O56" s="8">
        <f>SUMIFS(AssessedValuation[100% Utilities],AssessedValuation[Dist],$C56,AssessedValuation[Tif_NonTIF],$A$4)</f>
        <v>0</v>
      </c>
      <c r="P56" s="8">
        <f>SUMIFS(AssessedValuation[100% Other],AssessedValuation[Dist],$C56,AssessedValuation[Tif_NonTIF],$A$4)</f>
        <v>0</v>
      </c>
      <c r="Q56" s="8">
        <f>SUMIFS(AssessedValuation[100% Gross],AssessedValuation[Dist],$C56,AssessedValuation[Tif_NonTIF],$A$4)</f>
        <v>8162181</v>
      </c>
      <c r="R56" s="8">
        <f>SUMIFS(AssessedValuation[100% Military Exempt],AssessedValuation[Dist],$C56,AssessedValuation[Tif_NonTIF],$A$4)</f>
        <v>0</v>
      </c>
      <c r="S56" s="8">
        <f>SUMIFS(AssessedValuation[100% Net],AssessedValuation[Dist],$C56,AssessedValuation[Tif_NonTIF],$A$4)</f>
        <v>8162181</v>
      </c>
      <c r="T56" s="8">
        <f>SUMIFS(AssessedValuation[100% Gas &amp; Elec Utilities],AssessedValuation[Dist],$C56,AssessedValuation[Tif_NonTIF],$A$4)</f>
        <v>0</v>
      </c>
      <c r="U56" s="8">
        <f t="shared" si="0"/>
        <v>8162181</v>
      </c>
    </row>
    <row r="57" spans="1:21" x14ac:dyDescent="0.25">
      <c r="A57">
        <f>'Assessed Non-TIF'!A57</f>
        <v>2024</v>
      </c>
      <c r="B57" t="str">
        <f>'Assessed Non-TIF'!B57</f>
        <v>01</v>
      </c>
      <c r="C57" t="str">
        <f>'Assessed Non-TIF'!C57</f>
        <v>1080</v>
      </c>
      <c r="D57" t="str">
        <f>'Assessed Non-TIF'!D57</f>
        <v>1080</v>
      </c>
      <c r="E57" t="str">
        <f>'Assessed Non-TIF'!E57</f>
        <v>CENTRAL CLAYTON</v>
      </c>
      <c r="F57" t="str">
        <f>'Assessed Non-TIF'!F57</f>
        <v>Central Clayton</v>
      </c>
      <c r="G57" s="8">
        <f>SUMIFS(AssessedValuation[100% Residential],AssessedValuation[Dist],$C57,AssessedValuation[Tif_NonTIF],$A$4)</f>
        <v>100520</v>
      </c>
      <c r="H57" s="8">
        <f>SUMIFS(AssessedValuation[100% Ag Land],AssessedValuation[Dist],$C57,AssessedValuation[Tif_NonTIF],$A$4)</f>
        <v>50</v>
      </c>
      <c r="I57" s="8">
        <f>SUMIFS(AssessedValuation[100% Ag Building],AssessedValuation[Dist],$C57,AssessedValuation[Tif_NonTIF],$A$4)</f>
        <v>0</v>
      </c>
      <c r="J57" s="8">
        <f>SUMIFS(AssessedValuation[100% Commercial],AssessedValuation[Dist],$C57,AssessedValuation[Tif_NonTIF],$A$4)</f>
        <v>136950</v>
      </c>
      <c r="K57" s="8">
        <f>SUMIFS(AssessedValuation[100% Industrial],AssessedValuation[Dist],$C57,AssessedValuation[Tif_NonTIF],$A$4)</f>
        <v>541601</v>
      </c>
      <c r="L57" s="8">
        <f>SUMIFS(AssessedValuation[100% Reserved],AssessedValuation[Dist],$C57,AssessedValuation[Tif_NonTIF],$A$4)</f>
        <v>0</v>
      </c>
      <c r="M57" s="8">
        <f>SUMIFS(AssessedValuation[100% Reserved3],AssessedValuation[Dist],$C57,AssessedValuation[Tif_NonTIF],$A$4)</f>
        <v>0</v>
      </c>
      <c r="N57" s="8">
        <f>SUMIFS(AssessedValuation[100% Railroads],AssessedValuation[Dist],$C57,AssessedValuation[Tif_NonTIF],$A$4)</f>
        <v>0</v>
      </c>
      <c r="O57" s="8">
        <f>SUMIFS(AssessedValuation[100% Utilities],AssessedValuation[Dist],$C57,AssessedValuation[Tif_NonTIF],$A$4)</f>
        <v>0</v>
      </c>
      <c r="P57" s="8">
        <f>SUMIFS(AssessedValuation[100% Other],AssessedValuation[Dist],$C57,AssessedValuation[Tif_NonTIF],$A$4)</f>
        <v>0</v>
      </c>
      <c r="Q57" s="8">
        <f>SUMIFS(AssessedValuation[100% Gross],AssessedValuation[Dist],$C57,AssessedValuation[Tif_NonTIF],$A$4)</f>
        <v>779121</v>
      </c>
      <c r="R57" s="8">
        <f>SUMIFS(AssessedValuation[100% Military Exempt],AssessedValuation[Dist],$C57,AssessedValuation[Tif_NonTIF],$A$4)</f>
        <v>0</v>
      </c>
      <c r="S57" s="8">
        <f>SUMIFS(AssessedValuation[100% Net],AssessedValuation[Dist],$C57,AssessedValuation[Tif_NonTIF],$A$4)</f>
        <v>779121</v>
      </c>
      <c r="T57" s="8">
        <f>SUMIFS(AssessedValuation[100% Gas &amp; Elec Utilities],AssessedValuation[Dist],$C57,AssessedValuation[Tif_NonTIF],$A$4)</f>
        <v>0</v>
      </c>
      <c r="U57" s="8">
        <f t="shared" si="0"/>
        <v>779121</v>
      </c>
    </row>
    <row r="58" spans="1:21" x14ac:dyDescent="0.25">
      <c r="A58">
        <f>'Assessed Non-TIF'!A58</f>
        <v>2024</v>
      </c>
      <c r="B58" t="str">
        <f>'Assessed Non-TIF'!B58</f>
        <v>09</v>
      </c>
      <c r="C58" t="str">
        <f>'Assessed Non-TIF'!C58</f>
        <v>1082</v>
      </c>
      <c r="D58" t="str">
        <f>'Assessed Non-TIF'!D58</f>
        <v>1082</v>
      </c>
      <c r="E58" t="str">
        <f>'Assessed Non-TIF'!E58</f>
        <v>CENTRAL DE WITT</v>
      </c>
      <c r="F58" t="str">
        <f>'Assessed Non-TIF'!F58</f>
        <v>Central De Witt</v>
      </c>
      <c r="G58" s="8">
        <f>SUMIFS(AssessedValuation[100% Residential],AssessedValuation[Dist],$C58,AssessedValuation[Tif_NonTIF],$A$4)</f>
        <v>55645946</v>
      </c>
      <c r="H58" s="8">
        <f>SUMIFS(AssessedValuation[100% Ag Land],AssessedValuation[Dist],$C58,AssessedValuation[Tif_NonTIF],$A$4)</f>
        <v>0</v>
      </c>
      <c r="I58" s="8">
        <f>SUMIFS(AssessedValuation[100% Ag Building],AssessedValuation[Dist],$C58,AssessedValuation[Tif_NonTIF],$A$4)</f>
        <v>0</v>
      </c>
      <c r="J58" s="8">
        <f>SUMIFS(AssessedValuation[100% Commercial],AssessedValuation[Dist],$C58,AssessedValuation[Tif_NonTIF],$A$4)</f>
        <v>10793814</v>
      </c>
      <c r="K58" s="8">
        <f>SUMIFS(AssessedValuation[100% Industrial],AssessedValuation[Dist],$C58,AssessedValuation[Tif_NonTIF],$A$4)</f>
        <v>10940150</v>
      </c>
      <c r="L58" s="8">
        <f>SUMIFS(AssessedValuation[100% Reserved],AssessedValuation[Dist],$C58,AssessedValuation[Tif_NonTIF],$A$4)</f>
        <v>0</v>
      </c>
      <c r="M58" s="8">
        <f>SUMIFS(AssessedValuation[100% Reserved3],AssessedValuation[Dist],$C58,AssessedValuation[Tif_NonTIF],$A$4)</f>
        <v>0</v>
      </c>
      <c r="N58" s="8">
        <f>SUMIFS(AssessedValuation[100% Railroads],AssessedValuation[Dist],$C58,AssessedValuation[Tif_NonTIF],$A$4)</f>
        <v>0</v>
      </c>
      <c r="O58" s="8">
        <f>SUMIFS(AssessedValuation[100% Utilities],AssessedValuation[Dist],$C58,AssessedValuation[Tif_NonTIF],$A$4)</f>
        <v>0</v>
      </c>
      <c r="P58" s="8">
        <f>SUMIFS(AssessedValuation[100% Other],AssessedValuation[Dist],$C58,AssessedValuation[Tif_NonTIF],$A$4)</f>
        <v>0</v>
      </c>
      <c r="Q58" s="8">
        <f>SUMIFS(AssessedValuation[100% Gross],AssessedValuation[Dist],$C58,AssessedValuation[Tif_NonTIF],$A$4)</f>
        <v>77379910</v>
      </c>
      <c r="R58" s="8">
        <f>SUMIFS(AssessedValuation[100% Military Exempt],AssessedValuation[Dist],$C58,AssessedValuation[Tif_NonTIF],$A$4)</f>
        <v>0</v>
      </c>
      <c r="S58" s="8">
        <f>SUMIFS(AssessedValuation[100% Net],AssessedValuation[Dist],$C58,AssessedValuation[Tif_NonTIF],$A$4)</f>
        <v>77379910</v>
      </c>
      <c r="T58" s="8">
        <f>SUMIFS(AssessedValuation[100% Gas &amp; Elec Utilities],AssessedValuation[Dist],$C58,AssessedValuation[Tif_NonTIF],$A$4)</f>
        <v>0</v>
      </c>
      <c r="U58" s="8">
        <f t="shared" si="0"/>
        <v>77379910</v>
      </c>
    </row>
    <row r="59" spans="1:21" x14ac:dyDescent="0.25">
      <c r="A59">
        <f>'Assessed Non-TIF'!A59</f>
        <v>2024</v>
      </c>
      <c r="B59" t="str">
        <f>'Assessed Non-TIF'!B59</f>
        <v>13</v>
      </c>
      <c r="C59" t="str">
        <f>'Assessed Non-TIF'!C59</f>
        <v>1093</v>
      </c>
      <c r="D59" t="str">
        <f>'Assessed Non-TIF'!D59</f>
        <v>1093</v>
      </c>
      <c r="E59" t="str">
        <f>'Assessed Non-TIF'!E59</f>
        <v>CENTRAL DECATUR</v>
      </c>
      <c r="F59" t="str">
        <f>'Assessed Non-TIF'!F59</f>
        <v>Central Decatur</v>
      </c>
      <c r="G59" s="8">
        <f>SUMIFS(AssessedValuation[100% Residential],AssessedValuation[Dist],$C59,AssessedValuation[Tif_NonTIF],$A$4)</f>
        <v>0</v>
      </c>
      <c r="H59" s="8">
        <f>SUMIFS(AssessedValuation[100% Ag Land],AssessedValuation[Dist],$C59,AssessedValuation[Tif_NonTIF],$A$4)</f>
        <v>0</v>
      </c>
      <c r="I59" s="8">
        <f>SUMIFS(AssessedValuation[100% Ag Building],AssessedValuation[Dist],$C59,AssessedValuation[Tif_NonTIF],$A$4)</f>
        <v>0</v>
      </c>
      <c r="J59" s="8">
        <f>SUMIFS(AssessedValuation[100% Commercial],AssessedValuation[Dist],$C59,AssessedValuation[Tif_NonTIF],$A$4)</f>
        <v>360185</v>
      </c>
      <c r="K59" s="8">
        <f>SUMIFS(AssessedValuation[100% Industrial],AssessedValuation[Dist],$C59,AssessedValuation[Tif_NonTIF],$A$4)</f>
        <v>0</v>
      </c>
      <c r="L59" s="8">
        <f>SUMIFS(AssessedValuation[100% Reserved],AssessedValuation[Dist],$C59,AssessedValuation[Tif_NonTIF],$A$4)</f>
        <v>0</v>
      </c>
      <c r="M59" s="8">
        <f>SUMIFS(AssessedValuation[100% Reserved3],AssessedValuation[Dist],$C59,AssessedValuation[Tif_NonTIF],$A$4)</f>
        <v>0</v>
      </c>
      <c r="N59" s="8">
        <f>SUMIFS(AssessedValuation[100% Railroads],AssessedValuation[Dist],$C59,AssessedValuation[Tif_NonTIF],$A$4)</f>
        <v>0</v>
      </c>
      <c r="O59" s="8">
        <f>SUMIFS(AssessedValuation[100% Utilities],AssessedValuation[Dist],$C59,AssessedValuation[Tif_NonTIF],$A$4)</f>
        <v>0</v>
      </c>
      <c r="P59" s="8">
        <f>SUMIFS(AssessedValuation[100% Other],AssessedValuation[Dist],$C59,AssessedValuation[Tif_NonTIF],$A$4)</f>
        <v>0</v>
      </c>
      <c r="Q59" s="8">
        <f>SUMIFS(AssessedValuation[100% Gross],AssessedValuation[Dist],$C59,AssessedValuation[Tif_NonTIF],$A$4)</f>
        <v>360185</v>
      </c>
      <c r="R59" s="8">
        <f>SUMIFS(AssessedValuation[100% Military Exempt],AssessedValuation[Dist],$C59,AssessedValuation[Tif_NonTIF],$A$4)</f>
        <v>0</v>
      </c>
      <c r="S59" s="8">
        <f>SUMIFS(AssessedValuation[100% Net],AssessedValuation[Dist],$C59,AssessedValuation[Tif_NonTIF],$A$4)</f>
        <v>360185</v>
      </c>
      <c r="T59" s="8">
        <f>SUMIFS(AssessedValuation[100% Gas &amp; Elec Utilities],AssessedValuation[Dist],$C59,AssessedValuation[Tif_NonTIF],$A$4)</f>
        <v>0</v>
      </c>
      <c r="U59" s="8">
        <f t="shared" si="0"/>
        <v>360185</v>
      </c>
    </row>
    <row r="60" spans="1:21" x14ac:dyDescent="0.25">
      <c r="A60">
        <f>'Assessed Non-TIF'!A60</f>
        <v>2024</v>
      </c>
      <c r="B60" t="str">
        <f>'Assessed Non-TIF'!B60</f>
        <v>15</v>
      </c>
      <c r="C60" t="str">
        <f>'Assessed Non-TIF'!C60</f>
        <v>1079</v>
      </c>
      <c r="D60" t="str">
        <f>'Assessed Non-TIF'!D60</f>
        <v>1079</v>
      </c>
      <c r="E60" t="str">
        <f>'Assessed Non-TIF'!E60</f>
        <v>CENTRAL LEE</v>
      </c>
      <c r="F60" t="str">
        <f>'Assessed Non-TIF'!F60</f>
        <v>Central Lee</v>
      </c>
      <c r="G60" s="8">
        <f>SUMIFS(AssessedValuation[100% Residential],AssessedValuation[Dist],$C60,AssessedValuation[Tif_NonTIF],$A$4)</f>
        <v>0</v>
      </c>
      <c r="H60" s="8">
        <f>SUMIFS(AssessedValuation[100% Ag Land],AssessedValuation[Dist],$C60,AssessedValuation[Tif_NonTIF],$A$4)</f>
        <v>0</v>
      </c>
      <c r="I60" s="8">
        <f>SUMIFS(AssessedValuation[100% Ag Building],AssessedValuation[Dist],$C60,AssessedValuation[Tif_NonTIF],$A$4)</f>
        <v>0</v>
      </c>
      <c r="J60" s="8">
        <f>SUMIFS(AssessedValuation[100% Commercial],AssessedValuation[Dist],$C60,AssessedValuation[Tif_NonTIF],$A$4)</f>
        <v>0</v>
      </c>
      <c r="K60" s="8">
        <f>SUMIFS(AssessedValuation[100% Industrial],AssessedValuation[Dist],$C60,AssessedValuation[Tif_NonTIF],$A$4)</f>
        <v>0</v>
      </c>
      <c r="L60" s="8">
        <f>SUMIFS(AssessedValuation[100% Reserved],AssessedValuation[Dist],$C60,AssessedValuation[Tif_NonTIF],$A$4)</f>
        <v>0</v>
      </c>
      <c r="M60" s="8">
        <f>SUMIFS(AssessedValuation[100% Reserved3],AssessedValuation[Dist],$C60,AssessedValuation[Tif_NonTIF],$A$4)</f>
        <v>0</v>
      </c>
      <c r="N60" s="8">
        <f>SUMIFS(AssessedValuation[100% Railroads],AssessedValuation[Dist],$C60,AssessedValuation[Tif_NonTIF],$A$4)</f>
        <v>0</v>
      </c>
      <c r="O60" s="8">
        <f>SUMIFS(AssessedValuation[100% Utilities],AssessedValuation[Dist],$C60,AssessedValuation[Tif_NonTIF],$A$4)</f>
        <v>0</v>
      </c>
      <c r="P60" s="8">
        <f>SUMIFS(AssessedValuation[100% Other],AssessedValuation[Dist],$C60,AssessedValuation[Tif_NonTIF],$A$4)</f>
        <v>0</v>
      </c>
      <c r="Q60" s="8">
        <f>SUMIFS(AssessedValuation[100% Gross],AssessedValuation[Dist],$C60,AssessedValuation[Tif_NonTIF],$A$4)</f>
        <v>0</v>
      </c>
      <c r="R60" s="8">
        <f>SUMIFS(AssessedValuation[100% Military Exempt],AssessedValuation[Dist],$C60,AssessedValuation[Tif_NonTIF],$A$4)</f>
        <v>0</v>
      </c>
      <c r="S60" s="8">
        <f>SUMIFS(AssessedValuation[100% Net],AssessedValuation[Dist],$C60,AssessedValuation[Tif_NonTIF],$A$4)</f>
        <v>0</v>
      </c>
      <c r="T60" s="8">
        <f>SUMIFS(AssessedValuation[100% Gas &amp; Elec Utilities],AssessedValuation[Dist],$C60,AssessedValuation[Tif_NonTIF],$A$4)</f>
        <v>0</v>
      </c>
      <c r="U60" s="8">
        <f t="shared" si="0"/>
        <v>0</v>
      </c>
    </row>
    <row r="61" spans="1:21" x14ac:dyDescent="0.25">
      <c r="A61">
        <f>'Assessed Non-TIF'!A61</f>
        <v>2024</v>
      </c>
      <c r="B61" t="str">
        <f>'Assessed Non-TIF'!B61</f>
        <v>12</v>
      </c>
      <c r="C61" t="str">
        <f>'Assessed Non-TIF'!C61</f>
        <v>1095</v>
      </c>
      <c r="D61" t="str">
        <f>'Assessed Non-TIF'!D61</f>
        <v>1095</v>
      </c>
      <c r="E61" t="str">
        <f>'Assessed Non-TIF'!E61</f>
        <v>CENTRAL LYON</v>
      </c>
      <c r="F61" t="str">
        <f>'Assessed Non-TIF'!F61</f>
        <v>Central Lyon</v>
      </c>
      <c r="G61" s="8">
        <f>SUMIFS(AssessedValuation[100% Residential],AssessedValuation[Dist],$C61,AssessedValuation[Tif_NonTIF],$A$4)</f>
        <v>9555112</v>
      </c>
      <c r="H61" s="8">
        <f>SUMIFS(AssessedValuation[100% Ag Land],AssessedValuation[Dist],$C61,AssessedValuation[Tif_NonTIF],$A$4)</f>
        <v>11280</v>
      </c>
      <c r="I61" s="8">
        <f>SUMIFS(AssessedValuation[100% Ag Building],AssessedValuation[Dist],$C61,AssessedValuation[Tif_NonTIF],$A$4)</f>
        <v>0</v>
      </c>
      <c r="J61" s="8">
        <f>SUMIFS(AssessedValuation[100% Commercial],AssessedValuation[Dist],$C61,AssessedValuation[Tif_NonTIF],$A$4)</f>
        <v>11037884</v>
      </c>
      <c r="K61" s="8">
        <f>SUMIFS(AssessedValuation[100% Industrial],AssessedValuation[Dist],$C61,AssessedValuation[Tif_NonTIF],$A$4)</f>
        <v>122100</v>
      </c>
      <c r="L61" s="8">
        <f>SUMIFS(AssessedValuation[100% Reserved],AssessedValuation[Dist],$C61,AssessedValuation[Tif_NonTIF],$A$4)</f>
        <v>0</v>
      </c>
      <c r="M61" s="8">
        <f>SUMIFS(AssessedValuation[100% Reserved3],AssessedValuation[Dist],$C61,AssessedValuation[Tif_NonTIF],$A$4)</f>
        <v>0</v>
      </c>
      <c r="N61" s="8">
        <f>SUMIFS(AssessedValuation[100% Railroads],AssessedValuation[Dist],$C61,AssessedValuation[Tif_NonTIF],$A$4)</f>
        <v>0</v>
      </c>
      <c r="O61" s="8">
        <f>SUMIFS(AssessedValuation[100% Utilities],AssessedValuation[Dist],$C61,AssessedValuation[Tif_NonTIF],$A$4)</f>
        <v>0</v>
      </c>
      <c r="P61" s="8">
        <f>SUMIFS(AssessedValuation[100% Other],AssessedValuation[Dist],$C61,AssessedValuation[Tif_NonTIF],$A$4)</f>
        <v>0</v>
      </c>
      <c r="Q61" s="8">
        <f>SUMIFS(AssessedValuation[100% Gross],AssessedValuation[Dist],$C61,AssessedValuation[Tif_NonTIF],$A$4)</f>
        <v>20726376</v>
      </c>
      <c r="R61" s="8">
        <f>SUMIFS(AssessedValuation[100% Military Exempt],AssessedValuation[Dist],$C61,AssessedValuation[Tif_NonTIF],$A$4)</f>
        <v>0</v>
      </c>
      <c r="S61" s="8">
        <f>SUMIFS(AssessedValuation[100% Net],AssessedValuation[Dist],$C61,AssessedValuation[Tif_NonTIF],$A$4)</f>
        <v>20726376</v>
      </c>
      <c r="T61" s="8">
        <f>SUMIFS(AssessedValuation[100% Gas &amp; Elec Utilities],AssessedValuation[Dist],$C61,AssessedValuation[Tif_NonTIF],$A$4)</f>
        <v>0</v>
      </c>
      <c r="U61" s="8">
        <f t="shared" si="0"/>
        <v>20726376</v>
      </c>
    </row>
    <row r="62" spans="1:21" x14ac:dyDescent="0.25">
      <c r="A62">
        <f>'Assessed Non-TIF'!A62</f>
        <v>2024</v>
      </c>
      <c r="B62" t="str">
        <f>'Assessed Non-TIF'!B62</f>
        <v>07</v>
      </c>
      <c r="C62" t="str">
        <f>'Assessed Non-TIF'!C62</f>
        <v>4772</v>
      </c>
      <c r="D62" t="str">
        <f>'Assessed Non-TIF'!D62</f>
        <v>4772</v>
      </c>
      <c r="E62" t="str">
        <f>'Assessed Non-TIF'!E62</f>
        <v>CENTRAL SPRINGS</v>
      </c>
      <c r="F62" t="str">
        <f>'Assessed Non-TIF'!F62</f>
        <v>Central Springs</v>
      </c>
      <c r="G62" s="8">
        <f>SUMIFS(AssessedValuation[100% Residential],AssessedValuation[Dist],$C62,AssessedValuation[Tif_NonTIF],$A$4)</f>
        <v>9035518</v>
      </c>
      <c r="H62" s="8">
        <f>SUMIFS(AssessedValuation[100% Ag Land],AssessedValuation[Dist],$C62,AssessedValuation[Tif_NonTIF],$A$4)</f>
        <v>216811</v>
      </c>
      <c r="I62" s="8">
        <f>SUMIFS(AssessedValuation[100% Ag Building],AssessedValuation[Dist],$C62,AssessedValuation[Tif_NonTIF],$A$4)</f>
        <v>0</v>
      </c>
      <c r="J62" s="8">
        <f>SUMIFS(AssessedValuation[100% Commercial],AssessedValuation[Dist],$C62,AssessedValuation[Tif_NonTIF],$A$4)</f>
        <v>5185978</v>
      </c>
      <c r="K62" s="8">
        <f>SUMIFS(AssessedValuation[100% Industrial],AssessedValuation[Dist],$C62,AssessedValuation[Tif_NonTIF],$A$4)</f>
        <v>6036255</v>
      </c>
      <c r="L62" s="8">
        <f>SUMIFS(AssessedValuation[100% Reserved],AssessedValuation[Dist],$C62,AssessedValuation[Tif_NonTIF],$A$4)</f>
        <v>0</v>
      </c>
      <c r="M62" s="8">
        <f>SUMIFS(AssessedValuation[100% Reserved3],AssessedValuation[Dist],$C62,AssessedValuation[Tif_NonTIF],$A$4)</f>
        <v>0</v>
      </c>
      <c r="N62" s="8">
        <f>SUMIFS(AssessedValuation[100% Railroads],AssessedValuation[Dist],$C62,AssessedValuation[Tif_NonTIF],$A$4)</f>
        <v>0</v>
      </c>
      <c r="O62" s="8">
        <f>SUMIFS(AssessedValuation[100% Utilities],AssessedValuation[Dist],$C62,AssessedValuation[Tif_NonTIF],$A$4)</f>
        <v>0</v>
      </c>
      <c r="P62" s="8">
        <f>SUMIFS(AssessedValuation[100% Other],AssessedValuation[Dist],$C62,AssessedValuation[Tif_NonTIF],$A$4)</f>
        <v>0</v>
      </c>
      <c r="Q62" s="8">
        <f>SUMIFS(AssessedValuation[100% Gross],AssessedValuation[Dist],$C62,AssessedValuation[Tif_NonTIF],$A$4)</f>
        <v>20474562</v>
      </c>
      <c r="R62" s="8">
        <f>SUMIFS(AssessedValuation[100% Military Exempt],AssessedValuation[Dist],$C62,AssessedValuation[Tif_NonTIF],$A$4)</f>
        <v>0</v>
      </c>
      <c r="S62" s="8">
        <f>SUMIFS(AssessedValuation[100% Net],AssessedValuation[Dist],$C62,AssessedValuation[Tif_NonTIF],$A$4)</f>
        <v>20474562</v>
      </c>
      <c r="T62" s="8">
        <f>SUMIFS(AssessedValuation[100% Gas &amp; Elec Utilities],AssessedValuation[Dist],$C62,AssessedValuation[Tif_NonTIF],$A$4)</f>
        <v>0</v>
      </c>
      <c r="U62" s="8">
        <f t="shared" si="0"/>
        <v>20474562</v>
      </c>
    </row>
    <row r="63" spans="1:21" x14ac:dyDescent="0.25">
      <c r="A63">
        <f>'Assessed Non-TIF'!A63</f>
        <v>2024</v>
      </c>
      <c r="B63" t="str">
        <f>'Assessed Non-TIF'!B63</f>
        <v>15</v>
      </c>
      <c r="C63" t="str">
        <f>'Assessed Non-TIF'!C63</f>
        <v>1107</v>
      </c>
      <c r="D63" t="str">
        <f>'Assessed Non-TIF'!D63</f>
        <v>1107</v>
      </c>
      <c r="E63" t="str">
        <f>'Assessed Non-TIF'!E63</f>
        <v>CHARITON</v>
      </c>
      <c r="F63" t="str">
        <f>'Assessed Non-TIF'!F63</f>
        <v>Chariton</v>
      </c>
      <c r="G63" s="8">
        <f>SUMIFS(AssessedValuation[100% Residential],AssessedValuation[Dist],$C63,AssessedValuation[Tif_NonTIF],$A$4)</f>
        <v>3495863</v>
      </c>
      <c r="H63" s="8">
        <f>SUMIFS(AssessedValuation[100% Ag Land],AssessedValuation[Dist],$C63,AssessedValuation[Tif_NonTIF],$A$4)</f>
        <v>0</v>
      </c>
      <c r="I63" s="8">
        <f>SUMIFS(AssessedValuation[100% Ag Building],AssessedValuation[Dist],$C63,AssessedValuation[Tif_NonTIF],$A$4)</f>
        <v>0</v>
      </c>
      <c r="J63" s="8">
        <f>SUMIFS(AssessedValuation[100% Commercial],AssessedValuation[Dist],$C63,AssessedValuation[Tif_NonTIF],$A$4)</f>
        <v>508663</v>
      </c>
      <c r="K63" s="8">
        <f>SUMIFS(AssessedValuation[100% Industrial],AssessedValuation[Dist],$C63,AssessedValuation[Tif_NonTIF],$A$4)</f>
        <v>0</v>
      </c>
      <c r="L63" s="8">
        <f>SUMIFS(AssessedValuation[100% Reserved],AssessedValuation[Dist],$C63,AssessedValuation[Tif_NonTIF],$A$4)</f>
        <v>0</v>
      </c>
      <c r="M63" s="8">
        <f>SUMIFS(AssessedValuation[100% Reserved3],AssessedValuation[Dist],$C63,AssessedValuation[Tif_NonTIF],$A$4)</f>
        <v>0</v>
      </c>
      <c r="N63" s="8">
        <f>SUMIFS(AssessedValuation[100% Railroads],AssessedValuation[Dist],$C63,AssessedValuation[Tif_NonTIF],$A$4)</f>
        <v>0</v>
      </c>
      <c r="O63" s="8">
        <f>SUMIFS(AssessedValuation[100% Utilities],AssessedValuation[Dist],$C63,AssessedValuation[Tif_NonTIF],$A$4)</f>
        <v>0</v>
      </c>
      <c r="P63" s="8">
        <f>SUMIFS(AssessedValuation[100% Other],AssessedValuation[Dist],$C63,AssessedValuation[Tif_NonTIF],$A$4)</f>
        <v>0</v>
      </c>
      <c r="Q63" s="8">
        <f>SUMIFS(AssessedValuation[100% Gross],AssessedValuation[Dist],$C63,AssessedValuation[Tif_NonTIF],$A$4)</f>
        <v>4004526</v>
      </c>
      <c r="R63" s="8">
        <f>SUMIFS(AssessedValuation[100% Military Exempt],AssessedValuation[Dist],$C63,AssessedValuation[Tif_NonTIF],$A$4)</f>
        <v>0</v>
      </c>
      <c r="S63" s="8">
        <f>SUMIFS(AssessedValuation[100% Net],AssessedValuation[Dist],$C63,AssessedValuation[Tif_NonTIF],$A$4)</f>
        <v>4004526</v>
      </c>
      <c r="T63" s="8">
        <f>SUMIFS(AssessedValuation[100% Gas &amp; Elec Utilities],AssessedValuation[Dist],$C63,AssessedValuation[Tif_NonTIF],$A$4)</f>
        <v>0</v>
      </c>
      <c r="U63" s="8">
        <f t="shared" si="0"/>
        <v>4004526</v>
      </c>
    </row>
    <row r="64" spans="1:21" x14ac:dyDescent="0.25">
      <c r="A64">
        <f>'Assessed Non-TIF'!A64</f>
        <v>2024</v>
      </c>
      <c r="B64" t="str">
        <f>'Assessed Non-TIF'!B64</f>
        <v>07</v>
      </c>
      <c r="C64" t="str">
        <f>'Assessed Non-TIF'!C64</f>
        <v>1116</v>
      </c>
      <c r="D64" t="str">
        <f>'Assessed Non-TIF'!D64</f>
        <v>1116</v>
      </c>
      <c r="E64" t="str">
        <f>'Assessed Non-TIF'!E64</f>
        <v>CHARLES CITY</v>
      </c>
      <c r="F64" t="str">
        <f>'Assessed Non-TIF'!F64</f>
        <v>Charles City</v>
      </c>
      <c r="G64" s="8">
        <f>SUMIFS(AssessedValuation[100% Residential],AssessedValuation[Dist],$C64,AssessedValuation[Tif_NonTIF],$A$4)</f>
        <v>8609966</v>
      </c>
      <c r="H64" s="8">
        <f>SUMIFS(AssessedValuation[100% Ag Land],AssessedValuation[Dist],$C64,AssessedValuation[Tif_NonTIF],$A$4)</f>
        <v>482361</v>
      </c>
      <c r="I64" s="8">
        <f>SUMIFS(AssessedValuation[100% Ag Building],AssessedValuation[Dist],$C64,AssessedValuation[Tif_NonTIF],$A$4)</f>
        <v>2447</v>
      </c>
      <c r="J64" s="8">
        <f>SUMIFS(AssessedValuation[100% Commercial],AssessedValuation[Dist],$C64,AssessedValuation[Tif_NonTIF],$A$4)</f>
        <v>13013196</v>
      </c>
      <c r="K64" s="8">
        <f>SUMIFS(AssessedValuation[100% Industrial],AssessedValuation[Dist],$C64,AssessedValuation[Tif_NonTIF],$A$4)</f>
        <v>57316220</v>
      </c>
      <c r="L64" s="8">
        <f>SUMIFS(AssessedValuation[100% Reserved],AssessedValuation[Dist],$C64,AssessedValuation[Tif_NonTIF],$A$4)</f>
        <v>0</v>
      </c>
      <c r="M64" s="8">
        <f>SUMIFS(AssessedValuation[100% Reserved3],AssessedValuation[Dist],$C64,AssessedValuation[Tif_NonTIF],$A$4)</f>
        <v>0</v>
      </c>
      <c r="N64" s="8">
        <f>SUMIFS(AssessedValuation[100% Railroads],AssessedValuation[Dist],$C64,AssessedValuation[Tif_NonTIF],$A$4)</f>
        <v>0</v>
      </c>
      <c r="O64" s="8">
        <f>SUMIFS(AssessedValuation[100% Utilities],AssessedValuation[Dist],$C64,AssessedValuation[Tif_NonTIF],$A$4)</f>
        <v>0</v>
      </c>
      <c r="P64" s="8">
        <f>SUMIFS(AssessedValuation[100% Other],AssessedValuation[Dist],$C64,AssessedValuation[Tif_NonTIF],$A$4)</f>
        <v>0</v>
      </c>
      <c r="Q64" s="8">
        <f>SUMIFS(AssessedValuation[100% Gross],AssessedValuation[Dist],$C64,AssessedValuation[Tif_NonTIF],$A$4)</f>
        <v>79424190</v>
      </c>
      <c r="R64" s="8">
        <f>SUMIFS(AssessedValuation[100% Military Exempt],AssessedValuation[Dist],$C64,AssessedValuation[Tif_NonTIF],$A$4)</f>
        <v>0</v>
      </c>
      <c r="S64" s="8">
        <f>SUMIFS(AssessedValuation[100% Net],AssessedValuation[Dist],$C64,AssessedValuation[Tif_NonTIF],$A$4)</f>
        <v>79424190</v>
      </c>
      <c r="T64" s="8">
        <f>SUMIFS(AssessedValuation[100% Gas &amp; Elec Utilities],AssessedValuation[Dist],$C64,AssessedValuation[Tif_NonTIF],$A$4)</f>
        <v>0</v>
      </c>
      <c r="U64" s="8">
        <f t="shared" si="0"/>
        <v>79424190</v>
      </c>
    </row>
    <row r="65" spans="1:21" x14ac:dyDescent="0.25">
      <c r="A65">
        <f>'Assessed Non-TIF'!A65</f>
        <v>2024</v>
      </c>
      <c r="B65" t="str">
        <f>'Assessed Non-TIF'!B65</f>
        <v>12</v>
      </c>
      <c r="C65" t="str">
        <f>'Assessed Non-TIF'!C65</f>
        <v>1134</v>
      </c>
      <c r="D65" t="str">
        <f>'Assessed Non-TIF'!D65</f>
        <v>1134</v>
      </c>
      <c r="E65" t="str">
        <f>'Assessed Non-TIF'!E65</f>
        <v>CHARTER OAK-UTE</v>
      </c>
      <c r="F65" t="str">
        <f>'Assessed Non-TIF'!F65</f>
        <v>Charter Oak-Ute</v>
      </c>
      <c r="G65" s="8">
        <f>SUMIFS(AssessedValuation[100% Residential],AssessedValuation[Dist],$C65,AssessedValuation[Tif_NonTIF],$A$4)</f>
        <v>1750954</v>
      </c>
      <c r="H65" s="8">
        <f>SUMIFS(AssessedValuation[100% Ag Land],AssessedValuation[Dist],$C65,AssessedValuation[Tif_NonTIF],$A$4)</f>
        <v>0</v>
      </c>
      <c r="I65" s="8">
        <f>SUMIFS(AssessedValuation[100% Ag Building],AssessedValuation[Dist],$C65,AssessedValuation[Tif_NonTIF],$A$4)</f>
        <v>0</v>
      </c>
      <c r="J65" s="8">
        <f>SUMIFS(AssessedValuation[100% Commercial],AssessedValuation[Dist],$C65,AssessedValuation[Tif_NonTIF],$A$4)</f>
        <v>1325728</v>
      </c>
      <c r="K65" s="8">
        <f>SUMIFS(AssessedValuation[100% Industrial],AssessedValuation[Dist],$C65,AssessedValuation[Tif_NonTIF],$A$4)</f>
        <v>0</v>
      </c>
      <c r="L65" s="8">
        <f>SUMIFS(AssessedValuation[100% Reserved],AssessedValuation[Dist],$C65,AssessedValuation[Tif_NonTIF],$A$4)</f>
        <v>0</v>
      </c>
      <c r="M65" s="8">
        <f>SUMIFS(AssessedValuation[100% Reserved3],AssessedValuation[Dist],$C65,AssessedValuation[Tif_NonTIF],$A$4)</f>
        <v>0</v>
      </c>
      <c r="N65" s="8">
        <f>SUMIFS(AssessedValuation[100% Railroads],AssessedValuation[Dist],$C65,AssessedValuation[Tif_NonTIF],$A$4)</f>
        <v>0</v>
      </c>
      <c r="O65" s="8">
        <f>SUMIFS(AssessedValuation[100% Utilities],AssessedValuation[Dist],$C65,AssessedValuation[Tif_NonTIF],$A$4)</f>
        <v>0</v>
      </c>
      <c r="P65" s="8">
        <f>SUMIFS(AssessedValuation[100% Other],AssessedValuation[Dist],$C65,AssessedValuation[Tif_NonTIF],$A$4)</f>
        <v>0</v>
      </c>
      <c r="Q65" s="8">
        <f>SUMIFS(AssessedValuation[100% Gross],AssessedValuation[Dist],$C65,AssessedValuation[Tif_NonTIF],$A$4)</f>
        <v>3076682</v>
      </c>
      <c r="R65" s="8">
        <f>SUMIFS(AssessedValuation[100% Military Exempt],AssessedValuation[Dist],$C65,AssessedValuation[Tif_NonTIF],$A$4)</f>
        <v>0</v>
      </c>
      <c r="S65" s="8">
        <f>SUMIFS(AssessedValuation[100% Net],AssessedValuation[Dist],$C65,AssessedValuation[Tif_NonTIF],$A$4)</f>
        <v>3076682</v>
      </c>
      <c r="T65" s="8">
        <f>SUMIFS(AssessedValuation[100% Gas &amp; Elec Utilities],AssessedValuation[Dist],$C65,AssessedValuation[Tif_NonTIF],$A$4)</f>
        <v>0</v>
      </c>
      <c r="U65" s="8">
        <f t="shared" si="0"/>
        <v>3076682</v>
      </c>
    </row>
    <row r="66" spans="1:21" x14ac:dyDescent="0.25">
      <c r="A66">
        <f>'Assessed Non-TIF'!A66</f>
        <v>2024</v>
      </c>
      <c r="B66" t="str">
        <f>'Assessed Non-TIF'!B66</f>
        <v>12</v>
      </c>
      <c r="C66" t="str">
        <f>'Assessed Non-TIF'!C66</f>
        <v>1152</v>
      </c>
      <c r="D66" t="str">
        <f>'Assessed Non-TIF'!D66</f>
        <v>1152</v>
      </c>
      <c r="E66" t="str">
        <f>'Assessed Non-TIF'!E66</f>
        <v>CHEROKEE</v>
      </c>
      <c r="F66" t="str">
        <f>'Assessed Non-TIF'!F66</f>
        <v>Cherokee</v>
      </c>
      <c r="G66" s="8">
        <f>SUMIFS(AssessedValuation[100% Residential],AssessedValuation[Dist],$C66,AssessedValuation[Tif_NonTIF],$A$4)</f>
        <v>0</v>
      </c>
      <c r="H66" s="8">
        <f>SUMIFS(AssessedValuation[100% Ag Land],AssessedValuation[Dist],$C66,AssessedValuation[Tif_NonTIF],$A$4)</f>
        <v>0</v>
      </c>
      <c r="I66" s="8">
        <f>SUMIFS(AssessedValuation[100% Ag Building],AssessedValuation[Dist],$C66,AssessedValuation[Tif_NonTIF],$A$4)</f>
        <v>0</v>
      </c>
      <c r="J66" s="8">
        <f>SUMIFS(AssessedValuation[100% Commercial],AssessedValuation[Dist],$C66,AssessedValuation[Tif_NonTIF],$A$4)</f>
        <v>979064</v>
      </c>
      <c r="K66" s="8">
        <f>SUMIFS(AssessedValuation[100% Industrial],AssessedValuation[Dist],$C66,AssessedValuation[Tif_NonTIF],$A$4)</f>
        <v>1202859</v>
      </c>
      <c r="L66" s="8">
        <f>SUMIFS(AssessedValuation[100% Reserved],AssessedValuation[Dist],$C66,AssessedValuation[Tif_NonTIF],$A$4)</f>
        <v>0</v>
      </c>
      <c r="M66" s="8">
        <f>SUMIFS(AssessedValuation[100% Reserved3],AssessedValuation[Dist],$C66,AssessedValuation[Tif_NonTIF],$A$4)</f>
        <v>0</v>
      </c>
      <c r="N66" s="8">
        <f>SUMIFS(AssessedValuation[100% Railroads],AssessedValuation[Dist],$C66,AssessedValuation[Tif_NonTIF],$A$4)</f>
        <v>0</v>
      </c>
      <c r="O66" s="8">
        <f>SUMIFS(AssessedValuation[100% Utilities],AssessedValuation[Dist],$C66,AssessedValuation[Tif_NonTIF],$A$4)</f>
        <v>0</v>
      </c>
      <c r="P66" s="8">
        <f>SUMIFS(AssessedValuation[100% Other],AssessedValuation[Dist],$C66,AssessedValuation[Tif_NonTIF],$A$4)</f>
        <v>0</v>
      </c>
      <c r="Q66" s="8">
        <f>SUMIFS(AssessedValuation[100% Gross],AssessedValuation[Dist],$C66,AssessedValuation[Tif_NonTIF],$A$4)</f>
        <v>2181923</v>
      </c>
      <c r="R66" s="8">
        <f>SUMIFS(AssessedValuation[100% Military Exempt],AssessedValuation[Dist],$C66,AssessedValuation[Tif_NonTIF],$A$4)</f>
        <v>0</v>
      </c>
      <c r="S66" s="8">
        <f>SUMIFS(AssessedValuation[100% Net],AssessedValuation[Dist],$C66,AssessedValuation[Tif_NonTIF],$A$4)</f>
        <v>2181923</v>
      </c>
      <c r="T66" s="8">
        <f>SUMIFS(AssessedValuation[100% Gas &amp; Elec Utilities],AssessedValuation[Dist],$C66,AssessedValuation[Tif_NonTIF],$A$4)</f>
        <v>0</v>
      </c>
      <c r="U66" s="8">
        <f t="shared" si="0"/>
        <v>2181923</v>
      </c>
    </row>
    <row r="67" spans="1:21" x14ac:dyDescent="0.25">
      <c r="A67">
        <f>'Assessed Non-TIF'!A67</f>
        <v>2024</v>
      </c>
      <c r="B67" t="str">
        <f>'Assessed Non-TIF'!B67</f>
        <v>13</v>
      </c>
      <c r="C67" t="str">
        <f>'Assessed Non-TIF'!C67</f>
        <v>1197</v>
      </c>
      <c r="D67" t="str">
        <f>'Assessed Non-TIF'!D67</f>
        <v>1197</v>
      </c>
      <c r="E67" t="str">
        <f>'Assessed Non-TIF'!E67</f>
        <v>CLARINDA</v>
      </c>
      <c r="F67" t="str">
        <f>'Assessed Non-TIF'!F67</f>
        <v>Clarinda</v>
      </c>
      <c r="G67" s="8">
        <f>SUMIFS(AssessedValuation[100% Residential],AssessedValuation[Dist],$C67,AssessedValuation[Tif_NonTIF],$A$4)</f>
        <v>3720337</v>
      </c>
      <c r="H67" s="8">
        <f>SUMIFS(AssessedValuation[100% Ag Land],AssessedValuation[Dist],$C67,AssessedValuation[Tif_NonTIF],$A$4)</f>
        <v>402</v>
      </c>
      <c r="I67" s="8">
        <f>SUMIFS(AssessedValuation[100% Ag Building],AssessedValuation[Dist],$C67,AssessedValuation[Tif_NonTIF],$A$4)</f>
        <v>0</v>
      </c>
      <c r="J67" s="8">
        <f>SUMIFS(AssessedValuation[100% Commercial],AssessedValuation[Dist],$C67,AssessedValuation[Tif_NonTIF],$A$4)</f>
        <v>4512210</v>
      </c>
      <c r="K67" s="8">
        <f>SUMIFS(AssessedValuation[100% Industrial],AssessedValuation[Dist],$C67,AssessedValuation[Tif_NonTIF],$A$4)</f>
        <v>0</v>
      </c>
      <c r="L67" s="8">
        <f>SUMIFS(AssessedValuation[100% Reserved],AssessedValuation[Dist],$C67,AssessedValuation[Tif_NonTIF],$A$4)</f>
        <v>0</v>
      </c>
      <c r="M67" s="8">
        <f>SUMIFS(AssessedValuation[100% Reserved3],AssessedValuation[Dist],$C67,AssessedValuation[Tif_NonTIF],$A$4)</f>
        <v>0</v>
      </c>
      <c r="N67" s="8">
        <f>SUMIFS(AssessedValuation[100% Railroads],AssessedValuation[Dist],$C67,AssessedValuation[Tif_NonTIF],$A$4)</f>
        <v>0</v>
      </c>
      <c r="O67" s="8">
        <f>SUMIFS(AssessedValuation[100% Utilities],AssessedValuation[Dist],$C67,AssessedValuation[Tif_NonTIF],$A$4)</f>
        <v>0</v>
      </c>
      <c r="P67" s="8">
        <f>SUMIFS(AssessedValuation[100% Other],AssessedValuation[Dist],$C67,AssessedValuation[Tif_NonTIF],$A$4)</f>
        <v>0</v>
      </c>
      <c r="Q67" s="8">
        <f>SUMIFS(AssessedValuation[100% Gross],AssessedValuation[Dist],$C67,AssessedValuation[Tif_NonTIF],$A$4)</f>
        <v>8232949</v>
      </c>
      <c r="R67" s="8">
        <f>SUMIFS(AssessedValuation[100% Military Exempt],AssessedValuation[Dist],$C67,AssessedValuation[Tif_NonTIF],$A$4)</f>
        <v>0</v>
      </c>
      <c r="S67" s="8">
        <f>SUMIFS(AssessedValuation[100% Net],AssessedValuation[Dist],$C67,AssessedValuation[Tif_NonTIF],$A$4)</f>
        <v>8232949</v>
      </c>
      <c r="T67" s="8">
        <f>SUMIFS(AssessedValuation[100% Gas &amp; Elec Utilities],AssessedValuation[Dist],$C67,AssessedValuation[Tif_NonTIF],$A$4)</f>
        <v>0</v>
      </c>
      <c r="U67" s="8">
        <f t="shared" si="0"/>
        <v>8232949</v>
      </c>
    </row>
    <row r="68" spans="1:21" x14ac:dyDescent="0.25">
      <c r="A68">
        <f>'Assessed Non-TIF'!A68</f>
        <v>2024</v>
      </c>
      <c r="B68" t="str">
        <f>'Assessed Non-TIF'!B68</f>
        <v>05</v>
      </c>
      <c r="C68" t="str">
        <f>'Assessed Non-TIF'!C68</f>
        <v>1206</v>
      </c>
      <c r="D68" t="str">
        <f>'Assessed Non-TIF'!D68</f>
        <v>1206</v>
      </c>
      <c r="E68" t="str">
        <f>'Assessed Non-TIF'!E68</f>
        <v>CLARION-GOLDFIELD-DOWS (CLR-GLDFLD)</v>
      </c>
      <c r="F68" t="str">
        <f>'Assessed Non-TIF'!F68</f>
        <v>Clarion-Goldfield-Dows</v>
      </c>
      <c r="G68" s="8">
        <f>SUMIFS(AssessedValuation[100% Residential],AssessedValuation[Dist],$C68,AssessedValuation[Tif_NonTIF],$A$4)</f>
        <v>10585009</v>
      </c>
      <c r="H68" s="8">
        <f>SUMIFS(AssessedValuation[100% Ag Land],AssessedValuation[Dist],$C68,AssessedValuation[Tif_NonTIF],$A$4)</f>
        <v>0</v>
      </c>
      <c r="I68" s="8">
        <f>SUMIFS(AssessedValuation[100% Ag Building],AssessedValuation[Dist],$C68,AssessedValuation[Tif_NonTIF],$A$4)</f>
        <v>0</v>
      </c>
      <c r="J68" s="8">
        <f>SUMIFS(AssessedValuation[100% Commercial],AssessedValuation[Dist],$C68,AssessedValuation[Tif_NonTIF],$A$4)</f>
        <v>9164697</v>
      </c>
      <c r="K68" s="8">
        <f>SUMIFS(AssessedValuation[100% Industrial],AssessedValuation[Dist],$C68,AssessedValuation[Tif_NonTIF],$A$4)</f>
        <v>10230958</v>
      </c>
      <c r="L68" s="8">
        <f>SUMIFS(AssessedValuation[100% Reserved],AssessedValuation[Dist],$C68,AssessedValuation[Tif_NonTIF],$A$4)</f>
        <v>0</v>
      </c>
      <c r="M68" s="8">
        <f>SUMIFS(AssessedValuation[100% Reserved3],AssessedValuation[Dist],$C68,AssessedValuation[Tif_NonTIF],$A$4)</f>
        <v>0</v>
      </c>
      <c r="N68" s="8">
        <f>SUMIFS(AssessedValuation[100% Railroads],AssessedValuation[Dist],$C68,AssessedValuation[Tif_NonTIF],$A$4)</f>
        <v>0</v>
      </c>
      <c r="O68" s="8">
        <f>SUMIFS(AssessedValuation[100% Utilities],AssessedValuation[Dist],$C68,AssessedValuation[Tif_NonTIF],$A$4)</f>
        <v>0</v>
      </c>
      <c r="P68" s="8">
        <f>SUMIFS(AssessedValuation[100% Other],AssessedValuation[Dist],$C68,AssessedValuation[Tif_NonTIF],$A$4)</f>
        <v>0</v>
      </c>
      <c r="Q68" s="8">
        <f>SUMIFS(AssessedValuation[100% Gross],AssessedValuation[Dist],$C68,AssessedValuation[Tif_NonTIF],$A$4)</f>
        <v>29980664</v>
      </c>
      <c r="R68" s="8">
        <f>SUMIFS(AssessedValuation[100% Military Exempt],AssessedValuation[Dist],$C68,AssessedValuation[Tif_NonTIF],$A$4)</f>
        <v>0</v>
      </c>
      <c r="S68" s="8">
        <f>SUMIFS(AssessedValuation[100% Net],AssessedValuation[Dist],$C68,AssessedValuation[Tif_NonTIF],$A$4)</f>
        <v>29980664</v>
      </c>
      <c r="T68" s="8">
        <f>SUMIFS(AssessedValuation[100% Gas &amp; Elec Utilities],AssessedValuation[Dist],$C68,AssessedValuation[Tif_NonTIF],$A$4)</f>
        <v>0</v>
      </c>
      <c r="U68" s="8">
        <f t="shared" si="0"/>
        <v>29980664</v>
      </c>
    </row>
    <row r="69" spans="1:21" x14ac:dyDescent="0.25">
      <c r="A69">
        <f>'Assessed Non-TIF'!A69</f>
        <v>2024</v>
      </c>
      <c r="B69" t="str">
        <f>'Assessed Non-TIF'!B69</f>
        <v>05</v>
      </c>
      <c r="C69" t="str">
        <f>'Assessed Non-TIF'!C69</f>
        <v>1854</v>
      </c>
      <c r="D69" t="str">
        <f>'Assessed Non-TIF'!D69</f>
        <v>1854</v>
      </c>
      <c r="E69" t="str">
        <f>'Assessed Non-TIF'!E69</f>
        <v>CLARION-GOLDFIELD-DOWS (DOWS)</v>
      </c>
      <c r="F69" t="str">
        <f>'Assessed Non-TIF'!F69</f>
        <v>Clarion-Goldfield-Dows (Dows)</v>
      </c>
      <c r="G69" s="8">
        <f>SUMIFS(AssessedValuation[100% Residential],AssessedValuation[Dist],$C69,AssessedValuation[Tif_NonTIF],$A$4)</f>
        <v>0</v>
      </c>
      <c r="H69" s="8">
        <f>SUMIFS(AssessedValuation[100% Ag Land],AssessedValuation[Dist],$C69,AssessedValuation[Tif_NonTIF],$A$4)</f>
        <v>0</v>
      </c>
      <c r="I69" s="8">
        <f>SUMIFS(AssessedValuation[100% Ag Building],AssessedValuation[Dist],$C69,AssessedValuation[Tif_NonTIF],$A$4)</f>
        <v>0</v>
      </c>
      <c r="J69" s="8">
        <f>SUMIFS(AssessedValuation[100% Commercial],AssessedValuation[Dist],$C69,AssessedValuation[Tif_NonTIF],$A$4)</f>
        <v>0</v>
      </c>
      <c r="K69" s="8">
        <f>SUMIFS(AssessedValuation[100% Industrial],AssessedValuation[Dist],$C69,AssessedValuation[Tif_NonTIF],$A$4)</f>
        <v>0</v>
      </c>
      <c r="L69" s="8">
        <f>SUMIFS(AssessedValuation[100% Reserved],AssessedValuation[Dist],$C69,AssessedValuation[Tif_NonTIF],$A$4)</f>
        <v>0</v>
      </c>
      <c r="M69" s="8">
        <f>SUMIFS(AssessedValuation[100% Reserved3],AssessedValuation[Dist],$C69,AssessedValuation[Tif_NonTIF],$A$4)</f>
        <v>0</v>
      </c>
      <c r="N69" s="8">
        <f>SUMIFS(AssessedValuation[100% Railroads],AssessedValuation[Dist],$C69,AssessedValuation[Tif_NonTIF],$A$4)</f>
        <v>0</v>
      </c>
      <c r="O69" s="8">
        <f>SUMIFS(AssessedValuation[100% Utilities],AssessedValuation[Dist],$C69,AssessedValuation[Tif_NonTIF],$A$4)</f>
        <v>0</v>
      </c>
      <c r="P69" s="8">
        <f>SUMIFS(AssessedValuation[100% Other],AssessedValuation[Dist],$C69,AssessedValuation[Tif_NonTIF],$A$4)</f>
        <v>0</v>
      </c>
      <c r="Q69" s="8">
        <f>SUMIFS(AssessedValuation[100% Gross],AssessedValuation[Dist],$C69,AssessedValuation[Tif_NonTIF],$A$4)</f>
        <v>0</v>
      </c>
      <c r="R69" s="8">
        <f>SUMIFS(AssessedValuation[100% Military Exempt],AssessedValuation[Dist],$C69,AssessedValuation[Tif_NonTIF],$A$4)</f>
        <v>0</v>
      </c>
      <c r="S69" s="8">
        <f>SUMIFS(AssessedValuation[100% Net],AssessedValuation[Dist],$C69,AssessedValuation[Tif_NonTIF],$A$4)</f>
        <v>0</v>
      </c>
      <c r="T69" s="8">
        <f>SUMIFS(AssessedValuation[100% Gas &amp; Elec Utilities],AssessedValuation[Dist],$C69,AssessedValuation[Tif_NonTIF],$A$4)</f>
        <v>0</v>
      </c>
      <c r="U69" s="8">
        <f t="shared" si="0"/>
        <v>0</v>
      </c>
    </row>
    <row r="70" spans="1:21" x14ac:dyDescent="0.25">
      <c r="A70">
        <f>'Assessed Non-TIF'!A70</f>
        <v>2024</v>
      </c>
      <c r="B70" t="str">
        <f>'Assessed Non-TIF'!B70</f>
        <v>13</v>
      </c>
      <c r="C70" t="str">
        <f>'Assessed Non-TIF'!C70</f>
        <v>1211</v>
      </c>
      <c r="D70" t="str">
        <f>'Assessed Non-TIF'!D70</f>
        <v>1211</v>
      </c>
      <c r="E70" t="str">
        <f>'Assessed Non-TIF'!E70</f>
        <v>CLARKE</v>
      </c>
      <c r="F70" t="str">
        <f>'Assessed Non-TIF'!F70</f>
        <v>Clarke</v>
      </c>
      <c r="G70" s="8">
        <f>SUMIFS(AssessedValuation[100% Residential],AssessedValuation[Dist],$C70,AssessedValuation[Tif_NonTIF],$A$4)</f>
        <v>5141536</v>
      </c>
      <c r="H70" s="8">
        <f>SUMIFS(AssessedValuation[100% Ag Land],AssessedValuation[Dist],$C70,AssessedValuation[Tif_NonTIF],$A$4)</f>
        <v>0</v>
      </c>
      <c r="I70" s="8">
        <f>SUMIFS(AssessedValuation[100% Ag Building],AssessedValuation[Dist],$C70,AssessedValuation[Tif_NonTIF],$A$4)</f>
        <v>0</v>
      </c>
      <c r="J70" s="8">
        <f>SUMIFS(AssessedValuation[100% Commercial],AssessedValuation[Dist],$C70,AssessedValuation[Tif_NonTIF],$A$4)</f>
        <v>12673743</v>
      </c>
      <c r="K70" s="8">
        <f>SUMIFS(AssessedValuation[100% Industrial],AssessedValuation[Dist],$C70,AssessedValuation[Tif_NonTIF],$A$4)</f>
        <v>0</v>
      </c>
      <c r="L70" s="8">
        <f>SUMIFS(AssessedValuation[100% Reserved],AssessedValuation[Dist],$C70,AssessedValuation[Tif_NonTIF],$A$4)</f>
        <v>0</v>
      </c>
      <c r="M70" s="8">
        <f>SUMIFS(AssessedValuation[100% Reserved3],AssessedValuation[Dist],$C70,AssessedValuation[Tif_NonTIF],$A$4)</f>
        <v>0</v>
      </c>
      <c r="N70" s="8">
        <f>SUMIFS(AssessedValuation[100% Railroads],AssessedValuation[Dist],$C70,AssessedValuation[Tif_NonTIF],$A$4)</f>
        <v>0</v>
      </c>
      <c r="O70" s="8">
        <f>SUMIFS(AssessedValuation[100% Utilities],AssessedValuation[Dist],$C70,AssessedValuation[Tif_NonTIF],$A$4)</f>
        <v>0</v>
      </c>
      <c r="P70" s="8">
        <f>SUMIFS(AssessedValuation[100% Other],AssessedValuation[Dist],$C70,AssessedValuation[Tif_NonTIF],$A$4)</f>
        <v>0</v>
      </c>
      <c r="Q70" s="8">
        <f>SUMIFS(AssessedValuation[100% Gross],AssessedValuation[Dist],$C70,AssessedValuation[Tif_NonTIF],$A$4)</f>
        <v>17815279</v>
      </c>
      <c r="R70" s="8">
        <f>SUMIFS(AssessedValuation[100% Military Exempt],AssessedValuation[Dist],$C70,AssessedValuation[Tif_NonTIF],$A$4)</f>
        <v>0</v>
      </c>
      <c r="S70" s="8">
        <f>SUMIFS(AssessedValuation[100% Net],AssessedValuation[Dist],$C70,AssessedValuation[Tif_NonTIF],$A$4)</f>
        <v>17815279</v>
      </c>
      <c r="T70" s="8">
        <f>SUMIFS(AssessedValuation[100% Gas &amp; Elec Utilities],AssessedValuation[Dist],$C70,AssessedValuation[Tif_NonTIF],$A$4)</f>
        <v>0</v>
      </c>
      <c r="U70" s="8">
        <f t="shared" si="0"/>
        <v>17815279</v>
      </c>
    </row>
    <row r="71" spans="1:21" x14ac:dyDescent="0.25">
      <c r="A71">
        <f>'Assessed Non-TIF'!A71</f>
        <v>2024</v>
      </c>
      <c r="B71" t="str">
        <f>'Assessed Non-TIF'!B71</f>
        <v>07</v>
      </c>
      <c r="C71" t="str">
        <f>'Assessed Non-TIF'!C71</f>
        <v>1215</v>
      </c>
      <c r="D71" t="str">
        <f>'Assessed Non-TIF'!D71</f>
        <v>1215</v>
      </c>
      <c r="E71" t="str">
        <f>'Assessed Non-TIF'!E71</f>
        <v>CLARKSVILLE</v>
      </c>
      <c r="F71" t="str">
        <f>'Assessed Non-TIF'!F71</f>
        <v>Clarksville</v>
      </c>
      <c r="G71" s="8">
        <f>SUMIFS(AssessedValuation[100% Residential],AssessedValuation[Dist],$C71,AssessedValuation[Tif_NonTIF],$A$4)</f>
        <v>0</v>
      </c>
      <c r="H71" s="8">
        <f>SUMIFS(AssessedValuation[100% Ag Land],AssessedValuation[Dist],$C71,AssessedValuation[Tif_NonTIF],$A$4)</f>
        <v>0</v>
      </c>
      <c r="I71" s="8">
        <f>SUMIFS(AssessedValuation[100% Ag Building],AssessedValuation[Dist],$C71,AssessedValuation[Tif_NonTIF],$A$4)</f>
        <v>0</v>
      </c>
      <c r="J71" s="8">
        <f>SUMIFS(AssessedValuation[100% Commercial],AssessedValuation[Dist],$C71,AssessedValuation[Tif_NonTIF],$A$4)</f>
        <v>0</v>
      </c>
      <c r="K71" s="8">
        <f>SUMIFS(AssessedValuation[100% Industrial],AssessedValuation[Dist],$C71,AssessedValuation[Tif_NonTIF],$A$4)</f>
        <v>0</v>
      </c>
      <c r="L71" s="8">
        <f>SUMIFS(AssessedValuation[100% Reserved],AssessedValuation[Dist],$C71,AssessedValuation[Tif_NonTIF],$A$4)</f>
        <v>0</v>
      </c>
      <c r="M71" s="8">
        <f>SUMIFS(AssessedValuation[100% Reserved3],AssessedValuation[Dist],$C71,AssessedValuation[Tif_NonTIF],$A$4)</f>
        <v>0</v>
      </c>
      <c r="N71" s="8">
        <f>SUMIFS(AssessedValuation[100% Railroads],AssessedValuation[Dist],$C71,AssessedValuation[Tif_NonTIF],$A$4)</f>
        <v>0</v>
      </c>
      <c r="O71" s="8">
        <f>SUMIFS(AssessedValuation[100% Utilities],AssessedValuation[Dist],$C71,AssessedValuation[Tif_NonTIF],$A$4)</f>
        <v>0</v>
      </c>
      <c r="P71" s="8">
        <f>SUMIFS(AssessedValuation[100% Other],AssessedValuation[Dist],$C71,AssessedValuation[Tif_NonTIF],$A$4)</f>
        <v>0</v>
      </c>
      <c r="Q71" s="8">
        <f>SUMIFS(AssessedValuation[100% Gross],AssessedValuation[Dist],$C71,AssessedValuation[Tif_NonTIF],$A$4)</f>
        <v>0</v>
      </c>
      <c r="R71" s="8">
        <f>SUMIFS(AssessedValuation[100% Military Exempt],AssessedValuation[Dist],$C71,AssessedValuation[Tif_NonTIF],$A$4)</f>
        <v>0</v>
      </c>
      <c r="S71" s="8">
        <f>SUMIFS(AssessedValuation[100% Net],AssessedValuation[Dist],$C71,AssessedValuation[Tif_NonTIF],$A$4)</f>
        <v>0</v>
      </c>
      <c r="T71" s="8">
        <f>SUMIFS(AssessedValuation[100% Gas &amp; Elec Utilities],AssessedValuation[Dist],$C71,AssessedValuation[Tif_NonTIF],$A$4)</f>
        <v>0</v>
      </c>
      <c r="U71" s="8">
        <f t="shared" si="0"/>
        <v>0</v>
      </c>
    </row>
    <row r="72" spans="1:21" x14ac:dyDescent="0.25">
      <c r="A72">
        <f>'Assessed Non-TIF'!A72</f>
        <v>2024</v>
      </c>
      <c r="B72" t="str">
        <f>'Assessed Non-TIF'!B72</f>
        <v>05</v>
      </c>
      <c r="C72" t="str">
        <f>'Assessed Non-TIF'!C72</f>
        <v>1218</v>
      </c>
      <c r="D72" t="str">
        <f>'Assessed Non-TIF'!D72</f>
        <v>1218</v>
      </c>
      <c r="E72" t="str">
        <f>'Assessed Non-TIF'!E72</f>
        <v>CLAY CENTRAL-EVERLY</v>
      </c>
      <c r="F72" t="str">
        <f>'Assessed Non-TIF'!F72</f>
        <v>Clay Central-Everly</v>
      </c>
      <c r="G72" s="8">
        <f>SUMIFS(AssessedValuation[100% Residential],AssessedValuation[Dist],$C72,AssessedValuation[Tif_NonTIF],$A$4)</f>
        <v>0</v>
      </c>
      <c r="H72" s="8">
        <f>SUMIFS(AssessedValuation[100% Ag Land],AssessedValuation[Dist],$C72,AssessedValuation[Tif_NonTIF],$A$4)</f>
        <v>0</v>
      </c>
      <c r="I72" s="8">
        <f>SUMIFS(AssessedValuation[100% Ag Building],AssessedValuation[Dist],$C72,AssessedValuation[Tif_NonTIF],$A$4)</f>
        <v>0</v>
      </c>
      <c r="J72" s="8">
        <f>SUMIFS(AssessedValuation[100% Commercial],AssessedValuation[Dist],$C72,AssessedValuation[Tif_NonTIF],$A$4)</f>
        <v>0</v>
      </c>
      <c r="K72" s="8">
        <f>SUMIFS(AssessedValuation[100% Industrial],AssessedValuation[Dist],$C72,AssessedValuation[Tif_NonTIF],$A$4)</f>
        <v>24556475</v>
      </c>
      <c r="L72" s="8">
        <f>SUMIFS(AssessedValuation[100% Reserved],AssessedValuation[Dist],$C72,AssessedValuation[Tif_NonTIF],$A$4)</f>
        <v>0</v>
      </c>
      <c r="M72" s="8">
        <f>SUMIFS(AssessedValuation[100% Reserved3],AssessedValuation[Dist],$C72,AssessedValuation[Tif_NonTIF],$A$4)</f>
        <v>0</v>
      </c>
      <c r="N72" s="8">
        <f>SUMIFS(AssessedValuation[100% Railroads],AssessedValuation[Dist],$C72,AssessedValuation[Tif_NonTIF],$A$4)</f>
        <v>0</v>
      </c>
      <c r="O72" s="8">
        <f>SUMIFS(AssessedValuation[100% Utilities],AssessedValuation[Dist],$C72,AssessedValuation[Tif_NonTIF],$A$4)</f>
        <v>0</v>
      </c>
      <c r="P72" s="8">
        <f>SUMIFS(AssessedValuation[100% Other],AssessedValuation[Dist],$C72,AssessedValuation[Tif_NonTIF],$A$4)</f>
        <v>0</v>
      </c>
      <c r="Q72" s="8">
        <f>SUMIFS(AssessedValuation[100% Gross],AssessedValuation[Dist],$C72,AssessedValuation[Tif_NonTIF],$A$4)</f>
        <v>24556475</v>
      </c>
      <c r="R72" s="8">
        <f>SUMIFS(AssessedValuation[100% Military Exempt],AssessedValuation[Dist],$C72,AssessedValuation[Tif_NonTIF],$A$4)</f>
        <v>0</v>
      </c>
      <c r="S72" s="8">
        <f>SUMIFS(AssessedValuation[100% Net],AssessedValuation[Dist],$C72,AssessedValuation[Tif_NonTIF],$A$4)</f>
        <v>24556475</v>
      </c>
      <c r="T72" s="8">
        <f>SUMIFS(AssessedValuation[100% Gas &amp; Elec Utilities],AssessedValuation[Dist],$C72,AssessedValuation[Tif_NonTIF],$A$4)</f>
        <v>0</v>
      </c>
      <c r="U72" s="8">
        <f t="shared" ref="U72:U135" si="1">SUM(S72:T72)</f>
        <v>24556475</v>
      </c>
    </row>
    <row r="73" spans="1:21" x14ac:dyDescent="0.25">
      <c r="A73">
        <f>'Assessed Non-TIF'!A73</f>
        <v>2024</v>
      </c>
      <c r="B73" t="str">
        <f>'Assessed Non-TIF'!B73</f>
        <v>01</v>
      </c>
      <c r="C73" t="str">
        <f>'Assessed Non-TIF'!C73</f>
        <v>2763</v>
      </c>
      <c r="D73" t="str">
        <f>'Assessed Non-TIF'!D73</f>
        <v>2763</v>
      </c>
      <c r="E73" t="str">
        <f>'Assessed Non-TIF'!E73</f>
        <v>CLAYTON RIDGE</v>
      </c>
      <c r="F73" t="str">
        <f>'Assessed Non-TIF'!F73</f>
        <v>Clayton Ridge</v>
      </c>
      <c r="G73" s="8">
        <f>SUMIFS(AssessedValuation[100% Residential],AssessedValuation[Dist],$C73,AssessedValuation[Tif_NonTIF],$A$4)</f>
        <v>0</v>
      </c>
      <c r="H73" s="8">
        <f>SUMIFS(AssessedValuation[100% Ag Land],AssessedValuation[Dist],$C73,AssessedValuation[Tif_NonTIF],$A$4)</f>
        <v>0</v>
      </c>
      <c r="I73" s="8">
        <f>SUMIFS(AssessedValuation[100% Ag Building],AssessedValuation[Dist],$C73,AssessedValuation[Tif_NonTIF],$A$4)</f>
        <v>0</v>
      </c>
      <c r="J73" s="8">
        <f>SUMIFS(AssessedValuation[100% Commercial],AssessedValuation[Dist],$C73,AssessedValuation[Tif_NonTIF],$A$4)</f>
        <v>0</v>
      </c>
      <c r="K73" s="8">
        <f>SUMIFS(AssessedValuation[100% Industrial],AssessedValuation[Dist],$C73,AssessedValuation[Tif_NonTIF],$A$4)</f>
        <v>0</v>
      </c>
      <c r="L73" s="8">
        <f>SUMIFS(AssessedValuation[100% Reserved],AssessedValuation[Dist],$C73,AssessedValuation[Tif_NonTIF],$A$4)</f>
        <v>0</v>
      </c>
      <c r="M73" s="8">
        <f>SUMIFS(AssessedValuation[100% Reserved3],AssessedValuation[Dist],$C73,AssessedValuation[Tif_NonTIF],$A$4)</f>
        <v>0</v>
      </c>
      <c r="N73" s="8">
        <f>SUMIFS(AssessedValuation[100% Railroads],AssessedValuation[Dist],$C73,AssessedValuation[Tif_NonTIF],$A$4)</f>
        <v>0</v>
      </c>
      <c r="O73" s="8">
        <f>SUMIFS(AssessedValuation[100% Utilities],AssessedValuation[Dist],$C73,AssessedValuation[Tif_NonTIF],$A$4)</f>
        <v>0</v>
      </c>
      <c r="P73" s="8">
        <f>SUMIFS(AssessedValuation[100% Other],AssessedValuation[Dist],$C73,AssessedValuation[Tif_NonTIF],$A$4)</f>
        <v>0</v>
      </c>
      <c r="Q73" s="8">
        <f>SUMIFS(AssessedValuation[100% Gross],AssessedValuation[Dist],$C73,AssessedValuation[Tif_NonTIF],$A$4)</f>
        <v>0</v>
      </c>
      <c r="R73" s="8">
        <f>SUMIFS(AssessedValuation[100% Military Exempt],AssessedValuation[Dist],$C73,AssessedValuation[Tif_NonTIF],$A$4)</f>
        <v>0</v>
      </c>
      <c r="S73" s="8">
        <f>SUMIFS(AssessedValuation[100% Net],AssessedValuation[Dist],$C73,AssessedValuation[Tif_NonTIF],$A$4)</f>
        <v>0</v>
      </c>
      <c r="T73" s="8">
        <f>SUMIFS(AssessedValuation[100% Gas &amp; Elec Utilities],AssessedValuation[Dist],$C73,AssessedValuation[Tif_NonTIF],$A$4)</f>
        <v>0</v>
      </c>
      <c r="U73" s="8">
        <f t="shared" si="1"/>
        <v>0</v>
      </c>
    </row>
    <row r="74" spans="1:21" x14ac:dyDescent="0.25">
      <c r="A74">
        <f>'Assessed Non-TIF'!A74</f>
        <v>2024</v>
      </c>
      <c r="B74">
        <f>'Assessed Non-TIF'!B74</f>
        <v>0</v>
      </c>
      <c r="C74" t="str">
        <f>'Assessed Non-TIF'!C74</f>
        <v>0216</v>
      </c>
      <c r="D74" t="str">
        <f>'Assessed Non-TIF'!D74</f>
        <v>0216</v>
      </c>
      <c r="E74" t="str">
        <f>'Assessed Non-TIF'!E74</f>
        <v>CLEAR CREEK-AMANA (AMANA)</v>
      </c>
      <c r="F74" t="str">
        <f>'Assessed Non-TIF'!F74</f>
        <v>Clear Creek-Amana (Amana)</v>
      </c>
      <c r="G74" s="8">
        <f>SUMIFS(AssessedValuation[100% Residential],AssessedValuation[Dist],$C74,AssessedValuation[Tif_NonTIF],$A$4)</f>
        <v>0</v>
      </c>
      <c r="H74" s="8">
        <f>SUMIFS(AssessedValuation[100% Ag Land],AssessedValuation[Dist],$C74,AssessedValuation[Tif_NonTIF],$A$4)</f>
        <v>0</v>
      </c>
      <c r="I74" s="8">
        <f>SUMIFS(AssessedValuation[100% Ag Building],AssessedValuation[Dist],$C74,AssessedValuation[Tif_NonTIF],$A$4)</f>
        <v>0</v>
      </c>
      <c r="J74" s="8">
        <f>SUMIFS(AssessedValuation[100% Commercial],AssessedValuation[Dist],$C74,AssessedValuation[Tif_NonTIF],$A$4)</f>
        <v>0</v>
      </c>
      <c r="K74" s="8">
        <f>SUMIFS(AssessedValuation[100% Industrial],AssessedValuation[Dist],$C74,AssessedValuation[Tif_NonTIF],$A$4)</f>
        <v>0</v>
      </c>
      <c r="L74" s="8">
        <f>SUMIFS(AssessedValuation[100% Reserved],AssessedValuation[Dist],$C74,AssessedValuation[Tif_NonTIF],$A$4)</f>
        <v>0</v>
      </c>
      <c r="M74" s="8">
        <f>SUMIFS(AssessedValuation[100% Reserved3],AssessedValuation[Dist],$C74,AssessedValuation[Tif_NonTIF],$A$4)</f>
        <v>0</v>
      </c>
      <c r="N74" s="8">
        <f>SUMIFS(AssessedValuation[100% Railroads],AssessedValuation[Dist],$C74,AssessedValuation[Tif_NonTIF],$A$4)</f>
        <v>0</v>
      </c>
      <c r="O74" s="8">
        <f>SUMIFS(AssessedValuation[100% Utilities],AssessedValuation[Dist],$C74,AssessedValuation[Tif_NonTIF],$A$4)</f>
        <v>0</v>
      </c>
      <c r="P74" s="8">
        <f>SUMIFS(AssessedValuation[100% Other],AssessedValuation[Dist],$C74,AssessedValuation[Tif_NonTIF],$A$4)</f>
        <v>0</v>
      </c>
      <c r="Q74" s="8">
        <f>SUMIFS(AssessedValuation[100% Gross],AssessedValuation[Dist],$C74,AssessedValuation[Tif_NonTIF],$A$4)</f>
        <v>0</v>
      </c>
      <c r="R74" s="8">
        <f>SUMIFS(AssessedValuation[100% Military Exempt],AssessedValuation[Dist],$C74,AssessedValuation[Tif_NonTIF],$A$4)</f>
        <v>0</v>
      </c>
      <c r="S74" s="8">
        <f>SUMIFS(AssessedValuation[100% Net],AssessedValuation[Dist],$C74,AssessedValuation[Tif_NonTIF],$A$4)</f>
        <v>0</v>
      </c>
      <c r="T74" s="8">
        <f>SUMIFS(AssessedValuation[100% Gas &amp; Elec Utilities],AssessedValuation[Dist],$C74,AssessedValuation[Tif_NonTIF],$A$4)</f>
        <v>0</v>
      </c>
      <c r="U74" s="8">
        <f t="shared" si="1"/>
        <v>0</v>
      </c>
    </row>
    <row r="75" spans="1:21" x14ac:dyDescent="0.25">
      <c r="A75">
        <f>'Assessed Non-TIF'!A75</f>
        <v>2024</v>
      </c>
      <c r="B75" t="str">
        <f>'Assessed Non-TIF'!B75</f>
        <v>10</v>
      </c>
      <c r="C75" t="str">
        <f>'Assessed Non-TIF'!C75</f>
        <v>1221</v>
      </c>
      <c r="D75" t="str">
        <f>'Assessed Non-TIF'!D75</f>
        <v>1221</v>
      </c>
      <c r="E75" t="str">
        <f>'Assessed Non-TIF'!E75</f>
        <v>CLEAR CREEK-AMANA (CLEAR CREEK)</v>
      </c>
      <c r="F75" t="str">
        <f>'Assessed Non-TIF'!F75</f>
        <v>Clear Creek-Amana</v>
      </c>
      <c r="G75" s="8">
        <f>SUMIFS(AssessedValuation[100% Residential],AssessedValuation[Dist],$C75,AssessedValuation[Tif_NonTIF],$A$4)</f>
        <v>86170649</v>
      </c>
      <c r="H75" s="8">
        <f>SUMIFS(AssessedValuation[100% Ag Land],AssessedValuation[Dist],$C75,AssessedValuation[Tif_NonTIF],$A$4)</f>
        <v>75986</v>
      </c>
      <c r="I75" s="8">
        <f>SUMIFS(AssessedValuation[100% Ag Building],AssessedValuation[Dist],$C75,AssessedValuation[Tif_NonTIF],$A$4)</f>
        <v>2378</v>
      </c>
      <c r="J75" s="8">
        <f>SUMIFS(AssessedValuation[100% Commercial],AssessedValuation[Dist],$C75,AssessedValuation[Tif_NonTIF],$A$4)</f>
        <v>220821381</v>
      </c>
      <c r="K75" s="8">
        <f>SUMIFS(AssessedValuation[100% Industrial],AssessedValuation[Dist],$C75,AssessedValuation[Tif_NonTIF],$A$4)</f>
        <v>2466975</v>
      </c>
      <c r="L75" s="8">
        <f>SUMIFS(AssessedValuation[100% Reserved],AssessedValuation[Dist],$C75,AssessedValuation[Tif_NonTIF],$A$4)</f>
        <v>0</v>
      </c>
      <c r="M75" s="8">
        <f>SUMIFS(AssessedValuation[100% Reserved3],AssessedValuation[Dist],$C75,AssessedValuation[Tif_NonTIF],$A$4)</f>
        <v>0</v>
      </c>
      <c r="N75" s="8">
        <f>SUMIFS(AssessedValuation[100% Railroads],AssessedValuation[Dist],$C75,AssessedValuation[Tif_NonTIF],$A$4)</f>
        <v>0</v>
      </c>
      <c r="O75" s="8">
        <f>SUMIFS(AssessedValuation[100% Utilities],AssessedValuation[Dist],$C75,AssessedValuation[Tif_NonTIF],$A$4)</f>
        <v>0</v>
      </c>
      <c r="P75" s="8">
        <f>SUMIFS(AssessedValuation[100% Other],AssessedValuation[Dist],$C75,AssessedValuation[Tif_NonTIF],$A$4)</f>
        <v>0</v>
      </c>
      <c r="Q75" s="8">
        <f>SUMIFS(AssessedValuation[100% Gross],AssessedValuation[Dist],$C75,AssessedValuation[Tif_NonTIF],$A$4)</f>
        <v>309537369</v>
      </c>
      <c r="R75" s="8">
        <f>SUMIFS(AssessedValuation[100% Military Exempt],AssessedValuation[Dist],$C75,AssessedValuation[Tif_NonTIF],$A$4)</f>
        <v>0</v>
      </c>
      <c r="S75" s="8">
        <f>SUMIFS(AssessedValuation[100% Net],AssessedValuation[Dist],$C75,AssessedValuation[Tif_NonTIF],$A$4)</f>
        <v>309537369</v>
      </c>
      <c r="T75" s="8">
        <f>SUMIFS(AssessedValuation[100% Gas &amp; Elec Utilities],AssessedValuation[Dist],$C75,AssessedValuation[Tif_NonTIF],$A$4)</f>
        <v>0</v>
      </c>
      <c r="U75" s="8">
        <f t="shared" si="1"/>
        <v>309537369</v>
      </c>
    </row>
    <row r="76" spans="1:21" x14ac:dyDescent="0.25">
      <c r="A76">
        <f>'Assessed Non-TIF'!A76</f>
        <v>2024</v>
      </c>
      <c r="B76" t="str">
        <f>'Assessed Non-TIF'!B76</f>
        <v>07</v>
      </c>
      <c r="C76" t="str">
        <f>'Assessed Non-TIF'!C76</f>
        <v>1233</v>
      </c>
      <c r="D76" t="str">
        <f>'Assessed Non-TIF'!D76</f>
        <v>1233</v>
      </c>
      <c r="E76" t="str">
        <f>'Assessed Non-TIF'!E76</f>
        <v>CLEAR LAKE</v>
      </c>
      <c r="F76" t="str">
        <f>'Assessed Non-TIF'!F76</f>
        <v>Clear Lake</v>
      </c>
      <c r="G76" s="8">
        <f>SUMIFS(AssessedValuation[100% Residential],AssessedValuation[Dist],$C76,AssessedValuation[Tif_NonTIF],$A$4)</f>
        <v>46956462</v>
      </c>
      <c r="H76" s="8">
        <f>SUMIFS(AssessedValuation[100% Ag Land],AssessedValuation[Dist],$C76,AssessedValuation[Tif_NonTIF],$A$4)</f>
        <v>0</v>
      </c>
      <c r="I76" s="8">
        <f>SUMIFS(AssessedValuation[100% Ag Building],AssessedValuation[Dist],$C76,AssessedValuation[Tif_NonTIF],$A$4)</f>
        <v>0</v>
      </c>
      <c r="J76" s="8">
        <f>SUMIFS(AssessedValuation[100% Commercial],AssessedValuation[Dist],$C76,AssessedValuation[Tif_NonTIF],$A$4)</f>
        <v>64958816</v>
      </c>
      <c r="K76" s="8">
        <f>SUMIFS(AssessedValuation[100% Industrial],AssessedValuation[Dist],$C76,AssessedValuation[Tif_NonTIF],$A$4)</f>
        <v>0</v>
      </c>
      <c r="L76" s="8">
        <f>SUMIFS(AssessedValuation[100% Reserved],AssessedValuation[Dist],$C76,AssessedValuation[Tif_NonTIF],$A$4)</f>
        <v>0</v>
      </c>
      <c r="M76" s="8">
        <f>SUMIFS(AssessedValuation[100% Reserved3],AssessedValuation[Dist],$C76,AssessedValuation[Tif_NonTIF],$A$4)</f>
        <v>0</v>
      </c>
      <c r="N76" s="8">
        <f>SUMIFS(AssessedValuation[100% Railroads],AssessedValuation[Dist],$C76,AssessedValuation[Tif_NonTIF],$A$4)</f>
        <v>0</v>
      </c>
      <c r="O76" s="8">
        <f>SUMIFS(AssessedValuation[100% Utilities],AssessedValuation[Dist],$C76,AssessedValuation[Tif_NonTIF],$A$4)</f>
        <v>0</v>
      </c>
      <c r="P76" s="8">
        <f>SUMIFS(AssessedValuation[100% Other],AssessedValuation[Dist],$C76,AssessedValuation[Tif_NonTIF],$A$4)</f>
        <v>0</v>
      </c>
      <c r="Q76" s="8">
        <f>SUMIFS(AssessedValuation[100% Gross],AssessedValuation[Dist],$C76,AssessedValuation[Tif_NonTIF],$A$4)</f>
        <v>111915278</v>
      </c>
      <c r="R76" s="8">
        <f>SUMIFS(AssessedValuation[100% Military Exempt],AssessedValuation[Dist],$C76,AssessedValuation[Tif_NonTIF],$A$4)</f>
        <v>0</v>
      </c>
      <c r="S76" s="8">
        <f>SUMIFS(AssessedValuation[100% Net],AssessedValuation[Dist],$C76,AssessedValuation[Tif_NonTIF],$A$4)</f>
        <v>111915278</v>
      </c>
      <c r="T76" s="8">
        <f>SUMIFS(AssessedValuation[100% Gas &amp; Elec Utilities],AssessedValuation[Dist],$C76,AssessedValuation[Tif_NonTIF],$A$4)</f>
        <v>0</v>
      </c>
      <c r="U76" s="8">
        <f t="shared" si="1"/>
        <v>111915278</v>
      </c>
    </row>
    <row r="77" spans="1:21" x14ac:dyDescent="0.25">
      <c r="A77">
        <f>'Assessed Non-TIF'!A77</f>
        <v>2024</v>
      </c>
      <c r="B77" t="str">
        <f>'Assessed Non-TIF'!B77</f>
        <v>09</v>
      </c>
      <c r="C77" t="str">
        <f>'Assessed Non-TIF'!C77</f>
        <v>1278</v>
      </c>
      <c r="D77" t="str">
        <f>'Assessed Non-TIF'!D77</f>
        <v>1278</v>
      </c>
      <c r="E77" t="str">
        <f>'Assessed Non-TIF'!E77</f>
        <v>CLINTON</v>
      </c>
      <c r="F77" t="str">
        <f>'Assessed Non-TIF'!F77</f>
        <v>Clinton</v>
      </c>
      <c r="G77" s="8">
        <f>SUMIFS(AssessedValuation[100% Residential],AssessedValuation[Dist],$C77,AssessedValuation[Tif_NonTIF],$A$4)</f>
        <v>8884856</v>
      </c>
      <c r="H77" s="8">
        <f>SUMIFS(AssessedValuation[100% Ag Land],AssessedValuation[Dist],$C77,AssessedValuation[Tif_NonTIF],$A$4)</f>
        <v>0</v>
      </c>
      <c r="I77" s="8">
        <f>SUMIFS(AssessedValuation[100% Ag Building],AssessedValuation[Dist],$C77,AssessedValuation[Tif_NonTIF],$A$4)</f>
        <v>0</v>
      </c>
      <c r="J77" s="8">
        <f>SUMIFS(AssessedValuation[100% Commercial],AssessedValuation[Dist],$C77,AssessedValuation[Tif_NonTIF],$A$4)</f>
        <v>666435</v>
      </c>
      <c r="K77" s="8">
        <f>SUMIFS(AssessedValuation[100% Industrial],AssessedValuation[Dist],$C77,AssessedValuation[Tif_NonTIF],$A$4)</f>
        <v>0</v>
      </c>
      <c r="L77" s="8">
        <f>SUMIFS(AssessedValuation[100% Reserved],AssessedValuation[Dist],$C77,AssessedValuation[Tif_NonTIF],$A$4)</f>
        <v>0</v>
      </c>
      <c r="M77" s="8">
        <f>SUMIFS(AssessedValuation[100% Reserved3],AssessedValuation[Dist],$C77,AssessedValuation[Tif_NonTIF],$A$4)</f>
        <v>0</v>
      </c>
      <c r="N77" s="8">
        <f>SUMIFS(AssessedValuation[100% Railroads],AssessedValuation[Dist],$C77,AssessedValuation[Tif_NonTIF],$A$4)</f>
        <v>0</v>
      </c>
      <c r="O77" s="8">
        <f>SUMIFS(AssessedValuation[100% Utilities],AssessedValuation[Dist],$C77,AssessedValuation[Tif_NonTIF],$A$4)</f>
        <v>0</v>
      </c>
      <c r="P77" s="8">
        <f>SUMIFS(AssessedValuation[100% Other],AssessedValuation[Dist],$C77,AssessedValuation[Tif_NonTIF],$A$4)</f>
        <v>0</v>
      </c>
      <c r="Q77" s="8">
        <f>SUMIFS(AssessedValuation[100% Gross],AssessedValuation[Dist],$C77,AssessedValuation[Tif_NonTIF],$A$4)</f>
        <v>9551291</v>
      </c>
      <c r="R77" s="8">
        <f>SUMIFS(AssessedValuation[100% Military Exempt],AssessedValuation[Dist],$C77,AssessedValuation[Tif_NonTIF],$A$4)</f>
        <v>20372</v>
      </c>
      <c r="S77" s="8">
        <f>SUMIFS(AssessedValuation[100% Net],AssessedValuation[Dist],$C77,AssessedValuation[Tif_NonTIF],$A$4)</f>
        <v>9530919</v>
      </c>
      <c r="T77" s="8">
        <f>SUMIFS(AssessedValuation[100% Gas &amp; Elec Utilities],AssessedValuation[Dist],$C77,AssessedValuation[Tif_NonTIF],$A$4)</f>
        <v>0</v>
      </c>
      <c r="U77" s="8">
        <f t="shared" si="1"/>
        <v>9530919</v>
      </c>
    </row>
    <row r="78" spans="1:21" x14ac:dyDescent="0.25">
      <c r="A78">
        <f>'Assessed Non-TIF'!A78</f>
        <v>2024</v>
      </c>
      <c r="B78" t="str">
        <f>'Assessed Non-TIF'!B78</f>
        <v>11</v>
      </c>
      <c r="C78" t="str">
        <f>'Assessed Non-TIF'!C78</f>
        <v>1332</v>
      </c>
      <c r="D78" t="str">
        <f>'Assessed Non-TIF'!D78</f>
        <v>1332</v>
      </c>
      <c r="E78" t="str">
        <f>'Assessed Non-TIF'!E78</f>
        <v>COLFAX-MINGO</v>
      </c>
      <c r="F78" t="str">
        <f>'Assessed Non-TIF'!F78</f>
        <v>Colfax-Mingo</v>
      </c>
      <c r="G78" s="8">
        <f>SUMIFS(AssessedValuation[100% Residential],AssessedValuation[Dist],$C78,AssessedValuation[Tif_NonTIF],$A$4)</f>
        <v>261967</v>
      </c>
      <c r="H78" s="8">
        <f>SUMIFS(AssessedValuation[100% Ag Land],AssessedValuation[Dist],$C78,AssessedValuation[Tif_NonTIF],$A$4)</f>
        <v>0</v>
      </c>
      <c r="I78" s="8">
        <f>SUMIFS(AssessedValuation[100% Ag Building],AssessedValuation[Dist],$C78,AssessedValuation[Tif_NonTIF],$A$4)</f>
        <v>0</v>
      </c>
      <c r="J78" s="8">
        <f>SUMIFS(AssessedValuation[100% Commercial],AssessedValuation[Dist],$C78,AssessedValuation[Tif_NonTIF],$A$4)</f>
        <v>485220</v>
      </c>
      <c r="K78" s="8">
        <f>SUMIFS(AssessedValuation[100% Industrial],AssessedValuation[Dist],$C78,AssessedValuation[Tif_NonTIF],$A$4)</f>
        <v>0</v>
      </c>
      <c r="L78" s="8">
        <f>SUMIFS(AssessedValuation[100% Reserved],AssessedValuation[Dist],$C78,AssessedValuation[Tif_NonTIF],$A$4)</f>
        <v>0</v>
      </c>
      <c r="M78" s="8">
        <f>SUMIFS(AssessedValuation[100% Reserved3],AssessedValuation[Dist],$C78,AssessedValuation[Tif_NonTIF],$A$4)</f>
        <v>0</v>
      </c>
      <c r="N78" s="8">
        <f>SUMIFS(AssessedValuation[100% Railroads],AssessedValuation[Dist],$C78,AssessedValuation[Tif_NonTIF],$A$4)</f>
        <v>0</v>
      </c>
      <c r="O78" s="8">
        <f>SUMIFS(AssessedValuation[100% Utilities],AssessedValuation[Dist],$C78,AssessedValuation[Tif_NonTIF],$A$4)</f>
        <v>0</v>
      </c>
      <c r="P78" s="8">
        <f>SUMIFS(AssessedValuation[100% Other],AssessedValuation[Dist],$C78,AssessedValuation[Tif_NonTIF],$A$4)</f>
        <v>0</v>
      </c>
      <c r="Q78" s="8">
        <f>SUMIFS(AssessedValuation[100% Gross],AssessedValuation[Dist],$C78,AssessedValuation[Tif_NonTIF],$A$4)</f>
        <v>747187</v>
      </c>
      <c r="R78" s="8">
        <f>SUMIFS(AssessedValuation[100% Military Exempt],AssessedValuation[Dist],$C78,AssessedValuation[Tif_NonTIF],$A$4)</f>
        <v>0</v>
      </c>
      <c r="S78" s="8">
        <f>SUMIFS(AssessedValuation[100% Net],AssessedValuation[Dist],$C78,AssessedValuation[Tif_NonTIF],$A$4)</f>
        <v>747187</v>
      </c>
      <c r="T78" s="8">
        <f>SUMIFS(AssessedValuation[100% Gas &amp; Elec Utilities],AssessedValuation[Dist],$C78,AssessedValuation[Tif_NonTIF],$A$4)</f>
        <v>0</v>
      </c>
      <c r="U78" s="8">
        <f t="shared" si="1"/>
        <v>747187</v>
      </c>
    </row>
    <row r="79" spans="1:21" x14ac:dyDescent="0.25">
      <c r="A79">
        <f>'Assessed Non-TIF'!A79</f>
        <v>2024</v>
      </c>
      <c r="B79" t="str">
        <f>'Assessed Non-TIF'!B79</f>
        <v>10</v>
      </c>
      <c r="C79" t="str">
        <f>'Assessed Non-TIF'!C79</f>
        <v>1337</v>
      </c>
      <c r="D79" t="str">
        <f>'Assessed Non-TIF'!D79</f>
        <v>1337</v>
      </c>
      <c r="E79" t="str">
        <f>'Assessed Non-TIF'!E79</f>
        <v>COLLEGE COMMUNITY</v>
      </c>
      <c r="F79" t="str">
        <f>'Assessed Non-TIF'!F79</f>
        <v>College Community</v>
      </c>
      <c r="G79" s="8">
        <f>SUMIFS(AssessedValuation[100% Residential],AssessedValuation[Dist],$C79,AssessedValuation[Tif_NonTIF],$A$4)</f>
        <v>86317670</v>
      </c>
      <c r="H79" s="8">
        <f>SUMIFS(AssessedValuation[100% Ag Land],AssessedValuation[Dist],$C79,AssessedValuation[Tif_NonTIF],$A$4)</f>
        <v>14749</v>
      </c>
      <c r="I79" s="8">
        <f>SUMIFS(AssessedValuation[100% Ag Building],AssessedValuation[Dist],$C79,AssessedValuation[Tif_NonTIF],$A$4)</f>
        <v>0</v>
      </c>
      <c r="J79" s="8">
        <f>SUMIFS(AssessedValuation[100% Commercial],AssessedValuation[Dist],$C79,AssessedValuation[Tif_NonTIF],$A$4)</f>
        <v>103916384</v>
      </c>
      <c r="K79" s="8">
        <f>SUMIFS(AssessedValuation[100% Industrial],AssessedValuation[Dist],$C79,AssessedValuation[Tif_NonTIF],$A$4)</f>
        <v>17598207</v>
      </c>
      <c r="L79" s="8">
        <f>SUMIFS(AssessedValuation[100% Reserved],AssessedValuation[Dist],$C79,AssessedValuation[Tif_NonTIF],$A$4)</f>
        <v>0</v>
      </c>
      <c r="M79" s="8">
        <f>SUMIFS(AssessedValuation[100% Reserved3],AssessedValuation[Dist],$C79,AssessedValuation[Tif_NonTIF],$A$4)</f>
        <v>0</v>
      </c>
      <c r="N79" s="8">
        <f>SUMIFS(AssessedValuation[100% Railroads],AssessedValuation[Dist],$C79,AssessedValuation[Tif_NonTIF],$A$4)</f>
        <v>0</v>
      </c>
      <c r="O79" s="8">
        <f>SUMIFS(AssessedValuation[100% Utilities],AssessedValuation[Dist],$C79,AssessedValuation[Tif_NonTIF],$A$4)</f>
        <v>0</v>
      </c>
      <c r="P79" s="8">
        <f>SUMIFS(AssessedValuation[100% Other],AssessedValuation[Dist],$C79,AssessedValuation[Tif_NonTIF],$A$4)</f>
        <v>0</v>
      </c>
      <c r="Q79" s="8">
        <f>SUMIFS(AssessedValuation[100% Gross],AssessedValuation[Dist],$C79,AssessedValuation[Tif_NonTIF],$A$4)</f>
        <v>207847010</v>
      </c>
      <c r="R79" s="8">
        <f>SUMIFS(AssessedValuation[100% Military Exempt],AssessedValuation[Dist],$C79,AssessedValuation[Tif_NonTIF],$A$4)</f>
        <v>5556</v>
      </c>
      <c r="S79" s="8">
        <f>SUMIFS(AssessedValuation[100% Net],AssessedValuation[Dist],$C79,AssessedValuation[Tif_NonTIF],$A$4)</f>
        <v>207841454</v>
      </c>
      <c r="T79" s="8">
        <f>SUMIFS(AssessedValuation[100% Gas &amp; Elec Utilities],AssessedValuation[Dist],$C79,AssessedValuation[Tif_NonTIF],$A$4)</f>
        <v>0</v>
      </c>
      <c r="U79" s="8">
        <f t="shared" si="1"/>
        <v>207841454</v>
      </c>
    </row>
    <row r="80" spans="1:21" x14ac:dyDescent="0.25">
      <c r="A80">
        <f>'Assessed Non-TIF'!A80</f>
        <v>2024</v>
      </c>
      <c r="B80" t="str">
        <f>'Assessed Non-TIF'!B80</f>
        <v>11</v>
      </c>
      <c r="C80" t="str">
        <f>'Assessed Non-TIF'!C80</f>
        <v>1350</v>
      </c>
      <c r="D80" t="str">
        <f>'Assessed Non-TIF'!D80</f>
        <v>1350</v>
      </c>
      <c r="E80" t="str">
        <f>'Assessed Non-TIF'!E80</f>
        <v>COLLINS-MAXWELL</v>
      </c>
      <c r="F80" t="str">
        <f>'Assessed Non-TIF'!F80</f>
        <v>Collins-Maxwell</v>
      </c>
      <c r="G80" s="8">
        <f>SUMIFS(AssessedValuation[100% Residential],AssessedValuation[Dist],$C80,AssessedValuation[Tif_NonTIF],$A$4)</f>
        <v>533388</v>
      </c>
      <c r="H80" s="8">
        <f>SUMIFS(AssessedValuation[100% Ag Land],AssessedValuation[Dist],$C80,AssessedValuation[Tif_NonTIF],$A$4)</f>
        <v>0</v>
      </c>
      <c r="I80" s="8">
        <f>SUMIFS(AssessedValuation[100% Ag Building],AssessedValuation[Dist],$C80,AssessedValuation[Tif_NonTIF],$A$4)</f>
        <v>0</v>
      </c>
      <c r="J80" s="8">
        <f>SUMIFS(AssessedValuation[100% Commercial],AssessedValuation[Dist],$C80,AssessedValuation[Tif_NonTIF],$A$4)</f>
        <v>6750777</v>
      </c>
      <c r="K80" s="8">
        <f>SUMIFS(AssessedValuation[100% Industrial],AssessedValuation[Dist],$C80,AssessedValuation[Tif_NonTIF],$A$4)</f>
        <v>309120</v>
      </c>
      <c r="L80" s="8">
        <f>SUMIFS(AssessedValuation[100% Reserved],AssessedValuation[Dist],$C80,AssessedValuation[Tif_NonTIF],$A$4)</f>
        <v>0</v>
      </c>
      <c r="M80" s="8">
        <f>SUMIFS(AssessedValuation[100% Reserved3],AssessedValuation[Dist],$C80,AssessedValuation[Tif_NonTIF],$A$4)</f>
        <v>0</v>
      </c>
      <c r="N80" s="8">
        <f>SUMIFS(AssessedValuation[100% Railroads],AssessedValuation[Dist],$C80,AssessedValuation[Tif_NonTIF],$A$4)</f>
        <v>0</v>
      </c>
      <c r="O80" s="8">
        <f>SUMIFS(AssessedValuation[100% Utilities],AssessedValuation[Dist],$C80,AssessedValuation[Tif_NonTIF],$A$4)</f>
        <v>0</v>
      </c>
      <c r="P80" s="8">
        <f>SUMIFS(AssessedValuation[100% Other],AssessedValuation[Dist],$C80,AssessedValuation[Tif_NonTIF],$A$4)</f>
        <v>0</v>
      </c>
      <c r="Q80" s="8">
        <f>SUMIFS(AssessedValuation[100% Gross],AssessedValuation[Dist],$C80,AssessedValuation[Tif_NonTIF],$A$4)</f>
        <v>7593285</v>
      </c>
      <c r="R80" s="8">
        <f>SUMIFS(AssessedValuation[100% Military Exempt],AssessedValuation[Dist],$C80,AssessedValuation[Tif_NonTIF],$A$4)</f>
        <v>0</v>
      </c>
      <c r="S80" s="8">
        <f>SUMIFS(AssessedValuation[100% Net],AssessedValuation[Dist],$C80,AssessedValuation[Tif_NonTIF],$A$4)</f>
        <v>7593285</v>
      </c>
      <c r="T80" s="8">
        <f>SUMIFS(AssessedValuation[100% Gas &amp; Elec Utilities],AssessedValuation[Dist],$C80,AssessedValuation[Tif_NonTIF],$A$4)</f>
        <v>0</v>
      </c>
      <c r="U80" s="8">
        <f t="shared" si="1"/>
        <v>7593285</v>
      </c>
    </row>
    <row r="81" spans="1:21" x14ac:dyDescent="0.25">
      <c r="A81">
        <f>'Assessed Non-TIF'!A81</f>
        <v>2024</v>
      </c>
      <c r="B81" t="str">
        <f>'Assessed Non-TIF'!B81</f>
        <v>11</v>
      </c>
      <c r="C81" t="str">
        <f>'Assessed Non-TIF'!C81</f>
        <v>1359</v>
      </c>
      <c r="D81" t="str">
        <f>'Assessed Non-TIF'!D81</f>
        <v>1359</v>
      </c>
      <c r="E81" t="str">
        <f>'Assessed Non-TIF'!E81</f>
        <v>COLO-NESCO</v>
      </c>
      <c r="F81" t="str">
        <f>'Assessed Non-TIF'!F81</f>
        <v>Colo-Nesco</v>
      </c>
      <c r="G81" s="8">
        <f>SUMIFS(AssessedValuation[100% Residential],AssessedValuation[Dist],$C81,AssessedValuation[Tif_NonTIF],$A$4)</f>
        <v>4697565</v>
      </c>
      <c r="H81" s="8">
        <f>SUMIFS(AssessedValuation[100% Ag Land],AssessedValuation[Dist],$C81,AssessedValuation[Tif_NonTIF],$A$4)</f>
        <v>0</v>
      </c>
      <c r="I81" s="8">
        <f>SUMIFS(AssessedValuation[100% Ag Building],AssessedValuation[Dist],$C81,AssessedValuation[Tif_NonTIF],$A$4)</f>
        <v>0</v>
      </c>
      <c r="J81" s="8">
        <f>SUMIFS(AssessedValuation[100% Commercial],AssessedValuation[Dist],$C81,AssessedValuation[Tif_NonTIF],$A$4)</f>
        <v>592611</v>
      </c>
      <c r="K81" s="8">
        <f>SUMIFS(AssessedValuation[100% Industrial],AssessedValuation[Dist],$C81,AssessedValuation[Tif_NonTIF],$A$4)</f>
        <v>40722997</v>
      </c>
      <c r="L81" s="8">
        <f>SUMIFS(AssessedValuation[100% Reserved],AssessedValuation[Dist],$C81,AssessedValuation[Tif_NonTIF],$A$4)</f>
        <v>0</v>
      </c>
      <c r="M81" s="8">
        <f>SUMIFS(AssessedValuation[100% Reserved3],AssessedValuation[Dist],$C81,AssessedValuation[Tif_NonTIF],$A$4)</f>
        <v>0</v>
      </c>
      <c r="N81" s="8">
        <f>SUMIFS(AssessedValuation[100% Railroads],AssessedValuation[Dist],$C81,AssessedValuation[Tif_NonTIF],$A$4)</f>
        <v>0</v>
      </c>
      <c r="O81" s="8">
        <f>SUMIFS(AssessedValuation[100% Utilities],AssessedValuation[Dist],$C81,AssessedValuation[Tif_NonTIF],$A$4)</f>
        <v>0</v>
      </c>
      <c r="P81" s="8">
        <f>SUMIFS(AssessedValuation[100% Other],AssessedValuation[Dist],$C81,AssessedValuation[Tif_NonTIF],$A$4)</f>
        <v>0</v>
      </c>
      <c r="Q81" s="8">
        <f>SUMIFS(AssessedValuation[100% Gross],AssessedValuation[Dist],$C81,AssessedValuation[Tif_NonTIF],$A$4)</f>
        <v>46013173</v>
      </c>
      <c r="R81" s="8">
        <f>SUMIFS(AssessedValuation[100% Military Exempt],AssessedValuation[Dist],$C81,AssessedValuation[Tif_NonTIF],$A$4)</f>
        <v>0</v>
      </c>
      <c r="S81" s="8">
        <f>SUMIFS(AssessedValuation[100% Net],AssessedValuation[Dist],$C81,AssessedValuation[Tif_NonTIF],$A$4)</f>
        <v>46013173</v>
      </c>
      <c r="T81" s="8">
        <f>SUMIFS(AssessedValuation[100% Gas &amp; Elec Utilities],AssessedValuation[Dist],$C81,AssessedValuation[Tif_NonTIF],$A$4)</f>
        <v>0</v>
      </c>
      <c r="U81" s="8">
        <f t="shared" si="1"/>
        <v>46013173</v>
      </c>
    </row>
    <row r="82" spans="1:21" x14ac:dyDescent="0.25">
      <c r="A82">
        <f>'Assessed Non-TIF'!A82</f>
        <v>2024</v>
      </c>
      <c r="B82" t="str">
        <f>'Assessed Non-TIF'!B82</f>
        <v>09</v>
      </c>
      <c r="C82" t="str">
        <f>'Assessed Non-TIF'!C82</f>
        <v>1368</v>
      </c>
      <c r="D82" t="str">
        <f>'Assessed Non-TIF'!D82</f>
        <v>1368</v>
      </c>
      <c r="E82" t="str">
        <f>'Assessed Non-TIF'!E82</f>
        <v>COLUMBUS</v>
      </c>
      <c r="F82" t="str">
        <f>'Assessed Non-TIF'!F82</f>
        <v>Columbus</v>
      </c>
      <c r="G82" s="8">
        <f>SUMIFS(AssessedValuation[100% Residential],AssessedValuation[Dist],$C82,AssessedValuation[Tif_NonTIF],$A$4)</f>
        <v>1148678</v>
      </c>
      <c r="H82" s="8">
        <f>SUMIFS(AssessedValuation[100% Ag Land],AssessedValuation[Dist],$C82,AssessedValuation[Tif_NonTIF],$A$4)</f>
        <v>0</v>
      </c>
      <c r="I82" s="8">
        <f>SUMIFS(AssessedValuation[100% Ag Building],AssessedValuation[Dist],$C82,AssessedValuation[Tif_NonTIF],$A$4)</f>
        <v>0</v>
      </c>
      <c r="J82" s="8">
        <f>SUMIFS(AssessedValuation[100% Commercial],AssessedValuation[Dist],$C82,AssessedValuation[Tif_NonTIF],$A$4)</f>
        <v>0</v>
      </c>
      <c r="K82" s="8">
        <f>SUMIFS(AssessedValuation[100% Industrial],AssessedValuation[Dist],$C82,AssessedValuation[Tif_NonTIF],$A$4)</f>
        <v>0</v>
      </c>
      <c r="L82" s="8">
        <f>SUMIFS(AssessedValuation[100% Reserved],AssessedValuation[Dist],$C82,AssessedValuation[Tif_NonTIF],$A$4)</f>
        <v>0</v>
      </c>
      <c r="M82" s="8">
        <f>SUMIFS(AssessedValuation[100% Reserved3],AssessedValuation[Dist],$C82,AssessedValuation[Tif_NonTIF],$A$4)</f>
        <v>0</v>
      </c>
      <c r="N82" s="8">
        <f>SUMIFS(AssessedValuation[100% Railroads],AssessedValuation[Dist],$C82,AssessedValuation[Tif_NonTIF],$A$4)</f>
        <v>0</v>
      </c>
      <c r="O82" s="8">
        <f>SUMIFS(AssessedValuation[100% Utilities],AssessedValuation[Dist],$C82,AssessedValuation[Tif_NonTIF],$A$4)</f>
        <v>0</v>
      </c>
      <c r="P82" s="8">
        <f>SUMIFS(AssessedValuation[100% Other],AssessedValuation[Dist],$C82,AssessedValuation[Tif_NonTIF],$A$4)</f>
        <v>0</v>
      </c>
      <c r="Q82" s="8">
        <f>SUMIFS(AssessedValuation[100% Gross],AssessedValuation[Dist],$C82,AssessedValuation[Tif_NonTIF],$A$4)</f>
        <v>1148678</v>
      </c>
      <c r="R82" s="8">
        <f>SUMIFS(AssessedValuation[100% Military Exempt],AssessedValuation[Dist],$C82,AssessedValuation[Tif_NonTIF],$A$4)</f>
        <v>3704</v>
      </c>
      <c r="S82" s="8">
        <f>SUMIFS(AssessedValuation[100% Net],AssessedValuation[Dist],$C82,AssessedValuation[Tif_NonTIF],$A$4)</f>
        <v>1144974</v>
      </c>
      <c r="T82" s="8">
        <f>SUMIFS(AssessedValuation[100% Gas &amp; Elec Utilities],AssessedValuation[Dist],$C82,AssessedValuation[Tif_NonTIF],$A$4)</f>
        <v>0</v>
      </c>
      <c r="U82" s="8">
        <f t="shared" si="1"/>
        <v>1144974</v>
      </c>
    </row>
    <row r="83" spans="1:21" x14ac:dyDescent="0.25">
      <c r="A83">
        <f>'Assessed Non-TIF'!A83</f>
        <v>2024</v>
      </c>
      <c r="B83" t="str">
        <f>'Assessed Non-TIF'!B83</f>
        <v>11</v>
      </c>
      <c r="C83" t="str">
        <f>'Assessed Non-TIF'!C83</f>
        <v>1413</v>
      </c>
      <c r="D83" t="str">
        <f>'Assessed Non-TIF'!D83</f>
        <v>1413</v>
      </c>
      <c r="E83" t="str">
        <f>'Assessed Non-TIF'!E83</f>
        <v>COON RAPIDS-BAYARD</v>
      </c>
      <c r="F83" t="str">
        <f>'Assessed Non-TIF'!F83</f>
        <v>Coon Rapids-Bayard</v>
      </c>
      <c r="G83" s="8">
        <f>SUMIFS(AssessedValuation[100% Residential],AssessedValuation[Dist],$C83,AssessedValuation[Tif_NonTIF],$A$4)</f>
        <v>1988406</v>
      </c>
      <c r="H83" s="8">
        <f>SUMIFS(AssessedValuation[100% Ag Land],AssessedValuation[Dist],$C83,AssessedValuation[Tif_NonTIF],$A$4)</f>
        <v>0</v>
      </c>
      <c r="I83" s="8">
        <f>SUMIFS(AssessedValuation[100% Ag Building],AssessedValuation[Dist],$C83,AssessedValuation[Tif_NonTIF],$A$4)</f>
        <v>0</v>
      </c>
      <c r="J83" s="8">
        <f>SUMIFS(AssessedValuation[100% Commercial],AssessedValuation[Dist],$C83,AssessedValuation[Tif_NonTIF],$A$4)</f>
        <v>3234360</v>
      </c>
      <c r="K83" s="8">
        <f>SUMIFS(AssessedValuation[100% Industrial],AssessedValuation[Dist],$C83,AssessedValuation[Tif_NonTIF],$A$4)</f>
        <v>476459</v>
      </c>
      <c r="L83" s="8">
        <f>SUMIFS(AssessedValuation[100% Reserved],AssessedValuation[Dist],$C83,AssessedValuation[Tif_NonTIF],$A$4)</f>
        <v>0</v>
      </c>
      <c r="M83" s="8">
        <f>SUMIFS(AssessedValuation[100% Reserved3],AssessedValuation[Dist],$C83,AssessedValuation[Tif_NonTIF],$A$4)</f>
        <v>0</v>
      </c>
      <c r="N83" s="8">
        <f>SUMIFS(AssessedValuation[100% Railroads],AssessedValuation[Dist],$C83,AssessedValuation[Tif_NonTIF],$A$4)</f>
        <v>0</v>
      </c>
      <c r="O83" s="8">
        <f>SUMIFS(AssessedValuation[100% Utilities],AssessedValuation[Dist],$C83,AssessedValuation[Tif_NonTIF],$A$4)</f>
        <v>0</v>
      </c>
      <c r="P83" s="8">
        <f>SUMIFS(AssessedValuation[100% Other],AssessedValuation[Dist],$C83,AssessedValuation[Tif_NonTIF],$A$4)</f>
        <v>0</v>
      </c>
      <c r="Q83" s="8">
        <f>SUMIFS(AssessedValuation[100% Gross],AssessedValuation[Dist],$C83,AssessedValuation[Tif_NonTIF],$A$4)</f>
        <v>5699225</v>
      </c>
      <c r="R83" s="8">
        <f>SUMIFS(AssessedValuation[100% Military Exempt],AssessedValuation[Dist],$C83,AssessedValuation[Tif_NonTIF],$A$4)</f>
        <v>0</v>
      </c>
      <c r="S83" s="8">
        <f>SUMIFS(AssessedValuation[100% Net],AssessedValuation[Dist],$C83,AssessedValuation[Tif_NonTIF],$A$4)</f>
        <v>5699225</v>
      </c>
      <c r="T83" s="8">
        <f>SUMIFS(AssessedValuation[100% Gas &amp; Elec Utilities],AssessedValuation[Dist],$C83,AssessedValuation[Tif_NonTIF],$A$4)</f>
        <v>0</v>
      </c>
      <c r="U83" s="8">
        <f t="shared" si="1"/>
        <v>5699225</v>
      </c>
    </row>
    <row r="84" spans="1:21" x14ac:dyDescent="0.25">
      <c r="A84">
        <f>'Assessed Non-TIF'!A84</f>
        <v>2024</v>
      </c>
      <c r="B84" t="str">
        <f>'Assessed Non-TIF'!B84</f>
        <v>13</v>
      </c>
      <c r="C84" t="str">
        <f>'Assessed Non-TIF'!C84</f>
        <v>1431</v>
      </c>
      <c r="D84" t="str">
        <f>'Assessed Non-TIF'!D84</f>
        <v>1431</v>
      </c>
      <c r="E84" t="str">
        <f>'Assessed Non-TIF'!E84</f>
        <v>CORNING</v>
      </c>
      <c r="F84" t="str">
        <f>'Assessed Non-TIF'!F84</f>
        <v>Corning</v>
      </c>
      <c r="G84" s="8">
        <f>SUMIFS(AssessedValuation[100% Residential],AssessedValuation[Dist],$C84,AssessedValuation[Tif_NonTIF],$A$4)</f>
        <v>0</v>
      </c>
      <c r="H84" s="8">
        <f>SUMIFS(AssessedValuation[100% Ag Land],AssessedValuation[Dist],$C84,AssessedValuation[Tif_NonTIF],$A$4)</f>
        <v>0</v>
      </c>
      <c r="I84" s="8">
        <f>SUMIFS(AssessedValuation[100% Ag Building],AssessedValuation[Dist],$C84,AssessedValuation[Tif_NonTIF],$A$4)</f>
        <v>0</v>
      </c>
      <c r="J84" s="8">
        <f>SUMIFS(AssessedValuation[100% Commercial],AssessedValuation[Dist],$C84,AssessedValuation[Tif_NonTIF],$A$4)</f>
        <v>1763500</v>
      </c>
      <c r="K84" s="8">
        <f>SUMIFS(AssessedValuation[100% Industrial],AssessedValuation[Dist],$C84,AssessedValuation[Tif_NonTIF],$A$4)</f>
        <v>0</v>
      </c>
      <c r="L84" s="8">
        <f>SUMIFS(AssessedValuation[100% Reserved],AssessedValuation[Dist],$C84,AssessedValuation[Tif_NonTIF],$A$4)</f>
        <v>0</v>
      </c>
      <c r="M84" s="8">
        <f>SUMIFS(AssessedValuation[100% Reserved3],AssessedValuation[Dist],$C84,AssessedValuation[Tif_NonTIF],$A$4)</f>
        <v>0</v>
      </c>
      <c r="N84" s="8">
        <f>SUMIFS(AssessedValuation[100% Railroads],AssessedValuation[Dist],$C84,AssessedValuation[Tif_NonTIF],$A$4)</f>
        <v>0</v>
      </c>
      <c r="O84" s="8">
        <f>SUMIFS(AssessedValuation[100% Utilities],AssessedValuation[Dist],$C84,AssessedValuation[Tif_NonTIF],$A$4)</f>
        <v>0</v>
      </c>
      <c r="P84" s="8">
        <f>SUMIFS(AssessedValuation[100% Other],AssessedValuation[Dist],$C84,AssessedValuation[Tif_NonTIF],$A$4)</f>
        <v>0</v>
      </c>
      <c r="Q84" s="8">
        <f>SUMIFS(AssessedValuation[100% Gross],AssessedValuation[Dist],$C84,AssessedValuation[Tif_NonTIF],$A$4)</f>
        <v>1763500</v>
      </c>
      <c r="R84" s="8">
        <f>SUMIFS(AssessedValuation[100% Military Exempt],AssessedValuation[Dist],$C84,AssessedValuation[Tif_NonTIF],$A$4)</f>
        <v>0</v>
      </c>
      <c r="S84" s="8">
        <f>SUMIFS(AssessedValuation[100% Net],AssessedValuation[Dist],$C84,AssessedValuation[Tif_NonTIF],$A$4)</f>
        <v>1763500</v>
      </c>
      <c r="T84" s="8">
        <f>SUMIFS(AssessedValuation[100% Gas &amp; Elec Utilities],AssessedValuation[Dist],$C84,AssessedValuation[Tif_NonTIF],$A$4)</f>
        <v>0</v>
      </c>
      <c r="U84" s="8">
        <f t="shared" si="1"/>
        <v>1763500</v>
      </c>
    </row>
    <row r="85" spans="1:21" x14ac:dyDescent="0.25">
      <c r="A85">
        <f>'Assessed Non-TIF'!A85</f>
        <v>2024</v>
      </c>
      <c r="B85" t="str">
        <f>'Assessed Non-TIF'!B85</f>
        <v>13</v>
      </c>
      <c r="C85" t="str">
        <f>'Assessed Non-TIF'!C85</f>
        <v>1476</v>
      </c>
      <c r="D85" t="str">
        <f>'Assessed Non-TIF'!D85</f>
        <v>1476</v>
      </c>
      <c r="E85" t="str">
        <f>'Assessed Non-TIF'!E85</f>
        <v>COUNCIL BLUFFS</v>
      </c>
      <c r="F85" t="str">
        <f>'Assessed Non-TIF'!F85</f>
        <v>Council Bluffs</v>
      </c>
      <c r="G85" s="8">
        <f>SUMIFS(AssessedValuation[100% Residential],AssessedValuation[Dist],$C85,AssessedValuation[Tif_NonTIF],$A$4)</f>
        <v>27859877</v>
      </c>
      <c r="H85" s="8">
        <f>SUMIFS(AssessedValuation[100% Ag Land],AssessedValuation[Dist],$C85,AssessedValuation[Tif_NonTIF],$A$4)</f>
        <v>0</v>
      </c>
      <c r="I85" s="8">
        <f>SUMIFS(AssessedValuation[100% Ag Building],AssessedValuation[Dist],$C85,AssessedValuation[Tif_NonTIF],$A$4)</f>
        <v>0</v>
      </c>
      <c r="J85" s="8">
        <f>SUMIFS(AssessedValuation[100% Commercial],AssessedValuation[Dist],$C85,AssessedValuation[Tif_NonTIF],$A$4)</f>
        <v>43048931</v>
      </c>
      <c r="K85" s="8">
        <f>SUMIFS(AssessedValuation[100% Industrial],AssessedValuation[Dist],$C85,AssessedValuation[Tif_NonTIF],$A$4)</f>
        <v>51186</v>
      </c>
      <c r="L85" s="8">
        <f>SUMIFS(AssessedValuation[100% Reserved],AssessedValuation[Dist],$C85,AssessedValuation[Tif_NonTIF],$A$4)</f>
        <v>0</v>
      </c>
      <c r="M85" s="8">
        <f>SUMIFS(AssessedValuation[100% Reserved3],AssessedValuation[Dist],$C85,AssessedValuation[Tif_NonTIF],$A$4)</f>
        <v>0</v>
      </c>
      <c r="N85" s="8">
        <f>SUMIFS(AssessedValuation[100% Railroads],AssessedValuation[Dist],$C85,AssessedValuation[Tif_NonTIF],$A$4)</f>
        <v>0</v>
      </c>
      <c r="O85" s="8">
        <f>SUMIFS(AssessedValuation[100% Utilities],AssessedValuation[Dist],$C85,AssessedValuation[Tif_NonTIF],$A$4)</f>
        <v>0</v>
      </c>
      <c r="P85" s="8">
        <f>SUMIFS(AssessedValuation[100% Other],AssessedValuation[Dist],$C85,AssessedValuation[Tif_NonTIF],$A$4)</f>
        <v>0</v>
      </c>
      <c r="Q85" s="8">
        <f>SUMIFS(AssessedValuation[100% Gross],AssessedValuation[Dist],$C85,AssessedValuation[Tif_NonTIF],$A$4)</f>
        <v>70959994</v>
      </c>
      <c r="R85" s="8">
        <f>SUMIFS(AssessedValuation[100% Military Exempt],AssessedValuation[Dist],$C85,AssessedValuation[Tif_NonTIF],$A$4)</f>
        <v>0</v>
      </c>
      <c r="S85" s="8">
        <f>SUMIFS(AssessedValuation[100% Net],AssessedValuation[Dist],$C85,AssessedValuation[Tif_NonTIF],$A$4)</f>
        <v>70959994</v>
      </c>
      <c r="T85" s="8">
        <f>SUMIFS(AssessedValuation[100% Gas &amp; Elec Utilities],AssessedValuation[Dist],$C85,AssessedValuation[Tif_NonTIF],$A$4)</f>
        <v>0</v>
      </c>
      <c r="U85" s="8">
        <f t="shared" si="1"/>
        <v>70959994</v>
      </c>
    </row>
    <row r="86" spans="1:21" x14ac:dyDescent="0.25">
      <c r="A86">
        <f>'Assessed Non-TIF'!A86</f>
        <v>2024</v>
      </c>
      <c r="B86" t="str">
        <f>'Assessed Non-TIF'!B86</f>
        <v>13</v>
      </c>
      <c r="C86" t="str">
        <f>'Assessed Non-TIF'!C86</f>
        <v>1503</v>
      </c>
      <c r="D86" t="str">
        <f>'Assessed Non-TIF'!D86</f>
        <v>1503</v>
      </c>
      <c r="E86" t="str">
        <f>'Assessed Non-TIF'!E86</f>
        <v>CRESTON</v>
      </c>
      <c r="F86" t="str">
        <f>'Assessed Non-TIF'!F86</f>
        <v>Creston</v>
      </c>
      <c r="G86" s="8">
        <f>SUMIFS(AssessedValuation[100% Residential],AssessedValuation[Dist],$C86,AssessedValuation[Tif_NonTIF],$A$4)</f>
        <v>2570827</v>
      </c>
      <c r="H86" s="8">
        <f>SUMIFS(AssessedValuation[100% Ag Land],AssessedValuation[Dist],$C86,AssessedValuation[Tif_NonTIF],$A$4)</f>
        <v>0</v>
      </c>
      <c r="I86" s="8">
        <f>SUMIFS(AssessedValuation[100% Ag Building],AssessedValuation[Dist],$C86,AssessedValuation[Tif_NonTIF],$A$4)</f>
        <v>0</v>
      </c>
      <c r="J86" s="8">
        <f>SUMIFS(AssessedValuation[100% Commercial],AssessedValuation[Dist],$C86,AssessedValuation[Tif_NonTIF],$A$4)</f>
        <v>802133</v>
      </c>
      <c r="K86" s="8">
        <f>SUMIFS(AssessedValuation[100% Industrial],AssessedValuation[Dist],$C86,AssessedValuation[Tif_NonTIF],$A$4)</f>
        <v>4499892</v>
      </c>
      <c r="L86" s="8">
        <f>SUMIFS(AssessedValuation[100% Reserved],AssessedValuation[Dist],$C86,AssessedValuation[Tif_NonTIF],$A$4)</f>
        <v>0</v>
      </c>
      <c r="M86" s="8">
        <f>SUMIFS(AssessedValuation[100% Reserved3],AssessedValuation[Dist],$C86,AssessedValuation[Tif_NonTIF],$A$4)</f>
        <v>0</v>
      </c>
      <c r="N86" s="8">
        <f>SUMIFS(AssessedValuation[100% Railroads],AssessedValuation[Dist],$C86,AssessedValuation[Tif_NonTIF],$A$4)</f>
        <v>0</v>
      </c>
      <c r="O86" s="8">
        <f>SUMIFS(AssessedValuation[100% Utilities],AssessedValuation[Dist],$C86,AssessedValuation[Tif_NonTIF],$A$4)</f>
        <v>0</v>
      </c>
      <c r="P86" s="8">
        <f>SUMIFS(AssessedValuation[100% Other],AssessedValuation[Dist],$C86,AssessedValuation[Tif_NonTIF],$A$4)</f>
        <v>0</v>
      </c>
      <c r="Q86" s="8">
        <f>SUMIFS(AssessedValuation[100% Gross],AssessedValuation[Dist],$C86,AssessedValuation[Tif_NonTIF],$A$4)</f>
        <v>7872852</v>
      </c>
      <c r="R86" s="8">
        <f>SUMIFS(AssessedValuation[100% Military Exempt],AssessedValuation[Dist],$C86,AssessedValuation[Tif_NonTIF],$A$4)</f>
        <v>0</v>
      </c>
      <c r="S86" s="8">
        <f>SUMIFS(AssessedValuation[100% Net],AssessedValuation[Dist],$C86,AssessedValuation[Tif_NonTIF],$A$4)</f>
        <v>7872852</v>
      </c>
      <c r="T86" s="8">
        <f>SUMIFS(AssessedValuation[100% Gas &amp; Elec Utilities],AssessedValuation[Dist],$C86,AssessedValuation[Tif_NonTIF],$A$4)</f>
        <v>0</v>
      </c>
      <c r="U86" s="8">
        <f t="shared" si="1"/>
        <v>7872852</v>
      </c>
    </row>
    <row r="87" spans="1:21" x14ac:dyDescent="0.25">
      <c r="A87">
        <f>'Assessed Non-TIF'!A87</f>
        <v>2024</v>
      </c>
      <c r="B87" t="str">
        <f>'Assessed Non-TIF'!B87</f>
        <v>11</v>
      </c>
      <c r="C87" t="str">
        <f>'Assessed Non-TIF'!C87</f>
        <v>1576</v>
      </c>
      <c r="D87" t="str">
        <f>'Assessed Non-TIF'!D87</f>
        <v>1576</v>
      </c>
      <c r="E87" t="str">
        <f>'Assessed Non-TIF'!E87</f>
        <v>DALLAS CENTER-GRIMES</v>
      </c>
      <c r="F87" t="str">
        <f>'Assessed Non-TIF'!F87</f>
        <v>Dallas Center-Grimes</v>
      </c>
      <c r="G87" s="8">
        <f>SUMIFS(AssessedValuation[100% Residential],AssessedValuation[Dist],$C87,AssessedValuation[Tif_NonTIF],$A$4)</f>
        <v>115437076</v>
      </c>
      <c r="H87" s="8">
        <f>SUMIFS(AssessedValuation[100% Ag Land],AssessedValuation[Dist],$C87,AssessedValuation[Tif_NonTIF],$A$4)</f>
        <v>0</v>
      </c>
      <c r="I87" s="8">
        <f>SUMIFS(AssessedValuation[100% Ag Building],AssessedValuation[Dist],$C87,AssessedValuation[Tif_NonTIF],$A$4)</f>
        <v>0</v>
      </c>
      <c r="J87" s="8">
        <f>SUMIFS(AssessedValuation[100% Commercial],AssessedValuation[Dist],$C87,AssessedValuation[Tif_NonTIF],$A$4)</f>
        <v>121733967</v>
      </c>
      <c r="K87" s="8">
        <f>SUMIFS(AssessedValuation[100% Industrial],AssessedValuation[Dist],$C87,AssessedValuation[Tif_NonTIF],$A$4)</f>
        <v>10991278</v>
      </c>
      <c r="L87" s="8">
        <f>SUMIFS(AssessedValuation[100% Reserved],AssessedValuation[Dist],$C87,AssessedValuation[Tif_NonTIF],$A$4)</f>
        <v>0</v>
      </c>
      <c r="M87" s="8">
        <f>SUMIFS(AssessedValuation[100% Reserved3],AssessedValuation[Dist],$C87,AssessedValuation[Tif_NonTIF],$A$4)</f>
        <v>0</v>
      </c>
      <c r="N87" s="8">
        <f>SUMIFS(AssessedValuation[100% Railroads],AssessedValuation[Dist],$C87,AssessedValuation[Tif_NonTIF],$A$4)</f>
        <v>0</v>
      </c>
      <c r="O87" s="8">
        <f>SUMIFS(AssessedValuation[100% Utilities],AssessedValuation[Dist],$C87,AssessedValuation[Tif_NonTIF],$A$4)</f>
        <v>0</v>
      </c>
      <c r="P87" s="8">
        <f>SUMIFS(AssessedValuation[100% Other],AssessedValuation[Dist],$C87,AssessedValuation[Tif_NonTIF],$A$4)</f>
        <v>0</v>
      </c>
      <c r="Q87" s="8">
        <f>SUMIFS(AssessedValuation[100% Gross],AssessedValuation[Dist],$C87,AssessedValuation[Tif_NonTIF],$A$4)</f>
        <v>248162321</v>
      </c>
      <c r="R87" s="8">
        <f>SUMIFS(AssessedValuation[100% Military Exempt],AssessedValuation[Dist],$C87,AssessedValuation[Tif_NonTIF],$A$4)</f>
        <v>0</v>
      </c>
      <c r="S87" s="8">
        <f>SUMIFS(AssessedValuation[100% Net],AssessedValuation[Dist],$C87,AssessedValuation[Tif_NonTIF],$A$4)</f>
        <v>248162321</v>
      </c>
      <c r="T87" s="8">
        <f>SUMIFS(AssessedValuation[100% Gas &amp; Elec Utilities],AssessedValuation[Dist],$C87,AssessedValuation[Tif_NonTIF],$A$4)</f>
        <v>0</v>
      </c>
      <c r="U87" s="8">
        <f t="shared" si="1"/>
        <v>248162321</v>
      </c>
    </row>
    <row r="88" spans="1:21" x14ac:dyDescent="0.25">
      <c r="A88">
        <f>'Assessed Non-TIF'!A88</f>
        <v>2024</v>
      </c>
      <c r="B88" t="str">
        <f>'Assessed Non-TIF'!B88</f>
        <v>15</v>
      </c>
      <c r="C88" t="str">
        <f>'Assessed Non-TIF'!C88</f>
        <v>1602</v>
      </c>
      <c r="D88" t="str">
        <f>'Assessed Non-TIF'!D88</f>
        <v>1602</v>
      </c>
      <c r="E88" t="str">
        <f>'Assessed Non-TIF'!E88</f>
        <v>DANVILLE</v>
      </c>
      <c r="F88" t="str">
        <f>'Assessed Non-TIF'!F88</f>
        <v>Danville</v>
      </c>
      <c r="G88" s="8">
        <f>SUMIFS(AssessedValuation[100% Residential],AssessedValuation[Dist],$C88,AssessedValuation[Tif_NonTIF],$A$4)</f>
        <v>0</v>
      </c>
      <c r="H88" s="8">
        <f>SUMIFS(AssessedValuation[100% Ag Land],AssessedValuation[Dist],$C88,AssessedValuation[Tif_NonTIF],$A$4)</f>
        <v>0</v>
      </c>
      <c r="I88" s="8">
        <f>SUMIFS(AssessedValuation[100% Ag Building],AssessedValuation[Dist],$C88,AssessedValuation[Tif_NonTIF],$A$4)</f>
        <v>0</v>
      </c>
      <c r="J88" s="8">
        <f>SUMIFS(AssessedValuation[100% Commercial],AssessedValuation[Dist],$C88,AssessedValuation[Tif_NonTIF],$A$4)</f>
        <v>0</v>
      </c>
      <c r="K88" s="8">
        <f>SUMIFS(AssessedValuation[100% Industrial],AssessedValuation[Dist],$C88,AssessedValuation[Tif_NonTIF],$A$4)</f>
        <v>0</v>
      </c>
      <c r="L88" s="8">
        <f>SUMIFS(AssessedValuation[100% Reserved],AssessedValuation[Dist],$C88,AssessedValuation[Tif_NonTIF],$A$4)</f>
        <v>0</v>
      </c>
      <c r="M88" s="8">
        <f>SUMIFS(AssessedValuation[100% Reserved3],AssessedValuation[Dist],$C88,AssessedValuation[Tif_NonTIF],$A$4)</f>
        <v>0</v>
      </c>
      <c r="N88" s="8">
        <f>SUMIFS(AssessedValuation[100% Railroads],AssessedValuation[Dist],$C88,AssessedValuation[Tif_NonTIF],$A$4)</f>
        <v>0</v>
      </c>
      <c r="O88" s="8">
        <f>SUMIFS(AssessedValuation[100% Utilities],AssessedValuation[Dist],$C88,AssessedValuation[Tif_NonTIF],$A$4)</f>
        <v>0</v>
      </c>
      <c r="P88" s="8">
        <f>SUMIFS(AssessedValuation[100% Other],AssessedValuation[Dist],$C88,AssessedValuation[Tif_NonTIF],$A$4)</f>
        <v>0</v>
      </c>
      <c r="Q88" s="8">
        <f>SUMIFS(AssessedValuation[100% Gross],AssessedValuation[Dist],$C88,AssessedValuation[Tif_NonTIF],$A$4)</f>
        <v>0</v>
      </c>
      <c r="R88" s="8">
        <f>SUMIFS(AssessedValuation[100% Military Exempt],AssessedValuation[Dist],$C88,AssessedValuation[Tif_NonTIF],$A$4)</f>
        <v>0</v>
      </c>
      <c r="S88" s="8">
        <f>SUMIFS(AssessedValuation[100% Net],AssessedValuation[Dist],$C88,AssessedValuation[Tif_NonTIF],$A$4)</f>
        <v>0</v>
      </c>
      <c r="T88" s="8">
        <f>SUMIFS(AssessedValuation[100% Gas &amp; Elec Utilities],AssessedValuation[Dist],$C88,AssessedValuation[Tif_NonTIF],$A$4)</f>
        <v>0</v>
      </c>
      <c r="U88" s="8">
        <f t="shared" si="1"/>
        <v>0</v>
      </c>
    </row>
    <row r="89" spans="1:21" x14ac:dyDescent="0.25">
      <c r="A89">
        <f>'Assessed Non-TIF'!A89</f>
        <v>2024</v>
      </c>
      <c r="B89" t="str">
        <f>'Assessed Non-TIF'!B89</f>
        <v>09</v>
      </c>
      <c r="C89" t="str">
        <f>'Assessed Non-TIF'!C89</f>
        <v>1611</v>
      </c>
      <c r="D89" t="str">
        <f>'Assessed Non-TIF'!D89</f>
        <v>1611</v>
      </c>
      <c r="E89" t="str">
        <f>'Assessed Non-TIF'!E89</f>
        <v>DAVENPORT</v>
      </c>
      <c r="F89" t="str">
        <f>'Assessed Non-TIF'!F89</f>
        <v>Davenport</v>
      </c>
      <c r="G89" s="8">
        <f>SUMIFS(AssessedValuation[100% Residential],AssessedValuation[Dist],$C89,AssessedValuation[Tif_NonTIF],$A$4)</f>
        <v>36394597</v>
      </c>
      <c r="H89" s="8">
        <f>SUMIFS(AssessedValuation[100% Ag Land],AssessedValuation[Dist],$C89,AssessedValuation[Tif_NonTIF],$A$4)</f>
        <v>0</v>
      </c>
      <c r="I89" s="8">
        <f>SUMIFS(AssessedValuation[100% Ag Building],AssessedValuation[Dist],$C89,AssessedValuation[Tif_NonTIF],$A$4)</f>
        <v>0</v>
      </c>
      <c r="J89" s="8">
        <f>SUMIFS(AssessedValuation[100% Commercial],AssessedValuation[Dist],$C89,AssessedValuation[Tif_NonTIF],$A$4)</f>
        <v>119052475</v>
      </c>
      <c r="K89" s="8">
        <f>SUMIFS(AssessedValuation[100% Industrial],AssessedValuation[Dist],$C89,AssessedValuation[Tif_NonTIF],$A$4)</f>
        <v>838</v>
      </c>
      <c r="L89" s="8">
        <f>SUMIFS(AssessedValuation[100% Reserved],AssessedValuation[Dist],$C89,AssessedValuation[Tif_NonTIF],$A$4)</f>
        <v>0</v>
      </c>
      <c r="M89" s="8">
        <f>SUMIFS(AssessedValuation[100% Reserved3],AssessedValuation[Dist],$C89,AssessedValuation[Tif_NonTIF],$A$4)</f>
        <v>0</v>
      </c>
      <c r="N89" s="8">
        <f>SUMIFS(AssessedValuation[100% Railroads],AssessedValuation[Dist],$C89,AssessedValuation[Tif_NonTIF],$A$4)</f>
        <v>0</v>
      </c>
      <c r="O89" s="8">
        <f>SUMIFS(AssessedValuation[100% Utilities],AssessedValuation[Dist],$C89,AssessedValuation[Tif_NonTIF],$A$4)</f>
        <v>0</v>
      </c>
      <c r="P89" s="8">
        <f>SUMIFS(AssessedValuation[100% Other],AssessedValuation[Dist],$C89,AssessedValuation[Tif_NonTIF],$A$4)</f>
        <v>0</v>
      </c>
      <c r="Q89" s="8">
        <f>SUMIFS(AssessedValuation[100% Gross],AssessedValuation[Dist],$C89,AssessedValuation[Tif_NonTIF],$A$4)</f>
        <v>155447910</v>
      </c>
      <c r="R89" s="8">
        <f>SUMIFS(AssessedValuation[100% Military Exempt],AssessedValuation[Dist],$C89,AssessedValuation[Tif_NonTIF],$A$4)</f>
        <v>7408</v>
      </c>
      <c r="S89" s="8">
        <f>SUMIFS(AssessedValuation[100% Net],AssessedValuation[Dist],$C89,AssessedValuation[Tif_NonTIF],$A$4)</f>
        <v>155440502</v>
      </c>
      <c r="T89" s="8">
        <f>SUMIFS(AssessedValuation[100% Gas &amp; Elec Utilities],AssessedValuation[Dist],$C89,AssessedValuation[Tif_NonTIF],$A$4)</f>
        <v>0</v>
      </c>
      <c r="U89" s="8">
        <f t="shared" si="1"/>
        <v>155440502</v>
      </c>
    </row>
    <row r="90" spans="1:21" x14ac:dyDescent="0.25">
      <c r="A90">
        <f>'Assessed Non-TIF'!A90</f>
        <v>2024</v>
      </c>
      <c r="B90" t="str">
        <f>'Assessed Non-TIF'!B90</f>
        <v>15</v>
      </c>
      <c r="C90" t="str">
        <f>'Assessed Non-TIF'!C90</f>
        <v>1619</v>
      </c>
      <c r="D90" t="str">
        <f>'Assessed Non-TIF'!D90</f>
        <v>1619</v>
      </c>
      <c r="E90" t="str">
        <f>'Assessed Non-TIF'!E90</f>
        <v>DAVIS COUNTY</v>
      </c>
      <c r="F90" t="str">
        <f>'Assessed Non-TIF'!F90</f>
        <v>Davis County</v>
      </c>
      <c r="G90" s="8">
        <f>SUMIFS(AssessedValuation[100% Residential],AssessedValuation[Dist],$C90,AssessedValuation[Tif_NonTIF],$A$4)</f>
        <v>9521948</v>
      </c>
      <c r="H90" s="8">
        <f>SUMIFS(AssessedValuation[100% Ag Land],AssessedValuation[Dist],$C90,AssessedValuation[Tif_NonTIF],$A$4)</f>
        <v>0</v>
      </c>
      <c r="I90" s="8">
        <f>SUMIFS(AssessedValuation[100% Ag Building],AssessedValuation[Dist],$C90,AssessedValuation[Tif_NonTIF],$A$4)</f>
        <v>0</v>
      </c>
      <c r="J90" s="8">
        <f>SUMIFS(AssessedValuation[100% Commercial],AssessedValuation[Dist],$C90,AssessedValuation[Tif_NonTIF],$A$4)</f>
        <v>10527282</v>
      </c>
      <c r="K90" s="8">
        <f>SUMIFS(AssessedValuation[100% Industrial],AssessedValuation[Dist],$C90,AssessedValuation[Tif_NonTIF],$A$4)</f>
        <v>3576822</v>
      </c>
      <c r="L90" s="8">
        <f>SUMIFS(AssessedValuation[100% Reserved],AssessedValuation[Dist],$C90,AssessedValuation[Tif_NonTIF],$A$4)</f>
        <v>0</v>
      </c>
      <c r="M90" s="8">
        <f>SUMIFS(AssessedValuation[100% Reserved3],AssessedValuation[Dist],$C90,AssessedValuation[Tif_NonTIF],$A$4)</f>
        <v>0</v>
      </c>
      <c r="N90" s="8">
        <f>SUMIFS(AssessedValuation[100% Railroads],AssessedValuation[Dist],$C90,AssessedValuation[Tif_NonTIF],$A$4)</f>
        <v>0</v>
      </c>
      <c r="O90" s="8">
        <f>SUMIFS(AssessedValuation[100% Utilities],AssessedValuation[Dist],$C90,AssessedValuation[Tif_NonTIF],$A$4)</f>
        <v>0</v>
      </c>
      <c r="P90" s="8">
        <f>SUMIFS(AssessedValuation[100% Other],AssessedValuation[Dist],$C90,AssessedValuation[Tif_NonTIF],$A$4)</f>
        <v>0</v>
      </c>
      <c r="Q90" s="8">
        <f>SUMIFS(AssessedValuation[100% Gross],AssessedValuation[Dist],$C90,AssessedValuation[Tif_NonTIF],$A$4)</f>
        <v>23626052</v>
      </c>
      <c r="R90" s="8">
        <f>SUMIFS(AssessedValuation[100% Military Exempt],AssessedValuation[Dist],$C90,AssessedValuation[Tif_NonTIF],$A$4)</f>
        <v>0</v>
      </c>
      <c r="S90" s="8">
        <f>SUMIFS(AssessedValuation[100% Net],AssessedValuation[Dist],$C90,AssessedValuation[Tif_NonTIF],$A$4)</f>
        <v>23626052</v>
      </c>
      <c r="T90" s="8">
        <f>SUMIFS(AssessedValuation[100% Gas &amp; Elec Utilities],AssessedValuation[Dist],$C90,AssessedValuation[Tif_NonTIF],$A$4)</f>
        <v>0</v>
      </c>
      <c r="U90" s="8">
        <f t="shared" si="1"/>
        <v>23626052</v>
      </c>
    </row>
    <row r="91" spans="1:21" x14ac:dyDescent="0.25">
      <c r="A91">
        <f>'Assessed Non-TIF'!A91</f>
        <v>2024</v>
      </c>
      <c r="B91" t="str">
        <f>'Assessed Non-TIF'!B91</f>
        <v>01</v>
      </c>
      <c r="C91" t="str">
        <f>'Assessed Non-TIF'!C91</f>
        <v>1638</v>
      </c>
      <c r="D91" t="str">
        <f>'Assessed Non-TIF'!D91</f>
        <v>1638</v>
      </c>
      <c r="E91" t="str">
        <f>'Assessed Non-TIF'!E91</f>
        <v>DECORAH</v>
      </c>
      <c r="F91" t="str">
        <f>'Assessed Non-TIF'!F91</f>
        <v>Decorah</v>
      </c>
      <c r="G91" s="8">
        <f>SUMIFS(AssessedValuation[100% Residential],AssessedValuation[Dist],$C91,AssessedValuation[Tif_NonTIF],$A$4)</f>
        <v>0</v>
      </c>
      <c r="H91" s="8">
        <f>SUMIFS(AssessedValuation[100% Ag Land],AssessedValuation[Dist],$C91,AssessedValuation[Tif_NonTIF],$A$4)</f>
        <v>0</v>
      </c>
      <c r="I91" s="8">
        <f>SUMIFS(AssessedValuation[100% Ag Building],AssessedValuation[Dist],$C91,AssessedValuation[Tif_NonTIF],$A$4)</f>
        <v>0</v>
      </c>
      <c r="J91" s="8">
        <f>SUMIFS(AssessedValuation[100% Commercial],AssessedValuation[Dist],$C91,AssessedValuation[Tif_NonTIF],$A$4)</f>
        <v>4926962</v>
      </c>
      <c r="K91" s="8">
        <f>SUMIFS(AssessedValuation[100% Industrial],AssessedValuation[Dist],$C91,AssessedValuation[Tif_NonTIF],$A$4)</f>
        <v>0</v>
      </c>
      <c r="L91" s="8">
        <f>SUMIFS(AssessedValuation[100% Reserved],AssessedValuation[Dist],$C91,AssessedValuation[Tif_NonTIF],$A$4)</f>
        <v>0</v>
      </c>
      <c r="M91" s="8">
        <f>SUMIFS(AssessedValuation[100% Reserved3],AssessedValuation[Dist],$C91,AssessedValuation[Tif_NonTIF],$A$4)</f>
        <v>0</v>
      </c>
      <c r="N91" s="8">
        <f>SUMIFS(AssessedValuation[100% Railroads],AssessedValuation[Dist],$C91,AssessedValuation[Tif_NonTIF],$A$4)</f>
        <v>0</v>
      </c>
      <c r="O91" s="8">
        <f>SUMIFS(AssessedValuation[100% Utilities],AssessedValuation[Dist],$C91,AssessedValuation[Tif_NonTIF],$A$4)</f>
        <v>0</v>
      </c>
      <c r="P91" s="8">
        <f>SUMIFS(AssessedValuation[100% Other],AssessedValuation[Dist],$C91,AssessedValuation[Tif_NonTIF],$A$4)</f>
        <v>0</v>
      </c>
      <c r="Q91" s="8">
        <f>SUMIFS(AssessedValuation[100% Gross],AssessedValuation[Dist],$C91,AssessedValuation[Tif_NonTIF],$A$4)</f>
        <v>4926962</v>
      </c>
      <c r="R91" s="8">
        <f>SUMIFS(AssessedValuation[100% Military Exempt],AssessedValuation[Dist],$C91,AssessedValuation[Tif_NonTIF],$A$4)</f>
        <v>0</v>
      </c>
      <c r="S91" s="8">
        <f>SUMIFS(AssessedValuation[100% Net],AssessedValuation[Dist],$C91,AssessedValuation[Tif_NonTIF],$A$4)</f>
        <v>4926962</v>
      </c>
      <c r="T91" s="8">
        <f>SUMIFS(AssessedValuation[100% Gas &amp; Elec Utilities],AssessedValuation[Dist],$C91,AssessedValuation[Tif_NonTIF],$A$4)</f>
        <v>0</v>
      </c>
      <c r="U91" s="8">
        <f t="shared" si="1"/>
        <v>4926962</v>
      </c>
    </row>
    <row r="92" spans="1:21" x14ac:dyDescent="0.25">
      <c r="A92">
        <f>'Assessed Non-TIF'!A92</f>
        <v>2024</v>
      </c>
      <c r="B92" t="str">
        <f>'Assessed Non-TIF'!B92</f>
        <v>09</v>
      </c>
      <c r="C92" t="str">
        <f>'Assessed Non-TIF'!C92</f>
        <v>1675</v>
      </c>
      <c r="D92" t="str">
        <f>'Assessed Non-TIF'!D92</f>
        <v>1675</v>
      </c>
      <c r="E92" t="str">
        <f>'Assessed Non-TIF'!E92</f>
        <v>DELWOOD</v>
      </c>
      <c r="F92" t="str">
        <f>'Assessed Non-TIF'!F92</f>
        <v>Delwood</v>
      </c>
      <c r="G92" s="8">
        <f>SUMIFS(AssessedValuation[100% Residential],AssessedValuation[Dist],$C92,AssessedValuation[Tif_NonTIF],$A$4)</f>
        <v>0</v>
      </c>
      <c r="H92" s="8">
        <f>SUMIFS(AssessedValuation[100% Ag Land],AssessedValuation[Dist],$C92,AssessedValuation[Tif_NonTIF],$A$4)</f>
        <v>0</v>
      </c>
      <c r="I92" s="8">
        <f>SUMIFS(AssessedValuation[100% Ag Building],AssessedValuation[Dist],$C92,AssessedValuation[Tif_NonTIF],$A$4)</f>
        <v>0</v>
      </c>
      <c r="J92" s="8">
        <f>SUMIFS(AssessedValuation[100% Commercial],AssessedValuation[Dist],$C92,AssessedValuation[Tif_NonTIF],$A$4)</f>
        <v>0</v>
      </c>
      <c r="K92" s="8">
        <f>SUMIFS(AssessedValuation[100% Industrial],AssessedValuation[Dist],$C92,AssessedValuation[Tif_NonTIF],$A$4)</f>
        <v>0</v>
      </c>
      <c r="L92" s="8">
        <f>SUMIFS(AssessedValuation[100% Reserved],AssessedValuation[Dist],$C92,AssessedValuation[Tif_NonTIF],$A$4)</f>
        <v>0</v>
      </c>
      <c r="M92" s="8">
        <f>SUMIFS(AssessedValuation[100% Reserved3],AssessedValuation[Dist],$C92,AssessedValuation[Tif_NonTIF],$A$4)</f>
        <v>0</v>
      </c>
      <c r="N92" s="8">
        <f>SUMIFS(AssessedValuation[100% Railroads],AssessedValuation[Dist],$C92,AssessedValuation[Tif_NonTIF],$A$4)</f>
        <v>0</v>
      </c>
      <c r="O92" s="8">
        <f>SUMIFS(AssessedValuation[100% Utilities],AssessedValuation[Dist],$C92,AssessedValuation[Tif_NonTIF],$A$4)</f>
        <v>0</v>
      </c>
      <c r="P92" s="8">
        <f>SUMIFS(AssessedValuation[100% Other],AssessedValuation[Dist],$C92,AssessedValuation[Tif_NonTIF],$A$4)</f>
        <v>0</v>
      </c>
      <c r="Q92" s="8">
        <f>SUMIFS(AssessedValuation[100% Gross],AssessedValuation[Dist],$C92,AssessedValuation[Tif_NonTIF],$A$4)</f>
        <v>0</v>
      </c>
      <c r="R92" s="8">
        <f>SUMIFS(AssessedValuation[100% Military Exempt],AssessedValuation[Dist],$C92,AssessedValuation[Tif_NonTIF],$A$4)</f>
        <v>0</v>
      </c>
      <c r="S92" s="8">
        <f>SUMIFS(AssessedValuation[100% Net],AssessedValuation[Dist],$C92,AssessedValuation[Tif_NonTIF],$A$4)</f>
        <v>0</v>
      </c>
      <c r="T92" s="8">
        <f>SUMIFS(AssessedValuation[100% Gas &amp; Elec Utilities],AssessedValuation[Dist],$C92,AssessedValuation[Tif_NonTIF],$A$4)</f>
        <v>0</v>
      </c>
      <c r="U92" s="8">
        <f t="shared" si="1"/>
        <v>0</v>
      </c>
    </row>
    <row r="93" spans="1:21" x14ac:dyDescent="0.25">
      <c r="A93">
        <f>'Assessed Non-TIF'!A93</f>
        <v>2024</v>
      </c>
      <c r="B93" t="str">
        <f>'Assessed Non-TIF'!B93</f>
        <v>12</v>
      </c>
      <c r="C93" t="str">
        <f>'Assessed Non-TIF'!C93</f>
        <v>1701</v>
      </c>
      <c r="D93" t="str">
        <f>'Assessed Non-TIF'!D93</f>
        <v>1701</v>
      </c>
      <c r="E93" t="str">
        <f>'Assessed Non-TIF'!E93</f>
        <v>DENISON</v>
      </c>
      <c r="F93" t="str">
        <f>'Assessed Non-TIF'!F93</f>
        <v>Denison</v>
      </c>
      <c r="G93" s="8">
        <f>SUMIFS(AssessedValuation[100% Residential],AssessedValuation[Dist],$C93,AssessedValuation[Tif_NonTIF],$A$4)</f>
        <v>4120224</v>
      </c>
      <c r="H93" s="8">
        <f>SUMIFS(AssessedValuation[100% Ag Land],AssessedValuation[Dist],$C93,AssessedValuation[Tif_NonTIF],$A$4)</f>
        <v>0</v>
      </c>
      <c r="I93" s="8">
        <f>SUMIFS(AssessedValuation[100% Ag Building],AssessedValuation[Dist],$C93,AssessedValuation[Tif_NonTIF],$A$4)</f>
        <v>0</v>
      </c>
      <c r="J93" s="8">
        <f>SUMIFS(AssessedValuation[100% Commercial],AssessedValuation[Dist],$C93,AssessedValuation[Tif_NonTIF],$A$4)</f>
        <v>4154801</v>
      </c>
      <c r="K93" s="8">
        <f>SUMIFS(AssessedValuation[100% Industrial],AssessedValuation[Dist],$C93,AssessedValuation[Tif_NonTIF],$A$4)</f>
        <v>250105</v>
      </c>
      <c r="L93" s="8">
        <f>SUMIFS(AssessedValuation[100% Reserved],AssessedValuation[Dist],$C93,AssessedValuation[Tif_NonTIF],$A$4)</f>
        <v>0</v>
      </c>
      <c r="M93" s="8">
        <f>SUMIFS(AssessedValuation[100% Reserved3],AssessedValuation[Dist],$C93,AssessedValuation[Tif_NonTIF],$A$4)</f>
        <v>0</v>
      </c>
      <c r="N93" s="8">
        <f>SUMIFS(AssessedValuation[100% Railroads],AssessedValuation[Dist],$C93,AssessedValuation[Tif_NonTIF],$A$4)</f>
        <v>0</v>
      </c>
      <c r="O93" s="8">
        <f>SUMIFS(AssessedValuation[100% Utilities],AssessedValuation[Dist],$C93,AssessedValuation[Tif_NonTIF],$A$4)</f>
        <v>0</v>
      </c>
      <c r="P93" s="8">
        <f>SUMIFS(AssessedValuation[100% Other],AssessedValuation[Dist],$C93,AssessedValuation[Tif_NonTIF],$A$4)</f>
        <v>0</v>
      </c>
      <c r="Q93" s="8">
        <f>SUMIFS(AssessedValuation[100% Gross],AssessedValuation[Dist],$C93,AssessedValuation[Tif_NonTIF],$A$4)</f>
        <v>8525130</v>
      </c>
      <c r="R93" s="8">
        <f>SUMIFS(AssessedValuation[100% Military Exempt],AssessedValuation[Dist],$C93,AssessedValuation[Tif_NonTIF],$A$4)</f>
        <v>0</v>
      </c>
      <c r="S93" s="8">
        <f>SUMIFS(AssessedValuation[100% Net],AssessedValuation[Dist],$C93,AssessedValuation[Tif_NonTIF],$A$4)</f>
        <v>8525130</v>
      </c>
      <c r="T93" s="8">
        <f>SUMIFS(AssessedValuation[100% Gas &amp; Elec Utilities],AssessedValuation[Dist],$C93,AssessedValuation[Tif_NonTIF],$A$4)</f>
        <v>0</v>
      </c>
      <c r="U93" s="8">
        <f t="shared" si="1"/>
        <v>8525130</v>
      </c>
    </row>
    <row r="94" spans="1:21" x14ac:dyDescent="0.25">
      <c r="A94">
        <f>'Assessed Non-TIF'!A94</f>
        <v>2024</v>
      </c>
      <c r="B94" t="str">
        <f>'Assessed Non-TIF'!B94</f>
        <v>07</v>
      </c>
      <c r="C94" t="str">
        <f>'Assessed Non-TIF'!C94</f>
        <v>1719</v>
      </c>
      <c r="D94" t="str">
        <f>'Assessed Non-TIF'!D94</f>
        <v>1719</v>
      </c>
      <c r="E94" t="str">
        <f>'Assessed Non-TIF'!E94</f>
        <v>DENVER</v>
      </c>
      <c r="F94" t="str">
        <f>'Assessed Non-TIF'!F94</f>
        <v>Denver</v>
      </c>
      <c r="G94" s="8">
        <f>SUMIFS(AssessedValuation[100% Residential],AssessedValuation[Dist],$C94,AssessedValuation[Tif_NonTIF],$A$4)</f>
        <v>8105615</v>
      </c>
      <c r="H94" s="8">
        <f>SUMIFS(AssessedValuation[100% Ag Land],AssessedValuation[Dist],$C94,AssessedValuation[Tif_NonTIF],$A$4)</f>
        <v>0</v>
      </c>
      <c r="I94" s="8">
        <f>SUMIFS(AssessedValuation[100% Ag Building],AssessedValuation[Dist],$C94,AssessedValuation[Tif_NonTIF],$A$4)</f>
        <v>0</v>
      </c>
      <c r="J94" s="8">
        <f>SUMIFS(AssessedValuation[100% Commercial],AssessedValuation[Dist],$C94,AssessedValuation[Tif_NonTIF],$A$4)</f>
        <v>1549337</v>
      </c>
      <c r="K94" s="8">
        <f>SUMIFS(AssessedValuation[100% Industrial],AssessedValuation[Dist],$C94,AssessedValuation[Tif_NonTIF],$A$4)</f>
        <v>235139</v>
      </c>
      <c r="L94" s="8">
        <f>SUMIFS(AssessedValuation[100% Reserved],AssessedValuation[Dist],$C94,AssessedValuation[Tif_NonTIF],$A$4)</f>
        <v>0</v>
      </c>
      <c r="M94" s="8">
        <f>SUMIFS(AssessedValuation[100% Reserved3],AssessedValuation[Dist],$C94,AssessedValuation[Tif_NonTIF],$A$4)</f>
        <v>0</v>
      </c>
      <c r="N94" s="8">
        <f>SUMIFS(AssessedValuation[100% Railroads],AssessedValuation[Dist],$C94,AssessedValuation[Tif_NonTIF],$A$4)</f>
        <v>0</v>
      </c>
      <c r="O94" s="8">
        <f>SUMIFS(AssessedValuation[100% Utilities],AssessedValuation[Dist],$C94,AssessedValuation[Tif_NonTIF],$A$4)</f>
        <v>0</v>
      </c>
      <c r="P94" s="8">
        <f>SUMIFS(AssessedValuation[100% Other],AssessedValuation[Dist],$C94,AssessedValuation[Tif_NonTIF],$A$4)</f>
        <v>0</v>
      </c>
      <c r="Q94" s="8">
        <f>SUMIFS(AssessedValuation[100% Gross],AssessedValuation[Dist],$C94,AssessedValuation[Tif_NonTIF],$A$4)</f>
        <v>9890091</v>
      </c>
      <c r="R94" s="8">
        <f>SUMIFS(AssessedValuation[100% Military Exempt],AssessedValuation[Dist],$C94,AssessedValuation[Tif_NonTIF],$A$4)</f>
        <v>0</v>
      </c>
      <c r="S94" s="8">
        <f>SUMIFS(AssessedValuation[100% Net],AssessedValuation[Dist],$C94,AssessedValuation[Tif_NonTIF],$A$4)</f>
        <v>9890091</v>
      </c>
      <c r="T94" s="8">
        <f>SUMIFS(AssessedValuation[100% Gas &amp; Elec Utilities],AssessedValuation[Dist],$C94,AssessedValuation[Tif_NonTIF],$A$4)</f>
        <v>0</v>
      </c>
      <c r="U94" s="8">
        <f t="shared" si="1"/>
        <v>9890091</v>
      </c>
    </row>
    <row r="95" spans="1:21" x14ac:dyDescent="0.25">
      <c r="A95">
        <f>'Assessed Non-TIF'!A95</f>
        <v>2024</v>
      </c>
      <c r="B95" t="str">
        <f>'Assessed Non-TIF'!B95</f>
        <v>11</v>
      </c>
      <c r="C95" t="str">
        <f>'Assessed Non-TIF'!C95</f>
        <v>1737</v>
      </c>
      <c r="D95" t="str">
        <f>'Assessed Non-TIF'!D95</f>
        <v>1737</v>
      </c>
      <c r="E95" t="str">
        <f>'Assessed Non-TIF'!E95</f>
        <v>DES MOINES</v>
      </c>
      <c r="F95" t="str">
        <f>'Assessed Non-TIF'!F95</f>
        <v>Des Moines</v>
      </c>
      <c r="G95" s="8">
        <f>SUMIFS(AssessedValuation[100% Residential],AssessedValuation[Dist],$C95,AssessedValuation[Tif_NonTIF],$A$4)</f>
        <v>218963629</v>
      </c>
      <c r="H95" s="8">
        <f>SUMIFS(AssessedValuation[100% Ag Land],AssessedValuation[Dist],$C95,AssessedValuation[Tif_NonTIF],$A$4)</f>
        <v>0</v>
      </c>
      <c r="I95" s="8">
        <f>SUMIFS(AssessedValuation[100% Ag Building],AssessedValuation[Dist],$C95,AssessedValuation[Tif_NonTIF],$A$4)</f>
        <v>0</v>
      </c>
      <c r="J95" s="8">
        <f>SUMIFS(AssessedValuation[100% Commercial],AssessedValuation[Dist],$C95,AssessedValuation[Tif_NonTIF],$A$4)</f>
        <v>930061805</v>
      </c>
      <c r="K95" s="8">
        <f>SUMIFS(AssessedValuation[100% Industrial],AssessedValuation[Dist],$C95,AssessedValuation[Tif_NonTIF],$A$4)</f>
        <v>56547667</v>
      </c>
      <c r="L95" s="8">
        <f>SUMIFS(AssessedValuation[100% Reserved],AssessedValuation[Dist],$C95,AssessedValuation[Tif_NonTIF],$A$4)</f>
        <v>0</v>
      </c>
      <c r="M95" s="8">
        <f>SUMIFS(AssessedValuation[100% Reserved3],AssessedValuation[Dist],$C95,AssessedValuation[Tif_NonTIF],$A$4)</f>
        <v>0</v>
      </c>
      <c r="N95" s="8">
        <f>SUMIFS(AssessedValuation[100% Railroads],AssessedValuation[Dist],$C95,AssessedValuation[Tif_NonTIF],$A$4)</f>
        <v>0</v>
      </c>
      <c r="O95" s="8">
        <f>SUMIFS(AssessedValuation[100% Utilities],AssessedValuation[Dist],$C95,AssessedValuation[Tif_NonTIF],$A$4)</f>
        <v>0</v>
      </c>
      <c r="P95" s="8">
        <f>SUMIFS(AssessedValuation[100% Other],AssessedValuation[Dist],$C95,AssessedValuation[Tif_NonTIF],$A$4)</f>
        <v>0</v>
      </c>
      <c r="Q95" s="8">
        <f>SUMIFS(AssessedValuation[100% Gross],AssessedValuation[Dist],$C95,AssessedValuation[Tif_NonTIF],$A$4)</f>
        <v>1205573101</v>
      </c>
      <c r="R95" s="8">
        <f>SUMIFS(AssessedValuation[100% Military Exempt],AssessedValuation[Dist],$C95,AssessedValuation[Tif_NonTIF],$A$4)</f>
        <v>0</v>
      </c>
      <c r="S95" s="8">
        <f>SUMIFS(AssessedValuation[100% Net],AssessedValuation[Dist],$C95,AssessedValuation[Tif_NonTIF],$A$4)</f>
        <v>1205573101</v>
      </c>
      <c r="T95" s="8">
        <f>SUMIFS(AssessedValuation[100% Gas &amp; Elec Utilities],AssessedValuation[Dist],$C95,AssessedValuation[Tif_NonTIF],$A$4)</f>
        <v>0</v>
      </c>
      <c r="U95" s="8">
        <f t="shared" si="1"/>
        <v>1205573101</v>
      </c>
    </row>
    <row r="96" spans="1:21" x14ac:dyDescent="0.25">
      <c r="A96">
        <f>'Assessed Non-TIF'!A96</f>
        <v>2024</v>
      </c>
      <c r="B96" t="str">
        <f>'Assessed Non-TIF'!B96</f>
        <v>13</v>
      </c>
      <c r="C96" t="str">
        <f>'Assessed Non-TIF'!C96</f>
        <v>1782</v>
      </c>
      <c r="D96" t="str">
        <f>'Assessed Non-TIF'!D96</f>
        <v>1782</v>
      </c>
      <c r="E96" t="str">
        <f>'Assessed Non-TIF'!E96</f>
        <v>DIAGONAL</v>
      </c>
      <c r="F96" t="str">
        <f>'Assessed Non-TIF'!F96</f>
        <v>Diagonal</v>
      </c>
      <c r="G96" s="8">
        <f>SUMIFS(AssessedValuation[100% Residential],AssessedValuation[Dist],$C96,AssessedValuation[Tif_NonTIF],$A$4)</f>
        <v>0</v>
      </c>
      <c r="H96" s="8">
        <f>SUMIFS(AssessedValuation[100% Ag Land],AssessedValuation[Dist],$C96,AssessedValuation[Tif_NonTIF],$A$4)</f>
        <v>0</v>
      </c>
      <c r="I96" s="8">
        <f>SUMIFS(AssessedValuation[100% Ag Building],AssessedValuation[Dist],$C96,AssessedValuation[Tif_NonTIF],$A$4)</f>
        <v>0</v>
      </c>
      <c r="J96" s="8">
        <f>SUMIFS(AssessedValuation[100% Commercial],AssessedValuation[Dist],$C96,AssessedValuation[Tif_NonTIF],$A$4)</f>
        <v>0</v>
      </c>
      <c r="K96" s="8">
        <f>SUMIFS(AssessedValuation[100% Industrial],AssessedValuation[Dist],$C96,AssessedValuation[Tif_NonTIF],$A$4)</f>
        <v>0</v>
      </c>
      <c r="L96" s="8">
        <f>SUMIFS(AssessedValuation[100% Reserved],AssessedValuation[Dist],$C96,AssessedValuation[Tif_NonTIF],$A$4)</f>
        <v>0</v>
      </c>
      <c r="M96" s="8">
        <f>SUMIFS(AssessedValuation[100% Reserved3],AssessedValuation[Dist],$C96,AssessedValuation[Tif_NonTIF],$A$4)</f>
        <v>0</v>
      </c>
      <c r="N96" s="8">
        <f>SUMIFS(AssessedValuation[100% Railroads],AssessedValuation[Dist],$C96,AssessedValuation[Tif_NonTIF],$A$4)</f>
        <v>0</v>
      </c>
      <c r="O96" s="8">
        <f>SUMIFS(AssessedValuation[100% Utilities],AssessedValuation[Dist],$C96,AssessedValuation[Tif_NonTIF],$A$4)</f>
        <v>0</v>
      </c>
      <c r="P96" s="8">
        <f>SUMIFS(AssessedValuation[100% Other],AssessedValuation[Dist],$C96,AssessedValuation[Tif_NonTIF],$A$4)</f>
        <v>0</v>
      </c>
      <c r="Q96" s="8">
        <f>SUMIFS(AssessedValuation[100% Gross],AssessedValuation[Dist],$C96,AssessedValuation[Tif_NonTIF],$A$4)</f>
        <v>0</v>
      </c>
      <c r="R96" s="8">
        <f>SUMIFS(AssessedValuation[100% Military Exempt],AssessedValuation[Dist],$C96,AssessedValuation[Tif_NonTIF],$A$4)</f>
        <v>0</v>
      </c>
      <c r="S96" s="8">
        <f>SUMIFS(AssessedValuation[100% Net],AssessedValuation[Dist],$C96,AssessedValuation[Tif_NonTIF],$A$4)</f>
        <v>0</v>
      </c>
      <c r="T96" s="8">
        <f>SUMIFS(AssessedValuation[100% Gas &amp; Elec Utilities],AssessedValuation[Dist],$C96,AssessedValuation[Tif_NonTIF],$A$4)</f>
        <v>0</v>
      </c>
      <c r="U96" s="8">
        <f t="shared" si="1"/>
        <v>0</v>
      </c>
    </row>
    <row r="97" spans="1:21" x14ac:dyDescent="0.25">
      <c r="A97">
        <f>'Assessed Non-TIF'!A97</f>
        <v>2024</v>
      </c>
      <c r="B97" t="str">
        <f>'Assessed Non-TIF'!B97</f>
        <v>07</v>
      </c>
      <c r="C97" t="str">
        <f>'Assessed Non-TIF'!C97</f>
        <v>1791</v>
      </c>
      <c r="D97" t="str">
        <f>'Assessed Non-TIF'!D97</f>
        <v>1791</v>
      </c>
      <c r="E97" t="str">
        <f>'Assessed Non-TIF'!E97</f>
        <v>DIKE-NEW HARTFORD</v>
      </c>
      <c r="F97" t="str">
        <f>'Assessed Non-TIF'!F97</f>
        <v>Dike-New Hartford</v>
      </c>
      <c r="G97" s="8">
        <f>SUMIFS(AssessedValuation[100% Residential],AssessedValuation[Dist],$C97,AssessedValuation[Tif_NonTIF],$A$4)</f>
        <v>143540</v>
      </c>
      <c r="H97" s="8">
        <f>SUMIFS(AssessedValuation[100% Ag Land],AssessedValuation[Dist],$C97,AssessedValuation[Tif_NonTIF],$A$4)</f>
        <v>11799</v>
      </c>
      <c r="I97" s="8">
        <f>SUMIFS(AssessedValuation[100% Ag Building],AssessedValuation[Dist],$C97,AssessedValuation[Tif_NonTIF],$A$4)</f>
        <v>0</v>
      </c>
      <c r="J97" s="8">
        <f>SUMIFS(AssessedValuation[100% Commercial],AssessedValuation[Dist],$C97,AssessedValuation[Tif_NonTIF],$A$4)</f>
        <v>0</v>
      </c>
      <c r="K97" s="8">
        <f>SUMIFS(AssessedValuation[100% Industrial],AssessedValuation[Dist],$C97,AssessedValuation[Tif_NonTIF],$A$4)</f>
        <v>3163610</v>
      </c>
      <c r="L97" s="8">
        <f>SUMIFS(AssessedValuation[100% Reserved],AssessedValuation[Dist],$C97,AssessedValuation[Tif_NonTIF],$A$4)</f>
        <v>0</v>
      </c>
      <c r="M97" s="8">
        <f>SUMIFS(AssessedValuation[100% Reserved3],AssessedValuation[Dist],$C97,AssessedValuation[Tif_NonTIF],$A$4)</f>
        <v>0</v>
      </c>
      <c r="N97" s="8">
        <f>SUMIFS(AssessedValuation[100% Railroads],AssessedValuation[Dist],$C97,AssessedValuation[Tif_NonTIF],$A$4)</f>
        <v>0</v>
      </c>
      <c r="O97" s="8">
        <f>SUMIFS(AssessedValuation[100% Utilities],AssessedValuation[Dist],$C97,AssessedValuation[Tif_NonTIF],$A$4)</f>
        <v>0</v>
      </c>
      <c r="P97" s="8">
        <f>SUMIFS(AssessedValuation[100% Other],AssessedValuation[Dist],$C97,AssessedValuation[Tif_NonTIF],$A$4)</f>
        <v>0</v>
      </c>
      <c r="Q97" s="8">
        <f>SUMIFS(AssessedValuation[100% Gross],AssessedValuation[Dist],$C97,AssessedValuation[Tif_NonTIF],$A$4)</f>
        <v>3318949</v>
      </c>
      <c r="R97" s="8">
        <f>SUMIFS(AssessedValuation[100% Military Exempt],AssessedValuation[Dist],$C97,AssessedValuation[Tif_NonTIF],$A$4)</f>
        <v>0</v>
      </c>
      <c r="S97" s="8">
        <f>SUMIFS(AssessedValuation[100% Net],AssessedValuation[Dist],$C97,AssessedValuation[Tif_NonTIF],$A$4)</f>
        <v>3318949</v>
      </c>
      <c r="T97" s="8">
        <f>SUMIFS(AssessedValuation[100% Gas &amp; Elec Utilities],AssessedValuation[Dist],$C97,AssessedValuation[Tif_NonTIF],$A$4)</f>
        <v>0</v>
      </c>
      <c r="U97" s="8">
        <f t="shared" si="1"/>
        <v>3318949</v>
      </c>
    </row>
    <row r="98" spans="1:21" x14ac:dyDescent="0.25">
      <c r="A98">
        <f>'Assessed Non-TIF'!A98</f>
        <v>2024</v>
      </c>
      <c r="B98" t="str">
        <f>'Assessed Non-TIF'!B98</f>
        <v>01</v>
      </c>
      <c r="C98" t="str">
        <f>'Assessed Non-TIF'!C98</f>
        <v>1863</v>
      </c>
      <c r="D98" t="str">
        <f>'Assessed Non-TIF'!D98</f>
        <v>1863</v>
      </c>
      <c r="E98" t="str">
        <f>'Assessed Non-TIF'!E98</f>
        <v>DUBUQUE</v>
      </c>
      <c r="F98" t="str">
        <f>'Assessed Non-TIF'!F98</f>
        <v>Dubuque</v>
      </c>
      <c r="G98" s="8">
        <f>SUMIFS(AssessedValuation[100% Residential],AssessedValuation[Dist],$C98,AssessedValuation[Tif_NonTIF],$A$4)</f>
        <v>180564374</v>
      </c>
      <c r="H98" s="8">
        <f>SUMIFS(AssessedValuation[100% Ag Land],AssessedValuation[Dist],$C98,AssessedValuation[Tif_NonTIF],$A$4)</f>
        <v>21371</v>
      </c>
      <c r="I98" s="8">
        <f>SUMIFS(AssessedValuation[100% Ag Building],AssessedValuation[Dist],$C98,AssessedValuation[Tif_NonTIF],$A$4)</f>
        <v>0</v>
      </c>
      <c r="J98" s="8">
        <f>SUMIFS(AssessedValuation[100% Commercial],AssessedValuation[Dist],$C98,AssessedValuation[Tif_NonTIF],$A$4)</f>
        <v>280090420</v>
      </c>
      <c r="K98" s="8">
        <f>SUMIFS(AssessedValuation[100% Industrial],AssessedValuation[Dist],$C98,AssessedValuation[Tif_NonTIF],$A$4)</f>
        <v>67321975</v>
      </c>
      <c r="L98" s="8">
        <f>SUMIFS(AssessedValuation[100% Reserved],AssessedValuation[Dist],$C98,AssessedValuation[Tif_NonTIF],$A$4)</f>
        <v>0</v>
      </c>
      <c r="M98" s="8">
        <f>SUMIFS(AssessedValuation[100% Reserved3],AssessedValuation[Dist],$C98,AssessedValuation[Tif_NonTIF],$A$4)</f>
        <v>0</v>
      </c>
      <c r="N98" s="8">
        <f>SUMIFS(AssessedValuation[100% Railroads],AssessedValuation[Dist],$C98,AssessedValuation[Tif_NonTIF],$A$4)</f>
        <v>0</v>
      </c>
      <c r="O98" s="8">
        <f>SUMIFS(AssessedValuation[100% Utilities],AssessedValuation[Dist],$C98,AssessedValuation[Tif_NonTIF],$A$4)</f>
        <v>0</v>
      </c>
      <c r="P98" s="8">
        <f>SUMIFS(AssessedValuation[100% Other],AssessedValuation[Dist],$C98,AssessedValuation[Tif_NonTIF],$A$4)</f>
        <v>174790</v>
      </c>
      <c r="Q98" s="8">
        <f>SUMIFS(AssessedValuation[100% Gross],AssessedValuation[Dist],$C98,AssessedValuation[Tif_NonTIF],$A$4)</f>
        <v>528172930</v>
      </c>
      <c r="R98" s="8">
        <f>SUMIFS(AssessedValuation[100% Military Exempt],AssessedValuation[Dist],$C98,AssessedValuation[Tif_NonTIF],$A$4)</f>
        <v>107416</v>
      </c>
      <c r="S98" s="8">
        <f>SUMIFS(AssessedValuation[100% Net],AssessedValuation[Dist],$C98,AssessedValuation[Tif_NonTIF],$A$4)</f>
        <v>528065514</v>
      </c>
      <c r="T98" s="8">
        <f>SUMIFS(AssessedValuation[100% Gas &amp; Elec Utilities],AssessedValuation[Dist],$C98,AssessedValuation[Tif_NonTIF],$A$4)</f>
        <v>0</v>
      </c>
      <c r="U98" s="8">
        <f t="shared" si="1"/>
        <v>528065514</v>
      </c>
    </row>
    <row r="99" spans="1:21" x14ac:dyDescent="0.25">
      <c r="A99">
        <f>'Assessed Non-TIF'!A99</f>
        <v>2024</v>
      </c>
      <c r="B99" t="str">
        <f>'Assessed Non-TIF'!B99</f>
        <v>07</v>
      </c>
      <c r="C99" t="str">
        <f>'Assessed Non-TIF'!C99</f>
        <v>1908</v>
      </c>
      <c r="D99" t="str">
        <f>'Assessed Non-TIF'!D99</f>
        <v>1908</v>
      </c>
      <c r="E99" t="str">
        <f>'Assessed Non-TIF'!E99</f>
        <v>DUNKERTON</v>
      </c>
      <c r="F99" t="str">
        <f>'Assessed Non-TIF'!F99</f>
        <v>Dunkerton</v>
      </c>
      <c r="G99" s="8">
        <f>SUMIFS(AssessedValuation[100% Residential],AssessedValuation[Dist],$C99,AssessedValuation[Tif_NonTIF],$A$4)</f>
        <v>103349</v>
      </c>
      <c r="H99" s="8">
        <f>SUMIFS(AssessedValuation[100% Ag Land],AssessedValuation[Dist],$C99,AssessedValuation[Tif_NonTIF],$A$4)</f>
        <v>0</v>
      </c>
      <c r="I99" s="8">
        <f>SUMIFS(AssessedValuation[100% Ag Building],AssessedValuation[Dist],$C99,AssessedValuation[Tif_NonTIF],$A$4)</f>
        <v>0</v>
      </c>
      <c r="J99" s="8">
        <f>SUMIFS(AssessedValuation[100% Commercial],AssessedValuation[Dist],$C99,AssessedValuation[Tif_NonTIF],$A$4)</f>
        <v>33237</v>
      </c>
      <c r="K99" s="8">
        <f>SUMIFS(AssessedValuation[100% Industrial],AssessedValuation[Dist],$C99,AssessedValuation[Tif_NonTIF],$A$4)</f>
        <v>22593</v>
      </c>
      <c r="L99" s="8">
        <f>SUMIFS(AssessedValuation[100% Reserved],AssessedValuation[Dist],$C99,AssessedValuation[Tif_NonTIF],$A$4)</f>
        <v>0</v>
      </c>
      <c r="M99" s="8">
        <f>SUMIFS(AssessedValuation[100% Reserved3],AssessedValuation[Dist],$C99,AssessedValuation[Tif_NonTIF],$A$4)</f>
        <v>0</v>
      </c>
      <c r="N99" s="8">
        <f>SUMIFS(AssessedValuation[100% Railroads],AssessedValuation[Dist],$C99,AssessedValuation[Tif_NonTIF],$A$4)</f>
        <v>0</v>
      </c>
      <c r="O99" s="8">
        <f>SUMIFS(AssessedValuation[100% Utilities],AssessedValuation[Dist],$C99,AssessedValuation[Tif_NonTIF],$A$4)</f>
        <v>0</v>
      </c>
      <c r="P99" s="8">
        <f>SUMIFS(AssessedValuation[100% Other],AssessedValuation[Dist],$C99,AssessedValuation[Tif_NonTIF],$A$4)</f>
        <v>0</v>
      </c>
      <c r="Q99" s="8">
        <f>SUMIFS(AssessedValuation[100% Gross],AssessedValuation[Dist],$C99,AssessedValuation[Tif_NonTIF],$A$4)</f>
        <v>159179</v>
      </c>
      <c r="R99" s="8">
        <f>SUMIFS(AssessedValuation[100% Military Exempt],AssessedValuation[Dist],$C99,AssessedValuation[Tif_NonTIF],$A$4)</f>
        <v>0</v>
      </c>
      <c r="S99" s="8">
        <f>SUMIFS(AssessedValuation[100% Net],AssessedValuation[Dist],$C99,AssessedValuation[Tif_NonTIF],$A$4)</f>
        <v>159179</v>
      </c>
      <c r="T99" s="8">
        <f>SUMIFS(AssessedValuation[100% Gas &amp; Elec Utilities],AssessedValuation[Dist],$C99,AssessedValuation[Tif_NonTIF],$A$4)</f>
        <v>0</v>
      </c>
      <c r="U99" s="8">
        <f t="shared" si="1"/>
        <v>159179</v>
      </c>
    </row>
    <row r="100" spans="1:21" x14ac:dyDescent="0.25">
      <c r="A100">
        <f>'Assessed Non-TIF'!A100</f>
        <v>2024</v>
      </c>
      <c r="B100" t="str">
        <f>'Assessed Non-TIF'!B100</f>
        <v>09</v>
      </c>
      <c r="C100" t="str">
        <f>'Assessed Non-TIF'!C100</f>
        <v>1926</v>
      </c>
      <c r="D100" t="str">
        <f>'Assessed Non-TIF'!D100</f>
        <v>1926</v>
      </c>
      <c r="E100" t="str">
        <f>'Assessed Non-TIF'!E100</f>
        <v>DURANT</v>
      </c>
      <c r="F100" t="str">
        <f>'Assessed Non-TIF'!F100</f>
        <v>Durant</v>
      </c>
      <c r="G100" s="8">
        <f>SUMIFS(AssessedValuation[100% Residential],AssessedValuation[Dist],$C100,AssessedValuation[Tif_NonTIF],$A$4)</f>
        <v>0</v>
      </c>
      <c r="H100" s="8">
        <f>SUMIFS(AssessedValuation[100% Ag Land],AssessedValuation[Dist],$C100,AssessedValuation[Tif_NonTIF],$A$4)</f>
        <v>0</v>
      </c>
      <c r="I100" s="8">
        <f>SUMIFS(AssessedValuation[100% Ag Building],AssessedValuation[Dist],$C100,AssessedValuation[Tif_NonTIF],$A$4)</f>
        <v>0</v>
      </c>
      <c r="J100" s="8">
        <f>SUMIFS(AssessedValuation[100% Commercial],AssessedValuation[Dist],$C100,AssessedValuation[Tif_NonTIF],$A$4)</f>
        <v>0</v>
      </c>
      <c r="K100" s="8">
        <f>SUMIFS(AssessedValuation[100% Industrial],AssessedValuation[Dist],$C100,AssessedValuation[Tif_NonTIF],$A$4)</f>
        <v>1029601</v>
      </c>
      <c r="L100" s="8">
        <f>SUMIFS(AssessedValuation[100% Reserved],AssessedValuation[Dist],$C100,AssessedValuation[Tif_NonTIF],$A$4)</f>
        <v>0</v>
      </c>
      <c r="M100" s="8">
        <f>SUMIFS(AssessedValuation[100% Reserved3],AssessedValuation[Dist],$C100,AssessedValuation[Tif_NonTIF],$A$4)</f>
        <v>0</v>
      </c>
      <c r="N100" s="8">
        <f>SUMIFS(AssessedValuation[100% Railroads],AssessedValuation[Dist],$C100,AssessedValuation[Tif_NonTIF],$A$4)</f>
        <v>0</v>
      </c>
      <c r="O100" s="8">
        <f>SUMIFS(AssessedValuation[100% Utilities],AssessedValuation[Dist],$C100,AssessedValuation[Tif_NonTIF],$A$4)</f>
        <v>0</v>
      </c>
      <c r="P100" s="8">
        <f>SUMIFS(AssessedValuation[100% Other],AssessedValuation[Dist],$C100,AssessedValuation[Tif_NonTIF],$A$4)</f>
        <v>0</v>
      </c>
      <c r="Q100" s="8">
        <f>SUMIFS(AssessedValuation[100% Gross],AssessedValuation[Dist],$C100,AssessedValuation[Tif_NonTIF],$A$4)</f>
        <v>1029601</v>
      </c>
      <c r="R100" s="8">
        <f>SUMIFS(AssessedValuation[100% Military Exempt],AssessedValuation[Dist],$C100,AssessedValuation[Tif_NonTIF],$A$4)</f>
        <v>0</v>
      </c>
      <c r="S100" s="8">
        <f>SUMIFS(AssessedValuation[100% Net],AssessedValuation[Dist],$C100,AssessedValuation[Tif_NonTIF],$A$4)</f>
        <v>1029601</v>
      </c>
      <c r="T100" s="8">
        <f>SUMIFS(AssessedValuation[100% Gas &amp; Elec Utilities],AssessedValuation[Dist],$C100,AssessedValuation[Tif_NonTIF],$A$4)</f>
        <v>0</v>
      </c>
      <c r="U100" s="8">
        <f t="shared" si="1"/>
        <v>1029601</v>
      </c>
    </row>
    <row r="101" spans="1:21" x14ac:dyDescent="0.25">
      <c r="A101">
        <f>'Assessed Non-TIF'!A101</f>
        <v>2024</v>
      </c>
      <c r="B101" t="str">
        <f>'Assessed Non-TIF'!B101</f>
        <v>05</v>
      </c>
      <c r="C101" t="str">
        <f>'Assessed Non-TIF'!C101</f>
        <v>1944</v>
      </c>
      <c r="D101" t="str">
        <f>'Assessed Non-TIF'!D101</f>
        <v>1944</v>
      </c>
      <c r="E101" t="str">
        <f>'Assessed Non-TIF'!E101</f>
        <v>EAGLE GROVE</v>
      </c>
      <c r="F101" t="str">
        <f>'Assessed Non-TIF'!F101</f>
        <v>Eagle Grove</v>
      </c>
      <c r="G101" s="8">
        <f>SUMIFS(AssessedValuation[100% Residential],AssessedValuation[Dist],$C101,AssessedValuation[Tif_NonTIF],$A$4)</f>
        <v>5980933</v>
      </c>
      <c r="H101" s="8">
        <f>SUMIFS(AssessedValuation[100% Ag Land],AssessedValuation[Dist],$C101,AssessedValuation[Tif_NonTIF],$A$4)</f>
        <v>808352</v>
      </c>
      <c r="I101" s="8">
        <f>SUMIFS(AssessedValuation[100% Ag Building],AssessedValuation[Dist],$C101,AssessedValuation[Tif_NonTIF],$A$4)</f>
        <v>11586608</v>
      </c>
      <c r="J101" s="8">
        <f>SUMIFS(AssessedValuation[100% Commercial],AssessedValuation[Dist],$C101,AssessedValuation[Tif_NonTIF],$A$4)</f>
        <v>6540297</v>
      </c>
      <c r="K101" s="8">
        <f>SUMIFS(AssessedValuation[100% Industrial],AssessedValuation[Dist],$C101,AssessedValuation[Tif_NonTIF],$A$4)</f>
        <v>107724128</v>
      </c>
      <c r="L101" s="8">
        <f>SUMIFS(AssessedValuation[100% Reserved],AssessedValuation[Dist],$C101,AssessedValuation[Tif_NonTIF],$A$4)</f>
        <v>0</v>
      </c>
      <c r="M101" s="8">
        <f>SUMIFS(AssessedValuation[100% Reserved3],AssessedValuation[Dist],$C101,AssessedValuation[Tif_NonTIF],$A$4)</f>
        <v>0</v>
      </c>
      <c r="N101" s="8">
        <f>SUMIFS(AssessedValuation[100% Railroads],AssessedValuation[Dist],$C101,AssessedValuation[Tif_NonTIF],$A$4)</f>
        <v>0</v>
      </c>
      <c r="O101" s="8">
        <f>SUMIFS(AssessedValuation[100% Utilities],AssessedValuation[Dist],$C101,AssessedValuation[Tif_NonTIF],$A$4)</f>
        <v>0</v>
      </c>
      <c r="P101" s="8">
        <f>SUMIFS(AssessedValuation[100% Other],AssessedValuation[Dist],$C101,AssessedValuation[Tif_NonTIF],$A$4)</f>
        <v>0</v>
      </c>
      <c r="Q101" s="8">
        <f>SUMIFS(AssessedValuation[100% Gross],AssessedValuation[Dist],$C101,AssessedValuation[Tif_NonTIF],$A$4)</f>
        <v>132640318</v>
      </c>
      <c r="R101" s="8">
        <f>SUMIFS(AssessedValuation[100% Military Exempt],AssessedValuation[Dist],$C101,AssessedValuation[Tif_NonTIF],$A$4)</f>
        <v>0</v>
      </c>
      <c r="S101" s="8">
        <f>SUMIFS(AssessedValuation[100% Net],AssessedValuation[Dist],$C101,AssessedValuation[Tif_NonTIF],$A$4)</f>
        <v>132640318</v>
      </c>
      <c r="T101" s="8">
        <f>SUMIFS(AssessedValuation[100% Gas &amp; Elec Utilities],AssessedValuation[Dist],$C101,AssessedValuation[Tif_NonTIF],$A$4)</f>
        <v>0</v>
      </c>
      <c r="U101" s="8">
        <f t="shared" si="1"/>
        <v>132640318</v>
      </c>
    </row>
    <row r="102" spans="1:21" x14ac:dyDescent="0.25">
      <c r="A102">
        <f>'Assessed Non-TIF'!A102</f>
        <v>2024</v>
      </c>
      <c r="B102" t="str">
        <f>'Assessed Non-TIF'!B102</f>
        <v>11</v>
      </c>
      <c r="C102" t="str">
        <f>'Assessed Non-TIF'!C102</f>
        <v>1953</v>
      </c>
      <c r="D102" t="str">
        <f>'Assessed Non-TIF'!D102</f>
        <v>1953</v>
      </c>
      <c r="E102" t="str">
        <f>'Assessed Non-TIF'!E102</f>
        <v>EARLHAM</v>
      </c>
      <c r="F102" t="str">
        <f>'Assessed Non-TIF'!F102</f>
        <v>Earlham</v>
      </c>
      <c r="G102" s="8">
        <f>SUMIFS(AssessedValuation[100% Residential],AssessedValuation[Dist],$C102,AssessedValuation[Tif_NonTIF],$A$4)</f>
        <v>0</v>
      </c>
      <c r="H102" s="8">
        <f>SUMIFS(AssessedValuation[100% Ag Land],AssessedValuation[Dist],$C102,AssessedValuation[Tif_NonTIF],$A$4)</f>
        <v>0</v>
      </c>
      <c r="I102" s="8">
        <f>SUMIFS(AssessedValuation[100% Ag Building],AssessedValuation[Dist],$C102,AssessedValuation[Tif_NonTIF],$A$4)</f>
        <v>0</v>
      </c>
      <c r="J102" s="8">
        <f>SUMIFS(AssessedValuation[100% Commercial],AssessedValuation[Dist],$C102,AssessedValuation[Tif_NonTIF],$A$4)</f>
        <v>0</v>
      </c>
      <c r="K102" s="8">
        <f>SUMIFS(AssessedValuation[100% Industrial],AssessedValuation[Dist],$C102,AssessedValuation[Tif_NonTIF],$A$4)</f>
        <v>0</v>
      </c>
      <c r="L102" s="8">
        <f>SUMIFS(AssessedValuation[100% Reserved],AssessedValuation[Dist],$C102,AssessedValuation[Tif_NonTIF],$A$4)</f>
        <v>0</v>
      </c>
      <c r="M102" s="8">
        <f>SUMIFS(AssessedValuation[100% Reserved3],AssessedValuation[Dist],$C102,AssessedValuation[Tif_NonTIF],$A$4)</f>
        <v>0</v>
      </c>
      <c r="N102" s="8">
        <f>SUMIFS(AssessedValuation[100% Railroads],AssessedValuation[Dist],$C102,AssessedValuation[Tif_NonTIF],$A$4)</f>
        <v>0</v>
      </c>
      <c r="O102" s="8">
        <f>SUMIFS(AssessedValuation[100% Utilities],AssessedValuation[Dist],$C102,AssessedValuation[Tif_NonTIF],$A$4)</f>
        <v>0</v>
      </c>
      <c r="P102" s="8">
        <f>SUMIFS(AssessedValuation[100% Other],AssessedValuation[Dist],$C102,AssessedValuation[Tif_NonTIF],$A$4)</f>
        <v>0</v>
      </c>
      <c r="Q102" s="8">
        <f>SUMIFS(AssessedValuation[100% Gross],AssessedValuation[Dist],$C102,AssessedValuation[Tif_NonTIF],$A$4)</f>
        <v>0</v>
      </c>
      <c r="R102" s="8">
        <f>SUMIFS(AssessedValuation[100% Military Exempt],AssessedValuation[Dist],$C102,AssessedValuation[Tif_NonTIF],$A$4)</f>
        <v>0</v>
      </c>
      <c r="S102" s="8">
        <f>SUMIFS(AssessedValuation[100% Net],AssessedValuation[Dist],$C102,AssessedValuation[Tif_NonTIF],$A$4)</f>
        <v>0</v>
      </c>
      <c r="T102" s="8">
        <f>SUMIFS(AssessedValuation[100% Gas &amp; Elec Utilities],AssessedValuation[Dist],$C102,AssessedValuation[Tif_NonTIF],$A$4)</f>
        <v>0</v>
      </c>
      <c r="U102" s="8">
        <f t="shared" si="1"/>
        <v>0</v>
      </c>
    </row>
    <row r="103" spans="1:21" x14ac:dyDescent="0.25">
      <c r="A103">
        <f>'Assessed Non-TIF'!A103</f>
        <v>2024</v>
      </c>
      <c r="B103" t="str">
        <f>'Assessed Non-TIF'!B103</f>
        <v>07</v>
      </c>
      <c r="C103" t="str">
        <f>'Assessed Non-TIF'!C103</f>
        <v>1963</v>
      </c>
      <c r="D103" t="str">
        <f>'Assessed Non-TIF'!D103</f>
        <v>1963</v>
      </c>
      <c r="E103" t="str">
        <f>'Assessed Non-TIF'!E103</f>
        <v>EAST BUCHANAN</v>
      </c>
      <c r="F103" t="str">
        <f>'Assessed Non-TIF'!F103</f>
        <v>East Buchanan</v>
      </c>
      <c r="G103" s="8">
        <f>SUMIFS(AssessedValuation[100% Residential],AssessedValuation[Dist],$C103,AssessedValuation[Tif_NonTIF],$A$4)</f>
        <v>0</v>
      </c>
      <c r="H103" s="8">
        <f>SUMIFS(AssessedValuation[100% Ag Land],AssessedValuation[Dist],$C103,AssessedValuation[Tif_NonTIF],$A$4)</f>
        <v>0</v>
      </c>
      <c r="I103" s="8">
        <f>SUMIFS(AssessedValuation[100% Ag Building],AssessedValuation[Dist],$C103,AssessedValuation[Tif_NonTIF],$A$4)</f>
        <v>0</v>
      </c>
      <c r="J103" s="8">
        <f>SUMIFS(AssessedValuation[100% Commercial],AssessedValuation[Dist],$C103,AssessedValuation[Tif_NonTIF],$A$4)</f>
        <v>0</v>
      </c>
      <c r="K103" s="8">
        <f>SUMIFS(AssessedValuation[100% Industrial],AssessedValuation[Dist],$C103,AssessedValuation[Tif_NonTIF],$A$4)</f>
        <v>0</v>
      </c>
      <c r="L103" s="8">
        <f>SUMIFS(AssessedValuation[100% Reserved],AssessedValuation[Dist],$C103,AssessedValuation[Tif_NonTIF],$A$4)</f>
        <v>0</v>
      </c>
      <c r="M103" s="8">
        <f>SUMIFS(AssessedValuation[100% Reserved3],AssessedValuation[Dist],$C103,AssessedValuation[Tif_NonTIF],$A$4)</f>
        <v>0</v>
      </c>
      <c r="N103" s="8">
        <f>SUMIFS(AssessedValuation[100% Railroads],AssessedValuation[Dist],$C103,AssessedValuation[Tif_NonTIF],$A$4)</f>
        <v>0</v>
      </c>
      <c r="O103" s="8">
        <f>SUMIFS(AssessedValuation[100% Utilities],AssessedValuation[Dist],$C103,AssessedValuation[Tif_NonTIF],$A$4)</f>
        <v>0</v>
      </c>
      <c r="P103" s="8">
        <f>SUMIFS(AssessedValuation[100% Other],AssessedValuation[Dist],$C103,AssessedValuation[Tif_NonTIF],$A$4)</f>
        <v>0</v>
      </c>
      <c r="Q103" s="8">
        <f>SUMIFS(AssessedValuation[100% Gross],AssessedValuation[Dist],$C103,AssessedValuation[Tif_NonTIF],$A$4)</f>
        <v>0</v>
      </c>
      <c r="R103" s="8">
        <f>SUMIFS(AssessedValuation[100% Military Exempt],AssessedValuation[Dist],$C103,AssessedValuation[Tif_NonTIF],$A$4)</f>
        <v>0</v>
      </c>
      <c r="S103" s="8">
        <f>SUMIFS(AssessedValuation[100% Net],AssessedValuation[Dist],$C103,AssessedValuation[Tif_NonTIF],$A$4)</f>
        <v>0</v>
      </c>
      <c r="T103" s="8">
        <f>SUMIFS(AssessedValuation[100% Gas &amp; Elec Utilities],AssessedValuation[Dist],$C103,AssessedValuation[Tif_NonTIF],$A$4)</f>
        <v>0</v>
      </c>
      <c r="U103" s="8">
        <f t="shared" si="1"/>
        <v>0</v>
      </c>
    </row>
    <row r="104" spans="1:21" x14ac:dyDescent="0.25">
      <c r="A104">
        <f>'Assessed Non-TIF'!A104</f>
        <v>2024</v>
      </c>
      <c r="B104" t="str">
        <f>'Assessed Non-TIF'!B104</f>
        <v>07</v>
      </c>
      <c r="C104" t="str">
        <f>'Assessed Non-TIF'!C104</f>
        <v>3582</v>
      </c>
      <c r="D104" t="str">
        <f>'Assessed Non-TIF'!D104</f>
        <v>1968</v>
      </c>
      <c r="E104" t="str">
        <f>'Assessed Non-TIF'!E104</f>
        <v>EAST MARSHALL</v>
      </c>
      <c r="F104" t="str">
        <f>'Assessed Non-TIF'!F104</f>
        <v>East Marshall</v>
      </c>
      <c r="G104" s="8">
        <f>SUMIFS(AssessedValuation[100% Residential],AssessedValuation[Dist],$C104,AssessedValuation[Tif_NonTIF],$A$4)</f>
        <v>0</v>
      </c>
      <c r="H104" s="8">
        <f>SUMIFS(AssessedValuation[100% Ag Land],AssessedValuation[Dist],$C104,AssessedValuation[Tif_NonTIF],$A$4)</f>
        <v>0</v>
      </c>
      <c r="I104" s="8">
        <f>SUMIFS(AssessedValuation[100% Ag Building],AssessedValuation[Dist],$C104,AssessedValuation[Tif_NonTIF],$A$4)</f>
        <v>0</v>
      </c>
      <c r="J104" s="8">
        <f>SUMIFS(AssessedValuation[100% Commercial],AssessedValuation[Dist],$C104,AssessedValuation[Tif_NonTIF],$A$4)</f>
        <v>0</v>
      </c>
      <c r="K104" s="8">
        <f>SUMIFS(AssessedValuation[100% Industrial],AssessedValuation[Dist],$C104,AssessedValuation[Tif_NonTIF],$A$4)</f>
        <v>0</v>
      </c>
      <c r="L104" s="8">
        <f>SUMIFS(AssessedValuation[100% Reserved],AssessedValuation[Dist],$C104,AssessedValuation[Tif_NonTIF],$A$4)</f>
        <v>0</v>
      </c>
      <c r="M104" s="8">
        <f>SUMIFS(AssessedValuation[100% Reserved3],AssessedValuation[Dist],$C104,AssessedValuation[Tif_NonTIF],$A$4)</f>
        <v>0</v>
      </c>
      <c r="N104" s="8">
        <f>SUMIFS(AssessedValuation[100% Railroads],AssessedValuation[Dist],$C104,AssessedValuation[Tif_NonTIF],$A$4)</f>
        <v>0</v>
      </c>
      <c r="O104" s="8">
        <f>SUMIFS(AssessedValuation[100% Utilities],AssessedValuation[Dist],$C104,AssessedValuation[Tif_NonTIF],$A$4)</f>
        <v>0</v>
      </c>
      <c r="P104" s="8">
        <f>SUMIFS(AssessedValuation[100% Other],AssessedValuation[Dist],$C104,AssessedValuation[Tif_NonTIF],$A$4)</f>
        <v>0</v>
      </c>
      <c r="Q104" s="8">
        <f>SUMIFS(AssessedValuation[100% Gross],AssessedValuation[Dist],$C104,AssessedValuation[Tif_NonTIF],$A$4)</f>
        <v>0</v>
      </c>
      <c r="R104" s="8">
        <f>SUMIFS(AssessedValuation[100% Military Exempt],AssessedValuation[Dist],$C104,AssessedValuation[Tif_NonTIF],$A$4)</f>
        <v>0</v>
      </c>
      <c r="S104" s="8">
        <f>SUMIFS(AssessedValuation[100% Net],AssessedValuation[Dist],$C104,AssessedValuation[Tif_NonTIF],$A$4)</f>
        <v>0</v>
      </c>
      <c r="T104" s="8">
        <f>SUMIFS(AssessedValuation[100% Gas &amp; Elec Utilities],AssessedValuation[Dist],$C104,AssessedValuation[Tif_NonTIF],$A$4)</f>
        <v>0</v>
      </c>
      <c r="U104" s="8">
        <f t="shared" si="1"/>
        <v>0</v>
      </c>
    </row>
    <row r="105" spans="1:21" x14ac:dyDescent="0.25">
      <c r="A105">
        <f>'Assessed Non-TIF'!A105</f>
        <v>2024</v>
      </c>
      <c r="B105" t="str">
        <f>'Assessed Non-TIF'!B105</f>
        <v>13</v>
      </c>
      <c r="C105" t="str">
        <f>'Assessed Non-TIF'!C105</f>
        <v>3978</v>
      </c>
      <c r="D105" t="str">
        <f>'Assessed Non-TIF'!D105</f>
        <v>3978</v>
      </c>
      <c r="E105" t="str">
        <f>'Assessed Non-TIF'!E105</f>
        <v>EAST MILLS</v>
      </c>
      <c r="F105" t="str">
        <f>'Assessed Non-TIF'!F105</f>
        <v>East Mills</v>
      </c>
      <c r="G105" s="8">
        <f>SUMIFS(AssessedValuation[100% Residential],AssessedValuation[Dist],$C105,AssessedValuation[Tif_NonTIF],$A$4)</f>
        <v>2899246</v>
      </c>
      <c r="H105" s="8">
        <f>SUMIFS(AssessedValuation[100% Ag Land],AssessedValuation[Dist],$C105,AssessedValuation[Tif_NonTIF],$A$4)</f>
        <v>0</v>
      </c>
      <c r="I105" s="8">
        <f>SUMIFS(AssessedValuation[100% Ag Building],AssessedValuation[Dist],$C105,AssessedValuation[Tif_NonTIF],$A$4)</f>
        <v>0</v>
      </c>
      <c r="J105" s="8">
        <f>SUMIFS(AssessedValuation[100% Commercial],AssessedValuation[Dist],$C105,AssessedValuation[Tif_NonTIF],$A$4)</f>
        <v>0</v>
      </c>
      <c r="K105" s="8">
        <f>SUMIFS(AssessedValuation[100% Industrial],AssessedValuation[Dist],$C105,AssessedValuation[Tif_NonTIF],$A$4)</f>
        <v>0</v>
      </c>
      <c r="L105" s="8">
        <f>SUMIFS(AssessedValuation[100% Reserved],AssessedValuation[Dist],$C105,AssessedValuation[Tif_NonTIF],$A$4)</f>
        <v>0</v>
      </c>
      <c r="M105" s="8">
        <f>SUMIFS(AssessedValuation[100% Reserved3],AssessedValuation[Dist],$C105,AssessedValuation[Tif_NonTIF],$A$4)</f>
        <v>0</v>
      </c>
      <c r="N105" s="8">
        <f>SUMIFS(AssessedValuation[100% Railroads],AssessedValuation[Dist],$C105,AssessedValuation[Tif_NonTIF],$A$4)</f>
        <v>0</v>
      </c>
      <c r="O105" s="8">
        <f>SUMIFS(AssessedValuation[100% Utilities],AssessedValuation[Dist],$C105,AssessedValuation[Tif_NonTIF],$A$4)</f>
        <v>0</v>
      </c>
      <c r="P105" s="8">
        <f>SUMIFS(AssessedValuation[100% Other],AssessedValuation[Dist],$C105,AssessedValuation[Tif_NonTIF],$A$4)</f>
        <v>0</v>
      </c>
      <c r="Q105" s="8">
        <f>SUMIFS(AssessedValuation[100% Gross],AssessedValuation[Dist],$C105,AssessedValuation[Tif_NonTIF],$A$4)</f>
        <v>2899246</v>
      </c>
      <c r="R105" s="8">
        <f>SUMIFS(AssessedValuation[100% Military Exempt],AssessedValuation[Dist],$C105,AssessedValuation[Tif_NonTIF],$A$4)</f>
        <v>0</v>
      </c>
      <c r="S105" s="8">
        <f>SUMIFS(AssessedValuation[100% Net],AssessedValuation[Dist],$C105,AssessedValuation[Tif_NonTIF],$A$4)</f>
        <v>2899246</v>
      </c>
      <c r="T105" s="8">
        <f>SUMIFS(AssessedValuation[100% Gas &amp; Elec Utilities],AssessedValuation[Dist],$C105,AssessedValuation[Tif_NonTIF],$A$4)</f>
        <v>0</v>
      </c>
      <c r="U105" s="8">
        <f t="shared" si="1"/>
        <v>2899246</v>
      </c>
    </row>
    <row r="106" spans="1:21" x14ac:dyDescent="0.25">
      <c r="A106">
        <f>'Assessed Non-TIF'!A106</f>
        <v>2024</v>
      </c>
      <c r="B106" t="str">
        <f>'Assessed Non-TIF'!B106</f>
        <v>05</v>
      </c>
      <c r="C106" t="str">
        <f>'Assessed Non-TIF'!C106</f>
        <v>6741</v>
      </c>
      <c r="D106" t="str">
        <f>'Assessed Non-TIF'!D106</f>
        <v>6741</v>
      </c>
      <c r="E106" t="str">
        <f>'Assessed Non-TIF'!E106</f>
        <v>EAST SAC COUNTY</v>
      </c>
      <c r="F106" t="str">
        <f>'Assessed Non-TIF'!F106</f>
        <v>East Sac County</v>
      </c>
      <c r="G106" s="8">
        <f>SUMIFS(AssessedValuation[100% Residential],AssessedValuation[Dist],$C106,AssessedValuation[Tif_NonTIF],$A$4)</f>
        <v>997172</v>
      </c>
      <c r="H106" s="8">
        <f>SUMIFS(AssessedValuation[100% Ag Land],AssessedValuation[Dist],$C106,AssessedValuation[Tif_NonTIF],$A$4)</f>
        <v>16580</v>
      </c>
      <c r="I106" s="8">
        <f>SUMIFS(AssessedValuation[100% Ag Building],AssessedValuation[Dist],$C106,AssessedValuation[Tif_NonTIF],$A$4)</f>
        <v>0</v>
      </c>
      <c r="J106" s="8">
        <f>SUMIFS(AssessedValuation[100% Commercial],AssessedValuation[Dist],$C106,AssessedValuation[Tif_NonTIF],$A$4)</f>
        <v>5076824</v>
      </c>
      <c r="K106" s="8">
        <f>SUMIFS(AssessedValuation[100% Industrial],AssessedValuation[Dist],$C106,AssessedValuation[Tif_NonTIF],$A$4)</f>
        <v>1644648</v>
      </c>
      <c r="L106" s="8">
        <f>SUMIFS(AssessedValuation[100% Reserved],AssessedValuation[Dist],$C106,AssessedValuation[Tif_NonTIF],$A$4)</f>
        <v>0</v>
      </c>
      <c r="M106" s="8">
        <f>SUMIFS(AssessedValuation[100% Reserved3],AssessedValuation[Dist],$C106,AssessedValuation[Tif_NonTIF],$A$4)</f>
        <v>0</v>
      </c>
      <c r="N106" s="8">
        <f>SUMIFS(AssessedValuation[100% Railroads],AssessedValuation[Dist],$C106,AssessedValuation[Tif_NonTIF],$A$4)</f>
        <v>0</v>
      </c>
      <c r="O106" s="8">
        <f>SUMIFS(AssessedValuation[100% Utilities],AssessedValuation[Dist],$C106,AssessedValuation[Tif_NonTIF],$A$4)</f>
        <v>0</v>
      </c>
      <c r="P106" s="8">
        <f>SUMIFS(AssessedValuation[100% Other],AssessedValuation[Dist],$C106,AssessedValuation[Tif_NonTIF],$A$4)</f>
        <v>0</v>
      </c>
      <c r="Q106" s="8">
        <f>SUMIFS(AssessedValuation[100% Gross],AssessedValuation[Dist],$C106,AssessedValuation[Tif_NonTIF],$A$4)</f>
        <v>7735224</v>
      </c>
      <c r="R106" s="8">
        <f>SUMIFS(AssessedValuation[100% Military Exempt],AssessedValuation[Dist],$C106,AssessedValuation[Tif_NonTIF],$A$4)</f>
        <v>0</v>
      </c>
      <c r="S106" s="8">
        <f>SUMIFS(AssessedValuation[100% Net],AssessedValuation[Dist],$C106,AssessedValuation[Tif_NonTIF],$A$4)</f>
        <v>7735224</v>
      </c>
      <c r="T106" s="8">
        <f>SUMIFS(AssessedValuation[100% Gas &amp; Elec Utilities],AssessedValuation[Dist],$C106,AssessedValuation[Tif_NonTIF],$A$4)</f>
        <v>0</v>
      </c>
      <c r="U106" s="8">
        <f t="shared" si="1"/>
        <v>7735224</v>
      </c>
    </row>
    <row r="107" spans="1:21" x14ac:dyDescent="0.25">
      <c r="A107">
        <f>'Assessed Non-TIF'!A107</f>
        <v>2024</v>
      </c>
      <c r="B107" t="str">
        <f>'Assessed Non-TIF'!B107</f>
        <v>13</v>
      </c>
      <c r="C107" t="str">
        <f>'Assessed Non-TIF'!C107</f>
        <v>1970</v>
      </c>
      <c r="D107" t="str">
        <f>'Assessed Non-TIF'!D107</f>
        <v>1970</v>
      </c>
      <c r="E107" t="str">
        <f>'Assessed Non-TIF'!E107</f>
        <v>EAST UNION</v>
      </c>
      <c r="F107" t="str">
        <f>'Assessed Non-TIF'!F107</f>
        <v>East Union</v>
      </c>
      <c r="G107" s="8">
        <f>SUMIFS(AssessedValuation[100% Residential],AssessedValuation[Dist],$C107,AssessedValuation[Tif_NonTIF],$A$4)</f>
        <v>0</v>
      </c>
      <c r="H107" s="8">
        <f>SUMIFS(AssessedValuation[100% Ag Land],AssessedValuation[Dist],$C107,AssessedValuation[Tif_NonTIF],$A$4)</f>
        <v>0</v>
      </c>
      <c r="I107" s="8">
        <f>SUMIFS(AssessedValuation[100% Ag Building],AssessedValuation[Dist],$C107,AssessedValuation[Tif_NonTIF],$A$4)</f>
        <v>0</v>
      </c>
      <c r="J107" s="8">
        <f>SUMIFS(AssessedValuation[100% Commercial],AssessedValuation[Dist],$C107,AssessedValuation[Tif_NonTIF],$A$4)</f>
        <v>0</v>
      </c>
      <c r="K107" s="8">
        <f>SUMIFS(AssessedValuation[100% Industrial],AssessedValuation[Dist],$C107,AssessedValuation[Tif_NonTIF],$A$4)</f>
        <v>0</v>
      </c>
      <c r="L107" s="8">
        <f>SUMIFS(AssessedValuation[100% Reserved],AssessedValuation[Dist],$C107,AssessedValuation[Tif_NonTIF],$A$4)</f>
        <v>0</v>
      </c>
      <c r="M107" s="8">
        <f>SUMIFS(AssessedValuation[100% Reserved3],AssessedValuation[Dist],$C107,AssessedValuation[Tif_NonTIF],$A$4)</f>
        <v>0</v>
      </c>
      <c r="N107" s="8">
        <f>SUMIFS(AssessedValuation[100% Railroads],AssessedValuation[Dist],$C107,AssessedValuation[Tif_NonTIF],$A$4)</f>
        <v>0</v>
      </c>
      <c r="O107" s="8">
        <f>SUMIFS(AssessedValuation[100% Utilities],AssessedValuation[Dist],$C107,AssessedValuation[Tif_NonTIF],$A$4)</f>
        <v>0</v>
      </c>
      <c r="P107" s="8">
        <f>SUMIFS(AssessedValuation[100% Other],AssessedValuation[Dist],$C107,AssessedValuation[Tif_NonTIF],$A$4)</f>
        <v>0</v>
      </c>
      <c r="Q107" s="8">
        <f>SUMIFS(AssessedValuation[100% Gross],AssessedValuation[Dist],$C107,AssessedValuation[Tif_NonTIF],$A$4)</f>
        <v>0</v>
      </c>
      <c r="R107" s="8">
        <f>SUMIFS(AssessedValuation[100% Military Exempt],AssessedValuation[Dist],$C107,AssessedValuation[Tif_NonTIF],$A$4)</f>
        <v>0</v>
      </c>
      <c r="S107" s="8">
        <f>SUMIFS(AssessedValuation[100% Net],AssessedValuation[Dist],$C107,AssessedValuation[Tif_NonTIF],$A$4)</f>
        <v>0</v>
      </c>
      <c r="T107" s="8">
        <f>SUMIFS(AssessedValuation[100% Gas &amp; Elec Utilities],AssessedValuation[Dist],$C107,AssessedValuation[Tif_NonTIF],$A$4)</f>
        <v>0</v>
      </c>
      <c r="U107" s="8">
        <f t="shared" si="1"/>
        <v>0</v>
      </c>
    </row>
    <row r="108" spans="1:21" x14ac:dyDescent="0.25">
      <c r="A108">
        <f>'Assessed Non-TIF'!A108</f>
        <v>2024</v>
      </c>
      <c r="B108" t="str">
        <f>'Assessed Non-TIF'!B108</f>
        <v>01</v>
      </c>
      <c r="C108" t="str">
        <f>'Assessed Non-TIF'!C108</f>
        <v>1972</v>
      </c>
      <c r="D108" t="str">
        <f>'Assessed Non-TIF'!D108</f>
        <v>1972</v>
      </c>
      <c r="E108" t="str">
        <f>'Assessed Non-TIF'!E108</f>
        <v>EASTERN ALLAMAKEE</v>
      </c>
      <c r="F108" t="str">
        <f>'Assessed Non-TIF'!F108</f>
        <v>Eastern Allamakee</v>
      </c>
      <c r="G108" s="8">
        <f>SUMIFS(AssessedValuation[100% Residential],AssessedValuation[Dist],$C108,AssessedValuation[Tif_NonTIF],$A$4)</f>
        <v>0</v>
      </c>
      <c r="H108" s="8">
        <f>SUMIFS(AssessedValuation[100% Ag Land],AssessedValuation[Dist],$C108,AssessedValuation[Tif_NonTIF],$A$4)</f>
        <v>0</v>
      </c>
      <c r="I108" s="8">
        <f>SUMIFS(AssessedValuation[100% Ag Building],AssessedValuation[Dist],$C108,AssessedValuation[Tif_NonTIF],$A$4)</f>
        <v>0</v>
      </c>
      <c r="J108" s="8">
        <f>SUMIFS(AssessedValuation[100% Commercial],AssessedValuation[Dist],$C108,AssessedValuation[Tif_NonTIF],$A$4)</f>
        <v>0</v>
      </c>
      <c r="K108" s="8">
        <f>SUMIFS(AssessedValuation[100% Industrial],AssessedValuation[Dist],$C108,AssessedValuation[Tif_NonTIF],$A$4)</f>
        <v>0</v>
      </c>
      <c r="L108" s="8">
        <f>SUMIFS(AssessedValuation[100% Reserved],AssessedValuation[Dist],$C108,AssessedValuation[Tif_NonTIF],$A$4)</f>
        <v>0</v>
      </c>
      <c r="M108" s="8">
        <f>SUMIFS(AssessedValuation[100% Reserved3],AssessedValuation[Dist],$C108,AssessedValuation[Tif_NonTIF],$A$4)</f>
        <v>0</v>
      </c>
      <c r="N108" s="8">
        <f>SUMIFS(AssessedValuation[100% Railroads],AssessedValuation[Dist],$C108,AssessedValuation[Tif_NonTIF],$A$4)</f>
        <v>0</v>
      </c>
      <c r="O108" s="8">
        <f>SUMIFS(AssessedValuation[100% Utilities],AssessedValuation[Dist],$C108,AssessedValuation[Tif_NonTIF],$A$4)</f>
        <v>0</v>
      </c>
      <c r="P108" s="8">
        <f>SUMIFS(AssessedValuation[100% Other],AssessedValuation[Dist],$C108,AssessedValuation[Tif_NonTIF],$A$4)</f>
        <v>0</v>
      </c>
      <c r="Q108" s="8">
        <f>SUMIFS(AssessedValuation[100% Gross],AssessedValuation[Dist],$C108,AssessedValuation[Tif_NonTIF],$A$4)</f>
        <v>0</v>
      </c>
      <c r="R108" s="8">
        <f>SUMIFS(AssessedValuation[100% Military Exempt],AssessedValuation[Dist],$C108,AssessedValuation[Tif_NonTIF],$A$4)</f>
        <v>0</v>
      </c>
      <c r="S108" s="8">
        <f>SUMIFS(AssessedValuation[100% Net],AssessedValuation[Dist],$C108,AssessedValuation[Tif_NonTIF],$A$4)</f>
        <v>0</v>
      </c>
      <c r="T108" s="8">
        <f>SUMIFS(AssessedValuation[100% Gas &amp; Elec Utilities],AssessedValuation[Dist],$C108,AssessedValuation[Tif_NonTIF],$A$4)</f>
        <v>0</v>
      </c>
      <c r="U108" s="8">
        <f t="shared" si="1"/>
        <v>0</v>
      </c>
    </row>
    <row r="109" spans="1:21" x14ac:dyDescent="0.25">
      <c r="A109">
        <f>'Assessed Non-TIF'!A109</f>
        <v>2024</v>
      </c>
      <c r="B109" t="str">
        <f>'Assessed Non-TIF'!B109</f>
        <v>09</v>
      </c>
      <c r="C109" t="str">
        <f>'Assessed Non-TIF'!C109</f>
        <v>1965</v>
      </c>
      <c r="D109" t="str">
        <f>'Assessed Non-TIF'!D109</f>
        <v>1965</v>
      </c>
      <c r="E109" t="str">
        <f>'Assessed Non-TIF'!E109</f>
        <v>EASTON VALLEY</v>
      </c>
      <c r="F109" t="str">
        <f>'Assessed Non-TIF'!F109</f>
        <v>Easton Valley</v>
      </c>
      <c r="G109" s="8">
        <f>SUMIFS(AssessedValuation[100% Residential],AssessedValuation[Dist],$C109,AssessedValuation[Tif_NonTIF],$A$4)</f>
        <v>0</v>
      </c>
      <c r="H109" s="8">
        <f>SUMIFS(AssessedValuation[100% Ag Land],AssessedValuation[Dist],$C109,AssessedValuation[Tif_NonTIF],$A$4)</f>
        <v>0</v>
      </c>
      <c r="I109" s="8">
        <f>SUMIFS(AssessedValuation[100% Ag Building],AssessedValuation[Dist],$C109,AssessedValuation[Tif_NonTIF],$A$4)</f>
        <v>0</v>
      </c>
      <c r="J109" s="8">
        <f>SUMIFS(AssessedValuation[100% Commercial],AssessedValuation[Dist],$C109,AssessedValuation[Tif_NonTIF],$A$4)</f>
        <v>0</v>
      </c>
      <c r="K109" s="8">
        <f>SUMIFS(AssessedValuation[100% Industrial],AssessedValuation[Dist],$C109,AssessedValuation[Tif_NonTIF],$A$4)</f>
        <v>0</v>
      </c>
      <c r="L109" s="8">
        <f>SUMIFS(AssessedValuation[100% Reserved],AssessedValuation[Dist],$C109,AssessedValuation[Tif_NonTIF],$A$4)</f>
        <v>0</v>
      </c>
      <c r="M109" s="8">
        <f>SUMIFS(AssessedValuation[100% Reserved3],AssessedValuation[Dist],$C109,AssessedValuation[Tif_NonTIF],$A$4)</f>
        <v>0</v>
      </c>
      <c r="N109" s="8">
        <f>SUMIFS(AssessedValuation[100% Railroads],AssessedValuation[Dist],$C109,AssessedValuation[Tif_NonTIF],$A$4)</f>
        <v>0</v>
      </c>
      <c r="O109" s="8">
        <f>SUMIFS(AssessedValuation[100% Utilities],AssessedValuation[Dist],$C109,AssessedValuation[Tif_NonTIF],$A$4)</f>
        <v>0</v>
      </c>
      <c r="P109" s="8">
        <f>SUMIFS(AssessedValuation[100% Other],AssessedValuation[Dist],$C109,AssessedValuation[Tif_NonTIF],$A$4)</f>
        <v>0</v>
      </c>
      <c r="Q109" s="8">
        <f>SUMIFS(AssessedValuation[100% Gross],AssessedValuation[Dist],$C109,AssessedValuation[Tif_NonTIF],$A$4)</f>
        <v>0</v>
      </c>
      <c r="R109" s="8">
        <f>SUMIFS(AssessedValuation[100% Military Exempt],AssessedValuation[Dist],$C109,AssessedValuation[Tif_NonTIF],$A$4)</f>
        <v>0</v>
      </c>
      <c r="S109" s="8">
        <f>SUMIFS(AssessedValuation[100% Net],AssessedValuation[Dist],$C109,AssessedValuation[Tif_NonTIF],$A$4)</f>
        <v>0</v>
      </c>
      <c r="T109" s="8">
        <f>SUMIFS(AssessedValuation[100% Gas &amp; Elec Utilities],AssessedValuation[Dist],$C109,AssessedValuation[Tif_NonTIF],$A$4)</f>
        <v>0</v>
      </c>
      <c r="U109" s="8">
        <f t="shared" si="1"/>
        <v>0</v>
      </c>
    </row>
    <row r="110" spans="1:21" x14ac:dyDescent="0.25">
      <c r="A110">
        <f>'Assessed Non-TIF'!A110</f>
        <v>2024</v>
      </c>
      <c r="B110" t="str">
        <f>'Assessed Non-TIF'!B110</f>
        <v>15</v>
      </c>
      <c r="C110" t="str">
        <f>'Assessed Non-TIF'!C110</f>
        <v>0657</v>
      </c>
      <c r="D110" t="str">
        <f>'Assessed Non-TIF'!D110</f>
        <v>0657</v>
      </c>
      <c r="E110" t="str">
        <f>'Assessed Non-TIF'!E110</f>
        <v>EDDYVILLE-BLAKESBURG-FREMONT</v>
      </c>
      <c r="F110" t="str">
        <f>'Assessed Non-TIF'!F110</f>
        <v>Eddyville-Blakesburg-Fremont</v>
      </c>
      <c r="G110" s="8">
        <f>SUMIFS(AssessedValuation[100% Residential],AssessedValuation[Dist],$C110,AssessedValuation[Tif_NonTIF],$A$4)</f>
        <v>0</v>
      </c>
      <c r="H110" s="8">
        <f>SUMIFS(AssessedValuation[100% Ag Land],AssessedValuation[Dist],$C110,AssessedValuation[Tif_NonTIF],$A$4)</f>
        <v>0</v>
      </c>
      <c r="I110" s="8">
        <f>SUMIFS(AssessedValuation[100% Ag Building],AssessedValuation[Dist],$C110,AssessedValuation[Tif_NonTIF],$A$4)</f>
        <v>0</v>
      </c>
      <c r="J110" s="8">
        <f>SUMIFS(AssessedValuation[100% Commercial],AssessedValuation[Dist],$C110,AssessedValuation[Tif_NonTIF],$A$4)</f>
        <v>0</v>
      </c>
      <c r="K110" s="8">
        <f>SUMIFS(AssessedValuation[100% Industrial],AssessedValuation[Dist],$C110,AssessedValuation[Tif_NonTIF],$A$4)</f>
        <v>0</v>
      </c>
      <c r="L110" s="8">
        <f>SUMIFS(AssessedValuation[100% Reserved],AssessedValuation[Dist],$C110,AssessedValuation[Tif_NonTIF],$A$4)</f>
        <v>0</v>
      </c>
      <c r="M110" s="8">
        <f>SUMIFS(AssessedValuation[100% Reserved3],AssessedValuation[Dist],$C110,AssessedValuation[Tif_NonTIF],$A$4)</f>
        <v>0</v>
      </c>
      <c r="N110" s="8">
        <f>SUMIFS(AssessedValuation[100% Railroads],AssessedValuation[Dist],$C110,AssessedValuation[Tif_NonTIF],$A$4)</f>
        <v>0</v>
      </c>
      <c r="O110" s="8">
        <f>SUMIFS(AssessedValuation[100% Utilities],AssessedValuation[Dist],$C110,AssessedValuation[Tif_NonTIF],$A$4)</f>
        <v>0</v>
      </c>
      <c r="P110" s="8">
        <f>SUMIFS(AssessedValuation[100% Other],AssessedValuation[Dist],$C110,AssessedValuation[Tif_NonTIF],$A$4)</f>
        <v>0</v>
      </c>
      <c r="Q110" s="8">
        <f>SUMIFS(AssessedValuation[100% Gross],AssessedValuation[Dist],$C110,AssessedValuation[Tif_NonTIF],$A$4)</f>
        <v>0</v>
      </c>
      <c r="R110" s="8">
        <f>SUMIFS(AssessedValuation[100% Military Exempt],AssessedValuation[Dist],$C110,AssessedValuation[Tif_NonTIF],$A$4)</f>
        <v>0</v>
      </c>
      <c r="S110" s="8">
        <f>SUMIFS(AssessedValuation[100% Net],AssessedValuation[Dist],$C110,AssessedValuation[Tif_NonTIF],$A$4)</f>
        <v>0</v>
      </c>
      <c r="T110" s="8">
        <f>SUMIFS(AssessedValuation[100% Gas &amp; Elec Utilities],AssessedValuation[Dist],$C110,AssessedValuation[Tif_NonTIF],$A$4)</f>
        <v>0</v>
      </c>
      <c r="U110" s="8">
        <f t="shared" si="1"/>
        <v>0</v>
      </c>
    </row>
    <row r="111" spans="1:21" x14ac:dyDescent="0.25">
      <c r="A111">
        <f>'Assessed Non-TIF'!A111</f>
        <v>2024</v>
      </c>
      <c r="B111" t="str">
        <f>'Assessed Non-TIF'!B111</f>
        <v>01</v>
      </c>
      <c r="C111" t="str">
        <f>'Assessed Non-TIF'!C111</f>
        <v>1989</v>
      </c>
      <c r="D111" t="str">
        <f>'Assessed Non-TIF'!D111</f>
        <v>1989</v>
      </c>
      <c r="E111" t="str">
        <f>'Assessed Non-TIF'!E111</f>
        <v>EDGEWOOD-COLESBURG</v>
      </c>
      <c r="F111" t="str">
        <f>'Assessed Non-TIF'!F111</f>
        <v>Edgewood-Colesburg</v>
      </c>
      <c r="G111" s="8">
        <f>SUMIFS(AssessedValuation[100% Residential],AssessedValuation[Dist],$C111,AssessedValuation[Tif_NonTIF],$A$4)</f>
        <v>4192228</v>
      </c>
      <c r="H111" s="8">
        <f>SUMIFS(AssessedValuation[100% Ag Land],AssessedValuation[Dist],$C111,AssessedValuation[Tif_NonTIF],$A$4)</f>
        <v>35913</v>
      </c>
      <c r="I111" s="8">
        <f>SUMIFS(AssessedValuation[100% Ag Building],AssessedValuation[Dist],$C111,AssessedValuation[Tif_NonTIF],$A$4)</f>
        <v>0</v>
      </c>
      <c r="J111" s="8">
        <f>SUMIFS(AssessedValuation[100% Commercial],AssessedValuation[Dist],$C111,AssessedValuation[Tif_NonTIF],$A$4)</f>
        <v>4459156</v>
      </c>
      <c r="K111" s="8">
        <f>SUMIFS(AssessedValuation[100% Industrial],AssessedValuation[Dist],$C111,AssessedValuation[Tif_NonTIF],$A$4)</f>
        <v>739499</v>
      </c>
      <c r="L111" s="8">
        <f>SUMIFS(AssessedValuation[100% Reserved],AssessedValuation[Dist],$C111,AssessedValuation[Tif_NonTIF],$A$4)</f>
        <v>0</v>
      </c>
      <c r="M111" s="8">
        <f>SUMIFS(AssessedValuation[100% Reserved3],AssessedValuation[Dist],$C111,AssessedValuation[Tif_NonTIF],$A$4)</f>
        <v>0</v>
      </c>
      <c r="N111" s="8">
        <f>SUMIFS(AssessedValuation[100% Railroads],AssessedValuation[Dist],$C111,AssessedValuation[Tif_NonTIF],$A$4)</f>
        <v>0</v>
      </c>
      <c r="O111" s="8">
        <f>SUMIFS(AssessedValuation[100% Utilities],AssessedValuation[Dist],$C111,AssessedValuation[Tif_NonTIF],$A$4)</f>
        <v>0</v>
      </c>
      <c r="P111" s="8">
        <f>SUMIFS(AssessedValuation[100% Other],AssessedValuation[Dist],$C111,AssessedValuation[Tif_NonTIF],$A$4)</f>
        <v>0</v>
      </c>
      <c r="Q111" s="8">
        <f>SUMIFS(AssessedValuation[100% Gross],AssessedValuation[Dist],$C111,AssessedValuation[Tif_NonTIF],$A$4)</f>
        <v>9426796</v>
      </c>
      <c r="R111" s="8">
        <f>SUMIFS(AssessedValuation[100% Military Exempt],AssessedValuation[Dist],$C111,AssessedValuation[Tif_NonTIF],$A$4)</f>
        <v>16668</v>
      </c>
      <c r="S111" s="8">
        <f>SUMIFS(AssessedValuation[100% Net],AssessedValuation[Dist],$C111,AssessedValuation[Tif_NonTIF],$A$4)</f>
        <v>9410128</v>
      </c>
      <c r="T111" s="8">
        <f>SUMIFS(AssessedValuation[100% Gas &amp; Elec Utilities],AssessedValuation[Dist],$C111,AssessedValuation[Tif_NonTIF],$A$4)</f>
        <v>0</v>
      </c>
      <c r="U111" s="8">
        <f t="shared" si="1"/>
        <v>9410128</v>
      </c>
    </row>
    <row r="112" spans="1:21" x14ac:dyDescent="0.25">
      <c r="A112">
        <f>'Assessed Non-TIF'!A112</f>
        <v>2024</v>
      </c>
      <c r="B112" t="str">
        <f>'Assessed Non-TIF'!B112</f>
        <v>07</v>
      </c>
      <c r="C112" t="str">
        <f>'Assessed Non-TIF'!C112</f>
        <v>2007</v>
      </c>
      <c r="D112" t="str">
        <f>'Assessed Non-TIF'!D112</f>
        <v>2007</v>
      </c>
      <c r="E112" t="str">
        <f>'Assessed Non-TIF'!E112</f>
        <v>ELDORA-NEW PROVIDENCE</v>
      </c>
      <c r="F112" t="str">
        <f>'Assessed Non-TIF'!F112</f>
        <v>Eldora-New Providence</v>
      </c>
      <c r="G112" s="8">
        <f>SUMIFS(AssessedValuation[100% Residential],AssessedValuation[Dist],$C112,AssessedValuation[Tif_NonTIF],$A$4)</f>
        <v>0</v>
      </c>
      <c r="H112" s="8">
        <f>SUMIFS(AssessedValuation[100% Ag Land],AssessedValuation[Dist],$C112,AssessedValuation[Tif_NonTIF],$A$4)</f>
        <v>0</v>
      </c>
      <c r="I112" s="8">
        <f>SUMIFS(AssessedValuation[100% Ag Building],AssessedValuation[Dist],$C112,AssessedValuation[Tif_NonTIF],$A$4)</f>
        <v>0</v>
      </c>
      <c r="J112" s="8">
        <f>SUMIFS(AssessedValuation[100% Commercial],AssessedValuation[Dist],$C112,AssessedValuation[Tif_NonTIF],$A$4)</f>
        <v>148029</v>
      </c>
      <c r="K112" s="8">
        <f>SUMIFS(AssessedValuation[100% Industrial],AssessedValuation[Dist],$C112,AssessedValuation[Tif_NonTIF],$A$4)</f>
        <v>0</v>
      </c>
      <c r="L112" s="8">
        <f>SUMIFS(AssessedValuation[100% Reserved],AssessedValuation[Dist],$C112,AssessedValuation[Tif_NonTIF],$A$4)</f>
        <v>0</v>
      </c>
      <c r="M112" s="8">
        <f>SUMIFS(AssessedValuation[100% Reserved3],AssessedValuation[Dist],$C112,AssessedValuation[Tif_NonTIF],$A$4)</f>
        <v>0</v>
      </c>
      <c r="N112" s="8">
        <f>SUMIFS(AssessedValuation[100% Railroads],AssessedValuation[Dist],$C112,AssessedValuation[Tif_NonTIF],$A$4)</f>
        <v>0</v>
      </c>
      <c r="O112" s="8">
        <f>SUMIFS(AssessedValuation[100% Utilities],AssessedValuation[Dist],$C112,AssessedValuation[Tif_NonTIF],$A$4)</f>
        <v>0</v>
      </c>
      <c r="P112" s="8">
        <f>SUMIFS(AssessedValuation[100% Other],AssessedValuation[Dist],$C112,AssessedValuation[Tif_NonTIF],$A$4)</f>
        <v>0</v>
      </c>
      <c r="Q112" s="8">
        <f>SUMIFS(AssessedValuation[100% Gross],AssessedValuation[Dist],$C112,AssessedValuation[Tif_NonTIF],$A$4)</f>
        <v>148029</v>
      </c>
      <c r="R112" s="8">
        <f>SUMIFS(AssessedValuation[100% Military Exempt],AssessedValuation[Dist],$C112,AssessedValuation[Tif_NonTIF],$A$4)</f>
        <v>0</v>
      </c>
      <c r="S112" s="8">
        <f>SUMIFS(AssessedValuation[100% Net],AssessedValuation[Dist],$C112,AssessedValuation[Tif_NonTIF],$A$4)</f>
        <v>148029</v>
      </c>
      <c r="T112" s="8">
        <f>SUMIFS(AssessedValuation[100% Gas &amp; Elec Utilities],AssessedValuation[Dist],$C112,AssessedValuation[Tif_NonTIF],$A$4)</f>
        <v>0</v>
      </c>
      <c r="U112" s="8">
        <f t="shared" si="1"/>
        <v>148029</v>
      </c>
    </row>
    <row r="113" spans="1:21" x14ac:dyDescent="0.25">
      <c r="A113">
        <f>'Assessed Non-TIF'!A113</f>
        <v>2024</v>
      </c>
      <c r="B113" t="str">
        <f>'Assessed Non-TIF'!B113</f>
        <v>05</v>
      </c>
      <c r="C113" t="str">
        <f>'Assessed Non-TIF'!C113</f>
        <v>2088</v>
      </c>
      <c r="D113" t="str">
        <f>'Assessed Non-TIF'!D113</f>
        <v>2088</v>
      </c>
      <c r="E113" t="str">
        <f>'Assessed Non-TIF'!E113</f>
        <v>EMMETSBURG</v>
      </c>
      <c r="F113" t="str">
        <f>'Assessed Non-TIF'!F113</f>
        <v>Emmetsburg</v>
      </c>
      <c r="G113" s="8">
        <f>SUMIFS(AssessedValuation[100% Residential],AssessedValuation[Dist],$C113,AssessedValuation[Tif_NonTIF],$A$4)</f>
        <v>663566</v>
      </c>
      <c r="H113" s="8">
        <f>SUMIFS(AssessedValuation[100% Ag Land],AssessedValuation[Dist],$C113,AssessedValuation[Tif_NonTIF],$A$4)</f>
        <v>0</v>
      </c>
      <c r="I113" s="8">
        <f>SUMIFS(AssessedValuation[100% Ag Building],AssessedValuation[Dist],$C113,AssessedValuation[Tif_NonTIF],$A$4)</f>
        <v>0</v>
      </c>
      <c r="J113" s="8">
        <f>SUMIFS(AssessedValuation[100% Commercial],AssessedValuation[Dist],$C113,AssessedValuation[Tif_NonTIF],$A$4)</f>
        <v>3065480</v>
      </c>
      <c r="K113" s="8">
        <f>SUMIFS(AssessedValuation[100% Industrial],AssessedValuation[Dist],$C113,AssessedValuation[Tif_NonTIF],$A$4)</f>
        <v>39848650</v>
      </c>
      <c r="L113" s="8">
        <f>SUMIFS(AssessedValuation[100% Reserved],AssessedValuation[Dist],$C113,AssessedValuation[Tif_NonTIF],$A$4)</f>
        <v>0</v>
      </c>
      <c r="M113" s="8">
        <f>SUMIFS(AssessedValuation[100% Reserved3],AssessedValuation[Dist],$C113,AssessedValuation[Tif_NonTIF],$A$4)</f>
        <v>0</v>
      </c>
      <c r="N113" s="8">
        <f>SUMIFS(AssessedValuation[100% Railroads],AssessedValuation[Dist],$C113,AssessedValuation[Tif_NonTIF],$A$4)</f>
        <v>0</v>
      </c>
      <c r="O113" s="8">
        <f>SUMIFS(AssessedValuation[100% Utilities],AssessedValuation[Dist],$C113,AssessedValuation[Tif_NonTIF],$A$4)</f>
        <v>0</v>
      </c>
      <c r="P113" s="8">
        <f>SUMIFS(AssessedValuation[100% Other],AssessedValuation[Dist],$C113,AssessedValuation[Tif_NonTIF],$A$4)</f>
        <v>0</v>
      </c>
      <c r="Q113" s="8">
        <f>SUMIFS(AssessedValuation[100% Gross],AssessedValuation[Dist],$C113,AssessedValuation[Tif_NonTIF],$A$4)</f>
        <v>43577696</v>
      </c>
      <c r="R113" s="8">
        <f>SUMIFS(AssessedValuation[100% Military Exempt],AssessedValuation[Dist],$C113,AssessedValuation[Tif_NonTIF],$A$4)</f>
        <v>0</v>
      </c>
      <c r="S113" s="8">
        <f>SUMIFS(AssessedValuation[100% Net],AssessedValuation[Dist],$C113,AssessedValuation[Tif_NonTIF],$A$4)</f>
        <v>43577696</v>
      </c>
      <c r="T113" s="8">
        <f>SUMIFS(AssessedValuation[100% Gas &amp; Elec Utilities],AssessedValuation[Dist],$C113,AssessedValuation[Tif_NonTIF],$A$4)</f>
        <v>0</v>
      </c>
      <c r="U113" s="8">
        <f t="shared" si="1"/>
        <v>43577696</v>
      </c>
    </row>
    <row r="114" spans="1:21" x14ac:dyDescent="0.25">
      <c r="A114">
        <f>'Assessed Non-TIF'!A114</f>
        <v>2024</v>
      </c>
      <c r="B114" t="str">
        <f>'Assessed Non-TIF'!B114</f>
        <v>10</v>
      </c>
      <c r="C114" t="str">
        <f>'Assessed Non-TIF'!C114</f>
        <v>2097</v>
      </c>
      <c r="D114" t="str">
        <f>'Assessed Non-TIF'!D114</f>
        <v>2097</v>
      </c>
      <c r="E114" t="str">
        <f>'Assessed Non-TIF'!E114</f>
        <v>ENGLISH VALLEYS</v>
      </c>
      <c r="F114" t="str">
        <f>'Assessed Non-TIF'!F114</f>
        <v>English Valleys</v>
      </c>
      <c r="G114" s="8">
        <f>SUMIFS(AssessedValuation[100% Residential],AssessedValuation[Dist],$C114,AssessedValuation[Tif_NonTIF],$A$4)</f>
        <v>0</v>
      </c>
      <c r="H114" s="8">
        <f>SUMIFS(AssessedValuation[100% Ag Land],AssessedValuation[Dist],$C114,AssessedValuation[Tif_NonTIF],$A$4)</f>
        <v>0</v>
      </c>
      <c r="I114" s="8">
        <f>SUMIFS(AssessedValuation[100% Ag Building],AssessedValuation[Dist],$C114,AssessedValuation[Tif_NonTIF],$A$4)</f>
        <v>0</v>
      </c>
      <c r="J114" s="8">
        <f>SUMIFS(AssessedValuation[100% Commercial],AssessedValuation[Dist],$C114,AssessedValuation[Tif_NonTIF],$A$4)</f>
        <v>0</v>
      </c>
      <c r="K114" s="8">
        <f>SUMIFS(AssessedValuation[100% Industrial],AssessedValuation[Dist],$C114,AssessedValuation[Tif_NonTIF],$A$4)</f>
        <v>239220</v>
      </c>
      <c r="L114" s="8">
        <f>SUMIFS(AssessedValuation[100% Reserved],AssessedValuation[Dist],$C114,AssessedValuation[Tif_NonTIF],$A$4)</f>
        <v>0</v>
      </c>
      <c r="M114" s="8">
        <f>SUMIFS(AssessedValuation[100% Reserved3],AssessedValuation[Dist],$C114,AssessedValuation[Tif_NonTIF],$A$4)</f>
        <v>0</v>
      </c>
      <c r="N114" s="8">
        <f>SUMIFS(AssessedValuation[100% Railroads],AssessedValuation[Dist],$C114,AssessedValuation[Tif_NonTIF],$A$4)</f>
        <v>0</v>
      </c>
      <c r="O114" s="8">
        <f>SUMIFS(AssessedValuation[100% Utilities],AssessedValuation[Dist],$C114,AssessedValuation[Tif_NonTIF],$A$4)</f>
        <v>0</v>
      </c>
      <c r="P114" s="8">
        <f>SUMIFS(AssessedValuation[100% Other],AssessedValuation[Dist],$C114,AssessedValuation[Tif_NonTIF],$A$4)</f>
        <v>0</v>
      </c>
      <c r="Q114" s="8">
        <f>SUMIFS(AssessedValuation[100% Gross],AssessedValuation[Dist],$C114,AssessedValuation[Tif_NonTIF],$A$4)</f>
        <v>239220</v>
      </c>
      <c r="R114" s="8">
        <f>SUMIFS(AssessedValuation[100% Military Exempt],AssessedValuation[Dist],$C114,AssessedValuation[Tif_NonTIF],$A$4)</f>
        <v>0</v>
      </c>
      <c r="S114" s="8">
        <f>SUMIFS(AssessedValuation[100% Net],AssessedValuation[Dist],$C114,AssessedValuation[Tif_NonTIF],$A$4)</f>
        <v>239220</v>
      </c>
      <c r="T114" s="8">
        <f>SUMIFS(AssessedValuation[100% Gas &amp; Elec Utilities],AssessedValuation[Dist],$C114,AssessedValuation[Tif_NonTIF],$A$4)</f>
        <v>0</v>
      </c>
      <c r="U114" s="8">
        <f t="shared" si="1"/>
        <v>239220</v>
      </c>
    </row>
    <row r="115" spans="1:21" x14ac:dyDescent="0.25">
      <c r="A115">
        <f>'Assessed Non-TIF'!A115</f>
        <v>2024</v>
      </c>
      <c r="B115" t="str">
        <f>'Assessed Non-TIF'!B115</f>
        <v>13</v>
      </c>
      <c r="C115" t="str">
        <f>'Assessed Non-TIF'!C115</f>
        <v>2113</v>
      </c>
      <c r="D115" t="str">
        <f>'Assessed Non-TIF'!D115</f>
        <v>2113</v>
      </c>
      <c r="E115" t="str">
        <f>'Assessed Non-TIF'!E115</f>
        <v>ESSEX</v>
      </c>
      <c r="F115" t="str">
        <f>'Assessed Non-TIF'!F115</f>
        <v>Essex</v>
      </c>
      <c r="G115" s="8">
        <f>SUMIFS(AssessedValuation[100% Residential],AssessedValuation[Dist],$C115,AssessedValuation[Tif_NonTIF],$A$4)</f>
        <v>0</v>
      </c>
      <c r="H115" s="8">
        <f>SUMIFS(AssessedValuation[100% Ag Land],AssessedValuation[Dist],$C115,AssessedValuation[Tif_NonTIF],$A$4)</f>
        <v>0</v>
      </c>
      <c r="I115" s="8">
        <f>SUMIFS(AssessedValuation[100% Ag Building],AssessedValuation[Dist],$C115,AssessedValuation[Tif_NonTIF],$A$4)</f>
        <v>0</v>
      </c>
      <c r="J115" s="8">
        <f>SUMIFS(AssessedValuation[100% Commercial],AssessedValuation[Dist],$C115,AssessedValuation[Tif_NonTIF],$A$4)</f>
        <v>0</v>
      </c>
      <c r="K115" s="8">
        <f>SUMIFS(AssessedValuation[100% Industrial],AssessedValuation[Dist],$C115,AssessedValuation[Tif_NonTIF],$A$4)</f>
        <v>0</v>
      </c>
      <c r="L115" s="8">
        <f>SUMIFS(AssessedValuation[100% Reserved],AssessedValuation[Dist],$C115,AssessedValuation[Tif_NonTIF],$A$4)</f>
        <v>0</v>
      </c>
      <c r="M115" s="8">
        <f>SUMIFS(AssessedValuation[100% Reserved3],AssessedValuation[Dist],$C115,AssessedValuation[Tif_NonTIF],$A$4)</f>
        <v>0</v>
      </c>
      <c r="N115" s="8">
        <f>SUMIFS(AssessedValuation[100% Railroads],AssessedValuation[Dist],$C115,AssessedValuation[Tif_NonTIF],$A$4)</f>
        <v>0</v>
      </c>
      <c r="O115" s="8">
        <f>SUMIFS(AssessedValuation[100% Utilities],AssessedValuation[Dist],$C115,AssessedValuation[Tif_NonTIF],$A$4)</f>
        <v>0</v>
      </c>
      <c r="P115" s="8">
        <f>SUMIFS(AssessedValuation[100% Other],AssessedValuation[Dist],$C115,AssessedValuation[Tif_NonTIF],$A$4)</f>
        <v>0</v>
      </c>
      <c r="Q115" s="8">
        <f>SUMIFS(AssessedValuation[100% Gross],AssessedValuation[Dist],$C115,AssessedValuation[Tif_NonTIF],$A$4)</f>
        <v>0</v>
      </c>
      <c r="R115" s="8">
        <f>SUMIFS(AssessedValuation[100% Military Exempt],AssessedValuation[Dist],$C115,AssessedValuation[Tif_NonTIF],$A$4)</f>
        <v>0</v>
      </c>
      <c r="S115" s="8">
        <f>SUMIFS(AssessedValuation[100% Net],AssessedValuation[Dist],$C115,AssessedValuation[Tif_NonTIF],$A$4)</f>
        <v>0</v>
      </c>
      <c r="T115" s="8">
        <f>SUMIFS(AssessedValuation[100% Gas &amp; Elec Utilities],AssessedValuation[Dist],$C115,AssessedValuation[Tif_NonTIF],$A$4)</f>
        <v>0</v>
      </c>
      <c r="U115" s="8">
        <f t="shared" si="1"/>
        <v>0</v>
      </c>
    </row>
    <row r="116" spans="1:21" x14ac:dyDescent="0.25">
      <c r="A116">
        <f>'Assessed Non-TIF'!A116</f>
        <v>2024</v>
      </c>
      <c r="B116" t="str">
        <f>'Assessed Non-TIF'!B116</f>
        <v>05</v>
      </c>
      <c r="C116" t="str">
        <f>'Assessed Non-TIF'!C116</f>
        <v>2124</v>
      </c>
      <c r="D116" t="str">
        <f>'Assessed Non-TIF'!D116</f>
        <v>2124</v>
      </c>
      <c r="E116" t="str">
        <f>'Assessed Non-TIF'!E116</f>
        <v>ESTHERVILLE-LINCOLN CENTRAL</v>
      </c>
      <c r="F116" t="str">
        <f>'Assessed Non-TIF'!F116</f>
        <v>Estherville-Lincoln Central</v>
      </c>
      <c r="G116" s="8">
        <f>SUMIFS(AssessedValuation[100% Residential],AssessedValuation[Dist],$C116,AssessedValuation[Tif_NonTIF],$A$4)</f>
        <v>109377</v>
      </c>
      <c r="H116" s="8">
        <f>SUMIFS(AssessedValuation[100% Ag Land],AssessedValuation[Dist],$C116,AssessedValuation[Tif_NonTIF],$A$4)</f>
        <v>0</v>
      </c>
      <c r="I116" s="8">
        <f>SUMIFS(AssessedValuation[100% Ag Building],AssessedValuation[Dist],$C116,AssessedValuation[Tif_NonTIF],$A$4)</f>
        <v>0</v>
      </c>
      <c r="J116" s="8">
        <f>SUMIFS(AssessedValuation[100% Commercial],AssessedValuation[Dist],$C116,AssessedValuation[Tif_NonTIF],$A$4)</f>
        <v>5629165</v>
      </c>
      <c r="K116" s="8">
        <f>SUMIFS(AssessedValuation[100% Industrial],AssessedValuation[Dist],$C116,AssessedValuation[Tif_NonTIF],$A$4)</f>
        <v>4456675</v>
      </c>
      <c r="L116" s="8">
        <f>SUMIFS(AssessedValuation[100% Reserved],AssessedValuation[Dist],$C116,AssessedValuation[Tif_NonTIF],$A$4)</f>
        <v>0</v>
      </c>
      <c r="M116" s="8">
        <f>SUMIFS(AssessedValuation[100% Reserved3],AssessedValuation[Dist],$C116,AssessedValuation[Tif_NonTIF],$A$4)</f>
        <v>0</v>
      </c>
      <c r="N116" s="8">
        <f>SUMIFS(AssessedValuation[100% Railroads],AssessedValuation[Dist],$C116,AssessedValuation[Tif_NonTIF],$A$4)</f>
        <v>0</v>
      </c>
      <c r="O116" s="8">
        <f>SUMIFS(AssessedValuation[100% Utilities],AssessedValuation[Dist],$C116,AssessedValuation[Tif_NonTIF],$A$4)</f>
        <v>0</v>
      </c>
      <c r="P116" s="8">
        <f>SUMIFS(AssessedValuation[100% Other],AssessedValuation[Dist],$C116,AssessedValuation[Tif_NonTIF],$A$4)</f>
        <v>0</v>
      </c>
      <c r="Q116" s="8">
        <f>SUMIFS(AssessedValuation[100% Gross],AssessedValuation[Dist],$C116,AssessedValuation[Tif_NonTIF],$A$4)</f>
        <v>10195217</v>
      </c>
      <c r="R116" s="8">
        <f>SUMIFS(AssessedValuation[100% Military Exempt],AssessedValuation[Dist],$C116,AssessedValuation[Tif_NonTIF],$A$4)</f>
        <v>0</v>
      </c>
      <c r="S116" s="8">
        <f>SUMIFS(AssessedValuation[100% Net],AssessedValuation[Dist],$C116,AssessedValuation[Tif_NonTIF],$A$4)</f>
        <v>10195217</v>
      </c>
      <c r="T116" s="8">
        <f>SUMIFS(AssessedValuation[100% Gas &amp; Elec Utilities],AssessedValuation[Dist],$C116,AssessedValuation[Tif_NonTIF],$A$4)</f>
        <v>0</v>
      </c>
      <c r="U116" s="8">
        <f t="shared" si="1"/>
        <v>10195217</v>
      </c>
    </row>
    <row r="117" spans="1:21" x14ac:dyDescent="0.25">
      <c r="A117">
        <f>'Assessed Non-TIF'!A117</f>
        <v>2024</v>
      </c>
      <c r="B117" t="str">
        <f>'Assessed Non-TIF'!B117</f>
        <v>11</v>
      </c>
      <c r="C117" t="str">
        <f>'Assessed Non-TIF'!C117</f>
        <v>2151</v>
      </c>
      <c r="D117" t="str">
        <f>'Assessed Non-TIF'!D117</f>
        <v>2151</v>
      </c>
      <c r="E117" t="str">
        <f>'Assessed Non-TIF'!E117</f>
        <v>EXIRA-ELK HORN-KIMBALLTON</v>
      </c>
      <c r="F117" t="str">
        <f>'Assessed Non-TIF'!F117</f>
        <v>Exira-Elk Horn-Kimballton</v>
      </c>
      <c r="G117" s="8">
        <f>SUMIFS(AssessedValuation[100% Residential],AssessedValuation[Dist],$C117,AssessedValuation[Tif_NonTIF],$A$4)</f>
        <v>8848967</v>
      </c>
      <c r="H117" s="8">
        <f>SUMIFS(AssessedValuation[100% Ag Land],AssessedValuation[Dist],$C117,AssessedValuation[Tif_NonTIF],$A$4)</f>
        <v>568237</v>
      </c>
      <c r="I117" s="8">
        <f>SUMIFS(AssessedValuation[100% Ag Building],AssessedValuation[Dist],$C117,AssessedValuation[Tif_NonTIF],$A$4)</f>
        <v>8569</v>
      </c>
      <c r="J117" s="8">
        <f>SUMIFS(AssessedValuation[100% Commercial],AssessedValuation[Dist],$C117,AssessedValuation[Tif_NonTIF],$A$4)</f>
        <v>1473780</v>
      </c>
      <c r="K117" s="8">
        <f>SUMIFS(AssessedValuation[100% Industrial],AssessedValuation[Dist],$C117,AssessedValuation[Tif_NonTIF],$A$4)</f>
        <v>8303770</v>
      </c>
      <c r="L117" s="8">
        <f>SUMIFS(AssessedValuation[100% Reserved],AssessedValuation[Dist],$C117,AssessedValuation[Tif_NonTIF],$A$4)</f>
        <v>0</v>
      </c>
      <c r="M117" s="8">
        <f>SUMIFS(AssessedValuation[100% Reserved3],AssessedValuation[Dist],$C117,AssessedValuation[Tif_NonTIF],$A$4)</f>
        <v>0</v>
      </c>
      <c r="N117" s="8">
        <f>SUMIFS(AssessedValuation[100% Railroads],AssessedValuation[Dist],$C117,AssessedValuation[Tif_NonTIF],$A$4)</f>
        <v>0</v>
      </c>
      <c r="O117" s="8">
        <f>SUMIFS(AssessedValuation[100% Utilities],AssessedValuation[Dist],$C117,AssessedValuation[Tif_NonTIF],$A$4)</f>
        <v>0</v>
      </c>
      <c r="P117" s="8">
        <f>SUMIFS(AssessedValuation[100% Other],AssessedValuation[Dist],$C117,AssessedValuation[Tif_NonTIF],$A$4)</f>
        <v>0</v>
      </c>
      <c r="Q117" s="8">
        <f>SUMIFS(AssessedValuation[100% Gross],AssessedValuation[Dist],$C117,AssessedValuation[Tif_NonTIF],$A$4)</f>
        <v>19203323</v>
      </c>
      <c r="R117" s="8">
        <f>SUMIFS(AssessedValuation[100% Military Exempt],AssessedValuation[Dist],$C117,AssessedValuation[Tif_NonTIF],$A$4)</f>
        <v>0</v>
      </c>
      <c r="S117" s="8">
        <f>SUMIFS(AssessedValuation[100% Net],AssessedValuation[Dist],$C117,AssessedValuation[Tif_NonTIF],$A$4)</f>
        <v>19203323</v>
      </c>
      <c r="T117" s="8">
        <f>SUMIFS(AssessedValuation[100% Gas &amp; Elec Utilities],AssessedValuation[Dist],$C117,AssessedValuation[Tif_NonTIF],$A$4)</f>
        <v>0</v>
      </c>
      <c r="U117" s="8">
        <f t="shared" si="1"/>
        <v>19203323</v>
      </c>
    </row>
    <row r="118" spans="1:21" x14ac:dyDescent="0.25">
      <c r="A118">
        <f>'Assessed Non-TIF'!A118</f>
        <v>2024</v>
      </c>
      <c r="B118" t="str">
        <f>'Assessed Non-TIF'!B118</f>
        <v>15</v>
      </c>
      <c r="C118" t="str">
        <f>'Assessed Non-TIF'!C118</f>
        <v>2169</v>
      </c>
      <c r="D118" t="str">
        <f>'Assessed Non-TIF'!D118</f>
        <v>2169</v>
      </c>
      <c r="E118" t="str">
        <f>'Assessed Non-TIF'!E118</f>
        <v>FAIRFIELD</v>
      </c>
      <c r="F118" t="str">
        <f>'Assessed Non-TIF'!F118</f>
        <v>Fairfield</v>
      </c>
      <c r="G118" s="8">
        <f>SUMIFS(AssessedValuation[100% Residential],AssessedValuation[Dist],$C118,AssessedValuation[Tif_NonTIF],$A$4)</f>
        <v>8469228</v>
      </c>
      <c r="H118" s="8">
        <f>SUMIFS(AssessedValuation[100% Ag Land],AssessedValuation[Dist],$C118,AssessedValuation[Tif_NonTIF],$A$4)</f>
        <v>0</v>
      </c>
      <c r="I118" s="8">
        <f>SUMIFS(AssessedValuation[100% Ag Building],AssessedValuation[Dist],$C118,AssessedValuation[Tif_NonTIF],$A$4)</f>
        <v>0</v>
      </c>
      <c r="J118" s="8">
        <f>SUMIFS(AssessedValuation[100% Commercial],AssessedValuation[Dist],$C118,AssessedValuation[Tif_NonTIF],$A$4)</f>
        <v>5568139</v>
      </c>
      <c r="K118" s="8">
        <f>SUMIFS(AssessedValuation[100% Industrial],AssessedValuation[Dist],$C118,AssessedValuation[Tif_NonTIF],$A$4)</f>
        <v>2422761</v>
      </c>
      <c r="L118" s="8">
        <f>SUMIFS(AssessedValuation[100% Reserved],AssessedValuation[Dist],$C118,AssessedValuation[Tif_NonTIF],$A$4)</f>
        <v>0</v>
      </c>
      <c r="M118" s="8">
        <f>SUMIFS(AssessedValuation[100% Reserved3],AssessedValuation[Dist],$C118,AssessedValuation[Tif_NonTIF],$A$4)</f>
        <v>0</v>
      </c>
      <c r="N118" s="8">
        <f>SUMIFS(AssessedValuation[100% Railroads],AssessedValuation[Dist],$C118,AssessedValuation[Tif_NonTIF],$A$4)</f>
        <v>0</v>
      </c>
      <c r="O118" s="8">
        <f>SUMIFS(AssessedValuation[100% Utilities],AssessedValuation[Dist],$C118,AssessedValuation[Tif_NonTIF],$A$4)</f>
        <v>0</v>
      </c>
      <c r="P118" s="8">
        <f>SUMIFS(AssessedValuation[100% Other],AssessedValuation[Dist],$C118,AssessedValuation[Tif_NonTIF],$A$4)</f>
        <v>0</v>
      </c>
      <c r="Q118" s="8">
        <f>SUMIFS(AssessedValuation[100% Gross],AssessedValuation[Dist],$C118,AssessedValuation[Tif_NonTIF],$A$4)</f>
        <v>16460128</v>
      </c>
      <c r="R118" s="8">
        <f>SUMIFS(AssessedValuation[100% Military Exempt],AssessedValuation[Dist],$C118,AssessedValuation[Tif_NonTIF],$A$4)</f>
        <v>11112</v>
      </c>
      <c r="S118" s="8">
        <f>SUMIFS(AssessedValuation[100% Net],AssessedValuation[Dist],$C118,AssessedValuation[Tif_NonTIF],$A$4)</f>
        <v>16449016</v>
      </c>
      <c r="T118" s="8">
        <f>SUMIFS(AssessedValuation[100% Gas &amp; Elec Utilities],AssessedValuation[Dist],$C118,AssessedValuation[Tif_NonTIF],$A$4)</f>
        <v>0</v>
      </c>
      <c r="U118" s="8">
        <f t="shared" si="1"/>
        <v>16449016</v>
      </c>
    </row>
    <row r="119" spans="1:21" x14ac:dyDescent="0.25">
      <c r="A119">
        <f>'Assessed Non-TIF'!A119</f>
        <v>2024</v>
      </c>
      <c r="B119" t="str">
        <f>'Assessed Non-TIF'!B119</f>
        <v>07</v>
      </c>
      <c r="C119" t="str">
        <f>'Assessed Non-TIF'!C119</f>
        <v>2295</v>
      </c>
      <c r="D119" t="str">
        <f>'Assessed Non-TIF'!D119</f>
        <v>2295</v>
      </c>
      <c r="E119" t="str">
        <f>'Assessed Non-TIF'!E119</f>
        <v>FOREST CITY</v>
      </c>
      <c r="F119" t="str">
        <f>'Assessed Non-TIF'!F119</f>
        <v>Forest City</v>
      </c>
      <c r="G119" s="8">
        <f>SUMIFS(AssessedValuation[100% Residential],AssessedValuation[Dist],$C119,AssessedValuation[Tif_NonTIF],$A$4)</f>
        <v>8382107</v>
      </c>
      <c r="H119" s="8">
        <f>SUMIFS(AssessedValuation[100% Ag Land],AssessedValuation[Dist],$C119,AssessedValuation[Tif_NonTIF],$A$4)</f>
        <v>0</v>
      </c>
      <c r="I119" s="8">
        <f>SUMIFS(AssessedValuation[100% Ag Building],AssessedValuation[Dist],$C119,AssessedValuation[Tif_NonTIF],$A$4)</f>
        <v>0</v>
      </c>
      <c r="J119" s="8">
        <f>SUMIFS(AssessedValuation[100% Commercial],AssessedValuation[Dist],$C119,AssessedValuation[Tif_NonTIF],$A$4)</f>
        <v>8120697</v>
      </c>
      <c r="K119" s="8">
        <f>SUMIFS(AssessedValuation[100% Industrial],AssessedValuation[Dist],$C119,AssessedValuation[Tif_NonTIF],$A$4)</f>
        <v>24817229</v>
      </c>
      <c r="L119" s="8">
        <f>SUMIFS(AssessedValuation[100% Reserved],AssessedValuation[Dist],$C119,AssessedValuation[Tif_NonTIF],$A$4)</f>
        <v>0</v>
      </c>
      <c r="M119" s="8">
        <f>SUMIFS(AssessedValuation[100% Reserved3],AssessedValuation[Dist],$C119,AssessedValuation[Tif_NonTIF],$A$4)</f>
        <v>0</v>
      </c>
      <c r="N119" s="8">
        <f>SUMIFS(AssessedValuation[100% Railroads],AssessedValuation[Dist],$C119,AssessedValuation[Tif_NonTIF],$A$4)</f>
        <v>0</v>
      </c>
      <c r="O119" s="8">
        <f>SUMIFS(AssessedValuation[100% Utilities],AssessedValuation[Dist],$C119,AssessedValuation[Tif_NonTIF],$A$4)</f>
        <v>0</v>
      </c>
      <c r="P119" s="8">
        <f>SUMIFS(AssessedValuation[100% Other],AssessedValuation[Dist],$C119,AssessedValuation[Tif_NonTIF],$A$4)</f>
        <v>0</v>
      </c>
      <c r="Q119" s="8">
        <f>SUMIFS(AssessedValuation[100% Gross],AssessedValuation[Dist],$C119,AssessedValuation[Tif_NonTIF],$A$4)</f>
        <v>41320033</v>
      </c>
      <c r="R119" s="8">
        <f>SUMIFS(AssessedValuation[100% Military Exempt],AssessedValuation[Dist],$C119,AssessedValuation[Tif_NonTIF],$A$4)</f>
        <v>0</v>
      </c>
      <c r="S119" s="8">
        <f>SUMIFS(AssessedValuation[100% Net],AssessedValuation[Dist],$C119,AssessedValuation[Tif_NonTIF],$A$4)</f>
        <v>41320033</v>
      </c>
      <c r="T119" s="8">
        <f>SUMIFS(AssessedValuation[100% Gas &amp; Elec Utilities],AssessedValuation[Dist],$C119,AssessedValuation[Tif_NonTIF],$A$4)</f>
        <v>0</v>
      </c>
      <c r="U119" s="8">
        <f t="shared" si="1"/>
        <v>41320033</v>
      </c>
    </row>
    <row r="120" spans="1:21" x14ac:dyDescent="0.25">
      <c r="A120">
        <f>'Assessed Non-TIF'!A120</f>
        <v>2024</v>
      </c>
      <c r="B120" t="str">
        <f>'Assessed Non-TIF'!B120</f>
        <v>05</v>
      </c>
      <c r="C120" t="str">
        <f>'Assessed Non-TIF'!C120</f>
        <v>2313</v>
      </c>
      <c r="D120" t="str">
        <f>'Assessed Non-TIF'!D120</f>
        <v>2313</v>
      </c>
      <c r="E120" t="str">
        <f>'Assessed Non-TIF'!E120</f>
        <v>FORT DODGE</v>
      </c>
      <c r="F120" t="str">
        <f>'Assessed Non-TIF'!F120</f>
        <v>Fort Dodge</v>
      </c>
      <c r="G120" s="8">
        <f>SUMIFS(AssessedValuation[100% Residential],AssessedValuation[Dist],$C120,AssessedValuation[Tif_NonTIF],$A$4)</f>
        <v>11028895</v>
      </c>
      <c r="H120" s="8">
        <f>SUMIFS(AssessedValuation[100% Ag Land],AssessedValuation[Dist],$C120,AssessedValuation[Tif_NonTIF],$A$4)</f>
        <v>124573</v>
      </c>
      <c r="I120" s="8">
        <f>SUMIFS(AssessedValuation[100% Ag Building],AssessedValuation[Dist],$C120,AssessedValuation[Tif_NonTIF],$A$4)</f>
        <v>0</v>
      </c>
      <c r="J120" s="8">
        <f>SUMIFS(AssessedValuation[100% Commercial],AssessedValuation[Dist],$C120,AssessedValuation[Tif_NonTIF],$A$4)</f>
        <v>55926063</v>
      </c>
      <c r="K120" s="8">
        <f>SUMIFS(AssessedValuation[100% Industrial],AssessedValuation[Dist],$C120,AssessedValuation[Tif_NonTIF],$A$4)</f>
        <v>32676676</v>
      </c>
      <c r="L120" s="8">
        <f>SUMIFS(AssessedValuation[100% Reserved],AssessedValuation[Dist],$C120,AssessedValuation[Tif_NonTIF],$A$4)</f>
        <v>0</v>
      </c>
      <c r="M120" s="8">
        <f>SUMIFS(AssessedValuation[100% Reserved3],AssessedValuation[Dist],$C120,AssessedValuation[Tif_NonTIF],$A$4)</f>
        <v>0</v>
      </c>
      <c r="N120" s="8">
        <f>SUMIFS(AssessedValuation[100% Railroads],AssessedValuation[Dist],$C120,AssessedValuation[Tif_NonTIF],$A$4)</f>
        <v>0</v>
      </c>
      <c r="O120" s="8">
        <f>SUMIFS(AssessedValuation[100% Utilities],AssessedValuation[Dist],$C120,AssessedValuation[Tif_NonTIF],$A$4)</f>
        <v>0</v>
      </c>
      <c r="P120" s="8">
        <f>SUMIFS(AssessedValuation[100% Other],AssessedValuation[Dist],$C120,AssessedValuation[Tif_NonTIF],$A$4)</f>
        <v>0</v>
      </c>
      <c r="Q120" s="8">
        <f>SUMIFS(AssessedValuation[100% Gross],AssessedValuation[Dist],$C120,AssessedValuation[Tif_NonTIF],$A$4)</f>
        <v>99756207</v>
      </c>
      <c r="R120" s="8">
        <f>SUMIFS(AssessedValuation[100% Military Exempt],AssessedValuation[Dist],$C120,AssessedValuation[Tif_NonTIF],$A$4)</f>
        <v>0</v>
      </c>
      <c r="S120" s="8">
        <f>SUMIFS(AssessedValuation[100% Net],AssessedValuation[Dist],$C120,AssessedValuation[Tif_NonTIF],$A$4)</f>
        <v>99756207</v>
      </c>
      <c r="T120" s="8">
        <f>SUMIFS(AssessedValuation[100% Gas &amp; Elec Utilities],AssessedValuation[Dist],$C120,AssessedValuation[Tif_NonTIF],$A$4)</f>
        <v>0</v>
      </c>
      <c r="U120" s="8">
        <f t="shared" si="1"/>
        <v>99756207</v>
      </c>
    </row>
    <row r="121" spans="1:21" x14ac:dyDescent="0.25">
      <c r="A121">
        <f>'Assessed Non-TIF'!A121</f>
        <v>2024</v>
      </c>
      <c r="B121" t="str">
        <f>'Assessed Non-TIF'!B121</f>
        <v>15</v>
      </c>
      <c r="C121" t="str">
        <f>'Assessed Non-TIF'!C121</f>
        <v>2322</v>
      </c>
      <c r="D121" t="str">
        <f>'Assessed Non-TIF'!D121</f>
        <v>2322</v>
      </c>
      <c r="E121" t="str">
        <f>'Assessed Non-TIF'!E121</f>
        <v>FORT MADISON</v>
      </c>
      <c r="F121" t="str">
        <f>'Assessed Non-TIF'!F121</f>
        <v>Fort Madison</v>
      </c>
      <c r="G121" s="8">
        <f>SUMIFS(AssessedValuation[100% Residential],AssessedValuation[Dist],$C121,AssessedValuation[Tif_NonTIF],$A$4)</f>
        <v>4043461</v>
      </c>
      <c r="H121" s="8">
        <f>SUMIFS(AssessedValuation[100% Ag Land],AssessedValuation[Dist],$C121,AssessedValuation[Tif_NonTIF],$A$4)</f>
        <v>0</v>
      </c>
      <c r="I121" s="8">
        <f>SUMIFS(AssessedValuation[100% Ag Building],AssessedValuation[Dist],$C121,AssessedValuation[Tif_NonTIF],$A$4)</f>
        <v>0</v>
      </c>
      <c r="J121" s="8">
        <f>SUMIFS(AssessedValuation[100% Commercial],AssessedValuation[Dist],$C121,AssessedValuation[Tif_NonTIF],$A$4)</f>
        <v>2590562</v>
      </c>
      <c r="K121" s="8">
        <f>SUMIFS(AssessedValuation[100% Industrial],AssessedValuation[Dist],$C121,AssessedValuation[Tif_NonTIF],$A$4)</f>
        <v>0</v>
      </c>
      <c r="L121" s="8">
        <f>SUMIFS(AssessedValuation[100% Reserved],AssessedValuation[Dist],$C121,AssessedValuation[Tif_NonTIF],$A$4)</f>
        <v>0</v>
      </c>
      <c r="M121" s="8">
        <f>SUMIFS(AssessedValuation[100% Reserved3],AssessedValuation[Dist],$C121,AssessedValuation[Tif_NonTIF],$A$4)</f>
        <v>0</v>
      </c>
      <c r="N121" s="8">
        <f>SUMIFS(AssessedValuation[100% Railroads],AssessedValuation[Dist],$C121,AssessedValuation[Tif_NonTIF],$A$4)</f>
        <v>0</v>
      </c>
      <c r="O121" s="8">
        <f>SUMIFS(AssessedValuation[100% Utilities],AssessedValuation[Dist],$C121,AssessedValuation[Tif_NonTIF],$A$4)</f>
        <v>0</v>
      </c>
      <c r="P121" s="8">
        <f>SUMIFS(AssessedValuation[100% Other],AssessedValuation[Dist],$C121,AssessedValuation[Tif_NonTIF],$A$4)</f>
        <v>0</v>
      </c>
      <c r="Q121" s="8">
        <f>SUMIFS(AssessedValuation[100% Gross],AssessedValuation[Dist],$C121,AssessedValuation[Tif_NonTIF],$A$4)</f>
        <v>6634023</v>
      </c>
      <c r="R121" s="8">
        <f>SUMIFS(AssessedValuation[100% Military Exempt],AssessedValuation[Dist],$C121,AssessedValuation[Tif_NonTIF],$A$4)</f>
        <v>0</v>
      </c>
      <c r="S121" s="8">
        <f>SUMIFS(AssessedValuation[100% Net],AssessedValuation[Dist],$C121,AssessedValuation[Tif_NonTIF],$A$4)</f>
        <v>6634023</v>
      </c>
      <c r="T121" s="8">
        <f>SUMIFS(AssessedValuation[100% Gas &amp; Elec Utilities],AssessedValuation[Dist],$C121,AssessedValuation[Tif_NonTIF],$A$4)</f>
        <v>0</v>
      </c>
      <c r="U121" s="8">
        <f t="shared" si="1"/>
        <v>6634023</v>
      </c>
    </row>
    <row r="122" spans="1:21" x14ac:dyDescent="0.25">
      <c r="A122">
        <f>'Assessed Non-TIF'!A122</f>
        <v>2024</v>
      </c>
      <c r="B122" t="str">
        <f>'Assessed Non-TIF'!B122</f>
        <v>13</v>
      </c>
      <c r="C122" t="str">
        <f>'Assessed Non-TIF'!C122</f>
        <v>2369</v>
      </c>
      <c r="D122" t="str">
        <f>'Assessed Non-TIF'!D122</f>
        <v>2369</v>
      </c>
      <c r="E122" t="str">
        <f>'Assessed Non-TIF'!E122</f>
        <v>FREMONT-MILLS</v>
      </c>
      <c r="F122" t="str">
        <f>'Assessed Non-TIF'!F122</f>
        <v>Fremont-Mills</v>
      </c>
      <c r="G122" s="8">
        <f>SUMIFS(AssessedValuation[100% Residential],AssessedValuation[Dist],$C122,AssessedValuation[Tif_NonTIF],$A$4)</f>
        <v>0</v>
      </c>
      <c r="H122" s="8">
        <f>SUMIFS(AssessedValuation[100% Ag Land],AssessedValuation[Dist],$C122,AssessedValuation[Tif_NonTIF],$A$4)</f>
        <v>0</v>
      </c>
      <c r="I122" s="8">
        <f>SUMIFS(AssessedValuation[100% Ag Building],AssessedValuation[Dist],$C122,AssessedValuation[Tif_NonTIF],$A$4)</f>
        <v>0</v>
      </c>
      <c r="J122" s="8">
        <f>SUMIFS(AssessedValuation[100% Commercial],AssessedValuation[Dist],$C122,AssessedValuation[Tif_NonTIF],$A$4)</f>
        <v>0</v>
      </c>
      <c r="K122" s="8">
        <f>SUMIFS(AssessedValuation[100% Industrial],AssessedValuation[Dist],$C122,AssessedValuation[Tif_NonTIF],$A$4)</f>
        <v>0</v>
      </c>
      <c r="L122" s="8">
        <f>SUMIFS(AssessedValuation[100% Reserved],AssessedValuation[Dist],$C122,AssessedValuation[Tif_NonTIF],$A$4)</f>
        <v>0</v>
      </c>
      <c r="M122" s="8">
        <f>SUMIFS(AssessedValuation[100% Reserved3],AssessedValuation[Dist],$C122,AssessedValuation[Tif_NonTIF],$A$4)</f>
        <v>0</v>
      </c>
      <c r="N122" s="8">
        <f>SUMIFS(AssessedValuation[100% Railroads],AssessedValuation[Dist],$C122,AssessedValuation[Tif_NonTIF],$A$4)</f>
        <v>0</v>
      </c>
      <c r="O122" s="8">
        <f>SUMIFS(AssessedValuation[100% Utilities],AssessedValuation[Dist],$C122,AssessedValuation[Tif_NonTIF],$A$4)</f>
        <v>0</v>
      </c>
      <c r="P122" s="8">
        <f>SUMIFS(AssessedValuation[100% Other],AssessedValuation[Dist],$C122,AssessedValuation[Tif_NonTIF],$A$4)</f>
        <v>0</v>
      </c>
      <c r="Q122" s="8">
        <f>SUMIFS(AssessedValuation[100% Gross],AssessedValuation[Dist],$C122,AssessedValuation[Tif_NonTIF],$A$4)</f>
        <v>0</v>
      </c>
      <c r="R122" s="8">
        <f>SUMIFS(AssessedValuation[100% Military Exempt],AssessedValuation[Dist],$C122,AssessedValuation[Tif_NonTIF],$A$4)</f>
        <v>0</v>
      </c>
      <c r="S122" s="8">
        <f>SUMIFS(AssessedValuation[100% Net],AssessedValuation[Dist],$C122,AssessedValuation[Tif_NonTIF],$A$4)</f>
        <v>0</v>
      </c>
      <c r="T122" s="8">
        <f>SUMIFS(AssessedValuation[100% Gas &amp; Elec Utilities],AssessedValuation[Dist],$C122,AssessedValuation[Tif_NonTIF],$A$4)</f>
        <v>0</v>
      </c>
      <c r="U122" s="8">
        <f t="shared" si="1"/>
        <v>0</v>
      </c>
    </row>
    <row r="123" spans="1:21" x14ac:dyDescent="0.25">
      <c r="A123">
        <f>'Assessed Non-TIF'!A123</f>
        <v>2024</v>
      </c>
      <c r="B123" t="str">
        <f>'Assessed Non-TIF'!B123</f>
        <v>12</v>
      </c>
      <c r="C123" t="str">
        <f>'Assessed Non-TIF'!C123</f>
        <v>2376</v>
      </c>
      <c r="D123" t="str">
        <f>'Assessed Non-TIF'!D123</f>
        <v>2376</v>
      </c>
      <c r="E123" t="str">
        <f>'Assessed Non-TIF'!E123</f>
        <v>GALVA-HOLSTEIN</v>
      </c>
      <c r="F123" t="str">
        <f>'Assessed Non-TIF'!F123</f>
        <v>Galva-Holstein</v>
      </c>
      <c r="G123" s="8">
        <f>SUMIFS(AssessedValuation[100% Residential],AssessedValuation[Dist],$C123,AssessedValuation[Tif_NonTIF],$A$4)</f>
        <v>3920578</v>
      </c>
      <c r="H123" s="8">
        <f>SUMIFS(AssessedValuation[100% Ag Land],AssessedValuation[Dist],$C123,AssessedValuation[Tif_NonTIF],$A$4)</f>
        <v>0</v>
      </c>
      <c r="I123" s="8">
        <f>SUMIFS(AssessedValuation[100% Ag Building],AssessedValuation[Dist],$C123,AssessedValuation[Tif_NonTIF],$A$4)</f>
        <v>0</v>
      </c>
      <c r="J123" s="8">
        <f>SUMIFS(AssessedValuation[100% Commercial],AssessedValuation[Dist],$C123,AssessedValuation[Tif_NonTIF],$A$4)</f>
        <v>5717748</v>
      </c>
      <c r="K123" s="8">
        <f>SUMIFS(AssessedValuation[100% Industrial],AssessedValuation[Dist],$C123,AssessedValuation[Tif_NonTIF],$A$4)</f>
        <v>21854581</v>
      </c>
      <c r="L123" s="8">
        <f>SUMIFS(AssessedValuation[100% Reserved],AssessedValuation[Dist],$C123,AssessedValuation[Tif_NonTIF],$A$4)</f>
        <v>0</v>
      </c>
      <c r="M123" s="8">
        <f>SUMIFS(AssessedValuation[100% Reserved3],AssessedValuation[Dist],$C123,AssessedValuation[Tif_NonTIF],$A$4)</f>
        <v>0</v>
      </c>
      <c r="N123" s="8">
        <f>SUMIFS(AssessedValuation[100% Railroads],AssessedValuation[Dist],$C123,AssessedValuation[Tif_NonTIF],$A$4)</f>
        <v>0</v>
      </c>
      <c r="O123" s="8">
        <f>SUMIFS(AssessedValuation[100% Utilities],AssessedValuation[Dist],$C123,AssessedValuation[Tif_NonTIF],$A$4)</f>
        <v>0</v>
      </c>
      <c r="P123" s="8">
        <f>SUMIFS(AssessedValuation[100% Other],AssessedValuation[Dist],$C123,AssessedValuation[Tif_NonTIF],$A$4)</f>
        <v>0</v>
      </c>
      <c r="Q123" s="8">
        <f>SUMIFS(AssessedValuation[100% Gross],AssessedValuation[Dist],$C123,AssessedValuation[Tif_NonTIF],$A$4)</f>
        <v>31492907</v>
      </c>
      <c r="R123" s="8">
        <f>SUMIFS(AssessedValuation[100% Military Exempt],AssessedValuation[Dist],$C123,AssessedValuation[Tif_NonTIF],$A$4)</f>
        <v>0</v>
      </c>
      <c r="S123" s="8">
        <f>SUMIFS(AssessedValuation[100% Net],AssessedValuation[Dist],$C123,AssessedValuation[Tif_NonTIF],$A$4)</f>
        <v>31492907</v>
      </c>
      <c r="T123" s="8">
        <f>SUMIFS(AssessedValuation[100% Gas &amp; Elec Utilities],AssessedValuation[Dist],$C123,AssessedValuation[Tif_NonTIF],$A$4)</f>
        <v>0</v>
      </c>
      <c r="U123" s="8">
        <f t="shared" si="1"/>
        <v>31492907</v>
      </c>
    </row>
    <row r="124" spans="1:21" x14ac:dyDescent="0.25">
      <c r="A124">
        <f>'Assessed Non-TIF'!A124</f>
        <v>2024</v>
      </c>
      <c r="B124" t="str">
        <f>'Assessed Non-TIF'!B124</f>
        <v>07</v>
      </c>
      <c r="C124" t="str">
        <f>'Assessed Non-TIF'!C124</f>
        <v>2403</v>
      </c>
      <c r="D124" t="str">
        <f>'Assessed Non-TIF'!D124</f>
        <v>2403</v>
      </c>
      <c r="E124" t="str">
        <f>'Assessed Non-TIF'!E124</f>
        <v>GARNER-HAYFIELD-VENTURA</v>
      </c>
      <c r="F124" t="str">
        <f>'Assessed Non-TIF'!F124</f>
        <v>Garner-Hayfield-Ventura</v>
      </c>
      <c r="G124" s="8">
        <f>SUMIFS(AssessedValuation[100% Residential],AssessedValuation[Dist],$C124,AssessedValuation[Tif_NonTIF],$A$4)</f>
        <v>2206862</v>
      </c>
      <c r="H124" s="8">
        <f>SUMIFS(AssessedValuation[100% Ag Land],AssessedValuation[Dist],$C124,AssessedValuation[Tif_NonTIF],$A$4)</f>
        <v>0</v>
      </c>
      <c r="I124" s="8">
        <f>SUMIFS(AssessedValuation[100% Ag Building],AssessedValuation[Dist],$C124,AssessedValuation[Tif_NonTIF],$A$4)</f>
        <v>0</v>
      </c>
      <c r="J124" s="8">
        <f>SUMIFS(AssessedValuation[100% Commercial],AssessedValuation[Dist],$C124,AssessedValuation[Tif_NonTIF],$A$4)</f>
        <v>9798573</v>
      </c>
      <c r="K124" s="8">
        <f>SUMIFS(AssessedValuation[100% Industrial],AssessedValuation[Dist],$C124,AssessedValuation[Tif_NonTIF],$A$4)</f>
        <v>5068904</v>
      </c>
      <c r="L124" s="8">
        <f>SUMIFS(AssessedValuation[100% Reserved],AssessedValuation[Dist],$C124,AssessedValuation[Tif_NonTIF],$A$4)</f>
        <v>0</v>
      </c>
      <c r="M124" s="8">
        <f>SUMIFS(AssessedValuation[100% Reserved3],AssessedValuation[Dist],$C124,AssessedValuation[Tif_NonTIF],$A$4)</f>
        <v>0</v>
      </c>
      <c r="N124" s="8">
        <f>SUMIFS(AssessedValuation[100% Railroads],AssessedValuation[Dist],$C124,AssessedValuation[Tif_NonTIF],$A$4)</f>
        <v>0</v>
      </c>
      <c r="O124" s="8">
        <f>SUMIFS(AssessedValuation[100% Utilities],AssessedValuation[Dist],$C124,AssessedValuation[Tif_NonTIF],$A$4)</f>
        <v>0</v>
      </c>
      <c r="P124" s="8">
        <f>SUMIFS(AssessedValuation[100% Other],AssessedValuation[Dist],$C124,AssessedValuation[Tif_NonTIF],$A$4)</f>
        <v>0</v>
      </c>
      <c r="Q124" s="8">
        <f>SUMIFS(AssessedValuation[100% Gross],AssessedValuation[Dist],$C124,AssessedValuation[Tif_NonTIF],$A$4)</f>
        <v>17074339</v>
      </c>
      <c r="R124" s="8">
        <f>SUMIFS(AssessedValuation[100% Military Exempt],AssessedValuation[Dist],$C124,AssessedValuation[Tif_NonTIF],$A$4)</f>
        <v>0</v>
      </c>
      <c r="S124" s="8">
        <f>SUMIFS(AssessedValuation[100% Net],AssessedValuation[Dist],$C124,AssessedValuation[Tif_NonTIF],$A$4)</f>
        <v>17074339</v>
      </c>
      <c r="T124" s="8">
        <f>SUMIFS(AssessedValuation[100% Gas &amp; Elec Utilities],AssessedValuation[Dist],$C124,AssessedValuation[Tif_NonTIF],$A$4)</f>
        <v>0</v>
      </c>
      <c r="U124" s="8">
        <f t="shared" si="1"/>
        <v>17074339</v>
      </c>
    </row>
    <row r="125" spans="1:21" x14ac:dyDescent="0.25">
      <c r="A125">
        <f>'Assessed Non-TIF'!A125</f>
        <v>2024</v>
      </c>
      <c r="B125" t="str">
        <f>'Assessed Non-TIF'!B125</f>
        <v>12</v>
      </c>
      <c r="C125" t="str">
        <f>'Assessed Non-TIF'!C125</f>
        <v>2457</v>
      </c>
      <c r="D125" t="str">
        <f>'Assessed Non-TIF'!D125</f>
        <v>2457</v>
      </c>
      <c r="E125" t="str">
        <f>'Assessed Non-TIF'!E125</f>
        <v>GEORGE-LITTLE ROCK</v>
      </c>
      <c r="F125" t="str">
        <f>'Assessed Non-TIF'!F125</f>
        <v>George-Little Rock</v>
      </c>
      <c r="G125" s="8">
        <f>SUMIFS(AssessedValuation[100% Residential],AssessedValuation[Dist],$C125,AssessedValuation[Tif_NonTIF],$A$4)</f>
        <v>0</v>
      </c>
      <c r="H125" s="8">
        <f>SUMIFS(AssessedValuation[100% Ag Land],AssessedValuation[Dist],$C125,AssessedValuation[Tif_NonTIF],$A$4)</f>
        <v>0</v>
      </c>
      <c r="I125" s="8">
        <f>SUMIFS(AssessedValuation[100% Ag Building],AssessedValuation[Dist],$C125,AssessedValuation[Tif_NonTIF],$A$4)</f>
        <v>0</v>
      </c>
      <c r="J125" s="8">
        <f>SUMIFS(AssessedValuation[100% Commercial],AssessedValuation[Dist],$C125,AssessedValuation[Tif_NonTIF],$A$4)</f>
        <v>2372754</v>
      </c>
      <c r="K125" s="8">
        <f>SUMIFS(AssessedValuation[100% Industrial],AssessedValuation[Dist],$C125,AssessedValuation[Tif_NonTIF],$A$4)</f>
        <v>1540987</v>
      </c>
      <c r="L125" s="8">
        <f>SUMIFS(AssessedValuation[100% Reserved],AssessedValuation[Dist],$C125,AssessedValuation[Tif_NonTIF],$A$4)</f>
        <v>0</v>
      </c>
      <c r="M125" s="8">
        <f>SUMIFS(AssessedValuation[100% Reserved3],AssessedValuation[Dist],$C125,AssessedValuation[Tif_NonTIF],$A$4)</f>
        <v>0</v>
      </c>
      <c r="N125" s="8">
        <f>SUMIFS(AssessedValuation[100% Railroads],AssessedValuation[Dist],$C125,AssessedValuation[Tif_NonTIF],$A$4)</f>
        <v>0</v>
      </c>
      <c r="O125" s="8">
        <f>SUMIFS(AssessedValuation[100% Utilities],AssessedValuation[Dist],$C125,AssessedValuation[Tif_NonTIF],$A$4)</f>
        <v>0</v>
      </c>
      <c r="P125" s="8">
        <f>SUMIFS(AssessedValuation[100% Other],AssessedValuation[Dist],$C125,AssessedValuation[Tif_NonTIF],$A$4)</f>
        <v>0</v>
      </c>
      <c r="Q125" s="8">
        <f>SUMIFS(AssessedValuation[100% Gross],AssessedValuation[Dist],$C125,AssessedValuation[Tif_NonTIF],$A$4)</f>
        <v>3913741</v>
      </c>
      <c r="R125" s="8">
        <f>SUMIFS(AssessedValuation[100% Military Exempt],AssessedValuation[Dist],$C125,AssessedValuation[Tif_NonTIF],$A$4)</f>
        <v>0</v>
      </c>
      <c r="S125" s="8">
        <f>SUMIFS(AssessedValuation[100% Net],AssessedValuation[Dist],$C125,AssessedValuation[Tif_NonTIF],$A$4)</f>
        <v>3913741</v>
      </c>
      <c r="T125" s="8">
        <f>SUMIFS(AssessedValuation[100% Gas &amp; Elec Utilities],AssessedValuation[Dist],$C125,AssessedValuation[Tif_NonTIF],$A$4)</f>
        <v>0</v>
      </c>
      <c r="U125" s="8">
        <f t="shared" si="1"/>
        <v>3913741</v>
      </c>
    </row>
    <row r="126" spans="1:21" x14ac:dyDescent="0.25">
      <c r="A126">
        <f>'Assessed Non-TIF'!A126</f>
        <v>2024</v>
      </c>
      <c r="B126" t="str">
        <f>'Assessed Non-TIF'!B126</f>
        <v>11</v>
      </c>
      <c r="C126" t="str">
        <f>'Assessed Non-TIF'!C126</f>
        <v>2466</v>
      </c>
      <c r="D126" t="str">
        <f>'Assessed Non-TIF'!D126</f>
        <v>2466</v>
      </c>
      <c r="E126" t="str">
        <f>'Assessed Non-TIF'!E126</f>
        <v>GILBERT</v>
      </c>
      <c r="F126" t="str">
        <f>'Assessed Non-TIF'!F126</f>
        <v>Gilbert</v>
      </c>
      <c r="G126" s="8">
        <f>SUMIFS(AssessedValuation[100% Residential],AssessedValuation[Dist],$C126,AssessedValuation[Tif_NonTIF],$A$4)</f>
        <v>0</v>
      </c>
      <c r="H126" s="8">
        <f>SUMIFS(AssessedValuation[100% Ag Land],AssessedValuation[Dist],$C126,AssessedValuation[Tif_NonTIF],$A$4)</f>
        <v>0</v>
      </c>
      <c r="I126" s="8">
        <f>SUMIFS(AssessedValuation[100% Ag Building],AssessedValuation[Dist],$C126,AssessedValuation[Tif_NonTIF],$A$4)</f>
        <v>0</v>
      </c>
      <c r="J126" s="8">
        <f>SUMIFS(AssessedValuation[100% Commercial],AssessedValuation[Dist],$C126,AssessedValuation[Tif_NonTIF],$A$4)</f>
        <v>0</v>
      </c>
      <c r="K126" s="8">
        <f>SUMIFS(AssessedValuation[100% Industrial],AssessedValuation[Dist],$C126,AssessedValuation[Tif_NonTIF],$A$4)</f>
        <v>0</v>
      </c>
      <c r="L126" s="8">
        <f>SUMIFS(AssessedValuation[100% Reserved],AssessedValuation[Dist],$C126,AssessedValuation[Tif_NonTIF],$A$4)</f>
        <v>0</v>
      </c>
      <c r="M126" s="8">
        <f>SUMIFS(AssessedValuation[100% Reserved3],AssessedValuation[Dist],$C126,AssessedValuation[Tif_NonTIF],$A$4)</f>
        <v>0</v>
      </c>
      <c r="N126" s="8">
        <f>SUMIFS(AssessedValuation[100% Railroads],AssessedValuation[Dist],$C126,AssessedValuation[Tif_NonTIF],$A$4)</f>
        <v>0</v>
      </c>
      <c r="O126" s="8">
        <f>SUMIFS(AssessedValuation[100% Utilities],AssessedValuation[Dist],$C126,AssessedValuation[Tif_NonTIF],$A$4)</f>
        <v>0</v>
      </c>
      <c r="P126" s="8">
        <f>SUMIFS(AssessedValuation[100% Other],AssessedValuation[Dist],$C126,AssessedValuation[Tif_NonTIF],$A$4)</f>
        <v>0</v>
      </c>
      <c r="Q126" s="8">
        <f>SUMIFS(AssessedValuation[100% Gross],AssessedValuation[Dist],$C126,AssessedValuation[Tif_NonTIF],$A$4)</f>
        <v>0</v>
      </c>
      <c r="R126" s="8">
        <f>SUMIFS(AssessedValuation[100% Military Exempt],AssessedValuation[Dist],$C126,AssessedValuation[Tif_NonTIF],$A$4)</f>
        <v>0</v>
      </c>
      <c r="S126" s="8">
        <f>SUMIFS(AssessedValuation[100% Net],AssessedValuation[Dist],$C126,AssessedValuation[Tif_NonTIF],$A$4)</f>
        <v>0</v>
      </c>
      <c r="T126" s="8">
        <f>SUMIFS(AssessedValuation[100% Gas &amp; Elec Utilities],AssessedValuation[Dist],$C126,AssessedValuation[Tif_NonTIF],$A$4)</f>
        <v>0</v>
      </c>
      <c r="U126" s="8">
        <f t="shared" si="1"/>
        <v>0</v>
      </c>
    </row>
    <row r="127" spans="1:21" x14ac:dyDescent="0.25">
      <c r="A127">
        <f>'Assessed Non-TIF'!A127</f>
        <v>2024</v>
      </c>
      <c r="B127" t="str">
        <f>'Assessed Non-TIF'!B127</f>
        <v>05</v>
      </c>
      <c r="C127" t="str">
        <f>'Assessed Non-TIF'!C127</f>
        <v>2493</v>
      </c>
      <c r="D127" t="str">
        <f>'Assessed Non-TIF'!D127</f>
        <v>2493</v>
      </c>
      <c r="E127" t="str">
        <f>'Assessed Non-TIF'!E127</f>
        <v>GILMORE CITY-BRADGATE</v>
      </c>
      <c r="F127" t="str">
        <f>'Assessed Non-TIF'!F127</f>
        <v>Gilmore City-Bradgate</v>
      </c>
      <c r="G127" s="8">
        <f>SUMIFS(AssessedValuation[100% Residential],AssessedValuation[Dist],$C127,AssessedValuation[Tif_NonTIF],$A$4)</f>
        <v>185563</v>
      </c>
      <c r="H127" s="8">
        <f>SUMIFS(AssessedValuation[100% Ag Land],AssessedValuation[Dist],$C127,AssessedValuation[Tif_NonTIF],$A$4)</f>
        <v>0</v>
      </c>
      <c r="I127" s="8">
        <f>SUMIFS(AssessedValuation[100% Ag Building],AssessedValuation[Dist],$C127,AssessedValuation[Tif_NonTIF],$A$4)</f>
        <v>0</v>
      </c>
      <c r="J127" s="8">
        <f>SUMIFS(AssessedValuation[100% Commercial],AssessedValuation[Dist],$C127,AssessedValuation[Tif_NonTIF],$A$4)</f>
        <v>978818</v>
      </c>
      <c r="K127" s="8">
        <f>SUMIFS(AssessedValuation[100% Industrial],AssessedValuation[Dist],$C127,AssessedValuation[Tif_NonTIF],$A$4)</f>
        <v>0</v>
      </c>
      <c r="L127" s="8">
        <f>SUMIFS(AssessedValuation[100% Reserved],AssessedValuation[Dist],$C127,AssessedValuation[Tif_NonTIF],$A$4)</f>
        <v>0</v>
      </c>
      <c r="M127" s="8">
        <f>SUMIFS(AssessedValuation[100% Reserved3],AssessedValuation[Dist],$C127,AssessedValuation[Tif_NonTIF],$A$4)</f>
        <v>0</v>
      </c>
      <c r="N127" s="8">
        <f>SUMIFS(AssessedValuation[100% Railroads],AssessedValuation[Dist],$C127,AssessedValuation[Tif_NonTIF],$A$4)</f>
        <v>0</v>
      </c>
      <c r="O127" s="8">
        <f>SUMIFS(AssessedValuation[100% Utilities],AssessedValuation[Dist],$C127,AssessedValuation[Tif_NonTIF],$A$4)</f>
        <v>0</v>
      </c>
      <c r="P127" s="8">
        <f>SUMIFS(AssessedValuation[100% Other],AssessedValuation[Dist],$C127,AssessedValuation[Tif_NonTIF],$A$4)</f>
        <v>0</v>
      </c>
      <c r="Q127" s="8">
        <f>SUMIFS(AssessedValuation[100% Gross],AssessedValuation[Dist],$C127,AssessedValuation[Tif_NonTIF],$A$4)</f>
        <v>1164381</v>
      </c>
      <c r="R127" s="8">
        <f>SUMIFS(AssessedValuation[100% Military Exempt],AssessedValuation[Dist],$C127,AssessedValuation[Tif_NonTIF],$A$4)</f>
        <v>0</v>
      </c>
      <c r="S127" s="8">
        <f>SUMIFS(AssessedValuation[100% Net],AssessedValuation[Dist],$C127,AssessedValuation[Tif_NonTIF],$A$4)</f>
        <v>1164381</v>
      </c>
      <c r="T127" s="8">
        <f>SUMIFS(AssessedValuation[100% Gas &amp; Elec Utilities],AssessedValuation[Dist],$C127,AssessedValuation[Tif_NonTIF],$A$4)</f>
        <v>0</v>
      </c>
      <c r="U127" s="8">
        <f t="shared" si="1"/>
        <v>1164381</v>
      </c>
    </row>
    <row r="128" spans="1:21" x14ac:dyDescent="0.25">
      <c r="A128">
        <f>'Assessed Non-TIF'!A128</f>
        <v>2024</v>
      </c>
      <c r="B128" t="str">
        <f>'Assessed Non-TIF'!B128</f>
        <v>07</v>
      </c>
      <c r="C128" t="str">
        <f>'Assessed Non-TIF'!C128</f>
        <v>2502</v>
      </c>
      <c r="D128" t="str">
        <f>'Assessed Non-TIF'!D128</f>
        <v>2502</v>
      </c>
      <c r="E128" t="str">
        <f>'Assessed Non-TIF'!E128</f>
        <v>GLADBROOK-REINBECK</v>
      </c>
      <c r="F128" t="str">
        <f>'Assessed Non-TIF'!F128</f>
        <v>Gladbrook-Reinbeck</v>
      </c>
      <c r="G128" s="8">
        <f>SUMIFS(AssessedValuation[100% Residential],AssessedValuation[Dist],$C128,AssessedValuation[Tif_NonTIF],$A$4)</f>
        <v>0</v>
      </c>
      <c r="H128" s="8">
        <f>SUMIFS(AssessedValuation[100% Ag Land],AssessedValuation[Dist],$C128,AssessedValuation[Tif_NonTIF],$A$4)</f>
        <v>0</v>
      </c>
      <c r="I128" s="8">
        <f>SUMIFS(AssessedValuation[100% Ag Building],AssessedValuation[Dist],$C128,AssessedValuation[Tif_NonTIF],$A$4)</f>
        <v>0</v>
      </c>
      <c r="J128" s="8">
        <f>SUMIFS(AssessedValuation[100% Commercial],AssessedValuation[Dist],$C128,AssessedValuation[Tif_NonTIF],$A$4)</f>
        <v>0</v>
      </c>
      <c r="K128" s="8">
        <f>SUMIFS(AssessedValuation[100% Industrial],AssessedValuation[Dist],$C128,AssessedValuation[Tif_NonTIF],$A$4)</f>
        <v>17840907</v>
      </c>
      <c r="L128" s="8">
        <f>SUMIFS(AssessedValuation[100% Reserved],AssessedValuation[Dist],$C128,AssessedValuation[Tif_NonTIF],$A$4)</f>
        <v>0</v>
      </c>
      <c r="M128" s="8">
        <f>SUMIFS(AssessedValuation[100% Reserved3],AssessedValuation[Dist],$C128,AssessedValuation[Tif_NonTIF],$A$4)</f>
        <v>0</v>
      </c>
      <c r="N128" s="8">
        <f>SUMIFS(AssessedValuation[100% Railroads],AssessedValuation[Dist],$C128,AssessedValuation[Tif_NonTIF],$A$4)</f>
        <v>0</v>
      </c>
      <c r="O128" s="8">
        <f>SUMIFS(AssessedValuation[100% Utilities],AssessedValuation[Dist],$C128,AssessedValuation[Tif_NonTIF],$A$4)</f>
        <v>0</v>
      </c>
      <c r="P128" s="8">
        <f>SUMIFS(AssessedValuation[100% Other],AssessedValuation[Dist],$C128,AssessedValuation[Tif_NonTIF],$A$4)</f>
        <v>0</v>
      </c>
      <c r="Q128" s="8">
        <f>SUMIFS(AssessedValuation[100% Gross],AssessedValuation[Dist],$C128,AssessedValuation[Tif_NonTIF],$A$4)</f>
        <v>17840907</v>
      </c>
      <c r="R128" s="8">
        <f>SUMIFS(AssessedValuation[100% Military Exempt],AssessedValuation[Dist],$C128,AssessedValuation[Tif_NonTIF],$A$4)</f>
        <v>0</v>
      </c>
      <c r="S128" s="8">
        <f>SUMIFS(AssessedValuation[100% Net],AssessedValuation[Dist],$C128,AssessedValuation[Tif_NonTIF],$A$4)</f>
        <v>17840907</v>
      </c>
      <c r="T128" s="8">
        <f>SUMIFS(AssessedValuation[100% Gas &amp; Elec Utilities],AssessedValuation[Dist],$C128,AssessedValuation[Tif_NonTIF],$A$4)</f>
        <v>0</v>
      </c>
      <c r="U128" s="8">
        <f t="shared" si="1"/>
        <v>17840907</v>
      </c>
    </row>
    <row r="129" spans="1:21" x14ac:dyDescent="0.25">
      <c r="A129">
        <f>'Assessed Non-TIF'!A129</f>
        <v>2024</v>
      </c>
      <c r="B129" t="str">
        <f>'Assessed Non-TIF'!B129</f>
        <v>13</v>
      </c>
      <c r="C129" t="str">
        <f>'Assessed Non-TIF'!C129</f>
        <v>2511</v>
      </c>
      <c r="D129" t="str">
        <f>'Assessed Non-TIF'!D129</f>
        <v>2511</v>
      </c>
      <c r="E129" t="str">
        <f>'Assessed Non-TIF'!E129</f>
        <v>GLENWOOD</v>
      </c>
      <c r="F129" t="str">
        <f>'Assessed Non-TIF'!F129</f>
        <v>Glenwood</v>
      </c>
      <c r="G129" s="8">
        <f>SUMIFS(AssessedValuation[100% Residential],AssessedValuation[Dist],$C129,AssessedValuation[Tif_NonTIF],$A$4)</f>
        <v>17331775</v>
      </c>
      <c r="H129" s="8">
        <f>SUMIFS(AssessedValuation[100% Ag Land],AssessedValuation[Dist],$C129,AssessedValuation[Tif_NonTIF],$A$4)</f>
        <v>2532338</v>
      </c>
      <c r="I129" s="8">
        <f>SUMIFS(AssessedValuation[100% Ag Building],AssessedValuation[Dist],$C129,AssessedValuation[Tif_NonTIF],$A$4)</f>
        <v>0</v>
      </c>
      <c r="J129" s="8">
        <f>SUMIFS(AssessedValuation[100% Commercial],AssessedValuation[Dist],$C129,AssessedValuation[Tif_NonTIF],$A$4)</f>
        <v>17251554</v>
      </c>
      <c r="K129" s="8">
        <f>SUMIFS(AssessedValuation[100% Industrial],AssessedValuation[Dist],$C129,AssessedValuation[Tif_NonTIF],$A$4)</f>
        <v>0</v>
      </c>
      <c r="L129" s="8">
        <f>SUMIFS(AssessedValuation[100% Reserved],AssessedValuation[Dist],$C129,AssessedValuation[Tif_NonTIF],$A$4)</f>
        <v>0</v>
      </c>
      <c r="M129" s="8">
        <f>SUMIFS(AssessedValuation[100% Reserved3],AssessedValuation[Dist],$C129,AssessedValuation[Tif_NonTIF],$A$4)</f>
        <v>0</v>
      </c>
      <c r="N129" s="8">
        <f>SUMIFS(AssessedValuation[100% Railroads],AssessedValuation[Dist],$C129,AssessedValuation[Tif_NonTIF],$A$4)</f>
        <v>0</v>
      </c>
      <c r="O129" s="8">
        <f>SUMIFS(AssessedValuation[100% Utilities],AssessedValuation[Dist],$C129,AssessedValuation[Tif_NonTIF],$A$4)</f>
        <v>0</v>
      </c>
      <c r="P129" s="8">
        <f>SUMIFS(AssessedValuation[100% Other],AssessedValuation[Dist],$C129,AssessedValuation[Tif_NonTIF],$A$4)</f>
        <v>0</v>
      </c>
      <c r="Q129" s="8">
        <f>SUMIFS(AssessedValuation[100% Gross],AssessedValuation[Dist],$C129,AssessedValuation[Tif_NonTIF],$A$4)</f>
        <v>37115667</v>
      </c>
      <c r="R129" s="8">
        <f>SUMIFS(AssessedValuation[100% Military Exempt],AssessedValuation[Dist],$C129,AssessedValuation[Tif_NonTIF],$A$4)</f>
        <v>0</v>
      </c>
      <c r="S129" s="8">
        <f>SUMIFS(AssessedValuation[100% Net],AssessedValuation[Dist],$C129,AssessedValuation[Tif_NonTIF],$A$4)</f>
        <v>37115667</v>
      </c>
      <c r="T129" s="8">
        <f>SUMIFS(AssessedValuation[100% Gas &amp; Elec Utilities],AssessedValuation[Dist],$C129,AssessedValuation[Tif_NonTIF],$A$4)</f>
        <v>0</v>
      </c>
      <c r="U129" s="8">
        <f t="shared" si="1"/>
        <v>37115667</v>
      </c>
    </row>
    <row r="130" spans="1:21" x14ac:dyDescent="0.25">
      <c r="A130">
        <f>'Assessed Non-TIF'!A130</f>
        <v>2024</v>
      </c>
      <c r="B130" t="str">
        <f>'Assessed Non-TIF'!B130</f>
        <v>11</v>
      </c>
      <c r="C130" t="str">
        <f>'Assessed Non-TIF'!C130</f>
        <v>2520</v>
      </c>
      <c r="D130" t="str">
        <f>'Assessed Non-TIF'!D130</f>
        <v>2520</v>
      </c>
      <c r="E130" t="str">
        <f>'Assessed Non-TIF'!E130</f>
        <v>GLIDDEN-RALSTON</v>
      </c>
      <c r="F130" t="str">
        <f>'Assessed Non-TIF'!F130</f>
        <v>Glidden-Ralston</v>
      </c>
      <c r="G130" s="8">
        <f>SUMIFS(AssessedValuation[100% Residential],AssessedValuation[Dist],$C130,AssessedValuation[Tif_NonTIF],$A$4)</f>
        <v>3247600</v>
      </c>
      <c r="H130" s="8">
        <f>SUMIFS(AssessedValuation[100% Ag Land],AssessedValuation[Dist],$C130,AssessedValuation[Tif_NonTIF],$A$4)</f>
        <v>0</v>
      </c>
      <c r="I130" s="8">
        <f>SUMIFS(AssessedValuation[100% Ag Building],AssessedValuation[Dist],$C130,AssessedValuation[Tif_NonTIF],$A$4)</f>
        <v>0</v>
      </c>
      <c r="J130" s="8">
        <f>SUMIFS(AssessedValuation[100% Commercial],AssessedValuation[Dist],$C130,AssessedValuation[Tif_NonTIF],$A$4)</f>
        <v>2014628</v>
      </c>
      <c r="K130" s="8">
        <f>SUMIFS(AssessedValuation[100% Industrial],AssessedValuation[Dist],$C130,AssessedValuation[Tif_NonTIF],$A$4)</f>
        <v>0</v>
      </c>
      <c r="L130" s="8">
        <f>SUMIFS(AssessedValuation[100% Reserved],AssessedValuation[Dist],$C130,AssessedValuation[Tif_NonTIF],$A$4)</f>
        <v>0</v>
      </c>
      <c r="M130" s="8">
        <f>SUMIFS(AssessedValuation[100% Reserved3],AssessedValuation[Dist],$C130,AssessedValuation[Tif_NonTIF],$A$4)</f>
        <v>0</v>
      </c>
      <c r="N130" s="8">
        <f>SUMIFS(AssessedValuation[100% Railroads],AssessedValuation[Dist],$C130,AssessedValuation[Tif_NonTIF],$A$4)</f>
        <v>0</v>
      </c>
      <c r="O130" s="8">
        <f>SUMIFS(AssessedValuation[100% Utilities],AssessedValuation[Dist],$C130,AssessedValuation[Tif_NonTIF],$A$4)</f>
        <v>0</v>
      </c>
      <c r="P130" s="8">
        <f>SUMIFS(AssessedValuation[100% Other],AssessedValuation[Dist],$C130,AssessedValuation[Tif_NonTIF],$A$4)</f>
        <v>0</v>
      </c>
      <c r="Q130" s="8">
        <f>SUMIFS(AssessedValuation[100% Gross],AssessedValuation[Dist],$C130,AssessedValuation[Tif_NonTIF],$A$4)</f>
        <v>5262228</v>
      </c>
      <c r="R130" s="8">
        <f>SUMIFS(AssessedValuation[100% Military Exempt],AssessedValuation[Dist],$C130,AssessedValuation[Tif_NonTIF],$A$4)</f>
        <v>0</v>
      </c>
      <c r="S130" s="8">
        <f>SUMIFS(AssessedValuation[100% Net],AssessedValuation[Dist],$C130,AssessedValuation[Tif_NonTIF],$A$4)</f>
        <v>5262228</v>
      </c>
      <c r="T130" s="8">
        <f>SUMIFS(AssessedValuation[100% Gas &amp; Elec Utilities],AssessedValuation[Dist],$C130,AssessedValuation[Tif_NonTIF],$A$4)</f>
        <v>0</v>
      </c>
      <c r="U130" s="8">
        <f t="shared" si="1"/>
        <v>5262228</v>
      </c>
    </row>
    <row r="131" spans="1:21" x14ac:dyDescent="0.25">
      <c r="A131">
        <f>'Assessed Non-TIF'!A131</f>
        <v>2024</v>
      </c>
      <c r="B131" t="str">
        <f>'Assessed Non-TIF'!B131</f>
        <v>07</v>
      </c>
      <c r="C131" t="str">
        <f>'Assessed Non-TIF'!C131</f>
        <v>2682</v>
      </c>
      <c r="D131" t="str">
        <f>'Assessed Non-TIF'!D131</f>
        <v>2682</v>
      </c>
      <c r="E131" t="str">
        <f>'Assessed Non-TIF'!E131</f>
        <v>GMG</v>
      </c>
      <c r="F131" t="str">
        <f>'Assessed Non-TIF'!F131</f>
        <v>GMG</v>
      </c>
      <c r="G131" s="8">
        <f>SUMIFS(AssessedValuation[100% Residential],AssessedValuation[Dist],$C131,AssessedValuation[Tif_NonTIF],$A$4)</f>
        <v>0</v>
      </c>
      <c r="H131" s="8">
        <f>SUMIFS(AssessedValuation[100% Ag Land],AssessedValuation[Dist],$C131,AssessedValuation[Tif_NonTIF],$A$4)</f>
        <v>0</v>
      </c>
      <c r="I131" s="8">
        <f>SUMIFS(AssessedValuation[100% Ag Building],AssessedValuation[Dist],$C131,AssessedValuation[Tif_NonTIF],$A$4)</f>
        <v>0</v>
      </c>
      <c r="J131" s="8">
        <f>SUMIFS(AssessedValuation[100% Commercial],AssessedValuation[Dist],$C131,AssessedValuation[Tif_NonTIF],$A$4)</f>
        <v>0</v>
      </c>
      <c r="K131" s="8">
        <f>SUMIFS(AssessedValuation[100% Industrial],AssessedValuation[Dist],$C131,AssessedValuation[Tif_NonTIF],$A$4)</f>
        <v>2894207</v>
      </c>
      <c r="L131" s="8">
        <f>SUMIFS(AssessedValuation[100% Reserved],AssessedValuation[Dist],$C131,AssessedValuation[Tif_NonTIF],$A$4)</f>
        <v>0</v>
      </c>
      <c r="M131" s="8">
        <f>SUMIFS(AssessedValuation[100% Reserved3],AssessedValuation[Dist],$C131,AssessedValuation[Tif_NonTIF],$A$4)</f>
        <v>0</v>
      </c>
      <c r="N131" s="8">
        <f>SUMIFS(AssessedValuation[100% Railroads],AssessedValuation[Dist],$C131,AssessedValuation[Tif_NonTIF],$A$4)</f>
        <v>0</v>
      </c>
      <c r="O131" s="8">
        <f>SUMIFS(AssessedValuation[100% Utilities],AssessedValuation[Dist],$C131,AssessedValuation[Tif_NonTIF],$A$4)</f>
        <v>0</v>
      </c>
      <c r="P131" s="8">
        <f>SUMIFS(AssessedValuation[100% Other],AssessedValuation[Dist],$C131,AssessedValuation[Tif_NonTIF],$A$4)</f>
        <v>0</v>
      </c>
      <c r="Q131" s="8">
        <f>SUMIFS(AssessedValuation[100% Gross],AssessedValuation[Dist],$C131,AssessedValuation[Tif_NonTIF],$A$4)</f>
        <v>2894207</v>
      </c>
      <c r="R131" s="8">
        <f>SUMIFS(AssessedValuation[100% Military Exempt],AssessedValuation[Dist],$C131,AssessedValuation[Tif_NonTIF],$A$4)</f>
        <v>0</v>
      </c>
      <c r="S131" s="8">
        <f>SUMIFS(AssessedValuation[100% Net],AssessedValuation[Dist],$C131,AssessedValuation[Tif_NonTIF],$A$4)</f>
        <v>2894207</v>
      </c>
      <c r="T131" s="8">
        <f>SUMIFS(AssessedValuation[100% Gas &amp; Elec Utilities],AssessedValuation[Dist],$C131,AssessedValuation[Tif_NonTIF],$A$4)</f>
        <v>0</v>
      </c>
      <c r="U131" s="8">
        <f t="shared" si="1"/>
        <v>2894207</v>
      </c>
    </row>
    <row r="132" spans="1:21" x14ac:dyDescent="0.25">
      <c r="A132">
        <f>'Assessed Non-TIF'!A132</f>
        <v>2024</v>
      </c>
      <c r="B132" t="str">
        <f>'Assessed Non-TIF'!B132</f>
        <v>05</v>
      </c>
      <c r="C132" t="str">
        <f>'Assessed Non-TIF'!C132</f>
        <v>2556</v>
      </c>
      <c r="D132" t="str">
        <f>'Assessed Non-TIF'!D132</f>
        <v>2556</v>
      </c>
      <c r="E132" t="str">
        <f>'Assessed Non-TIF'!E132</f>
        <v>GRAETTINGER-TERRIL</v>
      </c>
      <c r="F132" t="str">
        <f>'Assessed Non-TIF'!F132</f>
        <v>Graettinger-Terril</v>
      </c>
      <c r="G132" s="8">
        <f>SUMIFS(AssessedValuation[100% Residential],AssessedValuation[Dist],$C132,AssessedValuation[Tif_NonTIF],$A$4)</f>
        <v>1407105</v>
      </c>
      <c r="H132" s="8">
        <f>SUMIFS(AssessedValuation[100% Ag Land],AssessedValuation[Dist],$C132,AssessedValuation[Tif_NonTIF],$A$4)</f>
        <v>0</v>
      </c>
      <c r="I132" s="8">
        <f>SUMIFS(AssessedValuation[100% Ag Building],AssessedValuation[Dist],$C132,AssessedValuation[Tif_NonTIF],$A$4)</f>
        <v>0</v>
      </c>
      <c r="J132" s="8">
        <f>SUMIFS(AssessedValuation[100% Commercial],AssessedValuation[Dist],$C132,AssessedValuation[Tif_NonTIF],$A$4)</f>
        <v>1084542</v>
      </c>
      <c r="K132" s="8">
        <f>SUMIFS(AssessedValuation[100% Industrial],AssessedValuation[Dist],$C132,AssessedValuation[Tif_NonTIF],$A$4)</f>
        <v>2064640</v>
      </c>
      <c r="L132" s="8">
        <f>SUMIFS(AssessedValuation[100% Reserved],AssessedValuation[Dist],$C132,AssessedValuation[Tif_NonTIF],$A$4)</f>
        <v>0</v>
      </c>
      <c r="M132" s="8">
        <f>SUMIFS(AssessedValuation[100% Reserved3],AssessedValuation[Dist],$C132,AssessedValuation[Tif_NonTIF],$A$4)</f>
        <v>0</v>
      </c>
      <c r="N132" s="8">
        <f>SUMIFS(AssessedValuation[100% Railroads],AssessedValuation[Dist],$C132,AssessedValuation[Tif_NonTIF],$A$4)</f>
        <v>0</v>
      </c>
      <c r="O132" s="8">
        <f>SUMIFS(AssessedValuation[100% Utilities],AssessedValuation[Dist],$C132,AssessedValuation[Tif_NonTIF],$A$4)</f>
        <v>0</v>
      </c>
      <c r="P132" s="8">
        <f>SUMIFS(AssessedValuation[100% Other],AssessedValuation[Dist],$C132,AssessedValuation[Tif_NonTIF],$A$4)</f>
        <v>0</v>
      </c>
      <c r="Q132" s="8">
        <f>SUMIFS(AssessedValuation[100% Gross],AssessedValuation[Dist],$C132,AssessedValuation[Tif_NonTIF],$A$4)</f>
        <v>4556287</v>
      </c>
      <c r="R132" s="8">
        <f>SUMIFS(AssessedValuation[100% Military Exempt],AssessedValuation[Dist],$C132,AssessedValuation[Tif_NonTIF],$A$4)</f>
        <v>0</v>
      </c>
      <c r="S132" s="8">
        <f>SUMIFS(AssessedValuation[100% Net],AssessedValuation[Dist],$C132,AssessedValuation[Tif_NonTIF],$A$4)</f>
        <v>4556287</v>
      </c>
      <c r="T132" s="8">
        <f>SUMIFS(AssessedValuation[100% Gas &amp; Elec Utilities],AssessedValuation[Dist],$C132,AssessedValuation[Tif_NonTIF],$A$4)</f>
        <v>0</v>
      </c>
      <c r="U132" s="8">
        <f t="shared" si="1"/>
        <v>4556287</v>
      </c>
    </row>
    <row r="133" spans="1:21" x14ac:dyDescent="0.25">
      <c r="A133">
        <f>'Assessed Non-TIF'!A133</f>
        <v>2024</v>
      </c>
      <c r="B133" t="str">
        <f>'Assessed Non-TIF'!B133</f>
        <v>05</v>
      </c>
      <c r="C133" t="str">
        <f>'Assessed Non-TIF'!C133</f>
        <v>3195</v>
      </c>
      <c r="D133" t="str">
        <f>'Assessed Non-TIF'!D133</f>
        <v>3195</v>
      </c>
      <c r="E133" t="str">
        <f>'Assessed Non-TIF'!E133</f>
        <v>GREENE COUNTY</v>
      </c>
      <c r="F133" t="str">
        <f>'Assessed Non-TIF'!F133</f>
        <v>Greene County</v>
      </c>
      <c r="G133" s="8">
        <f>SUMIFS(AssessedValuation[100% Residential],AssessedValuation[Dist],$C133,AssessedValuation[Tif_NonTIF],$A$4)</f>
        <v>5639252</v>
      </c>
      <c r="H133" s="8">
        <f>SUMIFS(AssessedValuation[100% Ag Land],AssessedValuation[Dist],$C133,AssessedValuation[Tif_NonTIF],$A$4)</f>
        <v>0</v>
      </c>
      <c r="I133" s="8">
        <f>SUMIFS(AssessedValuation[100% Ag Building],AssessedValuation[Dist],$C133,AssessedValuation[Tif_NonTIF],$A$4)</f>
        <v>0</v>
      </c>
      <c r="J133" s="8">
        <f>SUMIFS(AssessedValuation[100% Commercial],AssessedValuation[Dist],$C133,AssessedValuation[Tif_NonTIF],$A$4)</f>
        <v>23369403</v>
      </c>
      <c r="K133" s="8">
        <f>SUMIFS(AssessedValuation[100% Industrial],AssessedValuation[Dist],$C133,AssessedValuation[Tif_NonTIF],$A$4)</f>
        <v>52269843</v>
      </c>
      <c r="L133" s="8">
        <f>SUMIFS(AssessedValuation[100% Reserved],AssessedValuation[Dist],$C133,AssessedValuation[Tif_NonTIF],$A$4)</f>
        <v>0</v>
      </c>
      <c r="M133" s="8">
        <f>SUMIFS(AssessedValuation[100% Reserved3],AssessedValuation[Dist],$C133,AssessedValuation[Tif_NonTIF],$A$4)</f>
        <v>0</v>
      </c>
      <c r="N133" s="8">
        <f>SUMIFS(AssessedValuation[100% Railroads],AssessedValuation[Dist],$C133,AssessedValuation[Tif_NonTIF],$A$4)</f>
        <v>0</v>
      </c>
      <c r="O133" s="8">
        <f>SUMIFS(AssessedValuation[100% Utilities],AssessedValuation[Dist],$C133,AssessedValuation[Tif_NonTIF],$A$4)</f>
        <v>0</v>
      </c>
      <c r="P133" s="8">
        <f>SUMIFS(AssessedValuation[100% Other],AssessedValuation[Dist],$C133,AssessedValuation[Tif_NonTIF],$A$4)</f>
        <v>0</v>
      </c>
      <c r="Q133" s="8">
        <f>SUMIFS(AssessedValuation[100% Gross],AssessedValuation[Dist],$C133,AssessedValuation[Tif_NonTIF],$A$4)</f>
        <v>81278498</v>
      </c>
      <c r="R133" s="8">
        <f>SUMIFS(AssessedValuation[100% Military Exempt],AssessedValuation[Dist],$C133,AssessedValuation[Tif_NonTIF],$A$4)</f>
        <v>3704</v>
      </c>
      <c r="S133" s="8">
        <f>SUMIFS(AssessedValuation[100% Net],AssessedValuation[Dist],$C133,AssessedValuation[Tif_NonTIF],$A$4)</f>
        <v>81274794</v>
      </c>
      <c r="T133" s="8">
        <f>SUMIFS(AssessedValuation[100% Gas &amp; Elec Utilities],AssessedValuation[Dist],$C133,AssessedValuation[Tif_NonTIF],$A$4)</f>
        <v>0</v>
      </c>
      <c r="U133" s="8">
        <f t="shared" si="1"/>
        <v>81274794</v>
      </c>
    </row>
    <row r="134" spans="1:21" x14ac:dyDescent="0.25">
      <c r="A134">
        <f>'Assessed Non-TIF'!A134</f>
        <v>2024</v>
      </c>
      <c r="B134" t="str">
        <f>'Assessed Non-TIF'!B134</f>
        <v>07</v>
      </c>
      <c r="C134" t="str">
        <f>'Assessed Non-TIF'!C134</f>
        <v>2709</v>
      </c>
      <c r="D134" t="str">
        <f>'Assessed Non-TIF'!D134</f>
        <v>2709</v>
      </c>
      <c r="E134" t="str">
        <f>'Assessed Non-TIF'!E134</f>
        <v>GRINNELL-NEWBURG</v>
      </c>
      <c r="F134" t="str">
        <f>'Assessed Non-TIF'!F134</f>
        <v>Grinnell-Newburg</v>
      </c>
      <c r="G134" s="8">
        <f>SUMIFS(AssessedValuation[100% Residential],AssessedValuation[Dist],$C134,AssessedValuation[Tif_NonTIF],$A$4)</f>
        <v>47481961</v>
      </c>
      <c r="H134" s="8">
        <f>SUMIFS(AssessedValuation[100% Ag Land],AssessedValuation[Dist],$C134,AssessedValuation[Tif_NonTIF],$A$4)</f>
        <v>0</v>
      </c>
      <c r="I134" s="8">
        <f>SUMIFS(AssessedValuation[100% Ag Building],AssessedValuation[Dist],$C134,AssessedValuation[Tif_NonTIF],$A$4)</f>
        <v>0</v>
      </c>
      <c r="J134" s="8">
        <f>SUMIFS(AssessedValuation[100% Commercial],AssessedValuation[Dist],$C134,AssessedValuation[Tif_NonTIF],$A$4)</f>
        <v>30001204</v>
      </c>
      <c r="K134" s="8">
        <f>SUMIFS(AssessedValuation[100% Industrial],AssessedValuation[Dist],$C134,AssessedValuation[Tif_NonTIF],$A$4)</f>
        <v>9938920</v>
      </c>
      <c r="L134" s="8">
        <f>SUMIFS(AssessedValuation[100% Reserved],AssessedValuation[Dist],$C134,AssessedValuation[Tif_NonTIF],$A$4)</f>
        <v>0</v>
      </c>
      <c r="M134" s="8">
        <f>SUMIFS(AssessedValuation[100% Reserved3],AssessedValuation[Dist],$C134,AssessedValuation[Tif_NonTIF],$A$4)</f>
        <v>0</v>
      </c>
      <c r="N134" s="8">
        <f>SUMIFS(AssessedValuation[100% Railroads],AssessedValuation[Dist],$C134,AssessedValuation[Tif_NonTIF],$A$4)</f>
        <v>0</v>
      </c>
      <c r="O134" s="8">
        <f>SUMIFS(AssessedValuation[100% Utilities],AssessedValuation[Dist],$C134,AssessedValuation[Tif_NonTIF],$A$4)</f>
        <v>0</v>
      </c>
      <c r="P134" s="8">
        <f>SUMIFS(AssessedValuation[100% Other],AssessedValuation[Dist],$C134,AssessedValuation[Tif_NonTIF],$A$4)</f>
        <v>0</v>
      </c>
      <c r="Q134" s="8">
        <f>SUMIFS(AssessedValuation[100% Gross],AssessedValuation[Dist],$C134,AssessedValuation[Tif_NonTIF],$A$4)</f>
        <v>87422085</v>
      </c>
      <c r="R134" s="8">
        <f>SUMIFS(AssessedValuation[100% Military Exempt],AssessedValuation[Dist],$C134,AssessedValuation[Tif_NonTIF],$A$4)</f>
        <v>0</v>
      </c>
      <c r="S134" s="8">
        <f>SUMIFS(AssessedValuation[100% Net],AssessedValuation[Dist],$C134,AssessedValuation[Tif_NonTIF],$A$4)</f>
        <v>87422085</v>
      </c>
      <c r="T134" s="8">
        <f>SUMIFS(AssessedValuation[100% Gas &amp; Elec Utilities],AssessedValuation[Dist],$C134,AssessedValuation[Tif_NonTIF],$A$4)</f>
        <v>0</v>
      </c>
      <c r="U134" s="8">
        <f t="shared" si="1"/>
        <v>87422085</v>
      </c>
    </row>
    <row r="135" spans="1:21" x14ac:dyDescent="0.25">
      <c r="A135">
        <f>'Assessed Non-TIF'!A135</f>
        <v>2024</v>
      </c>
      <c r="B135" t="str">
        <f>'Assessed Non-TIF'!B135</f>
        <v>13</v>
      </c>
      <c r="C135" t="str">
        <f>'Assessed Non-TIF'!C135</f>
        <v>2718</v>
      </c>
      <c r="D135" t="str">
        <f>'Assessed Non-TIF'!D135</f>
        <v>2718</v>
      </c>
      <c r="E135" t="str">
        <f>'Assessed Non-TIF'!E135</f>
        <v>GRISWOLD</v>
      </c>
      <c r="F135" t="str">
        <f>'Assessed Non-TIF'!F135</f>
        <v>Griswold</v>
      </c>
      <c r="G135" s="8">
        <f>SUMIFS(AssessedValuation[100% Residential],AssessedValuation[Dist],$C135,AssessedValuation[Tif_NonTIF],$A$4)</f>
        <v>0</v>
      </c>
      <c r="H135" s="8">
        <f>SUMIFS(AssessedValuation[100% Ag Land],AssessedValuation[Dist],$C135,AssessedValuation[Tif_NonTIF],$A$4)</f>
        <v>0</v>
      </c>
      <c r="I135" s="8">
        <f>SUMIFS(AssessedValuation[100% Ag Building],AssessedValuation[Dist],$C135,AssessedValuation[Tif_NonTIF],$A$4)</f>
        <v>0</v>
      </c>
      <c r="J135" s="8">
        <f>SUMIFS(AssessedValuation[100% Commercial],AssessedValuation[Dist],$C135,AssessedValuation[Tif_NonTIF],$A$4)</f>
        <v>1283633</v>
      </c>
      <c r="K135" s="8">
        <f>SUMIFS(AssessedValuation[100% Industrial],AssessedValuation[Dist],$C135,AssessedValuation[Tif_NonTIF],$A$4)</f>
        <v>0</v>
      </c>
      <c r="L135" s="8">
        <f>SUMIFS(AssessedValuation[100% Reserved],AssessedValuation[Dist],$C135,AssessedValuation[Tif_NonTIF],$A$4)</f>
        <v>0</v>
      </c>
      <c r="M135" s="8">
        <f>SUMIFS(AssessedValuation[100% Reserved3],AssessedValuation[Dist],$C135,AssessedValuation[Tif_NonTIF],$A$4)</f>
        <v>0</v>
      </c>
      <c r="N135" s="8">
        <f>SUMIFS(AssessedValuation[100% Railroads],AssessedValuation[Dist],$C135,AssessedValuation[Tif_NonTIF],$A$4)</f>
        <v>0</v>
      </c>
      <c r="O135" s="8">
        <f>SUMIFS(AssessedValuation[100% Utilities],AssessedValuation[Dist],$C135,AssessedValuation[Tif_NonTIF],$A$4)</f>
        <v>0</v>
      </c>
      <c r="P135" s="8">
        <f>SUMIFS(AssessedValuation[100% Other],AssessedValuation[Dist],$C135,AssessedValuation[Tif_NonTIF],$A$4)</f>
        <v>0</v>
      </c>
      <c r="Q135" s="8">
        <f>SUMIFS(AssessedValuation[100% Gross],AssessedValuation[Dist],$C135,AssessedValuation[Tif_NonTIF],$A$4)</f>
        <v>1283633</v>
      </c>
      <c r="R135" s="8">
        <f>SUMIFS(AssessedValuation[100% Military Exempt],AssessedValuation[Dist],$C135,AssessedValuation[Tif_NonTIF],$A$4)</f>
        <v>0</v>
      </c>
      <c r="S135" s="8">
        <f>SUMIFS(AssessedValuation[100% Net],AssessedValuation[Dist],$C135,AssessedValuation[Tif_NonTIF],$A$4)</f>
        <v>1283633</v>
      </c>
      <c r="T135" s="8">
        <f>SUMIFS(AssessedValuation[100% Gas &amp; Elec Utilities],AssessedValuation[Dist],$C135,AssessedValuation[Tif_NonTIF],$A$4)</f>
        <v>0</v>
      </c>
      <c r="U135" s="8">
        <f t="shared" si="1"/>
        <v>1283633</v>
      </c>
    </row>
    <row r="136" spans="1:21" x14ac:dyDescent="0.25">
      <c r="A136">
        <f>'Assessed Non-TIF'!A136</f>
        <v>2024</v>
      </c>
      <c r="B136" t="str">
        <f>'Assessed Non-TIF'!B136</f>
        <v>07</v>
      </c>
      <c r="C136" t="str">
        <f>'Assessed Non-TIF'!C136</f>
        <v>2727</v>
      </c>
      <c r="D136" t="str">
        <f>'Assessed Non-TIF'!D136</f>
        <v>2727</v>
      </c>
      <c r="E136" t="str">
        <f>'Assessed Non-TIF'!E136</f>
        <v>GRUNDY CENTER</v>
      </c>
      <c r="F136" t="str">
        <f>'Assessed Non-TIF'!F136</f>
        <v>Grundy Center</v>
      </c>
      <c r="G136" s="8">
        <f>SUMIFS(AssessedValuation[100% Residential],AssessedValuation[Dist],$C136,AssessedValuation[Tif_NonTIF],$A$4)</f>
        <v>319298</v>
      </c>
      <c r="H136" s="8">
        <f>SUMIFS(AssessedValuation[100% Ag Land],AssessedValuation[Dist],$C136,AssessedValuation[Tif_NonTIF],$A$4)</f>
        <v>0</v>
      </c>
      <c r="I136" s="8">
        <f>SUMIFS(AssessedValuation[100% Ag Building],AssessedValuation[Dist],$C136,AssessedValuation[Tif_NonTIF],$A$4)</f>
        <v>0</v>
      </c>
      <c r="J136" s="8">
        <f>SUMIFS(AssessedValuation[100% Commercial],AssessedValuation[Dist],$C136,AssessedValuation[Tif_NonTIF],$A$4)</f>
        <v>18867292</v>
      </c>
      <c r="K136" s="8">
        <f>SUMIFS(AssessedValuation[100% Industrial],AssessedValuation[Dist],$C136,AssessedValuation[Tif_NonTIF],$A$4)</f>
        <v>330430</v>
      </c>
      <c r="L136" s="8">
        <f>SUMIFS(AssessedValuation[100% Reserved],AssessedValuation[Dist],$C136,AssessedValuation[Tif_NonTIF],$A$4)</f>
        <v>0</v>
      </c>
      <c r="M136" s="8">
        <f>SUMIFS(AssessedValuation[100% Reserved3],AssessedValuation[Dist],$C136,AssessedValuation[Tif_NonTIF],$A$4)</f>
        <v>0</v>
      </c>
      <c r="N136" s="8">
        <f>SUMIFS(AssessedValuation[100% Railroads],AssessedValuation[Dist],$C136,AssessedValuation[Tif_NonTIF],$A$4)</f>
        <v>0</v>
      </c>
      <c r="O136" s="8">
        <f>SUMIFS(AssessedValuation[100% Utilities],AssessedValuation[Dist],$C136,AssessedValuation[Tif_NonTIF],$A$4)</f>
        <v>0</v>
      </c>
      <c r="P136" s="8">
        <f>SUMIFS(AssessedValuation[100% Other],AssessedValuation[Dist],$C136,AssessedValuation[Tif_NonTIF],$A$4)</f>
        <v>0</v>
      </c>
      <c r="Q136" s="8">
        <f>SUMIFS(AssessedValuation[100% Gross],AssessedValuation[Dist],$C136,AssessedValuation[Tif_NonTIF],$A$4)</f>
        <v>19517020</v>
      </c>
      <c r="R136" s="8">
        <f>SUMIFS(AssessedValuation[100% Military Exempt],AssessedValuation[Dist],$C136,AssessedValuation[Tif_NonTIF],$A$4)</f>
        <v>0</v>
      </c>
      <c r="S136" s="8">
        <f>SUMIFS(AssessedValuation[100% Net],AssessedValuation[Dist],$C136,AssessedValuation[Tif_NonTIF],$A$4)</f>
        <v>19517020</v>
      </c>
      <c r="T136" s="8">
        <f>SUMIFS(AssessedValuation[100% Gas &amp; Elec Utilities],AssessedValuation[Dist],$C136,AssessedValuation[Tif_NonTIF],$A$4)</f>
        <v>0</v>
      </c>
      <c r="U136" s="8">
        <f t="shared" ref="U136:U199" si="2">SUM(S136:T136)</f>
        <v>19517020</v>
      </c>
    </row>
    <row r="137" spans="1:21" x14ac:dyDescent="0.25">
      <c r="A137">
        <f>'Assessed Non-TIF'!A137</f>
        <v>2024</v>
      </c>
      <c r="B137" t="str">
        <f>'Assessed Non-TIF'!B137</f>
        <v>11</v>
      </c>
      <c r="C137" t="str">
        <f>'Assessed Non-TIF'!C137</f>
        <v>2754</v>
      </c>
      <c r="D137" t="str">
        <f>'Assessed Non-TIF'!D137</f>
        <v>2754</v>
      </c>
      <c r="E137" t="str">
        <f>'Assessed Non-TIF'!E137</f>
        <v>GUTHRIE CENTER</v>
      </c>
      <c r="F137" t="str">
        <f>'Assessed Non-TIF'!F137</f>
        <v>Guthrie Center</v>
      </c>
      <c r="G137" s="8">
        <f>SUMIFS(AssessedValuation[100% Residential],AssessedValuation[Dist],$C137,AssessedValuation[Tif_NonTIF],$A$4)</f>
        <v>584174</v>
      </c>
      <c r="H137" s="8">
        <f>SUMIFS(AssessedValuation[100% Ag Land],AssessedValuation[Dist],$C137,AssessedValuation[Tif_NonTIF],$A$4)</f>
        <v>102867</v>
      </c>
      <c r="I137" s="8">
        <f>SUMIFS(AssessedValuation[100% Ag Building],AssessedValuation[Dist],$C137,AssessedValuation[Tif_NonTIF],$A$4)</f>
        <v>0</v>
      </c>
      <c r="J137" s="8">
        <f>SUMIFS(AssessedValuation[100% Commercial],AssessedValuation[Dist],$C137,AssessedValuation[Tif_NonTIF],$A$4)</f>
        <v>39963</v>
      </c>
      <c r="K137" s="8">
        <f>SUMIFS(AssessedValuation[100% Industrial],AssessedValuation[Dist],$C137,AssessedValuation[Tif_NonTIF],$A$4)</f>
        <v>0</v>
      </c>
      <c r="L137" s="8">
        <f>SUMIFS(AssessedValuation[100% Reserved],AssessedValuation[Dist],$C137,AssessedValuation[Tif_NonTIF],$A$4)</f>
        <v>0</v>
      </c>
      <c r="M137" s="8">
        <f>SUMIFS(AssessedValuation[100% Reserved3],AssessedValuation[Dist],$C137,AssessedValuation[Tif_NonTIF],$A$4)</f>
        <v>0</v>
      </c>
      <c r="N137" s="8">
        <f>SUMIFS(AssessedValuation[100% Railroads],AssessedValuation[Dist],$C137,AssessedValuation[Tif_NonTIF],$A$4)</f>
        <v>0</v>
      </c>
      <c r="O137" s="8">
        <f>SUMIFS(AssessedValuation[100% Utilities],AssessedValuation[Dist],$C137,AssessedValuation[Tif_NonTIF],$A$4)</f>
        <v>0</v>
      </c>
      <c r="P137" s="8">
        <f>SUMIFS(AssessedValuation[100% Other],AssessedValuation[Dist],$C137,AssessedValuation[Tif_NonTIF],$A$4)</f>
        <v>0</v>
      </c>
      <c r="Q137" s="8">
        <f>SUMIFS(AssessedValuation[100% Gross],AssessedValuation[Dist],$C137,AssessedValuation[Tif_NonTIF],$A$4)</f>
        <v>727004</v>
      </c>
      <c r="R137" s="8">
        <f>SUMIFS(AssessedValuation[100% Military Exempt],AssessedValuation[Dist],$C137,AssessedValuation[Tif_NonTIF],$A$4)</f>
        <v>0</v>
      </c>
      <c r="S137" s="8">
        <f>SUMIFS(AssessedValuation[100% Net],AssessedValuation[Dist],$C137,AssessedValuation[Tif_NonTIF],$A$4)</f>
        <v>727004</v>
      </c>
      <c r="T137" s="8">
        <f>SUMIFS(AssessedValuation[100% Gas &amp; Elec Utilities],AssessedValuation[Dist],$C137,AssessedValuation[Tif_NonTIF],$A$4)</f>
        <v>0</v>
      </c>
      <c r="U137" s="8">
        <f t="shared" si="2"/>
        <v>727004</v>
      </c>
    </row>
    <row r="138" spans="1:21" x14ac:dyDescent="0.25">
      <c r="A138">
        <f>'Assessed Non-TIF'!A138</f>
        <v>2024</v>
      </c>
      <c r="B138" t="str">
        <f>'Assessed Non-TIF'!B138</f>
        <v>13</v>
      </c>
      <c r="C138" t="str">
        <f>'Assessed Non-TIF'!C138</f>
        <v>2772</v>
      </c>
      <c r="D138" t="str">
        <f>'Assessed Non-TIF'!D138</f>
        <v>2772</v>
      </c>
      <c r="E138" t="str">
        <f>'Assessed Non-TIF'!E138</f>
        <v>HAMBURG</v>
      </c>
      <c r="F138" t="str">
        <f>'Assessed Non-TIF'!F138</f>
        <v>Hamburg</v>
      </c>
      <c r="G138" s="8">
        <f>SUMIFS(AssessedValuation[100% Residential],AssessedValuation[Dist],$C138,AssessedValuation[Tif_NonTIF],$A$4)</f>
        <v>0</v>
      </c>
      <c r="H138" s="8">
        <f>SUMIFS(AssessedValuation[100% Ag Land],AssessedValuation[Dist],$C138,AssessedValuation[Tif_NonTIF],$A$4)</f>
        <v>0</v>
      </c>
      <c r="I138" s="8">
        <f>SUMIFS(AssessedValuation[100% Ag Building],AssessedValuation[Dist],$C138,AssessedValuation[Tif_NonTIF],$A$4)</f>
        <v>0</v>
      </c>
      <c r="J138" s="8">
        <f>SUMIFS(AssessedValuation[100% Commercial],AssessedValuation[Dist],$C138,AssessedValuation[Tif_NonTIF],$A$4)</f>
        <v>0</v>
      </c>
      <c r="K138" s="8">
        <f>SUMIFS(AssessedValuation[100% Industrial],AssessedValuation[Dist],$C138,AssessedValuation[Tif_NonTIF],$A$4)</f>
        <v>0</v>
      </c>
      <c r="L138" s="8">
        <f>SUMIFS(AssessedValuation[100% Reserved],AssessedValuation[Dist],$C138,AssessedValuation[Tif_NonTIF],$A$4)</f>
        <v>0</v>
      </c>
      <c r="M138" s="8">
        <f>SUMIFS(AssessedValuation[100% Reserved3],AssessedValuation[Dist],$C138,AssessedValuation[Tif_NonTIF],$A$4)</f>
        <v>0</v>
      </c>
      <c r="N138" s="8">
        <f>SUMIFS(AssessedValuation[100% Railroads],AssessedValuation[Dist],$C138,AssessedValuation[Tif_NonTIF],$A$4)</f>
        <v>0</v>
      </c>
      <c r="O138" s="8">
        <f>SUMIFS(AssessedValuation[100% Utilities],AssessedValuation[Dist],$C138,AssessedValuation[Tif_NonTIF],$A$4)</f>
        <v>0</v>
      </c>
      <c r="P138" s="8">
        <f>SUMIFS(AssessedValuation[100% Other],AssessedValuation[Dist],$C138,AssessedValuation[Tif_NonTIF],$A$4)</f>
        <v>0</v>
      </c>
      <c r="Q138" s="8">
        <f>SUMIFS(AssessedValuation[100% Gross],AssessedValuation[Dist],$C138,AssessedValuation[Tif_NonTIF],$A$4)</f>
        <v>0</v>
      </c>
      <c r="R138" s="8">
        <f>SUMIFS(AssessedValuation[100% Military Exempt],AssessedValuation[Dist],$C138,AssessedValuation[Tif_NonTIF],$A$4)</f>
        <v>0</v>
      </c>
      <c r="S138" s="8">
        <f>SUMIFS(AssessedValuation[100% Net],AssessedValuation[Dist],$C138,AssessedValuation[Tif_NonTIF],$A$4)</f>
        <v>0</v>
      </c>
      <c r="T138" s="8">
        <f>SUMIFS(AssessedValuation[100% Gas &amp; Elec Utilities],AssessedValuation[Dist],$C138,AssessedValuation[Tif_NonTIF],$A$4)</f>
        <v>0</v>
      </c>
      <c r="U138" s="8">
        <f t="shared" si="2"/>
        <v>0</v>
      </c>
    </row>
    <row r="139" spans="1:21" x14ac:dyDescent="0.25">
      <c r="A139">
        <f>'Assessed Non-TIF'!A139</f>
        <v>2024</v>
      </c>
      <c r="B139" t="str">
        <f>'Assessed Non-TIF'!B139</f>
        <v>07</v>
      </c>
      <c r="C139" t="str">
        <f>'Assessed Non-TIF'!C139</f>
        <v>2781</v>
      </c>
      <c r="D139" t="str">
        <f>'Assessed Non-TIF'!D139</f>
        <v>2781</v>
      </c>
      <c r="E139" t="str">
        <f>'Assessed Non-TIF'!E139</f>
        <v>HAMPTON-DUMONT</v>
      </c>
      <c r="F139" t="str">
        <f>'Assessed Non-TIF'!F139</f>
        <v>Hampton-Dumont</v>
      </c>
      <c r="G139" s="8">
        <f>SUMIFS(AssessedValuation[100% Residential],AssessedValuation[Dist],$C139,AssessedValuation[Tif_NonTIF],$A$4)</f>
        <v>6116972</v>
      </c>
      <c r="H139" s="8">
        <f>SUMIFS(AssessedValuation[100% Ag Land],AssessedValuation[Dist],$C139,AssessedValuation[Tif_NonTIF],$A$4)</f>
        <v>0</v>
      </c>
      <c r="I139" s="8">
        <f>SUMIFS(AssessedValuation[100% Ag Building],AssessedValuation[Dist],$C139,AssessedValuation[Tif_NonTIF],$A$4)</f>
        <v>0</v>
      </c>
      <c r="J139" s="8">
        <f>SUMIFS(AssessedValuation[100% Commercial],AssessedValuation[Dist],$C139,AssessedValuation[Tif_NonTIF],$A$4)</f>
        <v>689277</v>
      </c>
      <c r="K139" s="8">
        <f>SUMIFS(AssessedValuation[100% Industrial],AssessedValuation[Dist],$C139,AssessedValuation[Tif_NonTIF],$A$4)</f>
        <v>167514</v>
      </c>
      <c r="L139" s="8">
        <f>SUMIFS(AssessedValuation[100% Reserved],AssessedValuation[Dist],$C139,AssessedValuation[Tif_NonTIF],$A$4)</f>
        <v>0</v>
      </c>
      <c r="M139" s="8">
        <f>SUMIFS(AssessedValuation[100% Reserved3],AssessedValuation[Dist],$C139,AssessedValuation[Tif_NonTIF],$A$4)</f>
        <v>0</v>
      </c>
      <c r="N139" s="8">
        <f>SUMIFS(AssessedValuation[100% Railroads],AssessedValuation[Dist],$C139,AssessedValuation[Tif_NonTIF],$A$4)</f>
        <v>0</v>
      </c>
      <c r="O139" s="8">
        <f>SUMIFS(AssessedValuation[100% Utilities],AssessedValuation[Dist],$C139,AssessedValuation[Tif_NonTIF],$A$4)</f>
        <v>0</v>
      </c>
      <c r="P139" s="8">
        <f>SUMIFS(AssessedValuation[100% Other],AssessedValuation[Dist],$C139,AssessedValuation[Tif_NonTIF],$A$4)</f>
        <v>0</v>
      </c>
      <c r="Q139" s="8">
        <f>SUMIFS(AssessedValuation[100% Gross],AssessedValuation[Dist],$C139,AssessedValuation[Tif_NonTIF],$A$4)</f>
        <v>6973763</v>
      </c>
      <c r="R139" s="8">
        <f>SUMIFS(AssessedValuation[100% Military Exempt],AssessedValuation[Dist],$C139,AssessedValuation[Tif_NonTIF],$A$4)</f>
        <v>0</v>
      </c>
      <c r="S139" s="8">
        <f>SUMIFS(AssessedValuation[100% Net],AssessedValuation[Dist],$C139,AssessedValuation[Tif_NonTIF],$A$4)</f>
        <v>6973763</v>
      </c>
      <c r="T139" s="8">
        <f>SUMIFS(AssessedValuation[100% Gas &amp; Elec Utilities],AssessedValuation[Dist],$C139,AssessedValuation[Tif_NonTIF],$A$4)</f>
        <v>0</v>
      </c>
      <c r="U139" s="8">
        <f t="shared" si="2"/>
        <v>6973763</v>
      </c>
    </row>
    <row r="140" spans="1:21" x14ac:dyDescent="0.25">
      <c r="A140">
        <f>'Assessed Non-TIF'!A140</f>
        <v>2024</v>
      </c>
      <c r="B140" t="str">
        <f>'Assessed Non-TIF'!B140</f>
        <v>13</v>
      </c>
      <c r="C140" t="str">
        <f>'Assessed Non-TIF'!C140</f>
        <v>2826</v>
      </c>
      <c r="D140" t="str">
        <f>'Assessed Non-TIF'!D140</f>
        <v>2826</v>
      </c>
      <c r="E140" t="str">
        <f>'Assessed Non-TIF'!E140</f>
        <v>HARLAN</v>
      </c>
      <c r="F140" t="str">
        <f>'Assessed Non-TIF'!F140</f>
        <v>Harlan</v>
      </c>
      <c r="G140" s="8">
        <f>SUMIFS(AssessedValuation[100% Residential],AssessedValuation[Dist],$C140,AssessedValuation[Tif_NonTIF],$A$4)</f>
        <v>9939299</v>
      </c>
      <c r="H140" s="8">
        <f>SUMIFS(AssessedValuation[100% Ag Land],AssessedValuation[Dist],$C140,AssessedValuation[Tif_NonTIF],$A$4)</f>
        <v>219562</v>
      </c>
      <c r="I140" s="8">
        <f>SUMIFS(AssessedValuation[100% Ag Building],AssessedValuation[Dist],$C140,AssessedValuation[Tif_NonTIF],$A$4)</f>
        <v>358914</v>
      </c>
      <c r="J140" s="8">
        <f>SUMIFS(AssessedValuation[100% Commercial],AssessedValuation[Dist],$C140,AssessedValuation[Tif_NonTIF],$A$4)</f>
        <v>4400333</v>
      </c>
      <c r="K140" s="8">
        <f>SUMIFS(AssessedValuation[100% Industrial],AssessedValuation[Dist],$C140,AssessedValuation[Tif_NonTIF],$A$4)</f>
        <v>3323608</v>
      </c>
      <c r="L140" s="8">
        <f>SUMIFS(AssessedValuation[100% Reserved],AssessedValuation[Dist],$C140,AssessedValuation[Tif_NonTIF],$A$4)</f>
        <v>0</v>
      </c>
      <c r="M140" s="8">
        <f>SUMIFS(AssessedValuation[100% Reserved3],AssessedValuation[Dist],$C140,AssessedValuation[Tif_NonTIF],$A$4)</f>
        <v>0</v>
      </c>
      <c r="N140" s="8">
        <f>SUMIFS(AssessedValuation[100% Railroads],AssessedValuation[Dist],$C140,AssessedValuation[Tif_NonTIF],$A$4)</f>
        <v>0</v>
      </c>
      <c r="O140" s="8">
        <f>SUMIFS(AssessedValuation[100% Utilities],AssessedValuation[Dist],$C140,AssessedValuation[Tif_NonTIF],$A$4)</f>
        <v>0</v>
      </c>
      <c r="P140" s="8">
        <f>SUMIFS(AssessedValuation[100% Other],AssessedValuation[Dist],$C140,AssessedValuation[Tif_NonTIF],$A$4)</f>
        <v>0</v>
      </c>
      <c r="Q140" s="8">
        <f>SUMIFS(AssessedValuation[100% Gross],AssessedValuation[Dist],$C140,AssessedValuation[Tif_NonTIF],$A$4)</f>
        <v>18241716</v>
      </c>
      <c r="R140" s="8">
        <f>SUMIFS(AssessedValuation[100% Military Exempt],AssessedValuation[Dist],$C140,AssessedValuation[Tif_NonTIF],$A$4)</f>
        <v>11112</v>
      </c>
      <c r="S140" s="8">
        <f>SUMIFS(AssessedValuation[100% Net],AssessedValuation[Dist],$C140,AssessedValuation[Tif_NonTIF],$A$4)</f>
        <v>18230604</v>
      </c>
      <c r="T140" s="8">
        <f>SUMIFS(AssessedValuation[100% Gas &amp; Elec Utilities],AssessedValuation[Dist],$C140,AssessedValuation[Tif_NonTIF],$A$4)</f>
        <v>0</v>
      </c>
      <c r="U140" s="8">
        <f t="shared" si="2"/>
        <v>18230604</v>
      </c>
    </row>
    <row r="141" spans="1:21" x14ac:dyDescent="0.25">
      <c r="A141">
        <f>'Assessed Non-TIF'!A141</f>
        <v>2024</v>
      </c>
      <c r="B141" t="str">
        <f>'Assessed Non-TIF'!B141</f>
        <v>05</v>
      </c>
      <c r="C141" t="str">
        <f>'Assessed Non-TIF'!C141</f>
        <v>2846</v>
      </c>
      <c r="D141" t="str">
        <f>'Assessed Non-TIF'!D141</f>
        <v>2846</v>
      </c>
      <c r="E141" t="str">
        <f>'Assessed Non-TIF'!E141</f>
        <v>HARRIS-LAKE PARK</v>
      </c>
      <c r="F141" t="str">
        <f>'Assessed Non-TIF'!F141</f>
        <v>Harris-Lake Park</v>
      </c>
      <c r="G141" s="8">
        <f>SUMIFS(AssessedValuation[100% Residential],AssessedValuation[Dist],$C141,AssessedValuation[Tif_NonTIF],$A$4)</f>
        <v>1578076</v>
      </c>
      <c r="H141" s="8">
        <f>SUMIFS(AssessedValuation[100% Ag Land],AssessedValuation[Dist],$C141,AssessedValuation[Tif_NonTIF],$A$4)</f>
        <v>0</v>
      </c>
      <c r="I141" s="8">
        <f>SUMIFS(AssessedValuation[100% Ag Building],AssessedValuation[Dist],$C141,AssessedValuation[Tif_NonTIF],$A$4)</f>
        <v>0</v>
      </c>
      <c r="J141" s="8">
        <f>SUMIFS(AssessedValuation[100% Commercial],AssessedValuation[Dist],$C141,AssessedValuation[Tif_NonTIF],$A$4)</f>
        <v>0</v>
      </c>
      <c r="K141" s="8">
        <f>SUMIFS(AssessedValuation[100% Industrial],AssessedValuation[Dist],$C141,AssessedValuation[Tif_NonTIF],$A$4)</f>
        <v>0</v>
      </c>
      <c r="L141" s="8">
        <f>SUMIFS(AssessedValuation[100% Reserved],AssessedValuation[Dist],$C141,AssessedValuation[Tif_NonTIF],$A$4)</f>
        <v>0</v>
      </c>
      <c r="M141" s="8">
        <f>SUMIFS(AssessedValuation[100% Reserved3],AssessedValuation[Dist],$C141,AssessedValuation[Tif_NonTIF],$A$4)</f>
        <v>0</v>
      </c>
      <c r="N141" s="8">
        <f>SUMIFS(AssessedValuation[100% Railroads],AssessedValuation[Dist],$C141,AssessedValuation[Tif_NonTIF],$A$4)</f>
        <v>0</v>
      </c>
      <c r="O141" s="8">
        <f>SUMIFS(AssessedValuation[100% Utilities],AssessedValuation[Dist],$C141,AssessedValuation[Tif_NonTIF],$A$4)</f>
        <v>0</v>
      </c>
      <c r="P141" s="8">
        <f>SUMIFS(AssessedValuation[100% Other],AssessedValuation[Dist],$C141,AssessedValuation[Tif_NonTIF],$A$4)</f>
        <v>0</v>
      </c>
      <c r="Q141" s="8">
        <f>SUMIFS(AssessedValuation[100% Gross],AssessedValuation[Dist],$C141,AssessedValuation[Tif_NonTIF],$A$4)</f>
        <v>1578076</v>
      </c>
      <c r="R141" s="8">
        <f>SUMIFS(AssessedValuation[100% Military Exempt],AssessedValuation[Dist],$C141,AssessedValuation[Tif_NonTIF],$A$4)</f>
        <v>1852</v>
      </c>
      <c r="S141" s="8">
        <f>SUMIFS(AssessedValuation[100% Net],AssessedValuation[Dist],$C141,AssessedValuation[Tif_NonTIF],$A$4)</f>
        <v>1576224</v>
      </c>
      <c r="T141" s="8">
        <f>SUMIFS(AssessedValuation[100% Gas &amp; Elec Utilities],AssessedValuation[Dist],$C141,AssessedValuation[Tif_NonTIF],$A$4)</f>
        <v>0</v>
      </c>
      <c r="U141" s="8">
        <f t="shared" si="2"/>
        <v>1576224</v>
      </c>
    </row>
    <row r="142" spans="1:21" x14ac:dyDescent="0.25">
      <c r="A142">
        <f>'Assessed Non-TIF'!A142</f>
        <v>2024</v>
      </c>
      <c r="B142" t="str">
        <f>'Assessed Non-TIF'!B142</f>
        <v>12</v>
      </c>
      <c r="C142" t="str">
        <f>'Assessed Non-TIF'!C142</f>
        <v>2862</v>
      </c>
      <c r="D142" t="str">
        <f>'Assessed Non-TIF'!D142</f>
        <v>2862</v>
      </c>
      <c r="E142" t="str">
        <f>'Assessed Non-TIF'!E142</f>
        <v>HARTLEY-MELVIN-SANBORN</v>
      </c>
      <c r="F142" t="str">
        <f>'Assessed Non-TIF'!F142</f>
        <v>Hartley-Melvin-Sanborn</v>
      </c>
      <c r="G142" s="8">
        <f>SUMIFS(AssessedValuation[100% Residential],AssessedValuation[Dist],$C142,AssessedValuation[Tif_NonTIF],$A$4)</f>
        <v>9837747</v>
      </c>
      <c r="H142" s="8">
        <f>SUMIFS(AssessedValuation[100% Ag Land],AssessedValuation[Dist],$C142,AssessedValuation[Tif_NonTIF],$A$4)</f>
        <v>10977</v>
      </c>
      <c r="I142" s="8">
        <f>SUMIFS(AssessedValuation[100% Ag Building],AssessedValuation[Dist],$C142,AssessedValuation[Tif_NonTIF],$A$4)</f>
        <v>3431</v>
      </c>
      <c r="J142" s="8">
        <f>SUMIFS(AssessedValuation[100% Commercial],AssessedValuation[Dist],$C142,AssessedValuation[Tif_NonTIF],$A$4)</f>
        <v>8710977</v>
      </c>
      <c r="K142" s="8">
        <f>SUMIFS(AssessedValuation[100% Industrial],AssessedValuation[Dist],$C142,AssessedValuation[Tif_NonTIF],$A$4)</f>
        <v>710603</v>
      </c>
      <c r="L142" s="8">
        <f>SUMIFS(AssessedValuation[100% Reserved],AssessedValuation[Dist],$C142,AssessedValuation[Tif_NonTIF],$A$4)</f>
        <v>0</v>
      </c>
      <c r="M142" s="8">
        <f>SUMIFS(AssessedValuation[100% Reserved3],AssessedValuation[Dist],$C142,AssessedValuation[Tif_NonTIF],$A$4)</f>
        <v>0</v>
      </c>
      <c r="N142" s="8">
        <f>SUMIFS(AssessedValuation[100% Railroads],AssessedValuation[Dist],$C142,AssessedValuation[Tif_NonTIF],$A$4)</f>
        <v>0</v>
      </c>
      <c r="O142" s="8">
        <f>SUMIFS(AssessedValuation[100% Utilities],AssessedValuation[Dist],$C142,AssessedValuation[Tif_NonTIF],$A$4)</f>
        <v>0</v>
      </c>
      <c r="P142" s="8">
        <f>SUMIFS(AssessedValuation[100% Other],AssessedValuation[Dist],$C142,AssessedValuation[Tif_NonTIF],$A$4)</f>
        <v>0</v>
      </c>
      <c r="Q142" s="8">
        <f>SUMIFS(AssessedValuation[100% Gross],AssessedValuation[Dist],$C142,AssessedValuation[Tif_NonTIF],$A$4)</f>
        <v>19273735</v>
      </c>
      <c r="R142" s="8">
        <f>SUMIFS(AssessedValuation[100% Military Exempt],AssessedValuation[Dist],$C142,AssessedValuation[Tif_NonTIF],$A$4)</f>
        <v>40744</v>
      </c>
      <c r="S142" s="8">
        <f>SUMIFS(AssessedValuation[100% Net],AssessedValuation[Dist],$C142,AssessedValuation[Tif_NonTIF],$A$4)</f>
        <v>19232991</v>
      </c>
      <c r="T142" s="8">
        <f>SUMIFS(AssessedValuation[100% Gas &amp; Elec Utilities],AssessedValuation[Dist],$C142,AssessedValuation[Tif_NonTIF],$A$4)</f>
        <v>0</v>
      </c>
      <c r="U142" s="8">
        <f t="shared" si="2"/>
        <v>19232991</v>
      </c>
    </row>
    <row r="143" spans="1:21" x14ac:dyDescent="0.25">
      <c r="A143">
        <f>'Assessed Non-TIF'!A143</f>
        <v>2024</v>
      </c>
      <c r="B143" t="str">
        <f>'Assessed Non-TIF'!B143</f>
        <v>10</v>
      </c>
      <c r="C143" t="str">
        <f>'Assessed Non-TIF'!C143</f>
        <v>2977</v>
      </c>
      <c r="D143" t="str">
        <f>'Assessed Non-TIF'!D143</f>
        <v>2977</v>
      </c>
      <c r="E143" t="str">
        <f>'Assessed Non-TIF'!E143</f>
        <v>HIGHLAND</v>
      </c>
      <c r="F143" t="str">
        <f>'Assessed Non-TIF'!F143</f>
        <v>Highland</v>
      </c>
      <c r="G143" s="8">
        <f>SUMIFS(AssessedValuation[100% Residential],AssessedValuation[Dist],$C143,AssessedValuation[Tif_NonTIF],$A$4)</f>
        <v>0</v>
      </c>
      <c r="H143" s="8">
        <f>SUMIFS(AssessedValuation[100% Ag Land],AssessedValuation[Dist],$C143,AssessedValuation[Tif_NonTIF],$A$4)</f>
        <v>0</v>
      </c>
      <c r="I143" s="8">
        <f>SUMIFS(AssessedValuation[100% Ag Building],AssessedValuation[Dist],$C143,AssessedValuation[Tif_NonTIF],$A$4)</f>
        <v>0</v>
      </c>
      <c r="J143" s="8">
        <f>SUMIFS(AssessedValuation[100% Commercial],AssessedValuation[Dist],$C143,AssessedValuation[Tif_NonTIF],$A$4)</f>
        <v>0</v>
      </c>
      <c r="K143" s="8">
        <f>SUMIFS(AssessedValuation[100% Industrial],AssessedValuation[Dist],$C143,AssessedValuation[Tif_NonTIF],$A$4)</f>
        <v>0</v>
      </c>
      <c r="L143" s="8">
        <f>SUMIFS(AssessedValuation[100% Reserved],AssessedValuation[Dist],$C143,AssessedValuation[Tif_NonTIF],$A$4)</f>
        <v>0</v>
      </c>
      <c r="M143" s="8">
        <f>SUMIFS(AssessedValuation[100% Reserved3],AssessedValuation[Dist],$C143,AssessedValuation[Tif_NonTIF],$A$4)</f>
        <v>0</v>
      </c>
      <c r="N143" s="8">
        <f>SUMIFS(AssessedValuation[100% Railroads],AssessedValuation[Dist],$C143,AssessedValuation[Tif_NonTIF],$A$4)</f>
        <v>0</v>
      </c>
      <c r="O143" s="8">
        <f>SUMIFS(AssessedValuation[100% Utilities],AssessedValuation[Dist],$C143,AssessedValuation[Tif_NonTIF],$A$4)</f>
        <v>0</v>
      </c>
      <c r="P143" s="8">
        <f>SUMIFS(AssessedValuation[100% Other],AssessedValuation[Dist],$C143,AssessedValuation[Tif_NonTIF],$A$4)</f>
        <v>0</v>
      </c>
      <c r="Q143" s="8">
        <f>SUMIFS(AssessedValuation[100% Gross],AssessedValuation[Dist],$C143,AssessedValuation[Tif_NonTIF],$A$4)</f>
        <v>0</v>
      </c>
      <c r="R143" s="8">
        <f>SUMIFS(AssessedValuation[100% Military Exempt],AssessedValuation[Dist],$C143,AssessedValuation[Tif_NonTIF],$A$4)</f>
        <v>0</v>
      </c>
      <c r="S143" s="8">
        <f>SUMIFS(AssessedValuation[100% Net],AssessedValuation[Dist],$C143,AssessedValuation[Tif_NonTIF],$A$4)</f>
        <v>0</v>
      </c>
      <c r="T143" s="8">
        <f>SUMIFS(AssessedValuation[100% Gas &amp; Elec Utilities],AssessedValuation[Dist],$C143,AssessedValuation[Tif_NonTIF],$A$4)</f>
        <v>0</v>
      </c>
      <c r="U143" s="8">
        <f t="shared" si="2"/>
        <v>0</v>
      </c>
    </row>
    <row r="144" spans="1:21" x14ac:dyDescent="0.25">
      <c r="A144">
        <f>'Assessed Non-TIF'!A144</f>
        <v>2024</v>
      </c>
      <c r="B144" t="str">
        <f>'Assessed Non-TIF'!B144</f>
        <v>12</v>
      </c>
      <c r="C144" t="str">
        <f>'Assessed Non-TIF'!C144</f>
        <v>2988</v>
      </c>
      <c r="D144" t="str">
        <f>'Assessed Non-TIF'!D144</f>
        <v>2988</v>
      </c>
      <c r="E144" t="str">
        <f>'Assessed Non-TIF'!E144</f>
        <v>HINTON</v>
      </c>
      <c r="F144" t="str">
        <f>'Assessed Non-TIF'!F144</f>
        <v>Hinton</v>
      </c>
      <c r="G144" s="8">
        <f>SUMIFS(AssessedValuation[100% Residential],AssessedValuation[Dist],$C144,AssessedValuation[Tif_NonTIF],$A$4)</f>
        <v>20427248</v>
      </c>
      <c r="H144" s="8">
        <f>SUMIFS(AssessedValuation[100% Ag Land],AssessedValuation[Dist],$C144,AssessedValuation[Tif_NonTIF],$A$4)</f>
        <v>0</v>
      </c>
      <c r="I144" s="8">
        <f>SUMIFS(AssessedValuation[100% Ag Building],AssessedValuation[Dist],$C144,AssessedValuation[Tif_NonTIF],$A$4)</f>
        <v>0</v>
      </c>
      <c r="J144" s="8">
        <f>SUMIFS(AssessedValuation[100% Commercial],AssessedValuation[Dist],$C144,AssessedValuation[Tif_NonTIF],$A$4)</f>
        <v>0</v>
      </c>
      <c r="K144" s="8">
        <f>SUMIFS(AssessedValuation[100% Industrial],AssessedValuation[Dist],$C144,AssessedValuation[Tif_NonTIF],$A$4)</f>
        <v>0</v>
      </c>
      <c r="L144" s="8">
        <f>SUMIFS(AssessedValuation[100% Reserved],AssessedValuation[Dist],$C144,AssessedValuation[Tif_NonTIF],$A$4)</f>
        <v>0</v>
      </c>
      <c r="M144" s="8">
        <f>SUMIFS(AssessedValuation[100% Reserved3],AssessedValuation[Dist],$C144,AssessedValuation[Tif_NonTIF],$A$4)</f>
        <v>0</v>
      </c>
      <c r="N144" s="8">
        <f>SUMIFS(AssessedValuation[100% Railroads],AssessedValuation[Dist],$C144,AssessedValuation[Tif_NonTIF],$A$4)</f>
        <v>0</v>
      </c>
      <c r="O144" s="8">
        <f>SUMIFS(AssessedValuation[100% Utilities],AssessedValuation[Dist],$C144,AssessedValuation[Tif_NonTIF],$A$4)</f>
        <v>0</v>
      </c>
      <c r="P144" s="8">
        <f>SUMIFS(AssessedValuation[100% Other],AssessedValuation[Dist],$C144,AssessedValuation[Tif_NonTIF],$A$4)</f>
        <v>0</v>
      </c>
      <c r="Q144" s="8">
        <f>SUMIFS(AssessedValuation[100% Gross],AssessedValuation[Dist],$C144,AssessedValuation[Tif_NonTIF],$A$4)</f>
        <v>20427248</v>
      </c>
      <c r="R144" s="8">
        <f>SUMIFS(AssessedValuation[100% Military Exempt],AssessedValuation[Dist],$C144,AssessedValuation[Tif_NonTIF],$A$4)</f>
        <v>0</v>
      </c>
      <c r="S144" s="8">
        <f>SUMIFS(AssessedValuation[100% Net],AssessedValuation[Dist],$C144,AssessedValuation[Tif_NonTIF],$A$4)</f>
        <v>20427248</v>
      </c>
      <c r="T144" s="8">
        <f>SUMIFS(AssessedValuation[100% Gas &amp; Elec Utilities],AssessedValuation[Dist],$C144,AssessedValuation[Tif_NonTIF],$A$4)</f>
        <v>0</v>
      </c>
      <c r="U144" s="8">
        <f t="shared" si="2"/>
        <v>20427248</v>
      </c>
    </row>
    <row r="145" spans="1:21" x14ac:dyDescent="0.25">
      <c r="A145">
        <f>'Assessed Non-TIF'!A145</f>
        <v>2024</v>
      </c>
      <c r="B145" t="str">
        <f>'Assessed Non-TIF'!B145</f>
        <v>10</v>
      </c>
      <c r="C145" t="str">
        <f>'Assessed Non-TIF'!C145</f>
        <v>2766</v>
      </c>
      <c r="D145" t="str">
        <f>'Assessed Non-TIF'!D145</f>
        <v>2766</v>
      </c>
      <c r="E145" t="str">
        <f>'Assessed Non-TIF'!E145</f>
        <v>HLV</v>
      </c>
      <c r="F145" t="str">
        <f>'Assessed Non-TIF'!F145</f>
        <v>HLV</v>
      </c>
      <c r="G145" s="8">
        <f>SUMIFS(AssessedValuation[100% Residential],AssessedValuation[Dist],$C145,AssessedValuation[Tif_NonTIF],$A$4)</f>
        <v>0</v>
      </c>
      <c r="H145" s="8">
        <f>SUMIFS(AssessedValuation[100% Ag Land],AssessedValuation[Dist],$C145,AssessedValuation[Tif_NonTIF],$A$4)</f>
        <v>0</v>
      </c>
      <c r="I145" s="8">
        <f>SUMIFS(AssessedValuation[100% Ag Building],AssessedValuation[Dist],$C145,AssessedValuation[Tif_NonTIF],$A$4)</f>
        <v>0</v>
      </c>
      <c r="J145" s="8">
        <f>SUMIFS(AssessedValuation[100% Commercial],AssessedValuation[Dist],$C145,AssessedValuation[Tif_NonTIF],$A$4)</f>
        <v>0</v>
      </c>
      <c r="K145" s="8">
        <f>SUMIFS(AssessedValuation[100% Industrial],AssessedValuation[Dist],$C145,AssessedValuation[Tif_NonTIF],$A$4)</f>
        <v>122095</v>
      </c>
      <c r="L145" s="8">
        <f>SUMIFS(AssessedValuation[100% Reserved],AssessedValuation[Dist],$C145,AssessedValuation[Tif_NonTIF],$A$4)</f>
        <v>0</v>
      </c>
      <c r="M145" s="8">
        <f>SUMIFS(AssessedValuation[100% Reserved3],AssessedValuation[Dist],$C145,AssessedValuation[Tif_NonTIF],$A$4)</f>
        <v>0</v>
      </c>
      <c r="N145" s="8">
        <f>SUMIFS(AssessedValuation[100% Railroads],AssessedValuation[Dist],$C145,AssessedValuation[Tif_NonTIF],$A$4)</f>
        <v>0</v>
      </c>
      <c r="O145" s="8">
        <f>SUMIFS(AssessedValuation[100% Utilities],AssessedValuation[Dist],$C145,AssessedValuation[Tif_NonTIF],$A$4)</f>
        <v>0</v>
      </c>
      <c r="P145" s="8">
        <f>SUMIFS(AssessedValuation[100% Other],AssessedValuation[Dist],$C145,AssessedValuation[Tif_NonTIF],$A$4)</f>
        <v>0</v>
      </c>
      <c r="Q145" s="8">
        <f>SUMIFS(AssessedValuation[100% Gross],AssessedValuation[Dist],$C145,AssessedValuation[Tif_NonTIF],$A$4)</f>
        <v>122095</v>
      </c>
      <c r="R145" s="8">
        <f>SUMIFS(AssessedValuation[100% Military Exempt],AssessedValuation[Dist],$C145,AssessedValuation[Tif_NonTIF],$A$4)</f>
        <v>0</v>
      </c>
      <c r="S145" s="8">
        <f>SUMIFS(AssessedValuation[100% Net],AssessedValuation[Dist],$C145,AssessedValuation[Tif_NonTIF],$A$4)</f>
        <v>122095</v>
      </c>
      <c r="T145" s="8">
        <f>SUMIFS(AssessedValuation[100% Gas &amp; Elec Utilities],AssessedValuation[Dist],$C145,AssessedValuation[Tif_NonTIF],$A$4)</f>
        <v>0</v>
      </c>
      <c r="U145" s="8">
        <f t="shared" si="2"/>
        <v>122095</v>
      </c>
    </row>
    <row r="146" spans="1:21" x14ac:dyDescent="0.25">
      <c r="A146">
        <f>'Assessed Non-TIF'!A146</f>
        <v>2024</v>
      </c>
      <c r="B146" t="str">
        <f>'Assessed Non-TIF'!B146</f>
        <v>01</v>
      </c>
      <c r="C146" t="str">
        <f>'Assessed Non-TIF'!C146</f>
        <v>3029</v>
      </c>
      <c r="D146" t="str">
        <f>'Assessed Non-TIF'!D146</f>
        <v>3029</v>
      </c>
      <c r="E146" t="str">
        <f>'Assessed Non-TIF'!E146</f>
        <v>HOWARD-WINNESHIEK</v>
      </c>
      <c r="F146" t="str">
        <f>'Assessed Non-TIF'!F146</f>
        <v>Howard-Winneshiek</v>
      </c>
      <c r="G146" s="8">
        <f>SUMIFS(AssessedValuation[100% Residential],AssessedValuation[Dist],$C146,AssessedValuation[Tif_NonTIF],$A$4)</f>
        <v>3677030</v>
      </c>
      <c r="H146" s="8">
        <f>SUMIFS(AssessedValuation[100% Ag Land],AssessedValuation[Dist],$C146,AssessedValuation[Tif_NonTIF],$A$4)</f>
        <v>0</v>
      </c>
      <c r="I146" s="8">
        <f>SUMIFS(AssessedValuation[100% Ag Building],AssessedValuation[Dist],$C146,AssessedValuation[Tif_NonTIF],$A$4)</f>
        <v>0</v>
      </c>
      <c r="J146" s="8">
        <f>SUMIFS(AssessedValuation[100% Commercial],AssessedValuation[Dist],$C146,AssessedValuation[Tif_NonTIF],$A$4)</f>
        <v>2186480</v>
      </c>
      <c r="K146" s="8">
        <f>SUMIFS(AssessedValuation[100% Industrial],AssessedValuation[Dist],$C146,AssessedValuation[Tif_NonTIF],$A$4)</f>
        <v>0</v>
      </c>
      <c r="L146" s="8">
        <f>SUMIFS(AssessedValuation[100% Reserved],AssessedValuation[Dist],$C146,AssessedValuation[Tif_NonTIF],$A$4)</f>
        <v>0</v>
      </c>
      <c r="M146" s="8">
        <f>SUMIFS(AssessedValuation[100% Reserved3],AssessedValuation[Dist],$C146,AssessedValuation[Tif_NonTIF],$A$4)</f>
        <v>0</v>
      </c>
      <c r="N146" s="8">
        <f>SUMIFS(AssessedValuation[100% Railroads],AssessedValuation[Dist],$C146,AssessedValuation[Tif_NonTIF],$A$4)</f>
        <v>0</v>
      </c>
      <c r="O146" s="8">
        <f>SUMIFS(AssessedValuation[100% Utilities],AssessedValuation[Dist],$C146,AssessedValuation[Tif_NonTIF],$A$4)</f>
        <v>0</v>
      </c>
      <c r="P146" s="8">
        <f>SUMIFS(AssessedValuation[100% Other],AssessedValuation[Dist],$C146,AssessedValuation[Tif_NonTIF],$A$4)</f>
        <v>0</v>
      </c>
      <c r="Q146" s="8">
        <f>SUMIFS(AssessedValuation[100% Gross],AssessedValuation[Dist],$C146,AssessedValuation[Tif_NonTIF],$A$4)</f>
        <v>5863510</v>
      </c>
      <c r="R146" s="8">
        <f>SUMIFS(AssessedValuation[100% Military Exempt],AssessedValuation[Dist],$C146,AssessedValuation[Tif_NonTIF],$A$4)</f>
        <v>0</v>
      </c>
      <c r="S146" s="8">
        <f>SUMIFS(AssessedValuation[100% Net],AssessedValuation[Dist],$C146,AssessedValuation[Tif_NonTIF],$A$4)</f>
        <v>5863510</v>
      </c>
      <c r="T146" s="8">
        <f>SUMIFS(AssessedValuation[100% Gas &amp; Elec Utilities],AssessedValuation[Dist],$C146,AssessedValuation[Tif_NonTIF],$A$4)</f>
        <v>0</v>
      </c>
      <c r="U146" s="8">
        <f t="shared" si="2"/>
        <v>5863510</v>
      </c>
    </row>
    <row r="147" spans="1:21" x14ac:dyDescent="0.25">
      <c r="A147">
        <f>'Assessed Non-TIF'!A147</f>
        <v>2024</v>
      </c>
      <c r="B147" t="str">
        <f>'Assessed Non-TIF'!B147</f>
        <v>07</v>
      </c>
      <c r="C147" t="str">
        <f>'Assessed Non-TIF'!C147</f>
        <v>3033</v>
      </c>
      <c r="D147" t="str">
        <f>'Assessed Non-TIF'!D147</f>
        <v>3033</v>
      </c>
      <c r="E147" t="str">
        <f>'Assessed Non-TIF'!E147</f>
        <v>HUBBARD-RADCLIFFE</v>
      </c>
      <c r="F147" t="str">
        <f>'Assessed Non-TIF'!F147</f>
        <v>Hubbard-Radcliffe</v>
      </c>
      <c r="G147" s="8">
        <f>SUMIFS(AssessedValuation[100% Residential],AssessedValuation[Dist],$C147,AssessedValuation[Tif_NonTIF],$A$4)</f>
        <v>0</v>
      </c>
      <c r="H147" s="8">
        <f>SUMIFS(AssessedValuation[100% Ag Land],AssessedValuation[Dist],$C147,AssessedValuation[Tif_NonTIF],$A$4)</f>
        <v>0</v>
      </c>
      <c r="I147" s="8">
        <f>SUMIFS(AssessedValuation[100% Ag Building],AssessedValuation[Dist],$C147,AssessedValuation[Tif_NonTIF],$A$4)</f>
        <v>0</v>
      </c>
      <c r="J147" s="8">
        <f>SUMIFS(AssessedValuation[100% Commercial],AssessedValuation[Dist],$C147,AssessedValuation[Tif_NonTIF],$A$4)</f>
        <v>0</v>
      </c>
      <c r="K147" s="8">
        <f>SUMIFS(AssessedValuation[100% Industrial],AssessedValuation[Dist],$C147,AssessedValuation[Tif_NonTIF],$A$4)</f>
        <v>1903970</v>
      </c>
      <c r="L147" s="8">
        <f>SUMIFS(AssessedValuation[100% Reserved],AssessedValuation[Dist],$C147,AssessedValuation[Tif_NonTIF],$A$4)</f>
        <v>0</v>
      </c>
      <c r="M147" s="8">
        <f>SUMIFS(AssessedValuation[100% Reserved3],AssessedValuation[Dist],$C147,AssessedValuation[Tif_NonTIF],$A$4)</f>
        <v>0</v>
      </c>
      <c r="N147" s="8">
        <f>SUMIFS(AssessedValuation[100% Railroads],AssessedValuation[Dist],$C147,AssessedValuation[Tif_NonTIF],$A$4)</f>
        <v>0</v>
      </c>
      <c r="O147" s="8">
        <f>SUMIFS(AssessedValuation[100% Utilities],AssessedValuation[Dist],$C147,AssessedValuation[Tif_NonTIF],$A$4)</f>
        <v>0</v>
      </c>
      <c r="P147" s="8">
        <f>SUMIFS(AssessedValuation[100% Other],AssessedValuation[Dist],$C147,AssessedValuation[Tif_NonTIF],$A$4)</f>
        <v>0</v>
      </c>
      <c r="Q147" s="8">
        <f>SUMIFS(AssessedValuation[100% Gross],AssessedValuation[Dist],$C147,AssessedValuation[Tif_NonTIF],$A$4)</f>
        <v>1903970</v>
      </c>
      <c r="R147" s="8">
        <f>SUMIFS(AssessedValuation[100% Military Exempt],AssessedValuation[Dist],$C147,AssessedValuation[Tif_NonTIF],$A$4)</f>
        <v>0</v>
      </c>
      <c r="S147" s="8">
        <f>SUMIFS(AssessedValuation[100% Net],AssessedValuation[Dist],$C147,AssessedValuation[Tif_NonTIF],$A$4)</f>
        <v>1903970</v>
      </c>
      <c r="T147" s="8">
        <f>SUMIFS(AssessedValuation[100% Gas &amp; Elec Utilities],AssessedValuation[Dist],$C147,AssessedValuation[Tif_NonTIF],$A$4)</f>
        <v>0</v>
      </c>
      <c r="U147" s="8">
        <f t="shared" si="2"/>
        <v>1903970</v>
      </c>
    </row>
    <row r="148" spans="1:21" x14ac:dyDescent="0.25">
      <c r="A148">
        <f>'Assessed Non-TIF'!A148</f>
        <v>2024</v>
      </c>
      <c r="B148" t="str">
        <f>'Assessed Non-TIF'!B148</f>
        <v>07</v>
      </c>
      <c r="C148" t="str">
        <f>'Assessed Non-TIF'!C148</f>
        <v>3042</v>
      </c>
      <c r="D148" t="str">
        <f>'Assessed Non-TIF'!D148</f>
        <v>3042</v>
      </c>
      <c r="E148" t="str">
        <f>'Assessed Non-TIF'!E148</f>
        <v>HUDSON</v>
      </c>
      <c r="F148" t="str">
        <f>'Assessed Non-TIF'!F148</f>
        <v>Hudson</v>
      </c>
      <c r="G148" s="8">
        <f>SUMIFS(AssessedValuation[100% Residential],AssessedValuation[Dist],$C148,AssessedValuation[Tif_NonTIF],$A$4)</f>
        <v>33200234</v>
      </c>
      <c r="H148" s="8">
        <f>SUMIFS(AssessedValuation[100% Ag Land],AssessedValuation[Dist],$C148,AssessedValuation[Tif_NonTIF],$A$4)</f>
        <v>0</v>
      </c>
      <c r="I148" s="8">
        <f>SUMIFS(AssessedValuation[100% Ag Building],AssessedValuation[Dist],$C148,AssessedValuation[Tif_NonTIF],$A$4)</f>
        <v>0</v>
      </c>
      <c r="J148" s="8">
        <f>SUMIFS(AssessedValuation[100% Commercial],AssessedValuation[Dist],$C148,AssessedValuation[Tif_NonTIF],$A$4)</f>
        <v>14908547</v>
      </c>
      <c r="K148" s="8">
        <f>SUMIFS(AssessedValuation[100% Industrial],AssessedValuation[Dist],$C148,AssessedValuation[Tif_NonTIF],$A$4)</f>
        <v>526925</v>
      </c>
      <c r="L148" s="8">
        <f>SUMIFS(AssessedValuation[100% Reserved],AssessedValuation[Dist],$C148,AssessedValuation[Tif_NonTIF],$A$4)</f>
        <v>0</v>
      </c>
      <c r="M148" s="8">
        <f>SUMIFS(AssessedValuation[100% Reserved3],AssessedValuation[Dist],$C148,AssessedValuation[Tif_NonTIF],$A$4)</f>
        <v>0</v>
      </c>
      <c r="N148" s="8">
        <f>SUMIFS(AssessedValuation[100% Railroads],AssessedValuation[Dist],$C148,AssessedValuation[Tif_NonTIF],$A$4)</f>
        <v>0</v>
      </c>
      <c r="O148" s="8">
        <f>SUMIFS(AssessedValuation[100% Utilities],AssessedValuation[Dist],$C148,AssessedValuation[Tif_NonTIF],$A$4)</f>
        <v>0</v>
      </c>
      <c r="P148" s="8">
        <f>SUMIFS(AssessedValuation[100% Other],AssessedValuation[Dist],$C148,AssessedValuation[Tif_NonTIF],$A$4)</f>
        <v>0</v>
      </c>
      <c r="Q148" s="8">
        <f>SUMIFS(AssessedValuation[100% Gross],AssessedValuation[Dist],$C148,AssessedValuation[Tif_NonTIF],$A$4)</f>
        <v>48635706</v>
      </c>
      <c r="R148" s="8">
        <f>SUMIFS(AssessedValuation[100% Military Exempt],AssessedValuation[Dist],$C148,AssessedValuation[Tif_NonTIF],$A$4)</f>
        <v>0</v>
      </c>
      <c r="S148" s="8">
        <f>SUMIFS(AssessedValuation[100% Net],AssessedValuation[Dist],$C148,AssessedValuation[Tif_NonTIF],$A$4)</f>
        <v>48635706</v>
      </c>
      <c r="T148" s="8">
        <f>SUMIFS(AssessedValuation[100% Gas &amp; Elec Utilities],AssessedValuation[Dist],$C148,AssessedValuation[Tif_NonTIF],$A$4)</f>
        <v>0</v>
      </c>
      <c r="U148" s="8">
        <f t="shared" si="2"/>
        <v>48635706</v>
      </c>
    </row>
    <row r="149" spans="1:21" x14ac:dyDescent="0.25">
      <c r="A149">
        <f>'Assessed Non-TIF'!A149</f>
        <v>2024</v>
      </c>
      <c r="B149" t="str">
        <f>'Assessed Non-TIF'!B149</f>
        <v>05</v>
      </c>
      <c r="C149" t="str">
        <f>'Assessed Non-TIF'!C149</f>
        <v>3060</v>
      </c>
      <c r="D149" t="str">
        <f>'Assessed Non-TIF'!D149</f>
        <v>3060</v>
      </c>
      <c r="E149" t="str">
        <f>'Assessed Non-TIF'!E149</f>
        <v>HUMBOLDT</v>
      </c>
      <c r="F149" t="str">
        <f>'Assessed Non-TIF'!F149</f>
        <v>Humboldt</v>
      </c>
      <c r="G149" s="8">
        <f>SUMIFS(AssessedValuation[100% Residential],AssessedValuation[Dist],$C149,AssessedValuation[Tif_NonTIF],$A$4)</f>
        <v>12181844</v>
      </c>
      <c r="H149" s="8">
        <f>SUMIFS(AssessedValuation[100% Ag Land],AssessedValuation[Dist],$C149,AssessedValuation[Tif_NonTIF],$A$4)</f>
        <v>0</v>
      </c>
      <c r="I149" s="8">
        <f>SUMIFS(AssessedValuation[100% Ag Building],AssessedValuation[Dist],$C149,AssessedValuation[Tif_NonTIF],$A$4)</f>
        <v>0</v>
      </c>
      <c r="J149" s="8">
        <f>SUMIFS(AssessedValuation[100% Commercial],AssessedValuation[Dist],$C149,AssessedValuation[Tif_NonTIF],$A$4)</f>
        <v>14803411</v>
      </c>
      <c r="K149" s="8">
        <f>SUMIFS(AssessedValuation[100% Industrial],AssessedValuation[Dist],$C149,AssessedValuation[Tif_NonTIF],$A$4)</f>
        <v>8706450</v>
      </c>
      <c r="L149" s="8">
        <f>SUMIFS(AssessedValuation[100% Reserved],AssessedValuation[Dist],$C149,AssessedValuation[Tif_NonTIF],$A$4)</f>
        <v>0</v>
      </c>
      <c r="M149" s="8">
        <f>SUMIFS(AssessedValuation[100% Reserved3],AssessedValuation[Dist],$C149,AssessedValuation[Tif_NonTIF],$A$4)</f>
        <v>0</v>
      </c>
      <c r="N149" s="8">
        <f>SUMIFS(AssessedValuation[100% Railroads],AssessedValuation[Dist],$C149,AssessedValuation[Tif_NonTIF],$A$4)</f>
        <v>0</v>
      </c>
      <c r="O149" s="8">
        <f>SUMIFS(AssessedValuation[100% Utilities],AssessedValuation[Dist],$C149,AssessedValuation[Tif_NonTIF],$A$4)</f>
        <v>0</v>
      </c>
      <c r="P149" s="8">
        <f>SUMIFS(AssessedValuation[100% Other],AssessedValuation[Dist],$C149,AssessedValuation[Tif_NonTIF],$A$4)</f>
        <v>0</v>
      </c>
      <c r="Q149" s="8">
        <f>SUMIFS(AssessedValuation[100% Gross],AssessedValuation[Dist],$C149,AssessedValuation[Tif_NonTIF],$A$4)</f>
        <v>35691705</v>
      </c>
      <c r="R149" s="8">
        <f>SUMIFS(AssessedValuation[100% Military Exempt],AssessedValuation[Dist],$C149,AssessedValuation[Tif_NonTIF],$A$4)</f>
        <v>0</v>
      </c>
      <c r="S149" s="8">
        <f>SUMIFS(AssessedValuation[100% Net],AssessedValuation[Dist],$C149,AssessedValuation[Tif_NonTIF],$A$4)</f>
        <v>35691705</v>
      </c>
      <c r="T149" s="8">
        <f>SUMIFS(AssessedValuation[100% Gas &amp; Elec Utilities],AssessedValuation[Dist],$C149,AssessedValuation[Tif_NonTIF],$A$4)</f>
        <v>0</v>
      </c>
      <c r="U149" s="8">
        <f t="shared" si="2"/>
        <v>35691705</v>
      </c>
    </row>
    <row r="150" spans="1:21" x14ac:dyDescent="0.25">
      <c r="A150">
        <f>'Assessed Non-TIF'!A150</f>
        <v>2024</v>
      </c>
      <c r="B150" t="str">
        <f>'Assessed Non-TIF'!B150</f>
        <v>13</v>
      </c>
      <c r="C150" t="str">
        <f>'Assessed Non-TIF'!C150</f>
        <v>3168</v>
      </c>
      <c r="D150" t="str">
        <f>'Assessed Non-TIF'!D150</f>
        <v>3168</v>
      </c>
      <c r="E150" t="str">
        <f>'Assessed Non-TIF'!E150</f>
        <v>IKM-MANNING</v>
      </c>
      <c r="F150" t="str">
        <f>'Assessed Non-TIF'!F150</f>
        <v>IKM-Manning</v>
      </c>
      <c r="G150" s="8">
        <f>SUMIFS(AssessedValuation[100% Residential],AssessedValuation[Dist],$C150,AssessedValuation[Tif_NonTIF],$A$4)</f>
        <v>2789046</v>
      </c>
      <c r="H150" s="8">
        <f>SUMIFS(AssessedValuation[100% Ag Land],AssessedValuation[Dist],$C150,AssessedValuation[Tif_NonTIF],$A$4)</f>
        <v>977888</v>
      </c>
      <c r="I150" s="8">
        <f>SUMIFS(AssessedValuation[100% Ag Building],AssessedValuation[Dist],$C150,AssessedValuation[Tif_NonTIF],$A$4)</f>
        <v>3135020</v>
      </c>
      <c r="J150" s="8">
        <f>SUMIFS(AssessedValuation[100% Commercial],AssessedValuation[Dist],$C150,AssessedValuation[Tif_NonTIF],$A$4)</f>
        <v>1015470</v>
      </c>
      <c r="K150" s="8">
        <f>SUMIFS(AssessedValuation[100% Industrial],AssessedValuation[Dist],$C150,AssessedValuation[Tif_NonTIF],$A$4)</f>
        <v>2358081</v>
      </c>
      <c r="L150" s="8">
        <f>SUMIFS(AssessedValuation[100% Reserved],AssessedValuation[Dist],$C150,AssessedValuation[Tif_NonTIF],$A$4)</f>
        <v>0</v>
      </c>
      <c r="M150" s="8">
        <f>SUMIFS(AssessedValuation[100% Reserved3],AssessedValuation[Dist],$C150,AssessedValuation[Tif_NonTIF],$A$4)</f>
        <v>0</v>
      </c>
      <c r="N150" s="8">
        <f>SUMIFS(AssessedValuation[100% Railroads],AssessedValuation[Dist],$C150,AssessedValuation[Tif_NonTIF],$A$4)</f>
        <v>0</v>
      </c>
      <c r="O150" s="8">
        <f>SUMIFS(AssessedValuation[100% Utilities],AssessedValuation[Dist],$C150,AssessedValuation[Tif_NonTIF],$A$4)</f>
        <v>0</v>
      </c>
      <c r="P150" s="8">
        <f>SUMIFS(AssessedValuation[100% Other],AssessedValuation[Dist],$C150,AssessedValuation[Tif_NonTIF],$A$4)</f>
        <v>0</v>
      </c>
      <c r="Q150" s="8">
        <f>SUMIFS(AssessedValuation[100% Gross],AssessedValuation[Dist],$C150,AssessedValuation[Tif_NonTIF],$A$4)</f>
        <v>10275505</v>
      </c>
      <c r="R150" s="8">
        <f>SUMIFS(AssessedValuation[100% Military Exempt],AssessedValuation[Dist],$C150,AssessedValuation[Tif_NonTIF],$A$4)</f>
        <v>0</v>
      </c>
      <c r="S150" s="8">
        <f>SUMIFS(AssessedValuation[100% Net],AssessedValuation[Dist],$C150,AssessedValuation[Tif_NonTIF],$A$4)</f>
        <v>10275505</v>
      </c>
      <c r="T150" s="8">
        <f>SUMIFS(AssessedValuation[100% Gas &amp; Elec Utilities],AssessedValuation[Dist],$C150,AssessedValuation[Tif_NonTIF],$A$4)</f>
        <v>0</v>
      </c>
      <c r="U150" s="8">
        <f t="shared" si="2"/>
        <v>10275505</v>
      </c>
    </row>
    <row r="151" spans="1:21" x14ac:dyDescent="0.25">
      <c r="A151">
        <f>'Assessed Non-TIF'!A151</f>
        <v>2024</v>
      </c>
      <c r="B151" t="str">
        <f>'Assessed Non-TIF'!B151</f>
        <v>07</v>
      </c>
      <c r="C151" t="str">
        <f>'Assessed Non-TIF'!C151</f>
        <v>3105</v>
      </c>
      <c r="D151" t="str">
        <f>'Assessed Non-TIF'!D151</f>
        <v>3105</v>
      </c>
      <c r="E151" t="str">
        <f>'Assessed Non-TIF'!E151</f>
        <v>INDEPENDENCE</v>
      </c>
      <c r="F151" t="str">
        <f>'Assessed Non-TIF'!F151</f>
        <v>Independence</v>
      </c>
      <c r="G151" s="8">
        <f>SUMIFS(AssessedValuation[100% Residential],AssessedValuation[Dist],$C151,AssessedValuation[Tif_NonTIF],$A$4)</f>
        <v>15220830</v>
      </c>
      <c r="H151" s="8">
        <f>SUMIFS(AssessedValuation[100% Ag Land],AssessedValuation[Dist],$C151,AssessedValuation[Tif_NonTIF],$A$4)</f>
        <v>0</v>
      </c>
      <c r="I151" s="8">
        <f>SUMIFS(AssessedValuation[100% Ag Building],AssessedValuation[Dist],$C151,AssessedValuation[Tif_NonTIF],$A$4)</f>
        <v>0</v>
      </c>
      <c r="J151" s="8">
        <f>SUMIFS(AssessedValuation[100% Commercial],AssessedValuation[Dist],$C151,AssessedValuation[Tif_NonTIF],$A$4)</f>
        <v>10710168</v>
      </c>
      <c r="K151" s="8">
        <f>SUMIFS(AssessedValuation[100% Industrial],AssessedValuation[Dist],$C151,AssessedValuation[Tif_NonTIF],$A$4)</f>
        <v>3070992</v>
      </c>
      <c r="L151" s="8">
        <f>SUMIFS(AssessedValuation[100% Reserved],AssessedValuation[Dist],$C151,AssessedValuation[Tif_NonTIF],$A$4)</f>
        <v>0</v>
      </c>
      <c r="M151" s="8">
        <f>SUMIFS(AssessedValuation[100% Reserved3],AssessedValuation[Dist],$C151,AssessedValuation[Tif_NonTIF],$A$4)</f>
        <v>0</v>
      </c>
      <c r="N151" s="8">
        <f>SUMIFS(AssessedValuation[100% Railroads],AssessedValuation[Dist],$C151,AssessedValuation[Tif_NonTIF],$A$4)</f>
        <v>0</v>
      </c>
      <c r="O151" s="8">
        <f>SUMIFS(AssessedValuation[100% Utilities],AssessedValuation[Dist],$C151,AssessedValuation[Tif_NonTIF],$A$4)</f>
        <v>0</v>
      </c>
      <c r="P151" s="8">
        <f>SUMIFS(AssessedValuation[100% Other],AssessedValuation[Dist],$C151,AssessedValuation[Tif_NonTIF],$A$4)</f>
        <v>0</v>
      </c>
      <c r="Q151" s="8">
        <f>SUMIFS(AssessedValuation[100% Gross],AssessedValuation[Dist],$C151,AssessedValuation[Tif_NonTIF],$A$4)</f>
        <v>29001990</v>
      </c>
      <c r="R151" s="8">
        <f>SUMIFS(AssessedValuation[100% Military Exempt],AssessedValuation[Dist],$C151,AssessedValuation[Tif_NonTIF],$A$4)</f>
        <v>0</v>
      </c>
      <c r="S151" s="8">
        <f>SUMIFS(AssessedValuation[100% Net],AssessedValuation[Dist],$C151,AssessedValuation[Tif_NonTIF],$A$4)</f>
        <v>29001990</v>
      </c>
      <c r="T151" s="8">
        <f>SUMIFS(AssessedValuation[100% Gas &amp; Elec Utilities],AssessedValuation[Dist],$C151,AssessedValuation[Tif_NonTIF],$A$4)</f>
        <v>0</v>
      </c>
      <c r="U151" s="8">
        <f t="shared" si="2"/>
        <v>29001990</v>
      </c>
    </row>
    <row r="152" spans="1:21" x14ac:dyDescent="0.25">
      <c r="A152">
        <f>'Assessed Non-TIF'!A152</f>
        <v>2024</v>
      </c>
      <c r="B152" t="str">
        <f>'Assessed Non-TIF'!B152</f>
        <v>11</v>
      </c>
      <c r="C152" t="str">
        <f>'Assessed Non-TIF'!C152</f>
        <v>3114</v>
      </c>
      <c r="D152" t="str">
        <f>'Assessed Non-TIF'!D152</f>
        <v>3114</v>
      </c>
      <c r="E152" t="str">
        <f>'Assessed Non-TIF'!E152</f>
        <v>INDIANOLA</v>
      </c>
      <c r="F152" t="str">
        <f>'Assessed Non-TIF'!F152</f>
        <v>Indianola</v>
      </c>
      <c r="G152" s="8">
        <f>SUMIFS(AssessedValuation[100% Residential],AssessedValuation[Dist],$C152,AssessedValuation[Tif_NonTIF],$A$4)</f>
        <v>29450426</v>
      </c>
      <c r="H152" s="8">
        <f>SUMIFS(AssessedValuation[100% Ag Land],AssessedValuation[Dist],$C152,AssessedValuation[Tif_NonTIF],$A$4)</f>
        <v>49561</v>
      </c>
      <c r="I152" s="8">
        <f>SUMIFS(AssessedValuation[100% Ag Building],AssessedValuation[Dist],$C152,AssessedValuation[Tif_NonTIF],$A$4)</f>
        <v>639</v>
      </c>
      <c r="J152" s="8">
        <f>SUMIFS(AssessedValuation[100% Commercial],AssessedValuation[Dist],$C152,AssessedValuation[Tif_NonTIF],$A$4)</f>
        <v>23777004</v>
      </c>
      <c r="K152" s="8">
        <f>SUMIFS(AssessedValuation[100% Industrial],AssessedValuation[Dist],$C152,AssessedValuation[Tif_NonTIF],$A$4)</f>
        <v>0</v>
      </c>
      <c r="L152" s="8">
        <f>SUMIFS(AssessedValuation[100% Reserved],AssessedValuation[Dist],$C152,AssessedValuation[Tif_NonTIF],$A$4)</f>
        <v>0</v>
      </c>
      <c r="M152" s="8">
        <f>SUMIFS(AssessedValuation[100% Reserved3],AssessedValuation[Dist],$C152,AssessedValuation[Tif_NonTIF],$A$4)</f>
        <v>0</v>
      </c>
      <c r="N152" s="8">
        <f>SUMIFS(AssessedValuation[100% Railroads],AssessedValuation[Dist],$C152,AssessedValuation[Tif_NonTIF],$A$4)</f>
        <v>0</v>
      </c>
      <c r="O152" s="8">
        <f>SUMIFS(AssessedValuation[100% Utilities],AssessedValuation[Dist],$C152,AssessedValuation[Tif_NonTIF],$A$4)</f>
        <v>0</v>
      </c>
      <c r="P152" s="8">
        <f>SUMIFS(AssessedValuation[100% Other],AssessedValuation[Dist],$C152,AssessedValuation[Tif_NonTIF],$A$4)</f>
        <v>0</v>
      </c>
      <c r="Q152" s="8">
        <f>SUMIFS(AssessedValuation[100% Gross],AssessedValuation[Dist],$C152,AssessedValuation[Tif_NonTIF],$A$4)</f>
        <v>53277630</v>
      </c>
      <c r="R152" s="8">
        <f>SUMIFS(AssessedValuation[100% Military Exempt],AssessedValuation[Dist],$C152,AssessedValuation[Tif_NonTIF],$A$4)</f>
        <v>9260</v>
      </c>
      <c r="S152" s="8">
        <f>SUMIFS(AssessedValuation[100% Net],AssessedValuation[Dist],$C152,AssessedValuation[Tif_NonTIF],$A$4)</f>
        <v>53268370</v>
      </c>
      <c r="T152" s="8">
        <f>SUMIFS(AssessedValuation[100% Gas &amp; Elec Utilities],AssessedValuation[Dist],$C152,AssessedValuation[Tif_NonTIF],$A$4)</f>
        <v>0</v>
      </c>
      <c r="U152" s="8">
        <f t="shared" si="2"/>
        <v>53268370</v>
      </c>
    </row>
    <row r="153" spans="1:21" x14ac:dyDescent="0.25">
      <c r="A153">
        <f>'Assessed Non-TIF'!A153</f>
        <v>2024</v>
      </c>
      <c r="B153" t="str">
        <f>'Assessed Non-TIF'!B153</f>
        <v>11</v>
      </c>
      <c r="C153" t="str">
        <f>'Assessed Non-TIF'!C153</f>
        <v>3119</v>
      </c>
      <c r="D153" t="str">
        <f>'Assessed Non-TIF'!D153</f>
        <v>3119</v>
      </c>
      <c r="E153" t="str">
        <f>'Assessed Non-TIF'!E153</f>
        <v>INTERSTATE 35</v>
      </c>
      <c r="F153" t="str">
        <f>'Assessed Non-TIF'!F153</f>
        <v>Interstate 35</v>
      </c>
      <c r="G153" s="8">
        <f>SUMIFS(AssessedValuation[100% Residential],AssessedValuation[Dist],$C153,AssessedValuation[Tif_NonTIF],$A$4)</f>
        <v>0</v>
      </c>
      <c r="H153" s="8">
        <f>SUMIFS(AssessedValuation[100% Ag Land],AssessedValuation[Dist],$C153,AssessedValuation[Tif_NonTIF],$A$4)</f>
        <v>0</v>
      </c>
      <c r="I153" s="8">
        <f>SUMIFS(AssessedValuation[100% Ag Building],AssessedValuation[Dist],$C153,AssessedValuation[Tif_NonTIF],$A$4)</f>
        <v>0</v>
      </c>
      <c r="J153" s="8">
        <f>SUMIFS(AssessedValuation[100% Commercial],AssessedValuation[Dist],$C153,AssessedValuation[Tif_NonTIF],$A$4)</f>
        <v>0</v>
      </c>
      <c r="K153" s="8">
        <f>SUMIFS(AssessedValuation[100% Industrial],AssessedValuation[Dist],$C153,AssessedValuation[Tif_NonTIF],$A$4)</f>
        <v>0</v>
      </c>
      <c r="L153" s="8">
        <f>SUMIFS(AssessedValuation[100% Reserved],AssessedValuation[Dist],$C153,AssessedValuation[Tif_NonTIF],$A$4)</f>
        <v>0</v>
      </c>
      <c r="M153" s="8">
        <f>SUMIFS(AssessedValuation[100% Reserved3],AssessedValuation[Dist],$C153,AssessedValuation[Tif_NonTIF],$A$4)</f>
        <v>0</v>
      </c>
      <c r="N153" s="8">
        <f>SUMIFS(AssessedValuation[100% Railroads],AssessedValuation[Dist],$C153,AssessedValuation[Tif_NonTIF],$A$4)</f>
        <v>0</v>
      </c>
      <c r="O153" s="8">
        <f>SUMIFS(AssessedValuation[100% Utilities],AssessedValuation[Dist],$C153,AssessedValuation[Tif_NonTIF],$A$4)</f>
        <v>0</v>
      </c>
      <c r="P153" s="8">
        <f>SUMIFS(AssessedValuation[100% Other],AssessedValuation[Dist],$C153,AssessedValuation[Tif_NonTIF],$A$4)</f>
        <v>0</v>
      </c>
      <c r="Q153" s="8">
        <f>SUMIFS(AssessedValuation[100% Gross],AssessedValuation[Dist],$C153,AssessedValuation[Tif_NonTIF],$A$4)</f>
        <v>0</v>
      </c>
      <c r="R153" s="8">
        <f>SUMIFS(AssessedValuation[100% Military Exempt],AssessedValuation[Dist],$C153,AssessedValuation[Tif_NonTIF],$A$4)</f>
        <v>0</v>
      </c>
      <c r="S153" s="8">
        <f>SUMIFS(AssessedValuation[100% Net],AssessedValuation[Dist],$C153,AssessedValuation[Tif_NonTIF],$A$4)</f>
        <v>0</v>
      </c>
      <c r="T153" s="8">
        <f>SUMIFS(AssessedValuation[100% Gas &amp; Elec Utilities],AssessedValuation[Dist],$C153,AssessedValuation[Tif_NonTIF],$A$4)</f>
        <v>0</v>
      </c>
      <c r="U153" s="8">
        <f t="shared" si="2"/>
        <v>0</v>
      </c>
    </row>
    <row r="154" spans="1:21" x14ac:dyDescent="0.25">
      <c r="A154">
        <f>'Assessed Non-TIF'!A154</f>
        <v>2024</v>
      </c>
      <c r="B154" t="str">
        <f>'Assessed Non-TIF'!B154</f>
        <v>10</v>
      </c>
      <c r="C154" t="str">
        <f>'Assessed Non-TIF'!C154</f>
        <v>3141</v>
      </c>
      <c r="D154" t="str">
        <f>'Assessed Non-TIF'!D154</f>
        <v>3141</v>
      </c>
      <c r="E154" t="str">
        <f>'Assessed Non-TIF'!E154</f>
        <v>IOWA CITY</v>
      </c>
      <c r="F154" t="str">
        <f>'Assessed Non-TIF'!F154</f>
        <v>Iowa City</v>
      </c>
      <c r="G154" s="8">
        <f>SUMIFS(AssessedValuation[100% Residential],AssessedValuation[Dist],$C154,AssessedValuation[Tif_NonTIF],$A$4)</f>
        <v>250943967</v>
      </c>
      <c r="H154" s="8">
        <f>SUMIFS(AssessedValuation[100% Ag Land],AssessedValuation[Dist],$C154,AssessedValuation[Tif_NonTIF],$A$4)</f>
        <v>37361</v>
      </c>
      <c r="I154" s="8">
        <f>SUMIFS(AssessedValuation[100% Ag Building],AssessedValuation[Dist],$C154,AssessedValuation[Tif_NonTIF],$A$4)</f>
        <v>0</v>
      </c>
      <c r="J154" s="8">
        <f>SUMIFS(AssessedValuation[100% Commercial],AssessedValuation[Dist],$C154,AssessedValuation[Tif_NonTIF],$A$4)</f>
        <v>345495701</v>
      </c>
      <c r="K154" s="8">
        <f>SUMIFS(AssessedValuation[100% Industrial],AssessedValuation[Dist],$C154,AssessedValuation[Tif_NonTIF],$A$4)</f>
        <v>8272050</v>
      </c>
      <c r="L154" s="8">
        <f>SUMIFS(AssessedValuation[100% Reserved],AssessedValuation[Dist],$C154,AssessedValuation[Tif_NonTIF],$A$4)</f>
        <v>0</v>
      </c>
      <c r="M154" s="8">
        <f>SUMIFS(AssessedValuation[100% Reserved3],AssessedValuation[Dist],$C154,AssessedValuation[Tif_NonTIF],$A$4)</f>
        <v>0</v>
      </c>
      <c r="N154" s="8">
        <f>SUMIFS(AssessedValuation[100% Railroads],AssessedValuation[Dist],$C154,AssessedValuation[Tif_NonTIF],$A$4)</f>
        <v>0</v>
      </c>
      <c r="O154" s="8">
        <f>SUMIFS(AssessedValuation[100% Utilities],AssessedValuation[Dist],$C154,AssessedValuation[Tif_NonTIF],$A$4)</f>
        <v>0</v>
      </c>
      <c r="P154" s="8">
        <f>SUMIFS(AssessedValuation[100% Other],AssessedValuation[Dist],$C154,AssessedValuation[Tif_NonTIF],$A$4)</f>
        <v>0</v>
      </c>
      <c r="Q154" s="8">
        <f>SUMIFS(AssessedValuation[100% Gross],AssessedValuation[Dist],$C154,AssessedValuation[Tif_NonTIF],$A$4)</f>
        <v>604749079</v>
      </c>
      <c r="R154" s="8">
        <f>SUMIFS(AssessedValuation[100% Military Exempt],AssessedValuation[Dist],$C154,AssessedValuation[Tif_NonTIF],$A$4)</f>
        <v>38892</v>
      </c>
      <c r="S154" s="8">
        <f>SUMIFS(AssessedValuation[100% Net],AssessedValuation[Dist],$C154,AssessedValuation[Tif_NonTIF],$A$4)</f>
        <v>604710187</v>
      </c>
      <c r="T154" s="8">
        <f>SUMIFS(AssessedValuation[100% Gas &amp; Elec Utilities],AssessedValuation[Dist],$C154,AssessedValuation[Tif_NonTIF],$A$4)</f>
        <v>0</v>
      </c>
      <c r="U154" s="8">
        <f t="shared" si="2"/>
        <v>604710187</v>
      </c>
    </row>
    <row r="155" spans="1:21" x14ac:dyDescent="0.25">
      <c r="A155">
        <f>'Assessed Non-TIF'!A155</f>
        <v>2024</v>
      </c>
      <c r="B155" t="str">
        <f>'Assessed Non-TIF'!B155</f>
        <v>07</v>
      </c>
      <c r="C155" t="str">
        <f>'Assessed Non-TIF'!C155</f>
        <v>3150</v>
      </c>
      <c r="D155" t="str">
        <f>'Assessed Non-TIF'!D155</f>
        <v>3150</v>
      </c>
      <c r="E155" t="str">
        <f>'Assessed Non-TIF'!E155</f>
        <v>IOWA FALLS</v>
      </c>
      <c r="F155" t="str">
        <f>'Assessed Non-TIF'!F155</f>
        <v>Iowa Falls</v>
      </c>
      <c r="G155" s="8">
        <f>SUMIFS(AssessedValuation[100% Residential],AssessedValuation[Dist],$C155,AssessedValuation[Tif_NonTIF],$A$4)</f>
        <v>16035666</v>
      </c>
      <c r="H155" s="8">
        <f>SUMIFS(AssessedValuation[100% Ag Land],AssessedValuation[Dist],$C155,AssessedValuation[Tif_NonTIF],$A$4)</f>
        <v>0</v>
      </c>
      <c r="I155" s="8">
        <f>SUMIFS(AssessedValuation[100% Ag Building],AssessedValuation[Dist],$C155,AssessedValuation[Tif_NonTIF],$A$4)</f>
        <v>0</v>
      </c>
      <c r="J155" s="8">
        <f>SUMIFS(AssessedValuation[100% Commercial],AssessedValuation[Dist],$C155,AssessedValuation[Tif_NonTIF],$A$4)</f>
        <v>13232056</v>
      </c>
      <c r="K155" s="8">
        <f>SUMIFS(AssessedValuation[100% Industrial],AssessedValuation[Dist],$C155,AssessedValuation[Tif_NonTIF],$A$4)</f>
        <v>8746349</v>
      </c>
      <c r="L155" s="8">
        <f>SUMIFS(AssessedValuation[100% Reserved],AssessedValuation[Dist],$C155,AssessedValuation[Tif_NonTIF],$A$4)</f>
        <v>0</v>
      </c>
      <c r="M155" s="8">
        <f>SUMIFS(AssessedValuation[100% Reserved3],AssessedValuation[Dist],$C155,AssessedValuation[Tif_NonTIF],$A$4)</f>
        <v>0</v>
      </c>
      <c r="N155" s="8">
        <f>SUMIFS(AssessedValuation[100% Railroads],AssessedValuation[Dist],$C155,AssessedValuation[Tif_NonTIF],$A$4)</f>
        <v>0</v>
      </c>
      <c r="O155" s="8">
        <f>SUMIFS(AssessedValuation[100% Utilities],AssessedValuation[Dist],$C155,AssessedValuation[Tif_NonTIF],$A$4)</f>
        <v>0</v>
      </c>
      <c r="P155" s="8">
        <f>SUMIFS(AssessedValuation[100% Other],AssessedValuation[Dist],$C155,AssessedValuation[Tif_NonTIF],$A$4)</f>
        <v>0</v>
      </c>
      <c r="Q155" s="8">
        <f>SUMIFS(AssessedValuation[100% Gross],AssessedValuation[Dist],$C155,AssessedValuation[Tif_NonTIF],$A$4)</f>
        <v>38014071</v>
      </c>
      <c r="R155" s="8">
        <f>SUMIFS(AssessedValuation[100% Military Exempt],AssessedValuation[Dist],$C155,AssessedValuation[Tif_NonTIF],$A$4)</f>
        <v>3704</v>
      </c>
      <c r="S155" s="8">
        <f>SUMIFS(AssessedValuation[100% Net],AssessedValuation[Dist],$C155,AssessedValuation[Tif_NonTIF],$A$4)</f>
        <v>38010367</v>
      </c>
      <c r="T155" s="8">
        <f>SUMIFS(AssessedValuation[100% Gas &amp; Elec Utilities],AssessedValuation[Dist],$C155,AssessedValuation[Tif_NonTIF],$A$4)</f>
        <v>0</v>
      </c>
      <c r="U155" s="8">
        <f t="shared" si="2"/>
        <v>38010367</v>
      </c>
    </row>
    <row r="156" spans="1:21" x14ac:dyDescent="0.25">
      <c r="A156">
        <f>'Assessed Non-TIF'!A156</f>
        <v>2024</v>
      </c>
      <c r="B156" t="str">
        <f>'Assessed Non-TIF'!B156</f>
        <v>10</v>
      </c>
      <c r="C156" t="str">
        <f>'Assessed Non-TIF'!C156</f>
        <v>3154</v>
      </c>
      <c r="D156" t="str">
        <f>'Assessed Non-TIF'!D156</f>
        <v>3154</v>
      </c>
      <c r="E156" t="str">
        <f>'Assessed Non-TIF'!E156</f>
        <v>IOWA VALLEY</v>
      </c>
      <c r="F156" t="str">
        <f>'Assessed Non-TIF'!F156</f>
        <v>Iowa Valley</v>
      </c>
      <c r="G156" s="8">
        <f>SUMIFS(AssessedValuation[100% Residential],AssessedValuation[Dist],$C156,AssessedValuation[Tif_NonTIF],$A$4)</f>
        <v>1176717</v>
      </c>
      <c r="H156" s="8">
        <f>SUMIFS(AssessedValuation[100% Ag Land],AssessedValuation[Dist],$C156,AssessedValuation[Tif_NonTIF],$A$4)</f>
        <v>64909</v>
      </c>
      <c r="I156" s="8">
        <f>SUMIFS(AssessedValuation[100% Ag Building],AssessedValuation[Dist],$C156,AssessedValuation[Tif_NonTIF],$A$4)</f>
        <v>0</v>
      </c>
      <c r="J156" s="8">
        <f>SUMIFS(AssessedValuation[100% Commercial],AssessedValuation[Dist],$C156,AssessedValuation[Tif_NonTIF],$A$4)</f>
        <v>5800216</v>
      </c>
      <c r="K156" s="8">
        <f>SUMIFS(AssessedValuation[100% Industrial],AssessedValuation[Dist],$C156,AssessedValuation[Tif_NonTIF],$A$4)</f>
        <v>68921</v>
      </c>
      <c r="L156" s="8">
        <f>SUMIFS(AssessedValuation[100% Reserved],AssessedValuation[Dist],$C156,AssessedValuation[Tif_NonTIF],$A$4)</f>
        <v>0</v>
      </c>
      <c r="M156" s="8">
        <f>SUMIFS(AssessedValuation[100% Reserved3],AssessedValuation[Dist],$C156,AssessedValuation[Tif_NonTIF],$A$4)</f>
        <v>0</v>
      </c>
      <c r="N156" s="8">
        <f>SUMIFS(AssessedValuation[100% Railroads],AssessedValuation[Dist],$C156,AssessedValuation[Tif_NonTIF],$A$4)</f>
        <v>0</v>
      </c>
      <c r="O156" s="8">
        <f>SUMIFS(AssessedValuation[100% Utilities],AssessedValuation[Dist],$C156,AssessedValuation[Tif_NonTIF],$A$4)</f>
        <v>0</v>
      </c>
      <c r="P156" s="8">
        <f>SUMIFS(AssessedValuation[100% Other],AssessedValuation[Dist],$C156,AssessedValuation[Tif_NonTIF],$A$4)</f>
        <v>0</v>
      </c>
      <c r="Q156" s="8">
        <f>SUMIFS(AssessedValuation[100% Gross],AssessedValuation[Dist],$C156,AssessedValuation[Tif_NonTIF],$A$4)</f>
        <v>7110763</v>
      </c>
      <c r="R156" s="8">
        <f>SUMIFS(AssessedValuation[100% Military Exempt],AssessedValuation[Dist],$C156,AssessedValuation[Tif_NonTIF],$A$4)</f>
        <v>0</v>
      </c>
      <c r="S156" s="8">
        <f>SUMIFS(AssessedValuation[100% Net],AssessedValuation[Dist],$C156,AssessedValuation[Tif_NonTIF],$A$4)</f>
        <v>7110763</v>
      </c>
      <c r="T156" s="8">
        <f>SUMIFS(AssessedValuation[100% Gas &amp; Elec Utilities],AssessedValuation[Dist],$C156,AssessedValuation[Tif_NonTIF],$A$4)</f>
        <v>0</v>
      </c>
      <c r="U156" s="8">
        <f t="shared" si="2"/>
        <v>7110763</v>
      </c>
    </row>
    <row r="157" spans="1:21" x14ac:dyDescent="0.25">
      <c r="A157">
        <f>'Assessed Non-TIF'!A157</f>
        <v>2024</v>
      </c>
      <c r="B157" t="str">
        <f>'Assessed Non-TIF'!B157</f>
        <v>07</v>
      </c>
      <c r="C157" t="str">
        <f>'Assessed Non-TIF'!C157</f>
        <v>3186</v>
      </c>
      <c r="D157" t="str">
        <f>'Assessed Non-TIF'!D157</f>
        <v>3186</v>
      </c>
      <c r="E157" t="str">
        <f>'Assessed Non-TIF'!E157</f>
        <v>JANESVILLE</v>
      </c>
      <c r="F157" t="str">
        <f>'Assessed Non-TIF'!F157</f>
        <v>Janesville</v>
      </c>
      <c r="G157" s="8">
        <f>SUMIFS(AssessedValuation[100% Residential],AssessedValuation[Dist],$C157,AssessedValuation[Tif_NonTIF],$A$4)</f>
        <v>2493027</v>
      </c>
      <c r="H157" s="8">
        <f>SUMIFS(AssessedValuation[100% Ag Land],AssessedValuation[Dist],$C157,AssessedValuation[Tif_NonTIF],$A$4)</f>
        <v>0</v>
      </c>
      <c r="I157" s="8">
        <f>SUMIFS(AssessedValuation[100% Ag Building],AssessedValuation[Dist],$C157,AssessedValuation[Tif_NonTIF],$A$4)</f>
        <v>0</v>
      </c>
      <c r="J157" s="8">
        <f>SUMIFS(AssessedValuation[100% Commercial],AssessedValuation[Dist],$C157,AssessedValuation[Tif_NonTIF],$A$4)</f>
        <v>0</v>
      </c>
      <c r="K157" s="8">
        <f>SUMIFS(AssessedValuation[100% Industrial],AssessedValuation[Dist],$C157,AssessedValuation[Tif_NonTIF],$A$4)</f>
        <v>0</v>
      </c>
      <c r="L157" s="8">
        <f>SUMIFS(AssessedValuation[100% Reserved],AssessedValuation[Dist],$C157,AssessedValuation[Tif_NonTIF],$A$4)</f>
        <v>0</v>
      </c>
      <c r="M157" s="8">
        <f>SUMIFS(AssessedValuation[100% Reserved3],AssessedValuation[Dist],$C157,AssessedValuation[Tif_NonTIF],$A$4)</f>
        <v>0</v>
      </c>
      <c r="N157" s="8">
        <f>SUMIFS(AssessedValuation[100% Railroads],AssessedValuation[Dist],$C157,AssessedValuation[Tif_NonTIF],$A$4)</f>
        <v>0</v>
      </c>
      <c r="O157" s="8">
        <f>SUMIFS(AssessedValuation[100% Utilities],AssessedValuation[Dist],$C157,AssessedValuation[Tif_NonTIF],$A$4)</f>
        <v>0</v>
      </c>
      <c r="P157" s="8">
        <f>SUMIFS(AssessedValuation[100% Other],AssessedValuation[Dist],$C157,AssessedValuation[Tif_NonTIF],$A$4)</f>
        <v>0</v>
      </c>
      <c r="Q157" s="8">
        <f>SUMIFS(AssessedValuation[100% Gross],AssessedValuation[Dist],$C157,AssessedValuation[Tif_NonTIF],$A$4)</f>
        <v>2493027</v>
      </c>
      <c r="R157" s="8">
        <f>SUMIFS(AssessedValuation[100% Military Exempt],AssessedValuation[Dist],$C157,AssessedValuation[Tif_NonTIF],$A$4)</f>
        <v>0</v>
      </c>
      <c r="S157" s="8">
        <f>SUMIFS(AssessedValuation[100% Net],AssessedValuation[Dist],$C157,AssessedValuation[Tif_NonTIF],$A$4)</f>
        <v>2493027</v>
      </c>
      <c r="T157" s="8">
        <f>SUMIFS(AssessedValuation[100% Gas &amp; Elec Utilities],AssessedValuation[Dist],$C157,AssessedValuation[Tif_NonTIF],$A$4)</f>
        <v>0</v>
      </c>
      <c r="U157" s="8">
        <f t="shared" si="2"/>
        <v>2493027</v>
      </c>
    </row>
    <row r="158" spans="1:21" x14ac:dyDescent="0.25">
      <c r="A158">
        <f>'Assessed Non-TIF'!A158</f>
        <v>2024</v>
      </c>
      <c r="B158" t="str">
        <f>'Assessed Non-TIF'!B158</f>
        <v>07</v>
      </c>
      <c r="C158" t="str">
        <f>'Assessed Non-TIF'!C158</f>
        <v>3204</v>
      </c>
      <c r="D158" t="str">
        <f>'Assessed Non-TIF'!D158</f>
        <v>3204</v>
      </c>
      <c r="E158" t="str">
        <f>'Assessed Non-TIF'!E158</f>
        <v>JESUP</v>
      </c>
      <c r="F158" t="str">
        <f>'Assessed Non-TIF'!F158</f>
        <v>Jesup</v>
      </c>
      <c r="G158" s="8">
        <f>SUMIFS(AssessedValuation[100% Residential],AssessedValuation[Dist],$C158,AssessedValuation[Tif_NonTIF],$A$4)</f>
        <v>1204577</v>
      </c>
      <c r="H158" s="8">
        <f>SUMIFS(AssessedValuation[100% Ag Land],AssessedValuation[Dist],$C158,AssessedValuation[Tif_NonTIF],$A$4)</f>
        <v>0</v>
      </c>
      <c r="I158" s="8">
        <f>SUMIFS(AssessedValuation[100% Ag Building],AssessedValuation[Dist],$C158,AssessedValuation[Tif_NonTIF],$A$4)</f>
        <v>0</v>
      </c>
      <c r="J158" s="8">
        <f>SUMIFS(AssessedValuation[100% Commercial],AssessedValuation[Dist],$C158,AssessedValuation[Tif_NonTIF],$A$4)</f>
        <v>0</v>
      </c>
      <c r="K158" s="8">
        <f>SUMIFS(AssessedValuation[100% Industrial],AssessedValuation[Dist],$C158,AssessedValuation[Tif_NonTIF],$A$4)</f>
        <v>0</v>
      </c>
      <c r="L158" s="8">
        <f>SUMIFS(AssessedValuation[100% Reserved],AssessedValuation[Dist],$C158,AssessedValuation[Tif_NonTIF],$A$4)</f>
        <v>0</v>
      </c>
      <c r="M158" s="8">
        <f>SUMIFS(AssessedValuation[100% Reserved3],AssessedValuation[Dist],$C158,AssessedValuation[Tif_NonTIF],$A$4)</f>
        <v>0</v>
      </c>
      <c r="N158" s="8">
        <f>SUMIFS(AssessedValuation[100% Railroads],AssessedValuation[Dist],$C158,AssessedValuation[Tif_NonTIF],$A$4)</f>
        <v>0</v>
      </c>
      <c r="O158" s="8">
        <f>SUMIFS(AssessedValuation[100% Utilities],AssessedValuation[Dist],$C158,AssessedValuation[Tif_NonTIF],$A$4)</f>
        <v>0</v>
      </c>
      <c r="P158" s="8">
        <f>SUMIFS(AssessedValuation[100% Other],AssessedValuation[Dist],$C158,AssessedValuation[Tif_NonTIF],$A$4)</f>
        <v>0</v>
      </c>
      <c r="Q158" s="8">
        <f>SUMIFS(AssessedValuation[100% Gross],AssessedValuation[Dist],$C158,AssessedValuation[Tif_NonTIF],$A$4)</f>
        <v>1204577</v>
      </c>
      <c r="R158" s="8">
        <f>SUMIFS(AssessedValuation[100% Military Exempt],AssessedValuation[Dist],$C158,AssessedValuation[Tif_NonTIF],$A$4)</f>
        <v>1852</v>
      </c>
      <c r="S158" s="8">
        <f>SUMIFS(AssessedValuation[100% Net],AssessedValuation[Dist],$C158,AssessedValuation[Tif_NonTIF],$A$4)</f>
        <v>1202725</v>
      </c>
      <c r="T158" s="8">
        <f>SUMIFS(AssessedValuation[100% Gas &amp; Elec Utilities],AssessedValuation[Dist],$C158,AssessedValuation[Tif_NonTIF],$A$4)</f>
        <v>0</v>
      </c>
      <c r="U158" s="8">
        <f t="shared" si="2"/>
        <v>1202725</v>
      </c>
    </row>
    <row r="159" spans="1:21" x14ac:dyDescent="0.25">
      <c r="A159">
        <f>'Assessed Non-TIF'!A159</f>
        <v>2024</v>
      </c>
      <c r="B159" t="str">
        <f>'Assessed Non-TIF'!B159</f>
        <v>11</v>
      </c>
      <c r="C159" t="str">
        <f>'Assessed Non-TIF'!C159</f>
        <v>3231</v>
      </c>
      <c r="D159" t="str">
        <f>'Assessed Non-TIF'!D159</f>
        <v>3231</v>
      </c>
      <c r="E159" t="str">
        <f>'Assessed Non-TIF'!E159</f>
        <v>JOHNSTON</v>
      </c>
      <c r="F159" t="str">
        <f>'Assessed Non-TIF'!F159</f>
        <v>Johnston</v>
      </c>
      <c r="G159" s="8">
        <f>SUMIFS(AssessedValuation[100% Residential],AssessedValuation[Dist],$C159,AssessedValuation[Tif_NonTIF],$A$4)</f>
        <v>214401437</v>
      </c>
      <c r="H159" s="8">
        <f>SUMIFS(AssessedValuation[100% Ag Land],AssessedValuation[Dist],$C159,AssessedValuation[Tif_NonTIF],$A$4)</f>
        <v>0</v>
      </c>
      <c r="I159" s="8">
        <f>SUMIFS(AssessedValuation[100% Ag Building],AssessedValuation[Dist],$C159,AssessedValuation[Tif_NonTIF],$A$4)</f>
        <v>0</v>
      </c>
      <c r="J159" s="8">
        <f>SUMIFS(AssessedValuation[100% Commercial],AssessedValuation[Dist],$C159,AssessedValuation[Tif_NonTIF],$A$4)</f>
        <v>300839961</v>
      </c>
      <c r="K159" s="8">
        <f>SUMIFS(AssessedValuation[100% Industrial],AssessedValuation[Dist],$C159,AssessedValuation[Tif_NonTIF],$A$4)</f>
        <v>4412822</v>
      </c>
      <c r="L159" s="8">
        <f>SUMIFS(AssessedValuation[100% Reserved],AssessedValuation[Dist],$C159,AssessedValuation[Tif_NonTIF],$A$4)</f>
        <v>0</v>
      </c>
      <c r="M159" s="8">
        <f>SUMIFS(AssessedValuation[100% Reserved3],AssessedValuation[Dist],$C159,AssessedValuation[Tif_NonTIF],$A$4)</f>
        <v>0</v>
      </c>
      <c r="N159" s="8">
        <f>SUMIFS(AssessedValuation[100% Railroads],AssessedValuation[Dist],$C159,AssessedValuation[Tif_NonTIF],$A$4)</f>
        <v>0</v>
      </c>
      <c r="O159" s="8">
        <f>SUMIFS(AssessedValuation[100% Utilities],AssessedValuation[Dist],$C159,AssessedValuation[Tif_NonTIF],$A$4)</f>
        <v>0</v>
      </c>
      <c r="P159" s="8">
        <f>SUMIFS(AssessedValuation[100% Other],AssessedValuation[Dist],$C159,AssessedValuation[Tif_NonTIF],$A$4)</f>
        <v>0</v>
      </c>
      <c r="Q159" s="8">
        <f>SUMIFS(AssessedValuation[100% Gross],AssessedValuation[Dist],$C159,AssessedValuation[Tif_NonTIF],$A$4)</f>
        <v>519654220</v>
      </c>
      <c r="R159" s="8">
        <f>SUMIFS(AssessedValuation[100% Military Exempt],AssessedValuation[Dist],$C159,AssessedValuation[Tif_NonTIF],$A$4)</f>
        <v>24076</v>
      </c>
      <c r="S159" s="8">
        <f>SUMIFS(AssessedValuation[100% Net],AssessedValuation[Dist],$C159,AssessedValuation[Tif_NonTIF],$A$4)</f>
        <v>519630144</v>
      </c>
      <c r="T159" s="8">
        <f>SUMIFS(AssessedValuation[100% Gas &amp; Elec Utilities],AssessedValuation[Dist],$C159,AssessedValuation[Tif_NonTIF],$A$4)</f>
        <v>0</v>
      </c>
      <c r="U159" s="8">
        <f t="shared" si="2"/>
        <v>519630144</v>
      </c>
    </row>
    <row r="160" spans="1:21" x14ac:dyDescent="0.25">
      <c r="A160">
        <f>'Assessed Non-TIF'!A160</f>
        <v>2024</v>
      </c>
      <c r="B160" t="str">
        <f>'Assessed Non-TIF'!B160</f>
        <v>15</v>
      </c>
      <c r="C160" t="str">
        <f>'Assessed Non-TIF'!C160</f>
        <v>3312</v>
      </c>
      <c r="D160" t="str">
        <f>'Assessed Non-TIF'!D160</f>
        <v>3312</v>
      </c>
      <c r="E160" t="str">
        <f>'Assessed Non-TIF'!E160</f>
        <v>KEOKUK</v>
      </c>
      <c r="F160" t="str">
        <f>'Assessed Non-TIF'!F160</f>
        <v>Keokuk</v>
      </c>
      <c r="G160" s="8">
        <f>SUMIFS(AssessedValuation[100% Residential],AssessedValuation[Dist],$C160,AssessedValuation[Tif_NonTIF],$A$4)</f>
        <v>801903</v>
      </c>
      <c r="H160" s="8">
        <f>SUMIFS(AssessedValuation[100% Ag Land],AssessedValuation[Dist],$C160,AssessedValuation[Tif_NonTIF],$A$4)</f>
        <v>0</v>
      </c>
      <c r="I160" s="8">
        <f>SUMIFS(AssessedValuation[100% Ag Building],AssessedValuation[Dist],$C160,AssessedValuation[Tif_NonTIF],$A$4)</f>
        <v>0</v>
      </c>
      <c r="J160" s="8">
        <f>SUMIFS(AssessedValuation[100% Commercial],AssessedValuation[Dist],$C160,AssessedValuation[Tif_NonTIF],$A$4)</f>
        <v>4282200</v>
      </c>
      <c r="K160" s="8">
        <f>SUMIFS(AssessedValuation[100% Industrial],AssessedValuation[Dist],$C160,AssessedValuation[Tif_NonTIF],$A$4)</f>
        <v>23582867</v>
      </c>
      <c r="L160" s="8">
        <f>SUMIFS(AssessedValuation[100% Reserved],AssessedValuation[Dist],$C160,AssessedValuation[Tif_NonTIF],$A$4)</f>
        <v>0</v>
      </c>
      <c r="M160" s="8">
        <f>SUMIFS(AssessedValuation[100% Reserved3],AssessedValuation[Dist],$C160,AssessedValuation[Tif_NonTIF],$A$4)</f>
        <v>0</v>
      </c>
      <c r="N160" s="8">
        <f>SUMIFS(AssessedValuation[100% Railroads],AssessedValuation[Dist],$C160,AssessedValuation[Tif_NonTIF],$A$4)</f>
        <v>0</v>
      </c>
      <c r="O160" s="8">
        <f>SUMIFS(AssessedValuation[100% Utilities],AssessedValuation[Dist],$C160,AssessedValuation[Tif_NonTIF],$A$4)</f>
        <v>0</v>
      </c>
      <c r="P160" s="8">
        <f>SUMIFS(AssessedValuation[100% Other],AssessedValuation[Dist],$C160,AssessedValuation[Tif_NonTIF],$A$4)</f>
        <v>0</v>
      </c>
      <c r="Q160" s="8">
        <f>SUMIFS(AssessedValuation[100% Gross],AssessedValuation[Dist],$C160,AssessedValuation[Tif_NonTIF],$A$4)</f>
        <v>28666970</v>
      </c>
      <c r="R160" s="8">
        <f>SUMIFS(AssessedValuation[100% Military Exempt],AssessedValuation[Dist],$C160,AssessedValuation[Tif_NonTIF],$A$4)</f>
        <v>0</v>
      </c>
      <c r="S160" s="8">
        <f>SUMIFS(AssessedValuation[100% Net],AssessedValuation[Dist],$C160,AssessedValuation[Tif_NonTIF],$A$4)</f>
        <v>28666970</v>
      </c>
      <c r="T160" s="8">
        <f>SUMIFS(AssessedValuation[100% Gas &amp; Elec Utilities],AssessedValuation[Dist],$C160,AssessedValuation[Tif_NonTIF],$A$4)</f>
        <v>0</v>
      </c>
      <c r="U160" s="8">
        <f t="shared" si="2"/>
        <v>28666970</v>
      </c>
    </row>
    <row r="161" spans="1:21" x14ac:dyDescent="0.25">
      <c r="A161">
        <f>'Assessed Non-TIF'!A161</f>
        <v>2024</v>
      </c>
      <c r="B161" t="str">
        <f>'Assessed Non-TIF'!B161</f>
        <v>15</v>
      </c>
      <c r="C161" t="str">
        <f>'Assessed Non-TIF'!C161</f>
        <v>3330</v>
      </c>
      <c r="D161" t="str">
        <f>'Assessed Non-TIF'!D161</f>
        <v>3330</v>
      </c>
      <c r="E161" t="str">
        <f>'Assessed Non-TIF'!E161</f>
        <v>KEOTA</v>
      </c>
      <c r="F161" t="str">
        <f>'Assessed Non-TIF'!F161</f>
        <v>Keota</v>
      </c>
      <c r="G161" s="8">
        <f>SUMIFS(AssessedValuation[100% Residential],AssessedValuation[Dist],$C161,AssessedValuation[Tif_NonTIF],$A$4)</f>
        <v>0</v>
      </c>
      <c r="H161" s="8">
        <f>SUMIFS(AssessedValuation[100% Ag Land],AssessedValuation[Dist],$C161,AssessedValuation[Tif_NonTIF],$A$4)</f>
        <v>0</v>
      </c>
      <c r="I161" s="8">
        <f>SUMIFS(AssessedValuation[100% Ag Building],AssessedValuation[Dist],$C161,AssessedValuation[Tif_NonTIF],$A$4)</f>
        <v>0</v>
      </c>
      <c r="J161" s="8">
        <f>SUMIFS(AssessedValuation[100% Commercial],AssessedValuation[Dist],$C161,AssessedValuation[Tif_NonTIF],$A$4)</f>
        <v>0</v>
      </c>
      <c r="K161" s="8">
        <f>SUMIFS(AssessedValuation[100% Industrial],AssessedValuation[Dist],$C161,AssessedValuation[Tif_NonTIF],$A$4)</f>
        <v>0</v>
      </c>
      <c r="L161" s="8">
        <f>SUMIFS(AssessedValuation[100% Reserved],AssessedValuation[Dist],$C161,AssessedValuation[Tif_NonTIF],$A$4)</f>
        <v>0</v>
      </c>
      <c r="M161" s="8">
        <f>SUMIFS(AssessedValuation[100% Reserved3],AssessedValuation[Dist],$C161,AssessedValuation[Tif_NonTIF],$A$4)</f>
        <v>0</v>
      </c>
      <c r="N161" s="8">
        <f>SUMIFS(AssessedValuation[100% Railroads],AssessedValuation[Dist],$C161,AssessedValuation[Tif_NonTIF],$A$4)</f>
        <v>0</v>
      </c>
      <c r="O161" s="8">
        <f>SUMIFS(AssessedValuation[100% Utilities],AssessedValuation[Dist],$C161,AssessedValuation[Tif_NonTIF],$A$4)</f>
        <v>0</v>
      </c>
      <c r="P161" s="8">
        <f>SUMIFS(AssessedValuation[100% Other],AssessedValuation[Dist],$C161,AssessedValuation[Tif_NonTIF],$A$4)</f>
        <v>0</v>
      </c>
      <c r="Q161" s="8">
        <f>SUMIFS(AssessedValuation[100% Gross],AssessedValuation[Dist],$C161,AssessedValuation[Tif_NonTIF],$A$4)</f>
        <v>0</v>
      </c>
      <c r="R161" s="8">
        <f>SUMIFS(AssessedValuation[100% Military Exempt],AssessedValuation[Dist],$C161,AssessedValuation[Tif_NonTIF],$A$4)</f>
        <v>0</v>
      </c>
      <c r="S161" s="8">
        <f>SUMIFS(AssessedValuation[100% Net],AssessedValuation[Dist],$C161,AssessedValuation[Tif_NonTIF],$A$4)</f>
        <v>0</v>
      </c>
      <c r="T161" s="8">
        <f>SUMIFS(AssessedValuation[100% Gas &amp; Elec Utilities],AssessedValuation[Dist],$C161,AssessedValuation[Tif_NonTIF],$A$4)</f>
        <v>0</v>
      </c>
      <c r="U161" s="8">
        <f t="shared" si="2"/>
        <v>0</v>
      </c>
    </row>
    <row r="162" spans="1:21" x14ac:dyDescent="0.25">
      <c r="A162">
        <f>'Assessed Non-TIF'!A162</f>
        <v>2024</v>
      </c>
      <c r="B162" t="str">
        <f>'Assessed Non-TIF'!B162</f>
        <v>12</v>
      </c>
      <c r="C162" t="str">
        <f>'Assessed Non-TIF'!C162</f>
        <v>3348</v>
      </c>
      <c r="D162" t="str">
        <f>'Assessed Non-TIF'!D162</f>
        <v>3348</v>
      </c>
      <c r="E162" t="str">
        <f>'Assessed Non-TIF'!E162</f>
        <v>KINGSLEY-PIERSON</v>
      </c>
      <c r="F162" t="str">
        <f>'Assessed Non-TIF'!F162</f>
        <v>Kingsley-Pierson</v>
      </c>
      <c r="G162" s="8">
        <f>SUMIFS(AssessedValuation[100% Residential],AssessedValuation[Dist],$C162,AssessedValuation[Tif_NonTIF],$A$4)</f>
        <v>2859100</v>
      </c>
      <c r="H162" s="8">
        <f>SUMIFS(AssessedValuation[100% Ag Land],AssessedValuation[Dist],$C162,AssessedValuation[Tif_NonTIF],$A$4)</f>
        <v>0</v>
      </c>
      <c r="I162" s="8">
        <f>SUMIFS(AssessedValuation[100% Ag Building],AssessedValuation[Dist],$C162,AssessedValuation[Tif_NonTIF],$A$4)</f>
        <v>0</v>
      </c>
      <c r="J162" s="8">
        <f>SUMIFS(AssessedValuation[100% Commercial],AssessedValuation[Dist],$C162,AssessedValuation[Tif_NonTIF],$A$4)</f>
        <v>0</v>
      </c>
      <c r="K162" s="8">
        <f>SUMIFS(AssessedValuation[100% Industrial],AssessedValuation[Dist],$C162,AssessedValuation[Tif_NonTIF],$A$4)</f>
        <v>0</v>
      </c>
      <c r="L162" s="8">
        <f>SUMIFS(AssessedValuation[100% Reserved],AssessedValuation[Dist],$C162,AssessedValuation[Tif_NonTIF],$A$4)</f>
        <v>0</v>
      </c>
      <c r="M162" s="8">
        <f>SUMIFS(AssessedValuation[100% Reserved3],AssessedValuation[Dist],$C162,AssessedValuation[Tif_NonTIF],$A$4)</f>
        <v>0</v>
      </c>
      <c r="N162" s="8">
        <f>SUMIFS(AssessedValuation[100% Railroads],AssessedValuation[Dist],$C162,AssessedValuation[Tif_NonTIF],$A$4)</f>
        <v>0</v>
      </c>
      <c r="O162" s="8">
        <f>SUMIFS(AssessedValuation[100% Utilities],AssessedValuation[Dist],$C162,AssessedValuation[Tif_NonTIF],$A$4)</f>
        <v>0</v>
      </c>
      <c r="P162" s="8">
        <f>SUMIFS(AssessedValuation[100% Other],AssessedValuation[Dist],$C162,AssessedValuation[Tif_NonTIF],$A$4)</f>
        <v>0</v>
      </c>
      <c r="Q162" s="8">
        <f>SUMIFS(AssessedValuation[100% Gross],AssessedValuation[Dist],$C162,AssessedValuation[Tif_NonTIF],$A$4)</f>
        <v>2859100</v>
      </c>
      <c r="R162" s="8">
        <f>SUMIFS(AssessedValuation[100% Military Exempt],AssessedValuation[Dist],$C162,AssessedValuation[Tif_NonTIF],$A$4)</f>
        <v>0</v>
      </c>
      <c r="S162" s="8">
        <f>SUMIFS(AssessedValuation[100% Net],AssessedValuation[Dist],$C162,AssessedValuation[Tif_NonTIF],$A$4)</f>
        <v>2859100</v>
      </c>
      <c r="T162" s="8">
        <f>SUMIFS(AssessedValuation[100% Gas &amp; Elec Utilities],AssessedValuation[Dist],$C162,AssessedValuation[Tif_NonTIF],$A$4)</f>
        <v>0</v>
      </c>
      <c r="U162" s="8">
        <f t="shared" si="2"/>
        <v>2859100</v>
      </c>
    </row>
    <row r="163" spans="1:21" x14ac:dyDescent="0.25">
      <c r="A163">
        <f>'Assessed Non-TIF'!A163</f>
        <v>2024</v>
      </c>
      <c r="B163" t="str">
        <f>'Assessed Non-TIF'!B163</f>
        <v>11</v>
      </c>
      <c r="C163" t="str">
        <f>'Assessed Non-TIF'!C163</f>
        <v>3375</v>
      </c>
      <c r="D163" t="str">
        <f>'Assessed Non-TIF'!D163</f>
        <v>3375</v>
      </c>
      <c r="E163" t="str">
        <f>'Assessed Non-TIF'!E163</f>
        <v>KNOXVILLE</v>
      </c>
      <c r="F163" t="str">
        <f>'Assessed Non-TIF'!F163</f>
        <v>Knoxville</v>
      </c>
      <c r="G163" s="8">
        <f>SUMIFS(AssessedValuation[100% Residential],AssessedValuation[Dist],$C163,AssessedValuation[Tif_NonTIF],$A$4)</f>
        <v>17387850</v>
      </c>
      <c r="H163" s="8">
        <f>SUMIFS(AssessedValuation[100% Ag Land],AssessedValuation[Dist],$C163,AssessedValuation[Tif_NonTIF],$A$4)</f>
        <v>20596</v>
      </c>
      <c r="I163" s="8">
        <f>SUMIFS(AssessedValuation[100% Ag Building],AssessedValuation[Dist],$C163,AssessedValuation[Tif_NonTIF],$A$4)</f>
        <v>0</v>
      </c>
      <c r="J163" s="8">
        <f>SUMIFS(AssessedValuation[100% Commercial],AssessedValuation[Dist],$C163,AssessedValuation[Tif_NonTIF],$A$4)</f>
        <v>2904430</v>
      </c>
      <c r="K163" s="8">
        <f>SUMIFS(AssessedValuation[100% Industrial],AssessedValuation[Dist],$C163,AssessedValuation[Tif_NonTIF],$A$4)</f>
        <v>2420757</v>
      </c>
      <c r="L163" s="8">
        <f>SUMIFS(AssessedValuation[100% Reserved],AssessedValuation[Dist],$C163,AssessedValuation[Tif_NonTIF],$A$4)</f>
        <v>0</v>
      </c>
      <c r="M163" s="8">
        <f>SUMIFS(AssessedValuation[100% Reserved3],AssessedValuation[Dist],$C163,AssessedValuation[Tif_NonTIF],$A$4)</f>
        <v>0</v>
      </c>
      <c r="N163" s="8">
        <f>SUMIFS(AssessedValuation[100% Railroads],AssessedValuation[Dist],$C163,AssessedValuation[Tif_NonTIF],$A$4)</f>
        <v>0</v>
      </c>
      <c r="O163" s="8">
        <f>SUMIFS(AssessedValuation[100% Utilities],AssessedValuation[Dist],$C163,AssessedValuation[Tif_NonTIF],$A$4)</f>
        <v>0</v>
      </c>
      <c r="P163" s="8">
        <f>SUMIFS(AssessedValuation[100% Other],AssessedValuation[Dist],$C163,AssessedValuation[Tif_NonTIF],$A$4)</f>
        <v>0</v>
      </c>
      <c r="Q163" s="8">
        <f>SUMIFS(AssessedValuation[100% Gross],AssessedValuation[Dist],$C163,AssessedValuation[Tif_NonTIF],$A$4)</f>
        <v>22733633</v>
      </c>
      <c r="R163" s="8">
        <f>SUMIFS(AssessedValuation[100% Military Exempt],AssessedValuation[Dist],$C163,AssessedValuation[Tif_NonTIF],$A$4)</f>
        <v>0</v>
      </c>
      <c r="S163" s="8">
        <f>SUMIFS(AssessedValuation[100% Net],AssessedValuation[Dist],$C163,AssessedValuation[Tif_NonTIF],$A$4)</f>
        <v>22733633</v>
      </c>
      <c r="T163" s="8">
        <f>SUMIFS(AssessedValuation[100% Gas &amp; Elec Utilities],AssessedValuation[Dist],$C163,AssessedValuation[Tif_NonTIF],$A$4)</f>
        <v>0</v>
      </c>
      <c r="U163" s="8">
        <f t="shared" si="2"/>
        <v>22733633</v>
      </c>
    </row>
    <row r="164" spans="1:21" x14ac:dyDescent="0.25">
      <c r="A164">
        <f>'Assessed Non-TIF'!A164</f>
        <v>2024</v>
      </c>
      <c r="B164" t="str">
        <f>'Assessed Non-TIF'!B164</f>
        <v>07</v>
      </c>
      <c r="C164" t="str">
        <f>'Assessed Non-TIF'!C164</f>
        <v>3420</v>
      </c>
      <c r="D164" t="str">
        <f>'Assessed Non-TIF'!D164</f>
        <v>3420</v>
      </c>
      <c r="E164" t="str">
        <f>'Assessed Non-TIF'!E164</f>
        <v>LAKE MILLS</v>
      </c>
      <c r="F164" t="str">
        <f>'Assessed Non-TIF'!F164</f>
        <v>Lake Mills</v>
      </c>
      <c r="G164" s="8">
        <f>SUMIFS(AssessedValuation[100% Residential],AssessedValuation[Dist],$C164,AssessedValuation[Tif_NonTIF],$A$4)</f>
        <v>11978233</v>
      </c>
      <c r="H164" s="8">
        <f>SUMIFS(AssessedValuation[100% Ag Land],AssessedValuation[Dist],$C164,AssessedValuation[Tif_NonTIF],$A$4)</f>
        <v>197722</v>
      </c>
      <c r="I164" s="8">
        <f>SUMIFS(AssessedValuation[100% Ag Building],AssessedValuation[Dist],$C164,AssessedValuation[Tif_NonTIF],$A$4)</f>
        <v>11342</v>
      </c>
      <c r="J164" s="8">
        <f>SUMIFS(AssessedValuation[100% Commercial],AssessedValuation[Dist],$C164,AssessedValuation[Tif_NonTIF],$A$4)</f>
        <v>17057676</v>
      </c>
      <c r="K164" s="8">
        <f>SUMIFS(AssessedValuation[100% Industrial],AssessedValuation[Dist],$C164,AssessedValuation[Tif_NonTIF],$A$4)</f>
        <v>9332319</v>
      </c>
      <c r="L164" s="8">
        <f>SUMIFS(AssessedValuation[100% Reserved],AssessedValuation[Dist],$C164,AssessedValuation[Tif_NonTIF],$A$4)</f>
        <v>0</v>
      </c>
      <c r="M164" s="8">
        <f>SUMIFS(AssessedValuation[100% Reserved3],AssessedValuation[Dist],$C164,AssessedValuation[Tif_NonTIF],$A$4)</f>
        <v>0</v>
      </c>
      <c r="N164" s="8">
        <f>SUMIFS(AssessedValuation[100% Railroads],AssessedValuation[Dist],$C164,AssessedValuation[Tif_NonTIF],$A$4)</f>
        <v>0</v>
      </c>
      <c r="O164" s="8">
        <f>SUMIFS(AssessedValuation[100% Utilities],AssessedValuation[Dist],$C164,AssessedValuation[Tif_NonTIF],$A$4)</f>
        <v>0</v>
      </c>
      <c r="P164" s="8">
        <f>SUMIFS(AssessedValuation[100% Other],AssessedValuation[Dist],$C164,AssessedValuation[Tif_NonTIF],$A$4)</f>
        <v>0</v>
      </c>
      <c r="Q164" s="8">
        <f>SUMIFS(AssessedValuation[100% Gross],AssessedValuation[Dist],$C164,AssessedValuation[Tif_NonTIF],$A$4)</f>
        <v>38577292</v>
      </c>
      <c r="R164" s="8">
        <f>SUMIFS(AssessedValuation[100% Military Exempt],AssessedValuation[Dist],$C164,AssessedValuation[Tif_NonTIF],$A$4)</f>
        <v>33336</v>
      </c>
      <c r="S164" s="8">
        <f>SUMIFS(AssessedValuation[100% Net],AssessedValuation[Dist],$C164,AssessedValuation[Tif_NonTIF],$A$4)</f>
        <v>38543956</v>
      </c>
      <c r="T164" s="8">
        <f>SUMIFS(AssessedValuation[100% Gas &amp; Elec Utilities],AssessedValuation[Dist],$C164,AssessedValuation[Tif_NonTIF],$A$4)</f>
        <v>0</v>
      </c>
      <c r="U164" s="8">
        <f t="shared" si="2"/>
        <v>38543956</v>
      </c>
    </row>
    <row r="165" spans="1:21" x14ac:dyDescent="0.25">
      <c r="A165">
        <f>'Assessed Non-TIF'!A165</f>
        <v>2024</v>
      </c>
      <c r="B165" t="str">
        <f>'Assessed Non-TIF'!B165</f>
        <v>13</v>
      </c>
      <c r="C165" t="str">
        <f>'Assessed Non-TIF'!C165</f>
        <v>3465</v>
      </c>
      <c r="D165" t="str">
        <f>'Assessed Non-TIF'!D165</f>
        <v>3465</v>
      </c>
      <c r="E165" t="str">
        <f>'Assessed Non-TIF'!E165</f>
        <v>LAMONI</v>
      </c>
      <c r="F165" t="str">
        <f>'Assessed Non-TIF'!F165</f>
        <v>Lamoni</v>
      </c>
      <c r="G165" s="8">
        <f>SUMIFS(AssessedValuation[100% Residential],AssessedValuation[Dist],$C165,AssessedValuation[Tif_NonTIF],$A$4)</f>
        <v>0</v>
      </c>
      <c r="H165" s="8">
        <f>SUMIFS(AssessedValuation[100% Ag Land],AssessedValuation[Dist],$C165,AssessedValuation[Tif_NonTIF],$A$4)</f>
        <v>0</v>
      </c>
      <c r="I165" s="8">
        <f>SUMIFS(AssessedValuation[100% Ag Building],AssessedValuation[Dist],$C165,AssessedValuation[Tif_NonTIF],$A$4)</f>
        <v>0</v>
      </c>
      <c r="J165" s="8">
        <f>SUMIFS(AssessedValuation[100% Commercial],AssessedValuation[Dist],$C165,AssessedValuation[Tif_NonTIF],$A$4)</f>
        <v>924897</v>
      </c>
      <c r="K165" s="8">
        <f>SUMIFS(AssessedValuation[100% Industrial],AssessedValuation[Dist],$C165,AssessedValuation[Tif_NonTIF],$A$4)</f>
        <v>0</v>
      </c>
      <c r="L165" s="8">
        <f>SUMIFS(AssessedValuation[100% Reserved],AssessedValuation[Dist],$C165,AssessedValuation[Tif_NonTIF],$A$4)</f>
        <v>0</v>
      </c>
      <c r="M165" s="8">
        <f>SUMIFS(AssessedValuation[100% Reserved3],AssessedValuation[Dist],$C165,AssessedValuation[Tif_NonTIF],$A$4)</f>
        <v>0</v>
      </c>
      <c r="N165" s="8">
        <f>SUMIFS(AssessedValuation[100% Railroads],AssessedValuation[Dist],$C165,AssessedValuation[Tif_NonTIF],$A$4)</f>
        <v>0</v>
      </c>
      <c r="O165" s="8">
        <f>SUMIFS(AssessedValuation[100% Utilities],AssessedValuation[Dist],$C165,AssessedValuation[Tif_NonTIF],$A$4)</f>
        <v>0</v>
      </c>
      <c r="P165" s="8">
        <f>SUMIFS(AssessedValuation[100% Other],AssessedValuation[Dist],$C165,AssessedValuation[Tif_NonTIF],$A$4)</f>
        <v>0</v>
      </c>
      <c r="Q165" s="8">
        <f>SUMIFS(AssessedValuation[100% Gross],AssessedValuation[Dist],$C165,AssessedValuation[Tif_NonTIF],$A$4)</f>
        <v>924897</v>
      </c>
      <c r="R165" s="8">
        <f>SUMIFS(AssessedValuation[100% Military Exempt],AssessedValuation[Dist],$C165,AssessedValuation[Tif_NonTIF],$A$4)</f>
        <v>0</v>
      </c>
      <c r="S165" s="8">
        <f>SUMIFS(AssessedValuation[100% Net],AssessedValuation[Dist],$C165,AssessedValuation[Tif_NonTIF],$A$4)</f>
        <v>924897</v>
      </c>
      <c r="T165" s="8">
        <f>SUMIFS(AssessedValuation[100% Gas &amp; Elec Utilities],AssessedValuation[Dist],$C165,AssessedValuation[Tif_NonTIF],$A$4)</f>
        <v>0</v>
      </c>
      <c r="U165" s="8">
        <f t="shared" si="2"/>
        <v>924897</v>
      </c>
    </row>
    <row r="166" spans="1:21" x14ac:dyDescent="0.25">
      <c r="A166">
        <f>'Assessed Non-TIF'!A166</f>
        <v>2024</v>
      </c>
      <c r="B166" t="str">
        <f>'Assessed Non-TIF'!B166</f>
        <v>05</v>
      </c>
      <c r="C166" t="str">
        <f>'Assessed Non-TIF'!C166</f>
        <v>3537</v>
      </c>
      <c r="D166" t="str">
        <f>'Assessed Non-TIF'!D166</f>
        <v>3537</v>
      </c>
      <c r="E166" t="str">
        <f>'Assessed Non-TIF'!E166</f>
        <v>LAURENS-MARATHON</v>
      </c>
      <c r="F166" t="str">
        <f>'Assessed Non-TIF'!F166</f>
        <v>Laurens-Marathon</v>
      </c>
      <c r="G166" s="8">
        <f>SUMIFS(AssessedValuation[100% Residential],AssessedValuation[Dist],$C166,AssessedValuation[Tif_NonTIF],$A$4)</f>
        <v>264017</v>
      </c>
      <c r="H166" s="8">
        <f>SUMIFS(AssessedValuation[100% Ag Land],AssessedValuation[Dist],$C166,AssessedValuation[Tif_NonTIF],$A$4)</f>
        <v>0</v>
      </c>
      <c r="I166" s="8">
        <f>SUMIFS(AssessedValuation[100% Ag Building],AssessedValuation[Dist],$C166,AssessedValuation[Tif_NonTIF],$A$4)</f>
        <v>0</v>
      </c>
      <c r="J166" s="8">
        <f>SUMIFS(AssessedValuation[100% Commercial],AssessedValuation[Dist],$C166,AssessedValuation[Tif_NonTIF],$A$4)</f>
        <v>343614</v>
      </c>
      <c r="K166" s="8">
        <f>SUMIFS(AssessedValuation[100% Industrial],AssessedValuation[Dist],$C166,AssessedValuation[Tif_NonTIF],$A$4)</f>
        <v>0</v>
      </c>
      <c r="L166" s="8">
        <f>SUMIFS(AssessedValuation[100% Reserved],AssessedValuation[Dist],$C166,AssessedValuation[Tif_NonTIF],$A$4)</f>
        <v>0</v>
      </c>
      <c r="M166" s="8">
        <f>SUMIFS(AssessedValuation[100% Reserved3],AssessedValuation[Dist],$C166,AssessedValuation[Tif_NonTIF],$A$4)</f>
        <v>0</v>
      </c>
      <c r="N166" s="8">
        <f>SUMIFS(AssessedValuation[100% Railroads],AssessedValuation[Dist],$C166,AssessedValuation[Tif_NonTIF],$A$4)</f>
        <v>0</v>
      </c>
      <c r="O166" s="8">
        <f>SUMIFS(AssessedValuation[100% Utilities],AssessedValuation[Dist],$C166,AssessedValuation[Tif_NonTIF],$A$4)</f>
        <v>0</v>
      </c>
      <c r="P166" s="8">
        <f>SUMIFS(AssessedValuation[100% Other],AssessedValuation[Dist],$C166,AssessedValuation[Tif_NonTIF],$A$4)</f>
        <v>0</v>
      </c>
      <c r="Q166" s="8">
        <f>SUMIFS(AssessedValuation[100% Gross],AssessedValuation[Dist],$C166,AssessedValuation[Tif_NonTIF],$A$4)</f>
        <v>607631</v>
      </c>
      <c r="R166" s="8">
        <f>SUMIFS(AssessedValuation[100% Military Exempt],AssessedValuation[Dist],$C166,AssessedValuation[Tif_NonTIF],$A$4)</f>
        <v>0</v>
      </c>
      <c r="S166" s="8">
        <f>SUMIFS(AssessedValuation[100% Net],AssessedValuation[Dist],$C166,AssessedValuation[Tif_NonTIF],$A$4)</f>
        <v>607631</v>
      </c>
      <c r="T166" s="8">
        <f>SUMIFS(AssessedValuation[100% Gas &amp; Elec Utilities],AssessedValuation[Dist],$C166,AssessedValuation[Tif_NonTIF],$A$4)</f>
        <v>0</v>
      </c>
      <c r="U166" s="8">
        <f t="shared" si="2"/>
        <v>607631</v>
      </c>
    </row>
    <row r="167" spans="1:21" x14ac:dyDescent="0.25">
      <c r="A167">
        <f>'Assessed Non-TIF'!A167</f>
        <v>2024</v>
      </c>
      <c r="B167" t="str">
        <f>'Assessed Non-TIF'!B167</f>
        <v>12</v>
      </c>
      <c r="C167" t="str">
        <f>'Assessed Non-TIF'!C167</f>
        <v>3555</v>
      </c>
      <c r="D167" t="str">
        <f>'Assessed Non-TIF'!D167</f>
        <v>3555</v>
      </c>
      <c r="E167" t="str">
        <f>'Assessed Non-TIF'!E167</f>
        <v>LAWTON-BRONSON</v>
      </c>
      <c r="F167" t="str">
        <f>'Assessed Non-TIF'!F167</f>
        <v>Lawton-Bronson</v>
      </c>
      <c r="G167" s="8">
        <f>SUMIFS(AssessedValuation[100% Residential],AssessedValuation[Dist],$C167,AssessedValuation[Tif_NonTIF],$A$4)</f>
        <v>0</v>
      </c>
      <c r="H167" s="8">
        <f>SUMIFS(AssessedValuation[100% Ag Land],AssessedValuation[Dist],$C167,AssessedValuation[Tif_NonTIF],$A$4)</f>
        <v>0</v>
      </c>
      <c r="I167" s="8">
        <f>SUMIFS(AssessedValuation[100% Ag Building],AssessedValuation[Dist],$C167,AssessedValuation[Tif_NonTIF],$A$4)</f>
        <v>0</v>
      </c>
      <c r="J167" s="8">
        <f>SUMIFS(AssessedValuation[100% Commercial],AssessedValuation[Dist],$C167,AssessedValuation[Tif_NonTIF],$A$4)</f>
        <v>0</v>
      </c>
      <c r="K167" s="8">
        <f>SUMIFS(AssessedValuation[100% Industrial],AssessedValuation[Dist],$C167,AssessedValuation[Tif_NonTIF],$A$4)</f>
        <v>0</v>
      </c>
      <c r="L167" s="8">
        <f>SUMIFS(AssessedValuation[100% Reserved],AssessedValuation[Dist],$C167,AssessedValuation[Tif_NonTIF],$A$4)</f>
        <v>0</v>
      </c>
      <c r="M167" s="8">
        <f>SUMIFS(AssessedValuation[100% Reserved3],AssessedValuation[Dist],$C167,AssessedValuation[Tif_NonTIF],$A$4)</f>
        <v>0</v>
      </c>
      <c r="N167" s="8">
        <f>SUMIFS(AssessedValuation[100% Railroads],AssessedValuation[Dist],$C167,AssessedValuation[Tif_NonTIF],$A$4)</f>
        <v>0</v>
      </c>
      <c r="O167" s="8">
        <f>SUMIFS(AssessedValuation[100% Utilities],AssessedValuation[Dist],$C167,AssessedValuation[Tif_NonTIF],$A$4)</f>
        <v>0</v>
      </c>
      <c r="P167" s="8">
        <f>SUMIFS(AssessedValuation[100% Other],AssessedValuation[Dist],$C167,AssessedValuation[Tif_NonTIF],$A$4)</f>
        <v>0</v>
      </c>
      <c r="Q167" s="8">
        <f>SUMIFS(AssessedValuation[100% Gross],AssessedValuation[Dist],$C167,AssessedValuation[Tif_NonTIF],$A$4)</f>
        <v>0</v>
      </c>
      <c r="R167" s="8">
        <f>SUMIFS(AssessedValuation[100% Military Exempt],AssessedValuation[Dist],$C167,AssessedValuation[Tif_NonTIF],$A$4)</f>
        <v>0</v>
      </c>
      <c r="S167" s="8">
        <f>SUMIFS(AssessedValuation[100% Net],AssessedValuation[Dist],$C167,AssessedValuation[Tif_NonTIF],$A$4)</f>
        <v>0</v>
      </c>
      <c r="T167" s="8">
        <f>SUMIFS(AssessedValuation[100% Gas &amp; Elec Utilities],AssessedValuation[Dist],$C167,AssessedValuation[Tif_NonTIF],$A$4)</f>
        <v>0</v>
      </c>
      <c r="U167" s="8">
        <f t="shared" si="2"/>
        <v>0</v>
      </c>
    </row>
    <row r="168" spans="1:21" x14ac:dyDescent="0.25">
      <c r="A168">
        <f>'Assessed Non-TIF'!A168</f>
        <v>2024</v>
      </c>
      <c r="B168" t="str">
        <f>'Assessed Non-TIF'!B168</f>
        <v>12</v>
      </c>
      <c r="C168" t="str">
        <f>'Assessed Non-TIF'!C168</f>
        <v>3600</v>
      </c>
      <c r="D168" t="str">
        <f>'Assessed Non-TIF'!D168</f>
        <v>3600</v>
      </c>
      <c r="E168" t="str">
        <f>'Assessed Non-TIF'!E168</f>
        <v>LE MARS</v>
      </c>
      <c r="F168" t="str">
        <f>'Assessed Non-TIF'!F168</f>
        <v>Le Mars</v>
      </c>
      <c r="G168" s="8">
        <f>SUMIFS(AssessedValuation[100% Residential],AssessedValuation[Dist],$C168,AssessedValuation[Tif_NonTIF],$A$4)</f>
        <v>32210598</v>
      </c>
      <c r="H168" s="8">
        <f>SUMIFS(AssessedValuation[100% Ag Land],AssessedValuation[Dist],$C168,AssessedValuation[Tif_NonTIF],$A$4)</f>
        <v>3887854</v>
      </c>
      <c r="I168" s="8">
        <f>SUMIFS(AssessedValuation[100% Ag Building],AssessedValuation[Dist],$C168,AssessedValuation[Tif_NonTIF],$A$4)</f>
        <v>31270</v>
      </c>
      <c r="J168" s="8">
        <f>SUMIFS(AssessedValuation[100% Commercial],AssessedValuation[Dist],$C168,AssessedValuation[Tif_NonTIF],$A$4)</f>
        <v>64164436</v>
      </c>
      <c r="K168" s="8">
        <f>SUMIFS(AssessedValuation[100% Industrial],AssessedValuation[Dist],$C168,AssessedValuation[Tif_NonTIF],$A$4)</f>
        <v>57037460</v>
      </c>
      <c r="L168" s="8">
        <f>SUMIFS(AssessedValuation[100% Reserved],AssessedValuation[Dist],$C168,AssessedValuation[Tif_NonTIF],$A$4)</f>
        <v>0</v>
      </c>
      <c r="M168" s="8">
        <f>SUMIFS(AssessedValuation[100% Reserved3],AssessedValuation[Dist],$C168,AssessedValuation[Tif_NonTIF],$A$4)</f>
        <v>0</v>
      </c>
      <c r="N168" s="8">
        <f>SUMIFS(AssessedValuation[100% Railroads],AssessedValuation[Dist],$C168,AssessedValuation[Tif_NonTIF],$A$4)</f>
        <v>0</v>
      </c>
      <c r="O168" s="8">
        <f>SUMIFS(AssessedValuation[100% Utilities],AssessedValuation[Dist],$C168,AssessedValuation[Tif_NonTIF],$A$4)</f>
        <v>0</v>
      </c>
      <c r="P168" s="8">
        <f>SUMIFS(AssessedValuation[100% Other],AssessedValuation[Dist],$C168,AssessedValuation[Tif_NonTIF],$A$4)</f>
        <v>0</v>
      </c>
      <c r="Q168" s="8">
        <f>SUMIFS(AssessedValuation[100% Gross],AssessedValuation[Dist],$C168,AssessedValuation[Tif_NonTIF],$A$4)</f>
        <v>157331618</v>
      </c>
      <c r="R168" s="8">
        <f>SUMIFS(AssessedValuation[100% Military Exempt],AssessedValuation[Dist],$C168,AssessedValuation[Tif_NonTIF],$A$4)</f>
        <v>5556</v>
      </c>
      <c r="S168" s="8">
        <f>SUMIFS(AssessedValuation[100% Net],AssessedValuation[Dist],$C168,AssessedValuation[Tif_NonTIF],$A$4)</f>
        <v>157326062</v>
      </c>
      <c r="T168" s="8">
        <f>SUMIFS(AssessedValuation[100% Gas &amp; Elec Utilities],AssessedValuation[Dist],$C168,AssessedValuation[Tif_NonTIF],$A$4)</f>
        <v>0</v>
      </c>
      <c r="U168" s="8">
        <f t="shared" si="2"/>
        <v>157326062</v>
      </c>
    </row>
    <row r="169" spans="1:21" x14ac:dyDescent="0.25">
      <c r="A169">
        <f>'Assessed Non-TIF'!A169</f>
        <v>2024</v>
      </c>
      <c r="B169" t="str">
        <f>'Assessed Non-TIF'!B169</f>
        <v>13</v>
      </c>
      <c r="C169" t="str">
        <f>'Assessed Non-TIF'!C169</f>
        <v>3609</v>
      </c>
      <c r="D169" t="str">
        <f>'Assessed Non-TIF'!D169</f>
        <v>3609</v>
      </c>
      <c r="E169" t="str">
        <f>'Assessed Non-TIF'!E169</f>
        <v>LENOX</v>
      </c>
      <c r="F169" t="str">
        <f>'Assessed Non-TIF'!F169</f>
        <v>Lenox</v>
      </c>
      <c r="G169" s="8">
        <f>SUMIFS(AssessedValuation[100% Residential],AssessedValuation[Dist],$C169,AssessedValuation[Tif_NonTIF],$A$4)</f>
        <v>160</v>
      </c>
      <c r="H169" s="8">
        <f>SUMIFS(AssessedValuation[100% Ag Land],AssessedValuation[Dist],$C169,AssessedValuation[Tif_NonTIF],$A$4)</f>
        <v>0</v>
      </c>
      <c r="I169" s="8">
        <f>SUMIFS(AssessedValuation[100% Ag Building],AssessedValuation[Dist],$C169,AssessedValuation[Tif_NonTIF],$A$4)</f>
        <v>0</v>
      </c>
      <c r="J169" s="8">
        <f>SUMIFS(AssessedValuation[100% Commercial],AssessedValuation[Dist],$C169,AssessedValuation[Tif_NonTIF],$A$4)</f>
        <v>0</v>
      </c>
      <c r="K169" s="8">
        <f>SUMIFS(AssessedValuation[100% Industrial],AssessedValuation[Dist],$C169,AssessedValuation[Tif_NonTIF],$A$4)</f>
        <v>1708376</v>
      </c>
      <c r="L169" s="8">
        <f>SUMIFS(AssessedValuation[100% Reserved],AssessedValuation[Dist],$C169,AssessedValuation[Tif_NonTIF],$A$4)</f>
        <v>0</v>
      </c>
      <c r="M169" s="8">
        <f>SUMIFS(AssessedValuation[100% Reserved3],AssessedValuation[Dist],$C169,AssessedValuation[Tif_NonTIF],$A$4)</f>
        <v>0</v>
      </c>
      <c r="N169" s="8">
        <f>SUMIFS(AssessedValuation[100% Railroads],AssessedValuation[Dist],$C169,AssessedValuation[Tif_NonTIF],$A$4)</f>
        <v>0</v>
      </c>
      <c r="O169" s="8">
        <f>SUMIFS(AssessedValuation[100% Utilities],AssessedValuation[Dist],$C169,AssessedValuation[Tif_NonTIF],$A$4)</f>
        <v>0</v>
      </c>
      <c r="P169" s="8">
        <f>SUMIFS(AssessedValuation[100% Other],AssessedValuation[Dist],$C169,AssessedValuation[Tif_NonTIF],$A$4)</f>
        <v>0</v>
      </c>
      <c r="Q169" s="8">
        <f>SUMIFS(AssessedValuation[100% Gross],AssessedValuation[Dist],$C169,AssessedValuation[Tif_NonTIF],$A$4)</f>
        <v>1708536</v>
      </c>
      <c r="R169" s="8">
        <f>SUMIFS(AssessedValuation[100% Military Exempt],AssessedValuation[Dist],$C169,AssessedValuation[Tif_NonTIF],$A$4)</f>
        <v>0</v>
      </c>
      <c r="S169" s="8">
        <f>SUMIFS(AssessedValuation[100% Net],AssessedValuation[Dist],$C169,AssessedValuation[Tif_NonTIF],$A$4)</f>
        <v>1708536</v>
      </c>
      <c r="T169" s="8">
        <f>SUMIFS(AssessedValuation[100% Gas &amp; Elec Utilities],AssessedValuation[Dist],$C169,AssessedValuation[Tif_NonTIF],$A$4)</f>
        <v>0</v>
      </c>
      <c r="U169" s="8">
        <f t="shared" si="2"/>
        <v>1708536</v>
      </c>
    </row>
    <row r="170" spans="1:21" x14ac:dyDescent="0.25">
      <c r="A170">
        <f>'Assessed Non-TIF'!A170</f>
        <v>2024</v>
      </c>
      <c r="B170" t="str">
        <f>'Assessed Non-TIF'!B170</f>
        <v>13</v>
      </c>
      <c r="C170" t="str">
        <f>'Assessed Non-TIF'!C170</f>
        <v>3645</v>
      </c>
      <c r="D170" t="str">
        <f>'Assessed Non-TIF'!D170</f>
        <v>3645</v>
      </c>
      <c r="E170" t="str">
        <f>'Assessed Non-TIF'!E170</f>
        <v>LEWIS CENTRAL</v>
      </c>
      <c r="F170" t="str">
        <f>'Assessed Non-TIF'!F170</f>
        <v>Lewis Central</v>
      </c>
      <c r="G170" s="8">
        <f>SUMIFS(AssessedValuation[100% Residential],AssessedValuation[Dist],$C170,AssessedValuation[Tif_NonTIF],$A$4)</f>
        <v>4663896</v>
      </c>
      <c r="H170" s="8">
        <f>SUMIFS(AssessedValuation[100% Ag Land],AssessedValuation[Dist],$C170,AssessedValuation[Tif_NonTIF],$A$4)</f>
        <v>0</v>
      </c>
      <c r="I170" s="8">
        <f>SUMIFS(AssessedValuation[100% Ag Building],AssessedValuation[Dist],$C170,AssessedValuation[Tif_NonTIF],$A$4)</f>
        <v>0</v>
      </c>
      <c r="J170" s="8">
        <f>SUMIFS(AssessedValuation[100% Commercial],AssessedValuation[Dist],$C170,AssessedValuation[Tif_NonTIF],$A$4)</f>
        <v>28309786</v>
      </c>
      <c r="K170" s="8">
        <f>SUMIFS(AssessedValuation[100% Industrial],AssessedValuation[Dist],$C170,AssessedValuation[Tif_NonTIF],$A$4)</f>
        <v>0</v>
      </c>
      <c r="L170" s="8">
        <f>SUMIFS(AssessedValuation[100% Reserved],AssessedValuation[Dist],$C170,AssessedValuation[Tif_NonTIF],$A$4)</f>
        <v>0</v>
      </c>
      <c r="M170" s="8">
        <f>SUMIFS(AssessedValuation[100% Reserved3],AssessedValuation[Dist],$C170,AssessedValuation[Tif_NonTIF],$A$4)</f>
        <v>0</v>
      </c>
      <c r="N170" s="8">
        <f>SUMIFS(AssessedValuation[100% Railroads],AssessedValuation[Dist],$C170,AssessedValuation[Tif_NonTIF],$A$4)</f>
        <v>0</v>
      </c>
      <c r="O170" s="8">
        <f>SUMIFS(AssessedValuation[100% Utilities],AssessedValuation[Dist],$C170,AssessedValuation[Tif_NonTIF],$A$4)</f>
        <v>0</v>
      </c>
      <c r="P170" s="8">
        <f>SUMIFS(AssessedValuation[100% Other],AssessedValuation[Dist],$C170,AssessedValuation[Tif_NonTIF],$A$4)</f>
        <v>0</v>
      </c>
      <c r="Q170" s="8">
        <f>SUMIFS(AssessedValuation[100% Gross],AssessedValuation[Dist],$C170,AssessedValuation[Tif_NonTIF],$A$4)</f>
        <v>32973682</v>
      </c>
      <c r="R170" s="8">
        <f>SUMIFS(AssessedValuation[100% Military Exempt],AssessedValuation[Dist],$C170,AssessedValuation[Tif_NonTIF],$A$4)</f>
        <v>12964</v>
      </c>
      <c r="S170" s="8">
        <f>SUMIFS(AssessedValuation[100% Net],AssessedValuation[Dist],$C170,AssessedValuation[Tif_NonTIF],$A$4)</f>
        <v>32960718</v>
      </c>
      <c r="T170" s="8">
        <f>SUMIFS(AssessedValuation[100% Gas &amp; Elec Utilities],AssessedValuation[Dist],$C170,AssessedValuation[Tif_NonTIF],$A$4)</f>
        <v>0</v>
      </c>
      <c r="U170" s="8">
        <f t="shared" si="2"/>
        <v>32960718</v>
      </c>
    </row>
    <row r="171" spans="1:21" x14ac:dyDescent="0.25">
      <c r="A171">
        <f>'Assessed Non-TIF'!A171</f>
        <v>2024</v>
      </c>
      <c r="B171" t="str">
        <f>'Assessed Non-TIF'!B171</f>
        <v>10</v>
      </c>
      <c r="C171" t="str">
        <f>'Assessed Non-TIF'!C171</f>
        <v>3715</v>
      </c>
      <c r="D171" t="str">
        <f>'Assessed Non-TIF'!D171</f>
        <v>3715</v>
      </c>
      <c r="E171" t="str">
        <f>'Assessed Non-TIF'!E171</f>
        <v>LINN-MAR</v>
      </c>
      <c r="F171" t="str">
        <f>'Assessed Non-TIF'!F171</f>
        <v>Linn-Mar</v>
      </c>
      <c r="G171" s="8">
        <f>SUMIFS(AssessedValuation[100% Residential],AssessedValuation[Dist],$C171,AssessedValuation[Tif_NonTIF],$A$4)</f>
        <v>42286841</v>
      </c>
      <c r="H171" s="8">
        <f>SUMIFS(AssessedValuation[100% Ag Land],AssessedValuation[Dist],$C171,AssessedValuation[Tif_NonTIF],$A$4)</f>
        <v>156778</v>
      </c>
      <c r="I171" s="8">
        <f>SUMIFS(AssessedValuation[100% Ag Building],AssessedValuation[Dist],$C171,AssessedValuation[Tif_NonTIF],$A$4)</f>
        <v>815</v>
      </c>
      <c r="J171" s="8">
        <f>SUMIFS(AssessedValuation[100% Commercial],AssessedValuation[Dist],$C171,AssessedValuation[Tif_NonTIF],$A$4)</f>
        <v>57680282</v>
      </c>
      <c r="K171" s="8">
        <f>SUMIFS(AssessedValuation[100% Industrial],AssessedValuation[Dist],$C171,AssessedValuation[Tif_NonTIF],$A$4)</f>
        <v>6179080</v>
      </c>
      <c r="L171" s="8">
        <f>SUMIFS(AssessedValuation[100% Reserved],AssessedValuation[Dist],$C171,AssessedValuation[Tif_NonTIF],$A$4)</f>
        <v>0</v>
      </c>
      <c r="M171" s="8">
        <f>SUMIFS(AssessedValuation[100% Reserved3],AssessedValuation[Dist],$C171,AssessedValuation[Tif_NonTIF],$A$4)</f>
        <v>0</v>
      </c>
      <c r="N171" s="8">
        <f>SUMIFS(AssessedValuation[100% Railroads],AssessedValuation[Dist],$C171,AssessedValuation[Tif_NonTIF],$A$4)</f>
        <v>0</v>
      </c>
      <c r="O171" s="8">
        <f>SUMIFS(AssessedValuation[100% Utilities],AssessedValuation[Dist],$C171,AssessedValuation[Tif_NonTIF],$A$4)</f>
        <v>0</v>
      </c>
      <c r="P171" s="8">
        <f>SUMIFS(AssessedValuation[100% Other],AssessedValuation[Dist],$C171,AssessedValuation[Tif_NonTIF],$A$4)</f>
        <v>0</v>
      </c>
      <c r="Q171" s="8">
        <f>SUMIFS(AssessedValuation[100% Gross],AssessedValuation[Dist],$C171,AssessedValuation[Tif_NonTIF],$A$4)</f>
        <v>106303796</v>
      </c>
      <c r="R171" s="8">
        <f>SUMIFS(AssessedValuation[100% Military Exempt],AssessedValuation[Dist],$C171,AssessedValuation[Tif_NonTIF],$A$4)</f>
        <v>0</v>
      </c>
      <c r="S171" s="8">
        <f>SUMIFS(AssessedValuation[100% Net],AssessedValuation[Dist],$C171,AssessedValuation[Tif_NonTIF],$A$4)</f>
        <v>106303796</v>
      </c>
      <c r="T171" s="8">
        <f>SUMIFS(AssessedValuation[100% Gas &amp; Elec Utilities],AssessedValuation[Dist],$C171,AssessedValuation[Tif_NonTIF],$A$4)</f>
        <v>0</v>
      </c>
      <c r="U171" s="8">
        <f t="shared" si="2"/>
        <v>106303796</v>
      </c>
    </row>
    <row r="172" spans="1:21" x14ac:dyDescent="0.25">
      <c r="A172">
        <f>'Assessed Non-TIF'!A172</f>
        <v>2024</v>
      </c>
      <c r="B172" t="str">
        <f>'Assessed Non-TIF'!B172</f>
        <v>10</v>
      </c>
      <c r="C172" t="str">
        <f>'Assessed Non-TIF'!C172</f>
        <v>3744</v>
      </c>
      <c r="D172" t="str">
        <f>'Assessed Non-TIF'!D172</f>
        <v>3744</v>
      </c>
      <c r="E172" t="str">
        <f>'Assessed Non-TIF'!E172</f>
        <v>LISBON</v>
      </c>
      <c r="F172" t="str">
        <f>'Assessed Non-TIF'!F172</f>
        <v>Lisbon</v>
      </c>
      <c r="G172" s="8">
        <f>SUMIFS(AssessedValuation[100% Residential],AssessedValuation[Dist],$C172,AssessedValuation[Tif_NonTIF],$A$4)</f>
        <v>4687575</v>
      </c>
      <c r="H172" s="8">
        <f>SUMIFS(AssessedValuation[100% Ag Land],AssessedValuation[Dist],$C172,AssessedValuation[Tif_NonTIF],$A$4)</f>
        <v>16234</v>
      </c>
      <c r="I172" s="8">
        <f>SUMIFS(AssessedValuation[100% Ag Building],AssessedValuation[Dist],$C172,AssessedValuation[Tif_NonTIF],$A$4)</f>
        <v>0</v>
      </c>
      <c r="J172" s="8">
        <f>SUMIFS(AssessedValuation[100% Commercial],AssessedValuation[Dist],$C172,AssessedValuation[Tif_NonTIF],$A$4)</f>
        <v>1330635</v>
      </c>
      <c r="K172" s="8">
        <f>SUMIFS(AssessedValuation[100% Industrial],AssessedValuation[Dist],$C172,AssessedValuation[Tif_NonTIF],$A$4)</f>
        <v>287084</v>
      </c>
      <c r="L172" s="8">
        <f>SUMIFS(AssessedValuation[100% Reserved],AssessedValuation[Dist],$C172,AssessedValuation[Tif_NonTIF],$A$4)</f>
        <v>0</v>
      </c>
      <c r="M172" s="8">
        <f>SUMIFS(AssessedValuation[100% Reserved3],AssessedValuation[Dist],$C172,AssessedValuation[Tif_NonTIF],$A$4)</f>
        <v>0</v>
      </c>
      <c r="N172" s="8">
        <f>SUMIFS(AssessedValuation[100% Railroads],AssessedValuation[Dist],$C172,AssessedValuation[Tif_NonTIF],$A$4)</f>
        <v>0</v>
      </c>
      <c r="O172" s="8">
        <f>SUMIFS(AssessedValuation[100% Utilities],AssessedValuation[Dist],$C172,AssessedValuation[Tif_NonTIF],$A$4)</f>
        <v>0</v>
      </c>
      <c r="P172" s="8">
        <f>SUMIFS(AssessedValuation[100% Other],AssessedValuation[Dist],$C172,AssessedValuation[Tif_NonTIF],$A$4)</f>
        <v>0</v>
      </c>
      <c r="Q172" s="8">
        <f>SUMIFS(AssessedValuation[100% Gross],AssessedValuation[Dist],$C172,AssessedValuation[Tif_NonTIF],$A$4)</f>
        <v>6321528</v>
      </c>
      <c r="R172" s="8">
        <f>SUMIFS(AssessedValuation[100% Military Exempt],AssessedValuation[Dist],$C172,AssessedValuation[Tif_NonTIF],$A$4)</f>
        <v>0</v>
      </c>
      <c r="S172" s="8">
        <f>SUMIFS(AssessedValuation[100% Net],AssessedValuation[Dist],$C172,AssessedValuation[Tif_NonTIF],$A$4)</f>
        <v>6321528</v>
      </c>
      <c r="T172" s="8">
        <f>SUMIFS(AssessedValuation[100% Gas &amp; Elec Utilities],AssessedValuation[Dist],$C172,AssessedValuation[Tif_NonTIF],$A$4)</f>
        <v>0</v>
      </c>
      <c r="U172" s="8">
        <f t="shared" si="2"/>
        <v>6321528</v>
      </c>
    </row>
    <row r="173" spans="1:21" x14ac:dyDescent="0.25">
      <c r="A173">
        <f>'Assessed Non-TIF'!A173</f>
        <v>2024</v>
      </c>
      <c r="B173" t="str">
        <f>'Assessed Non-TIF'!B173</f>
        <v>13</v>
      </c>
      <c r="C173" t="str">
        <f>'Assessed Non-TIF'!C173</f>
        <v>3798</v>
      </c>
      <c r="D173" t="str">
        <f>'Assessed Non-TIF'!D173</f>
        <v>3798</v>
      </c>
      <c r="E173" t="str">
        <f>'Assessed Non-TIF'!E173</f>
        <v>LOGAN-MAGNOLIA</v>
      </c>
      <c r="F173" t="str">
        <f>'Assessed Non-TIF'!F173</f>
        <v>Logan-Magnolia</v>
      </c>
      <c r="G173" s="8">
        <f>SUMIFS(AssessedValuation[100% Residential],AssessedValuation[Dist],$C173,AssessedValuation[Tif_NonTIF],$A$4)</f>
        <v>0</v>
      </c>
      <c r="H173" s="8">
        <f>SUMIFS(AssessedValuation[100% Ag Land],AssessedValuation[Dist],$C173,AssessedValuation[Tif_NonTIF],$A$4)</f>
        <v>0</v>
      </c>
      <c r="I173" s="8">
        <f>SUMIFS(AssessedValuation[100% Ag Building],AssessedValuation[Dist],$C173,AssessedValuation[Tif_NonTIF],$A$4)</f>
        <v>0</v>
      </c>
      <c r="J173" s="8">
        <f>SUMIFS(AssessedValuation[100% Commercial],AssessedValuation[Dist],$C173,AssessedValuation[Tif_NonTIF],$A$4)</f>
        <v>0</v>
      </c>
      <c r="K173" s="8">
        <f>SUMIFS(AssessedValuation[100% Industrial],AssessedValuation[Dist],$C173,AssessedValuation[Tif_NonTIF],$A$4)</f>
        <v>0</v>
      </c>
      <c r="L173" s="8">
        <f>SUMIFS(AssessedValuation[100% Reserved],AssessedValuation[Dist],$C173,AssessedValuation[Tif_NonTIF],$A$4)</f>
        <v>0</v>
      </c>
      <c r="M173" s="8">
        <f>SUMIFS(AssessedValuation[100% Reserved3],AssessedValuation[Dist],$C173,AssessedValuation[Tif_NonTIF],$A$4)</f>
        <v>0</v>
      </c>
      <c r="N173" s="8">
        <f>SUMIFS(AssessedValuation[100% Railroads],AssessedValuation[Dist],$C173,AssessedValuation[Tif_NonTIF],$A$4)</f>
        <v>0</v>
      </c>
      <c r="O173" s="8">
        <f>SUMIFS(AssessedValuation[100% Utilities],AssessedValuation[Dist],$C173,AssessedValuation[Tif_NonTIF],$A$4)</f>
        <v>0</v>
      </c>
      <c r="P173" s="8">
        <f>SUMIFS(AssessedValuation[100% Other],AssessedValuation[Dist],$C173,AssessedValuation[Tif_NonTIF],$A$4)</f>
        <v>0</v>
      </c>
      <c r="Q173" s="8">
        <f>SUMIFS(AssessedValuation[100% Gross],AssessedValuation[Dist],$C173,AssessedValuation[Tif_NonTIF],$A$4)</f>
        <v>0</v>
      </c>
      <c r="R173" s="8">
        <f>SUMIFS(AssessedValuation[100% Military Exempt],AssessedValuation[Dist],$C173,AssessedValuation[Tif_NonTIF],$A$4)</f>
        <v>0</v>
      </c>
      <c r="S173" s="8">
        <f>SUMIFS(AssessedValuation[100% Net],AssessedValuation[Dist],$C173,AssessedValuation[Tif_NonTIF],$A$4)</f>
        <v>0</v>
      </c>
      <c r="T173" s="8">
        <f>SUMIFS(AssessedValuation[100% Gas &amp; Elec Utilities],AssessedValuation[Dist],$C173,AssessedValuation[Tif_NonTIF],$A$4)</f>
        <v>0</v>
      </c>
      <c r="U173" s="8">
        <f t="shared" si="2"/>
        <v>0</v>
      </c>
    </row>
    <row r="174" spans="1:21" x14ac:dyDescent="0.25">
      <c r="A174">
        <f>'Assessed Non-TIF'!A174</f>
        <v>2024</v>
      </c>
      <c r="B174" t="str">
        <f>'Assessed Non-TIF'!B174</f>
        <v>10</v>
      </c>
      <c r="C174" t="str">
        <f>'Assessed Non-TIF'!C174</f>
        <v>3816</v>
      </c>
      <c r="D174" t="str">
        <f>'Assessed Non-TIF'!D174</f>
        <v>3816</v>
      </c>
      <c r="E174" t="str">
        <f>'Assessed Non-TIF'!E174</f>
        <v>LONE TREE</v>
      </c>
      <c r="F174" t="str">
        <f>'Assessed Non-TIF'!F174</f>
        <v>Lone Tree</v>
      </c>
      <c r="G174" s="8">
        <f>SUMIFS(AssessedValuation[100% Residential],AssessedValuation[Dist],$C174,AssessedValuation[Tif_NonTIF],$A$4)</f>
        <v>2464218</v>
      </c>
      <c r="H174" s="8">
        <f>SUMIFS(AssessedValuation[100% Ag Land],AssessedValuation[Dist],$C174,AssessedValuation[Tif_NonTIF],$A$4)</f>
        <v>10041</v>
      </c>
      <c r="I174" s="8">
        <f>SUMIFS(AssessedValuation[100% Ag Building],AssessedValuation[Dist],$C174,AssessedValuation[Tif_NonTIF],$A$4)</f>
        <v>0</v>
      </c>
      <c r="J174" s="8">
        <f>SUMIFS(AssessedValuation[100% Commercial],AssessedValuation[Dist],$C174,AssessedValuation[Tif_NonTIF],$A$4)</f>
        <v>108642</v>
      </c>
      <c r="K174" s="8">
        <f>SUMIFS(AssessedValuation[100% Industrial],AssessedValuation[Dist],$C174,AssessedValuation[Tif_NonTIF],$A$4)</f>
        <v>0</v>
      </c>
      <c r="L174" s="8">
        <f>SUMIFS(AssessedValuation[100% Reserved],AssessedValuation[Dist],$C174,AssessedValuation[Tif_NonTIF],$A$4)</f>
        <v>0</v>
      </c>
      <c r="M174" s="8">
        <f>SUMIFS(AssessedValuation[100% Reserved3],AssessedValuation[Dist],$C174,AssessedValuation[Tif_NonTIF],$A$4)</f>
        <v>0</v>
      </c>
      <c r="N174" s="8">
        <f>SUMIFS(AssessedValuation[100% Railroads],AssessedValuation[Dist],$C174,AssessedValuation[Tif_NonTIF],$A$4)</f>
        <v>0</v>
      </c>
      <c r="O174" s="8">
        <f>SUMIFS(AssessedValuation[100% Utilities],AssessedValuation[Dist],$C174,AssessedValuation[Tif_NonTIF],$A$4)</f>
        <v>0</v>
      </c>
      <c r="P174" s="8">
        <f>SUMIFS(AssessedValuation[100% Other],AssessedValuation[Dist],$C174,AssessedValuation[Tif_NonTIF],$A$4)</f>
        <v>0</v>
      </c>
      <c r="Q174" s="8">
        <f>SUMIFS(AssessedValuation[100% Gross],AssessedValuation[Dist],$C174,AssessedValuation[Tif_NonTIF],$A$4)</f>
        <v>2582901</v>
      </c>
      <c r="R174" s="8">
        <f>SUMIFS(AssessedValuation[100% Military Exempt],AssessedValuation[Dist],$C174,AssessedValuation[Tif_NonTIF],$A$4)</f>
        <v>0</v>
      </c>
      <c r="S174" s="8">
        <f>SUMIFS(AssessedValuation[100% Net],AssessedValuation[Dist],$C174,AssessedValuation[Tif_NonTIF],$A$4)</f>
        <v>2582901</v>
      </c>
      <c r="T174" s="8">
        <f>SUMIFS(AssessedValuation[100% Gas &amp; Elec Utilities],AssessedValuation[Dist],$C174,AssessedValuation[Tif_NonTIF],$A$4)</f>
        <v>0</v>
      </c>
      <c r="U174" s="8">
        <f t="shared" si="2"/>
        <v>2582901</v>
      </c>
    </row>
    <row r="175" spans="1:21" x14ac:dyDescent="0.25">
      <c r="A175">
        <f>'Assessed Non-TIF'!A175</f>
        <v>2024</v>
      </c>
      <c r="B175" t="str">
        <f>'Assessed Non-TIF'!B175</f>
        <v>09</v>
      </c>
      <c r="C175" t="str">
        <f>'Assessed Non-TIF'!C175</f>
        <v>3841</v>
      </c>
      <c r="D175" t="str">
        <f>'Assessed Non-TIF'!D175</f>
        <v>3841</v>
      </c>
      <c r="E175" t="str">
        <f>'Assessed Non-TIF'!E175</f>
        <v>LOUISA-MUSCATINE</v>
      </c>
      <c r="F175" t="str">
        <f>'Assessed Non-TIF'!F175</f>
        <v>Louisa-Muscatine</v>
      </c>
      <c r="G175" s="8">
        <f>SUMIFS(AssessedValuation[100% Residential],AssessedValuation[Dist],$C175,AssessedValuation[Tif_NonTIF],$A$4)</f>
        <v>5127491</v>
      </c>
      <c r="H175" s="8">
        <f>SUMIFS(AssessedValuation[100% Ag Land],AssessedValuation[Dist],$C175,AssessedValuation[Tif_NonTIF],$A$4)</f>
        <v>91621</v>
      </c>
      <c r="I175" s="8">
        <f>SUMIFS(AssessedValuation[100% Ag Building],AssessedValuation[Dist],$C175,AssessedValuation[Tif_NonTIF],$A$4)</f>
        <v>3537</v>
      </c>
      <c r="J175" s="8">
        <f>SUMIFS(AssessedValuation[100% Commercial],AssessedValuation[Dist],$C175,AssessedValuation[Tif_NonTIF],$A$4)</f>
        <v>1487996</v>
      </c>
      <c r="K175" s="8">
        <f>SUMIFS(AssessedValuation[100% Industrial],AssessedValuation[Dist],$C175,AssessedValuation[Tif_NonTIF],$A$4)</f>
        <v>1464226</v>
      </c>
      <c r="L175" s="8">
        <f>SUMIFS(AssessedValuation[100% Reserved],AssessedValuation[Dist],$C175,AssessedValuation[Tif_NonTIF],$A$4)</f>
        <v>0</v>
      </c>
      <c r="M175" s="8">
        <f>SUMIFS(AssessedValuation[100% Reserved3],AssessedValuation[Dist],$C175,AssessedValuation[Tif_NonTIF],$A$4)</f>
        <v>0</v>
      </c>
      <c r="N175" s="8">
        <f>SUMIFS(AssessedValuation[100% Railroads],AssessedValuation[Dist],$C175,AssessedValuation[Tif_NonTIF],$A$4)</f>
        <v>0</v>
      </c>
      <c r="O175" s="8">
        <f>SUMIFS(AssessedValuation[100% Utilities],AssessedValuation[Dist],$C175,AssessedValuation[Tif_NonTIF],$A$4)</f>
        <v>0</v>
      </c>
      <c r="P175" s="8">
        <f>SUMIFS(AssessedValuation[100% Other],AssessedValuation[Dist],$C175,AssessedValuation[Tif_NonTIF],$A$4)</f>
        <v>0</v>
      </c>
      <c r="Q175" s="8">
        <f>SUMIFS(AssessedValuation[100% Gross],AssessedValuation[Dist],$C175,AssessedValuation[Tif_NonTIF],$A$4)</f>
        <v>8174871</v>
      </c>
      <c r="R175" s="8">
        <f>SUMIFS(AssessedValuation[100% Military Exempt],AssessedValuation[Dist],$C175,AssessedValuation[Tif_NonTIF],$A$4)</f>
        <v>0</v>
      </c>
      <c r="S175" s="8">
        <f>SUMIFS(AssessedValuation[100% Net],AssessedValuation[Dist],$C175,AssessedValuation[Tif_NonTIF],$A$4)</f>
        <v>8174871</v>
      </c>
      <c r="T175" s="8">
        <f>SUMIFS(AssessedValuation[100% Gas &amp; Elec Utilities],AssessedValuation[Dist],$C175,AssessedValuation[Tif_NonTIF],$A$4)</f>
        <v>0</v>
      </c>
      <c r="U175" s="8">
        <f t="shared" si="2"/>
        <v>8174871</v>
      </c>
    </row>
    <row r="176" spans="1:21" x14ac:dyDescent="0.25">
      <c r="A176">
        <f>'Assessed Non-TIF'!A176</f>
        <v>2024</v>
      </c>
      <c r="B176" t="str">
        <f>'Assessed Non-TIF'!B176</f>
        <v>11</v>
      </c>
      <c r="C176" t="str">
        <f>'Assessed Non-TIF'!C176</f>
        <v>3906</v>
      </c>
      <c r="D176" t="str">
        <f>'Assessed Non-TIF'!D176</f>
        <v>3906</v>
      </c>
      <c r="E176" t="str">
        <f>'Assessed Non-TIF'!E176</f>
        <v>LYNNVILLE-SULLY</v>
      </c>
      <c r="F176" t="str">
        <f>'Assessed Non-TIF'!F176</f>
        <v>Lynnville-Sully</v>
      </c>
      <c r="G176" s="8">
        <f>SUMIFS(AssessedValuation[100% Residential],AssessedValuation[Dist],$C176,AssessedValuation[Tif_NonTIF],$A$4)</f>
        <v>3924340</v>
      </c>
      <c r="H176" s="8">
        <f>SUMIFS(AssessedValuation[100% Ag Land],AssessedValuation[Dist],$C176,AssessedValuation[Tif_NonTIF],$A$4)</f>
        <v>0</v>
      </c>
      <c r="I176" s="8">
        <f>SUMIFS(AssessedValuation[100% Ag Building],AssessedValuation[Dist],$C176,AssessedValuation[Tif_NonTIF],$A$4)</f>
        <v>229630</v>
      </c>
      <c r="J176" s="8">
        <f>SUMIFS(AssessedValuation[100% Commercial],AssessedValuation[Dist],$C176,AssessedValuation[Tif_NonTIF],$A$4)</f>
        <v>3761308</v>
      </c>
      <c r="K176" s="8">
        <f>SUMIFS(AssessedValuation[100% Industrial],AssessedValuation[Dist],$C176,AssessedValuation[Tif_NonTIF],$A$4)</f>
        <v>1813560</v>
      </c>
      <c r="L176" s="8">
        <f>SUMIFS(AssessedValuation[100% Reserved],AssessedValuation[Dist],$C176,AssessedValuation[Tif_NonTIF],$A$4)</f>
        <v>0</v>
      </c>
      <c r="M176" s="8">
        <f>SUMIFS(AssessedValuation[100% Reserved3],AssessedValuation[Dist],$C176,AssessedValuation[Tif_NonTIF],$A$4)</f>
        <v>0</v>
      </c>
      <c r="N176" s="8">
        <f>SUMIFS(AssessedValuation[100% Railroads],AssessedValuation[Dist],$C176,AssessedValuation[Tif_NonTIF],$A$4)</f>
        <v>0</v>
      </c>
      <c r="O176" s="8">
        <f>SUMIFS(AssessedValuation[100% Utilities],AssessedValuation[Dist],$C176,AssessedValuation[Tif_NonTIF],$A$4)</f>
        <v>0</v>
      </c>
      <c r="P176" s="8">
        <f>SUMIFS(AssessedValuation[100% Other],AssessedValuation[Dist],$C176,AssessedValuation[Tif_NonTIF],$A$4)</f>
        <v>0</v>
      </c>
      <c r="Q176" s="8">
        <f>SUMIFS(AssessedValuation[100% Gross],AssessedValuation[Dist],$C176,AssessedValuation[Tif_NonTIF],$A$4)</f>
        <v>9728838</v>
      </c>
      <c r="R176" s="8">
        <f>SUMIFS(AssessedValuation[100% Military Exempt],AssessedValuation[Dist],$C176,AssessedValuation[Tif_NonTIF],$A$4)</f>
        <v>0</v>
      </c>
      <c r="S176" s="8">
        <f>SUMIFS(AssessedValuation[100% Net],AssessedValuation[Dist],$C176,AssessedValuation[Tif_NonTIF],$A$4)</f>
        <v>9728838</v>
      </c>
      <c r="T176" s="8">
        <f>SUMIFS(AssessedValuation[100% Gas &amp; Elec Utilities],AssessedValuation[Dist],$C176,AssessedValuation[Tif_NonTIF],$A$4)</f>
        <v>0</v>
      </c>
      <c r="U176" s="8">
        <f t="shared" si="2"/>
        <v>9728838</v>
      </c>
    </row>
    <row r="177" spans="1:21" x14ac:dyDescent="0.25">
      <c r="A177">
        <f>'Assessed Non-TIF'!A177</f>
        <v>2024</v>
      </c>
      <c r="B177" t="str">
        <f>'Assessed Non-TIF'!B177</f>
        <v>11</v>
      </c>
      <c r="C177" t="str">
        <f>'Assessed Non-TIF'!C177</f>
        <v>3942</v>
      </c>
      <c r="D177" t="str">
        <f>'Assessed Non-TIF'!D177</f>
        <v>3942</v>
      </c>
      <c r="E177" t="str">
        <f>'Assessed Non-TIF'!E177</f>
        <v>MADRID</v>
      </c>
      <c r="F177" t="str">
        <f>'Assessed Non-TIF'!F177</f>
        <v>Madrid</v>
      </c>
      <c r="G177" s="8">
        <f>SUMIFS(AssessedValuation[100% Residential],AssessedValuation[Dist],$C177,AssessedValuation[Tif_NonTIF],$A$4)</f>
        <v>6675642</v>
      </c>
      <c r="H177" s="8">
        <f>SUMIFS(AssessedValuation[100% Ag Land],AssessedValuation[Dist],$C177,AssessedValuation[Tif_NonTIF],$A$4)</f>
        <v>0</v>
      </c>
      <c r="I177" s="8">
        <f>SUMIFS(AssessedValuation[100% Ag Building],AssessedValuation[Dist],$C177,AssessedValuation[Tif_NonTIF],$A$4)</f>
        <v>63</v>
      </c>
      <c r="J177" s="8">
        <f>SUMIFS(AssessedValuation[100% Commercial],AssessedValuation[Dist],$C177,AssessedValuation[Tif_NonTIF],$A$4)</f>
        <v>0</v>
      </c>
      <c r="K177" s="8">
        <f>SUMIFS(AssessedValuation[100% Industrial],AssessedValuation[Dist],$C177,AssessedValuation[Tif_NonTIF],$A$4)</f>
        <v>0</v>
      </c>
      <c r="L177" s="8">
        <f>SUMIFS(AssessedValuation[100% Reserved],AssessedValuation[Dist],$C177,AssessedValuation[Tif_NonTIF],$A$4)</f>
        <v>0</v>
      </c>
      <c r="M177" s="8">
        <f>SUMIFS(AssessedValuation[100% Reserved3],AssessedValuation[Dist],$C177,AssessedValuation[Tif_NonTIF],$A$4)</f>
        <v>0</v>
      </c>
      <c r="N177" s="8">
        <f>SUMIFS(AssessedValuation[100% Railroads],AssessedValuation[Dist],$C177,AssessedValuation[Tif_NonTIF],$A$4)</f>
        <v>0</v>
      </c>
      <c r="O177" s="8">
        <f>SUMIFS(AssessedValuation[100% Utilities],AssessedValuation[Dist],$C177,AssessedValuation[Tif_NonTIF],$A$4)</f>
        <v>0</v>
      </c>
      <c r="P177" s="8">
        <f>SUMIFS(AssessedValuation[100% Other],AssessedValuation[Dist],$C177,AssessedValuation[Tif_NonTIF],$A$4)</f>
        <v>0</v>
      </c>
      <c r="Q177" s="8">
        <f>SUMIFS(AssessedValuation[100% Gross],AssessedValuation[Dist],$C177,AssessedValuation[Tif_NonTIF],$A$4)</f>
        <v>6675705</v>
      </c>
      <c r="R177" s="8">
        <f>SUMIFS(AssessedValuation[100% Military Exempt],AssessedValuation[Dist],$C177,AssessedValuation[Tif_NonTIF],$A$4)</f>
        <v>0</v>
      </c>
      <c r="S177" s="8">
        <f>SUMIFS(AssessedValuation[100% Net],AssessedValuation[Dist],$C177,AssessedValuation[Tif_NonTIF],$A$4)</f>
        <v>6675705</v>
      </c>
      <c r="T177" s="8">
        <f>SUMIFS(AssessedValuation[100% Gas &amp; Elec Utilities],AssessedValuation[Dist],$C177,AssessedValuation[Tif_NonTIF],$A$4)</f>
        <v>0</v>
      </c>
      <c r="U177" s="8">
        <f t="shared" si="2"/>
        <v>6675705</v>
      </c>
    </row>
    <row r="178" spans="1:21" x14ac:dyDescent="0.25">
      <c r="A178">
        <f>'Assessed Non-TIF'!A178</f>
        <v>2024</v>
      </c>
      <c r="B178" t="str">
        <f>'Assessed Non-TIF'!B178</f>
        <v>05</v>
      </c>
      <c r="C178" t="str">
        <f>'Assessed Non-TIF'!C178</f>
        <v>4023</v>
      </c>
      <c r="D178" t="str">
        <f>'Assessed Non-TIF'!D178</f>
        <v>4023</v>
      </c>
      <c r="E178" t="str">
        <f>'Assessed Non-TIF'!E178</f>
        <v>MANSON-NORTHWEST WEBSTER</v>
      </c>
      <c r="F178" t="str">
        <f>'Assessed Non-TIF'!F178</f>
        <v>Manson-Northwest Webster</v>
      </c>
      <c r="G178" s="8">
        <f>SUMIFS(AssessedValuation[100% Residential],AssessedValuation[Dist],$C178,AssessedValuation[Tif_NonTIF],$A$4)</f>
        <v>0</v>
      </c>
      <c r="H178" s="8">
        <f>SUMIFS(AssessedValuation[100% Ag Land],AssessedValuation[Dist],$C178,AssessedValuation[Tif_NonTIF],$A$4)</f>
        <v>0</v>
      </c>
      <c r="I178" s="8">
        <f>SUMIFS(AssessedValuation[100% Ag Building],AssessedValuation[Dist],$C178,AssessedValuation[Tif_NonTIF],$A$4)</f>
        <v>0</v>
      </c>
      <c r="J178" s="8">
        <f>SUMIFS(AssessedValuation[100% Commercial],AssessedValuation[Dist],$C178,AssessedValuation[Tif_NonTIF],$A$4)</f>
        <v>1356580</v>
      </c>
      <c r="K178" s="8">
        <f>SUMIFS(AssessedValuation[100% Industrial],AssessedValuation[Dist],$C178,AssessedValuation[Tif_NonTIF],$A$4)</f>
        <v>51643564</v>
      </c>
      <c r="L178" s="8">
        <f>SUMIFS(AssessedValuation[100% Reserved],AssessedValuation[Dist],$C178,AssessedValuation[Tif_NonTIF],$A$4)</f>
        <v>0</v>
      </c>
      <c r="M178" s="8">
        <f>SUMIFS(AssessedValuation[100% Reserved3],AssessedValuation[Dist],$C178,AssessedValuation[Tif_NonTIF],$A$4)</f>
        <v>0</v>
      </c>
      <c r="N178" s="8">
        <f>SUMIFS(AssessedValuation[100% Railroads],AssessedValuation[Dist],$C178,AssessedValuation[Tif_NonTIF],$A$4)</f>
        <v>0</v>
      </c>
      <c r="O178" s="8">
        <f>SUMIFS(AssessedValuation[100% Utilities],AssessedValuation[Dist],$C178,AssessedValuation[Tif_NonTIF],$A$4)</f>
        <v>0</v>
      </c>
      <c r="P178" s="8">
        <f>SUMIFS(AssessedValuation[100% Other],AssessedValuation[Dist],$C178,AssessedValuation[Tif_NonTIF],$A$4)</f>
        <v>0</v>
      </c>
      <c r="Q178" s="8">
        <f>SUMIFS(AssessedValuation[100% Gross],AssessedValuation[Dist],$C178,AssessedValuation[Tif_NonTIF],$A$4)</f>
        <v>53000144</v>
      </c>
      <c r="R178" s="8">
        <f>SUMIFS(AssessedValuation[100% Military Exempt],AssessedValuation[Dist],$C178,AssessedValuation[Tif_NonTIF],$A$4)</f>
        <v>0</v>
      </c>
      <c r="S178" s="8">
        <f>SUMIFS(AssessedValuation[100% Net],AssessedValuation[Dist],$C178,AssessedValuation[Tif_NonTIF],$A$4)</f>
        <v>53000144</v>
      </c>
      <c r="T178" s="8">
        <f>SUMIFS(AssessedValuation[100% Gas &amp; Elec Utilities],AssessedValuation[Dist],$C178,AssessedValuation[Tif_NonTIF],$A$4)</f>
        <v>0</v>
      </c>
      <c r="U178" s="8">
        <f t="shared" si="2"/>
        <v>53000144</v>
      </c>
    </row>
    <row r="179" spans="1:21" x14ac:dyDescent="0.25">
      <c r="A179">
        <f>'Assessed Non-TIF'!A179</f>
        <v>2024</v>
      </c>
      <c r="B179" t="str">
        <f>'Assessed Non-TIF'!B179</f>
        <v>12</v>
      </c>
      <c r="C179" t="str">
        <f>'Assessed Non-TIF'!C179</f>
        <v>4033</v>
      </c>
      <c r="D179" t="str">
        <f>'Assessed Non-TIF'!D179</f>
        <v>4033</v>
      </c>
      <c r="E179" t="str">
        <f>'Assessed Non-TIF'!E179</f>
        <v>MAPLE VALLEY-ANTHON OTO</v>
      </c>
      <c r="F179" t="str">
        <f>'Assessed Non-TIF'!F179</f>
        <v>Maple Valley-Anthon Oto</v>
      </c>
      <c r="G179" s="8">
        <f>SUMIFS(AssessedValuation[100% Residential],AssessedValuation[Dist],$C179,AssessedValuation[Tif_NonTIF],$A$4)</f>
        <v>643325</v>
      </c>
      <c r="H179" s="8">
        <f>SUMIFS(AssessedValuation[100% Ag Land],AssessedValuation[Dist],$C179,AssessedValuation[Tif_NonTIF],$A$4)</f>
        <v>0</v>
      </c>
      <c r="I179" s="8">
        <f>SUMIFS(AssessedValuation[100% Ag Building],AssessedValuation[Dist],$C179,AssessedValuation[Tif_NonTIF],$A$4)</f>
        <v>0</v>
      </c>
      <c r="J179" s="8">
        <f>SUMIFS(AssessedValuation[100% Commercial],AssessedValuation[Dist],$C179,AssessedValuation[Tif_NonTIF],$A$4)</f>
        <v>3811172</v>
      </c>
      <c r="K179" s="8">
        <f>SUMIFS(AssessedValuation[100% Industrial],AssessedValuation[Dist],$C179,AssessedValuation[Tif_NonTIF],$A$4)</f>
        <v>38458</v>
      </c>
      <c r="L179" s="8">
        <f>SUMIFS(AssessedValuation[100% Reserved],AssessedValuation[Dist],$C179,AssessedValuation[Tif_NonTIF],$A$4)</f>
        <v>0</v>
      </c>
      <c r="M179" s="8">
        <f>SUMIFS(AssessedValuation[100% Reserved3],AssessedValuation[Dist],$C179,AssessedValuation[Tif_NonTIF],$A$4)</f>
        <v>0</v>
      </c>
      <c r="N179" s="8">
        <f>SUMIFS(AssessedValuation[100% Railroads],AssessedValuation[Dist],$C179,AssessedValuation[Tif_NonTIF],$A$4)</f>
        <v>0</v>
      </c>
      <c r="O179" s="8">
        <f>SUMIFS(AssessedValuation[100% Utilities],AssessedValuation[Dist],$C179,AssessedValuation[Tif_NonTIF],$A$4)</f>
        <v>0</v>
      </c>
      <c r="P179" s="8">
        <f>SUMIFS(AssessedValuation[100% Other],AssessedValuation[Dist],$C179,AssessedValuation[Tif_NonTIF],$A$4)</f>
        <v>0</v>
      </c>
      <c r="Q179" s="8">
        <f>SUMIFS(AssessedValuation[100% Gross],AssessedValuation[Dist],$C179,AssessedValuation[Tif_NonTIF],$A$4)</f>
        <v>4492955</v>
      </c>
      <c r="R179" s="8">
        <f>SUMIFS(AssessedValuation[100% Military Exempt],AssessedValuation[Dist],$C179,AssessedValuation[Tif_NonTIF],$A$4)</f>
        <v>0</v>
      </c>
      <c r="S179" s="8">
        <f>SUMIFS(AssessedValuation[100% Net],AssessedValuation[Dist],$C179,AssessedValuation[Tif_NonTIF],$A$4)</f>
        <v>4492955</v>
      </c>
      <c r="T179" s="8">
        <f>SUMIFS(AssessedValuation[100% Gas &amp; Elec Utilities],AssessedValuation[Dist],$C179,AssessedValuation[Tif_NonTIF],$A$4)</f>
        <v>0</v>
      </c>
      <c r="U179" s="8">
        <f t="shared" si="2"/>
        <v>4492955</v>
      </c>
    </row>
    <row r="180" spans="1:21" x14ac:dyDescent="0.25">
      <c r="A180">
        <f>'Assessed Non-TIF'!A180</f>
        <v>2024</v>
      </c>
      <c r="B180" t="str">
        <f>'Assessed Non-TIF'!B180</f>
        <v>09</v>
      </c>
      <c r="C180" t="str">
        <f>'Assessed Non-TIF'!C180</f>
        <v>4041</v>
      </c>
      <c r="D180" t="str">
        <f>'Assessed Non-TIF'!D180</f>
        <v>4041</v>
      </c>
      <c r="E180" t="str">
        <f>'Assessed Non-TIF'!E180</f>
        <v>MAQUOKETA</v>
      </c>
      <c r="F180" t="str">
        <f>'Assessed Non-TIF'!F180</f>
        <v>Maquoketa</v>
      </c>
      <c r="G180" s="8">
        <f>SUMIFS(AssessedValuation[100% Residential],AssessedValuation[Dist],$C180,AssessedValuation[Tif_NonTIF],$A$4)</f>
        <v>9219558</v>
      </c>
      <c r="H180" s="8">
        <f>SUMIFS(AssessedValuation[100% Ag Land],AssessedValuation[Dist],$C180,AssessedValuation[Tif_NonTIF],$A$4)</f>
        <v>0</v>
      </c>
      <c r="I180" s="8">
        <f>SUMIFS(AssessedValuation[100% Ag Building],AssessedValuation[Dist],$C180,AssessedValuation[Tif_NonTIF],$A$4)</f>
        <v>0</v>
      </c>
      <c r="J180" s="8">
        <f>SUMIFS(AssessedValuation[100% Commercial],AssessedValuation[Dist],$C180,AssessedValuation[Tif_NonTIF],$A$4)</f>
        <v>13754720</v>
      </c>
      <c r="K180" s="8">
        <f>SUMIFS(AssessedValuation[100% Industrial],AssessedValuation[Dist],$C180,AssessedValuation[Tif_NonTIF],$A$4)</f>
        <v>0</v>
      </c>
      <c r="L180" s="8">
        <f>SUMIFS(AssessedValuation[100% Reserved],AssessedValuation[Dist],$C180,AssessedValuation[Tif_NonTIF],$A$4)</f>
        <v>0</v>
      </c>
      <c r="M180" s="8">
        <f>SUMIFS(AssessedValuation[100% Reserved3],AssessedValuation[Dist],$C180,AssessedValuation[Tif_NonTIF],$A$4)</f>
        <v>0</v>
      </c>
      <c r="N180" s="8">
        <f>SUMIFS(AssessedValuation[100% Railroads],AssessedValuation[Dist],$C180,AssessedValuation[Tif_NonTIF],$A$4)</f>
        <v>0</v>
      </c>
      <c r="O180" s="8">
        <f>SUMIFS(AssessedValuation[100% Utilities],AssessedValuation[Dist],$C180,AssessedValuation[Tif_NonTIF],$A$4)</f>
        <v>0</v>
      </c>
      <c r="P180" s="8">
        <f>SUMIFS(AssessedValuation[100% Other],AssessedValuation[Dist],$C180,AssessedValuation[Tif_NonTIF],$A$4)</f>
        <v>0</v>
      </c>
      <c r="Q180" s="8">
        <f>SUMIFS(AssessedValuation[100% Gross],AssessedValuation[Dist],$C180,AssessedValuation[Tif_NonTIF],$A$4)</f>
        <v>22974278</v>
      </c>
      <c r="R180" s="8">
        <f>SUMIFS(AssessedValuation[100% Military Exempt],AssessedValuation[Dist],$C180,AssessedValuation[Tif_NonTIF],$A$4)</f>
        <v>0</v>
      </c>
      <c r="S180" s="8">
        <f>SUMIFS(AssessedValuation[100% Net],AssessedValuation[Dist],$C180,AssessedValuation[Tif_NonTIF],$A$4)</f>
        <v>22974278</v>
      </c>
      <c r="T180" s="8">
        <f>SUMIFS(AssessedValuation[100% Gas &amp; Elec Utilities],AssessedValuation[Dist],$C180,AssessedValuation[Tif_NonTIF],$A$4)</f>
        <v>0</v>
      </c>
      <c r="U180" s="8">
        <f t="shared" si="2"/>
        <v>22974278</v>
      </c>
    </row>
    <row r="181" spans="1:21" x14ac:dyDescent="0.25">
      <c r="A181">
        <f>'Assessed Non-TIF'!A181</f>
        <v>2024</v>
      </c>
      <c r="B181" t="str">
        <f>'Assessed Non-TIF'!B181</f>
        <v>01</v>
      </c>
      <c r="C181" t="str">
        <f>'Assessed Non-TIF'!C181</f>
        <v>4043</v>
      </c>
      <c r="D181" t="str">
        <f>'Assessed Non-TIF'!D181</f>
        <v>4043</v>
      </c>
      <c r="E181" t="str">
        <f>'Assessed Non-TIF'!E181</f>
        <v>MAQUOKETA VALLEY</v>
      </c>
      <c r="F181" t="str">
        <f>'Assessed Non-TIF'!F181</f>
        <v>Maquoketa Valley</v>
      </c>
      <c r="G181" s="8">
        <f>SUMIFS(AssessedValuation[100% Residential],AssessedValuation[Dist],$C181,AssessedValuation[Tif_NonTIF],$A$4)</f>
        <v>3308278</v>
      </c>
      <c r="H181" s="8">
        <f>SUMIFS(AssessedValuation[100% Ag Land],AssessedValuation[Dist],$C181,AssessedValuation[Tif_NonTIF],$A$4)</f>
        <v>0</v>
      </c>
      <c r="I181" s="8">
        <f>SUMIFS(AssessedValuation[100% Ag Building],AssessedValuation[Dist],$C181,AssessedValuation[Tif_NonTIF],$A$4)</f>
        <v>0</v>
      </c>
      <c r="J181" s="8">
        <f>SUMIFS(AssessedValuation[100% Commercial],AssessedValuation[Dist],$C181,AssessedValuation[Tif_NonTIF],$A$4)</f>
        <v>1039482</v>
      </c>
      <c r="K181" s="8">
        <f>SUMIFS(AssessedValuation[100% Industrial],AssessedValuation[Dist],$C181,AssessedValuation[Tif_NonTIF],$A$4)</f>
        <v>374003</v>
      </c>
      <c r="L181" s="8">
        <f>SUMIFS(AssessedValuation[100% Reserved],AssessedValuation[Dist],$C181,AssessedValuation[Tif_NonTIF],$A$4)</f>
        <v>0</v>
      </c>
      <c r="M181" s="8">
        <f>SUMIFS(AssessedValuation[100% Reserved3],AssessedValuation[Dist],$C181,AssessedValuation[Tif_NonTIF],$A$4)</f>
        <v>0</v>
      </c>
      <c r="N181" s="8">
        <f>SUMIFS(AssessedValuation[100% Railroads],AssessedValuation[Dist],$C181,AssessedValuation[Tif_NonTIF],$A$4)</f>
        <v>0</v>
      </c>
      <c r="O181" s="8">
        <f>SUMIFS(AssessedValuation[100% Utilities],AssessedValuation[Dist],$C181,AssessedValuation[Tif_NonTIF],$A$4)</f>
        <v>0</v>
      </c>
      <c r="P181" s="8">
        <f>SUMIFS(AssessedValuation[100% Other],AssessedValuation[Dist],$C181,AssessedValuation[Tif_NonTIF],$A$4)</f>
        <v>0</v>
      </c>
      <c r="Q181" s="8">
        <f>SUMIFS(AssessedValuation[100% Gross],AssessedValuation[Dist],$C181,AssessedValuation[Tif_NonTIF],$A$4)</f>
        <v>4721763</v>
      </c>
      <c r="R181" s="8">
        <f>SUMIFS(AssessedValuation[100% Military Exempt],AssessedValuation[Dist],$C181,AssessedValuation[Tif_NonTIF],$A$4)</f>
        <v>0</v>
      </c>
      <c r="S181" s="8">
        <f>SUMIFS(AssessedValuation[100% Net],AssessedValuation[Dist],$C181,AssessedValuation[Tif_NonTIF],$A$4)</f>
        <v>4721763</v>
      </c>
      <c r="T181" s="8">
        <f>SUMIFS(AssessedValuation[100% Gas &amp; Elec Utilities],AssessedValuation[Dist],$C181,AssessedValuation[Tif_NonTIF],$A$4)</f>
        <v>0</v>
      </c>
      <c r="U181" s="8">
        <f t="shared" si="2"/>
        <v>4721763</v>
      </c>
    </row>
    <row r="182" spans="1:21" x14ac:dyDescent="0.25">
      <c r="A182">
        <f>'Assessed Non-TIF'!A182</f>
        <v>2024</v>
      </c>
      <c r="B182" t="str">
        <f>'Assessed Non-TIF'!B182</f>
        <v>12</v>
      </c>
      <c r="C182" t="str">
        <f>'Assessed Non-TIF'!C182</f>
        <v>4068</v>
      </c>
      <c r="D182" t="str">
        <f>'Assessed Non-TIF'!D182</f>
        <v>4068</v>
      </c>
      <c r="E182" t="str">
        <f>'Assessed Non-TIF'!E182</f>
        <v>MARCUS-MERIDEN CLEGHORN</v>
      </c>
      <c r="F182" t="str">
        <f>'Assessed Non-TIF'!F182</f>
        <v>Marcus-Meriden Cleghorn</v>
      </c>
      <c r="G182" s="8">
        <f>SUMIFS(AssessedValuation[100% Residential],AssessedValuation[Dist],$C182,AssessedValuation[Tif_NonTIF],$A$4)</f>
        <v>96228</v>
      </c>
      <c r="H182" s="8">
        <f>SUMIFS(AssessedValuation[100% Ag Land],AssessedValuation[Dist],$C182,AssessedValuation[Tif_NonTIF],$A$4)</f>
        <v>0</v>
      </c>
      <c r="I182" s="8">
        <f>SUMIFS(AssessedValuation[100% Ag Building],AssessedValuation[Dist],$C182,AssessedValuation[Tif_NonTIF],$A$4)</f>
        <v>0</v>
      </c>
      <c r="J182" s="8">
        <f>SUMIFS(AssessedValuation[100% Commercial],AssessedValuation[Dist],$C182,AssessedValuation[Tif_NonTIF],$A$4)</f>
        <v>1428078</v>
      </c>
      <c r="K182" s="8">
        <f>SUMIFS(AssessedValuation[100% Industrial],AssessedValuation[Dist],$C182,AssessedValuation[Tif_NonTIF],$A$4)</f>
        <v>6725920</v>
      </c>
      <c r="L182" s="8">
        <f>SUMIFS(AssessedValuation[100% Reserved],AssessedValuation[Dist],$C182,AssessedValuation[Tif_NonTIF],$A$4)</f>
        <v>0</v>
      </c>
      <c r="M182" s="8">
        <f>SUMIFS(AssessedValuation[100% Reserved3],AssessedValuation[Dist],$C182,AssessedValuation[Tif_NonTIF],$A$4)</f>
        <v>0</v>
      </c>
      <c r="N182" s="8">
        <f>SUMIFS(AssessedValuation[100% Railroads],AssessedValuation[Dist],$C182,AssessedValuation[Tif_NonTIF],$A$4)</f>
        <v>0</v>
      </c>
      <c r="O182" s="8">
        <f>SUMIFS(AssessedValuation[100% Utilities],AssessedValuation[Dist],$C182,AssessedValuation[Tif_NonTIF],$A$4)</f>
        <v>0</v>
      </c>
      <c r="P182" s="8">
        <f>SUMIFS(AssessedValuation[100% Other],AssessedValuation[Dist],$C182,AssessedValuation[Tif_NonTIF],$A$4)</f>
        <v>0</v>
      </c>
      <c r="Q182" s="8">
        <f>SUMIFS(AssessedValuation[100% Gross],AssessedValuation[Dist],$C182,AssessedValuation[Tif_NonTIF],$A$4)</f>
        <v>8250226</v>
      </c>
      <c r="R182" s="8">
        <f>SUMIFS(AssessedValuation[100% Military Exempt],AssessedValuation[Dist],$C182,AssessedValuation[Tif_NonTIF],$A$4)</f>
        <v>0</v>
      </c>
      <c r="S182" s="8">
        <f>SUMIFS(AssessedValuation[100% Net],AssessedValuation[Dist],$C182,AssessedValuation[Tif_NonTIF],$A$4)</f>
        <v>8250226</v>
      </c>
      <c r="T182" s="8">
        <f>SUMIFS(AssessedValuation[100% Gas &amp; Elec Utilities],AssessedValuation[Dist],$C182,AssessedValuation[Tif_NonTIF],$A$4)</f>
        <v>0</v>
      </c>
      <c r="U182" s="8">
        <f t="shared" si="2"/>
        <v>8250226</v>
      </c>
    </row>
    <row r="183" spans="1:21" x14ac:dyDescent="0.25">
      <c r="A183">
        <f>'Assessed Non-TIF'!A183</f>
        <v>2024</v>
      </c>
      <c r="B183" t="str">
        <f>'Assessed Non-TIF'!B183</f>
        <v>10</v>
      </c>
      <c r="C183" t="str">
        <f>'Assessed Non-TIF'!C183</f>
        <v>4086</v>
      </c>
      <c r="D183" t="str">
        <f>'Assessed Non-TIF'!D183</f>
        <v>4086</v>
      </c>
      <c r="E183" t="str">
        <f>'Assessed Non-TIF'!E183</f>
        <v>MARION</v>
      </c>
      <c r="F183" t="str">
        <f>'Assessed Non-TIF'!F183</f>
        <v>Marion</v>
      </c>
      <c r="G183" s="8">
        <f>SUMIFS(AssessedValuation[100% Residential],AssessedValuation[Dist],$C183,AssessedValuation[Tif_NonTIF],$A$4)</f>
        <v>60320892</v>
      </c>
      <c r="H183" s="8">
        <f>SUMIFS(AssessedValuation[100% Ag Land],AssessedValuation[Dist],$C183,AssessedValuation[Tif_NonTIF],$A$4)</f>
        <v>4851</v>
      </c>
      <c r="I183" s="8">
        <f>SUMIFS(AssessedValuation[100% Ag Building],AssessedValuation[Dist],$C183,AssessedValuation[Tif_NonTIF],$A$4)</f>
        <v>0</v>
      </c>
      <c r="J183" s="8">
        <f>SUMIFS(AssessedValuation[100% Commercial],AssessedValuation[Dist],$C183,AssessedValuation[Tif_NonTIF],$A$4)</f>
        <v>18680442</v>
      </c>
      <c r="K183" s="8">
        <f>SUMIFS(AssessedValuation[100% Industrial],AssessedValuation[Dist],$C183,AssessedValuation[Tif_NonTIF],$A$4)</f>
        <v>996442</v>
      </c>
      <c r="L183" s="8">
        <f>SUMIFS(AssessedValuation[100% Reserved],AssessedValuation[Dist],$C183,AssessedValuation[Tif_NonTIF],$A$4)</f>
        <v>0</v>
      </c>
      <c r="M183" s="8">
        <f>SUMIFS(AssessedValuation[100% Reserved3],AssessedValuation[Dist],$C183,AssessedValuation[Tif_NonTIF],$A$4)</f>
        <v>0</v>
      </c>
      <c r="N183" s="8">
        <f>SUMIFS(AssessedValuation[100% Railroads],AssessedValuation[Dist],$C183,AssessedValuation[Tif_NonTIF],$A$4)</f>
        <v>0</v>
      </c>
      <c r="O183" s="8">
        <f>SUMIFS(AssessedValuation[100% Utilities],AssessedValuation[Dist],$C183,AssessedValuation[Tif_NonTIF],$A$4)</f>
        <v>0</v>
      </c>
      <c r="P183" s="8">
        <f>SUMIFS(AssessedValuation[100% Other],AssessedValuation[Dist],$C183,AssessedValuation[Tif_NonTIF],$A$4)</f>
        <v>0</v>
      </c>
      <c r="Q183" s="8">
        <f>SUMIFS(AssessedValuation[100% Gross],AssessedValuation[Dist],$C183,AssessedValuation[Tif_NonTIF],$A$4)</f>
        <v>80002627</v>
      </c>
      <c r="R183" s="8">
        <f>SUMIFS(AssessedValuation[100% Military Exempt],AssessedValuation[Dist],$C183,AssessedValuation[Tif_NonTIF],$A$4)</f>
        <v>0</v>
      </c>
      <c r="S183" s="8">
        <f>SUMIFS(AssessedValuation[100% Net],AssessedValuation[Dist],$C183,AssessedValuation[Tif_NonTIF],$A$4)</f>
        <v>80002627</v>
      </c>
      <c r="T183" s="8">
        <f>SUMIFS(AssessedValuation[100% Gas &amp; Elec Utilities],AssessedValuation[Dist],$C183,AssessedValuation[Tif_NonTIF],$A$4)</f>
        <v>0</v>
      </c>
      <c r="U183" s="8">
        <f t="shared" si="2"/>
        <v>80002627</v>
      </c>
    </row>
    <row r="184" spans="1:21" x14ac:dyDescent="0.25">
      <c r="A184">
        <f>'Assessed Non-TIF'!A184</f>
        <v>2024</v>
      </c>
      <c r="B184" t="str">
        <f>'Assessed Non-TIF'!B184</f>
        <v>07</v>
      </c>
      <c r="C184" t="str">
        <f>'Assessed Non-TIF'!C184</f>
        <v>4104</v>
      </c>
      <c r="D184" t="str">
        <f>'Assessed Non-TIF'!D184</f>
        <v>4104</v>
      </c>
      <c r="E184" t="str">
        <f>'Assessed Non-TIF'!E184</f>
        <v>MARSHALLTOWN</v>
      </c>
      <c r="F184" t="str">
        <f>'Assessed Non-TIF'!F184</f>
        <v>Marshalltown</v>
      </c>
      <c r="G184" s="8">
        <f>SUMIFS(AssessedValuation[100% Residential],AssessedValuation[Dist],$C184,AssessedValuation[Tif_NonTIF],$A$4)</f>
        <v>5510620</v>
      </c>
      <c r="H184" s="8">
        <f>SUMIFS(AssessedValuation[100% Ag Land],AssessedValuation[Dist],$C184,AssessedValuation[Tif_NonTIF],$A$4)</f>
        <v>0</v>
      </c>
      <c r="I184" s="8">
        <f>SUMIFS(AssessedValuation[100% Ag Building],AssessedValuation[Dist],$C184,AssessedValuation[Tif_NonTIF],$A$4)</f>
        <v>0</v>
      </c>
      <c r="J184" s="8">
        <f>SUMIFS(AssessedValuation[100% Commercial],AssessedValuation[Dist],$C184,AssessedValuation[Tif_NonTIF],$A$4)</f>
        <v>18916991</v>
      </c>
      <c r="K184" s="8">
        <f>SUMIFS(AssessedValuation[100% Industrial],AssessedValuation[Dist],$C184,AssessedValuation[Tif_NonTIF],$A$4)</f>
        <v>7717001</v>
      </c>
      <c r="L184" s="8">
        <f>SUMIFS(AssessedValuation[100% Reserved],AssessedValuation[Dist],$C184,AssessedValuation[Tif_NonTIF],$A$4)</f>
        <v>0</v>
      </c>
      <c r="M184" s="8">
        <f>SUMIFS(AssessedValuation[100% Reserved3],AssessedValuation[Dist],$C184,AssessedValuation[Tif_NonTIF],$A$4)</f>
        <v>0</v>
      </c>
      <c r="N184" s="8">
        <f>SUMIFS(AssessedValuation[100% Railroads],AssessedValuation[Dist],$C184,AssessedValuation[Tif_NonTIF],$A$4)</f>
        <v>0</v>
      </c>
      <c r="O184" s="8">
        <f>SUMIFS(AssessedValuation[100% Utilities],AssessedValuation[Dist],$C184,AssessedValuation[Tif_NonTIF],$A$4)</f>
        <v>0</v>
      </c>
      <c r="P184" s="8">
        <f>SUMIFS(AssessedValuation[100% Other],AssessedValuation[Dist],$C184,AssessedValuation[Tif_NonTIF],$A$4)</f>
        <v>0</v>
      </c>
      <c r="Q184" s="8">
        <f>SUMIFS(AssessedValuation[100% Gross],AssessedValuation[Dist],$C184,AssessedValuation[Tif_NonTIF],$A$4)</f>
        <v>32144612</v>
      </c>
      <c r="R184" s="8">
        <f>SUMIFS(AssessedValuation[100% Military Exempt],AssessedValuation[Dist],$C184,AssessedValuation[Tif_NonTIF],$A$4)</f>
        <v>0</v>
      </c>
      <c r="S184" s="8">
        <f>SUMIFS(AssessedValuation[100% Net],AssessedValuation[Dist],$C184,AssessedValuation[Tif_NonTIF],$A$4)</f>
        <v>32144612</v>
      </c>
      <c r="T184" s="8">
        <f>SUMIFS(AssessedValuation[100% Gas &amp; Elec Utilities],AssessedValuation[Dist],$C184,AssessedValuation[Tif_NonTIF],$A$4)</f>
        <v>0</v>
      </c>
      <c r="U184" s="8">
        <f t="shared" si="2"/>
        <v>32144612</v>
      </c>
    </row>
    <row r="185" spans="1:21" x14ac:dyDescent="0.25">
      <c r="A185">
        <f>'Assessed Non-TIF'!A185</f>
        <v>2024</v>
      </c>
      <c r="B185" t="str">
        <f>'Assessed Non-TIF'!B185</f>
        <v>11</v>
      </c>
      <c r="C185" t="str">
        <f>'Assessed Non-TIF'!C185</f>
        <v>4122</v>
      </c>
      <c r="D185" t="str">
        <f>'Assessed Non-TIF'!D185</f>
        <v>4122</v>
      </c>
      <c r="E185" t="str">
        <f>'Assessed Non-TIF'!E185</f>
        <v>MARTENSDALE-ST MARYS</v>
      </c>
      <c r="F185" t="str">
        <f>'Assessed Non-TIF'!F185</f>
        <v>Martensdale-St Marys</v>
      </c>
      <c r="G185" s="8">
        <f>SUMIFS(AssessedValuation[100% Residential],AssessedValuation[Dist],$C185,AssessedValuation[Tif_NonTIF],$A$4)</f>
        <v>0</v>
      </c>
      <c r="H185" s="8">
        <f>SUMIFS(AssessedValuation[100% Ag Land],AssessedValuation[Dist],$C185,AssessedValuation[Tif_NonTIF],$A$4)</f>
        <v>0</v>
      </c>
      <c r="I185" s="8">
        <f>SUMIFS(AssessedValuation[100% Ag Building],AssessedValuation[Dist],$C185,AssessedValuation[Tif_NonTIF],$A$4)</f>
        <v>0</v>
      </c>
      <c r="J185" s="8">
        <f>SUMIFS(AssessedValuation[100% Commercial],AssessedValuation[Dist],$C185,AssessedValuation[Tif_NonTIF],$A$4)</f>
        <v>0</v>
      </c>
      <c r="K185" s="8">
        <f>SUMIFS(AssessedValuation[100% Industrial],AssessedValuation[Dist],$C185,AssessedValuation[Tif_NonTIF],$A$4)</f>
        <v>0</v>
      </c>
      <c r="L185" s="8">
        <f>SUMIFS(AssessedValuation[100% Reserved],AssessedValuation[Dist],$C185,AssessedValuation[Tif_NonTIF],$A$4)</f>
        <v>0</v>
      </c>
      <c r="M185" s="8">
        <f>SUMIFS(AssessedValuation[100% Reserved3],AssessedValuation[Dist],$C185,AssessedValuation[Tif_NonTIF],$A$4)</f>
        <v>0</v>
      </c>
      <c r="N185" s="8">
        <f>SUMIFS(AssessedValuation[100% Railroads],AssessedValuation[Dist],$C185,AssessedValuation[Tif_NonTIF],$A$4)</f>
        <v>0</v>
      </c>
      <c r="O185" s="8">
        <f>SUMIFS(AssessedValuation[100% Utilities],AssessedValuation[Dist],$C185,AssessedValuation[Tif_NonTIF],$A$4)</f>
        <v>0</v>
      </c>
      <c r="P185" s="8">
        <f>SUMIFS(AssessedValuation[100% Other],AssessedValuation[Dist],$C185,AssessedValuation[Tif_NonTIF],$A$4)</f>
        <v>0</v>
      </c>
      <c r="Q185" s="8">
        <f>SUMIFS(AssessedValuation[100% Gross],AssessedValuation[Dist],$C185,AssessedValuation[Tif_NonTIF],$A$4)</f>
        <v>0</v>
      </c>
      <c r="R185" s="8">
        <f>SUMIFS(AssessedValuation[100% Military Exempt],AssessedValuation[Dist],$C185,AssessedValuation[Tif_NonTIF],$A$4)</f>
        <v>0</v>
      </c>
      <c r="S185" s="8">
        <f>SUMIFS(AssessedValuation[100% Net],AssessedValuation[Dist],$C185,AssessedValuation[Tif_NonTIF],$A$4)</f>
        <v>0</v>
      </c>
      <c r="T185" s="8">
        <f>SUMIFS(AssessedValuation[100% Gas &amp; Elec Utilities],AssessedValuation[Dist],$C185,AssessedValuation[Tif_NonTIF],$A$4)</f>
        <v>0</v>
      </c>
      <c r="U185" s="8">
        <f t="shared" si="2"/>
        <v>0</v>
      </c>
    </row>
    <row r="186" spans="1:21" x14ac:dyDescent="0.25">
      <c r="A186">
        <f>'Assessed Non-TIF'!A186</f>
        <v>2024</v>
      </c>
      <c r="B186" t="str">
        <f>'Assessed Non-TIF'!B186</f>
        <v>07</v>
      </c>
      <c r="C186" t="str">
        <f>'Assessed Non-TIF'!C186</f>
        <v>4131</v>
      </c>
      <c r="D186" t="str">
        <f>'Assessed Non-TIF'!D186</f>
        <v>4131</v>
      </c>
      <c r="E186" t="str">
        <f>'Assessed Non-TIF'!E186</f>
        <v>MASON CITY</v>
      </c>
      <c r="F186" t="str">
        <f>'Assessed Non-TIF'!F186</f>
        <v>Mason City</v>
      </c>
      <c r="G186" s="8">
        <f>SUMIFS(AssessedValuation[100% Residential],AssessedValuation[Dist],$C186,AssessedValuation[Tif_NonTIF],$A$4)</f>
        <v>4670046</v>
      </c>
      <c r="H186" s="8">
        <f>SUMIFS(AssessedValuation[100% Ag Land],AssessedValuation[Dist],$C186,AssessedValuation[Tif_NonTIF],$A$4)</f>
        <v>0</v>
      </c>
      <c r="I186" s="8">
        <f>SUMIFS(AssessedValuation[100% Ag Building],AssessedValuation[Dist],$C186,AssessedValuation[Tif_NonTIF],$A$4)</f>
        <v>0</v>
      </c>
      <c r="J186" s="8">
        <f>SUMIFS(AssessedValuation[100% Commercial],AssessedValuation[Dist],$C186,AssessedValuation[Tif_NonTIF],$A$4)</f>
        <v>37393298</v>
      </c>
      <c r="K186" s="8">
        <f>SUMIFS(AssessedValuation[100% Industrial],AssessedValuation[Dist],$C186,AssessedValuation[Tif_NonTIF],$A$4)</f>
        <v>5664534</v>
      </c>
      <c r="L186" s="8">
        <f>SUMIFS(AssessedValuation[100% Reserved],AssessedValuation[Dist],$C186,AssessedValuation[Tif_NonTIF],$A$4)</f>
        <v>0</v>
      </c>
      <c r="M186" s="8">
        <f>SUMIFS(AssessedValuation[100% Reserved3],AssessedValuation[Dist],$C186,AssessedValuation[Tif_NonTIF],$A$4)</f>
        <v>0</v>
      </c>
      <c r="N186" s="8">
        <f>SUMIFS(AssessedValuation[100% Railroads],AssessedValuation[Dist],$C186,AssessedValuation[Tif_NonTIF],$A$4)</f>
        <v>0</v>
      </c>
      <c r="O186" s="8">
        <f>SUMIFS(AssessedValuation[100% Utilities],AssessedValuation[Dist],$C186,AssessedValuation[Tif_NonTIF],$A$4)</f>
        <v>0</v>
      </c>
      <c r="P186" s="8">
        <f>SUMIFS(AssessedValuation[100% Other],AssessedValuation[Dist],$C186,AssessedValuation[Tif_NonTIF],$A$4)</f>
        <v>0</v>
      </c>
      <c r="Q186" s="8">
        <f>SUMIFS(AssessedValuation[100% Gross],AssessedValuation[Dist],$C186,AssessedValuation[Tif_NonTIF],$A$4)</f>
        <v>47727878</v>
      </c>
      <c r="R186" s="8">
        <f>SUMIFS(AssessedValuation[100% Military Exempt],AssessedValuation[Dist],$C186,AssessedValuation[Tif_NonTIF],$A$4)</f>
        <v>0</v>
      </c>
      <c r="S186" s="8">
        <f>SUMIFS(AssessedValuation[100% Net],AssessedValuation[Dist],$C186,AssessedValuation[Tif_NonTIF],$A$4)</f>
        <v>47727878</v>
      </c>
      <c r="T186" s="8">
        <f>SUMIFS(AssessedValuation[100% Gas &amp; Elec Utilities],AssessedValuation[Dist],$C186,AssessedValuation[Tif_NonTIF],$A$4)</f>
        <v>0</v>
      </c>
      <c r="U186" s="8">
        <f t="shared" si="2"/>
        <v>47727878</v>
      </c>
    </row>
    <row r="187" spans="1:21" x14ac:dyDescent="0.25">
      <c r="A187">
        <f>'Assessed Non-TIF'!A187</f>
        <v>2024</v>
      </c>
      <c r="B187" t="str">
        <f>'Assessed Non-TIF'!B187</f>
        <v>15</v>
      </c>
      <c r="C187" t="str">
        <f>'Assessed Non-TIF'!C187</f>
        <v>4203</v>
      </c>
      <c r="D187" t="str">
        <f>'Assessed Non-TIF'!D187</f>
        <v>4203</v>
      </c>
      <c r="E187" t="str">
        <f>'Assessed Non-TIF'!E187</f>
        <v>MEDIAPOLIS</v>
      </c>
      <c r="F187" t="str">
        <f>'Assessed Non-TIF'!F187</f>
        <v>Mediapolis</v>
      </c>
      <c r="G187" s="8">
        <f>SUMIFS(AssessedValuation[100% Residential],AssessedValuation[Dist],$C187,AssessedValuation[Tif_NonTIF],$A$4)</f>
        <v>3389728</v>
      </c>
      <c r="H187" s="8">
        <f>SUMIFS(AssessedValuation[100% Ag Land],AssessedValuation[Dist],$C187,AssessedValuation[Tif_NonTIF],$A$4)</f>
        <v>6103</v>
      </c>
      <c r="I187" s="8">
        <f>SUMIFS(AssessedValuation[100% Ag Building],AssessedValuation[Dist],$C187,AssessedValuation[Tif_NonTIF],$A$4)</f>
        <v>0</v>
      </c>
      <c r="J187" s="8">
        <f>SUMIFS(AssessedValuation[100% Commercial],AssessedValuation[Dist],$C187,AssessedValuation[Tif_NonTIF],$A$4)</f>
        <v>630352</v>
      </c>
      <c r="K187" s="8">
        <f>SUMIFS(AssessedValuation[100% Industrial],AssessedValuation[Dist],$C187,AssessedValuation[Tif_NonTIF],$A$4)</f>
        <v>0</v>
      </c>
      <c r="L187" s="8">
        <f>SUMIFS(AssessedValuation[100% Reserved],AssessedValuation[Dist],$C187,AssessedValuation[Tif_NonTIF],$A$4)</f>
        <v>0</v>
      </c>
      <c r="M187" s="8">
        <f>SUMIFS(AssessedValuation[100% Reserved3],AssessedValuation[Dist],$C187,AssessedValuation[Tif_NonTIF],$A$4)</f>
        <v>0</v>
      </c>
      <c r="N187" s="8">
        <f>SUMIFS(AssessedValuation[100% Railroads],AssessedValuation[Dist],$C187,AssessedValuation[Tif_NonTIF],$A$4)</f>
        <v>0</v>
      </c>
      <c r="O187" s="8">
        <f>SUMIFS(AssessedValuation[100% Utilities],AssessedValuation[Dist],$C187,AssessedValuation[Tif_NonTIF],$A$4)</f>
        <v>0</v>
      </c>
      <c r="P187" s="8">
        <f>SUMIFS(AssessedValuation[100% Other],AssessedValuation[Dist],$C187,AssessedValuation[Tif_NonTIF],$A$4)</f>
        <v>0</v>
      </c>
      <c r="Q187" s="8">
        <f>SUMIFS(AssessedValuation[100% Gross],AssessedValuation[Dist],$C187,AssessedValuation[Tif_NonTIF],$A$4)</f>
        <v>4026183</v>
      </c>
      <c r="R187" s="8">
        <f>SUMIFS(AssessedValuation[100% Military Exempt],AssessedValuation[Dist],$C187,AssessedValuation[Tif_NonTIF],$A$4)</f>
        <v>3704</v>
      </c>
      <c r="S187" s="8">
        <f>SUMIFS(AssessedValuation[100% Net],AssessedValuation[Dist],$C187,AssessedValuation[Tif_NonTIF],$A$4)</f>
        <v>4022479</v>
      </c>
      <c r="T187" s="8">
        <f>SUMIFS(AssessedValuation[100% Gas &amp; Elec Utilities],AssessedValuation[Dist],$C187,AssessedValuation[Tif_NonTIF],$A$4)</f>
        <v>0</v>
      </c>
      <c r="U187" s="8">
        <f t="shared" si="2"/>
        <v>4022479</v>
      </c>
    </row>
    <row r="188" spans="1:21" x14ac:dyDescent="0.25">
      <c r="A188">
        <f>'Assessed Non-TIF'!A188</f>
        <v>2024</v>
      </c>
      <c r="B188" t="str">
        <f>'Assessed Non-TIF'!B188</f>
        <v>11</v>
      </c>
      <c r="C188" t="str">
        <f>'Assessed Non-TIF'!C188</f>
        <v>4212</v>
      </c>
      <c r="D188" t="str">
        <f>'Assessed Non-TIF'!D188</f>
        <v>4212</v>
      </c>
      <c r="E188" t="str">
        <f>'Assessed Non-TIF'!E188</f>
        <v>MELCHER-DALLAS</v>
      </c>
      <c r="F188" t="str">
        <f>'Assessed Non-TIF'!F188</f>
        <v>Melcher-Dallas</v>
      </c>
      <c r="G188" s="8">
        <f>SUMIFS(AssessedValuation[100% Residential],AssessedValuation[Dist],$C188,AssessedValuation[Tif_NonTIF],$A$4)</f>
        <v>0</v>
      </c>
      <c r="H188" s="8">
        <f>SUMIFS(AssessedValuation[100% Ag Land],AssessedValuation[Dist],$C188,AssessedValuation[Tif_NonTIF],$A$4)</f>
        <v>0</v>
      </c>
      <c r="I188" s="8">
        <f>SUMIFS(AssessedValuation[100% Ag Building],AssessedValuation[Dist],$C188,AssessedValuation[Tif_NonTIF],$A$4)</f>
        <v>0</v>
      </c>
      <c r="J188" s="8">
        <f>SUMIFS(AssessedValuation[100% Commercial],AssessedValuation[Dist],$C188,AssessedValuation[Tif_NonTIF],$A$4)</f>
        <v>0</v>
      </c>
      <c r="K188" s="8">
        <f>SUMIFS(AssessedValuation[100% Industrial],AssessedValuation[Dist],$C188,AssessedValuation[Tif_NonTIF],$A$4)</f>
        <v>0</v>
      </c>
      <c r="L188" s="8">
        <f>SUMIFS(AssessedValuation[100% Reserved],AssessedValuation[Dist],$C188,AssessedValuation[Tif_NonTIF],$A$4)</f>
        <v>0</v>
      </c>
      <c r="M188" s="8">
        <f>SUMIFS(AssessedValuation[100% Reserved3],AssessedValuation[Dist],$C188,AssessedValuation[Tif_NonTIF],$A$4)</f>
        <v>0</v>
      </c>
      <c r="N188" s="8">
        <f>SUMIFS(AssessedValuation[100% Railroads],AssessedValuation[Dist],$C188,AssessedValuation[Tif_NonTIF],$A$4)</f>
        <v>0</v>
      </c>
      <c r="O188" s="8">
        <f>SUMIFS(AssessedValuation[100% Utilities],AssessedValuation[Dist],$C188,AssessedValuation[Tif_NonTIF],$A$4)</f>
        <v>0</v>
      </c>
      <c r="P188" s="8">
        <f>SUMIFS(AssessedValuation[100% Other],AssessedValuation[Dist],$C188,AssessedValuation[Tif_NonTIF],$A$4)</f>
        <v>0</v>
      </c>
      <c r="Q188" s="8">
        <f>SUMIFS(AssessedValuation[100% Gross],AssessedValuation[Dist],$C188,AssessedValuation[Tif_NonTIF],$A$4)</f>
        <v>0</v>
      </c>
      <c r="R188" s="8">
        <f>SUMIFS(AssessedValuation[100% Military Exempt],AssessedValuation[Dist],$C188,AssessedValuation[Tif_NonTIF],$A$4)</f>
        <v>0</v>
      </c>
      <c r="S188" s="8">
        <f>SUMIFS(AssessedValuation[100% Net],AssessedValuation[Dist],$C188,AssessedValuation[Tif_NonTIF],$A$4)</f>
        <v>0</v>
      </c>
      <c r="T188" s="8">
        <f>SUMIFS(AssessedValuation[100% Gas &amp; Elec Utilities],AssessedValuation[Dist],$C188,AssessedValuation[Tif_NonTIF],$A$4)</f>
        <v>0</v>
      </c>
      <c r="U188" s="8">
        <f t="shared" si="2"/>
        <v>0</v>
      </c>
    </row>
    <row r="189" spans="1:21" x14ac:dyDescent="0.25">
      <c r="A189">
        <f>'Assessed Non-TIF'!A189</f>
        <v>2024</v>
      </c>
      <c r="B189" t="str">
        <f>'Assessed Non-TIF'!B189</f>
        <v>01</v>
      </c>
      <c r="C189" t="str">
        <f>'Assessed Non-TIF'!C189</f>
        <v>4419</v>
      </c>
      <c r="D189" t="str">
        <f>'Assessed Non-TIF'!D189</f>
        <v>4419</v>
      </c>
      <c r="E189" t="str">
        <f>'Assessed Non-TIF'!E189</f>
        <v>MFL MAR MAC</v>
      </c>
      <c r="F189" t="str">
        <f>'Assessed Non-TIF'!F189</f>
        <v>MFL Mar Mac</v>
      </c>
      <c r="G189" s="8">
        <f>SUMIFS(AssessedValuation[100% Residential],AssessedValuation[Dist],$C189,AssessedValuation[Tif_NonTIF],$A$4)</f>
        <v>18364158</v>
      </c>
      <c r="H189" s="8">
        <f>SUMIFS(AssessedValuation[100% Ag Land],AssessedValuation[Dist],$C189,AssessedValuation[Tif_NonTIF],$A$4)</f>
        <v>127894</v>
      </c>
      <c r="I189" s="8">
        <f>SUMIFS(AssessedValuation[100% Ag Building],AssessedValuation[Dist],$C189,AssessedValuation[Tif_NonTIF],$A$4)</f>
        <v>1648</v>
      </c>
      <c r="J189" s="8">
        <f>SUMIFS(AssessedValuation[100% Commercial],AssessedValuation[Dist],$C189,AssessedValuation[Tif_NonTIF],$A$4)</f>
        <v>7441606</v>
      </c>
      <c r="K189" s="8">
        <f>SUMIFS(AssessedValuation[100% Industrial],AssessedValuation[Dist],$C189,AssessedValuation[Tif_NonTIF],$A$4)</f>
        <v>950181</v>
      </c>
      <c r="L189" s="8">
        <f>SUMIFS(AssessedValuation[100% Reserved],AssessedValuation[Dist],$C189,AssessedValuation[Tif_NonTIF],$A$4)</f>
        <v>0</v>
      </c>
      <c r="M189" s="8">
        <f>SUMIFS(AssessedValuation[100% Reserved3],AssessedValuation[Dist],$C189,AssessedValuation[Tif_NonTIF],$A$4)</f>
        <v>0</v>
      </c>
      <c r="N189" s="8">
        <f>SUMIFS(AssessedValuation[100% Railroads],AssessedValuation[Dist],$C189,AssessedValuation[Tif_NonTIF],$A$4)</f>
        <v>0</v>
      </c>
      <c r="O189" s="8">
        <f>SUMIFS(AssessedValuation[100% Utilities],AssessedValuation[Dist],$C189,AssessedValuation[Tif_NonTIF],$A$4)</f>
        <v>0</v>
      </c>
      <c r="P189" s="8">
        <f>SUMIFS(AssessedValuation[100% Other],AssessedValuation[Dist],$C189,AssessedValuation[Tif_NonTIF],$A$4)</f>
        <v>0</v>
      </c>
      <c r="Q189" s="8">
        <f>SUMIFS(AssessedValuation[100% Gross],AssessedValuation[Dist],$C189,AssessedValuation[Tif_NonTIF],$A$4)</f>
        <v>26885487</v>
      </c>
      <c r="R189" s="8">
        <f>SUMIFS(AssessedValuation[100% Military Exempt],AssessedValuation[Dist],$C189,AssessedValuation[Tif_NonTIF],$A$4)</f>
        <v>11112</v>
      </c>
      <c r="S189" s="8">
        <f>SUMIFS(AssessedValuation[100% Net],AssessedValuation[Dist],$C189,AssessedValuation[Tif_NonTIF],$A$4)</f>
        <v>26874375</v>
      </c>
      <c r="T189" s="8">
        <f>SUMIFS(AssessedValuation[100% Gas &amp; Elec Utilities],AssessedValuation[Dist],$C189,AssessedValuation[Tif_NonTIF],$A$4)</f>
        <v>0</v>
      </c>
      <c r="U189" s="8">
        <f t="shared" si="2"/>
        <v>26874375</v>
      </c>
    </row>
    <row r="190" spans="1:21" x14ac:dyDescent="0.25">
      <c r="A190">
        <f>'Assessed Non-TIF'!A190</f>
        <v>2024</v>
      </c>
      <c r="B190" t="str">
        <f>'Assessed Non-TIF'!B190</f>
        <v>10</v>
      </c>
      <c r="C190" t="str">
        <f>'Assessed Non-TIF'!C190</f>
        <v>4269</v>
      </c>
      <c r="D190" t="str">
        <f>'Assessed Non-TIF'!D190</f>
        <v>4269</v>
      </c>
      <c r="E190" t="str">
        <f>'Assessed Non-TIF'!E190</f>
        <v>MIDLAND</v>
      </c>
      <c r="F190" t="str">
        <f>'Assessed Non-TIF'!F190</f>
        <v>Midland</v>
      </c>
      <c r="G190" s="8">
        <f>SUMIFS(AssessedValuation[100% Residential],AssessedValuation[Dist],$C190,AssessedValuation[Tif_NonTIF],$A$4)</f>
        <v>0</v>
      </c>
      <c r="H190" s="8">
        <f>SUMIFS(AssessedValuation[100% Ag Land],AssessedValuation[Dist],$C190,AssessedValuation[Tif_NonTIF],$A$4)</f>
        <v>0</v>
      </c>
      <c r="I190" s="8">
        <f>SUMIFS(AssessedValuation[100% Ag Building],AssessedValuation[Dist],$C190,AssessedValuation[Tif_NonTIF],$A$4)</f>
        <v>0</v>
      </c>
      <c r="J190" s="8">
        <f>SUMIFS(AssessedValuation[100% Commercial],AssessedValuation[Dist],$C190,AssessedValuation[Tif_NonTIF],$A$4)</f>
        <v>309619</v>
      </c>
      <c r="K190" s="8">
        <f>SUMIFS(AssessedValuation[100% Industrial],AssessedValuation[Dist],$C190,AssessedValuation[Tif_NonTIF],$A$4)</f>
        <v>0</v>
      </c>
      <c r="L190" s="8">
        <f>SUMIFS(AssessedValuation[100% Reserved],AssessedValuation[Dist],$C190,AssessedValuation[Tif_NonTIF],$A$4)</f>
        <v>0</v>
      </c>
      <c r="M190" s="8">
        <f>SUMIFS(AssessedValuation[100% Reserved3],AssessedValuation[Dist],$C190,AssessedValuation[Tif_NonTIF],$A$4)</f>
        <v>0</v>
      </c>
      <c r="N190" s="8">
        <f>SUMIFS(AssessedValuation[100% Railroads],AssessedValuation[Dist],$C190,AssessedValuation[Tif_NonTIF],$A$4)</f>
        <v>0</v>
      </c>
      <c r="O190" s="8">
        <f>SUMIFS(AssessedValuation[100% Utilities],AssessedValuation[Dist],$C190,AssessedValuation[Tif_NonTIF],$A$4)</f>
        <v>0</v>
      </c>
      <c r="P190" s="8">
        <f>SUMIFS(AssessedValuation[100% Other],AssessedValuation[Dist],$C190,AssessedValuation[Tif_NonTIF],$A$4)</f>
        <v>0</v>
      </c>
      <c r="Q190" s="8">
        <f>SUMIFS(AssessedValuation[100% Gross],AssessedValuation[Dist],$C190,AssessedValuation[Tif_NonTIF],$A$4)</f>
        <v>309619</v>
      </c>
      <c r="R190" s="8">
        <f>SUMIFS(AssessedValuation[100% Military Exempt],AssessedValuation[Dist],$C190,AssessedValuation[Tif_NonTIF],$A$4)</f>
        <v>0</v>
      </c>
      <c r="S190" s="8">
        <f>SUMIFS(AssessedValuation[100% Net],AssessedValuation[Dist],$C190,AssessedValuation[Tif_NonTIF],$A$4)</f>
        <v>309619</v>
      </c>
      <c r="T190" s="8">
        <f>SUMIFS(AssessedValuation[100% Gas &amp; Elec Utilities],AssessedValuation[Dist],$C190,AssessedValuation[Tif_NonTIF],$A$4)</f>
        <v>0</v>
      </c>
      <c r="U190" s="8">
        <f t="shared" si="2"/>
        <v>309619</v>
      </c>
    </row>
    <row r="191" spans="1:21" x14ac:dyDescent="0.25">
      <c r="A191">
        <f>'Assessed Non-TIF'!A191</f>
        <v>2024</v>
      </c>
      <c r="B191" t="str">
        <f>'Assessed Non-TIF'!B191</f>
        <v>10</v>
      </c>
      <c r="C191" t="str">
        <f>'Assessed Non-TIF'!C191</f>
        <v>4271</v>
      </c>
      <c r="D191" t="str">
        <f>'Assessed Non-TIF'!D191</f>
        <v>4271</v>
      </c>
      <c r="E191" t="str">
        <f>'Assessed Non-TIF'!E191</f>
        <v>MID-PRAIRIE</v>
      </c>
      <c r="F191" t="str">
        <f>'Assessed Non-TIF'!F191</f>
        <v>Mid-Prairie</v>
      </c>
      <c r="G191" s="8">
        <f>SUMIFS(AssessedValuation[100% Residential],AssessedValuation[Dist],$C191,AssessedValuation[Tif_NonTIF],$A$4)</f>
        <v>12677290</v>
      </c>
      <c r="H191" s="8">
        <f>SUMIFS(AssessedValuation[100% Ag Land],AssessedValuation[Dist],$C191,AssessedValuation[Tif_NonTIF],$A$4)</f>
        <v>0</v>
      </c>
      <c r="I191" s="8">
        <f>SUMIFS(AssessedValuation[100% Ag Building],AssessedValuation[Dist],$C191,AssessedValuation[Tif_NonTIF],$A$4)</f>
        <v>0</v>
      </c>
      <c r="J191" s="8">
        <f>SUMIFS(AssessedValuation[100% Commercial],AssessedValuation[Dist],$C191,AssessedValuation[Tif_NonTIF],$A$4)</f>
        <v>947361</v>
      </c>
      <c r="K191" s="8">
        <f>SUMIFS(AssessedValuation[100% Industrial],AssessedValuation[Dist],$C191,AssessedValuation[Tif_NonTIF],$A$4)</f>
        <v>302092</v>
      </c>
      <c r="L191" s="8">
        <f>SUMIFS(AssessedValuation[100% Reserved],AssessedValuation[Dist],$C191,AssessedValuation[Tif_NonTIF],$A$4)</f>
        <v>0</v>
      </c>
      <c r="M191" s="8">
        <f>SUMIFS(AssessedValuation[100% Reserved3],AssessedValuation[Dist],$C191,AssessedValuation[Tif_NonTIF],$A$4)</f>
        <v>0</v>
      </c>
      <c r="N191" s="8">
        <f>SUMIFS(AssessedValuation[100% Railroads],AssessedValuation[Dist],$C191,AssessedValuation[Tif_NonTIF],$A$4)</f>
        <v>0</v>
      </c>
      <c r="O191" s="8">
        <f>SUMIFS(AssessedValuation[100% Utilities],AssessedValuation[Dist],$C191,AssessedValuation[Tif_NonTIF],$A$4)</f>
        <v>0</v>
      </c>
      <c r="P191" s="8">
        <f>SUMIFS(AssessedValuation[100% Other],AssessedValuation[Dist],$C191,AssessedValuation[Tif_NonTIF],$A$4)</f>
        <v>0</v>
      </c>
      <c r="Q191" s="8">
        <f>SUMIFS(AssessedValuation[100% Gross],AssessedValuation[Dist],$C191,AssessedValuation[Tif_NonTIF],$A$4)</f>
        <v>13926743</v>
      </c>
      <c r="R191" s="8">
        <f>SUMIFS(AssessedValuation[100% Military Exempt],AssessedValuation[Dist],$C191,AssessedValuation[Tif_NonTIF],$A$4)</f>
        <v>0</v>
      </c>
      <c r="S191" s="8">
        <f>SUMIFS(AssessedValuation[100% Net],AssessedValuation[Dist],$C191,AssessedValuation[Tif_NonTIF],$A$4)</f>
        <v>13926743</v>
      </c>
      <c r="T191" s="8">
        <f>SUMIFS(AssessedValuation[100% Gas &amp; Elec Utilities],AssessedValuation[Dist],$C191,AssessedValuation[Tif_NonTIF],$A$4)</f>
        <v>0</v>
      </c>
      <c r="U191" s="8">
        <f t="shared" si="2"/>
        <v>13926743</v>
      </c>
    </row>
    <row r="192" spans="1:21" x14ac:dyDescent="0.25">
      <c r="A192">
        <f>'Assessed Non-TIF'!A192</f>
        <v>2024</v>
      </c>
      <c r="B192" t="str">
        <f>'Assessed Non-TIF'!B192</f>
        <v>13</v>
      </c>
      <c r="C192" t="str">
        <f>'Assessed Non-TIF'!C192</f>
        <v>4356</v>
      </c>
      <c r="D192" t="str">
        <f>'Assessed Non-TIF'!D192</f>
        <v>4356</v>
      </c>
      <c r="E192" t="str">
        <f>'Assessed Non-TIF'!E192</f>
        <v>MISSOURI VALLEY</v>
      </c>
      <c r="F192" t="str">
        <f>'Assessed Non-TIF'!F192</f>
        <v>Missouri Valley</v>
      </c>
      <c r="G192" s="8">
        <f>SUMIFS(AssessedValuation[100% Residential],AssessedValuation[Dist],$C192,AssessedValuation[Tif_NonTIF],$A$4)</f>
        <v>0</v>
      </c>
      <c r="H192" s="8">
        <f>SUMIFS(AssessedValuation[100% Ag Land],AssessedValuation[Dist],$C192,AssessedValuation[Tif_NonTIF],$A$4)</f>
        <v>0</v>
      </c>
      <c r="I192" s="8">
        <f>SUMIFS(AssessedValuation[100% Ag Building],AssessedValuation[Dist],$C192,AssessedValuation[Tif_NonTIF],$A$4)</f>
        <v>0</v>
      </c>
      <c r="J192" s="8">
        <f>SUMIFS(AssessedValuation[100% Commercial],AssessedValuation[Dist],$C192,AssessedValuation[Tif_NonTIF],$A$4)</f>
        <v>0</v>
      </c>
      <c r="K192" s="8">
        <f>SUMIFS(AssessedValuation[100% Industrial],AssessedValuation[Dist],$C192,AssessedValuation[Tif_NonTIF],$A$4)</f>
        <v>0</v>
      </c>
      <c r="L192" s="8">
        <f>SUMIFS(AssessedValuation[100% Reserved],AssessedValuation[Dist],$C192,AssessedValuation[Tif_NonTIF],$A$4)</f>
        <v>0</v>
      </c>
      <c r="M192" s="8">
        <f>SUMIFS(AssessedValuation[100% Reserved3],AssessedValuation[Dist],$C192,AssessedValuation[Tif_NonTIF],$A$4)</f>
        <v>0</v>
      </c>
      <c r="N192" s="8">
        <f>SUMIFS(AssessedValuation[100% Railroads],AssessedValuation[Dist],$C192,AssessedValuation[Tif_NonTIF],$A$4)</f>
        <v>0</v>
      </c>
      <c r="O192" s="8">
        <f>SUMIFS(AssessedValuation[100% Utilities],AssessedValuation[Dist],$C192,AssessedValuation[Tif_NonTIF],$A$4)</f>
        <v>0</v>
      </c>
      <c r="P192" s="8">
        <f>SUMIFS(AssessedValuation[100% Other],AssessedValuation[Dist],$C192,AssessedValuation[Tif_NonTIF],$A$4)</f>
        <v>0</v>
      </c>
      <c r="Q192" s="8">
        <f>SUMIFS(AssessedValuation[100% Gross],AssessedValuation[Dist],$C192,AssessedValuation[Tif_NonTIF],$A$4)</f>
        <v>0</v>
      </c>
      <c r="R192" s="8">
        <f>SUMIFS(AssessedValuation[100% Military Exempt],AssessedValuation[Dist],$C192,AssessedValuation[Tif_NonTIF],$A$4)</f>
        <v>0</v>
      </c>
      <c r="S192" s="8">
        <f>SUMIFS(AssessedValuation[100% Net],AssessedValuation[Dist],$C192,AssessedValuation[Tif_NonTIF],$A$4)</f>
        <v>0</v>
      </c>
      <c r="T192" s="8">
        <f>SUMIFS(AssessedValuation[100% Gas &amp; Elec Utilities],AssessedValuation[Dist],$C192,AssessedValuation[Tif_NonTIF],$A$4)</f>
        <v>0</v>
      </c>
      <c r="U192" s="8">
        <f t="shared" si="2"/>
        <v>0</v>
      </c>
    </row>
    <row r="193" spans="1:21" x14ac:dyDescent="0.25">
      <c r="A193">
        <f>'Assessed Non-TIF'!A193</f>
        <v>2024</v>
      </c>
      <c r="B193" t="str">
        <f>'Assessed Non-TIF'!B193</f>
        <v>12</v>
      </c>
      <c r="C193" t="str">
        <f>'Assessed Non-TIF'!C193</f>
        <v>4149</v>
      </c>
      <c r="D193" t="str">
        <f>'Assessed Non-TIF'!D193</f>
        <v>4149</v>
      </c>
      <c r="E193" t="str">
        <f>'Assessed Non-TIF'!E193</f>
        <v>MOC-FLOYD VALLEY</v>
      </c>
      <c r="F193" t="str">
        <f>'Assessed Non-TIF'!F193</f>
        <v>Moc-Floyd Valley</v>
      </c>
      <c r="G193" s="8">
        <f>SUMIFS(AssessedValuation[100% Residential],AssessedValuation[Dist],$C193,AssessedValuation[Tif_NonTIF],$A$4)</f>
        <v>31068273</v>
      </c>
      <c r="H193" s="8">
        <f>SUMIFS(AssessedValuation[100% Ag Land],AssessedValuation[Dist],$C193,AssessedValuation[Tif_NonTIF],$A$4)</f>
        <v>0</v>
      </c>
      <c r="I193" s="8">
        <f>SUMIFS(AssessedValuation[100% Ag Building],AssessedValuation[Dist],$C193,AssessedValuation[Tif_NonTIF],$A$4)</f>
        <v>0</v>
      </c>
      <c r="J193" s="8">
        <f>SUMIFS(AssessedValuation[100% Commercial],AssessedValuation[Dist],$C193,AssessedValuation[Tif_NonTIF],$A$4)</f>
        <v>18822002</v>
      </c>
      <c r="K193" s="8">
        <f>SUMIFS(AssessedValuation[100% Industrial],AssessedValuation[Dist],$C193,AssessedValuation[Tif_NonTIF],$A$4)</f>
        <v>15466149</v>
      </c>
      <c r="L193" s="8">
        <f>SUMIFS(AssessedValuation[100% Reserved],AssessedValuation[Dist],$C193,AssessedValuation[Tif_NonTIF],$A$4)</f>
        <v>0</v>
      </c>
      <c r="M193" s="8">
        <f>SUMIFS(AssessedValuation[100% Reserved3],AssessedValuation[Dist],$C193,AssessedValuation[Tif_NonTIF],$A$4)</f>
        <v>0</v>
      </c>
      <c r="N193" s="8">
        <f>SUMIFS(AssessedValuation[100% Railroads],AssessedValuation[Dist],$C193,AssessedValuation[Tif_NonTIF],$A$4)</f>
        <v>0</v>
      </c>
      <c r="O193" s="8">
        <f>SUMIFS(AssessedValuation[100% Utilities],AssessedValuation[Dist],$C193,AssessedValuation[Tif_NonTIF],$A$4)</f>
        <v>0</v>
      </c>
      <c r="P193" s="8">
        <f>SUMIFS(AssessedValuation[100% Other],AssessedValuation[Dist],$C193,AssessedValuation[Tif_NonTIF],$A$4)</f>
        <v>0</v>
      </c>
      <c r="Q193" s="8">
        <f>SUMIFS(AssessedValuation[100% Gross],AssessedValuation[Dist],$C193,AssessedValuation[Tif_NonTIF],$A$4)</f>
        <v>65356424</v>
      </c>
      <c r="R193" s="8">
        <f>SUMIFS(AssessedValuation[100% Military Exempt],AssessedValuation[Dist],$C193,AssessedValuation[Tif_NonTIF],$A$4)</f>
        <v>24076</v>
      </c>
      <c r="S193" s="8">
        <f>SUMIFS(AssessedValuation[100% Net],AssessedValuation[Dist],$C193,AssessedValuation[Tif_NonTIF],$A$4)</f>
        <v>65332348</v>
      </c>
      <c r="T193" s="8">
        <f>SUMIFS(AssessedValuation[100% Gas &amp; Elec Utilities],AssessedValuation[Dist],$C193,AssessedValuation[Tif_NonTIF],$A$4)</f>
        <v>0</v>
      </c>
      <c r="U193" s="8">
        <f t="shared" si="2"/>
        <v>65332348</v>
      </c>
    </row>
    <row r="194" spans="1:21" x14ac:dyDescent="0.25">
      <c r="A194">
        <f>'Assessed Non-TIF'!A194</f>
        <v>2024</v>
      </c>
      <c r="B194" t="str">
        <f>'Assessed Non-TIF'!B194</f>
        <v>07</v>
      </c>
      <c r="C194" t="str">
        <f>'Assessed Non-TIF'!C194</f>
        <v>4437</v>
      </c>
      <c r="D194" t="str">
        <f>'Assessed Non-TIF'!D194</f>
        <v>4437</v>
      </c>
      <c r="E194" t="str">
        <f>'Assessed Non-TIF'!E194</f>
        <v>MONTEZUMA</v>
      </c>
      <c r="F194" t="str">
        <f>'Assessed Non-TIF'!F194</f>
        <v>Montezuma</v>
      </c>
      <c r="G194" s="8">
        <f>SUMIFS(AssessedValuation[100% Residential],AssessedValuation[Dist],$C194,AssessedValuation[Tif_NonTIF],$A$4)</f>
        <v>0</v>
      </c>
      <c r="H194" s="8">
        <f>SUMIFS(AssessedValuation[100% Ag Land],AssessedValuation[Dist],$C194,AssessedValuation[Tif_NonTIF],$A$4)</f>
        <v>0</v>
      </c>
      <c r="I194" s="8">
        <f>SUMIFS(AssessedValuation[100% Ag Building],AssessedValuation[Dist],$C194,AssessedValuation[Tif_NonTIF],$A$4)</f>
        <v>0</v>
      </c>
      <c r="J194" s="8">
        <f>SUMIFS(AssessedValuation[100% Commercial],AssessedValuation[Dist],$C194,AssessedValuation[Tif_NonTIF],$A$4)</f>
        <v>0</v>
      </c>
      <c r="K194" s="8">
        <f>SUMIFS(AssessedValuation[100% Industrial],AssessedValuation[Dist],$C194,AssessedValuation[Tif_NonTIF],$A$4)</f>
        <v>9512359</v>
      </c>
      <c r="L194" s="8">
        <f>SUMIFS(AssessedValuation[100% Reserved],AssessedValuation[Dist],$C194,AssessedValuation[Tif_NonTIF],$A$4)</f>
        <v>0</v>
      </c>
      <c r="M194" s="8">
        <f>SUMIFS(AssessedValuation[100% Reserved3],AssessedValuation[Dist],$C194,AssessedValuation[Tif_NonTIF],$A$4)</f>
        <v>0</v>
      </c>
      <c r="N194" s="8">
        <f>SUMIFS(AssessedValuation[100% Railroads],AssessedValuation[Dist],$C194,AssessedValuation[Tif_NonTIF],$A$4)</f>
        <v>0</v>
      </c>
      <c r="O194" s="8">
        <f>SUMIFS(AssessedValuation[100% Utilities],AssessedValuation[Dist],$C194,AssessedValuation[Tif_NonTIF],$A$4)</f>
        <v>0</v>
      </c>
      <c r="P194" s="8">
        <f>SUMIFS(AssessedValuation[100% Other],AssessedValuation[Dist],$C194,AssessedValuation[Tif_NonTIF],$A$4)</f>
        <v>0</v>
      </c>
      <c r="Q194" s="8">
        <f>SUMIFS(AssessedValuation[100% Gross],AssessedValuation[Dist],$C194,AssessedValuation[Tif_NonTIF],$A$4)</f>
        <v>9512359</v>
      </c>
      <c r="R194" s="8">
        <f>SUMIFS(AssessedValuation[100% Military Exempt],AssessedValuation[Dist],$C194,AssessedValuation[Tif_NonTIF],$A$4)</f>
        <v>0</v>
      </c>
      <c r="S194" s="8">
        <f>SUMIFS(AssessedValuation[100% Net],AssessedValuation[Dist],$C194,AssessedValuation[Tif_NonTIF],$A$4)</f>
        <v>9512359</v>
      </c>
      <c r="T194" s="8">
        <f>SUMIFS(AssessedValuation[100% Gas &amp; Elec Utilities],AssessedValuation[Dist],$C194,AssessedValuation[Tif_NonTIF],$A$4)</f>
        <v>0</v>
      </c>
      <c r="U194" s="8">
        <f t="shared" si="2"/>
        <v>9512359</v>
      </c>
    </row>
    <row r="195" spans="1:21" x14ac:dyDescent="0.25">
      <c r="A195">
        <f>'Assessed Non-TIF'!A195</f>
        <v>2024</v>
      </c>
      <c r="B195" t="str">
        <f>'Assessed Non-TIF'!B195</f>
        <v>10</v>
      </c>
      <c r="C195" t="str">
        <f>'Assessed Non-TIF'!C195</f>
        <v>4446</v>
      </c>
      <c r="D195" t="str">
        <f>'Assessed Non-TIF'!D195</f>
        <v>4446</v>
      </c>
      <c r="E195" t="str">
        <f>'Assessed Non-TIF'!E195</f>
        <v>MONTICELLO</v>
      </c>
      <c r="F195" t="str">
        <f>'Assessed Non-TIF'!F195</f>
        <v>Monticello</v>
      </c>
      <c r="G195" s="8">
        <f>SUMIFS(AssessedValuation[100% Residential],AssessedValuation[Dist],$C195,AssessedValuation[Tif_NonTIF],$A$4)</f>
        <v>15402247</v>
      </c>
      <c r="H195" s="8">
        <f>SUMIFS(AssessedValuation[100% Ag Land],AssessedValuation[Dist],$C195,AssessedValuation[Tif_NonTIF],$A$4)</f>
        <v>0</v>
      </c>
      <c r="I195" s="8">
        <f>SUMIFS(AssessedValuation[100% Ag Building],AssessedValuation[Dist],$C195,AssessedValuation[Tif_NonTIF],$A$4)</f>
        <v>0</v>
      </c>
      <c r="J195" s="8">
        <f>SUMIFS(AssessedValuation[100% Commercial],AssessedValuation[Dist],$C195,AssessedValuation[Tif_NonTIF],$A$4)</f>
        <v>3824011</v>
      </c>
      <c r="K195" s="8">
        <f>SUMIFS(AssessedValuation[100% Industrial],AssessedValuation[Dist],$C195,AssessedValuation[Tif_NonTIF],$A$4)</f>
        <v>472904</v>
      </c>
      <c r="L195" s="8">
        <f>SUMIFS(AssessedValuation[100% Reserved],AssessedValuation[Dist],$C195,AssessedValuation[Tif_NonTIF],$A$4)</f>
        <v>0</v>
      </c>
      <c r="M195" s="8">
        <f>SUMIFS(AssessedValuation[100% Reserved3],AssessedValuation[Dist],$C195,AssessedValuation[Tif_NonTIF],$A$4)</f>
        <v>0</v>
      </c>
      <c r="N195" s="8">
        <f>SUMIFS(AssessedValuation[100% Railroads],AssessedValuation[Dist],$C195,AssessedValuation[Tif_NonTIF],$A$4)</f>
        <v>0</v>
      </c>
      <c r="O195" s="8">
        <f>SUMIFS(AssessedValuation[100% Utilities],AssessedValuation[Dist],$C195,AssessedValuation[Tif_NonTIF],$A$4)</f>
        <v>0</v>
      </c>
      <c r="P195" s="8">
        <f>SUMIFS(AssessedValuation[100% Other],AssessedValuation[Dist],$C195,AssessedValuation[Tif_NonTIF],$A$4)</f>
        <v>0</v>
      </c>
      <c r="Q195" s="8">
        <f>SUMIFS(AssessedValuation[100% Gross],AssessedValuation[Dist],$C195,AssessedValuation[Tif_NonTIF],$A$4)</f>
        <v>19699162</v>
      </c>
      <c r="R195" s="8">
        <f>SUMIFS(AssessedValuation[100% Military Exempt],AssessedValuation[Dist],$C195,AssessedValuation[Tif_NonTIF],$A$4)</f>
        <v>0</v>
      </c>
      <c r="S195" s="8">
        <f>SUMIFS(AssessedValuation[100% Net],AssessedValuation[Dist],$C195,AssessedValuation[Tif_NonTIF],$A$4)</f>
        <v>19699162</v>
      </c>
      <c r="T195" s="8">
        <f>SUMIFS(AssessedValuation[100% Gas &amp; Elec Utilities],AssessedValuation[Dist],$C195,AssessedValuation[Tif_NonTIF],$A$4)</f>
        <v>0</v>
      </c>
      <c r="U195" s="8">
        <f t="shared" si="2"/>
        <v>19699162</v>
      </c>
    </row>
    <row r="196" spans="1:21" x14ac:dyDescent="0.25">
      <c r="A196">
        <f>'Assessed Non-TIF'!A196</f>
        <v>2024</v>
      </c>
      <c r="B196" t="str">
        <f>'Assessed Non-TIF'!B196</f>
        <v>15</v>
      </c>
      <c r="C196" t="str">
        <f>'Assessed Non-TIF'!C196</f>
        <v>4491</v>
      </c>
      <c r="D196" t="str">
        <f>'Assessed Non-TIF'!D196</f>
        <v>4491</v>
      </c>
      <c r="E196" t="str">
        <f>'Assessed Non-TIF'!E196</f>
        <v>MORAVIA</v>
      </c>
      <c r="F196" t="str">
        <f>'Assessed Non-TIF'!F196</f>
        <v>Moravia</v>
      </c>
      <c r="G196" s="8">
        <f>SUMIFS(AssessedValuation[100% Residential],AssessedValuation[Dist],$C196,AssessedValuation[Tif_NonTIF],$A$4)</f>
        <v>12287068</v>
      </c>
      <c r="H196" s="8">
        <f>SUMIFS(AssessedValuation[100% Ag Land],AssessedValuation[Dist],$C196,AssessedValuation[Tif_NonTIF],$A$4)</f>
        <v>66936</v>
      </c>
      <c r="I196" s="8">
        <f>SUMIFS(AssessedValuation[100% Ag Building],AssessedValuation[Dist],$C196,AssessedValuation[Tif_NonTIF],$A$4)</f>
        <v>10386</v>
      </c>
      <c r="J196" s="8">
        <f>SUMIFS(AssessedValuation[100% Commercial],AssessedValuation[Dist],$C196,AssessedValuation[Tif_NonTIF],$A$4)</f>
        <v>185483</v>
      </c>
      <c r="K196" s="8">
        <f>SUMIFS(AssessedValuation[100% Industrial],AssessedValuation[Dist],$C196,AssessedValuation[Tif_NonTIF],$A$4)</f>
        <v>0</v>
      </c>
      <c r="L196" s="8">
        <f>SUMIFS(AssessedValuation[100% Reserved],AssessedValuation[Dist],$C196,AssessedValuation[Tif_NonTIF],$A$4)</f>
        <v>0</v>
      </c>
      <c r="M196" s="8">
        <f>SUMIFS(AssessedValuation[100% Reserved3],AssessedValuation[Dist],$C196,AssessedValuation[Tif_NonTIF],$A$4)</f>
        <v>0</v>
      </c>
      <c r="N196" s="8">
        <f>SUMIFS(AssessedValuation[100% Railroads],AssessedValuation[Dist],$C196,AssessedValuation[Tif_NonTIF],$A$4)</f>
        <v>0</v>
      </c>
      <c r="O196" s="8">
        <f>SUMIFS(AssessedValuation[100% Utilities],AssessedValuation[Dist],$C196,AssessedValuation[Tif_NonTIF],$A$4)</f>
        <v>0</v>
      </c>
      <c r="P196" s="8">
        <f>SUMIFS(AssessedValuation[100% Other],AssessedValuation[Dist],$C196,AssessedValuation[Tif_NonTIF],$A$4)</f>
        <v>0</v>
      </c>
      <c r="Q196" s="8">
        <f>SUMIFS(AssessedValuation[100% Gross],AssessedValuation[Dist],$C196,AssessedValuation[Tif_NonTIF],$A$4)</f>
        <v>12549873</v>
      </c>
      <c r="R196" s="8">
        <f>SUMIFS(AssessedValuation[100% Military Exempt],AssessedValuation[Dist],$C196,AssessedValuation[Tif_NonTIF],$A$4)</f>
        <v>0</v>
      </c>
      <c r="S196" s="8">
        <f>SUMIFS(AssessedValuation[100% Net],AssessedValuation[Dist],$C196,AssessedValuation[Tif_NonTIF],$A$4)</f>
        <v>12549873</v>
      </c>
      <c r="T196" s="8">
        <f>SUMIFS(AssessedValuation[100% Gas &amp; Elec Utilities],AssessedValuation[Dist],$C196,AssessedValuation[Tif_NonTIF],$A$4)</f>
        <v>0</v>
      </c>
      <c r="U196" s="8">
        <f t="shared" si="2"/>
        <v>12549873</v>
      </c>
    </row>
    <row r="197" spans="1:21" x14ac:dyDescent="0.25">
      <c r="A197">
        <f>'Assessed Non-TIF'!A197</f>
        <v>2024</v>
      </c>
      <c r="B197" t="str">
        <f>'Assessed Non-TIF'!B197</f>
        <v>13</v>
      </c>
      <c r="C197" t="str">
        <f>'Assessed Non-TIF'!C197</f>
        <v>4505</v>
      </c>
      <c r="D197" t="str">
        <f>'Assessed Non-TIF'!D197</f>
        <v>4505</v>
      </c>
      <c r="E197" t="str">
        <f>'Assessed Non-TIF'!E197</f>
        <v>MORMON TRAIL</v>
      </c>
      <c r="F197" t="str">
        <f>'Assessed Non-TIF'!F197</f>
        <v>Mormon Trail</v>
      </c>
      <c r="G197" s="8">
        <f>SUMIFS(AssessedValuation[100% Residential],AssessedValuation[Dist],$C197,AssessedValuation[Tif_NonTIF],$A$4)</f>
        <v>0</v>
      </c>
      <c r="H197" s="8">
        <f>SUMIFS(AssessedValuation[100% Ag Land],AssessedValuation[Dist],$C197,AssessedValuation[Tif_NonTIF],$A$4)</f>
        <v>0</v>
      </c>
      <c r="I197" s="8">
        <f>SUMIFS(AssessedValuation[100% Ag Building],AssessedValuation[Dist],$C197,AssessedValuation[Tif_NonTIF],$A$4)</f>
        <v>0</v>
      </c>
      <c r="J197" s="8">
        <f>SUMIFS(AssessedValuation[100% Commercial],AssessedValuation[Dist],$C197,AssessedValuation[Tif_NonTIF],$A$4)</f>
        <v>0</v>
      </c>
      <c r="K197" s="8">
        <f>SUMIFS(AssessedValuation[100% Industrial],AssessedValuation[Dist],$C197,AssessedValuation[Tif_NonTIF],$A$4)</f>
        <v>0</v>
      </c>
      <c r="L197" s="8">
        <f>SUMIFS(AssessedValuation[100% Reserved],AssessedValuation[Dist],$C197,AssessedValuation[Tif_NonTIF],$A$4)</f>
        <v>0</v>
      </c>
      <c r="M197" s="8">
        <f>SUMIFS(AssessedValuation[100% Reserved3],AssessedValuation[Dist],$C197,AssessedValuation[Tif_NonTIF],$A$4)</f>
        <v>0</v>
      </c>
      <c r="N197" s="8">
        <f>SUMIFS(AssessedValuation[100% Railroads],AssessedValuation[Dist],$C197,AssessedValuation[Tif_NonTIF],$A$4)</f>
        <v>0</v>
      </c>
      <c r="O197" s="8">
        <f>SUMIFS(AssessedValuation[100% Utilities],AssessedValuation[Dist],$C197,AssessedValuation[Tif_NonTIF],$A$4)</f>
        <v>0</v>
      </c>
      <c r="P197" s="8">
        <f>SUMIFS(AssessedValuation[100% Other],AssessedValuation[Dist],$C197,AssessedValuation[Tif_NonTIF],$A$4)</f>
        <v>0</v>
      </c>
      <c r="Q197" s="8">
        <f>SUMIFS(AssessedValuation[100% Gross],AssessedValuation[Dist],$C197,AssessedValuation[Tif_NonTIF],$A$4)</f>
        <v>0</v>
      </c>
      <c r="R197" s="8">
        <f>SUMIFS(AssessedValuation[100% Military Exempt],AssessedValuation[Dist],$C197,AssessedValuation[Tif_NonTIF],$A$4)</f>
        <v>0</v>
      </c>
      <c r="S197" s="8">
        <f>SUMIFS(AssessedValuation[100% Net],AssessedValuation[Dist],$C197,AssessedValuation[Tif_NonTIF],$A$4)</f>
        <v>0</v>
      </c>
      <c r="T197" s="8">
        <f>SUMIFS(AssessedValuation[100% Gas &amp; Elec Utilities],AssessedValuation[Dist],$C197,AssessedValuation[Tif_NonTIF],$A$4)</f>
        <v>0</v>
      </c>
      <c r="U197" s="8">
        <f t="shared" si="2"/>
        <v>0</v>
      </c>
    </row>
    <row r="198" spans="1:21" x14ac:dyDescent="0.25">
      <c r="A198">
        <f>'Assessed Non-TIF'!A198</f>
        <v>2024</v>
      </c>
      <c r="B198" t="str">
        <f>'Assessed Non-TIF'!B198</f>
        <v>15</v>
      </c>
      <c r="C198" t="str">
        <f>'Assessed Non-TIF'!C198</f>
        <v>4509</v>
      </c>
      <c r="D198" t="str">
        <f>'Assessed Non-TIF'!D198</f>
        <v>4509</v>
      </c>
      <c r="E198" t="str">
        <f>'Assessed Non-TIF'!E198</f>
        <v>MORNING SUN</v>
      </c>
      <c r="F198" t="str">
        <f>'Assessed Non-TIF'!F198</f>
        <v>Morning Sun</v>
      </c>
      <c r="G198" s="8">
        <f>SUMIFS(AssessedValuation[100% Residential],AssessedValuation[Dist],$C198,AssessedValuation[Tif_NonTIF],$A$4)</f>
        <v>0</v>
      </c>
      <c r="H198" s="8">
        <f>SUMIFS(AssessedValuation[100% Ag Land],AssessedValuation[Dist],$C198,AssessedValuation[Tif_NonTIF],$A$4)</f>
        <v>0</v>
      </c>
      <c r="I198" s="8">
        <f>SUMIFS(AssessedValuation[100% Ag Building],AssessedValuation[Dist],$C198,AssessedValuation[Tif_NonTIF],$A$4)</f>
        <v>0</v>
      </c>
      <c r="J198" s="8">
        <f>SUMIFS(AssessedValuation[100% Commercial],AssessedValuation[Dist],$C198,AssessedValuation[Tif_NonTIF],$A$4)</f>
        <v>0</v>
      </c>
      <c r="K198" s="8">
        <f>SUMIFS(AssessedValuation[100% Industrial],AssessedValuation[Dist],$C198,AssessedValuation[Tif_NonTIF],$A$4)</f>
        <v>0</v>
      </c>
      <c r="L198" s="8">
        <f>SUMIFS(AssessedValuation[100% Reserved],AssessedValuation[Dist],$C198,AssessedValuation[Tif_NonTIF],$A$4)</f>
        <v>0</v>
      </c>
      <c r="M198" s="8">
        <f>SUMIFS(AssessedValuation[100% Reserved3],AssessedValuation[Dist],$C198,AssessedValuation[Tif_NonTIF],$A$4)</f>
        <v>0</v>
      </c>
      <c r="N198" s="8">
        <f>SUMIFS(AssessedValuation[100% Railroads],AssessedValuation[Dist],$C198,AssessedValuation[Tif_NonTIF],$A$4)</f>
        <v>0</v>
      </c>
      <c r="O198" s="8">
        <f>SUMIFS(AssessedValuation[100% Utilities],AssessedValuation[Dist],$C198,AssessedValuation[Tif_NonTIF],$A$4)</f>
        <v>0</v>
      </c>
      <c r="P198" s="8">
        <f>SUMIFS(AssessedValuation[100% Other],AssessedValuation[Dist],$C198,AssessedValuation[Tif_NonTIF],$A$4)</f>
        <v>0</v>
      </c>
      <c r="Q198" s="8">
        <f>SUMIFS(AssessedValuation[100% Gross],AssessedValuation[Dist],$C198,AssessedValuation[Tif_NonTIF],$A$4)</f>
        <v>0</v>
      </c>
      <c r="R198" s="8">
        <f>SUMIFS(AssessedValuation[100% Military Exempt],AssessedValuation[Dist],$C198,AssessedValuation[Tif_NonTIF],$A$4)</f>
        <v>0</v>
      </c>
      <c r="S198" s="8">
        <f>SUMIFS(AssessedValuation[100% Net],AssessedValuation[Dist],$C198,AssessedValuation[Tif_NonTIF],$A$4)</f>
        <v>0</v>
      </c>
      <c r="T198" s="8">
        <f>SUMIFS(AssessedValuation[100% Gas &amp; Elec Utilities],AssessedValuation[Dist],$C198,AssessedValuation[Tif_NonTIF],$A$4)</f>
        <v>0</v>
      </c>
      <c r="U198" s="8">
        <f t="shared" si="2"/>
        <v>0</v>
      </c>
    </row>
    <row r="199" spans="1:21" x14ac:dyDescent="0.25">
      <c r="A199">
        <f>'Assessed Non-TIF'!A199</f>
        <v>2024</v>
      </c>
      <c r="B199" t="str">
        <f>'Assessed Non-TIF'!B199</f>
        <v>15</v>
      </c>
      <c r="C199" t="str">
        <f>'Assessed Non-TIF'!C199</f>
        <v>4518</v>
      </c>
      <c r="D199" t="str">
        <f>'Assessed Non-TIF'!D199</f>
        <v>4518</v>
      </c>
      <c r="E199" t="str">
        <f>'Assessed Non-TIF'!E199</f>
        <v>MOULTON-UDELL</v>
      </c>
      <c r="F199" t="str">
        <f>'Assessed Non-TIF'!F199</f>
        <v>Moulton-Udell</v>
      </c>
      <c r="G199" s="8">
        <f>SUMIFS(AssessedValuation[100% Residential],AssessedValuation[Dist],$C199,AssessedValuation[Tif_NonTIF],$A$4)</f>
        <v>11828043</v>
      </c>
      <c r="H199" s="8">
        <f>SUMIFS(AssessedValuation[100% Ag Land],AssessedValuation[Dist],$C199,AssessedValuation[Tif_NonTIF],$A$4)</f>
        <v>5068</v>
      </c>
      <c r="I199" s="8">
        <f>SUMIFS(AssessedValuation[100% Ag Building],AssessedValuation[Dist],$C199,AssessedValuation[Tif_NonTIF],$A$4)</f>
        <v>0</v>
      </c>
      <c r="J199" s="8">
        <f>SUMIFS(AssessedValuation[100% Commercial],AssessedValuation[Dist],$C199,AssessedValuation[Tif_NonTIF],$A$4)</f>
        <v>10444</v>
      </c>
      <c r="K199" s="8">
        <f>SUMIFS(AssessedValuation[100% Industrial],AssessedValuation[Dist],$C199,AssessedValuation[Tif_NonTIF],$A$4)</f>
        <v>0</v>
      </c>
      <c r="L199" s="8">
        <f>SUMIFS(AssessedValuation[100% Reserved],AssessedValuation[Dist],$C199,AssessedValuation[Tif_NonTIF],$A$4)</f>
        <v>0</v>
      </c>
      <c r="M199" s="8">
        <f>SUMIFS(AssessedValuation[100% Reserved3],AssessedValuation[Dist],$C199,AssessedValuation[Tif_NonTIF],$A$4)</f>
        <v>0</v>
      </c>
      <c r="N199" s="8">
        <f>SUMIFS(AssessedValuation[100% Railroads],AssessedValuation[Dist],$C199,AssessedValuation[Tif_NonTIF],$A$4)</f>
        <v>0</v>
      </c>
      <c r="O199" s="8">
        <f>SUMIFS(AssessedValuation[100% Utilities],AssessedValuation[Dist],$C199,AssessedValuation[Tif_NonTIF],$A$4)</f>
        <v>0</v>
      </c>
      <c r="P199" s="8">
        <f>SUMIFS(AssessedValuation[100% Other],AssessedValuation[Dist],$C199,AssessedValuation[Tif_NonTIF],$A$4)</f>
        <v>0</v>
      </c>
      <c r="Q199" s="8">
        <f>SUMIFS(AssessedValuation[100% Gross],AssessedValuation[Dist],$C199,AssessedValuation[Tif_NonTIF],$A$4)</f>
        <v>11843555</v>
      </c>
      <c r="R199" s="8">
        <f>SUMIFS(AssessedValuation[100% Military Exempt],AssessedValuation[Dist],$C199,AssessedValuation[Tif_NonTIF],$A$4)</f>
        <v>0</v>
      </c>
      <c r="S199" s="8">
        <f>SUMIFS(AssessedValuation[100% Net],AssessedValuation[Dist],$C199,AssessedValuation[Tif_NonTIF],$A$4)</f>
        <v>11843555</v>
      </c>
      <c r="T199" s="8">
        <f>SUMIFS(AssessedValuation[100% Gas &amp; Elec Utilities],AssessedValuation[Dist],$C199,AssessedValuation[Tif_NonTIF],$A$4)</f>
        <v>0</v>
      </c>
      <c r="U199" s="8">
        <f t="shared" si="2"/>
        <v>11843555</v>
      </c>
    </row>
    <row r="200" spans="1:21" x14ac:dyDescent="0.25">
      <c r="A200">
        <f>'Assessed Non-TIF'!A200</f>
        <v>2024</v>
      </c>
      <c r="B200" t="str">
        <f>'Assessed Non-TIF'!B200</f>
        <v>13</v>
      </c>
      <c r="C200" t="str">
        <f>'Assessed Non-TIF'!C200</f>
        <v>4527</v>
      </c>
      <c r="D200" t="str">
        <f>'Assessed Non-TIF'!D200</f>
        <v>4527</v>
      </c>
      <c r="E200" t="str">
        <f>'Assessed Non-TIF'!E200</f>
        <v>MOUNT AYR</v>
      </c>
      <c r="F200" t="str">
        <f>'Assessed Non-TIF'!F200</f>
        <v>Mount Ayr</v>
      </c>
      <c r="G200" s="8">
        <f>SUMIFS(AssessedValuation[100% Residential],AssessedValuation[Dist],$C200,AssessedValuation[Tif_NonTIF],$A$4)</f>
        <v>35039336</v>
      </c>
      <c r="H200" s="8">
        <f>SUMIFS(AssessedValuation[100% Ag Land],AssessedValuation[Dist],$C200,AssessedValuation[Tif_NonTIF],$A$4)</f>
        <v>19134</v>
      </c>
      <c r="I200" s="8">
        <f>SUMIFS(AssessedValuation[100% Ag Building],AssessedValuation[Dist],$C200,AssessedValuation[Tif_NonTIF],$A$4)</f>
        <v>3392</v>
      </c>
      <c r="J200" s="8">
        <f>SUMIFS(AssessedValuation[100% Commercial],AssessedValuation[Dist],$C200,AssessedValuation[Tif_NonTIF],$A$4)</f>
        <v>3980832</v>
      </c>
      <c r="K200" s="8">
        <f>SUMIFS(AssessedValuation[100% Industrial],AssessedValuation[Dist],$C200,AssessedValuation[Tif_NonTIF],$A$4)</f>
        <v>449703</v>
      </c>
      <c r="L200" s="8">
        <f>SUMIFS(AssessedValuation[100% Reserved],AssessedValuation[Dist],$C200,AssessedValuation[Tif_NonTIF],$A$4)</f>
        <v>0</v>
      </c>
      <c r="M200" s="8">
        <f>SUMIFS(AssessedValuation[100% Reserved3],AssessedValuation[Dist],$C200,AssessedValuation[Tif_NonTIF],$A$4)</f>
        <v>0</v>
      </c>
      <c r="N200" s="8">
        <f>SUMIFS(AssessedValuation[100% Railroads],AssessedValuation[Dist],$C200,AssessedValuation[Tif_NonTIF],$A$4)</f>
        <v>0</v>
      </c>
      <c r="O200" s="8">
        <f>SUMIFS(AssessedValuation[100% Utilities],AssessedValuation[Dist],$C200,AssessedValuation[Tif_NonTIF],$A$4)</f>
        <v>0</v>
      </c>
      <c r="P200" s="8">
        <f>SUMIFS(AssessedValuation[100% Other],AssessedValuation[Dist],$C200,AssessedValuation[Tif_NonTIF],$A$4)</f>
        <v>0</v>
      </c>
      <c r="Q200" s="8">
        <f>SUMIFS(AssessedValuation[100% Gross],AssessedValuation[Dist],$C200,AssessedValuation[Tif_NonTIF],$A$4)</f>
        <v>39492397</v>
      </c>
      <c r="R200" s="8">
        <f>SUMIFS(AssessedValuation[100% Military Exempt],AssessedValuation[Dist],$C200,AssessedValuation[Tif_NonTIF],$A$4)</f>
        <v>0</v>
      </c>
      <c r="S200" s="8">
        <f>SUMIFS(AssessedValuation[100% Net],AssessedValuation[Dist],$C200,AssessedValuation[Tif_NonTIF],$A$4)</f>
        <v>39492397</v>
      </c>
      <c r="T200" s="8">
        <f>SUMIFS(AssessedValuation[100% Gas &amp; Elec Utilities],AssessedValuation[Dist],$C200,AssessedValuation[Tif_NonTIF],$A$4)</f>
        <v>0</v>
      </c>
      <c r="U200" s="8">
        <f t="shared" ref="U200:U263" si="3">SUM(S200:T200)</f>
        <v>39492397</v>
      </c>
    </row>
    <row r="201" spans="1:21" x14ac:dyDescent="0.25">
      <c r="A201">
        <f>'Assessed Non-TIF'!A201</f>
        <v>2024</v>
      </c>
      <c r="B201" t="str">
        <f>'Assessed Non-TIF'!B201</f>
        <v>15</v>
      </c>
      <c r="C201" t="str">
        <f>'Assessed Non-TIF'!C201</f>
        <v>4536</v>
      </c>
      <c r="D201" t="str">
        <f>'Assessed Non-TIF'!D201</f>
        <v>4536</v>
      </c>
      <c r="E201" t="str">
        <f>'Assessed Non-TIF'!E201</f>
        <v>MOUNT PLEASANT</v>
      </c>
      <c r="F201" t="str">
        <f>'Assessed Non-TIF'!F201</f>
        <v>Mount Pleasant</v>
      </c>
      <c r="G201" s="8">
        <f>SUMIFS(AssessedValuation[100% Residential],AssessedValuation[Dist],$C201,AssessedValuation[Tif_NonTIF],$A$4)</f>
        <v>17948296</v>
      </c>
      <c r="H201" s="8">
        <f>SUMIFS(AssessedValuation[100% Ag Land],AssessedValuation[Dist],$C201,AssessedValuation[Tif_NonTIF],$A$4)</f>
        <v>0</v>
      </c>
      <c r="I201" s="8">
        <f>SUMIFS(AssessedValuation[100% Ag Building],AssessedValuation[Dist],$C201,AssessedValuation[Tif_NonTIF],$A$4)</f>
        <v>0</v>
      </c>
      <c r="J201" s="8">
        <f>SUMIFS(AssessedValuation[100% Commercial],AssessedValuation[Dist],$C201,AssessedValuation[Tif_NonTIF],$A$4)</f>
        <v>0</v>
      </c>
      <c r="K201" s="8">
        <f>SUMIFS(AssessedValuation[100% Industrial],AssessedValuation[Dist],$C201,AssessedValuation[Tif_NonTIF],$A$4)</f>
        <v>0</v>
      </c>
      <c r="L201" s="8">
        <f>SUMIFS(AssessedValuation[100% Reserved],AssessedValuation[Dist],$C201,AssessedValuation[Tif_NonTIF],$A$4)</f>
        <v>0</v>
      </c>
      <c r="M201" s="8">
        <f>SUMIFS(AssessedValuation[100% Reserved3],AssessedValuation[Dist],$C201,AssessedValuation[Tif_NonTIF],$A$4)</f>
        <v>0</v>
      </c>
      <c r="N201" s="8">
        <f>SUMIFS(AssessedValuation[100% Railroads],AssessedValuation[Dist],$C201,AssessedValuation[Tif_NonTIF],$A$4)</f>
        <v>0</v>
      </c>
      <c r="O201" s="8">
        <f>SUMIFS(AssessedValuation[100% Utilities],AssessedValuation[Dist],$C201,AssessedValuation[Tif_NonTIF],$A$4)</f>
        <v>0</v>
      </c>
      <c r="P201" s="8">
        <f>SUMIFS(AssessedValuation[100% Other],AssessedValuation[Dist],$C201,AssessedValuation[Tif_NonTIF],$A$4)</f>
        <v>0</v>
      </c>
      <c r="Q201" s="8">
        <f>SUMIFS(AssessedValuation[100% Gross],AssessedValuation[Dist],$C201,AssessedValuation[Tif_NonTIF],$A$4)</f>
        <v>17948296</v>
      </c>
      <c r="R201" s="8">
        <f>SUMIFS(AssessedValuation[100% Military Exempt],AssessedValuation[Dist],$C201,AssessedValuation[Tif_NonTIF],$A$4)</f>
        <v>0</v>
      </c>
      <c r="S201" s="8">
        <f>SUMIFS(AssessedValuation[100% Net],AssessedValuation[Dist],$C201,AssessedValuation[Tif_NonTIF],$A$4)</f>
        <v>17948296</v>
      </c>
      <c r="T201" s="8">
        <f>SUMIFS(AssessedValuation[100% Gas &amp; Elec Utilities],AssessedValuation[Dist],$C201,AssessedValuation[Tif_NonTIF],$A$4)</f>
        <v>0</v>
      </c>
      <c r="U201" s="8">
        <f t="shared" si="3"/>
        <v>17948296</v>
      </c>
    </row>
    <row r="202" spans="1:21" x14ac:dyDescent="0.25">
      <c r="A202">
        <f>'Assessed Non-TIF'!A202</f>
        <v>2024</v>
      </c>
      <c r="B202" t="str">
        <f>'Assessed Non-TIF'!B202</f>
        <v>10</v>
      </c>
      <c r="C202" t="str">
        <f>'Assessed Non-TIF'!C202</f>
        <v>4554</v>
      </c>
      <c r="D202" t="str">
        <f>'Assessed Non-TIF'!D202</f>
        <v>4554</v>
      </c>
      <c r="E202" t="str">
        <f>'Assessed Non-TIF'!E202</f>
        <v>MOUNT VERNON</v>
      </c>
      <c r="F202" t="str">
        <f>'Assessed Non-TIF'!F202</f>
        <v>Mount Vernon</v>
      </c>
      <c r="G202" s="8">
        <f>SUMIFS(AssessedValuation[100% Residential],AssessedValuation[Dist],$C202,AssessedValuation[Tif_NonTIF],$A$4)</f>
        <v>32816188</v>
      </c>
      <c r="H202" s="8">
        <f>SUMIFS(AssessedValuation[100% Ag Land],AssessedValuation[Dist],$C202,AssessedValuation[Tif_NonTIF],$A$4)</f>
        <v>150932</v>
      </c>
      <c r="I202" s="8">
        <f>SUMIFS(AssessedValuation[100% Ag Building],AssessedValuation[Dist],$C202,AssessedValuation[Tif_NonTIF],$A$4)</f>
        <v>4107</v>
      </c>
      <c r="J202" s="8">
        <f>SUMIFS(AssessedValuation[100% Commercial],AssessedValuation[Dist],$C202,AssessedValuation[Tif_NonTIF],$A$4)</f>
        <v>3066635</v>
      </c>
      <c r="K202" s="8">
        <f>SUMIFS(AssessedValuation[100% Industrial],AssessedValuation[Dist],$C202,AssessedValuation[Tif_NonTIF],$A$4)</f>
        <v>83884</v>
      </c>
      <c r="L202" s="8">
        <f>SUMIFS(AssessedValuation[100% Reserved],AssessedValuation[Dist],$C202,AssessedValuation[Tif_NonTIF],$A$4)</f>
        <v>0</v>
      </c>
      <c r="M202" s="8">
        <f>SUMIFS(AssessedValuation[100% Reserved3],AssessedValuation[Dist],$C202,AssessedValuation[Tif_NonTIF],$A$4)</f>
        <v>0</v>
      </c>
      <c r="N202" s="8">
        <f>SUMIFS(AssessedValuation[100% Railroads],AssessedValuation[Dist],$C202,AssessedValuation[Tif_NonTIF],$A$4)</f>
        <v>0</v>
      </c>
      <c r="O202" s="8">
        <f>SUMIFS(AssessedValuation[100% Utilities],AssessedValuation[Dist],$C202,AssessedValuation[Tif_NonTIF],$A$4)</f>
        <v>0</v>
      </c>
      <c r="P202" s="8">
        <f>SUMIFS(AssessedValuation[100% Other],AssessedValuation[Dist],$C202,AssessedValuation[Tif_NonTIF],$A$4)</f>
        <v>0</v>
      </c>
      <c r="Q202" s="8">
        <f>SUMIFS(AssessedValuation[100% Gross],AssessedValuation[Dist],$C202,AssessedValuation[Tif_NonTIF],$A$4)</f>
        <v>36121746</v>
      </c>
      <c r="R202" s="8">
        <f>SUMIFS(AssessedValuation[100% Military Exempt],AssessedValuation[Dist],$C202,AssessedValuation[Tif_NonTIF],$A$4)</f>
        <v>7408</v>
      </c>
      <c r="S202" s="8">
        <f>SUMIFS(AssessedValuation[100% Net],AssessedValuation[Dist],$C202,AssessedValuation[Tif_NonTIF],$A$4)</f>
        <v>36114338</v>
      </c>
      <c r="T202" s="8">
        <f>SUMIFS(AssessedValuation[100% Gas &amp; Elec Utilities],AssessedValuation[Dist],$C202,AssessedValuation[Tif_NonTIF],$A$4)</f>
        <v>0</v>
      </c>
      <c r="U202" s="8">
        <f t="shared" si="3"/>
        <v>36114338</v>
      </c>
    </row>
    <row r="203" spans="1:21" x14ac:dyDescent="0.25">
      <c r="A203">
        <f>'Assessed Non-TIF'!A203</f>
        <v>2024</v>
      </c>
      <c r="B203" t="str">
        <f>'Assessed Non-TIF'!B203</f>
        <v>13</v>
      </c>
      <c r="C203" t="str">
        <f>'Assessed Non-TIF'!C203</f>
        <v>4572</v>
      </c>
      <c r="D203" t="str">
        <f>'Assessed Non-TIF'!D203</f>
        <v>4572</v>
      </c>
      <c r="E203" t="str">
        <f>'Assessed Non-TIF'!E203</f>
        <v>MURRAY</v>
      </c>
      <c r="F203" t="str">
        <f>'Assessed Non-TIF'!F203</f>
        <v>Murray</v>
      </c>
      <c r="G203" s="8">
        <f>SUMIFS(AssessedValuation[100% Residential],AssessedValuation[Dist],$C203,AssessedValuation[Tif_NonTIF],$A$4)</f>
        <v>0</v>
      </c>
      <c r="H203" s="8">
        <f>SUMIFS(AssessedValuation[100% Ag Land],AssessedValuation[Dist],$C203,AssessedValuation[Tif_NonTIF],$A$4)</f>
        <v>0</v>
      </c>
      <c r="I203" s="8">
        <f>SUMIFS(AssessedValuation[100% Ag Building],AssessedValuation[Dist],$C203,AssessedValuation[Tif_NonTIF],$A$4)</f>
        <v>0</v>
      </c>
      <c r="J203" s="8">
        <f>SUMIFS(AssessedValuation[100% Commercial],AssessedValuation[Dist],$C203,AssessedValuation[Tif_NonTIF],$A$4)</f>
        <v>0</v>
      </c>
      <c r="K203" s="8">
        <f>SUMIFS(AssessedValuation[100% Industrial],AssessedValuation[Dist],$C203,AssessedValuation[Tif_NonTIF],$A$4)</f>
        <v>0</v>
      </c>
      <c r="L203" s="8">
        <f>SUMIFS(AssessedValuation[100% Reserved],AssessedValuation[Dist],$C203,AssessedValuation[Tif_NonTIF],$A$4)</f>
        <v>0</v>
      </c>
      <c r="M203" s="8">
        <f>SUMIFS(AssessedValuation[100% Reserved3],AssessedValuation[Dist],$C203,AssessedValuation[Tif_NonTIF],$A$4)</f>
        <v>0</v>
      </c>
      <c r="N203" s="8">
        <f>SUMIFS(AssessedValuation[100% Railroads],AssessedValuation[Dist],$C203,AssessedValuation[Tif_NonTIF],$A$4)</f>
        <v>0</v>
      </c>
      <c r="O203" s="8">
        <f>SUMIFS(AssessedValuation[100% Utilities],AssessedValuation[Dist],$C203,AssessedValuation[Tif_NonTIF],$A$4)</f>
        <v>0</v>
      </c>
      <c r="P203" s="8">
        <f>SUMIFS(AssessedValuation[100% Other],AssessedValuation[Dist],$C203,AssessedValuation[Tif_NonTIF],$A$4)</f>
        <v>0</v>
      </c>
      <c r="Q203" s="8">
        <f>SUMIFS(AssessedValuation[100% Gross],AssessedValuation[Dist],$C203,AssessedValuation[Tif_NonTIF],$A$4)</f>
        <v>0</v>
      </c>
      <c r="R203" s="8">
        <f>SUMIFS(AssessedValuation[100% Military Exempt],AssessedValuation[Dist],$C203,AssessedValuation[Tif_NonTIF],$A$4)</f>
        <v>0</v>
      </c>
      <c r="S203" s="8">
        <f>SUMIFS(AssessedValuation[100% Net],AssessedValuation[Dist],$C203,AssessedValuation[Tif_NonTIF],$A$4)</f>
        <v>0</v>
      </c>
      <c r="T203" s="8">
        <f>SUMIFS(AssessedValuation[100% Gas &amp; Elec Utilities],AssessedValuation[Dist],$C203,AssessedValuation[Tif_NonTIF],$A$4)</f>
        <v>0</v>
      </c>
      <c r="U203" s="8">
        <f t="shared" si="3"/>
        <v>0</v>
      </c>
    </row>
    <row r="204" spans="1:21" x14ac:dyDescent="0.25">
      <c r="A204">
        <f>'Assessed Non-TIF'!A204</f>
        <v>2024</v>
      </c>
      <c r="B204" t="str">
        <f>'Assessed Non-TIF'!B204</f>
        <v>09</v>
      </c>
      <c r="C204" t="str">
        <f>'Assessed Non-TIF'!C204</f>
        <v>4581</v>
      </c>
      <c r="D204" t="str">
        <f>'Assessed Non-TIF'!D204</f>
        <v>4581</v>
      </c>
      <c r="E204" t="str">
        <f>'Assessed Non-TIF'!E204</f>
        <v>MUSCATINE</v>
      </c>
      <c r="F204" t="str">
        <f>'Assessed Non-TIF'!F204</f>
        <v>Muscatine</v>
      </c>
      <c r="G204" s="8">
        <f>SUMIFS(AssessedValuation[100% Residential],AssessedValuation[Dist],$C204,AssessedValuation[Tif_NonTIF],$A$4)</f>
        <v>8666717</v>
      </c>
      <c r="H204" s="8">
        <f>SUMIFS(AssessedValuation[100% Ag Land],AssessedValuation[Dist],$C204,AssessedValuation[Tif_NonTIF],$A$4)</f>
        <v>401178</v>
      </c>
      <c r="I204" s="8">
        <f>SUMIFS(AssessedValuation[100% Ag Building],AssessedValuation[Dist],$C204,AssessedValuation[Tif_NonTIF],$A$4)</f>
        <v>19386</v>
      </c>
      <c r="J204" s="8">
        <f>SUMIFS(AssessedValuation[100% Commercial],AssessedValuation[Dist],$C204,AssessedValuation[Tif_NonTIF],$A$4)</f>
        <v>53352925</v>
      </c>
      <c r="K204" s="8">
        <f>SUMIFS(AssessedValuation[100% Industrial],AssessedValuation[Dist],$C204,AssessedValuation[Tif_NonTIF],$A$4)</f>
        <v>15970242</v>
      </c>
      <c r="L204" s="8">
        <f>SUMIFS(AssessedValuation[100% Reserved],AssessedValuation[Dist],$C204,AssessedValuation[Tif_NonTIF],$A$4)</f>
        <v>0</v>
      </c>
      <c r="M204" s="8">
        <f>SUMIFS(AssessedValuation[100% Reserved3],AssessedValuation[Dist],$C204,AssessedValuation[Tif_NonTIF],$A$4)</f>
        <v>0</v>
      </c>
      <c r="N204" s="8">
        <f>SUMIFS(AssessedValuation[100% Railroads],AssessedValuation[Dist],$C204,AssessedValuation[Tif_NonTIF],$A$4)</f>
        <v>0</v>
      </c>
      <c r="O204" s="8">
        <f>SUMIFS(AssessedValuation[100% Utilities],AssessedValuation[Dist],$C204,AssessedValuation[Tif_NonTIF],$A$4)</f>
        <v>0</v>
      </c>
      <c r="P204" s="8">
        <f>SUMIFS(AssessedValuation[100% Other],AssessedValuation[Dist],$C204,AssessedValuation[Tif_NonTIF],$A$4)</f>
        <v>0</v>
      </c>
      <c r="Q204" s="8">
        <f>SUMIFS(AssessedValuation[100% Gross],AssessedValuation[Dist],$C204,AssessedValuation[Tif_NonTIF],$A$4)</f>
        <v>78410448</v>
      </c>
      <c r="R204" s="8">
        <f>SUMIFS(AssessedValuation[100% Military Exempt],AssessedValuation[Dist],$C204,AssessedValuation[Tif_NonTIF],$A$4)</f>
        <v>0</v>
      </c>
      <c r="S204" s="8">
        <f>SUMIFS(AssessedValuation[100% Net],AssessedValuation[Dist],$C204,AssessedValuation[Tif_NonTIF],$A$4)</f>
        <v>78410448</v>
      </c>
      <c r="T204" s="8">
        <f>SUMIFS(AssessedValuation[100% Gas &amp; Elec Utilities],AssessedValuation[Dist],$C204,AssessedValuation[Tif_NonTIF],$A$4)</f>
        <v>0</v>
      </c>
      <c r="U204" s="8">
        <f t="shared" si="3"/>
        <v>78410448</v>
      </c>
    </row>
    <row r="205" spans="1:21" x14ac:dyDescent="0.25">
      <c r="A205">
        <f>'Assessed Non-TIF'!A205</f>
        <v>2024</v>
      </c>
      <c r="B205" t="str">
        <f>'Assessed Non-TIF'!B205</f>
        <v>07</v>
      </c>
      <c r="C205" t="str">
        <f>'Assessed Non-TIF'!C205</f>
        <v>4599</v>
      </c>
      <c r="D205" t="str">
        <f>'Assessed Non-TIF'!D205</f>
        <v>4599</v>
      </c>
      <c r="E205" t="str">
        <f>'Assessed Non-TIF'!E205</f>
        <v>NASHUA-PLAINFIELD</v>
      </c>
      <c r="F205" t="str">
        <f>'Assessed Non-TIF'!F205</f>
        <v>Nashua-Plainfield</v>
      </c>
      <c r="G205" s="8">
        <f>SUMIFS(AssessedValuation[100% Residential],AssessedValuation[Dist],$C205,AssessedValuation[Tif_NonTIF],$A$4)</f>
        <v>0</v>
      </c>
      <c r="H205" s="8">
        <f>SUMIFS(AssessedValuation[100% Ag Land],AssessedValuation[Dist],$C205,AssessedValuation[Tif_NonTIF],$A$4)</f>
        <v>0</v>
      </c>
      <c r="I205" s="8">
        <f>SUMIFS(AssessedValuation[100% Ag Building],AssessedValuation[Dist],$C205,AssessedValuation[Tif_NonTIF],$A$4)</f>
        <v>0</v>
      </c>
      <c r="J205" s="8">
        <f>SUMIFS(AssessedValuation[100% Commercial],AssessedValuation[Dist],$C205,AssessedValuation[Tif_NonTIF],$A$4)</f>
        <v>0</v>
      </c>
      <c r="K205" s="8">
        <f>SUMIFS(AssessedValuation[100% Industrial],AssessedValuation[Dist],$C205,AssessedValuation[Tif_NonTIF],$A$4)</f>
        <v>0</v>
      </c>
      <c r="L205" s="8">
        <f>SUMIFS(AssessedValuation[100% Reserved],AssessedValuation[Dist],$C205,AssessedValuation[Tif_NonTIF],$A$4)</f>
        <v>0</v>
      </c>
      <c r="M205" s="8">
        <f>SUMIFS(AssessedValuation[100% Reserved3],AssessedValuation[Dist],$C205,AssessedValuation[Tif_NonTIF],$A$4)</f>
        <v>0</v>
      </c>
      <c r="N205" s="8">
        <f>SUMIFS(AssessedValuation[100% Railroads],AssessedValuation[Dist],$C205,AssessedValuation[Tif_NonTIF],$A$4)</f>
        <v>0</v>
      </c>
      <c r="O205" s="8">
        <f>SUMIFS(AssessedValuation[100% Utilities],AssessedValuation[Dist],$C205,AssessedValuation[Tif_NonTIF],$A$4)</f>
        <v>0</v>
      </c>
      <c r="P205" s="8">
        <f>SUMIFS(AssessedValuation[100% Other],AssessedValuation[Dist],$C205,AssessedValuation[Tif_NonTIF],$A$4)</f>
        <v>0</v>
      </c>
      <c r="Q205" s="8">
        <f>SUMIFS(AssessedValuation[100% Gross],AssessedValuation[Dist],$C205,AssessedValuation[Tif_NonTIF],$A$4)</f>
        <v>0</v>
      </c>
      <c r="R205" s="8">
        <f>SUMIFS(AssessedValuation[100% Military Exempt],AssessedValuation[Dist],$C205,AssessedValuation[Tif_NonTIF],$A$4)</f>
        <v>0</v>
      </c>
      <c r="S205" s="8">
        <f>SUMIFS(AssessedValuation[100% Net],AssessedValuation[Dist],$C205,AssessedValuation[Tif_NonTIF],$A$4)</f>
        <v>0</v>
      </c>
      <c r="T205" s="8">
        <f>SUMIFS(AssessedValuation[100% Gas &amp; Elec Utilities],AssessedValuation[Dist],$C205,AssessedValuation[Tif_NonTIF],$A$4)</f>
        <v>0</v>
      </c>
      <c r="U205" s="8">
        <f t="shared" si="3"/>
        <v>0</v>
      </c>
    </row>
    <row r="206" spans="1:21" x14ac:dyDescent="0.25">
      <c r="A206">
        <f>'Assessed Non-TIF'!A206</f>
        <v>2024</v>
      </c>
      <c r="B206" t="str">
        <f>'Assessed Non-TIF'!B206</f>
        <v>11</v>
      </c>
      <c r="C206" t="str">
        <f>'Assessed Non-TIF'!C206</f>
        <v>4617</v>
      </c>
      <c r="D206" t="str">
        <f>'Assessed Non-TIF'!D206</f>
        <v>4617</v>
      </c>
      <c r="E206" t="str">
        <f>'Assessed Non-TIF'!E206</f>
        <v>NEVADA</v>
      </c>
      <c r="F206" t="str">
        <f>'Assessed Non-TIF'!F206</f>
        <v>Nevada</v>
      </c>
      <c r="G206" s="8">
        <f>SUMIFS(AssessedValuation[100% Residential],AssessedValuation[Dist],$C206,AssessedValuation[Tif_NonTIF],$A$4)</f>
        <v>9550164</v>
      </c>
      <c r="H206" s="8">
        <f>SUMIFS(AssessedValuation[100% Ag Land],AssessedValuation[Dist],$C206,AssessedValuation[Tif_NonTIF],$A$4)</f>
        <v>0</v>
      </c>
      <c r="I206" s="8">
        <f>SUMIFS(AssessedValuation[100% Ag Building],AssessedValuation[Dist],$C206,AssessedValuation[Tif_NonTIF],$A$4)</f>
        <v>0</v>
      </c>
      <c r="J206" s="8">
        <f>SUMIFS(AssessedValuation[100% Commercial],AssessedValuation[Dist],$C206,AssessedValuation[Tif_NonTIF],$A$4)</f>
        <v>9914429</v>
      </c>
      <c r="K206" s="8">
        <f>SUMIFS(AssessedValuation[100% Industrial],AssessedValuation[Dist],$C206,AssessedValuation[Tif_NonTIF],$A$4)</f>
        <v>6223560</v>
      </c>
      <c r="L206" s="8">
        <f>SUMIFS(AssessedValuation[100% Reserved],AssessedValuation[Dist],$C206,AssessedValuation[Tif_NonTIF],$A$4)</f>
        <v>0</v>
      </c>
      <c r="M206" s="8">
        <f>SUMIFS(AssessedValuation[100% Reserved3],AssessedValuation[Dist],$C206,AssessedValuation[Tif_NonTIF],$A$4)</f>
        <v>0</v>
      </c>
      <c r="N206" s="8">
        <f>SUMIFS(AssessedValuation[100% Railroads],AssessedValuation[Dist],$C206,AssessedValuation[Tif_NonTIF],$A$4)</f>
        <v>0</v>
      </c>
      <c r="O206" s="8">
        <f>SUMIFS(AssessedValuation[100% Utilities],AssessedValuation[Dist],$C206,AssessedValuation[Tif_NonTIF],$A$4)</f>
        <v>0</v>
      </c>
      <c r="P206" s="8">
        <f>SUMIFS(AssessedValuation[100% Other],AssessedValuation[Dist],$C206,AssessedValuation[Tif_NonTIF],$A$4)</f>
        <v>0</v>
      </c>
      <c r="Q206" s="8">
        <f>SUMIFS(AssessedValuation[100% Gross],AssessedValuation[Dist],$C206,AssessedValuation[Tif_NonTIF],$A$4)</f>
        <v>25688153</v>
      </c>
      <c r="R206" s="8">
        <f>SUMIFS(AssessedValuation[100% Military Exempt],AssessedValuation[Dist],$C206,AssessedValuation[Tif_NonTIF],$A$4)</f>
        <v>0</v>
      </c>
      <c r="S206" s="8">
        <f>SUMIFS(AssessedValuation[100% Net],AssessedValuation[Dist],$C206,AssessedValuation[Tif_NonTIF],$A$4)</f>
        <v>25688153</v>
      </c>
      <c r="T206" s="8">
        <f>SUMIFS(AssessedValuation[100% Gas &amp; Elec Utilities],AssessedValuation[Dist],$C206,AssessedValuation[Tif_NonTIF],$A$4)</f>
        <v>0</v>
      </c>
      <c r="U206" s="8">
        <f t="shared" si="3"/>
        <v>25688153</v>
      </c>
    </row>
    <row r="207" spans="1:21" x14ac:dyDescent="0.25">
      <c r="A207">
        <f>'Assessed Non-TIF'!A207</f>
        <v>2024</v>
      </c>
      <c r="B207" t="str">
        <f>'Assessed Non-TIF'!B207</f>
        <v>01</v>
      </c>
      <c r="C207" t="str">
        <f>'Assessed Non-TIF'!C207</f>
        <v>4662</v>
      </c>
      <c r="D207" t="str">
        <f>'Assessed Non-TIF'!D207</f>
        <v>4662</v>
      </c>
      <c r="E207" t="str">
        <f>'Assessed Non-TIF'!E207</f>
        <v>NEW HAMPTON</v>
      </c>
      <c r="F207" t="str">
        <f>'Assessed Non-TIF'!F207</f>
        <v>New Hampton</v>
      </c>
      <c r="G207" s="8">
        <f>SUMIFS(AssessedValuation[100% Residential],AssessedValuation[Dist],$C207,AssessedValuation[Tif_NonTIF],$A$4)</f>
        <v>7195105</v>
      </c>
      <c r="H207" s="8">
        <f>SUMIFS(AssessedValuation[100% Ag Land],AssessedValuation[Dist],$C207,AssessedValuation[Tif_NonTIF],$A$4)</f>
        <v>0</v>
      </c>
      <c r="I207" s="8">
        <f>SUMIFS(AssessedValuation[100% Ag Building],AssessedValuation[Dist],$C207,AssessedValuation[Tif_NonTIF],$A$4)</f>
        <v>0</v>
      </c>
      <c r="J207" s="8">
        <f>SUMIFS(AssessedValuation[100% Commercial],AssessedValuation[Dist],$C207,AssessedValuation[Tif_NonTIF],$A$4)</f>
        <v>4253131</v>
      </c>
      <c r="K207" s="8">
        <f>SUMIFS(AssessedValuation[100% Industrial],AssessedValuation[Dist],$C207,AssessedValuation[Tif_NonTIF],$A$4)</f>
        <v>0</v>
      </c>
      <c r="L207" s="8">
        <f>SUMIFS(AssessedValuation[100% Reserved],AssessedValuation[Dist],$C207,AssessedValuation[Tif_NonTIF],$A$4)</f>
        <v>0</v>
      </c>
      <c r="M207" s="8">
        <f>SUMIFS(AssessedValuation[100% Reserved3],AssessedValuation[Dist],$C207,AssessedValuation[Tif_NonTIF],$A$4)</f>
        <v>0</v>
      </c>
      <c r="N207" s="8">
        <f>SUMIFS(AssessedValuation[100% Railroads],AssessedValuation[Dist],$C207,AssessedValuation[Tif_NonTIF],$A$4)</f>
        <v>0</v>
      </c>
      <c r="O207" s="8">
        <f>SUMIFS(AssessedValuation[100% Utilities],AssessedValuation[Dist],$C207,AssessedValuation[Tif_NonTIF],$A$4)</f>
        <v>0</v>
      </c>
      <c r="P207" s="8">
        <f>SUMIFS(AssessedValuation[100% Other],AssessedValuation[Dist],$C207,AssessedValuation[Tif_NonTIF],$A$4)</f>
        <v>0</v>
      </c>
      <c r="Q207" s="8">
        <f>SUMIFS(AssessedValuation[100% Gross],AssessedValuation[Dist],$C207,AssessedValuation[Tif_NonTIF],$A$4)</f>
        <v>11448236</v>
      </c>
      <c r="R207" s="8">
        <f>SUMIFS(AssessedValuation[100% Military Exempt],AssessedValuation[Dist],$C207,AssessedValuation[Tif_NonTIF],$A$4)</f>
        <v>0</v>
      </c>
      <c r="S207" s="8">
        <f>SUMIFS(AssessedValuation[100% Net],AssessedValuation[Dist],$C207,AssessedValuation[Tif_NonTIF],$A$4)</f>
        <v>11448236</v>
      </c>
      <c r="T207" s="8">
        <f>SUMIFS(AssessedValuation[100% Gas &amp; Elec Utilities],AssessedValuation[Dist],$C207,AssessedValuation[Tif_NonTIF],$A$4)</f>
        <v>0</v>
      </c>
      <c r="U207" s="8">
        <f t="shared" si="3"/>
        <v>11448236</v>
      </c>
    </row>
    <row r="208" spans="1:21" x14ac:dyDescent="0.25">
      <c r="A208">
        <f>'Assessed Non-TIF'!A208</f>
        <v>2024</v>
      </c>
      <c r="B208" t="str">
        <f>'Assessed Non-TIF'!B208</f>
        <v>15</v>
      </c>
      <c r="C208" t="str">
        <f>'Assessed Non-TIF'!C208</f>
        <v>4689</v>
      </c>
      <c r="D208" t="str">
        <f>'Assessed Non-TIF'!D208</f>
        <v>4689</v>
      </c>
      <c r="E208" t="str">
        <f>'Assessed Non-TIF'!E208</f>
        <v>NEW LONDON</v>
      </c>
      <c r="F208" t="str">
        <f>'Assessed Non-TIF'!F208</f>
        <v>New London</v>
      </c>
      <c r="G208" s="8">
        <f>SUMIFS(AssessedValuation[100% Residential],AssessedValuation[Dist],$C208,AssessedValuation[Tif_NonTIF],$A$4)</f>
        <v>533395</v>
      </c>
      <c r="H208" s="8">
        <f>SUMIFS(AssessedValuation[100% Ag Land],AssessedValuation[Dist],$C208,AssessedValuation[Tif_NonTIF],$A$4)</f>
        <v>0</v>
      </c>
      <c r="I208" s="8">
        <f>SUMIFS(AssessedValuation[100% Ag Building],AssessedValuation[Dist],$C208,AssessedValuation[Tif_NonTIF],$A$4)</f>
        <v>0</v>
      </c>
      <c r="J208" s="8">
        <f>SUMIFS(AssessedValuation[100% Commercial],AssessedValuation[Dist],$C208,AssessedValuation[Tif_NonTIF],$A$4)</f>
        <v>0</v>
      </c>
      <c r="K208" s="8">
        <f>SUMIFS(AssessedValuation[100% Industrial],AssessedValuation[Dist],$C208,AssessedValuation[Tif_NonTIF],$A$4)</f>
        <v>0</v>
      </c>
      <c r="L208" s="8">
        <f>SUMIFS(AssessedValuation[100% Reserved],AssessedValuation[Dist],$C208,AssessedValuation[Tif_NonTIF],$A$4)</f>
        <v>0</v>
      </c>
      <c r="M208" s="8">
        <f>SUMIFS(AssessedValuation[100% Reserved3],AssessedValuation[Dist],$C208,AssessedValuation[Tif_NonTIF],$A$4)</f>
        <v>0</v>
      </c>
      <c r="N208" s="8">
        <f>SUMIFS(AssessedValuation[100% Railroads],AssessedValuation[Dist],$C208,AssessedValuation[Tif_NonTIF],$A$4)</f>
        <v>0</v>
      </c>
      <c r="O208" s="8">
        <f>SUMIFS(AssessedValuation[100% Utilities],AssessedValuation[Dist],$C208,AssessedValuation[Tif_NonTIF],$A$4)</f>
        <v>0</v>
      </c>
      <c r="P208" s="8">
        <f>SUMIFS(AssessedValuation[100% Other],AssessedValuation[Dist],$C208,AssessedValuation[Tif_NonTIF],$A$4)</f>
        <v>0</v>
      </c>
      <c r="Q208" s="8">
        <f>SUMIFS(AssessedValuation[100% Gross],AssessedValuation[Dist],$C208,AssessedValuation[Tif_NonTIF],$A$4)</f>
        <v>533395</v>
      </c>
      <c r="R208" s="8">
        <f>SUMIFS(AssessedValuation[100% Military Exempt],AssessedValuation[Dist],$C208,AssessedValuation[Tif_NonTIF],$A$4)</f>
        <v>0</v>
      </c>
      <c r="S208" s="8">
        <f>SUMIFS(AssessedValuation[100% Net],AssessedValuation[Dist],$C208,AssessedValuation[Tif_NonTIF],$A$4)</f>
        <v>533395</v>
      </c>
      <c r="T208" s="8">
        <f>SUMIFS(AssessedValuation[100% Gas &amp; Elec Utilities],AssessedValuation[Dist],$C208,AssessedValuation[Tif_NonTIF],$A$4)</f>
        <v>0</v>
      </c>
      <c r="U208" s="8">
        <f t="shared" si="3"/>
        <v>533395</v>
      </c>
    </row>
    <row r="209" spans="1:21" x14ac:dyDescent="0.25">
      <c r="A209">
        <f>'Assessed Non-TIF'!A209</f>
        <v>2024</v>
      </c>
      <c r="B209" t="str">
        <f>'Assessed Non-TIF'!B209</f>
        <v>05</v>
      </c>
      <c r="C209" t="str">
        <f>'Assessed Non-TIF'!C209</f>
        <v>4644</v>
      </c>
      <c r="D209" t="str">
        <f>'Assessed Non-TIF'!D209</f>
        <v>4644</v>
      </c>
      <c r="E209" t="str">
        <f>'Assessed Non-TIF'!E209</f>
        <v>NEWELL-FONDA</v>
      </c>
      <c r="F209" t="str">
        <f>'Assessed Non-TIF'!F209</f>
        <v>Newell-Fonda</v>
      </c>
      <c r="G209" s="8">
        <f>SUMIFS(AssessedValuation[100% Residential],AssessedValuation[Dist],$C209,AssessedValuation[Tif_NonTIF],$A$4)</f>
        <v>727874</v>
      </c>
      <c r="H209" s="8">
        <f>SUMIFS(AssessedValuation[100% Ag Land],AssessedValuation[Dist],$C209,AssessedValuation[Tif_NonTIF],$A$4)</f>
        <v>9118</v>
      </c>
      <c r="I209" s="8">
        <f>SUMIFS(AssessedValuation[100% Ag Building],AssessedValuation[Dist],$C209,AssessedValuation[Tif_NonTIF],$A$4)</f>
        <v>0</v>
      </c>
      <c r="J209" s="8">
        <f>SUMIFS(AssessedValuation[100% Commercial],AssessedValuation[Dist],$C209,AssessedValuation[Tif_NonTIF],$A$4)</f>
        <v>0</v>
      </c>
      <c r="K209" s="8">
        <f>SUMIFS(AssessedValuation[100% Industrial],AssessedValuation[Dist],$C209,AssessedValuation[Tif_NonTIF],$A$4)</f>
        <v>0</v>
      </c>
      <c r="L209" s="8">
        <f>SUMIFS(AssessedValuation[100% Reserved],AssessedValuation[Dist],$C209,AssessedValuation[Tif_NonTIF],$A$4)</f>
        <v>0</v>
      </c>
      <c r="M209" s="8">
        <f>SUMIFS(AssessedValuation[100% Reserved3],AssessedValuation[Dist],$C209,AssessedValuation[Tif_NonTIF],$A$4)</f>
        <v>0</v>
      </c>
      <c r="N209" s="8">
        <f>SUMIFS(AssessedValuation[100% Railroads],AssessedValuation[Dist],$C209,AssessedValuation[Tif_NonTIF],$A$4)</f>
        <v>0</v>
      </c>
      <c r="O209" s="8">
        <f>SUMIFS(AssessedValuation[100% Utilities],AssessedValuation[Dist],$C209,AssessedValuation[Tif_NonTIF],$A$4)</f>
        <v>0</v>
      </c>
      <c r="P209" s="8">
        <f>SUMIFS(AssessedValuation[100% Other],AssessedValuation[Dist],$C209,AssessedValuation[Tif_NonTIF],$A$4)</f>
        <v>0</v>
      </c>
      <c r="Q209" s="8">
        <f>SUMIFS(AssessedValuation[100% Gross],AssessedValuation[Dist],$C209,AssessedValuation[Tif_NonTIF],$A$4)</f>
        <v>736992</v>
      </c>
      <c r="R209" s="8">
        <f>SUMIFS(AssessedValuation[100% Military Exempt],AssessedValuation[Dist],$C209,AssessedValuation[Tif_NonTIF],$A$4)</f>
        <v>0</v>
      </c>
      <c r="S209" s="8">
        <f>SUMIFS(AssessedValuation[100% Net],AssessedValuation[Dist],$C209,AssessedValuation[Tif_NonTIF],$A$4)</f>
        <v>736992</v>
      </c>
      <c r="T209" s="8">
        <f>SUMIFS(AssessedValuation[100% Gas &amp; Elec Utilities],AssessedValuation[Dist],$C209,AssessedValuation[Tif_NonTIF],$A$4)</f>
        <v>0</v>
      </c>
      <c r="U209" s="8">
        <f t="shared" si="3"/>
        <v>736992</v>
      </c>
    </row>
    <row r="210" spans="1:21" x14ac:dyDescent="0.25">
      <c r="A210">
        <f>'Assessed Non-TIF'!A210</f>
        <v>2024</v>
      </c>
      <c r="B210" t="str">
        <f>'Assessed Non-TIF'!B210</f>
        <v>11</v>
      </c>
      <c r="C210" t="str">
        <f>'Assessed Non-TIF'!C210</f>
        <v>4725</v>
      </c>
      <c r="D210" t="str">
        <f>'Assessed Non-TIF'!D210</f>
        <v>4725</v>
      </c>
      <c r="E210" t="str">
        <f>'Assessed Non-TIF'!E210</f>
        <v>NEWTON</v>
      </c>
      <c r="F210" t="str">
        <f>'Assessed Non-TIF'!F210</f>
        <v>Newton</v>
      </c>
      <c r="G210" s="8">
        <f>SUMIFS(AssessedValuation[100% Residential],AssessedValuation[Dist],$C210,AssessedValuation[Tif_NonTIF],$A$4)</f>
        <v>34614753</v>
      </c>
      <c r="H210" s="8">
        <f>SUMIFS(AssessedValuation[100% Ag Land],AssessedValuation[Dist],$C210,AssessedValuation[Tif_NonTIF],$A$4)</f>
        <v>0</v>
      </c>
      <c r="I210" s="8">
        <f>SUMIFS(AssessedValuation[100% Ag Building],AssessedValuation[Dist],$C210,AssessedValuation[Tif_NonTIF],$A$4)</f>
        <v>0</v>
      </c>
      <c r="J210" s="8">
        <f>SUMIFS(AssessedValuation[100% Commercial],AssessedValuation[Dist],$C210,AssessedValuation[Tif_NonTIF],$A$4)</f>
        <v>51180182</v>
      </c>
      <c r="K210" s="8">
        <f>SUMIFS(AssessedValuation[100% Industrial],AssessedValuation[Dist],$C210,AssessedValuation[Tif_NonTIF],$A$4)</f>
        <v>13046478</v>
      </c>
      <c r="L210" s="8">
        <f>SUMIFS(AssessedValuation[100% Reserved],AssessedValuation[Dist],$C210,AssessedValuation[Tif_NonTIF],$A$4)</f>
        <v>0</v>
      </c>
      <c r="M210" s="8">
        <f>SUMIFS(AssessedValuation[100% Reserved3],AssessedValuation[Dist],$C210,AssessedValuation[Tif_NonTIF],$A$4)</f>
        <v>0</v>
      </c>
      <c r="N210" s="8">
        <f>SUMIFS(AssessedValuation[100% Railroads],AssessedValuation[Dist],$C210,AssessedValuation[Tif_NonTIF],$A$4)</f>
        <v>0</v>
      </c>
      <c r="O210" s="8">
        <f>SUMIFS(AssessedValuation[100% Utilities],AssessedValuation[Dist],$C210,AssessedValuation[Tif_NonTIF],$A$4)</f>
        <v>0</v>
      </c>
      <c r="P210" s="8">
        <f>SUMIFS(AssessedValuation[100% Other],AssessedValuation[Dist],$C210,AssessedValuation[Tif_NonTIF],$A$4)</f>
        <v>0</v>
      </c>
      <c r="Q210" s="8">
        <f>SUMIFS(AssessedValuation[100% Gross],AssessedValuation[Dist],$C210,AssessedValuation[Tif_NonTIF],$A$4)</f>
        <v>98841413</v>
      </c>
      <c r="R210" s="8">
        <f>SUMIFS(AssessedValuation[100% Military Exempt],AssessedValuation[Dist],$C210,AssessedValuation[Tif_NonTIF],$A$4)</f>
        <v>35188</v>
      </c>
      <c r="S210" s="8">
        <f>SUMIFS(AssessedValuation[100% Net],AssessedValuation[Dist],$C210,AssessedValuation[Tif_NonTIF],$A$4)</f>
        <v>98806225</v>
      </c>
      <c r="T210" s="8">
        <f>SUMIFS(AssessedValuation[100% Gas &amp; Elec Utilities],AssessedValuation[Dist],$C210,AssessedValuation[Tif_NonTIF],$A$4)</f>
        <v>0</v>
      </c>
      <c r="U210" s="8">
        <f t="shared" si="3"/>
        <v>98806225</v>
      </c>
    </row>
    <row r="211" spans="1:21" x14ac:dyDescent="0.25">
      <c r="A211">
        <f>'Assessed Non-TIF'!A211</f>
        <v>2024</v>
      </c>
      <c r="B211" t="str">
        <f>'Assessed Non-TIF'!B211</f>
        <v>13</v>
      </c>
      <c r="C211" t="str">
        <f>'Assessed Non-TIF'!C211</f>
        <v>2673</v>
      </c>
      <c r="D211" t="str">
        <f>'Assessed Non-TIF'!D211</f>
        <v>2673</v>
      </c>
      <c r="E211" t="str">
        <f>'Assessed Non-TIF'!E211</f>
        <v>NODAWAY VALLEY</v>
      </c>
      <c r="F211" t="str">
        <f>'Assessed Non-TIF'!F211</f>
        <v>Nodaway Valley</v>
      </c>
      <c r="G211" s="8">
        <f>SUMIFS(AssessedValuation[100% Residential],AssessedValuation[Dist],$C211,AssessedValuation[Tif_NonTIF],$A$4)</f>
        <v>219891</v>
      </c>
      <c r="H211" s="8">
        <f>SUMIFS(AssessedValuation[100% Ag Land],AssessedValuation[Dist],$C211,AssessedValuation[Tif_NonTIF],$A$4)</f>
        <v>0</v>
      </c>
      <c r="I211" s="8">
        <f>SUMIFS(AssessedValuation[100% Ag Building],AssessedValuation[Dist],$C211,AssessedValuation[Tif_NonTIF],$A$4)</f>
        <v>0</v>
      </c>
      <c r="J211" s="8">
        <f>SUMIFS(AssessedValuation[100% Commercial],AssessedValuation[Dist],$C211,AssessedValuation[Tif_NonTIF],$A$4)</f>
        <v>518241</v>
      </c>
      <c r="K211" s="8">
        <f>SUMIFS(AssessedValuation[100% Industrial],AssessedValuation[Dist],$C211,AssessedValuation[Tif_NonTIF],$A$4)</f>
        <v>28737968</v>
      </c>
      <c r="L211" s="8">
        <f>SUMIFS(AssessedValuation[100% Reserved],AssessedValuation[Dist],$C211,AssessedValuation[Tif_NonTIF],$A$4)</f>
        <v>0</v>
      </c>
      <c r="M211" s="8">
        <f>SUMIFS(AssessedValuation[100% Reserved3],AssessedValuation[Dist],$C211,AssessedValuation[Tif_NonTIF],$A$4)</f>
        <v>0</v>
      </c>
      <c r="N211" s="8">
        <f>SUMIFS(AssessedValuation[100% Railroads],AssessedValuation[Dist],$C211,AssessedValuation[Tif_NonTIF],$A$4)</f>
        <v>0</v>
      </c>
      <c r="O211" s="8">
        <f>SUMIFS(AssessedValuation[100% Utilities],AssessedValuation[Dist],$C211,AssessedValuation[Tif_NonTIF],$A$4)</f>
        <v>0</v>
      </c>
      <c r="P211" s="8">
        <f>SUMIFS(AssessedValuation[100% Other],AssessedValuation[Dist],$C211,AssessedValuation[Tif_NonTIF],$A$4)</f>
        <v>0</v>
      </c>
      <c r="Q211" s="8">
        <f>SUMIFS(AssessedValuation[100% Gross],AssessedValuation[Dist],$C211,AssessedValuation[Tif_NonTIF],$A$4)</f>
        <v>29476100</v>
      </c>
      <c r="R211" s="8">
        <f>SUMIFS(AssessedValuation[100% Military Exempt],AssessedValuation[Dist],$C211,AssessedValuation[Tif_NonTIF],$A$4)</f>
        <v>0</v>
      </c>
      <c r="S211" s="8">
        <f>SUMIFS(AssessedValuation[100% Net],AssessedValuation[Dist],$C211,AssessedValuation[Tif_NonTIF],$A$4)</f>
        <v>29476100</v>
      </c>
      <c r="T211" s="8">
        <f>SUMIFS(AssessedValuation[100% Gas &amp; Elec Utilities],AssessedValuation[Dist],$C211,AssessedValuation[Tif_NonTIF],$A$4)</f>
        <v>0</v>
      </c>
      <c r="U211" s="8">
        <f t="shared" si="3"/>
        <v>29476100</v>
      </c>
    </row>
    <row r="212" spans="1:21" x14ac:dyDescent="0.25">
      <c r="A212">
        <f>'Assessed Non-TIF'!A212</f>
        <v>2024</v>
      </c>
      <c r="B212" t="str">
        <f>'Assessed Non-TIF'!B212</f>
        <v>07</v>
      </c>
      <c r="C212" t="str">
        <f>'Assessed Non-TIF'!C212</f>
        <v>0153</v>
      </c>
      <c r="D212" t="str">
        <f>'Assessed Non-TIF'!D212</f>
        <v>0153</v>
      </c>
      <c r="E212" t="str">
        <f>'Assessed Non-TIF'!E212</f>
        <v>NORTH BUTLER</v>
      </c>
      <c r="F212" t="str">
        <f>'Assessed Non-TIF'!F212</f>
        <v>North Butler</v>
      </c>
      <c r="G212" s="8">
        <f>SUMIFS(AssessedValuation[100% Residential],AssessedValuation[Dist],$C212,AssessedValuation[Tif_NonTIF],$A$4)</f>
        <v>0</v>
      </c>
      <c r="H212" s="8">
        <f>SUMIFS(AssessedValuation[100% Ag Land],AssessedValuation[Dist],$C212,AssessedValuation[Tif_NonTIF],$A$4)</f>
        <v>0</v>
      </c>
      <c r="I212" s="8">
        <f>SUMIFS(AssessedValuation[100% Ag Building],AssessedValuation[Dist],$C212,AssessedValuation[Tif_NonTIF],$A$4)</f>
        <v>0</v>
      </c>
      <c r="J212" s="8">
        <f>SUMIFS(AssessedValuation[100% Commercial],AssessedValuation[Dist],$C212,AssessedValuation[Tif_NonTIF],$A$4)</f>
        <v>0</v>
      </c>
      <c r="K212" s="8">
        <f>SUMIFS(AssessedValuation[100% Industrial],AssessedValuation[Dist],$C212,AssessedValuation[Tif_NonTIF],$A$4)</f>
        <v>0</v>
      </c>
      <c r="L212" s="8">
        <f>SUMIFS(AssessedValuation[100% Reserved],AssessedValuation[Dist],$C212,AssessedValuation[Tif_NonTIF],$A$4)</f>
        <v>0</v>
      </c>
      <c r="M212" s="8">
        <f>SUMIFS(AssessedValuation[100% Reserved3],AssessedValuation[Dist],$C212,AssessedValuation[Tif_NonTIF],$A$4)</f>
        <v>0</v>
      </c>
      <c r="N212" s="8">
        <f>SUMIFS(AssessedValuation[100% Railroads],AssessedValuation[Dist],$C212,AssessedValuation[Tif_NonTIF],$A$4)</f>
        <v>0</v>
      </c>
      <c r="O212" s="8">
        <f>SUMIFS(AssessedValuation[100% Utilities],AssessedValuation[Dist],$C212,AssessedValuation[Tif_NonTIF],$A$4)</f>
        <v>0</v>
      </c>
      <c r="P212" s="8">
        <f>SUMIFS(AssessedValuation[100% Other],AssessedValuation[Dist],$C212,AssessedValuation[Tif_NonTIF],$A$4)</f>
        <v>0</v>
      </c>
      <c r="Q212" s="8">
        <f>SUMIFS(AssessedValuation[100% Gross],AssessedValuation[Dist],$C212,AssessedValuation[Tif_NonTIF],$A$4)</f>
        <v>0</v>
      </c>
      <c r="R212" s="8">
        <f>SUMIFS(AssessedValuation[100% Military Exempt],AssessedValuation[Dist],$C212,AssessedValuation[Tif_NonTIF],$A$4)</f>
        <v>0</v>
      </c>
      <c r="S212" s="8">
        <f>SUMIFS(AssessedValuation[100% Net],AssessedValuation[Dist],$C212,AssessedValuation[Tif_NonTIF],$A$4)</f>
        <v>0</v>
      </c>
      <c r="T212" s="8">
        <f>SUMIFS(AssessedValuation[100% Gas &amp; Elec Utilities],AssessedValuation[Dist],$C212,AssessedValuation[Tif_NonTIF],$A$4)</f>
        <v>0</v>
      </c>
      <c r="U212" s="8">
        <f t="shared" si="3"/>
        <v>0</v>
      </c>
    </row>
    <row r="213" spans="1:21" x14ac:dyDescent="0.25">
      <c r="A213">
        <f>'Assessed Non-TIF'!A213</f>
        <v>2024</v>
      </c>
      <c r="B213" t="str">
        <f>'Assessed Non-TIF'!B213</f>
        <v>10</v>
      </c>
      <c r="C213" t="str">
        <f>'Assessed Non-TIF'!C213</f>
        <v>3691</v>
      </c>
      <c r="D213" t="str">
        <f>'Assessed Non-TIF'!D213</f>
        <v>3691</v>
      </c>
      <c r="E213" t="str">
        <f>'Assessed Non-TIF'!E213</f>
        <v>NORTH CEDAR</v>
      </c>
      <c r="F213" t="str">
        <f>'Assessed Non-TIF'!F213</f>
        <v>North Cedar</v>
      </c>
      <c r="G213" s="8">
        <f>SUMIFS(AssessedValuation[100% Residential],AssessedValuation[Dist],$C213,AssessedValuation[Tif_NonTIF],$A$4)</f>
        <v>3253950</v>
      </c>
      <c r="H213" s="8">
        <f>SUMIFS(AssessedValuation[100% Ag Land],AssessedValuation[Dist],$C213,AssessedValuation[Tif_NonTIF],$A$4)</f>
        <v>0</v>
      </c>
      <c r="I213" s="8">
        <f>SUMIFS(AssessedValuation[100% Ag Building],AssessedValuation[Dist],$C213,AssessedValuation[Tif_NonTIF],$A$4)</f>
        <v>0</v>
      </c>
      <c r="J213" s="8">
        <f>SUMIFS(AssessedValuation[100% Commercial],AssessedValuation[Dist],$C213,AssessedValuation[Tif_NonTIF],$A$4)</f>
        <v>0</v>
      </c>
      <c r="K213" s="8">
        <f>SUMIFS(AssessedValuation[100% Industrial],AssessedValuation[Dist],$C213,AssessedValuation[Tif_NonTIF],$A$4)</f>
        <v>0</v>
      </c>
      <c r="L213" s="8">
        <f>SUMIFS(AssessedValuation[100% Reserved],AssessedValuation[Dist],$C213,AssessedValuation[Tif_NonTIF],$A$4)</f>
        <v>0</v>
      </c>
      <c r="M213" s="8">
        <f>SUMIFS(AssessedValuation[100% Reserved3],AssessedValuation[Dist],$C213,AssessedValuation[Tif_NonTIF],$A$4)</f>
        <v>0</v>
      </c>
      <c r="N213" s="8">
        <f>SUMIFS(AssessedValuation[100% Railroads],AssessedValuation[Dist],$C213,AssessedValuation[Tif_NonTIF],$A$4)</f>
        <v>0</v>
      </c>
      <c r="O213" s="8">
        <f>SUMIFS(AssessedValuation[100% Utilities],AssessedValuation[Dist],$C213,AssessedValuation[Tif_NonTIF],$A$4)</f>
        <v>0</v>
      </c>
      <c r="P213" s="8">
        <f>SUMIFS(AssessedValuation[100% Other],AssessedValuation[Dist],$C213,AssessedValuation[Tif_NonTIF],$A$4)</f>
        <v>0</v>
      </c>
      <c r="Q213" s="8">
        <f>SUMIFS(AssessedValuation[100% Gross],AssessedValuation[Dist],$C213,AssessedValuation[Tif_NonTIF],$A$4)</f>
        <v>3253950</v>
      </c>
      <c r="R213" s="8">
        <f>SUMIFS(AssessedValuation[100% Military Exempt],AssessedValuation[Dist],$C213,AssessedValuation[Tif_NonTIF],$A$4)</f>
        <v>0</v>
      </c>
      <c r="S213" s="8">
        <f>SUMIFS(AssessedValuation[100% Net],AssessedValuation[Dist],$C213,AssessedValuation[Tif_NonTIF],$A$4)</f>
        <v>3253950</v>
      </c>
      <c r="T213" s="8">
        <f>SUMIFS(AssessedValuation[100% Gas &amp; Elec Utilities],AssessedValuation[Dist],$C213,AssessedValuation[Tif_NonTIF],$A$4)</f>
        <v>0</v>
      </c>
      <c r="U213" s="8">
        <f t="shared" si="3"/>
        <v>3253950</v>
      </c>
    </row>
    <row r="214" spans="1:21" x14ac:dyDescent="0.25">
      <c r="A214">
        <f>'Assessed Non-TIF'!A214</f>
        <v>2024</v>
      </c>
      <c r="B214" t="str">
        <f>'Assessed Non-TIF'!B214</f>
        <v>01</v>
      </c>
      <c r="C214" t="str">
        <f>'Assessed Non-TIF'!C214</f>
        <v>4774</v>
      </c>
      <c r="D214" t="str">
        <f>'Assessed Non-TIF'!D214</f>
        <v>4774</v>
      </c>
      <c r="E214" t="str">
        <f>'Assessed Non-TIF'!E214</f>
        <v>NORTH FAYETTE VALLEY</v>
      </c>
      <c r="F214" t="str">
        <f>'Assessed Non-TIF'!F214</f>
        <v>North Fayette Valley</v>
      </c>
      <c r="G214" s="8">
        <f>SUMIFS(AssessedValuation[100% Residential],AssessedValuation[Dist],$C214,AssessedValuation[Tif_NonTIF],$A$4)</f>
        <v>0</v>
      </c>
      <c r="H214" s="8">
        <f>SUMIFS(AssessedValuation[100% Ag Land],AssessedValuation[Dist],$C214,AssessedValuation[Tif_NonTIF],$A$4)</f>
        <v>0</v>
      </c>
      <c r="I214" s="8">
        <f>SUMIFS(AssessedValuation[100% Ag Building],AssessedValuation[Dist],$C214,AssessedValuation[Tif_NonTIF],$A$4)</f>
        <v>0</v>
      </c>
      <c r="J214" s="8">
        <f>SUMIFS(AssessedValuation[100% Commercial],AssessedValuation[Dist],$C214,AssessedValuation[Tif_NonTIF],$A$4)</f>
        <v>1983151</v>
      </c>
      <c r="K214" s="8">
        <f>SUMIFS(AssessedValuation[100% Industrial],AssessedValuation[Dist],$C214,AssessedValuation[Tif_NonTIF],$A$4)</f>
        <v>0</v>
      </c>
      <c r="L214" s="8">
        <f>SUMIFS(AssessedValuation[100% Reserved],AssessedValuation[Dist],$C214,AssessedValuation[Tif_NonTIF],$A$4)</f>
        <v>0</v>
      </c>
      <c r="M214" s="8">
        <f>SUMIFS(AssessedValuation[100% Reserved3],AssessedValuation[Dist],$C214,AssessedValuation[Tif_NonTIF],$A$4)</f>
        <v>0</v>
      </c>
      <c r="N214" s="8">
        <f>SUMIFS(AssessedValuation[100% Railroads],AssessedValuation[Dist],$C214,AssessedValuation[Tif_NonTIF],$A$4)</f>
        <v>0</v>
      </c>
      <c r="O214" s="8">
        <f>SUMIFS(AssessedValuation[100% Utilities],AssessedValuation[Dist],$C214,AssessedValuation[Tif_NonTIF],$A$4)</f>
        <v>0</v>
      </c>
      <c r="P214" s="8">
        <f>SUMIFS(AssessedValuation[100% Other],AssessedValuation[Dist],$C214,AssessedValuation[Tif_NonTIF],$A$4)</f>
        <v>0</v>
      </c>
      <c r="Q214" s="8">
        <f>SUMIFS(AssessedValuation[100% Gross],AssessedValuation[Dist],$C214,AssessedValuation[Tif_NonTIF],$A$4)</f>
        <v>1983151</v>
      </c>
      <c r="R214" s="8">
        <f>SUMIFS(AssessedValuation[100% Military Exempt],AssessedValuation[Dist],$C214,AssessedValuation[Tif_NonTIF],$A$4)</f>
        <v>0</v>
      </c>
      <c r="S214" s="8">
        <f>SUMIFS(AssessedValuation[100% Net],AssessedValuation[Dist],$C214,AssessedValuation[Tif_NonTIF],$A$4)</f>
        <v>1983151</v>
      </c>
      <c r="T214" s="8">
        <f>SUMIFS(AssessedValuation[100% Gas &amp; Elec Utilities],AssessedValuation[Dist],$C214,AssessedValuation[Tif_NonTIF],$A$4)</f>
        <v>0</v>
      </c>
      <c r="U214" s="8">
        <f t="shared" si="3"/>
        <v>1983151</v>
      </c>
    </row>
    <row r="215" spans="1:21" x14ac:dyDescent="0.25">
      <c r="A215">
        <f>'Assessed Non-TIF'!A215</f>
        <v>2024</v>
      </c>
      <c r="B215" t="str">
        <f>'Assessed Non-TIF'!B215</f>
        <v>07</v>
      </c>
      <c r="C215" t="str">
        <f>'Assessed Non-TIF'!C215</f>
        <v>0873</v>
      </c>
      <c r="D215" t="str">
        <f>'Assessed Non-TIF'!D215</f>
        <v>0873</v>
      </c>
      <c r="E215" t="str">
        <f>'Assessed Non-TIF'!E215</f>
        <v>NORTH IOWA</v>
      </c>
      <c r="F215" t="str">
        <f>'Assessed Non-TIF'!F215</f>
        <v>North Iowa</v>
      </c>
      <c r="G215" s="8">
        <f>SUMIFS(AssessedValuation[100% Residential],AssessedValuation[Dist],$C215,AssessedValuation[Tif_NonTIF],$A$4)</f>
        <v>0</v>
      </c>
      <c r="H215" s="8">
        <f>SUMIFS(AssessedValuation[100% Ag Land],AssessedValuation[Dist],$C215,AssessedValuation[Tif_NonTIF],$A$4)</f>
        <v>0</v>
      </c>
      <c r="I215" s="8">
        <f>SUMIFS(AssessedValuation[100% Ag Building],AssessedValuation[Dist],$C215,AssessedValuation[Tif_NonTIF],$A$4)</f>
        <v>0</v>
      </c>
      <c r="J215" s="8">
        <f>SUMIFS(AssessedValuation[100% Commercial],AssessedValuation[Dist],$C215,AssessedValuation[Tif_NonTIF],$A$4)</f>
        <v>1993692</v>
      </c>
      <c r="K215" s="8">
        <f>SUMIFS(AssessedValuation[100% Industrial],AssessedValuation[Dist],$C215,AssessedValuation[Tif_NonTIF],$A$4)</f>
        <v>67027322</v>
      </c>
      <c r="L215" s="8">
        <f>SUMIFS(AssessedValuation[100% Reserved],AssessedValuation[Dist],$C215,AssessedValuation[Tif_NonTIF],$A$4)</f>
        <v>0</v>
      </c>
      <c r="M215" s="8">
        <f>SUMIFS(AssessedValuation[100% Reserved3],AssessedValuation[Dist],$C215,AssessedValuation[Tif_NonTIF],$A$4)</f>
        <v>0</v>
      </c>
      <c r="N215" s="8">
        <f>SUMIFS(AssessedValuation[100% Railroads],AssessedValuation[Dist],$C215,AssessedValuation[Tif_NonTIF],$A$4)</f>
        <v>0</v>
      </c>
      <c r="O215" s="8">
        <f>SUMIFS(AssessedValuation[100% Utilities],AssessedValuation[Dist],$C215,AssessedValuation[Tif_NonTIF],$A$4)</f>
        <v>0</v>
      </c>
      <c r="P215" s="8">
        <f>SUMIFS(AssessedValuation[100% Other],AssessedValuation[Dist],$C215,AssessedValuation[Tif_NonTIF],$A$4)</f>
        <v>0</v>
      </c>
      <c r="Q215" s="8">
        <f>SUMIFS(AssessedValuation[100% Gross],AssessedValuation[Dist],$C215,AssessedValuation[Tif_NonTIF],$A$4)</f>
        <v>69021014</v>
      </c>
      <c r="R215" s="8">
        <f>SUMIFS(AssessedValuation[100% Military Exempt],AssessedValuation[Dist],$C215,AssessedValuation[Tif_NonTIF],$A$4)</f>
        <v>0</v>
      </c>
      <c r="S215" s="8">
        <f>SUMIFS(AssessedValuation[100% Net],AssessedValuation[Dist],$C215,AssessedValuation[Tif_NonTIF],$A$4)</f>
        <v>69021014</v>
      </c>
      <c r="T215" s="8">
        <f>SUMIFS(AssessedValuation[100% Gas &amp; Elec Utilities],AssessedValuation[Dist],$C215,AssessedValuation[Tif_NonTIF],$A$4)</f>
        <v>0</v>
      </c>
      <c r="U215" s="8">
        <f t="shared" si="3"/>
        <v>69021014</v>
      </c>
    </row>
    <row r="216" spans="1:21" x14ac:dyDescent="0.25">
      <c r="A216">
        <f>'Assessed Non-TIF'!A216</f>
        <v>2024</v>
      </c>
      <c r="B216" t="str">
        <f>'Assessed Non-TIF'!B216</f>
        <v>05</v>
      </c>
      <c r="C216" t="str">
        <f>'Assessed Non-TIF'!C216</f>
        <v>4778</v>
      </c>
      <c r="D216" t="str">
        <f>'Assessed Non-TIF'!D216</f>
        <v>4778</v>
      </c>
      <c r="E216" t="str">
        <f>'Assessed Non-TIF'!E216</f>
        <v>NORTH KOSSUTH</v>
      </c>
      <c r="F216" t="str">
        <f>'Assessed Non-TIF'!F216</f>
        <v>North Kossuth</v>
      </c>
      <c r="G216" s="8">
        <f>SUMIFS(AssessedValuation[100% Residential],AssessedValuation[Dist],$C216,AssessedValuation[Tif_NonTIF],$A$4)</f>
        <v>0</v>
      </c>
      <c r="H216" s="8">
        <f>SUMIFS(AssessedValuation[100% Ag Land],AssessedValuation[Dist],$C216,AssessedValuation[Tif_NonTIF],$A$4)</f>
        <v>0</v>
      </c>
      <c r="I216" s="8">
        <f>SUMIFS(AssessedValuation[100% Ag Building],AssessedValuation[Dist],$C216,AssessedValuation[Tif_NonTIF],$A$4)</f>
        <v>0</v>
      </c>
      <c r="J216" s="8">
        <f>SUMIFS(AssessedValuation[100% Commercial],AssessedValuation[Dist],$C216,AssessedValuation[Tif_NonTIF],$A$4)</f>
        <v>0</v>
      </c>
      <c r="K216" s="8">
        <f>SUMIFS(AssessedValuation[100% Industrial],AssessedValuation[Dist],$C216,AssessedValuation[Tif_NonTIF],$A$4)</f>
        <v>0</v>
      </c>
      <c r="L216" s="8">
        <f>SUMIFS(AssessedValuation[100% Reserved],AssessedValuation[Dist],$C216,AssessedValuation[Tif_NonTIF],$A$4)</f>
        <v>0</v>
      </c>
      <c r="M216" s="8">
        <f>SUMIFS(AssessedValuation[100% Reserved3],AssessedValuation[Dist],$C216,AssessedValuation[Tif_NonTIF],$A$4)</f>
        <v>0</v>
      </c>
      <c r="N216" s="8">
        <f>SUMIFS(AssessedValuation[100% Railroads],AssessedValuation[Dist],$C216,AssessedValuation[Tif_NonTIF],$A$4)</f>
        <v>0</v>
      </c>
      <c r="O216" s="8">
        <f>SUMIFS(AssessedValuation[100% Utilities],AssessedValuation[Dist],$C216,AssessedValuation[Tif_NonTIF],$A$4)</f>
        <v>0</v>
      </c>
      <c r="P216" s="8">
        <f>SUMIFS(AssessedValuation[100% Other],AssessedValuation[Dist],$C216,AssessedValuation[Tif_NonTIF],$A$4)</f>
        <v>0</v>
      </c>
      <c r="Q216" s="8">
        <f>SUMIFS(AssessedValuation[100% Gross],AssessedValuation[Dist],$C216,AssessedValuation[Tif_NonTIF],$A$4)</f>
        <v>0</v>
      </c>
      <c r="R216" s="8">
        <f>SUMIFS(AssessedValuation[100% Military Exempt],AssessedValuation[Dist],$C216,AssessedValuation[Tif_NonTIF],$A$4)</f>
        <v>0</v>
      </c>
      <c r="S216" s="8">
        <f>SUMIFS(AssessedValuation[100% Net],AssessedValuation[Dist],$C216,AssessedValuation[Tif_NonTIF],$A$4)</f>
        <v>0</v>
      </c>
      <c r="T216" s="8">
        <f>SUMIFS(AssessedValuation[100% Gas &amp; Elec Utilities],AssessedValuation[Dist],$C216,AssessedValuation[Tif_NonTIF],$A$4)</f>
        <v>0</v>
      </c>
      <c r="U216" s="8">
        <f t="shared" si="3"/>
        <v>0</v>
      </c>
    </row>
    <row r="217" spans="1:21" x14ac:dyDescent="0.25">
      <c r="A217">
        <f>'Assessed Non-TIF'!A217</f>
        <v>2024</v>
      </c>
      <c r="B217" t="str">
        <f>'Assessed Non-TIF'!B217</f>
        <v>10</v>
      </c>
      <c r="C217" t="str">
        <f>'Assessed Non-TIF'!C217</f>
        <v>4777</v>
      </c>
      <c r="D217" t="str">
        <f>'Assessed Non-TIF'!D217</f>
        <v>4777</v>
      </c>
      <c r="E217" t="str">
        <f>'Assessed Non-TIF'!E217</f>
        <v>NORTH LINN</v>
      </c>
      <c r="F217" t="str">
        <f>'Assessed Non-TIF'!F217</f>
        <v>North Linn</v>
      </c>
      <c r="G217" s="8">
        <f>SUMIFS(AssessedValuation[100% Residential],AssessedValuation[Dist],$C217,AssessedValuation[Tif_NonTIF],$A$4)</f>
        <v>0</v>
      </c>
      <c r="H217" s="8">
        <f>SUMIFS(AssessedValuation[100% Ag Land],AssessedValuation[Dist],$C217,AssessedValuation[Tif_NonTIF],$A$4)</f>
        <v>0</v>
      </c>
      <c r="I217" s="8">
        <f>SUMIFS(AssessedValuation[100% Ag Building],AssessedValuation[Dist],$C217,AssessedValuation[Tif_NonTIF],$A$4)</f>
        <v>0</v>
      </c>
      <c r="J217" s="8">
        <f>SUMIFS(AssessedValuation[100% Commercial],AssessedValuation[Dist],$C217,AssessedValuation[Tif_NonTIF],$A$4)</f>
        <v>0</v>
      </c>
      <c r="K217" s="8">
        <f>SUMIFS(AssessedValuation[100% Industrial],AssessedValuation[Dist],$C217,AssessedValuation[Tif_NonTIF],$A$4)</f>
        <v>0</v>
      </c>
      <c r="L217" s="8">
        <f>SUMIFS(AssessedValuation[100% Reserved],AssessedValuation[Dist],$C217,AssessedValuation[Tif_NonTIF],$A$4)</f>
        <v>0</v>
      </c>
      <c r="M217" s="8">
        <f>SUMIFS(AssessedValuation[100% Reserved3],AssessedValuation[Dist],$C217,AssessedValuation[Tif_NonTIF],$A$4)</f>
        <v>0</v>
      </c>
      <c r="N217" s="8">
        <f>SUMIFS(AssessedValuation[100% Railroads],AssessedValuation[Dist],$C217,AssessedValuation[Tif_NonTIF],$A$4)</f>
        <v>0</v>
      </c>
      <c r="O217" s="8">
        <f>SUMIFS(AssessedValuation[100% Utilities],AssessedValuation[Dist],$C217,AssessedValuation[Tif_NonTIF],$A$4)</f>
        <v>0</v>
      </c>
      <c r="P217" s="8">
        <f>SUMIFS(AssessedValuation[100% Other],AssessedValuation[Dist],$C217,AssessedValuation[Tif_NonTIF],$A$4)</f>
        <v>0</v>
      </c>
      <c r="Q217" s="8">
        <f>SUMIFS(AssessedValuation[100% Gross],AssessedValuation[Dist],$C217,AssessedValuation[Tif_NonTIF],$A$4)</f>
        <v>0</v>
      </c>
      <c r="R217" s="8">
        <f>SUMIFS(AssessedValuation[100% Military Exempt],AssessedValuation[Dist],$C217,AssessedValuation[Tif_NonTIF],$A$4)</f>
        <v>0</v>
      </c>
      <c r="S217" s="8">
        <f>SUMIFS(AssessedValuation[100% Net],AssessedValuation[Dist],$C217,AssessedValuation[Tif_NonTIF],$A$4)</f>
        <v>0</v>
      </c>
      <c r="T217" s="8">
        <f>SUMIFS(AssessedValuation[100% Gas &amp; Elec Utilities],AssessedValuation[Dist],$C217,AssessedValuation[Tif_NonTIF],$A$4)</f>
        <v>0</v>
      </c>
      <c r="U217" s="8">
        <f t="shared" si="3"/>
        <v>0</v>
      </c>
    </row>
    <row r="218" spans="1:21" x14ac:dyDescent="0.25">
      <c r="A218">
        <f>'Assessed Non-TIF'!A218</f>
        <v>2024</v>
      </c>
      <c r="B218" t="str">
        <f>'Assessed Non-TIF'!B218</f>
        <v>15</v>
      </c>
      <c r="C218" t="str">
        <f>'Assessed Non-TIF'!C218</f>
        <v>4776</v>
      </c>
      <c r="D218" t="str">
        <f>'Assessed Non-TIF'!D218</f>
        <v>4776</v>
      </c>
      <c r="E218" t="str">
        <f>'Assessed Non-TIF'!E218</f>
        <v>NORTH MAHASKA</v>
      </c>
      <c r="F218" t="str">
        <f>'Assessed Non-TIF'!F218</f>
        <v>North Mahaska</v>
      </c>
      <c r="G218" s="8">
        <f>SUMIFS(AssessedValuation[100% Residential],AssessedValuation[Dist],$C218,AssessedValuation[Tif_NonTIF],$A$4)</f>
        <v>0</v>
      </c>
      <c r="H218" s="8">
        <f>SUMIFS(AssessedValuation[100% Ag Land],AssessedValuation[Dist],$C218,AssessedValuation[Tif_NonTIF],$A$4)</f>
        <v>0</v>
      </c>
      <c r="I218" s="8">
        <f>SUMIFS(AssessedValuation[100% Ag Building],AssessedValuation[Dist],$C218,AssessedValuation[Tif_NonTIF],$A$4)</f>
        <v>0</v>
      </c>
      <c r="J218" s="8">
        <f>SUMIFS(AssessedValuation[100% Commercial],AssessedValuation[Dist],$C218,AssessedValuation[Tif_NonTIF],$A$4)</f>
        <v>0</v>
      </c>
      <c r="K218" s="8">
        <f>SUMIFS(AssessedValuation[100% Industrial],AssessedValuation[Dist],$C218,AssessedValuation[Tif_NonTIF],$A$4)</f>
        <v>47563363</v>
      </c>
      <c r="L218" s="8">
        <f>SUMIFS(AssessedValuation[100% Reserved],AssessedValuation[Dist],$C218,AssessedValuation[Tif_NonTIF],$A$4)</f>
        <v>0</v>
      </c>
      <c r="M218" s="8">
        <f>SUMIFS(AssessedValuation[100% Reserved3],AssessedValuation[Dist],$C218,AssessedValuation[Tif_NonTIF],$A$4)</f>
        <v>0</v>
      </c>
      <c r="N218" s="8">
        <f>SUMIFS(AssessedValuation[100% Railroads],AssessedValuation[Dist],$C218,AssessedValuation[Tif_NonTIF],$A$4)</f>
        <v>0</v>
      </c>
      <c r="O218" s="8">
        <f>SUMIFS(AssessedValuation[100% Utilities],AssessedValuation[Dist],$C218,AssessedValuation[Tif_NonTIF],$A$4)</f>
        <v>0</v>
      </c>
      <c r="P218" s="8">
        <f>SUMIFS(AssessedValuation[100% Other],AssessedValuation[Dist],$C218,AssessedValuation[Tif_NonTIF],$A$4)</f>
        <v>0</v>
      </c>
      <c r="Q218" s="8">
        <f>SUMIFS(AssessedValuation[100% Gross],AssessedValuation[Dist],$C218,AssessedValuation[Tif_NonTIF],$A$4)</f>
        <v>47563363</v>
      </c>
      <c r="R218" s="8">
        <f>SUMIFS(AssessedValuation[100% Military Exempt],AssessedValuation[Dist],$C218,AssessedValuation[Tif_NonTIF],$A$4)</f>
        <v>0</v>
      </c>
      <c r="S218" s="8">
        <f>SUMIFS(AssessedValuation[100% Net],AssessedValuation[Dist],$C218,AssessedValuation[Tif_NonTIF],$A$4)</f>
        <v>47563363</v>
      </c>
      <c r="T218" s="8">
        <f>SUMIFS(AssessedValuation[100% Gas &amp; Elec Utilities],AssessedValuation[Dist],$C218,AssessedValuation[Tif_NonTIF],$A$4)</f>
        <v>0</v>
      </c>
      <c r="U218" s="8">
        <f t="shared" si="3"/>
        <v>47563363</v>
      </c>
    </row>
    <row r="219" spans="1:21" x14ac:dyDescent="0.25">
      <c r="A219">
        <f>'Assessed Non-TIF'!A219</f>
        <v>2024</v>
      </c>
      <c r="B219" t="str">
        <f>'Assessed Non-TIF'!B219</f>
        <v>11</v>
      </c>
      <c r="C219" t="str">
        <f>'Assessed Non-TIF'!C219</f>
        <v>4779</v>
      </c>
      <c r="D219" t="str">
        <f>'Assessed Non-TIF'!D219</f>
        <v>4779</v>
      </c>
      <c r="E219" t="str">
        <f>'Assessed Non-TIF'!E219</f>
        <v>NORTH POLK</v>
      </c>
      <c r="F219" t="str">
        <f>'Assessed Non-TIF'!F219</f>
        <v>North Polk</v>
      </c>
      <c r="G219" s="8">
        <f>SUMIFS(AssessedValuation[100% Residential],AssessedValuation[Dist],$C219,AssessedValuation[Tif_NonTIF],$A$4)</f>
        <v>73200248</v>
      </c>
      <c r="H219" s="8">
        <f>SUMIFS(AssessedValuation[100% Ag Land],AssessedValuation[Dist],$C219,AssessedValuation[Tif_NonTIF],$A$4)</f>
        <v>0</v>
      </c>
      <c r="I219" s="8">
        <f>SUMIFS(AssessedValuation[100% Ag Building],AssessedValuation[Dist],$C219,AssessedValuation[Tif_NonTIF],$A$4)</f>
        <v>0</v>
      </c>
      <c r="J219" s="8">
        <f>SUMIFS(AssessedValuation[100% Commercial],AssessedValuation[Dist],$C219,AssessedValuation[Tif_NonTIF],$A$4)</f>
        <v>6963081</v>
      </c>
      <c r="K219" s="8">
        <f>SUMIFS(AssessedValuation[100% Industrial],AssessedValuation[Dist],$C219,AssessedValuation[Tif_NonTIF],$A$4)</f>
        <v>354586</v>
      </c>
      <c r="L219" s="8">
        <f>SUMIFS(AssessedValuation[100% Reserved],AssessedValuation[Dist],$C219,AssessedValuation[Tif_NonTIF],$A$4)</f>
        <v>0</v>
      </c>
      <c r="M219" s="8">
        <f>SUMIFS(AssessedValuation[100% Reserved3],AssessedValuation[Dist],$C219,AssessedValuation[Tif_NonTIF],$A$4)</f>
        <v>0</v>
      </c>
      <c r="N219" s="8">
        <f>SUMIFS(AssessedValuation[100% Railroads],AssessedValuation[Dist],$C219,AssessedValuation[Tif_NonTIF],$A$4)</f>
        <v>0</v>
      </c>
      <c r="O219" s="8">
        <f>SUMIFS(AssessedValuation[100% Utilities],AssessedValuation[Dist],$C219,AssessedValuation[Tif_NonTIF],$A$4)</f>
        <v>0</v>
      </c>
      <c r="P219" s="8">
        <f>SUMIFS(AssessedValuation[100% Other],AssessedValuation[Dist],$C219,AssessedValuation[Tif_NonTIF],$A$4)</f>
        <v>0</v>
      </c>
      <c r="Q219" s="8">
        <f>SUMIFS(AssessedValuation[100% Gross],AssessedValuation[Dist],$C219,AssessedValuation[Tif_NonTIF],$A$4)</f>
        <v>80517915</v>
      </c>
      <c r="R219" s="8">
        <f>SUMIFS(AssessedValuation[100% Military Exempt],AssessedValuation[Dist],$C219,AssessedValuation[Tif_NonTIF],$A$4)</f>
        <v>7408</v>
      </c>
      <c r="S219" s="8">
        <f>SUMIFS(AssessedValuation[100% Net],AssessedValuation[Dist],$C219,AssessedValuation[Tif_NonTIF],$A$4)</f>
        <v>80510507</v>
      </c>
      <c r="T219" s="8">
        <f>SUMIFS(AssessedValuation[100% Gas &amp; Elec Utilities],AssessedValuation[Dist],$C219,AssessedValuation[Tif_NonTIF],$A$4)</f>
        <v>0</v>
      </c>
      <c r="U219" s="8">
        <f t="shared" si="3"/>
        <v>80510507</v>
      </c>
    </row>
    <row r="220" spans="1:21" x14ac:dyDescent="0.25">
      <c r="A220">
        <f>'Assessed Non-TIF'!A220</f>
        <v>2024</v>
      </c>
      <c r="B220" t="str">
        <f>'Assessed Non-TIF'!B220</f>
        <v>09</v>
      </c>
      <c r="C220" t="str">
        <f>'Assessed Non-TIF'!C220</f>
        <v>4784</v>
      </c>
      <c r="D220" t="str">
        <f>'Assessed Non-TIF'!D220</f>
        <v>4784</v>
      </c>
      <c r="E220" t="str">
        <f>'Assessed Non-TIF'!E220</f>
        <v>NORTH SCOTT</v>
      </c>
      <c r="F220" t="str">
        <f>'Assessed Non-TIF'!F220</f>
        <v>North Scott</v>
      </c>
      <c r="G220" s="8">
        <f>SUMIFS(AssessedValuation[100% Residential],AssessedValuation[Dist],$C220,AssessedValuation[Tif_NonTIF],$A$4)</f>
        <v>28696997</v>
      </c>
      <c r="H220" s="8">
        <f>SUMIFS(AssessedValuation[100% Ag Land],AssessedValuation[Dist],$C220,AssessedValuation[Tif_NonTIF],$A$4)</f>
        <v>0</v>
      </c>
      <c r="I220" s="8">
        <f>SUMIFS(AssessedValuation[100% Ag Building],AssessedValuation[Dist],$C220,AssessedValuation[Tif_NonTIF],$A$4)</f>
        <v>0</v>
      </c>
      <c r="J220" s="8">
        <f>SUMIFS(AssessedValuation[100% Commercial],AssessedValuation[Dist],$C220,AssessedValuation[Tif_NonTIF],$A$4)</f>
        <v>34322462</v>
      </c>
      <c r="K220" s="8">
        <f>SUMIFS(AssessedValuation[100% Industrial],AssessedValuation[Dist],$C220,AssessedValuation[Tif_NonTIF],$A$4)</f>
        <v>74370258</v>
      </c>
      <c r="L220" s="8">
        <f>SUMIFS(AssessedValuation[100% Reserved],AssessedValuation[Dist],$C220,AssessedValuation[Tif_NonTIF],$A$4)</f>
        <v>0</v>
      </c>
      <c r="M220" s="8">
        <f>SUMIFS(AssessedValuation[100% Reserved3],AssessedValuation[Dist],$C220,AssessedValuation[Tif_NonTIF],$A$4)</f>
        <v>0</v>
      </c>
      <c r="N220" s="8">
        <f>SUMIFS(AssessedValuation[100% Railroads],AssessedValuation[Dist],$C220,AssessedValuation[Tif_NonTIF],$A$4)</f>
        <v>0</v>
      </c>
      <c r="O220" s="8">
        <f>SUMIFS(AssessedValuation[100% Utilities],AssessedValuation[Dist],$C220,AssessedValuation[Tif_NonTIF],$A$4)</f>
        <v>0</v>
      </c>
      <c r="P220" s="8">
        <f>SUMIFS(AssessedValuation[100% Other],AssessedValuation[Dist],$C220,AssessedValuation[Tif_NonTIF],$A$4)</f>
        <v>0</v>
      </c>
      <c r="Q220" s="8">
        <f>SUMIFS(AssessedValuation[100% Gross],AssessedValuation[Dist],$C220,AssessedValuation[Tif_NonTIF],$A$4)</f>
        <v>137389717</v>
      </c>
      <c r="R220" s="8">
        <f>SUMIFS(AssessedValuation[100% Military Exempt],AssessedValuation[Dist],$C220,AssessedValuation[Tif_NonTIF],$A$4)</f>
        <v>0</v>
      </c>
      <c r="S220" s="8">
        <f>SUMIFS(AssessedValuation[100% Net],AssessedValuation[Dist],$C220,AssessedValuation[Tif_NonTIF],$A$4)</f>
        <v>137389717</v>
      </c>
      <c r="T220" s="8">
        <f>SUMIFS(AssessedValuation[100% Gas &amp; Elec Utilities],AssessedValuation[Dist],$C220,AssessedValuation[Tif_NonTIF],$A$4)</f>
        <v>0</v>
      </c>
      <c r="U220" s="8">
        <f t="shared" si="3"/>
        <v>137389717</v>
      </c>
    </row>
    <row r="221" spans="1:21" x14ac:dyDescent="0.25">
      <c r="A221">
        <f>'Assessed Non-TIF'!A221</f>
        <v>2024</v>
      </c>
      <c r="B221" t="str">
        <f>'Assessed Non-TIF'!B221</f>
        <v>07</v>
      </c>
      <c r="C221" t="str">
        <f>'Assessed Non-TIF'!C221</f>
        <v>4785</v>
      </c>
      <c r="D221" t="str">
        <f>'Assessed Non-TIF'!D221</f>
        <v>4785</v>
      </c>
      <c r="E221" t="str">
        <f>'Assessed Non-TIF'!E221</f>
        <v>NORTH TAMA</v>
      </c>
      <c r="F221" t="str">
        <f>'Assessed Non-TIF'!F221</f>
        <v>North Tama</v>
      </c>
      <c r="G221" s="8">
        <f>SUMIFS(AssessedValuation[100% Residential],AssessedValuation[Dist],$C221,AssessedValuation[Tif_NonTIF],$A$4)</f>
        <v>0</v>
      </c>
      <c r="H221" s="8">
        <f>SUMIFS(AssessedValuation[100% Ag Land],AssessedValuation[Dist],$C221,AssessedValuation[Tif_NonTIF],$A$4)</f>
        <v>0</v>
      </c>
      <c r="I221" s="8">
        <f>SUMIFS(AssessedValuation[100% Ag Building],AssessedValuation[Dist],$C221,AssessedValuation[Tif_NonTIF],$A$4)</f>
        <v>0</v>
      </c>
      <c r="J221" s="8">
        <f>SUMIFS(AssessedValuation[100% Commercial],AssessedValuation[Dist],$C221,AssessedValuation[Tif_NonTIF],$A$4)</f>
        <v>0</v>
      </c>
      <c r="K221" s="8">
        <f>SUMIFS(AssessedValuation[100% Industrial],AssessedValuation[Dist],$C221,AssessedValuation[Tif_NonTIF],$A$4)</f>
        <v>0</v>
      </c>
      <c r="L221" s="8">
        <f>SUMIFS(AssessedValuation[100% Reserved],AssessedValuation[Dist],$C221,AssessedValuation[Tif_NonTIF],$A$4)</f>
        <v>0</v>
      </c>
      <c r="M221" s="8">
        <f>SUMIFS(AssessedValuation[100% Reserved3],AssessedValuation[Dist],$C221,AssessedValuation[Tif_NonTIF],$A$4)</f>
        <v>0</v>
      </c>
      <c r="N221" s="8">
        <f>SUMIFS(AssessedValuation[100% Railroads],AssessedValuation[Dist],$C221,AssessedValuation[Tif_NonTIF],$A$4)</f>
        <v>0</v>
      </c>
      <c r="O221" s="8">
        <f>SUMIFS(AssessedValuation[100% Utilities],AssessedValuation[Dist],$C221,AssessedValuation[Tif_NonTIF],$A$4)</f>
        <v>0</v>
      </c>
      <c r="P221" s="8">
        <f>SUMIFS(AssessedValuation[100% Other],AssessedValuation[Dist],$C221,AssessedValuation[Tif_NonTIF],$A$4)</f>
        <v>0</v>
      </c>
      <c r="Q221" s="8">
        <f>SUMIFS(AssessedValuation[100% Gross],AssessedValuation[Dist],$C221,AssessedValuation[Tif_NonTIF],$A$4)</f>
        <v>0</v>
      </c>
      <c r="R221" s="8">
        <f>SUMIFS(AssessedValuation[100% Military Exempt],AssessedValuation[Dist],$C221,AssessedValuation[Tif_NonTIF],$A$4)</f>
        <v>0</v>
      </c>
      <c r="S221" s="8">
        <f>SUMIFS(AssessedValuation[100% Net],AssessedValuation[Dist],$C221,AssessedValuation[Tif_NonTIF],$A$4)</f>
        <v>0</v>
      </c>
      <c r="T221" s="8">
        <f>SUMIFS(AssessedValuation[100% Gas &amp; Elec Utilities],AssessedValuation[Dist],$C221,AssessedValuation[Tif_NonTIF],$A$4)</f>
        <v>0</v>
      </c>
      <c r="U221" s="8">
        <f t="shared" si="3"/>
        <v>0</v>
      </c>
    </row>
    <row r="222" spans="1:21" x14ac:dyDescent="0.25">
      <c r="A222">
        <f>'Assessed Non-TIF'!A222</f>
        <v>2024</v>
      </c>
      <c r="B222" t="str">
        <f>'Assessed Non-TIF'!B222</f>
        <v>05</v>
      </c>
      <c r="C222" t="str">
        <f>'Assessed Non-TIF'!C222</f>
        <v>0333</v>
      </c>
      <c r="D222" t="str">
        <f>'Assessed Non-TIF'!D222</f>
        <v>0333</v>
      </c>
      <c r="E222" t="str">
        <f>'Assessed Non-TIF'!E222</f>
        <v>NORTH UNION</v>
      </c>
      <c r="F222" t="str">
        <f>'Assessed Non-TIF'!F222</f>
        <v>North Union</v>
      </c>
      <c r="G222" s="8">
        <f>SUMIFS(AssessedValuation[100% Residential],AssessedValuation[Dist],$C222,AssessedValuation[Tif_NonTIF],$A$4)</f>
        <v>0</v>
      </c>
      <c r="H222" s="8">
        <f>SUMIFS(AssessedValuation[100% Ag Land],AssessedValuation[Dist],$C222,AssessedValuation[Tif_NonTIF],$A$4)</f>
        <v>0</v>
      </c>
      <c r="I222" s="8">
        <f>SUMIFS(AssessedValuation[100% Ag Building],AssessedValuation[Dist],$C222,AssessedValuation[Tif_NonTIF],$A$4)</f>
        <v>0</v>
      </c>
      <c r="J222" s="8">
        <f>SUMIFS(AssessedValuation[100% Commercial],AssessedValuation[Dist],$C222,AssessedValuation[Tif_NonTIF],$A$4)</f>
        <v>0</v>
      </c>
      <c r="K222" s="8">
        <f>SUMIFS(AssessedValuation[100% Industrial],AssessedValuation[Dist],$C222,AssessedValuation[Tif_NonTIF],$A$4)</f>
        <v>20046780</v>
      </c>
      <c r="L222" s="8">
        <f>SUMIFS(AssessedValuation[100% Reserved],AssessedValuation[Dist],$C222,AssessedValuation[Tif_NonTIF],$A$4)</f>
        <v>0</v>
      </c>
      <c r="M222" s="8">
        <f>SUMIFS(AssessedValuation[100% Reserved3],AssessedValuation[Dist],$C222,AssessedValuation[Tif_NonTIF],$A$4)</f>
        <v>0</v>
      </c>
      <c r="N222" s="8">
        <f>SUMIFS(AssessedValuation[100% Railroads],AssessedValuation[Dist],$C222,AssessedValuation[Tif_NonTIF],$A$4)</f>
        <v>0</v>
      </c>
      <c r="O222" s="8">
        <f>SUMIFS(AssessedValuation[100% Utilities],AssessedValuation[Dist],$C222,AssessedValuation[Tif_NonTIF],$A$4)</f>
        <v>0</v>
      </c>
      <c r="P222" s="8">
        <f>SUMIFS(AssessedValuation[100% Other],AssessedValuation[Dist],$C222,AssessedValuation[Tif_NonTIF],$A$4)</f>
        <v>0</v>
      </c>
      <c r="Q222" s="8">
        <f>SUMIFS(AssessedValuation[100% Gross],AssessedValuation[Dist],$C222,AssessedValuation[Tif_NonTIF],$A$4)</f>
        <v>20046780</v>
      </c>
      <c r="R222" s="8">
        <f>SUMIFS(AssessedValuation[100% Military Exempt],AssessedValuation[Dist],$C222,AssessedValuation[Tif_NonTIF],$A$4)</f>
        <v>0</v>
      </c>
      <c r="S222" s="8">
        <f>SUMIFS(AssessedValuation[100% Net],AssessedValuation[Dist],$C222,AssessedValuation[Tif_NonTIF],$A$4)</f>
        <v>20046780</v>
      </c>
      <c r="T222" s="8">
        <f>SUMIFS(AssessedValuation[100% Gas &amp; Elec Utilities],AssessedValuation[Dist],$C222,AssessedValuation[Tif_NonTIF],$A$4)</f>
        <v>0</v>
      </c>
      <c r="U222" s="8">
        <f t="shared" si="3"/>
        <v>20046780</v>
      </c>
    </row>
    <row r="223" spans="1:21" x14ac:dyDescent="0.25">
      <c r="A223">
        <f>'Assessed Non-TIF'!A223</f>
        <v>2024</v>
      </c>
      <c r="B223" t="str">
        <f>'Assessed Non-TIF'!B223</f>
        <v>09</v>
      </c>
      <c r="C223" t="str">
        <f>'Assessed Non-TIF'!C223</f>
        <v>4773</v>
      </c>
      <c r="D223" t="str">
        <f>'Assessed Non-TIF'!D223</f>
        <v>4773</v>
      </c>
      <c r="E223" t="str">
        <f>'Assessed Non-TIF'!E223</f>
        <v>NORTHEAST</v>
      </c>
      <c r="F223" t="str">
        <f>'Assessed Non-TIF'!F223</f>
        <v>Northeast</v>
      </c>
      <c r="G223" s="8">
        <f>SUMIFS(AssessedValuation[100% Residential],AssessedValuation[Dist],$C223,AssessedValuation[Tif_NonTIF],$A$4)</f>
        <v>0</v>
      </c>
      <c r="H223" s="8">
        <f>SUMIFS(AssessedValuation[100% Ag Land],AssessedValuation[Dist],$C223,AssessedValuation[Tif_NonTIF],$A$4)</f>
        <v>0</v>
      </c>
      <c r="I223" s="8">
        <f>SUMIFS(AssessedValuation[100% Ag Building],AssessedValuation[Dist],$C223,AssessedValuation[Tif_NonTIF],$A$4)</f>
        <v>0</v>
      </c>
      <c r="J223" s="8">
        <f>SUMIFS(AssessedValuation[100% Commercial],AssessedValuation[Dist],$C223,AssessedValuation[Tif_NonTIF],$A$4)</f>
        <v>0</v>
      </c>
      <c r="K223" s="8">
        <f>SUMIFS(AssessedValuation[100% Industrial],AssessedValuation[Dist],$C223,AssessedValuation[Tif_NonTIF],$A$4)</f>
        <v>0</v>
      </c>
      <c r="L223" s="8">
        <f>SUMIFS(AssessedValuation[100% Reserved],AssessedValuation[Dist],$C223,AssessedValuation[Tif_NonTIF],$A$4)</f>
        <v>0</v>
      </c>
      <c r="M223" s="8">
        <f>SUMIFS(AssessedValuation[100% Reserved3],AssessedValuation[Dist],$C223,AssessedValuation[Tif_NonTIF],$A$4)</f>
        <v>0</v>
      </c>
      <c r="N223" s="8">
        <f>SUMIFS(AssessedValuation[100% Railroads],AssessedValuation[Dist],$C223,AssessedValuation[Tif_NonTIF],$A$4)</f>
        <v>0</v>
      </c>
      <c r="O223" s="8">
        <f>SUMIFS(AssessedValuation[100% Utilities],AssessedValuation[Dist],$C223,AssessedValuation[Tif_NonTIF],$A$4)</f>
        <v>0</v>
      </c>
      <c r="P223" s="8">
        <f>SUMIFS(AssessedValuation[100% Other],AssessedValuation[Dist],$C223,AssessedValuation[Tif_NonTIF],$A$4)</f>
        <v>0</v>
      </c>
      <c r="Q223" s="8">
        <f>SUMIFS(AssessedValuation[100% Gross],AssessedValuation[Dist],$C223,AssessedValuation[Tif_NonTIF],$A$4)</f>
        <v>0</v>
      </c>
      <c r="R223" s="8">
        <f>SUMIFS(AssessedValuation[100% Military Exempt],AssessedValuation[Dist],$C223,AssessedValuation[Tif_NonTIF],$A$4)</f>
        <v>0</v>
      </c>
      <c r="S223" s="8">
        <f>SUMIFS(AssessedValuation[100% Net],AssessedValuation[Dist],$C223,AssessedValuation[Tif_NonTIF],$A$4)</f>
        <v>0</v>
      </c>
      <c r="T223" s="8">
        <f>SUMIFS(AssessedValuation[100% Gas &amp; Elec Utilities],AssessedValuation[Dist],$C223,AssessedValuation[Tif_NonTIF],$A$4)</f>
        <v>0</v>
      </c>
      <c r="U223" s="8">
        <f t="shared" si="3"/>
        <v>0</v>
      </c>
    </row>
    <row r="224" spans="1:21" x14ac:dyDescent="0.25">
      <c r="A224">
        <f>'Assessed Non-TIF'!A224</f>
        <v>2024</v>
      </c>
      <c r="B224" t="str">
        <f>'Assessed Non-TIF'!B224</f>
        <v>07</v>
      </c>
      <c r="C224" t="str">
        <f>'Assessed Non-TIF'!C224</f>
        <v>4788</v>
      </c>
      <c r="D224" t="str">
        <f>'Assessed Non-TIF'!D224</f>
        <v>4788</v>
      </c>
      <c r="E224" t="str">
        <f>'Assessed Non-TIF'!E224</f>
        <v>NORTHWOOD-KENSETT</v>
      </c>
      <c r="F224" t="str">
        <f>'Assessed Non-TIF'!F224</f>
        <v>Northwood-Kensett</v>
      </c>
      <c r="G224" s="8">
        <f>SUMIFS(AssessedValuation[100% Residential],AssessedValuation[Dist],$C224,AssessedValuation[Tif_NonTIF],$A$4)</f>
        <v>7977808</v>
      </c>
      <c r="H224" s="8">
        <f>SUMIFS(AssessedValuation[100% Ag Land],AssessedValuation[Dist],$C224,AssessedValuation[Tif_NonTIF],$A$4)</f>
        <v>33719</v>
      </c>
      <c r="I224" s="8">
        <f>SUMIFS(AssessedValuation[100% Ag Building],AssessedValuation[Dist],$C224,AssessedValuation[Tif_NonTIF],$A$4)</f>
        <v>2604</v>
      </c>
      <c r="J224" s="8">
        <f>SUMIFS(AssessedValuation[100% Commercial],AssessedValuation[Dist],$C224,AssessedValuation[Tif_NonTIF],$A$4)</f>
        <v>1508959</v>
      </c>
      <c r="K224" s="8">
        <f>SUMIFS(AssessedValuation[100% Industrial],AssessedValuation[Dist],$C224,AssessedValuation[Tif_NonTIF],$A$4)</f>
        <v>71257626</v>
      </c>
      <c r="L224" s="8">
        <f>SUMIFS(AssessedValuation[100% Reserved],AssessedValuation[Dist],$C224,AssessedValuation[Tif_NonTIF],$A$4)</f>
        <v>0</v>
      </c>
      <c r="M224" s="8">
        <f>SUMIFS(AssessedValuation[100% Reserved3],AssessedValuation[Dist],$C224,AssessedValuation[Tif_NonTIF],$A$4)</f>
        <v>0</v>
      </c>
      <c r="N224" s="8">
        <f>SUMIFS(AssessedValuation[100% Railroads],AssessedValuation[Dist],$C224,AssessedValuation[Tif_NonTIF],$A$4)</f>
        <v>0</v>
      </c>
      <c r="O224" s="8">
        <f>SUMIFS(AssessedValuation[100% Utilities],AssessedValuation[Dist],$C224,AssessedValuation[Tif_NonTIF],$A$4)</f>
        <v>0</v>
      </c>
      <c r="P224" s="8">
        <f>SUMIFS(AssessedValuation[100% Other],AssessedValuation[Dist],$C224,AssessedValuation[Tif_NonTIF],$A$4)</f>
        <v>0</v>
      </c>
      <c r="Q224" s="8">
        <f>SUMIFS(AssessedValuation[100% Gross],AssessedValuation[Dist],$C224,AssessedValuation[Tif_NonTIF],$A$4)</f>
        <v>80780716</v>
      </c>
      <c r="R224" s="8">
        <f>SUMIFS(AssessedValuation[100% Military Exempt],AssessedValuation[Dist],$C224,AssessedValuation[Tif_NonTIF],$A$4)</f>
        <v>0</v>
      </c>
      <c r="S224" s="8">
        <f>SUMIFS(AssessedValuation[100% Net],AssessedValuation[Dist],$C224,AssessedValuation[Tif_NonTIF],$A$4)</f>
        <v>80780716</v>
      </c>
      <c r="T224" s="8">
        <f>SUMIFS(AssessedValuation[100% Gas &amp; Elec Utilities],AssessedValuation[Dist],$C224,AssessedValuation[Tif_NonTIF],$A$4)</f>
        <v>0</v>
      </c>
      <c r="U224" s="8">
        <f t="shared" si="3"/>
        <v>80780716</v>
      </c>
    </row>
    <row r="225" spans="1:21" x14ac:dyDescent="0.25">
      <c r="A225">
        <f>'Assessed Non-TIF'!A225</f>
        <v>2024</v>
      </c>
      <c r="B225" t="str">
        <f>'Assessed Non-TIF'!B225</f>
        <v>11</v>
      </c>
      <c r="C225" t="str">
        <f>'Assessed Non-TIF'!C225</f>
        <v>4797</v>
      </c>
      <c r="D225" t="str">
        <f>'Assessed Non-TIF'!D225</f>
        <v>4797</v>
      </c>
      <c r="E225" t="str">
        <f>'Assessed Non-TIF'!E225</f>
        <v>NORWALK</v>
      </c>
      <c r="F225" t="str">
        <f>'Assessed Non-TIF'!F225</f>
        <v>Norwalk</v>
      </c>
      <c r="G225" s="8">
        <f>SUMIFS(AssessedValuation[100% Residential],AssessedValuation[Dist],$C225,AssessedValuation[Tif_NonTIF],$A$4)</f>
        <v>80102650</v>
      </c>
      <c r="H225" s="8">
        <f>SUMIFS(AssessedValuation[100% Ag Land],AssessedValuation[Dist],$C225,AssessedValuation[Tif_NonTIF],$A$4)</f>
        <v>387807</v>
      </c>
      <c r="I225" s="8">
        <f>SUMIFS(AssessedValuation[100% Ag Building],AssessedValuation[Dist],$C225,AssessedValuation[Tif_NonTIF],$A$4)</f>
        <v>7653</v>
      </c>
      <c r="J225" s="8">
        <f>SUMIFS(AssessedValuation[100% Commercial],AssessedValuation[Dist],$C225,AssessedValuation[Tif_NonTIF],$A$4)</f>
        <v>294600942</v>
      </c>
      <c r="K225" s="8">
        <f>SUMIFS(AssessedValuation[100% Industrial],AssessedValuation[Dist],$C225,AssessedValuation[Tif_NonTIF],$A$4)</f>
        <v>34760265</v>
      </c>
      <c r="L225" s="8">
        <f>SUMIFS(AssessedValuation[100% Reserved],AssessedValuation[Dist],$C225,AssessedValuation[Tif_NonTIF],$A$4)</f>
        <v>0</v>
      </c>
      <c r="M225" s="8">
        <f>SUMIFS(AssessedValuation[100% Reserved3],AssessedValuation[Dist],$C225,AssessedValuation[Tif_NonTIF],$A$4)</f>
        <v>0</v>
      </c>
      <c r="N225" s="8">
        <f>SUMIFS(AssessedValuation[100% Railroads],AssessedValuation[Dist],$C225,AssessedValuation[Tif_NonTIF],$A$4)</f>
        <v>0</v>
      </c>
      <c r="O225" s="8">
        <f>SUMIFS(AssessedValuation[100% Utilities],AssessedValuation[Dist],$C225,AssessedValuation[Tif_NonTIF],$A$4)</f>
        <v>0</v>
      </c>
      <c r="P225" s="8">
        <f>SUMIFS(AssessedValuation[100% Other],AssessedValuation[Dist],$C225,AssessedValuation[Tif_NonTIF],$A$4)</f>
        <v>0</v>
      </c>
      <c r="Q225" s="8">
        <f>SUMIFS(AssessedValuation[100% Gross],AssessedValuation[Dist],$C225,AssessedValuation[Tif_NonTIF],$A$4)</f>
        <v>409859317</v>
      </c>
      <c r="R225" s="8">
        <f>SUMIFS(AssessedValuation[100% Military Exempt],AssessedValuation[Dist],$C225,AssessedValuation[Tif_NonTIF],$A$4)</f>
        <v>15098</v>
      </c>
      <c r="S225" s="8">
        <f>SUMIFS(AssessedValuation[100% Net],AssessedValuation[Dist],$C225,AssessedValuation[Tif_NonTIF],$A$4)</f>
        <v>409844219</v>
      </c>
      <c r="T225" s="8">
        <f>SUMIFS(AssessedValuation[100% Gas &amp; Elec Utilities],AssessedValuation[Dist],$C225,AssessedValuation[Tif_NonTIF],$A$4)</f>
        <v>0</v>
      </c>
      <c r="U225" s="8">
        <f t="shared" si="3"/>
        <v>409844219</v>
      </c>
    </row>
    <row r="226" spans="1:21" x14ac:dyDescent="0.25">
      <c r="A226">
        <f>'Assessed Non-TIF'!A226</f>
        <v>2024</v>
      </c>
      <c r="B226" t="str">
        <f>'Assessed Non-TIF'!B226</f>
        <v>12</v>
      </c>
      <c r="C226" t="str">
        <f>'Assessed Non-TIF'!C226</f>
        <v>4860</v>
      </c>
      <c r="D226" t="str">
        <f>'Assessed Non-TIF'!D226</f>
        <v>4860</v>
      </c>
      <c r="E226" t="str">
        <f>'Assessed Non-TIF'!E226</f>
        <v>ODEBOLT ARTHUR BATTLE CREEK IDA GROVE</v>
      </c>
      <c r="F226" t="str">
        <f>'Assessed Non-TIF'!F226</f>
        <v>Odebolt Arthur Battle Creek Ida Grove</v>
      </c>
      <c r="G226" s="8">
        <f>SUMIFS(AssessedValuation[100% Residential],AssessedValuation[Dist],$C226,AssessedValuation[Tif_NonTIF],$A$4)</f>
        <v>1962417</v>
      </c>
      <c r="H226" s="8">
        <f>SUMIFS(AssessedValuation[100% Ag Land],AssessedValuation[Dist],$C226,AssessedValuation[Tif_NonTIF],$A$4)</f>
        <v>0</v>
      </c>
      <c r="I226" s="8">
        <f>SUMIFS(AssessedValuation[100% Ag Building],AssessedValuation[Dist],$C226,AssessedValuation[Tif_NonTIF],$A$4)</f>
        <v>0</v>
      </c>
      <c r="J226" s="8">
        <f>SUMIFS(AssessedValuation[100% Commercial],AssessedValuation[Dist],$C226,AssessedValuation[Tif_NonTIF],$A$4)</f>
        <v>0</v>
      </c>
      <c r="K226" s="8">
        <f>SUMIFS(AssessedValuation[100% Industrial],AssessedValuation[Dist],$C226,AssessedValuation[Tif_NonTIF],$A$4)</f>
        <v>148756707</v>
      </c>
      <c r="L226" s="8">
        <f>SUMIFS(AssessedValuation[100% Reserved],AssessedValuation[Dist],$C226,AssessedValuation[Tif_NonTIF],$A$4)</f>
        <v>0</v>
      </c>
      <c r="M226" s="8">
        <f>SUMIFS(AssessedValuation[100% Reserved3],AssessedValuation[Dist],$C226,AssessedValuation[Tif_NonTIF],$A$4)</f>
        <v>0</v>
      </c>
      <c r="N226" s="8">
        <f>SUMIFS(AssessedValuation[100% Railroads],AssessedValuation[Dist],$C226,AssessedValuation[Tif_NonTIF],$A$4)</f>
        <v>0</v>
      </c>
      <c r="O226" s="8">
        <f>SUMIFS(AssessedValuation[100% Utilities],AssessedValuation[Dist],$C226,AssessedValuation[Tif_NonTIF],$A$4)</f>
        <v>0</v>
      </c>
      <c r="P226" s="8">
        <f>SUMIFS(AssessedValuation[100% Other],AssessedValuation[Dist],$C226,AssessedValuation[Tif_NonTIF],$A$4)</f>
        <v>0</v>
      </c>
      <c r="Q226" s="8">
        <f>SUMIFS(AssessedValuation[100% Gross],AssessedValuation[Dist],$C226,AssessedValuation[Tif_NonTIF],$A$4)</f>
        <v>150719124</v>
      </c>
      <c r="R226" s="8">
        <f>SUMIFS(AssessedValuation[100% Military Exempt],AssessedValuation[Dist],$C226,AssessedValuation[Tif_NonTIF],$A$4)</f>
        <v>0</v>
      </c>
      <c r="S226" s="8">
        <f>SUMIFS(AssessedValuation[100% Net],AssessedValuation[Dist],$C226,AssessedValuation[Tif_NonTIF],$A$4)</f>
        <v>150719124</v>
      </c>
      <c r="T226" s="8">
        <f>SUMIFS(AssessedValuation[100% Gas &amp; Elec Utilities],AssessedValuation[Dist],$C226,AssessedValuation[Tif_NonTIF],$A$4)</f>
        <v>0</v>
      </c>
      <c r="U226" s="8">
        <f t="shared" si="3"/>
        <v>150719124</v>
      </c>
    </row>
    <row r="227" spans="1:21" x14ac:dyDescent="0.25">
      <c r="A227">
        <f>'Assessed Non-TIF'!A227</f>
        <v>2024</v>
      </c>
      <c r="B227" t="str">
        <f>'Assessed Non-TIF'!B227</f>
        <v>01</v>
      </c>
      <c r="C227" t="str">
        <f>'Assessed Non-TIF'!C227</f>
        <v>4869</v>
      </c>
      <c r="D227" t="str">
        <f>'Assessed Non-TIF'!D227</f>
        <v>4869</v>
      </c>
      <c r="E227" t="str">
        <f>'Assessed Non-TIF'!E227</f>
        <v>OELWEIN</v>
      </c>
      <c r="F227" t="str">
        <f>'Assessed Non-TIF'!F227</f>
        <v>Oelwein</v>
      </c>
      <c r="G227" s="8">
        <f>SUMIFS(AssessedValuation[100% Residential],AssessedValuation[Dist],$C227,AssessedValuation[Tif_NonTIF],$A$4)</f>
        <v>0</v>
      </c>
      <c r="H227" s="8">
        <f>SUMIFS(AssessedValuation[100% Ag Land],AssessedValuation[Dist],$C227,AssessedValuation[Tif_NonTIF],$A$4)</f>
        <v>0</v>
      </c>
      <c r="I227" s="8">
        <f>SUMIFS(AssessedValuation[100% Ag Building],AssessedValuation[Dist],$C227,AssessedValuation[Tif_NonTIF],$A$4)</f>
        <v>0</v>
      </c>
      <c r="J227" s="8">
        <f>SUMIFS(AssessedValuation[100% Commercial],AssessedValuation[Dist],$C227,AssessedValuation[Tif_NonTIF],$A$4)</f>
        <v>8301055</v>
      </c>
      <c r="K227" s="8">
        <f>SUMIFS(AssessedValuation[100% Industrial],AssessedValuation[Dist],$C227,AssessedValuation[Tif_NonTIF],$A$4)</f>
        <v>21804411</v>
      </c>
      <c r="L227" s="8">
        <f>SUMIFS(AssessedValuation[100% Reserved],AssessedValuation[Dist],$C227,AssessedValuation[Tif_NonTIF],$A$4)</f>
        <v>0</v>
      </c>
      <c r="M227" s="8">
        <f>SUMIFS(AssessedValuation[100% Reserved3],AssessedValuation[Dist],$C227,AssessedValuation[Tif_NonTIF],$A$4)</f>
        <v>0</v>
      </c>
      <c r="N227" s="8">
        <f>SUMIFS(AssessedValuation[100% Railroads],AssessedValuation[Dist],$C227,AssessedValuation[Tif_NonTIF],$A$4)</f>
        <v>0</v>
      </c>
      <c r="O227" s="8">
        <f>SUMIFS(AssessedValuation[100% Utilities],AssessedValuation[Dist],$C227,AssessedValuation[Tif_NonTIF],$A$4)</f>
        <v>0</v>
      </c>
      <c r="P227" s="8">
        <f>SUMIFS(AssessedValuation[100% Other],AssessedValuation[Dist],$C227,AssessedValuation[Tif_NonTIF],$A$4)</f>
        <v>0</v>
      </c>
      <c r="Q227" s="8">
        <f>SUMIFS(AssessedValuation[100% Gross],AssessedValuation[Dist],$C227,AssessedValuation[Tif_NonTIF],$A$4)</f>
        <v>30105466</v>
      </c>
      <c r="R227" s="8">
        <f>SUMIFS(AssessedValuation[100% Military Exempt],AssessedValuation[Dist],$C227,AssessedValuation[Tif_NonTIF],$A$4)</f>
        <v>0</v>
      </c>
      <c r="S227" s="8">
        <f>SUMIFS(AssessedValuation[100% Net],AssessedValuation[Dist],$C227,AssessedValuation[Tif_NonTIF],$A$4)</f>
        <v>30105466</v>
      </c>
      <c r="T227" s="8">
        <f>SUMIFS(AssessedValuation[100% Gas &amp; Elec Utilities],AssessedValuation[Dist],$C227,AssessedValuation[Tif_NonTIF],$A$4)</f>
        <v>0</v>
      </c>
      <c r="U227" s="8">
        <f t="shared" si="3"/>
        <v>30105466</v>
      </c>
    </row>
    <row r="228" spans="1:21" x14ac:dyDescent="0.25">
      <c r="A228">
        <f>'Assessed Non-TIF'!A228</f>
        <v>2024</v>
      </c>
      <c r="B228" t="str">
        <f>'Assessed Non-TIF'!B228</f>
        <v>11</v>
      </c>
      <c r="C228" t="str">
        <f>'Assessed Non-TIF'!C228</f>
        <v>4878</v>
      </c>
      <c r="D228" t="str">
        <f>'Assessed Non-TIF'!D228</f>
        <v>4878</v>
      </c>
      <c r="E228" t="str">
        <f>'Assessed Non-TIF'!E228</f>
        <v>OGDEN</v>
      </c>
      <c r="F228" t="str">
        <f>'Assessed Non-TIF'!F228</f>
        <v>Ogden</v>
      </c>
      <c r="G228" s="8">
        <f>SUMIFS(AssessedValuation[100% Residential],AssessedValuation[Dist],$C228,AssessedValuation[Tif_NonTIF],$A$4)</f>
        <v>0</v>
      </c>
      <c r="H228" s="8">
        <f>SUMIFS(AssessedValuation[100% Ag Land],AssessedValuation[Dist],$C228,AssessedValuation[Tif_NonTIF],$A$4)</f>
        <v>0</v>
      </c>
      <c r="I228" s="8">
        <f>SUMIFS(AssessedValuation[100% Ag Building],AssessedValuation[Dist],$C228,AssessedValuation[Tif_NonTIF],$A$4)</f>
        <v>0</v>
      </c>
      <c r="J228" s="8">
        <f>SUMIFS(AssessedValuation[100% Commercial],AssessedValuation[Dist],$C228,AssessedValuation[Tif_NonTIF],$A$4)</f>
        <v>0</v>
      </c>
      <c r="K228" s="8">
        <f>SUMIFS(AssessedValuation[100% Industrial],AssessedValuation[Dist],$C228,AssessedValuation[Tif_NonTIF],$A$4)</f>
        <v>0</v>
      </c>
      <c r="L228" s="8">
        <f>SUMIFS(AssessedValuation[100% Reserved],AssessedValuation[Dist],$C228,AssessedValuation[Tif_NonTIF],$A$4)</f>
        <v>0</v>
      </c>
      <c r="M228" s="8">
        <f>SUMIFS(AssessedValuation[100% Reserved3],AssessedValuation[Dist],$C228,AssessedValuation[Tif_NonTIF],$A$4)</f>
        <v>0</v>
      </c>
      <c r="N228" s="8">
        <f>SUMIFS(AssessedValuation[100% Railroads],AssessedValuation[Dist],$C228,AssessedValuation[Tif_NonTIF],$A$4)</f>
        <v>0</v>
      </c>
      <c r="O228" s="8">
        <f>SUMIFS(AssessedValuation[100% Utilities],AssessedValuation[Dist],$C228,AssessedValuation[Tif_NonTIF],$A$4)</f>
        <v>0</v>
      </c>
      <c r="P228" s="8">
        <f>SUMIFS(AssessedValuation[100% Other],AssessedValuation[Dist],$C228,AssessedValuation[Tif_NonTIF],$A$4)</f>
        <v>0</v>
      </c>
      <c r="Q228" s="8">
        <f>SUMIFS(AssessedValuation[100% Gross],AssessedValuation[Dist],$C228,AssessedValuation[Tif_NonTIF],$A$4)</f>
        <v>0</v>
      </c>
      <c r="R228" s="8">
        <f>SUMIFS(AssessedValuation[100% Military Exempt],AssessedValuation[Dist],$C228,AssessedValuation[Tif_NonTIF],$A$4)</f>
        <v>0</v>
      </c>
      <c r="S228" s="8">
        <f>SUMIFS(AssessedValuation[100% Net],AssessedValuation[Dist],$C228,AssessedValuation[Tif_NonTIF],$A$4)</f>
        <v>0</v>
      </c>
      <c r="T228" s="8">
        <f>SUMIFS(AssessedValuation[100% Gas &amp; Elec Utilities],AssessedValuation[Dist],$C228,AssessedValuation[Tif_NonTIF],$A$4)</f>
        <v>0</v>
      </c>
      <c r="U228" s="8">
        <f t="shared" si="3"/>
        <v>0</v>
      </c>
    </row>
    <row r="229" spans="1:21" x14ac:dyDescent="0.25">
      <c r="A229">
        <f>'Assessed Non-TIF'!A229</f>
        <v>2024</v>
      </c>
      <c r="B229" t="str">
        <f>'Assessed Non-TIF'!B229</f>
        <v>05</v>
      </c>
      <c r="C229" t="str">
        <f>'Assessed Non-TIF'!C229</f>
        <v>4890</v>
      </c>
      <c r="D229" t="str">
        <f>'Assessed Non-TIF'!D229</f>
        <v>4890</v>
      </c>
      <c r="E229" t="str">
        <f>'Assessed Non-TIF'!E229</f>
        <v>OKOBOJI</v>
      </c>
      <c r="F229" t="str">
        <f>'Assessed Non-TIF'!F229</f>
        <v>Okoboji</v>
      </c>
      <c r="G229" s="8">
        <f>SUMIFS(AssessedValuation[100% Residential],AssessedValuation[Dist],$C229,AssessedValuation[Tif_NonTIF],$A$4)</f>
        <v>42364750</v>
      </c>
      <c r="H229" s="8">
        <f>SUMIFS(AssessedValuation[100% Ag Land],AssessedValuation[Dist],$C229,AssessedValuation[Tif_NonTIF],$A$4)</f>
        <v>0</v>
      </c>
      <c r="I229" s="8">
        <f>SUMIFS(AssessedValuation[100% Ag Building],AssessedValuation[Dist],$C229,AssessedValuation[Tif_NonTIF],$A$4)</f>
        <v>0</v>
      </c>
      <c r="J229" s="8">
        <f>SUMIFS(AssessedValuation[100% Commercial],AssessedValuation[Dist],$C229,AssessedValuation[Tif_NonTIF],$A$4)</f>
        <v>35927613</v>
      </c>
      <c r="K229" s="8">
        <f>SUMIFS(AssessedValuation[100% Industrial],AssessedValuation[Dist],$C229,AssessedValuation[Tif_NonTIF],$A$4)</f>
        <v>3901014</v>
      </c>
      <c r="L229" s="8">
        <f>SUMIFS(AssessedValuation[100% Reserved],AssessedValuation[Dist],$C229,AssessedValuation[Tif_NonTIF],$A$4)</f>
        <v>0</v>
      </c>
      <c r="M229" s="8">
        <f>SUMIFS(AssessedValuation[100% Reserved3],AssessedValuation[Dist],$C229,AssessedValuation[Tif_NonTIF],$A$4)</f>
        <v>0</v>
      </c>
      <c r="N229" s="8">
        <f>SUMIFS(AssessedValuation[100% Railroads],AssessedValuation[Dist],$C229,AssessedValuation[Tif_NonTIF],$A$4)</f>
        <v>0</v>
      </c>
      <c r="O229" s="8">
        <f>SUMIFS(AssessedValuation[100% Utilities],AssessedValuation[Dist],$C229,AssessedValuation[Tif_NonTIF],$A$4)</f>
        <v>0</v>
      </c>
      <c r="P229" s="8">
        <f>SUMIFS(AssessedValuation[100% Other],AssessedValuation[Dist],$C229,AssessedValuation[Tif_NonTIF],$A$4)</f>
        <v>0</v>
      </c>
      <c r="Q229" s="8">
        <f>SUMIFS(AssessedValuation[100% Gross],AssessedValuation[Dist],$C229,AssessedValuation[Tif_NonTIF],$A$4)</f>
        <v>82193377</v>
      </c>
      <c r="R229" s="8">
        <f>SUMIFS(AssessedValuation[100% Military Exempt],AssessedValuation[Dist],$C229,AssessedValuation[Tif_NonTIF],$A$4)</f>
        <v>35188</v>
      </c>
      <c r="S229" s="8">
        <f>SUMIFS(AssessedValuation[100% Net],AssessedValuation[Dist],$C229,AssessedValuation[Tif_NonTIF],$A$4)</f>
        <v>82158189</v>
      </c>
      <c r="T229" s="8">
        <f>SUMIFS(AssessedValuation[100% Gas &amp; Elec Utilities],AssessedValuation[Dist],$C229,AssessedValuation[Tif_NonTIF],$A$4)</f>
        <v>0</v>
      </c>
      <c r="U229" s="8">
        <f t="shared" si="3"/>
        <v>82158189</v>
      </c>
    </row>
    <row r="230" spans="1:21" x14ac:dyDescent="0.25">
      <c r="A230">
        <f>'Assessed Non-TIF'!A230</f>
        <v>2024</v>
      </c>
      <c r="B230" t="str">
        <f>'Assessed Non-TIF'!B230</f>
        <v>10</v>
      </c>
      <c r="C230" t="str">
        <f>'Assessed Non-TIF'!C230</f>
        <v>4905</v>
      </c>
      <c r="D230" t="str">
        <f>'Assessed Non-TIF'!D230</f>
        <v>4905</v>
      </c>
      <c r="E230" t="str">
        <f>'Assessed Non-TIF'!E230</f>
        <v>OLIN</v>
      </c>
      <c r="F230" t="str">
        <f>'Assessed Non-TIF'!F230</f>
        <v>Olin</v>
      </c>
      <c r="G230" s="8">
        <f>SUMIFS(AssessedValuation[100% Residential],AssessedValuation[Dist],$C230,AssessedValuation[Tif_NonTIF],$A$4)</f>
        <v>0</v>
      </c>
      <c r="H230" s="8">
        <f>SUMIFS(AssessedValuation[100% Ag Land],AssessedValuation[Dist],$C230,AssessedValuation[Tif_NonTIF],$A$4)</f>
        <v>0</v>
      </c>
      <c r="I230" s="8">
        <f>SUMIFS(AssessedValuation[100% Ag Building],AssessedValuation[Dist],$C230,AssessedValuation[Tif_NonTIF],$A$4)</f>
        <v>0</v>
      </c>
      <c r="J230" s="8">
        <f>SUMIFS(AssessedValuation[100% Commercial],AssessedValuation[Dist],$C230,AssessedValuation[Tif_NonTIF],$A$4)</f>
        <v>0</v>
      </c>
      <c r="K230" s="8">
        <f>SUMIFS(AssessedValuation[100% Industrial],AssessedValuation[Dist],$C230,AssessedValuation[Tif_NonTIF],$A$4)</f>
        <v>0</v>
      </c>
      <c r="L230" s="8">
        <f>SUMIFS(AssessedValuation[100% Reserved],AssessedValuation[Dist],$C230,AssessedValuation[Tif_NonTIF],$A$4)</f>
        <v>0</v>
      </c>
      <c r="M230" s="8">
        <f>SUMIFS(AssessedValuation[100% Reserved3],AssessedValuation[Dist],$C230,AssessedValuation[Tif_NonTIF],$A$4)</f>
        <v>0</v>
      </c>
      <c r="N230" s="8">
        <f>SUMIFS(AssessedValuation[100% Railroads],AssessedValuation[Dist],$C230,AssessedValuation[Tif_NonTIF],$A$4)</f>
        <v>0</v>
      </c>
      <c r="O230" s="8">
        <f>SUMIFS(AssessedValuation[100% Utilities],AssessedValuation[Dist],$C230,AssessedValuation[Tif_NonTIF],$A$4)</f>
        <v>0</v>
      </c>
      <c r="P230" s="8">
        <f>SUMIFS(AssessedValuation[100% Other],AssessedValuation[Dist],$C230,AssessedValuation[Tif_NonTIF],$A$4)</f>
        <v>0</v>
      </c>
      <c r="Q230" s="8">
        <f>SUMIFS(AssessedValuation[100% Gross],AssessedValuation[Dist],$C230,AssessedValuation[Tif_NonTIF],$A$4)</f>
        <v>0</v>
      </c>
      <c r="R230" s="8">
        <f>SUMIFS(AssessedValuation[100% Military Exempt],AssessedValuation[Dist],$C230,AssessedValuation[Tif_NonTIF],$A$4)</f>
        <v>0</v>
      </c>
      <c r="S230" s="8">
        <f>SUMIFS(AssessedValuation[100% Net],AssessedValuation[Dist],$C230,AssessedValuation[Tif_NonTIF],$A$4)</f>
        <v>0</v>
      </c>
      <c r="T230" s="8">
        <f>SUMIFS(AssessedValuation[100% Gas &amp; Elec Utilities],AssessedValuation[Dist],$C230,AssessedValuation[Tif_NonTIF],$A$4)</f>
        <v>0</v>
      </c>
      <c r="U230" s="8">
        <f t="shared" si="3"/>
        <v>0</v>
      </c>
    </row>
    <row r="231" spans="1:21" x14ac:dyDescent="0.25">
      <c r="A231">
        <f>'Assessed Non-TIF'!A231</f>
        <v>2024</v>
      </c>
      <c r="B231" t="str">
        <f>'Assessed Non-TIF'!B231</f>
        <v>13</v>
      </c>
      <c r="C231" t="str">
        <f>'Assessed Non-TIF'!C231</f>
        <v>4978</v>
      </c>
      <c r="D231" t="str">
        <f>'Assessed Non-TIF'!D231</f>
        <v>4978</v>
      </c>
      <c r="E231" t="str">
        <f>'Assessed Non-TIF'!E231</f>
        <v>ORIENT-MACKSBURG</v>
      </c>
      <c r="F231" t="str">
        <f>'Assessed Non-TIF'!F231</f>
        <v>Orient-Macksburg</v>
      </c>
      <c r="G231" s="8">
        <f>SUMIFS(AssessedValuation[100% Residential],AssessedValuation[Dist],$C231,AssessedValuation[Tif_NonTIF],$A$4)</f>
        <v>0</v>
      </c>
      <c r="H231" s="8">
        <f>SUMIFS(AssessedValuation[100% Ag Land],AssessedValuation[Dist],$C231,AssessedValuation[Tif_NonTIF],$A$4)</f>
        <v>0</v>
      </c>
      <c r="I231" s="8">
        <f>SUMIFS(AssessedValuation[100% Ag Building],AssessedValuation[Dist],$C231,AssessedValuation[Tif_NonTIF],$A$4)</f>
        <v>0</v>
      </c>
      <c r="J231" s="8">
        <f>SUMIFS(AssessedValuation[100% Commercial],AssessedValuation[Dist],$C231,AssessedValuation[Tif_NonTIF],$A$4)</f>
        <v>0</v>
      </c>
      <c r="K231" s="8">
        <f>SUMIFS(AssessedValuation[100% Industrial],AssessedValuation[Dist],$C231,AssessedValuation[Tif_NonTIF],$A$4)</f>
        <v>67900467</v>
      </c>
      <c r="L231" s="8">
        <f>SUMIFS(AssessedValuation[100% Reserved],AssessedValuation[Dist],$C231,AssessedValuation[Tif_NonTIF],$A$4)</f>
        <v>0</v>
      </c>
      <c r="M231" s="8">
        <f>SUMIFS(AssessedValuation[100% Reserved3],AssessedValuation[Dist],$C231,AssessedValuation[Tif_NonTIF],$A$4)</f>
        <v>0</v>
      </c>
      <c r="N231" s="8">
        <f>SUMIFS(AssessedValuation[100% Railroads],AssessedValuation[Dist],$C231,AssessedValuation[Tif_NonTIF],$A$4)</f>
        <v>0</v>
      </c>
      <c r="O231" s="8">
        <f>SUMIFS(AssessedValuation[100% Utilities],AssessedValuation[Dist],$C231,AssessedValuation[Tif_NonTIF],$A$4)</f>
        <v>0</v>
      </c>
      <c r="P231" s="8">
        <f>SUMIFS(AssessedValuation[100% Other],AssessedValuation[Dist],$C231,AssessedValuation[Tif_NonTIF],$A$4)</f>
        <v>0</v>
      </c>
      <c r="Q231" s="8">
        <f>SUMIFS(AssessedValuation[100% Gross],AssessedValuation[Dist],$C231,AssessedValuation[Tif_NonTIF],$A$4)</f>
        <v>67900467</v>
      </c>
      <c r="R231" s="8">
        <f>SUMIFS(AssessedValuation[100% Military Exempt],AssessedValuation[Dist],$C231,AssessedValuation[Tif_NonTIF],$A$4)</f>
        <v>0</v>
      </c>
      <c r="S231" s="8">
        <f>SUMIFS(AssessedValuation[100% Net],AssessedValuation[Dist],$C231,AssessedValuation[Tif_NonTIF],$A$4)</f>
        <v>67900467</v>
      </c>
      <c r="T231" s="8">
        <f>SUMIFS(AssessedValuation[100% Gas &amp; Elec Utilities],AssessedValuation[Dist],$C231,AssessedValuation[Tif_NonTIF],$A$4)</f>
        <v>0</v>
      </c>
      <c r="U231" s="8">
        <f t="shared" si="3"/>
        <v>67900467</v>
      </c>
    </row>
    <row r="232" spans="1:21" x14ac:dyDescent="0.25">
      <c r="A232">
        <f>'Assessed Non-TIF'!A232</f>
        <v>2024</v>
      </c>
      <c r="B232" t="str">
        <f>'Assessed Non-TIF'!B232</f>
        <v>07</v>
      </c>
      <c r="C232" t="str">
        <f>'Assessed Non-TIF'!C232</f>
        <v>4995</v>
      </c>
      <c r="D232" t="str">
        <f>'Assessed Non-TIF'!D232</f>
        <v>4995</v>
      </c>
      <c r="E232" t="str">
        <f>'Assessed Non-TIF'!E232</f>
        <v>OSAGE</v>
      </c>
      <c r="F232" t="str">
        <f>'Assessed Non-TIF'!F232</f>
        <v>Osage</v>
      </c>
      <c r="G232" s="8">
        <f>SUMIFS(AssessedValuation[100% Residential],AssessedValuation[Dist],$C232,AssessedValuation[Tif_NonTIF],$A$4)</f>
        <v>6818502</v>
      </c>
      <c r="H232" s="8">
        <f>SUMIFS(AssessedValuation[100% Ag Land],AssessedValuation[Dist],$C232,AssessedValuation[Tif_NonTIF],$A$4)</f>
        <v>51290</v>
      </c>
      <c r="I232" s="8">
        <f>SUMIFS(AssessedValuation[100% Ag Building],AssessedValuation[Dist],$C232,AssessedValuation[Tif_NonTIF],$A$4)</f>
        <v>0</v>
      </c>
      <c r="J232" s="8">
        <f>SUMIFS(AssessedValuation[100% Commercial],AssessedValuation[Dist],$C232,AssessedValuation[Tif_NonTIF],$A$4)</f>
        <v>23602303</v>
      </c>
      <c r="K232" s="8">
        <f>SUMIFS(AssessedValuation[100% Industrial],AssessedValuation[Dist],$C232,AssessedValuation[Tif_NonTIF],$A$4)</f>
        <v>25379704</v>
      </c>
      <c r="L232" s="8">
        <f>SUMIFS(AssessedValuation[100% Reserved],AssessedValuation[Dist],$C232,AssessedValuation[Tif_NonTIF],$A$4)</f>
        <v>0</v>
      </c>
      <c r="M232" s="8">
        <f>SUMIFS(AssessedValuation[100% Reserved3],AssessedValuation[Dist],$C232,AssessedValuation[Tif_NonTIF],$A$4)</f>
        <v>0</v>
      </c>
      <c r="N232" s="8">
        <f>SUMIFS(AssessedValuation[100% Railroads],AssessedValuation[Dist],$C232,AssessedValuation[Tif_NonTIF],$A$4)</f>
        <v>0</v>
      </c>
      <c r="O232" s="8">
        <f>SUMIFS(AssessedValuation[100% Utilities],AssessedValuation[Dist],$C232,AssessedValuation[Tif_NonTIF],$A$4)</f>
        <v>0</v>
      </c>
      <c r="P232" s="8">
        <f>SUMIFS(AssessedValuation[100% Other],AssessedValuation[Dist],$C232,AssessedValuation[Tif_NonTIF],$A$4)</f>
        <v>0</v>
      </c>
      <c r="Q232" s="8">
        <f>SUMIFS(AssessedValuation[100% Gross],AssessedValuation[Dist],$C232,AssessedValuation[Tif_NonTIF],$A$4)</f>
        <v>55851799</v>
      </c>
      <c r="R232" s="8">
        <f>SUMIFS(AssessedValuation[100% Military Exempt],AssessedValuation[Dist],$C232,AssessedValuation[Tif_NonTIF],$A$4)</f>
        <v>0</v>
      </c>
      <c r="S232" s="8">
        <f>SUMIFS(AssessedValuation[100% Net],AssessedValuation[Dist],$C232,AssessedValuation[Tif_NonTIF],$A$4)</f>
        <v>55851799</v>
      </c>
      <c r="T232" s="8">
        <f>SUMIFS(AssessedValuation[100% Gas &amp; Elec Utilities],AssessedValuation[Dist],$C232,AssessedValuation[Tif_NonTIF],$A$4)</f>
        <v>0</v>
      </c>
      <c r="U232" s="8">
        <f t="shared" si="3"/>
        <v>55851799</v>
      </c>
    </row>
    <row r="233" spans="1:21" x14ac:dyDescent="0.25">
      <c r="A233">
        <f>'Assessed Non-TIF'!A233</f>
        <v>2024</v>
      </c>
      <c r="B233" t="str">
        <f>'Assessed Non-TIF'!B233</f>
        <v>15</v>
      </c>
      <c r="C233" t="str">
        <f>'Assessed Non-TIF'!C233</f>
        <v>5013</v>
      </c>
      <c r="D233" t="str">
        <f>'Assessed Non-TIF'!D233</f>
        <v>5013</v>
      </c>
      <c r="E233" t="str">
        <f>'Assessed Non-TIF'!E233</f>
        <v>OSKALOOSA</v>
      </c>
      <c r="F233" t="str">
        <f>'Assessed Non-TIF'!F233</f>
        <v>Oskaloosa</v>
      </c>
      <c r="G233" s="8">
        <f>SUMIFS(AssessedValuation[100% Residential],AssessedValuation[Dist],$C233,AssessedValuation[Tif_NonTIF],$A$4)</f>
        <v>12192923</v>
      </c>
      <c r="H233" s="8">
        <f>SUMIFS(AssessedValuation[100% Ag Land],AssessedValuation[Dist],$C233,AssessedValuation[Tif_NonTIF],$A$4)</f>
        <v>0</v>
      </c>
      <c r="I233" s="8">
        <f>SUMIFS(AssessedValuation[100% Ag Building],AssessedValuation[Dist],$C233,AssessedValuation[Tif_NonTIF],$A$4)</f>
        <v>0</v>
      </c>
      <c r="J233" s="8">
        <f>SUMIFS(AssessedValuation[100% Commercial],AssessedValuation[Dist],$C233,AssessedValuation[Tif_NonTIF],$A$4)</f>
        <v>67782</v>
      </c>
      <c r="K233" s="8">
        <f>SUMIFS(AssessedValuation[100% Industrial],AssessedValuation[Dist],$C233,AssessedValuation[Tif_NonTIF],$A$4)</f>
        <v>0</v>
      </c>
      <c r="L233" s="8">
        <f>SUMIFS(AssessedValuation[100% Reserved],AssessedValuation[Dist],$C233,AssessedValuation[Tif_NonTIF],$A$4)</f>
        <v>0</v>
      </c>
      <c r="M233" s="8">
        <f>SUMIFS(AssessedValuation[100% Reserved3],AssessedValuation[Dist],$C233,AssessedValuation[Tif_NonTIF],$A$4)</f>
        <v>0</v>
      </c>
      <c r="N233" s="8">
        <f>SUMIFS(AssessedValuation[100% Railroads],AssessedValuation[Dist],$C233,AssessedValuation[Tif_NonTIF],$A$4)</f>
        <v>0</v>
      </c>
      <c r="O233" s="8">
        <f>SUMIFS(AssessedValuation[100% Utilities],AssessedValuation[Dist],$C233,AssessedValuation[Tif_NonTIF],$A$4)</f>
        <v>0</v>
      </c>
      <c r="P233" s="8">
        <f>SUMIFS(AssessedValuation[100% Other],AssessedValuation[Dist],$C233,AssessedValuation[Tif_NonTIF],$A$4)</f>
        <v>0</v>
      </c>
      <c r="Q233" s="8">
        <f>SUMIFS(AssessedValuation[100% Gross],AssessedValuation[Dist],$C233,AssessedValuation[Tif_NonTIF],$A$4)</f>
        <v>12260705</v>
      </c>
      <c r="R233" s="8">
        <f>SUMIFS(AssessedValuation[100% Military Exempt],AssessedValuation[Dist],$C233,AssessedValuation[Tif_NonTIF],$A$4)</f>
        <v>0</v>
      </c>
      <c r="S233" s="8">
        <f>SUMIFS(AssessedValuation[100% Net],AssessedValuation[Dist],$C233,AssessedValuation[Tif_NonTIF],$A$4)</f>
        <v>12260705</v>
      </c>
      <c r="T233" s="8">
        <f>SUMIFS(AssessedValuation[100% Gas &amp; Elec Utilities],AssessedValuation[Dist],$C233,AssessedValuation[Tif_NonTIF],$A$4)</f>
        <v>0</v>
      </c>
      <c r="U233" s="8">
        <f t="shared" si="3"/>
        <v>12260705</v>
      </c>
    </row>
    <row r="234" spans="1:21" x14ac:dyDescent="0.25">
      <c r="A234">
        <f>'Assessed Non-TIF'!A234</f>
        <v>2024</v>
      </c>
      <c r="B234" t="str">
        <f>'Assessed Non-TIF'!B234</f>
        <v>15</v>
      </c>
      <c r="C234" t="str">
        <f>'Assessed Non-TIF'!C234</f>
        <v>5049</v>
      </c>
      <c r="D234" t="str">
        <f>'Assessed Non-TIF'!D234</f>
        <v>5049</v>
      </c>
      <c r="E234" t="str">
        <f>'Assessed Non-TIF'!E234</f>
        <v>OTTUMWA</v>
      </c>
      <c r="F234" t="str">
        <f>'Assessed Non-TIF'!F234</f>
        <v>Ottumwa</v>
      </c>
      <c r="G234" s="8">
        <f>SUMIFS(AssessedValuation[100% Residential],AssessedValuation[Dist],$C234,AssessedValuation[Tif_NonTIF],$A$4)</f>
        <v>38974392</v>
      </c>
      <c r="H234" s="8">
        <f>SUMIFS(AssessedValuation[100% Ag Land],AssessedValuation[Dist],$C234,AssessedValuation[Tif_NonTIF],$A$4)</f>
        <v>1072810</v>
      </c>
      <c r="I234" s="8">
        <f>SUMIFS(AssessedValuation[100% Ag Building],AssessedValuation[Dist],$C234,AssessedValuation[Tif_NonTIF],$A$4)</f>
        <v>150707</v>
      </c>
      <c r="J234" s="8">
        <f>SUMIFS(AssessedValuation[100% Commercial],AssessedValuation[Dist],$C234,AssessedValuation[Tif_NonTIF],$A$4)</f>
        <v>5891347</v>
      </c>
      <c r="K234" s="8">
        <f>SUMIFS(AssessedValuation[100% Industrial],AssessedValuation[Dist],$C234,AssessedValuation[Tif_NonTIF],$A$4)</f>
        <v>0</v>
      </c>
      <c r="L234" s="8">
        <f>SUMIFS(AssessedValuation[100% Reserved],AssessedValuation[Dist],$C234,AssessedValuation[Tif_NonTIF],$A$4)</f>
        <v>0</v>
      </c>
      <c r="M234" s="8">
        <f>SUMIFS(AssessedValuation[100% Reserved3],AssessedValuation[Dist],$C234,AssessedValuation[Tif_NonTIF],$A$4)</f>
        <v>0</v>
      </c>
      <c r="N234" s="8">
        <f>SUMIFS(AssessedValuation[100% Railroads],AssessedValuation[Dist],$C234,AssessedValuation[Tif_NonTIF],$A$4)</f>
        <v>0</v>
      </c>
      <c r="O234" s="8">
        <f>SUMIFS(AssessedValuation[100% Utilities],AssessedValuation[Dist],$C234,AssessedValuation[Tif_NonTIF],$A$4)</f>
        <v>0</v>
      </c>
      <c r="P234" s="8">
        <f>SUMIFS(AssessedValuation[100% Other],AssessedValuation[Dist],$C234,AssessedValuation[Tif_NonTIF],$A$4)</f>
        <v>0</v>
      </c>
      <c r="Q234" s="8">
        <f>SUMIFS(AssessedValuation[100% Gross],AssessedValuation[Dist],$C234,AssessedValuation[Tif_NonTIF],$A$4)</f>
        <v>46089256</v>
      </c>
      <c r="R234" s="8">
        <f>SUMIFS(AssessedValuation[100% Military Exempt],AssessedValuation[Dist],$C234,AssessedValuation[Tif_NonTIF],$A$4)</f>
        <v>0</v>
      </c>
      <c r="S234" s="8">
        <f>SUMIFS(AssessedValuation[100% Net],AssessedValuation[Dist],$C234,AssessedValuation[Tif_NonTIF],$A$4)</f>
        <v>46089256</v>
      </c>
      <c r="T234" s="8">
        <f>SUMIFS(AssessedValuation[100% Gas &amp; Elec Utilities],AssessedValuation[Dist],$C234,AssessedValuation[Tif_NonTIF],$A$4)</f>
        <v>0</v>
      </c>
      <c r="U234" s="8">
        <f t="shared" si="3"/>
        <v>46089256</v>
      </c>
    </row>
    <row r="235" spans="1:21" x14ac:dyDescent="0.25">
      <c r="A235">
        <f>'Assessed Non-TIF'!A235</f>
        <v>2024</v>
      </c>
      <c r="B235" t="str">
        <f>'Assessed Non-TIF'!B235</f>
        <v>11</v>
      </c>
      <c r="C235" t="str">
        <f>'Assessed Non-TIF'!C235</f>
        <v>5121</v>
      </c>
      <c r="D235" t="str">
        <f>'Assessed Non-TIF'!D235</f>
        <v>5121</v>
      </c>
      <c r="E235" t="str">
        <f>'Assessed Non-TIF'!E235</f>
        <v>PANORAMA</v>
      </c>
      <c r="F235" t="str">
        <f>'Assessed Non-TIF'!F235</f>
        <v>Panorama</v>
      </c>
      <c r="G235" s="8">
        <f>SUMIFS(AssessedValuation[100% Residential],AssessedValuation[Dist],$C235,AssessedValuation[Tif_NonTIF],$A$4)</f>
        <v>125801984</v>
      </c>
      <c r="H235" s="8">
        <f>SUMIFS(AssessedValuation[100% Ag Land],AssessedValuation[Dist],$C235,AssessedValuation[Tif_NonTIF],$A$4)</f>
        <v>160660</v>
      </c>
      <c r="I235" s="8">
        <f>SUMIFS(AssessedValuation[100% Ag Building],AssessedValuation[Dist],$C235,AssessedValuation[Tif_NonTIF],$A$4)</f>
        <v>3283</v>
      </c>
      <c r="J235" s="8">
        <f>SUMIFS(AssessedValuation[100% Commercial],AssessedValuation[Dist],$C235,AssessedValuation[Tif_NonTIF],$A$4)</f>
        <v>8957358</v>
      </c>
      <c r="K235" s="8">
        <f>SUMIFS(AssessedValuation[100% Industrial],AssessedValuation[Dist],$C235,AssessedValuation[Tif_NonTIF],$A$4)</f>
        <v>0</v>
      </c>
      <c r="L235" s="8">
        <f>SUMIFS(AssessedValuation[100% Reserved],AssessedValuation[Dist],$C235,AssessedValuation[Tif_NonTIF],$A$4)</f>
        <v>0</v>
      </c>
      <c r="M235" s="8">
        <f>SUMIFS(AssessedValuation[100% Reserved3],AssessedValuation[Dist],$C235,AssessedValuation[Tif_NonTIF],$A$4)</f>
        <v>0</v>
      </c>
      <c r="N235" s="8">
        <f>SUMIFS(AssessedValuation[100% Railroads],AssessedValuation[Dist],$C235,AssessedValuation[Tif_NonTIF],$A$4)</f>
        <v>0</v>
      </c>
      <c r="O235" s="8">
        <f>SUMIFS(AssessedValuation[100% Utilities],AssessedValuation[Dist],$C235,AssessedValuation[Tif_NonTIF],$A$4)</f>
        <v>0</v>
      </c>
      <c r="P235" s="8">
        <f>SUMIFS(AssessedValuation[100% Other],AssessedValuation[Dist],$C235,AssessedValuation[Tif_NonTIF],$A$4)</f>
        <v>0</v>
      </c>
      <c r="Q235" s="8">
        <f>SUMIFS(AssessedValuation[100% Gross],AssessedValuation[Dist],$C235,AssessedValuation[Tif_NonTIF],$A$4)</f>
        <v>134923285</v>
      </c>
      <c r="R235" s="8">
        <f>SUMIFS(AssessedValuation[100% Military Exempt],AssessedValuation[Dist],$C235,AssessedValuation[Tif_NonTIF],$A$4)</f>
        <v>0</v>
      </c>
      <c r="S235" s="8">
        <f>SUMIFS(AssessedValuation[100% Net],AssessedValuation[Dist],$C235,AssessedValuation[Tif_NonTIF],$A$4)</f>
        <v>134923285</v>
      </c>
      <c r="T235" s="8">
        <f>SUMIFS(AssessedValuation[100% Gas &amp; Elec Utilities],AssessedValuation[Dist],$C235,AssessedValuation[Tif_NonTIF],$A$4)</f>
        <v>0</v>
      </c>
      <c r="U235" s="8">
        <f t="shared" si="3"/>
        <v>134923285</v>
      </c>
    </row>
    <row r="236" spans="1:21" x14ac:dyDescent="0.25">
      <c r="A236">
        <f>'Assessed Non-TIF'!A236</f>
        <v>2024</v>
      </c>
      <c r="B236" t="str">
        <f>'Assessed Non-TIF'!B236</f>
        <v>05</v>
      </c>
      <c r="C236" t="str">
        <f>'Assessed Non-TIF'!C236</f>
        <v>5139</v>
      </c>
      <c r="D236" t="str">
        <f>'Assessed Non-TIF'!D236</f>
        <v>5139</v>
      </c>
      <c r="E236" t="str">
        <f>'Assessed Non-TIF'!E236</f>
        <v>PATON-CHURDAN</v>
      </c>
      <c r="F236" t="str">
        <f>'Assessed Non-TIF'!F236</f>
        <v>Paton-Churdan</v>
      </c>
      <c r="G236" s="8">
        <f>SUMIFS(AssessedValuation[100% Residential],AssessedValuation[Dist],$C236,AssessedValuation[Tif_NonTIF],$A$4)</f>
        <v>0</v>
      </c>
      <c r="H236" s="8">
        <f>SUMIFS(AssessedValuation[100% Ag Land],AssessedValuation[Dist],$C236,AssessedValuation[Tif_NonTIF],$A$4)</f>
        <v>0</v>
      </c>
      <c r="I236" s="8">
        <f>SUMIFS(AssessedValuation[100% Ag Building],AssessedValuation[Dist],$C236,AssessedValuation[Tif_NonTIF],$A$4)</f>
        <v>0</v>
      </c>
      <c r="J236" s="8">
        <f>SUMIFS(AssessedValuation[100% Commercial],AssessedValuation[Dist],$C236,AssessedValuation[Tif_NonTIF],$A$4)</f>
        <v>0</v>
      </c>
      <c r="K236" s="8">
        <f>SUMIFS(AssessedValuation[100% Industrial],AssessedValuation[Dist],$C236,AssessedValuation[Tif_NonTIF],$A$4)</f>
        <v>5713665</v>
      </c>
      <c r="L236" s="8">
        <f>SUMIFS(AssessedValuation[100% Reserved],AssessedValuation[Dist],$C236,AssessedValuation[Tif_NonTIF],$A$4)</f>
        <v>0</v>
      </c>
      <c r="M236" s="8">
        <f>SUMIFS(AssessedValuation[100% Reserved3],AssessedValuation[Dist],$C236,AssessedValuation[Tif_NonTIF],$A$4)</f>
        <v>0</v>
      </c>
      <c r="N236" s="8">
        <f>SUMIFS(AssessedValuation[100% Railroads],AssessedValuation[Dist],$C236,AssessedValuation[Tif_NonTIF],$A$4)</f>
        <v>0</v>
      </c>
      <c r="O236" s="8">
        <f>SUMIFS(AssessedValuation[100% Utilities],AssessedValuation[Dist],$C236,AssessedValuation[Tif_NonTIF],$A$4)</f>
        <v>0</v>
      </c>
      <c r="P236" s="8">
        <f>SUMIFS(AssessedValuation[100% Other],AssessedValuation[Dist],$C236,AssessedValuation[Tif_NonTIF],$A$4)</f>
        <v>0</v>
      </c>
      <c r="Q236" s="8">
        <f>SUMIFS(AssessedValuation[100% Gross],AssessedValuation[Dist],$C236,AssessedValuation[Tif_NonTIF],$A$4)</f>
        <v>5713665</v>
      </c>
      <c r="R236" s="8">
        <f>SUMIFS(AssessedValuation[100% Military Exempt],AssessedValuation[Dist],$C236,AssessedValuation[Tif_NonTIF],$A$4)</f>
        <v>0</v>
      </c>
      <c r="S236" s="8">
        <f>SUMIFS(AssessedValuation[100% Net],AssessedValuation[Dist],$C236,AssessedValuation[Tif_NonTIF],$A$4)</f>
        <v>5713665</v>
      </c>
      <c r="T236" s="8">
        <f>SUMIFS(AssessedValuation[100% Gas &amp; Elec Utilities],AssessedValuation[Dist],$C236,AssessedValuation[Tif_NonTIF],$A$4)</f>
        <v>0</v>
      </c>
      <c r="U236" s="8">
        <f t="shared" si="3"/>
        <v>5713665</v>
      </c>
    </row>
    <row r="237" spans="1:21" x14ac:dyDescent="0.25">
      <c r="A237">
        <f>'Assessed Non-TIF'!A237</f>
        <v>2024</v>
      </c>
      <c r="B237" t="str">
        <f>'Assessed Non-TIF'!B237</f>
        <v>11</v>
      </c>
      <c r="C237" t="str">
        <f>'Assessed Non-TIF'!C237</f>
        <v>5319</v>
      </c>
      <c r="D237" t="str">
        <f>'Assessed Non-TIF'!D237</f>
        <v>5160</v>
      </c>
      <c r="E237" t="str">
        <f>'Assessed Non-TIF'!E237</f>
        <v>PCM</v>
      </c>
      <c r="F237" t="str">
        <f>'Assessed Non-TIF'!F237</f>
        <v>PCM</v>
      </c>
      <c r="G237" s="8">
        <f>SUMIFS(AssessedValuation[100% Residential],AssessedValuation[Dist],$C237,AssessedValuation[Tif_NonTIF],$A$4)</f>
        <v>6392397</v>
      </c>
      <c r="H237" s="8">
        <f>SUMIFS(AssessedValuation[100% Ag Land],AssessedValuation[Dist],$C237,AssessedValuation[Tif_NonTIF],$A$4)</f>
        <v>0</v>
      </c>
      <c r="I237" s="8">
        <f>SUMIFS(AssessedValuation[100% Ag Building],AssessedValuation[Dist],$C237,AssessedValuation[Tif_NonTIF],$A$4)</f>
        <v>0</v>
      </c>
      <c r="J237" s="8">
        <f>SUMIFS(AssessedValuation[100% Commercial],AssessedValuation[Dist],$C237,AssessedValuation[Tif_NonTIF],$A$4)</f>
        <v>1024317</v>
      </c>
      <c r="K237" s="8">
        <f>SUMIFS(AssessedValuation[100% Industrial],AssessedValuation[Dist],$C237,AssessedValuation[Tif_NonTIF],$A$4)</f>
        <v>136087</v>
      </c>
      <c r="L237" s="8">
        <f>SUMIFS(AssessedValuation[100% Reserved],AssessedValuation[Dist],$C237,AssessedValuation[Tif_NonTIF],$A$4)</f>
        <v>0</v>
      </c>
      <c r="M237" s="8">
        <f>SUMIFS(AssessedValuation[100% Reserved3],AssessedValuation[Dist],$C237,AssessedValuation[Tif_NonTIF],$A$4)</f>
        <v>0</v>
      </c>
      <c r="N237" s="8">
        <f>SUMIFS(AssessedValuation[100% Railroads],AssessedValuation[Dist],$C237,AssessedValuation[Tif_NonTIF],$A$4)</f>
        <v>0</v>
      </c>
      <c r="O237" s="8">
        <f>SUMIFS(AssessedValuation[100% Utilities],AssessedValuation[Dist],$C237,AssessedValuation[Tif_NonTIF],$A$4)</f>
        <v>0</v>
      </c>
      <c r="P237" s="8">
        <f>SUMIFS(AssessedValuation[100% Other],AssessedValuation[Dist],$C237,AssessedValuation[Tif_NonTIF],$A$4)</f>
        <v>0</v>
      </c>
      <c r="Q237" s="8">
        <f>SUMIFS(AssessedValuation[100% Gross],AssessedValuation[Dist],$C237,AssessedValuation[Tif_NonTIF],$A$4)</f>
        <v>7552801</v>
      </c>
      <c r="R237" s="8">
        <f>SUMIFS(AssessedValuation[100% Military Exempt],AssessedValuation[Dist],$C237,AssessedValuation[Tif_NonTIF],$A$4)</f>
        <v>0</v>
      </c>
      <c r="S237" s="8">
        <f>SUMIFS(AssessedValuation[100% Net],AssessedValuation[Dist],$C237,AssessedValuation[Tif_NonTIF],$A$4)</f>
        <v>7552801</v>
      </c>
      <c r="T237" s="8">
        <f>SUMIFS(AssessedValuation[100% Gas &amp; Elec Utilities],AssessedValuation[Dist],$C237,AssessedValuation[Tif_NonTIF],$A$4)</f>
        <v>0</v>
      </c>
      <c r="U237" s="8">
        <f t="shared" si="3"/>
        <v>7552801</v>
      </c>
    </row>
    <row r="238" spans="1:21" x14ac:dyDescent="0.25">
      <c r="A238">
        <f>'Assessed Non-TIF'!A238</f>
        <v>2024</v>
      </c>
      <c r="B238" t="str">
        <f>'Assessed Non-TIF'!B238</f>
        <v>15</v>
      </c>
      <c r="C238" t="str">
        <f>'Assessed Non-TIF'!C238</f>
        <v>5163</v>
      </c>
      <c r="D238" t="str">
        <f>'Assessed Non-TIF'!D238</f>
        <v>5163</v>
      </c>
      <c r="E238" t="str">
        <f>'Assessed Non-TIF'!E238</f>
        <v>PEKIN</v>
      </c>
      <c r="F238" t="str">
        <f>'Assessed Non-TIF'!F238</f>
        <v>Pekin</v>
      </c>
      <c r="G238" s="8">
        <f>SUMIFS(AssessedValuation[100% Residential],AssessedValuation[Dist],$C238,AssessedValuation[Tif_NonTIF],$A$4)</f>
        <v>0</v>
      </c>
      <c r="H238" s="8">
        <f>SUMIFS(AssessedValuation[100% Ag Land],AssessedValuation[Dist],$C238,AssessedValuation[Tif_NonTIF],$A$4)</f>
        <v>0</v>
      </c>
      <c r="I238" s="8">
        <f>SUMIFS(AssessedValuation[100% Ag Building],AssessedValuation[Dist],$C238,AssessedValuation[Tif_NonTIF],$A$4)</f>
        <v>0</v>
      </c>
      <c r="J238" s="8">
        <f>SUMIFS(AssessedValuation[100% Commercial],AssessedValuation[Dist],$C238,AssessedValuation[Tif_NonTIF],$A$4)</f>
        <v>0</v>
      </c>
      <c r="K238" s="8">
        <f>SUMIFS(AssessedValuation[100% Industrial],AssessedValuation[Dist],$C238,AssessedValuation[Tif_NonTIF],$A$4)</f>
        <v>0</v>
      </c>
      <c r="L238" s="8">
        <f>SUMIFS(AssessedValuation[100% Reserved],AssessedValuation[Dist],$C238,AssessedValuation[Tif_NonTIF],$A$4)</f>
        <v>0</v>
      </c>
      <c r="M238" s="8">
        <f>SUMIFS(AssessedValuation[100% Reserved3],AssessedValuation[Dist],$C238,AssessedValuation[Tif_NonTIF],$A$4)</f>
        <v>0</v>
      </c>
      <c r="N238" s="8">
        <f>SUMIFS(AssessedValuation[100% Railroads],AssessedValuation[Dist],$C238,AssessedValuation[Tif_NonTIF],$A$4)</f>
        <v>0</v>
      </c>
      <c r="O238" s="8">
        <f>SUMIFS(AssessedValuation[100% Utilities],AssessedValuation[Dist],$C238,AssessedValuation[Tif_NonTIF],$A$4)</f>
        <v>0</v>
      </c>
      <c r="P238" s="8">
        <f>SUMIFS(AssessedValuation[100% Other],AssessedValuation[Dist],$C238,AssessedValuation[Tif_NonTIF],$A$4)</f>
        <v>0</v>
      </c>
      <c r="Q238" s="8">
        <f>SUMIFS(AssessedValuation[100% Gross],AssessedValuation[Dist],$C238,AssessedValuation[Tif_NonTIF],$A$4)</f>
        <v>0</v>
      </c>
      <c r="R238" s="8">
        <f>SUMIFS(AssessedValuation[100% Military Exempt],AssessedValuation[Dist],$C238,AssessedValuation[Tif_NonTIF],$A$4)</f>
        <v>0</v>
      </c>
      <c r="S238" s="8">
        <f>SUMIFS(AssessedValuation[100% Net],AssessedValuation[Dist],$C238,AssessedValuation[Tif_NonTIF],$A$4)</f>
        <v>0</v>
      </c>
      <c r="T238" s="8">
        <f>SUMIFS(AssessedValuation[100% Gas &amp; Elec Utilities],AssessedValuation[Dist],$C238,AssessedValuation[Tif_NonTIF],$A$4)</f>
        <v>0</v>
      </c>
      <c r="U238" s="8">
        <f t="shared" si="3"/>
        <v>0</v>
      </c>
    </row>
    <row r="239" spans="1:21" x14ac:dyDescent="0.25">
      <c r="A239">
        <f>'Assessed Non-TIF'!A239</f>
        <v>2024</v>
      </c>
      <c r="B239" t="str">
        <f>'Assessed Non-TIF'!B239</f>
        <v>11</v>
      </c>
      <c r="C239" t="str">
        <f>'Assessed Non-TIF'!C239</f>
        <v>5166</v>
      </c>
      <c r="D239" t="str">
        <f>'Assessed Non-TIF'!D239</f>
        <v>5166</v>
      </c>
      <c r="E239" t="str">
        <f>'Assessed Non-TIF'!E239</f>
        <v>PELLA</v>
      </c>
      <c r="F239" t="str">
        <f>'Assessed Non-TIF'!F239</f>
        <v>Pella</v>
      </c>
      <c r="G239" s="8">
        <f>SUMIFS(AssessedValuation[100% Residential],AssessedValuation[Dist],$C239,AssessedValuation[Tif_NonTIF],$A$4)</f>
        <v>33615375</v>
      </c>
      <c r="H239" s="8">
        <f>SUMIFS(AssessedValuation[100% Ag Land],AssessedValuation[Dist],$C239,AssessedValuation[Tif_NonTIF],$A$4)</f>
        <v>55040</v>
      </c>
      <c r="I239" s="8">
        <f>SUMIFS(AssessedValuation[100% Ag Building],AssessedValuation[Dist],$C239,AssessedValuation[Tif_NonTIF],$A$4)</f>
        <v>360</v>
      </c>
      <c r="J239" s="8">
        <f>SUMIFS(AssessedValuation[100% Commercial],AssessedValuation[Dist],$C239,AssessedValuation[Tif_NonTIF],$A$4)</f>
        <v>26921438</v>
      </c>
      <c r="K239" s="8">
        <f>SUMIFS(AssessedValuation[100% Industrial],AssessedValuation[Dist],$C239,AssessedValuation[Tif_NonTIF],$A$4)</f>
        <v>16549262</v>
      </c>
      <c r="L239" s="8">
        <f>SUMIFS(AssessedValuation[100% Reserved],AssessedValuation[Dist],$C239,AssessedValuation[Tif_NonTIF],$A$4)</f>
        <v>0</v>
      </c>
      <c r="M239" s="8">
        <f>SUMIFS(AssessedValuation[100% Reserved3],AssessedValuation[Dist],$C239,AssessedValuation[Tif_NonTIF],$A$4)</f>
        <v>0</v>
      </c>
      <c r="N239" s="8">
        <f>SUMIFS(AssessedValuation[100% Railroads],AssessedValuation[Dist],$C239,AssessedValuation[Tif_NonTIF],$A$4)</f>
        <v>0</v>
      </c>
      <c r="O239" s="8">
        <f>SUMIFS(AssessedValuation[100% Utilities],AssessedValuation[Dist],$C239,AssessedValuation[Tif_NonTIF],$A$4)</f>
        <v>0</v>
      </c>
      <c r="P239" s="8">
        <f>SUMIFS(AssessedValuation[100% Other],AssessedValuation[Dist],$C239,AssessedValuation[Tif_NonTIF],$A$4)</f>
        <v>0</v>
      </c>
      <c r="Q239" s="8">
        <f>SUMIFS(AssessedValuation[100% Gross],AssessedValuation[Dist],$C239,AssessedValuation[Tif_NonTIF],$A$4)</f>
        <v>77141475</v>
      </c>
      <c r="R239" s="8">
        <f>SUMIFS(AssessedValuation[100% Military Exempt],AssessedValuation[Dist],$C239,AssessedValuation[Tif_NonTIF],$A$4)</f>
        <v>0</v>
      </c>
      <c r="S239" s="8">
        <f>SUMIFS(AssessedValuation[100% Net],AssessedValuation[Dist],$C239,AssessedValuation[Tif_NonTIF],$A$4)</f>
        <v>77141475</v>
      </c>
      <c r="T239" s="8">
        <f>SUMIFS(AssessedValuation[100% Gas &amp; Elec Utilities],AssessedValuation[Dist],$C239,AssessedValuation[Tif_NonTIF],$A$4)</f>
        <v>0</v>
      </c>
      <c r="U239" s="8">
        <f t="shared" si="3"/>
        <v>77141475</v>
      </c>
    </row>
    <row r="240" spans="1:21" x14ac:dyDescent="0.25">
      <c r="A240">
        <f>'Assessed Non-TIF'!A240</f>
        <v>2024</v>
      </c>
      <c r="B240" t="str">
        <f>'Assessed Non-TIF'!B240</f>
        <v>11</v>
      </c>
      <c r="C240" t="str">
        <f>'Assessed Non-TIF'!C240</f>
        <v>5184</v>
      </c>
      <c r="D240" t="str">
        <f>'Assessed Non-TIF'!D240</f>
        <v>5184</v>
      </c>
      <c r="E240" t="str">
        <f>'Assessed Non-TIF'!E240</f>
        <v>PERRY</v>
      </c>
      <c r="F240" t="str">
        <f>'Assessed Non-TIF'!F240</f>
        <v>Perry</v>
      </c>
      <c r="G240" s="8">
        <f>SUMIFS(AssessedValuation[100% Residential],AssessedValuation[Dist],$C240,AssessedValuation[Tif_NonTIF],$A$4)</f>
        <v>7458283</v>
      </c>
      <c r="H240" s="8">
        <f>SUMIFS(AssessedValuation[100% Ag Land],AssessedValuation[Dist],$C240,AssessedValuation[Tif_NonTIF],$A$4)</f>
        <v>1773</v>
      </c>
      <c r="I240" s="8">
        <f>SUMIFS(AssessedValuation[100% Ag Building],AssessedValuation[Dist],$C240,AssessedValuation[Tif_NonTIF],$A$4)</f>
        <v>0</v>
      </c>
      <c r="J240" s="8">
        <f>SUMIFS(AssessedValuation[100% Commercial],AssessedValuation[Dist],$C240,AssessedValuation[Tif_NonTIF],$A$4)</f>
        <v>2553589</v>
      </c>
      <c r="K240" s="8">
        <f>SUMIFS(AssessedValuation[100% Industrial],AssessedValuation[Dist],$C240,AssessedValuation[Tif_NonTIF],$A$4)</f>
        <v>3103084</v>
      </c>
      <c r="L240" s="8">
        <f>SUMIFS(AssessedValuation[100% Reserved],AssessedValuation[Dist],$C240,AssessedValuation[Tif_NonTIF],$A$4)</f>
        <v>0</v>
      </c>
      <c r="M240" s="8">
        <f>SUMIFS(AssessedValuation[100% Reserved3],AssessedValuation[Dist],$C240,AssessedValuation[Tif_NonTIF],$A$4)</f>
        <v>0</v>
      </c>
      <c r="N240" s="8">
        <f>SUMIFS(AssessedValuation[100% Railroads],AssessedValuation[Dist],$C240,AssessedValuation[Tif_NonTIF],$A$4)</f>
        <v>0</v>
      </c>
      <c r="O240" s="8">
        <f>SUMIFS(AssessedValuation[100% Utilities],AssessedValuation[Dist],$C240,AssessedValuation[Tif_NonTIF],$A$4)</f>
        <v>0</v>
      </c>
      <c r="P240" s="8">
        <f>SUMIFS(AssessedValuation[100% Other],AssessedValuation[Dist],$C240,AssessedValuation[Tif_NonTIF],$A$4)</f>
        <v>0</v>
      </c>
      <c r="Q240" s="8">
        <f>SUMIFS(AssessedValuation[100% Gross],AssessedValuation[Dist],$C240,AssessedValuation[Tif_NonTIF],$A$4)</f>
        <v>13116729</v>
      </c>
      <c r="R240" s="8">
        <f>SUMIFS(AssessedValuation[100% Military Exempt],AssessedValuation[Dist],$C240,AssessedValuation[Tif_NonTIF],$A$4)</f>
        <v>0</v>
      </c>
      <c r="S240" s="8">
        <f>SUMIFS(AssessedValuation[100% Net],AssessedValuation[Dist],$C240,AssessedValuation[Tif_NonTIF],$A$4)</f>
        <v>13116729</v>
      </c>
      <c r="T240" s="8">
        <f>SUMIFS(AssessedValuation[100% Gas &amp; Elec Utilities],AssessedValuation[Dist],$C240,AssessedValuation[Tif_NonTIF],$A$4)</f>
        <v>0</v>
      </c>
      <c r="U240" s="8">
        <f t="shared" si="3"/>
        <v>13116729</v>
      </c>
    </row>
    <row r="241" spans="1:21" x14ac:dyDescent="0.25">
      <c r="A241">
        <f>'Assessed Non-TIF'!A241</f>
        <v>2024</v>
      </c>
      <c r="B241" t="str">
        <f>'Assessed Non-TIF'!B241</f>
        <v>09</v>
      </c>
      <c r="C241" t="str">
        <f>'Assessed Non-TIF'!C241</f>
        <v>5250</v>
      </c>
      <c r="D241" t="str">
        <f>'Assessed Non-TIF'!D241</f>
        <v>5250</v>
      </c>
      <c r="E241" t="str">
        <f>'Assessed Non-TIF'!E241</f>
        <v>PLEASANT VALLEY</v>
      </c>
      <c r="F241" t="str">
        <f>'Assessed Non-TIF'!F241</f>
        <v>Pleasant Valley</v>
      </c>
      <c r="G241" s="8">
        <f>SUMIFS(AssessedValuation[100% Residential],AssessedValuation[Dist],$C241,AssessedValuation[Tif_NonTIF],$A$4)</f>
        <v>107960091</v>
      </c>
      <c r="H241" s="8">
        <f>SUMIFS(AssessedValuation[100% Ag Land],AssessedValuation[Dist],$C241,AssessedValuation[Tif_NonTIF],$A$4)</f>
        <v>0</v>
      </c>
      <c r="I241" s="8">
        <f>SUMIFS(AssessedValuation[100% Ag Building],AssessedValuation[Dist],$C241,AssessedValuation[Tif_NonTIF],$A$4)</f>
        <v>0</v>
      </c>
      <c r="J241" s="8">
        <f>SUMIFS(AssessedValuation[100% Commercial],AssessedValuation[Dist],$C241,AssessedValuation[Tif_NonTIF],$A$4)</f>
        <v>62015187</v>
      </c>
      <c r="K241" s="8">
        <f>SUMIFS(AssessedValuation[100% Industrial],AssessedValuation[Dist],$C241,AssessedValuation[Tif_NonTIF],$A$4)</f>
        <v>2710748</v>
      </c>
      <c r="L241" s="8">
        <f>SUMIFS(AssessedValuation[100% Reserved],AssessedValuation[Dist],$C241,AssessedValuation[Tif_NonTIF],$A$4)</f>
        <v>0</v>
      </c>
      <c r="M241" s="8">
        <f>SUMIFS(AssessedValuation[100% Reserved3],AssessedValuation[Dist],$C241,AssessedValuation[Tif_NonTIF],$A$4)</f>
        <v>0</v>
      </c>
      <c r="N241" s="8">
        <f>SUMIFS(AssessedValuation[100% Railroads],AssessedValuation[Dist],$C241,AssessedValuation[Tif_NonTIF],$A$4)</f>
        <v>0</v>
      </c>
      <c r="O241" s="8">
        <f>SUMIFS(AssessedValuation[100% Utilities],AssessedValuation[Dist],$C241,AssessedValuation[Tif_NonTIF],$A$4)</f>
        <v>0</v>
      </c>
      <c r="P241" s="8">
        <f>SUMIFS(AssessedValuation[100% Other],AssessedValuation[Dist],$C241,AssessedValuation[Tif_NonTIF],$A$4)</f>
        <v>0</v>
      </c>
      <c r="Q241" s="8">
        <f>SUMIFS(AssessedValuation[100% Gross],AssessedValuation[Dist],$C241,AssessedValuation[Tif_NonTIF],$A$4)</f>
        <v>172686026</v>
      </c>
      <c r="R241" s="8">
        <f>SUMIFS(AssessedValuation[100% Military Exempt],AssessedValuation[Dist],$C241,AssessedValuation[Tif_NonTIF],$A$4)</f>
        <v>3704</v>
      </c>
      <c r="S241" s="8">
        <f>SUMIFS(AssessedValuation[100% Net],AssessedValuation[Dist],$C241,AssessedValuation[Tif_NonTIF],$A$4)</f>
        <v>172682322</v>
      </c>
      <c r="T241" s="8">
        <f>SUMIFS(AssessedValuation[100% Gas &amp; Elec Utilities],AssessedValuation[Dist],$C241,AssessedValuation[Tif_NonTIF],$A$4)</f>
        <v>0</v>
      </c>
      <c r="U241" s="8">
        <f t="shared" si="3"/>
        <v>172682322</v>
      </c>
    </row>
    <row r="242" spans="1:21" x14ac:dyDescent="0.25">
      <c r="A242">
        <f>'Assessed Non-TIF'!A242</f>
        <v>2024</v>
      </c>
      <c r="B242" t="str">
        <f>'Assessed Non-TIF'!B242</f>
        <v>11</v>
      </c>
      <c r="C242" t="str">
        <f>'Assessed Non-TIF'!C242</f>
        <v>5256</v>
      </c>
      <c r="D242" t="str">
        <f>'Assessed Non-TIF'!D242</f>
        <v>5256</v>
      </c>
      <c r="E242" t="str">
        <f>'Assessed Non-TIF'!E242</f>
        <v>PLEASANTVILLE</v>
      </c>
      <c r="F242" t="str">
        <f>'Assessed Non-TIF'!F242</f>
        <v>Pleasantville</v>
      </c>
      <c r="G242" s="8">
        <f>SUMIFS(AssessedValuation[100% Residential],AssessedValuation[Dist],$C242,AssessedValuation[Tif_NonTIF],$A$4)</f>
        <v>4655220</v>
      </c>
      <c r="H242" s="8">
        <f>SUMIFS(AssessedValuation[100% Ag Land],AssessedValuation[Dist],$C242,AssessedValuation[Tif_NonTIF],$A$4)</f>
        <v>0</v>
      </c>
      <c r="I242" s="8">
        <f>SUMIFS(AssessedValuation[100% Ag Building],AssessedValuation[Dist],$C242,AssessedValuation[Tif_NonTIF],$A$4)</f>
        <v>0</v>
      </c>
      <c r="J242" s="8">
        <f>SUMIFS(AssessedValuation[100% Commercial],AssessedValuation[Dist],$C242,AssessedValuation[Tif_NonTIF],$A$4)</f>
        <v>1810292</v>
      </c>
      <c r="K242" s="8">
        <f>SUMIFS(AssessedValuation[100% Industrial],AssessedValuation[Dist],$C242,AssessedValuation[Tif_NonTIF],$A$4)</f>
        <v>0</v>
      </c>
      <c r="L242" s="8">
        <f>SUMIFS(AssessedValuation[100% Reserved],AssessedValuation[Dist],$C242,AssessedValuation[Tif_NonTIF],$A$4)</f>
        <v>0</v>
      </c>
      <c r="M242" s="8">
        <f>SUMIFS(AssessedValuation[100% Reserved3],AssessedValuation[Dist],$C242,AssessedValuation[Tif_NonTIF],$A$4)</f>
        <v>0</v>
      </c>
      <c r="N242" s="8">
        <f>SUMIFS(AssessedValuation[100% Railroads],AssessedValuation[Dist],$C242,AssessedValuation[Tif_NonTIF],$A$4)</f>
        <v>0</v>
      </c>
      <c r="O242" s="8">
        <f>SUMIFS(AssessedValuation[100% Utilities],AssessedValuation[Dist],$C242,AssessedValuation[Tif_NonTIF],$A$4)</f>
        <v>0</v>
      </c>
      <c r="P242" s="8">
        <f>SUMIFS(AssessedValuation[100% Other],AssessedValuation[Dist],$C242,AssessedValuation[Tif_NonTIF],$A$4)</f>
        <v>0</v>
      </c>
      <c r="Q242" s="8">
        <f>SUMIFS(AssessedValuation[100% Gross],AssessedValuation[Dist],$C242,AssessedValuation[Tif_NonTIF],$A$4)</f>
        <v>6465512</v>
      </c>
      <c r="R242" s="8">
        <f>SUMIFS(AssessedValuation[100% Military Exempt],AssessedValuation[Dist],$C242,AssessedValuation[Tif_NonTIF],$A$4)</f>
        <v>0</v>
      </c>
      <c r="S242" s="8">
        <f>SUMIFS(AssessedValuation[100% Net],AssessedValuation[Dist],$C242,AssessedValuation[Tif_NonTIF],$A$4)</f>
        <v>6465512</v>
      </c>
      <c r="T242" s="8">
        <f>SUMIFS(AssessedValuation[100% Gas &amp; Elec Utilities],AssessedValuation[Dist],$C242,AssessedValuation[Tif_NonTIF],$A$4)</f>
        <v>0</v>
      </c>
      <c r="U242" s="8">
        <f t="shared" si="3"/>
        <v>6465512</v>
      </c>
    </row>
    <row r="243" spans="1:21" x14ac:dyDescent="0.25">
      <c r="A243">
        <f>'Assessed Non-TIF'!A243</f>
        <v>2024</v>
      </c>
      <c r="B243" t="str">
        <f>'Assessed Non-TIF'!B243</f>
        <v>05</v>
      </c>
      <c r="C243" t="str">
        <f>'Assessed Non-TIF'!C243</f>
        <v>5283</v>
      </c>
      <c r="D243" t="str">
        <f>'Assessed Non-TIF'!D243</f>
        <v>5283</v>
      </c>
      <c r="E243" t="str">
        <f>'Assessed Non-TIF'!E243</f>
        <v>POCAHONTAS AREA</v>
      </c>
      <c r="F243" t="str">
        <f>'Assessed Non-TIF'!F243</f>
        <v>Pocahontas Area</v>
      </c>
      <c r="G243" s="8">
        <f>SUMIFS(AssessedValuation[100% Residential],AssessedValuation[Dist],$C243,AssessedValuation[Tif_NonTIF],$A$4)</f>
        <v>669950</v>
      </c>
      <c r="H243" s="8">
        <f>SUMIFS(AssessedValuation[100% Ag Land],AssessedValuation[Dist],$C243,AssessedValuation[Tif_NonTIF],$A$4)</f>
        <v>1500</v>
      </c>
      <c r="I243" s="8">
        <f>SUMIFS(AssessedValuation[100% Ag Building],AssessedValuation[Dist],$C243,AssessedValuation[Tif_NonTIF],$A$4)</f>
        <v>0</v>
      </c>
      <c r="J243" s="8">
        <f>SUMIFS(AssessedValuation[100% Commercial],AssessedValuation[Dist],$C243,AssessedValuation[Tif_NonTIF],$A$4)</f>
        <v>956</v>
      </c>
      <c r="K243" s="8">
        <f>SUMIFS(AssessedValuation[100% Industrial],AssessedValuation[Dist],$C243,AssessedValuation[Tif_NonTIF],$A$4)</f>
        <v>0</v>
      </c>
      <c r="L243" s="8">
        <f>SUMIFS(AssessedValuation[100% Reserved],AssessedValuation[Dist],$C243,AssessedValuation[Tif_NonTIF],$A$4)</f>
        <v>0</v>
      </c>
      <c r="M243" s="8">
        <f>SUMIFS(AssessedValuation[100% Reserved3],AssessedValuation[Dist],$C243,AssessedValuation[Tif_NonTIF],$A$4)</f>
        <v>0</v>
      </c>
      <c r="N243" s="8">
        <f>SUMIFS(AssessedValuation[100% Railroads],AssessedValuation[Dist],$C243,AssessedValuation[Tif_NonTIF],$A$4)</f>
        <v>0</v>
      </c>
      <c r="O243" s="8">
        <f>SUMIFS(AssessedValuation[100% Utilities],AssessedValuation[Dist],$C243,AssessedValuation[Tif_NonTIF],$A$4)</f>
        <v>0</v>
      </c>
      <c r="P243" s="8">
        <f>SUMIFS(AssessedValuation[100% Other],AssessedValuation[Dist],$C243,AssessedValuation[Tif_NonTIF],$A$4)</f>
        <v>0</v>
      </c>
      <c r="Q243" s="8">
        <f>SUMIFS(AssessedValuation[100% Gross],AssessedValuation[Dist],$C243,AssessedValuation[Tif_NonTIF],$A$4)</f>
        <v>672406</v>
      </c>
      <c r="R243" s="8">
        <f>SUMIFS(AssessedValuation[100% Military Exempt],AssessedValuation[Dist],$C243,AssessedValuation[Tif_NonTIF],$A$4)</f>
        <v>0</v>
      </c>
      <c r="S243" s="8">
        <f>SUMIFS(AssessedValuation[100% Net],AssessedValuation[Dist],$C243,AssessedValuation[Tif_NonTIF],$A$4)</f>
        <v>672406</v>
      </c>
      <c r="T243" s="8">
        <f>SUMIFS(AssessedValuation[100% Gas &amp; Elec Utilities],AssessedValuation[Dist],$C243,AssessedValuation[Tif_NonTIF],$A$4)</f>
        <v>0</v>
      </c>
      <c r="U243" s="8">
        <f t="shared" si="3"/>
        <v>672406</v>
      </c>
    </row>
    <row r="244" spans="1:21" x14ac:dyDescent="0.25">
      <c r="A244">
        <f>'Assessed Non-TIF'!A244</f>
        <v>2024</v>
      </c>
      <c r="B244" t="str">
        <f>'Assessed Non-TIF'!B244</f>
        <v>01</v>
      </c>
      <c r="C244" t="str">
        <f>'Assessed Non-TIF'!C244</f>
        <v>5310</v>
      </c>
      <c r="D244" t="str">
        <f>'Assessed Non-TIF'!D244</f>
        <v>5310</v>
      </c>
      <c r="E244" t="str">
        <f>'Assessed Non-TIF'!E244</f>
        <v>POSTVILLE</v>
      </c>
      <c r="F244" t="str">
        <f>'Assessed Non-TIF'!F244</f>
        <v>Postville</v>
      </c>
      <c r="G244" s="8">
        <f>SUMIFS(AssessedValuation[100% Residential],AssessedValuation[Dist],$C244,AssessedValuation[Tif_NonTIF],$A$4)</f>
        <v>397100</v>
      </c>
      <c r="H244" s="8">
        <f>SUMIFS(AssessedValuation[100% Ag Land],AssessedValuation[Dist],$C244,AssessedValuation[Tif_NonTIF],$A$4)</f>
        <v>28188</v>
      </c>
      <c r="I244" s="8">
        <f>SUMIFS(AssessedValuation[100% Ag Building],AssessedValuation[Dist],$C244,AssessedValuation[Tif_NonTIF],$A$4)</f>
        <v>0</v>
      </c>
      <c r="J244" s="8">
        <f>SUMIFS(AssessedValuation[100% Commercial],AssessedValuation[Dist],$C244,AssessedValuation[Tif_NonTIF],$A$4)</f>
        <v>863300</v>
      </c>
      <c r="K244" s="8">
        <f>SUMIFS(AssessedValuation[100% Industrial],AssessedValuation[Dist],$C244,AssessedValuation[Tif_NonTIF],$A$4)</f>
        <v>809102</v>
      </c>
      <c r="L244" s="8">
        <f>SUMIFS(AssessedValuation[100% Reserved],AssessedValuation[Dist],$C244,AssessedValuation[Tif_NonTIF],$A$4)</f>
        <v>0</v>
      </c>
      <c r="M244" s="8">
        <f>SUMIFS(AssessedValuation[100% Reserved3],AssessedValuation[Dist],$C244,AssessedValuation[Tif_NonTIF],$A$4)</f>
        <v>0</v>
      </c>
      <c r="N244" s="8">
        <f>SUMIFS(AssessedValuation[100% Railroads],AssessedValuation[Dist],$C244,AssessedValuation[Tif_NonTIF],$A$4)</f>
        <v>0</v>
      </c>
      <c r="O244" s="8">
        <f>SUMIFS(AssessedValuation[100% Utilities],AssessedValuation[Dist],$C244,AssessedValuation[Tif_NonTIF],$A$4)</f>
        <v>0</v>
      </c>
      <c r="P244" s="8">
        <f>SUMIFS(AssessedValuation[100% Other],AssessedValuation[Dist],$C244,AssessedValuation[Tif_NonTIF],$A$4)</f>
        <v>0</v>
      </c>
      <c r="Q244" s="8">
        <f>SUMIFS(AssessedValuation[100% Gross],AssessedValuation[Dist],$C244,AssessedValuation[Tif_NonTIF],$A$4)</f>
        <v>2097690</v>
      </c>
      <c r="R244" s="8">
        <f>SUMIFS(AssessedValuation[100% Military Exempt],AssessedValuation[Dist],$C244,AssessedValuation[Tif_NonTIF],$A$4)</f>
        <v>0</v>
      </c>
      <c r="S244" s="8">
        <f>SUMIFS(AssessedValuation[100% Net],AssessedValuation[Dist],$C244,AssessedValuation[Tif_NonTIF],$A$4)</f>
        <v>2097690</v>
      </c>
      <c r="T244" s="8">
        <f>SUMIFS(AssessedValuation[100% Gas &amp; Elec Utilities],AssessedValuation[Dist],$C244,AssessedValuation[Tif_NonTIF],$A$4)</f>
        <v>0</v>
      </c>
      <c r="U244" s="8">
        <f t="shared" si="3"/>
        <v>2097690</v>
      </c>
    </row>
    <row r="245" spans="1:21" x14ac:dyDescent="0.25">
      <c r="A245">
        <f>'Assessed Non-TIF'!A245</f>
        <v>2024</v>
      </c>
      <c r="B245" t="str">
        <f>'Assessed Non-TIF'!B245</f>
        <v>13</v>
      </c>
      <c r="C245" t="str">
        <f>'Assessed Non-TIF'!C245</f>
        <v>5463</v>
      </c>
      <c r="D245" t="str">
        <f>'Assessed Non-TIF'!D245</f>
        <v>5463</v>
      </c>
      <c r="E245" t="str">
        <f>'Assessed Non-TIF'!E245</f>
        <v>RED OAK</v>
      </c>
      <c r="F245" t="str">
        <f>'Assessed Non-TIF'!F245</f>
        <v>Red Oak</v>
      </c>
      <c r="G245" s="8">
        <f>SUMIFS(AssessedValuation[100% Residential],AssessedValuation[Dist],$C245,AssessedValuation[Tif_NonTIF],$A$4)</f>
        <v>3252638</v>
      </c>
      <c r="H245" s="8">
        <f>SUMIFS(AssessedValuation[100% Ag Land],AssessedValuation[Dist],$C245,AssessedValuation[Tif_NonTIF],$A$4)</f>
        <v>0</v>
      </c>
      <c r="I245" s="8">
        <f>SUMIFS(AssessedValuation[100% Ag Building],AssessedValuation[Dist],$C245,AssessedValuation[Tif_NonTIF],$A$4)</f>
        <v>0</v>
      </c>
      <c r="J245" s="8">
        <f>SUMIFS(AssessedValuation[100% Commercial],AssessedValuation[Dist],$C245,AssessedValuation[Tif_NonTIF],$A$4)</f>
        <v>5325640</v>
      </c>
      <c r="K245" s="8">
        <f>SUMIFS(AssessedValuation[100% Industrial],AssessedValuation[Dist],$C245,AssessedValuation[Tif_NonTIF],$A$4)</f>
        <v>0</v>
      </c>
      <c r="L245" s="8">
        <f>SUMIFS(AssessedValuation[100% Reserved],AssessedValuation[Dist],$C245,AssessedValuation[Tif_NonTIF],$A$4)</f>
        <v>0</v>
      </c>
      <c r="M245" s="8">
        <f>SUMIFS(AssessedValuation[100% Reserved3],AssessedValuation[Dist],$C245,AssessedValuation[Tif_NonTIF],$A$4)</f>
        <v>0</v>
      </c>
      <c r="N245" s="8">
        <f>SUMIFS(AssessedValuation[100% Railroads],AssessedValuation[Dist],$C245,AssessedValuation[Tif_NonTIF],$A$4)</f>
        <v>0</v>
      </c>
      <c r="O245" s="8">
        <f>SUMIFS(AssessedValuation[100% Utilities],AssessedValuation[Dist],$C245,AssessedValuation[Tif_NonTIF],$A$4)</f>
        <v>0</v>
      </c>
      <c r="P245" s="8">
        <f>SUMIFS(AssessedValuation[100% Other],AssessedValuation[Dist],$C245,AssessedValuation[Tif_NonTIF],$A$4)</f>
        <v>0</v>
      </c>
      <c r="Q245" s="8">
        <f>SUMIFS(AssessedValuation[100% Gross],AssessedValuation[Dist],$C245,AssessedValuation[Tif_NonTIF],$A$4)</f>
        <v>8578278</v>
      </c>
      <c r="R245" s="8">
        <f>SUMIFS(AssessedValuation[100% Military Exempt],AssessedValuation[Dist],$C245,AssessedValuation[Tif_NonTIF],$A$4)</f>
        <v>0</v>
      </c>
      <c r="S245" s="8">
        <f>SUMIFS(AssessedValuation[100% Net],AssessedValuation[Dist],$C245,AssessedValuation[Tif_NonTIF],$A$4)</f>
        <v>8578278</v>
      </c>
      <c r="T245" s="8">
        <f>SUMIFS(AssessedValuation[100% Gas &amp; Elec Utilities],AssessedValuation[Dist],$C245,AssessedValuation[Tif_NonTIF],$A$4)</f>
        <v>0</v>
      </c>
      <c r="U245" s="8">
        <f t="shared" si="3"/>
        <v>8578278</v>
      </c>
    </row>
    <row r="246" spans="1:21" x14ac:dyDescent="0.25">
      <c r="A246">
        <f>'Assessed Non-TIF'!A246</f>
        <v>2024</v>
      </c>
      <c r="B246" t="str">
        <f>'Assessed Non-TIF'!B246</f>
        <v>12</v>
      </c>
      <c r="C246" t="str">
        <f>'Assessed Non-TIF'!C246</f>
        <v>5486</v>
      </c>
      <c r="D246" t="str">
        <f>'Assessed Non-TIF'!D246</f>
        <v>5486</v>
      </c>
      <c r="E246" t="str">
        <f>'Assessed Non-TIF'!E246</f>
        <v>REMSEN-UNION</v>
      </c>
      <c r="F246" t="str">
        <f>'Assessed Non-TIF'!F246</f>
        <v>Remsen-Union</v>
      </c>
      <c r="G246" s="8">
        <f>SUMIFS(AssessedValuation[100% Residential],AssessedValuation[Dist],$C246,AssessedValuation[Tif_NonTIF],$A$4)</f>
        <v>302178</v>
      </c>
      <c r="H246" s="8">
        <f>SUMIFS(AssessedValuation[100% Ag Land],AssessedValuation[Dist],$C246,AssessedValuation[Tif_NonTIF],$A$4)</f>
        <v>18520</v>
      </c>
      <c r="I246" s="8">
        <f>SUMIFS(AssessedValuation[100% Ag Building],AssessedValuation[Dist],$C246,AssessedValuation[Tif_NonTIF],$A$4)</f>
        <v>0</v>
      </c>
      <c r="J246" s="8">
        <f>SUMIFS(AssessedValuation[100% Commercial],AssessedValuation[Dist],$C246,AssessedValuation[Tif_NonTIF],$A$4)</f>
        <v>0</v>
      </c>
      <c r="K246" s="8">
        <f>SUMIFS(AssessedValuation[100% Industrial],AssessedValuation[Dist],$C246,AssessedValuation[Tif_NonTIF],$A$4)</f>
        <v>0</v>
      </c>
      <c r="L246" s="8">
        <f>SUMIFS(AssessedValuation[100% Reserved],AssessedValuation[Dist],$C246,AssessedValuation[Tif_NonTIF],$A$4)</f>
        <v>0</v>
      </c>
      <c r="M246" s="8">
        <f>SUMIFS(AssessedValuation[100% Reserved3],AssessedValuation[Dist],$C246,AssessedValuation[Tif_NonTIF],$A$4)</f>
        <v>0</v>
      </c>
      <c r="N246" s="8">
        <f>SUMIFS(AssessedValuation[100% Railroads],AssessedValuation[Dist],$C246,AssessedValuation[Tif_NonTIF],$A$4)</f>
        <v>0</v>
      </c>
      <c r="O246" s="8">
        <f>SUMIFS(AssessedValuation[100% Utilities],AssessedValuation[Dist],$C246,AssessedValuation[Tif_NonTIF],$A$4)</f>
        <v>0</v>
      </c>
      <c r="P246" s="8">
        <f>SUMIFS(AssessedValuation[100% Other],AssessedValuation[Dist],$C246,AssessedValuation[Tif_NonTIF],$A$4)</f>
        <v>0</v>
      </c>
      <c r="Q246" s="8">
        <f>SUMIFS(AssessedValuation[100% Gross],AssessedValuation[Dist],$C246,AssessedValuation[Tif_NonTIF],$A$4)</f>
        <v>320698</v>
      </c>
      <c r="R246" s="8">
        <f>SUMIFS(AssessedValuation[100% Military Exempt],AssessedValuation[Dist],$C246,AssessedValuation[Tif_NonTIF],$A$4)</f>
        <v>0</v>
      </c>
      <c r="S246" s="8">
        <f>SUMIFS(AssessedValuation[100% Net],AssessedValuation[Dist],$C246,AssessedValuation[Tif_NonTIF],$A$4)</f>
        <v>320698</v>
      </c>
      <c r="T246" s="8">
        <f>SUMIFS(AssessedValuation[100% Gas &amp; Elec Utilities],AssessedValuation[Dist],$C246,AssessedValuation[Tif_NonTIF],$A$4)</f>
        <v>0</v>
      </c>
      <c r="U246" s="8">
        <f t="shared" si="3"/>
        <v>320698</v>
      </c>
    </row>
    <row r="247" spans="1:21" x14ac:dyDescent="0.25">
      <c r="A247">
        <f>'Assessed Non-TIF'!A247</f>
        <v>2024</v>
      </c>
      <c r="B247" t="str">
        <f>'Assessed Non-TIF'!B247</f>
        <v>01</v>
      </c>
      <c r="C247" t="str">
        <f>'Assessed Non-TIF'!C247</f>
        <v>5508</v>
      </c>
      <c r="D247" t="str">
        <f>'Assessed Non-TIF'!D247</f>
        <v>5508</v>
      </c>
      <c r="E247" t="str">
        <f>'Assessed Non-TIF'!E247</f>
        <v>RICEVILLE</v>
      </c>
      <c r="F247" t="str">
        <f>'Assessed Non-TIF'!F247</f>
        <v>Riceville</v>
      </c>
      <c r="G247" s="8">
        <f>SUMIFS(AssessedValuation[100% Residential],AssessedValuation[Dist],$C247,AssessedValuation[Tif_NonTIF],$A$4)</f>
        <v>2035962</v>
      </c>
      <c r="H247" s="8">
        <f>SUMIFS(AssessedValuation[100% Ag Land],AssessedValuation[Dist],$C247,AssessedValuation[Tif_NonTIF],$A$4)</f>
        <v>306060</v>
      </c>
      <c r="I247" s="8">
        <f>SUMIFS(AssessedValuation[100% Ag Building],AssessedValuation[Dist],$C247,AssessedValuation[Tif_NonTIF],$A$4)</f>
        <v>387090</v>
      </c>
      <c r="J247" s="8">
        <f>SUMIFS(AssessedValuation[100% Commercial],AssessedValuation[Dist],$C247,AssessedValuation[Tif_NonTIF],$A$4)</f>
        <v>1220961</v>
      </c>
      <c r="K247" s="8">
        <f>SUMIFS(AssessedValuation[100% Industrial],AssessedValuation[Dist],$C247,AssessedValuation[Tif_NonTIF],$A$4)</f>
        <v>132593706</v>
      </c>
      <c r="L247" s="8">
        <f>SUMIFS(AssessedValuation[100% Reserved],AssessedValuation[Dist],$C247,AssessedValuation[Tif_NonTIF],$A$4)</f>
        <v>0</v>
      </c>
      <c r="M247" s="8">
        <f>SUMIFS(AssessedValuation[100% Reserved3],AssessedValuation[Dist],$C247,AssessedValuation[Tif_NonTIF],$A$4)</f>
        <v>0</v>
      </c>
      <c r="N247" s="8">
        <f>SUMIFS(AssessedValuation[100% Railroads],AssessedValuation[Dist],$C247,AssessedValuation[Tif_NonTIF],$A$4)</f>
        <v>0</v>
      </c>
      <c r="O247" s="8">
        <f>SUMIFS(AssessedValuation[100% Utilities],AssessedValuation[Dist],$C247,AssessedValuation[Tif_NonTIF],$A$4)</f>
        <v>0</v>
      </c>
      <c r="P247" s="8">
        <f>SUMIFS(AssessedValuation[100% Other],AssessedValuation[Dist],$C247,AssessedValuation[Tif_NonTIF],$A$4)</f>
        <v>0</v>
      </c>
      <c r="Q247" s="8">
        <f>SUMIFS(AssessedValuation[100% Gross],AssessedValuation[Dist],$C247,AssessedValuation[Tif_NonTIF],$A$4)</f>
        <v>136543779</v>
      </c>
      <c r="R247" s="8">
        <f>SUMIFS(AssessedValuation[100% Military Exempt],AssessedValuation[Dist],$C247,AssessedValuation[Tif_NonTIF],$A$4)</f>
        <v>11112</v>
      </c>
      <c r="S247" s="8">
        <f>SUMIFS(AssessedValuation[100% Net],AssessedValuation[Dist],$C247,AssessedValuation[Tif_NonTIF],$A$4)</f>
        <v>136532667</v>
      </c>
      <c r="T247" s="8">
        <f>SUMIFS(AssessedValuation[100% Gas &amp; Elec Utilities],AssessedValuation[Dist],$C247,AssessedValuation[Tif_NonTIF],$A$4)</f>
        <v>0</v>
      </c>
      <c r="U247" s="8">
        <f t="shared" si="3"/>
        <v>136532667</v>
      </c>
    </row>
    <row r="248" spans="1:21" x14ac:dyDescent="0.25">
      <c r="A248">
        <f>'Assessed Non-TIF'!A248</f>
        <v>2024</v>
      </c>
      <c r="B248" t="str">
        <f>'Assessed Non-TIF'!B248</f>
        <v>12</v>
      </c>
      <c r="C248" t="str">
        <f>'Assessed Non-TIF'!C248</f>
        <v>1975</v>
      </c>
      <c r="D248" t="str">
        <f>'Assessed Non-TIF'!D248</f>
        <v>1975</v>
      </c>
      <c r="E248" t="str">
        <f>'Assessed Non-TIF'!E248</f>
        <v>RIVER VALLEY</v>
      </c>
      <c r="F248" t="str">
        <f>'Assessed Non-TIF'!F248</f>
        <v>River Valley</v>
      </c>
      <c r="G248" s="8">
        <f>SUMIFS(AssessedValuation[100% Residential],AssessedValuation[Dist],$C248,AssessedValuation[Tif_NonTIF],$A$4)</f>
        <v>0</v>
      </c>
      <c r="H248" s="8">
        <f>SUMIFS(AssessedValuation[100% Ag Land],AssessedValuation[Dist],$C248,AssessedValuation[Tif_NonTIF],$A$4)</f>
        <v>0</v>
      </c>
      <c r="I248" s="8">
        <f>SUMIFS(AssessedValuation[100% Ag Building],AssessedValuation[Dist],$C248,AssessedValuation[Tif_NonTIF],$A$4)</f>
        <v>0</v>
      </c>
      <c r="J248" s="8">
        <f>SUMIFS(AssessedValuation[100% Commercial],AssessedValuation[Dist],$C248,AssessedValuation[Tif_NonTIF],$A$4)</f>
        <v>466608</v>
      </c>
      <c r="K248" s="8">
        <f>SUMIFS(AssessedValuation[100% Industrial],AssessedValuation[Dist],$C248,AssessedValuation[Tif_NonTIF],$A$4)</f>
        <v>0</v>
      </c>
      <c r="L248" s="8">
        <f>SUMIFS(AssessedValuation[100% Reserved],AssessedValuation[Dist],$C248,AssessedValuation[Tif_NonTIF],$A$4)</f>
        <v>0</v>
      </c>
      <c r="M248" s="8">
        <f>SUMIFS(AssessedValuation[100% Reserved3],AssessedValuation[Dist],$C248,AssessedValuation[Tif_NonTIF],$A$4)</f>
        <v>0</v>
      </c>
      <c r="N248" s="8">
        <f>SUMIFS(AssessedValuation[100% Railroads],AssessedValuation[Dist],$C248,AssessedValuation[Tif_NonTIF],$A$4)</f>
        <v>0</v>
      </c>
      <c r="O248" s="8">
        <f>SUMIFS(AssessedValuation[100% Utilities],AssessedValuation[Dist],$C248,AssessedValuation[Tif_NonTIF],$A$4)</f>
        <v>0</v>
      </c>
      <c r="P248" s="8">
        <f>SUMIFS(AssessedValuation[100% Other],AssessedValuation[Dist],$C248,AssessedValuation[Tif_NonTIF],$A$4)</f>
        <v>0</v>
      </c>
      <c r="Q248" s="8">
        <f>SUMIFS(AssessedValuation[100% Gross],AssessedValuation[Dist],$C248,AssessedValuation[Tif_NonTIF],$A$4)</f>
        <v>466608</v>
      </c>
      <c r="R248" s="8">
        <f>SUMIFS(AssessedValuation[100% Military Exempt],AssessedValuation[Dist],$C248,AssessedValuation[Tif_NonTIF],$A$4)</f>
        <v>0</v>
      </c>
      <c r="S248" s="8">
        <f>SUMIFS(AssessedValuation[100% Net],AssessedValuation[Dist],$C248,AssessedValuation[Tif_NonTIF],$A$4)</f>
        <v>466608</v>
      </c>
      <c r="T248" s="8">
        <f>SUMIFS(AssessedValuation[100% Gas &amp; Elec Utilities],AssessedValuation[Dist],$C248,AssessedValuation[Tif_NonTIF],$A$4)</f>
        <v>0</v>
      </c>
      <c r="U248" s="8">
        <f t="shared" si="3"/>
        <v>466608</v>
      </c>
    </row>
    <row r="249" spans="1:21" x14ac:dyDescent="0.25">
      <c r="A249">
        <f>'Assessed Non-TIF'!A249</f>
        <v>2024</v>
      </c>
      <c r="B249" t="str">
        <f>'Assessed Non-TIF'!B249</f>
        <v>13</v>
      </c>
      <c r="C249" t="str">
        <f>'Assessed Non-TIF'!C249</f>
        <v>4824</v>
      </c>
      <c r="D249" t="str">
        <f>'Assessed Non-TIF'!D249</f>
        <v>5510</v>
      </c>
      <c r="E249" t="str">
        <f>'Assessed Non-TIF'!E249</f>
        <v>RIVERSIDE</v>
      </c>
      <c r="F249" t="str">
        <f>'Assessed Non-TIF'!F249</f>
        <v>Riverside</v>
      </c>
      <c r="G249" s="8">
        <f>SUMIFS(AssessedValuation[100% Residential],AssessedValuation[Dist],$C249,AssessedValuation[Tif_NonTIF],$A$4)</f>
        <v>3914725</v>
      </c>
      <c r="H249" s="8">
        <f>SUMIFS(AssessedValuation[100% Ag Land],AssessedValuation[Dist],$C249,AssessedValuation[Tif_NonTIF],$A$4)</f>
        <v>0</v>
      </c>
      <c r="I249" s="8">
        <f>SUMIFS(AssessedValuation[100% Ag Building],AssessedValuation[Dist],$C249,AssessedValuation[Tif_NonTIF],$A$4)</f>
        <v>0</v>
      </c>
      <c r="J249" s="8">
        <f>SUMIFS(AssessedValuation[100% Commercial],AssessedValuation[Dist],$C249,AssessedValuation[Tif_NonTIF],$A$4)</f>
        <v>3001981</v>
      </c>
      <c r="K249" s="8">
        <f>SUMIFS(AssessedValuation[100% Industrial],AssessedValuation[Dist],$C249,AssessedValuation[Tif_NonTIF],$A$4)</f>
        <v>90603</v>
      </c>
      <c r="L249" s="8">
        <f>SUMIFS(AssessedValuation[100% Reserved],AssessedValuation[Dist],$C249,AssessedValuation[Tif_NonTIF],$A$4)</f>
        <v>0</v>
      </c>
      <c r="M249" s="8">
        <f>SUMIFS(AssessedValuation[100% Reserved3],AssessedValuation[Dist],$C249,AssessedValuation[Tif_NonTIF],$A$4)</f>
        <v>0</v>
      </c>
      <c r="N249" s="8">
        <f>SUMIFS(AssessedValuation[100% Railroads],AssessedValuation[Dist],$C249,AssessedValuation[Tif_NonTIF],$A$4)</f>
        <v>0</v>
      </c>
      <c r="O249" s="8">
        <f>SUMIFS(AssessedValuation[100% Utilities],AssessedValuation[Dist],$C249,AssessedValuation[Tif_NonTIF],$A$4)</f>
        <v>0</v>
      </c>
      <c r="P249" s="8">
        <f>SUMIFS(AssessedValuation[100% Other],AssessedValuation[Dist],$C249,AssessedValuation[Tif_NonTIF],$A$4)</f>
        <v>0</v>
      </c>
      <c r="Q249" s="8">
        <f>SUMIFS(AssessedValuation[100% Gross],AssessedValuation[Dist],$C249,AssessedValuation[Tif_NonTIF],$A$4)</f>
        <v>7007309</v>
      </c>
      <c r="R249" s="8">
        <f>SUMIFS(AssessedValuation[100% Military Exempt],AssessedValuation[Dist],$C249,AssessedValuation[Tif_NonTIF],$A$4)</f>
        <v>5556</v>
      </c>
      <c r="S249" s="8">
        <f>SUMIFS(AssessedValuation[100% Net],AssessedValuation[Dist],$C249,AssessedValuation[Tif_NonTIF],$A$4)</f>
        <v>7001753</v>
      </c>
      <c r="T249" s="8">
        <f>SUMIFS(AssessedValuation[100% Gas &amp; Elec Utilities],AssessedValuation[Dist],$C249,AssessedValuation[Tif_NonTIF],$A$4)</f>
        <v>0</v>
      </c>
      <c r="U249" s="8">
        <f t="shared" si="3"/>
        <v>7001753</v>
      </c>
    </row>
    <row r="250" spans="1:21" x14ac:dyDescent="0.25">
      <c r="A250">
        <f>'Assessed Non-TIF'!A250</f>
        <v>2024</v>
      </c>
      <c r="B250" t="str">
        <f>'Assessed Non-TIF'!B250</f>
        <v>12</v>
      </c>
      <c r="C250" t="str">
        <f>'Assessed Non-TIF'!C250</f>
        <v>5607</v>
      </c>
      <c r="D250" t="str">
        <f>'Assessed Non-TIF'!D250</f>
        <v>5607</v>
      </c>
      <c r="E250" t="str">
        <f>'Assessed Non-TIF'!E250</f>
        <v>ROCK VALLEY</v>
      </c>
      <c r="F250" t="str">
        <f>'Assessed Non-TIF'!F250</f>
        <v>Rock Valley</v>
      </c>
      <c r="G250" s="8">
        <f>SUMIFS(AssessedValuation[100% Residential],AssessedValuation[Dist],$C250,AssessedValuation[Tif_NonTIF],$A$4)</f>
        <v>29837901</v>
      </c>
      <c r="H250" s="8">
        <f>SUMIFS(AssessedValuation[100% Ag Land],AssessedValuation[Dist],$C250,AssessedValuation[Tif_NonTIF],$A$4)</f>
        <v>0</v>
      </c>
      <c r="I250" s="8">
        <f>SUMIFS(AssessedValuation[100% Ag Building],AssessedValuation[Dist],$C250,AssessedValuation[Tif_NonTIF],$A$4)</f>
        <v>0</v>
      </c>
      <c r="J250" s="8">
        <f>SUMIFS(AssessedValuation[100% Commercial],AssessedValuation[Dist],$C250,AssessedValuation[Tif_NonTIF],$A$4)</f>
        <v>26154111</v>
      </c>
      <c r="K250" s="8">
        <f>SUMIFS(AssessedValuation[100% Industrial],AssessedValuation[Dist],$C250,AssessedValuation[Tif_NonTIF],$A$4)</f>
        <v>7532830</v>
      </c>
      <c r="L250" s="8">
        <f>SUMIFS(AssessedValuation[100% Reserved],AssessedValuation[Dist],$C250,AssessedValuation[Tif_NonTIF],$A$4)</f>
        <v>0</v>
      </c>
      <c r="M250" s="8">
        <f>SUMIFS(AssessedValuation[100% Reserved3],AssessedValuation[Dist],$C250,AssessedValuation[Tif_NonTIF],$A$4)</f>
        <v>0</v>
      </c>
      <c r="N250" s="8">
        <f>SUMIFS(AssessedValuation[100% Railroads],AssessedValuation[Dist],$C250,AssessedValuation[Tif_NonTIF],$A$4)</f>
        <v>0</v>
      </c>
      <c r="O250" s="8">
        <f>SUMIFS(AssessedValuation[100% Utilities],AssessedValuation[Dist],$C250,AssessedValuation[Tif_NonTIF],$A$4)</f>
        <v>0</v>
      </c>
      <c r="P250" s="8">
        <f>SUMIFS(AssessedValuation[100% Other],AssessedValuation[Dist],$C250,AssessedValuation[Tif_NonTIF],$A$4)</f>
        <v>0</v>
      </c>
      <c r="Q250" s="8">
        <f>SUMIFS(AssessedValuation[100% Gross],AssessedValuation[Dist],$C250,AssessedValuation[Tif_NonTIF],$A$4)</f>
        <v>63524842</v>
      </c>
      <c r="R250" s="8">
        <f>SUMIFS(AssessedValuation[100% Military Exempt],AssessedValuation[Dist],$C250,AssessedValuation[Tif_NonTIF],$A$4)</f>
        <v>40744</v>
      </c>
      <c r="S250" s="8">
        <f>SUMIFS(AssessedValuation[100% Net],AssessedValuation[Dist],$C250,AssessedValuation[Tif_NonTIF],$A$4)</f>
        <v>63484098</v>
      </c>
      <c r="T250" s="8">
        <f>SUMIFS(AssessedValuation[100% Gas &amp; Elec Utilities],AssessedValuation[Dist],$C250,AssessedValuation[Tif_NonTIF],$A$4)</f>
        <v>0</v>
      </c>
      <c r="U250" s="8">
        <f t="shared" si="3"/>
        <v>63484098</v>
      </c>
    </row>
    <row r="251" spans="1:21" x14ac:dyDescent="0.25">
      <c r="A251">
        <f>'Assessed Non-TIF'!A251</f>
        <v>2024</v>
      </c>
      <c r="B251" t="str">
        <f>'Assessed Non-TIF'!B251</f>
        <v>11</v>
      </c>
      <c r="C251" t="str">
        <f>'Assessed Non-TIF'!C251</f>
        <v>5643</v>
      </c>
      <c r="D251" t="str">
        <f>'Assessed Non-TIF'!D251</f>
        <v>5643</v>
      </c>
      <c r="E251" t="str">
        <f>'Assessed Non-TIF'!E251</f>
        <v>ROLAND-STORY</v>
      </c>
      <c r="F251" t="str">
        <f>'Assessed Non-TIF'!F251</f>
        <v>Roland-Story</v>
      </c>
      <c r="G251" s="8">
        <f>SUMIFS(AssessedValuation[100% Residential],AssessedValuation[Dist],$C251,AssessedValuation[Tif_NonTIF],$A$4)</f>
        <v>29812273</v>
      </c>
      <c r="H251" s="8">
        <f>SUMIFS(AssessedValuation[100% Ag Land],AssessedValuation[Dist],$C251,AssessedValuation[Tif_NonTIF],$A$4)</f>
        <v>39939</v>
      </c>
      <c r="I251" s="8">
        <f>SUMIFS(AssessedValuation[100% Ag Building],AssessedValuation[Dist],$C251,AssessedValuation[Tif_NonTIF],$A$4)</f>
        <v>0</v>
      </c>
      <c r="J251" s="8">
        <f>SUMIFS(AssessedValuation[100% Commercial],AssessedValuation[Dist],$C251,AssessedValuation[Tif_NonTIF],$A$4)</f>
        <v>9301420</v>
      </c>
      <c r="K251" s="8">
        <f>SUMIFS(AssessedValuation[100% Industrial],AssessedValuation[Dist],$C251,AssessedValuation[Tif_NonTIF],$A$4)</f>
        <v>2424491</v>
      </c>
      <c r="L251" s="8">
        <f>SUMIFS(AssessedValuation[100% Reserved],AssessedValuation[Dist],$C251,AssessedValuation[Tif_NonTIF],$A$4)</f>
        <v>0</v>
      </c>
      <c r="M251" s="8">
        <f>SUMIFS(AssessedValuation[100% Reserved3],AssessedValuation[Dist],$C251,AssessedValuation[Tif_NonTIF],$A$4)</f>
        <v>0</v>
      </c>
      <c r="N251" s="8">
        <f>SUMIFS(AssessedValuation[100% Railroads],AssessedValuation[Dist],$C251,AssessedValuation[Tif_NonTIF],$A$4)</f>
        <v>0</v>
      </c>
      <c r="O251" s="8">
        <f>SUMIFS(AssessedValuation[100% Utilities],AssessedValuation[Dist],$C251,AssessedValuation[Tif_NonTIF],$A$4)</f>
        <v>0</v>
      </c>
      <c r="P251" s="8">
        <f>SUMIFS(AssessedValuation[100% Other],AssessedValuation[Dist],$C251,AssessedValuation[Tif_NonTIF],$A$4)</f>
        <v>0</v>
      </c>
      <c r="Q251" s="8">
        <f>SUMIFS(AssessedValuation[100% Gross],AssessedValuation[Dist],$C251,AssessedValuation[Tif_NonTIF],$A$4)</f>
        <v>41578123</v>
      </c>
      <c r="R251" s="8">
        <f>SUMIFS(AssessedValuation[100% Military Exempt],AssessedValuation[Dist],$C251,AssessedValuation[Tif_NonTIF],$A$4)</f>
        <v>0</v>
      </c>
      <c r="S251" s="8">
        <f>SUMIFS(AssessedValuation[100% Net],AssessedValuation[Dist],$C251,AssessedValuation[Tif_NonTIF],$A$4)</f>
        <v>41578123</v>
      </c>
      <c r="T251" s="8">
        <f>SUMIFS(AssessedValuation[100% Gas &amp; Elec Utilities],AssessedValuation[Dist],$C251,AssessedValuation[Tif_NonTIF],$A$4)</f>
        <v>0</v>
      </c>
      <c r="U251" s="8">
        <f t="shared" si="3"/>
        <v>41578123</v>
      </c>
    </row>
    <row r="252" spans="1:21" x14ac:dyDescent="0.25">
      <c r="A252">
        <f>'Assessed Non-TIF'!A252</f>
        <v>2024</v>
      </c>
      <c r="B252" t="str">
        <f>'Assessed Non-TIF'!B252</f>
        <v>07</v>
      </c>
      <c r="C252" t="str">
        <f>'Assessed Non-TIF'!C252</f>
        <v>5697</v>
      </c>
      <c r="D252" t="str">
        <f>'Assessed Non-TIF'!D252</f>
        <v>5697</v>
      </c>
      <c r="E252" t="str">
        <f>'Assessed Non-TIF'!E252</f>
        <v>RUDD-ROCKFORD-MARBLE ROCK</v>
      </c>
      <c r="F252" t="str">
        <f>'Assessed Non-TIF'!F252</f>
        <v>Rudd-Rockford-Marble Rock</v>
      </c>
      <c r="G252" s="8">
        <f>SUMIFS(AssessedValuation[100% Residential],AssessedValuation[Dist],$C252,AssessedValuation[Tif_NonTIF],$A$4)</f>
        <v>1023547</v>
      </c>
      <c r="H252" s="8">
        <f>SUMIFS(AssessedValuation[100% Ag Land],AssessedValuation[Dist],$C252,AssessedValuation[Tif_NonTIF],$A$4)</f>
        <v>0</v>
      </c>
      <c r="I252" s="8">
        <f>SUMIFS(AssessedValuation[100% Ag Building],AssessedValuation[Dist],$C252,AssessedValuation[Tif_NonTIF],$A$4)</f>
        <v>0</v>
      </c>
      <c r="J252" s="8">
        <f>SUMIFS(AssessedValuation[100% Commercial],AssessedValuation[Dist],$C252,AssessedValuation[Tif_NonTIF],$A$4)</f>
        <v>4310344</v>
      </c>
      <c r="K252" s="8">
        <f>SUMIFS(AssessedValuation[100% Industrial],AssessedValuation[Dist],$C252,AssessedValuation[Tif_NonTIF],$A$4)</f>
        <v>0</v>
      </c>
      <c r="L252" s="8">
        <f>SUMIFS(AssessedValuation[100% Reserved],AssessedValuation[Dist],$C252,AssessedValuation[Tif_NonTIF],$A$4)</f>
        <v>0</v>
      </c>
      <c r="M252" s="8">
        <f>SUMIFS(AssessedValuation[100% Reserved3],AssessedValuation[Dist],$C252,AssessedValuation[Tif_NonTIF],$A$4)</f>
        <v>0</v>
      </c>
      <c r="N252" s="8">
        <f>SUMIFS(AssessedValuation[100% Railroads],AssessedValuation[Dist],$C252,AssessedValuation[Tif_NonTIF],$A$4)</f>
        <v>0</v>
      </c>
      <c r="O252" s="8">
        <f>SUMIFS(AssessedValuation[100% Utilities],AssessedValuation[Dist],$C252,AssessedValuation[Tif_NonTIF],$A$4)</f>
        <v>0</v>
      </c>
      <c r="P252" s="8">
        <f>SUMIFS(AssessedValuation[100% Other],AssessedValuation[Dist],$C252,AssessedValuation[Tif_NonTIF],$A$4)</f>
        <v>0</v>
      </c>
      <c r="Q252" s="8">
        <f>SUMIFS(AssessedValuation[100% Gross],AssessedValuation[Dist],$C252,AssessedValuation[Tif_NonTIF],$A$4)</f>
        <v>5333891</v>
      </c>
      <c r="R252" s="8">
        <f>SUMIFS(AssessedValuation[100% Military Exempt],AssessedValuation[Dist],$C252,AssessedValuation[Tif_NonTIF],$A$4)</f>
        <v>0</v>
      </c>
      <c r="S252" s="8">
        <f>SUMIFS(AssessedValuation[100% Net],AssessedValuation[Dist],$C252,AssessedValuation[Tif_NonTIF],$A$4)</f>
        <v>5333891</v>
      </c>
      <c r="T252" s="8">
        <f>SUMIFS(AssessedValuation[100% Gas &amp; Elec Utilities],AssessedValuation[Dist],$C252,AssessedValuation[Tif_NonTIF],$A$4)</f>
        <v>0</v>
      </c>
      <c r="U252" s="8">
        <f t="shared" si="3"/>
        <v>5333891</v>
      </c>
    </row>
    <row r="253" spans="1:21" x14ac:dyDescent="0.25">
      <c r="A253">
        <f>'Assessed Non-TIF'!A253</f>
        <v>2024</v>
      </c>
      <c r="B253" t="str">
        <f>'Assessed Non-TIF'!B253</f>
        <v>05</v>
      </c>
      <c r="C253" t="str">
        <f>'Assessed Non-TIF'!C253</f>
        <v>5724</v>
      </c>
      <c r="D253" t="str">
        <f>'Assessed Non-TIF'!D253</f>
        <v>5724</v>
      </c>
      <c r="E253" t="str">
        <f>'Assessed Non-TIF'!E253</f>
        <v>RUTHVEN-AYRSHIRE</v>
      </c>
      <c r="F253" t="str">
        <f>'Assessed Non-TIF'!F253</f>
        <v>Ruthven-Ayrshire</v>
      </c>
      <c r="G253" s="8">
        <f>SUMIFS(AssessedValuation[100% Residential],AssessedValuation[Dist],$C253,AssessedValuation[Tif_NonTIF],$A$4)</f>
        <v>0</v>
      </c>
      <c r="H253" s="8">
        <f>SUMIFS(AssessedValuation[100% Ag Land],AssessedValuation[Dist],$C253,AssessedValuation[Tif_NonTIF],$A$4)</f>
        <v>0</v>
      </c>
      <c r="I253" s="8">
        <f>SUMIFS(AssessedValuation[100% Ag Building],AssessedValuation[Dist],$C253,AssessedValuation[Tif_NonTIF],$A$4)</f>
        <v>0</v>
      </c>
      <c r="J253" s="8">
        <f>SUMIFS(AssessedValuation[100% Commercial],AssessedValuation[Dist],$C253,AssessedValuation[Tif_NonTIF],$A$4)</f>
        <v>0</v>
      </c>
      <c r="K253" s="8">
        <f>SUMIFS(AssessedValuation[100% Industrial],AssessedValuation[Dist],$C253,AssessedValuation[Tif_NonTIF],$A$4)</f>
        <v>4665990</v>
      </c>
      <c r="L253" s="8">
        <f>SUMIFS(AssessedValuation[100% Reserved],AssessedValuation[Dist],$C253,AssessedValuation[Tif_NonTIF],$A$4)</f>
        <v>0</v>
      </c>
      <c r="M253" s="8">
        <f>SUMIFS(AssessedValuation[100% Reserved3],AssessedValuation[Dist],$C253,AssessedValuation[Tif_NonTIF],$A$4)</f>
        <v>0</v>
      </c>
      <c r="N253" s="8">
        <f>SUMIFS(AssessedValuation[100% Railroads],AssessedValuation[Dist],$C253,AssessedValuation[Tif_NonTIF],$A$4)</f>
        <v>0</v>
      </c>
      <c r="O253" s="8">
        <f>SUMIFS(AssessedValuation[100% Utilities],AssessedValuation[Dist],$C253,AssessedValuation[Tif_NonTIF],$A$4)</f>
        <v>0</v>
      </c>
      <c r="P253" s="8">
        <f>SUMIFS(AssessedValuation[100% Other],AssessedValuation[Dist],$C253,AssessedValuation[Tif_NonTIF],$A$4)</f>
        <v>0</v>
      </c>
      <c r="Q253" s="8">
        <f>SUMIFS(AssessedValuation[100% Gross],AssessedValuation[Dist],$C253,AssessedValuation[Tif_NonTIF],$A$4)</f>
        <v>4665990</v>
      </c>
      <c r="R253" s="8">
        <f>SUMIFS(AssessedValuation[100% Military Exempt],AssessedValuation[Dist],$C253,AssessedValuation[Tif_NonTIF],$A$4)</f>
        <v>0</v>
      </c>
      <c r="S253" s="8">
        <f>SUMIFS(AssessedValuation[100% Net],AssessedValuation[Dist],$C253,AssessedValuation[Tif_NonTIF],$A$4)</f>
        <v>4665990</v>
      </c>
      <c r="T253" s="8">
        <f>SUMIFS(AssessedValuation[100% Gas &amp; Elec Utilities],AssessedValuation[Dist],$C253,AssessedValuation[Tif_NonTIF],$A$4)</f>
        <v>0</v>
      </c>
      <c r="U253" s="8">
        <f t="shared" si="3"/>
        <v>4665990</v>
      </c>
    </row>
    <row r="254" spans="1:21" x14ac:dyDescent="0.25">
      <c r="A254">
        <f>'Assessed Non-TIF'!A254</f>
        <v>2024</v>
      </c>
      <c r="B254" t="str">
        <f>'Assessed Non-TIF'!B254</f>
        <v>11</v>
      </c>
      <c r="C254" t="str">
        <f>'Assessed Non-TIF'!C254</f>
        <v>5805</v>
      </c>
      <c r="D254" t="str">
        <f>'Assessed Non-TIF'!D254</f>
        <v>5805</v>
      </c>
      <c r="E254" t="str">
        <f>'Assessed Non-TIF'!E254</f>
        <v>SAYDEL</v>
      </c>
      <c r="F254" t="str">
        <f>'Assessed Non-TIF'!F254</f>
        <v>Saydel</v>
      </c>
      <c r="G254" s="8">
        <f>SUMIFS(AssessedValuation[100% Residential],AssessedValuation[Dist],$C254,AssessedValuation[Tif_NonTIF],$A$4)</f>
        <v>35782191</v>
      </c>
      <c r="H254" s="8">
        <f>SUMIFS(AssessedValuation[100% Ag Land],AssessedValuation[Dist],$C254,AssessedValuation[Tif_NonTIF],$A$4)</f>
        <v>566</v>
      </c>
      <c r="I254" s="8">
        <f>SUMIFS(AssessedValuation[100% Ag Building],AssessedValuation[Dist],$C254,AssessedValuation[Tif_NonTIF],$A$4)</f>
        <v>0</v>
      </c>
      <c r="J254" s="8">
        <f>SUMIFS(AssessedValuation[100% Commercial],AssessedValuation[Dist],$C254,AssessedValuation[Tif_NonTIF],$A$4)</f>
        <v>42804767</v>
      </c>
      <c r="K254" s="8">
        <f>SUMIFS(AssessedValuation[100% Industrial],AssessedValuation[Dist],$C254,AssessedValuation[Tif_NonTIF],$A$4)</f>
        <v>58261353</v>
      </c>
      <c r="L254" s="8">
        <f>SUMIFS(AssessedValuation[100% Reserved],AssessedValuation[Dist],$C254,AssessedValuation[Tif_NonTIF],$A$4)</f>
        <v>0</v>
      </c>
      <c r="M254" s="8">
        <f>SUMIFS(AssessedValuation[100% Reserved3],AssessedValuation[Dist],$C254,AssessedValuation[Tif_NonTIF],$A$4)</f>
        <v>0</v>
      </c>
      <c r="N254" s="8">
        <f>SUMIFS(AssessedValuation[100% Railroads],AssessedValuation[Dist],$C254,AssessedValuation[Tif_NonTIF],$A$4)</f>
        <v>0</v>
      </c>
      <c r="O254" s="8">
        <f>SUMIFS(AssessedValuation[100% Utilities],AssessedValuation[Dist],$C254,AssessedValuation[Tif_NonTIF],$A$4)</f>
        <v>0</v>
      </c>
      <c r="P254" s="8">
        <f>SUMIFS(AssessedValuation[100% Other],AssessedValuation[Dist],$C254,AssessedValuation[Tif_NonTIF],$A$4)</f>
        <v>0</v>
      </c>
      <c r="Q254" s="8">
        <f>SUMIFS(AssessedValuation[100% Gross],AssessedValuation[Dist],$C254,AssessedValuation[Tif_NonTIF],$A$4)</f>
        <v>136848877</v>
      </c>
      <c r="R254" s="8">
        <f>SUMIFS(AssessedValuation[100% Military Exempt],AssessedValuation[Dist],$C254,AssessedValuation[Tif_NonTIF],$A$4)</f>
        <v>0</v>
      </c>
      <c r="S254" s="8">
        <f>SUMIFS(AssessedValuation[100% Net],AssessedValuation[Dist],$C254,AssessedValuation[Tif_NonTIF],$A$4)</f>
        <v>136848877</v>
      </c>
      <c r="T254" s="8">
        <f>SUMIFS(AssessedValuation[100% Gas &amp; Elec Utilities],AssessedValuation[Dist],$C254,AssessedValuation[Tif_NonTIF],$A$4)</f>
        <v>0</v>
      </c>
      <c r="U254" s="8">
        <f t="shared" si="3"/>
        <v>136848877</v>
      </c>
    </row>
    <row r="255" spans="1:21" x14ac:dyDescent="0.25">
      <c r="A255">
        <f>'Assessed Non-TIF'!A255</f>
        <v>2024</v>
      </c>
      <c r="B255" t="str">
        <f>'Assessed Non-TIF'!B255</f>
        <v>05</v>
      </c>
      <c r="C255" t="str">
        <f>'Assessed Non-TIF'!C255</f>
        <v>5823</v>
      </c>
      <c r="D255" t="str">
        <f>'Assessed Non-TIF'!D255</f>
        <v>5823</v>
      </c>
      <c r="E255" t="str">
        <f>'Assessed Non-TIF'!E255</f>
        <v>SCHALLER-CRESTLAND</v>
      </c>
      <c r="F255" t="str">
        <f>'Assessed Non-TIF'!F255</f>
        <v>Schaller-Crestland</v>
      </c>
      <c r="G255" s="8">
        <f>SUMIFS(AssessedValuation[100% Residential],AssessedValuation[Dist],$C255,AssessedValuation[Tif_NonTIF],$A$4)</f>
        <v>0</v>
      </c>
      <c r="H255" s="8">
        <f>SUMIFS(AssessedValuation[100% Ag Land],AssessedValuation[Dist],$C255,AssessedValuation[Tif_NonTIF],$A$4)</f>
        <v>0</v>
      </c>
      <c r="I255" s="8">
        <f>SUMIFS(AssessedValuation[100% Ag Building],AssessedValuation[Dist],$C255,AssessedValuation[Tif_NonTIF],$A$4)</f>
        <v>0</v>
      </c>
      <c r="J255" s="8">
        <f>SUMIFS(AssessedValuation[100% Commercial],AssessedValuation[Dist],$C255,AssessedValuation[Tif_NonTIF],$A$4)</f>
        <v>0</v>
      </c>
      <c r="K255" s="8">
        <f>SUMIFS(AssessedValuation[100% Industrial],AssessedValuation[Dist],$C255,AssessedValuation[Tif_NonTIF],$A$4)</f>
        <v>350196</v>
      </c>
      <c r="L255" s="8">
        <f>SUMIFS(AssessedValuation[100% Reserved],AssessedValuation[Dist],$C255,AssessedValuation[Tif_NonTIF],$A$4)</f>
        <v>0</v>
      </c>
      <c r="M255" s="8">
        <f>SUMIFS(AssessedValuation[100% Reserved3],AssessedValuation[Dist],$C255,AssessedValuation[Tif_NonTIF],$A$4)</f>
        <v>0</v>
      </c>
      <c r="N255" s="8">
        <f>SUMIFS(AssessedValuation[100% Railroads],AssessedValuation[Dist],$C255,AssessedValuation[Tif_NonTIF],$A$4)</f>
        <v>0</v>
      </c>
      <c r="O255" s="8">
        <f>SUMIFS(AssessedValuation[100% Utilities],AssessedValuation[Dist],$C255,AssessedValuation[Tif_NonTIF],$A$4)</f>
        <v>0</v>
      </c>
      <c r="P255" s="8">
        <f>SUMIFS(AssessedValuation[100% Other],AssessedValuation[Dist],$C255,AssessedValuation[Tif_NonTIF],$A$4)</f>
        <v>0</v>
      </c>
      <c r="Q255" s="8">
        <f>SUMIFS(AssessedValuation[100% Gross],AssessedValuation[Dist],$C255,AssessedValuation[Tif_NonTIF],$A$4)</f>
        <v>350196</v>
      </c>
      <c r="R255" s="8">
        <f>SUMIFS(AssessedValuation[100% Military Exempt],AssessedValuation[Dist],$C255,AssessedValuation[Tif_NonTIF],$A$4)</f>
        <v>0</v>
      </c>
      <c r="S255" s="8">
        <f>SUMIFS(AssessedValuation[100% Net],AssessedValuation[Dist],$C255,AssessedValuation[Tif_NonTIF],$A$4)</f>
        <v>350196</v>
      </c>
      <c r="T255" s="8">
        <f>SUMIFS(AssessedValuation[100% Gas &amp; Elec Utilities],AssessedValuation[Dist],$C255,AssessedValuation[Tif_NonTIF],$A$4)</f>
        <v>0</v>
      </c>
      <c r="U255" s="8">
        <f t="shared" si="3"/>
        <v>350196</v>
      </c>
    </row>
    <row r="256" spans="1:21" x14ac:dyDescent="0.25">
      <c r="A256">
        <f>'Assessed Non-TIF'!A256</f>
        <v>2024</v>
      </c>
      <c r="B256" t="str">
        <f>'Assessed Non-TIF'!B256</f>
        <v>12</v>
      </c>
      <c r="C256" t="str">
        <f>'Assessed Non-TIF'!C256</f>
        <v>5832</v>
      </c>
      <c r="D256" t="str">
        <f>'Assessed Non-TIF'!D256</f>
        <v>5832</v>
      </c>
      <c r="E256" t="str">
        <f>'Assessed Non-TIF'!E256</f>
        <v>SCHLESWIG</v>
      </c>
      <c r="F256" t="str">
        <f>'Assessed Non-TIF'!F256</f>
        <v>Schleswig</v>
      </c>
      <c r="G256" s="8">
        <f>SUMIFS(AssessedValuation[100% Residential],AssessedValuation[Dist],$C256,AssessedValuation[Tif_NonTIF],$A$4)</f>
        <v>0</v>
      </c>
      <c r="H256" s="8">
        <f>SUMIFS(AssessedValuation[100% Ag Land],AssessedValuation[Dist],$C256,AssessedValuation[Tif_NonTIF],$A$4)</f>
        <v>0</v>
      </c>
      <c r="I256" s="8">
        <f>SUMIFS(AssessedValuation[100% Ag Building],AssessedValuation[Dist],$C256,AssessedValuation[Tif_NonTIF],$A$4)</f>
        <v>0</v>
      </c>
      <c r="J256" s="8">
        <f>SUMIFS(AssessedValuation[100% Commercial],AssessedValuation[Dist],$C256,AssessedValuation[Tif_NonTIF],$A$4)</f>
        <v>0</v>
      </c>
      <c r="K256" s="8">
        <f>SUMIFS(AssessedValuation[100% Industrial],AssessedValuation[Dist],$C256,AssessedValuation[Tif_NonTIF],$A$4)</f>
        <v>2901180</v>
      </c>
      <c r="L256" s="8">
        <f>SUMIFS(AssessedValuation[100% Reserved],AssessedValuation[Dist],$C256,AssessedValuation[Tif_NonTIF],$A$4)</f>
        <v>0</v>
      </c>
      <c r="M256" s="8">
        <f>SUMIFS(AssessedValuation[100% Reserved3],AssessedValuation[Dist],$C256,AssessedValuation[Tif_NonTIF],$A$4)</f>
        <v>0</v>
      </c>
      <c r="N256" s="8">
        <f>SUMIFS(AssessedValuation[100% Railroads],AssessedValuation[Dist],$C256,AssessedValuation[Tif_NonTIF],$A$4)</f>
        <v>0</v>
      </c>
      <c r="O256" s="8">
        <f>SUMIFS(AssessedValuation[100% Utilities],AssessedValuation[Dist],$C256,AssessedValuation[Tif_NonTIF],$A$4)</f>
        <v>0</v>
      </c>
      <c r="P256" s="8">
        <f>SUMIFS(AssessedValuation[100% Other],AssessedValuation[Dist],$C256,AssessedValuation[Tif_NonTIF],$A$4)</f>
        <v>0</v>
      </c>
      <c r="Q256" s="8">
        <f>SUMIFS(AssessedValuation[100% Gross],AssessedValuation[Dist],$C256,AssessedValuation[Tif_NonTIF],$A$4)</f>
        <v>2901180</v>
      </c>
      <c r="R256" s="8">
        <f>SUMIFS(AssessedValuation[100% Military Exempt],AssessedValuation[Dist],$C256,AssessedValuation[Tif_NonTIF],$A$4)</f>
        <v>0</v>
      </c>
      <c r="S256" s="8">
        <f>SUMIFS(AssessedValuation[100% Net],AssessedValuation[Dist],$C256,AssessedValuation[Tif_NonTIF],$A$4)</f>
        <v>2901180</v>
      </c>
      <c r="T256" s="8">
        <f>SUMIFS(AssessedValuation[100% Gas &amp; Elec Utilities],AssessedValuation[Dist],$C256,AssessedValuation[Tif_NonTIF],$A$4)</f>
        <v>0</v>
      </c>
      <c r="U256" s="8">
        <f t="shared" si="3"/>
        <v>2901180</v>
      </c>
    </row>
    <row r="257" spans="1:21" x14ac:dyDescent="0.25">
      <c r="A257">
        <f>'Assessed Non-TIF'!A257</f>
        <v>2024</v>
      </c>
      <c r="B257" t="str">
        <f>'Assessed Non-TIF'!B257</f>
        <v>12</v>
      </c>
      <c r="C257" t="str">
        <f>'Assessed Non-TIF'!C257</f>
        <v>5877</v>
      </c>
      <c r="D257" t="str">
        <f>'Assessed Non-TIF'!D257</f>
        <v>5877</v>
      </c>
      <c r="E257" t="str">
        <f>'Assessed Non-TIF'!E257</f>
        <v>SERGEANT BLUFF-LUTON</v>
      </c>
      <c r="F257" t="str">
        <f>'Assessed Non-TIF'!F257</f>
        <v>Sergeant Bluff-Luton</v>
      </c>
      <c r="G257" s="8">
        <f>SUMIFS(AssessedValuation[100% Residential],AssessedValuation[Dist],$C257,AssessedValuation[Tif_NonTIF],$A$4)</f>
        <v>9619746</v>
      </c>
      <c r="H257" s="8">
        <f>SUMIFS(AssessedValuation[100% Ag Land],AssessedValuation[Dist],$C257,AssessedValuation[Tif_NonTIF],$A$4)</f>
        <v>150812</v>
      </c>
      <c r="I257" s="8">
        <f>SUMIFS(AssessedValuation[100% Ag Building],AssessedValuation[Dist],$C257,AssessedValuation[Tif_NonTIF],$A$4)</f>
        <v>45853</v>
      </c>
      <c r="J257" s="8">
        <f>SUMIFS(AssessedValuation[100% Commercial],AssessedValuation[Dist],$C257,AssessedValuation[Tif_NonTIF],$A$4)</f>
        <v>105304229</v>
      </c>
      <c r="K257" s="8">
        <f>SUMIFS(AssessedValuation[100% Industrial],AssessedValuation[Dist],$C257,AssessedValuation[Tif_NonTIF],$A$4)</f>
        <v>106420224</v>
      </c>
      <c r="L257" s="8">
        <f>SUMIFS(AssessedValuation[100% Reserved],AssessedValuation[Dist],$C257,AssessedValuation[Tif_NonTIF],$A$4)</f>
        <v>0</v>
      </c>
      <c r="M257" s="8">
        <f>SUMIFS(AssessedValuation[100% Reserved3],AssessedValuation[Dist],$C257,AssessedValuation[Tif_NonTIF],$A$4)</f>
        <v>0</v>
      </c>
      <c r="N257" s="8">
        <f>SUMIFS(AssessedValuation[100% Railroads],AssessedValuation[Dist],$C257,AssessedValuation[Tif_NonTIF],$A$4)</f>
        <v>0</v>
      </c>
      <c r="O257" s="8">
        <f>SUMIFS(AssessedValuation[100% Utilities],AssessedValuation[Dist],$C257,AssessedValuation[Tif_NonTIF],$A$4)</f>
        <v>0</v>
      </c>
      <c r="P257" s="8">
        <f>SUMIFS(AssessedValuation[100% Other],AssessedValuation[Dist],$C257,AssessedValuation[Tif_NonTIF],$A$4)</f>
        <v>0</v>
      </c>
      <c r="Q257" s="8">
        <f>SUMIFS(AssessedValuation[100% Gross],AssessedValuation[Dist],$C257,AssessedValuation[Tif_NonTIF],$A$4)</f>
        <v>221540864</v>
      </c>
      <c r="R257" s="8">
        <f>SUMIFS(AssessedValuation[100% Military Exempt],AssessedValuation[Dist],$C257,AssessedValuation[Tif_NonTIF],$A$4)</f>
        <v>0</v>
      </c>
      <c r="S257" s="8">
        <f>SUMIFS(AssessedValuation[100% Net],AssessedValuation[Dist],$C257,AssessedValuation[Tif_NonTIF],$A$4)</f>
        <v>221540864</v>
      </c>
      <c r="T257" s="8">
        <f>SUMIFS(AssessedValuation[100% Gas &amp; Elec Utilities],AssessedValuation[Dist],$C257,AssessedValuation[Tif_NonTIF],$A$4)</f>
        <v>0</v>
      </c>
      <c r="U257" s="8">
        <f t="shared" si="3"/>
        <v>221540864</v>
      </c>
    </row>
    <row r="258" spans="1:21" x14ac:dyDescent="0.25">
      <c r="A258">
        <f>'Assessed Non-TIF'!A258</f>
        <v>2024</v>
      </c>
      <c r="B258" t="str">
        <f>'Assessed Non-TIF'!B258</f>
        <v>15</v>
      </c>
      <c r="C258" t="str">
        <f>'Assessed Non-TIF'!C258</f>
        <v>5895</v>
      </c>
      <c r="D258" t="str">
        <f>'Assessed Non-TIF'!D258</f>
        <v>5895</v>
      </c>
      <c r="E258" t="str">
        <f>'Assessed Non-TIF'!E258</f>
        <v>SEYMOUR</v>
      </c>
      <c r="F258" t="str">
        <f>'Assessed Non-TIF'!F258</f>
        <v>Seymour</v>
      </c>
      <c r="G258" s="8">
        <f>SUMIFS(AssessedValuation[100% Residential],AssessedValuation[Dist],$C258,AssessedValuation[Tif_NonTIF],$A$4)</f>
        <v>0</v>
      </c>
      <c r="H258" s="8">
        <f>SUMIFS(AssessedValuation[100% Ag Land],AssessedValuation[Dist],$C258,AssessedValuation[Tif_NonTIF],$A$4)</f>
        <v>0</v>
      </c>
      <c r="I258" s="8">
        <f>SUMIFS(AssessedValuation[100% Ag Building],AssessedValuation[Dist],$C258,AssessedValuation[Tif_NonTIF],$A$4)</f>
        <v>0</v>
      </c>
      <c r="J258" s="8">
        <f>SUMIFS(AssessedValuation[100% Commercial],AssessedValuation[Dist],$C258,AssessedValuation[Tif_NonTIF],$A$4)</f>
        <v>0</v>
      </c>
      <c r="K258" s="8">
        <f>SUMIFS(AssessedValuation[100% Industrial],AssessedValuation[Dist],$C258,AssessedValuation[Tif_NonTIF],$A$4)</f>
        <v>0</v>
      </c>
      <c r="L258" s="8">
        <f>SUMIFS(AssessedValuation[100% Reserved],AssessedValuation[Dist],$C258,AssessedValuation[Tif_NonTIF],$A$4)</f>
        <v>0</v>
      </c>
      <c r="M258" s="8">
        <f>SUMIFS(AssessedValuation[100% Reserved3],AssessedValuation[Dist],$C258,AssessedValuation[Tif_NonTIF],$A$4)</f>
        <v>0</v>
      </c>
      <c r="N258" s="8">
        <f>SUMIFS(AssessedValuation[100% Railroads],AssessedValuation[Dist],$C258,AssessedValuation[Tif_NonTIF],$A$4)</f>
        <v>0</v>
      </c>
      <c r="O258" s="8">
        <f>SUMIFS(AssessedValuation[100% Utilities],AssessedValuation[Dist],$C258,AssessedValuation[Tif_NonTIF],$A$4)</f>
        <v>0</v>
      </c>
      <c r="P258" s="8">
        <f>SUMIFS(AssessedValuation[100% Other],AssessedValuation[Dist],$C258,AssessedValuation[Tif_NonTIF],$A$4)</f>
        <v>0</v>
      </c>
      <c r="Q258" s="8">
        <f>SUMIFS(AssessedValuation[100% Gross],AssessedValuation[Dist],$C258,AssessedValuation[Tif_NonTIF],$A$4)</f>
        <v>0</v>
      </c>
      <c r="R258" s="8">
        <f>SUMIFS(AssessedValuation[100% Military Exempt],AssessedValuation[Dist],$C258,AssessedValuation[Tif_NonTIF],$A$4)</f>
        <v>0</v>
      </c>
      <c r="S258" s="8">
        <f>SUMIFS(AssessedValuation[100% Net],AssessedValuation[Dist],$C258,AssessedValuation[Tif_NonTIF],$A$4)</f>
        <v>0</v>
      </c>
      <c r="T258" s="8">
        <f>SUMIFS(AssessedValuation[100% Gas &amp; Elec Utilities],AssessedValuation[Dist],$C258,AssessedValuation[Tif_NonTIF],$A$4)</f>
        <v>0</v>
      </c>
      <c r="U258" s="8">
        <f t="shared" si="3"/>
        <v>0</v>
      </c>
    </row>
    <row r="259" spans="1:21" x14ac:dyDescent="0.25">
      <c r="A259">
        <f>'Assessed Non-TIF'!A259</f>
        <v>2024</v>
      </c>
      <c r="B259" t="str">
        <f>'Assessed Non-TIF'!B259</f>
        <v>12</v>
      </c>
      <c r="C259" t="str">
        <f>'Assessed Non-TIF'!C259</f>
        <v>5949</v>
      </c>
      <c r="D259" t="str">
        <f>'Assessed Non-TIF'!D259</f>
        <v>5949</v>
      </c>
      <c r="E259" t="str">
        <f>'Assessed Non-TIF'!E259</f>
        <v>SHELDON</v>
      </c>
      <c r="F259" t="str">
        <f>'Assessed Non-TIF'!F259</f>
        <v>Sheldon</v>
      </c>
      <c r="G259" s="8">
        <f>SUMIFS(AssessedValuation[100% Residential],AssessedValuation[Dist],$C259,AssessedValuation[Tif_NonTIF],$A$4)</f>
        <v>37961883</v>
      </c>
      <c r="H259" s="8">
        <f>SUMIFS(AssessedValuation[100% Ag Land],AssessedValuation[Dist],$C259,AssessedValuation[Tif_NonTIF],$A$4)</f>
        <v>3416999</v>
      </c>
      <c r="I259" s="8">
        <f>SUMIFS(AssessedValuation[100% Ag Building],AssessedValuation[Dist],$C259,AssessedValuation[Tif_NonTIF],$A$4)</f>
        <v>172535</v>
      </c>
      <c r="J259" s="8">
        <f>SUMIFS(AssessedValuation[100% Commercial],AssessedValuation[Dist],$C259,AssessedValuation[Tif_NonTIF],$A$4)</f>
        <v>50571590</v>
      </c>
      <c r="K259" s="8">
        <f>SUMIFS(AssessedValuation[100% Industrial],AssessedValuation[Dist],$C259,AssessedValuation[Tif_NonTIF],$A$4)</f>
        <v>33891384</v>
      </c>
      <c r="L259" s="8">
        <f>SUMIFS(AssessedValuation[100% Reserved],AssessedValuation[Dist],$C259,AssessedValuation[Tif_NonTIF],$A$4)</f>
        <v>0</v>
      </c>
      <c r="M259" s="8">
        <f>SUMIFS(AssessedValuation[100% Reserved3],AssessedValuation[Dist],$C259,AssessedValuation[Tif_NonTIF],$A$4)</f>
        <v>0</v>
      </c>
      <c r="N259" s="8">
        <f>SUMIFS(AssessedValuation[100% Railroads],AssessedValuation[Dist],$C259,AssessedValuation[Tif_NonTIF],$A$4)</f>
        <v>0</v>
      </c>
      <c r="O259" s="8">
        <f>SUMIFS(AssessedValuation[100% Utilities],AssessedValuation[Dist],$C259,AssessedValuation[Tif_NonTIF],$A$4)</f>
        <v>0</v>
      </c>
      <c r="P259" s="8">
        <f>SUMIFS(AssessedValuation[100% Other],AssessedValuation[Dist],$C259,AssessedValuation[Tif_NonTIF],$A$4)</f>
        <v>0</v>
      </c>
      <c r="Q259" s="8">
        <f>SUMIFS(AssessedValuation[100% Gross],AssessedValuation[Dist],$C259,AssessedValuation[Tif_NonTIF],$A$4)</f>
        <v>126014391</v>
      </c>
      <c r="R259" s="8">
        <f>SUMIFS(AssessedValuation[100% Military Exempt],AssessedValuation[Dist],$C259,AssessedValuation[Tif_NonTIF],$A$4)</f>
        <v>55560</v>
      </c>
      <c r="S259" s="8">
        <f>SUMIFS(AssessedValuation[100% Net],AssessedValuation[Dist],$C259,AssessedValuation[Tif_NonTIF],$A$4)</f>
        <v>125958831</v>
      </c>
      <c r="T259" s="8">
        <f>SUMIFS(AssessedValuation[100% Gas &amp; Elec Utilities],AssessedValuation[Dist],$C259,AssessedValuation[Tif_NonTIF],$A$4)</f>
        <v>0</v>
      </c>
      <c r="U259" s="8">
        <f t="shared" si="3"/>
        <v>125958831</v>
      </c>
    </row>
    <row r="260" spans="1:21" x14ac:dyDescent="0.25">
      <c r="A260">
        <f>'Assessed Non-TIF'!A260</f>
        <v>2024</v>
      </c>
      <c r="B260" t="str">
        <f>'Assessed Non-TIF'!B260</f>
        <v>13</v>
      </c>
      <c r="C260" t="str">
        <f>'Assessed Non-TIF'!C260</f>
        <v>5976</v>
      </c>
      <c r="D260" t="str">
        <f>'Assessed Non-TIF'!D260</f>
        <v>5976</v>
      </c>
      <c r="E260" t="str">
        <f>'Assessed Non-TIF'!E260</f>
        <v>SHENANDOAH</v>
      </c>
      <c r="F260" t="str">
        <f>'Assessed Non-TIF'!F260</f>
        <v>Shenandoah</v>
      </c>
      <c r="G260" s="8">
        <f>SUMIFS(AssessedValuation[100% Residential],AssessedValuation[Dist],$C260,AssessedValuation[Tif_NonTIF],$A$4)</f>
        <v>3186070</v>
      </c>
      <c r="H260" s="8">
        <f>SUMIFS(AssessedValuation[100% Ag Land],AssessedValuation[Dist],$C260,AssessedValuation[Tif_NonTIF],$A$4)</f>
        <v>103136</v>
      </c>
      <c r="I260" s="8">
        <f>SUMIFS(AssessedValuation[100% Ag Building],AssessedValuation[Dist],$C260,AssessedValuation[Tif_NonTIF],$A$4)</f>
        <v>0</v>
      </c>
      <c r="J260" s="8">
        <f>SUMIFS(AssessedValuation[100% Commercial],AssessedValuation[Dist],$C260,AssessedValuation[Tif_NonTIF],$A$4)</f>
        <v>3246554</v>
      </c>
      <c r="K260" s="8">
        <f>SUMIFS(AssessedValuation[100% Industrial],AssessedValuation[Dist],$C260,AssessedValuation[Tif_NonTIF],$A$4)</f>
        <v>0</v>
      </c>
      <c r="L260" s="8">
        <f>SUMIFS(AssessedValuation[100% Reserved],AssessedValuation[Dist],$C260,AssessedValuation[Tif_NonTIF],$A$4)</f>
        <v>0</v>
      </c>
      <c r="M260" s="8">
        <f>SUMIFS(AssessedValuation[100% Reserved3],AssessedValuation[Dist],$C260,AssessedValuation[Tif_NonTIF],$A$4)</f>
        <v>0</v>
      </c>
      <c r="N260" s="8">
        <f>SUMIFS(AssessedValuation[100% Railroads],AssessedValuation[Dist],$C260,AssessedValuation[Tif_NonTIF],$A$4)</f>
        <v>0</v>
      </c>
      <c r="O260" s="8">
        <f>SUMIFS(AssessedValuation[100% Utilities],AssessedValuation[Dist],$C260,AssessedValuation[Tif_NonTIF],$A$4)</f>
        <v>0</v>
      </c>
      <c r="P260" s="8">
        <f>SUMIFS(AssessedValuation[100% Other],AssessedValuation[Dist],$C260,AssessedValuation[Tif_NonTIF],$A$4)</f>
        <v>0</v>
      </c>
      <c r="Q260" s="8">
        <f>SUMIFS(AssessedValuation[100% Gross],AssessedValuation[Dist],$C260,AssessedValuation[Tif_NonTIF],$A$4)</f>
        <v>6535760</v>
      </c>
      <c r="R260" s="8">
        <f>SUMIFS(AssessedValuation[100% Military Exempt],AssessedValuation[Dist],$C260,AssessedValuation[Tif_NonTIF],$A$4)</f>
        <v>0</v>
      </c>
      <c r="S260" s="8">
        <f>SUMIFS(AssessedValuation[100% Net],AssessedValuation[Dist],$C260,AssessedValuation[Tif_NonTIF],$A$4)</f>
        <v>6535760</v>
      </c>
      <c r="T260" s="8">
        <f>SUMIFS(AssessedValuation[100% Gas &amp; Elec Utilities],AssessedValuation[Dist],$C260,AssessedValuation[Tif_NonTIF],$A$4)</f>
        <v>0</v>
      </c>
      <c r="U260" s="8">
        <f t="shared" si="3"/>
        <v>6535760</v>
      </c>
    </row>
    <row r="261" spans="1:21" x14ac:dyDescent="0.25">
      <c r="A261">
        <f>'Assessed Non-TIF'!A261</f>
        <v>2024</v>
      </c>
      <c r="B261" t="str">
        <f>'Assessed Non-TIF'!B261</f>
        <v>12</v>
      </c>
      <c r="C261" t="str">
        <f>'Assessed Non-TIF'!C261</f>
        <v>5994</v>
      </c>
      <c r="D261" t="str">
        <f>'Assessed Non-TIF'!D261</f>
        <v>5994</v>
      </c>
      <c r="E261" t="str">
        <f>'Assessed Non-TIF'!E261</f>
        <v>SIBLEY-OCHEYEDAN</v>
      </c>
      <c r="F261" t="str">
        <f>'Assessed Non-TIF'!F261</f>
        <v>Sibley-Ocheyedan</v>
      </c>
      <c r="G261" s="8">
        <f>SUMIFS(AssessedValuation[100% Residential],AssessedValuation[Dist],$C261,AssessedValuation[Tif_NonTIF],$A$4)</f>
        <v>9973879</v>
      </c>
      <c r="H261" s="8">
        <f>SUMIFS(AssessedValuation[100% Ag Land],AssessedValuation[Dist],$C261,AssessedValuation[Tif_NonTIF],$A$4)</f>
        <v>0</v>
      </c>
      <c r="I261" s="8">
        <f>SUMIFS(AssessedValuation[100% Ag Building],AssessedValuation[Dist],$C261,AssessedValuation[Tif_NonTIF],$A$4)</f>
        <v>0</v>
      </c>
      <c r="J261" s="8">
        <f>SUMIFS(AssessedValuation[100% Commercial],AssessedValuation[Dist],$C261,AssessedValuation[Tif_NonTIF],$A$4)</f>
        <v>12471995</v>
      </c>
      <c r="K261" s="8">
        <f>SUMIFS(AssessedValuation[100% Industrial],AssessedValuation[Dist],$C261,AssessedValuation[Tif_NonTIF],$A$4)</f>
        <v>14835037</v>
      </c>
      <c r="L261" s="8">
        <f>SUMIFS(AssessedValuation[100% Reserved],AssessedValuation[Dist],$C261,AssessedValuation[Tif_NonTIF],$A$4)</f>
        <v>0</v>
      </c>
      <c r="M261" s="8">
        <f>SUMIFS(AssessedValuation[100% Reserved3],AssessedValuation[Dist],$C261,AssessedValuation[Tif_NonTIF],$A$4)</f>
        <v>0</v>
      </c>
      <c r="N261" s="8">
        <f>SUMIFS(AssessedValuation[100% Railroads],AssessedValuation[Dist],$C261,AssessedValuation[Tif_NonTIF],$A$4)</f>
        <v>0</v>
      </c>
      <c r="O261" s="8">
        <f>SUMIFS(AssessedValuation[100% Utilities],AssessedValuation[Dist],$C261,AssessedValuation[Tif_NonTIF],$A$4)</f>
        <v>0</v>
      </c>
      <c r="P261" s="8">
        <f>SUMIFS(AssessedValuation[100% Other],AssessedValuation[Dist],$C261,AssessedValuation[Tif_NonTIF],$A$4)</f>
        <v>0</v>
      </c>
      <c r="Q261" s="8">
        <f>SUMIFS(AssessedValuation[100% Gross],AssessedValuation[Dist],$C261,AssessedValuation[Tif_NonTIF],$A$4)</f>
        <v>37280911</v>
      </c>
      <c r="R261" s="8">
        <f>SUMIFS(AssessedValuation[100% Military Exempt],AssessedValuation[Dist],$C261,AssessedValuation[Tif_NonTIF],$A$4)</f>
        <v>0</v>
      </c>
      <c r="S261" s="8">
        <f>SUMIFS(AssessedValuation[100% Net],AssessedValuation[Dist],$C261,AssessedValuation[Tif_NonTIF],$A$4)</f>
        <v>37280911</v>
      </c>
      <c r="T261" s="8">
        <f>SUMIFS(AssessedValuation[100% Gas &amp; Elec Utilities],AssessedValuation[Dist],$C261,AssessedValuation[Tif_NonTIF],$A$4)</f>
        <v>0</v>
      </c>
      <c r="U261" s="8">
        <f t="shared" si="3"/>
        <v>37280911</v>
      </c>
    </row>
    <row r="262" spans="1:21" x14ac:dyDescent="0.25">
      <c r="A262">
        <f>'Assessed Non-TIF'!A262</f>
        <v>2024</v>
      </c>
      <c r="B262" t="str">
        <f>'Assessed Non-TIF'!B262</f>
        <v>13</v>
      </c>
      <c r="C262" t="str">
        <f>'Assessed Non-TIF'!C262</f>
        <v>6003</v>
      </c>
      <c r="D262" t="str">
        <f>'Assessed Non-TIF'!D262</f>
        <v>6003</v>
      </c>
      <c r="E262" t="str">
        <f>'Assessed Non-TIF'!E262</f>
        <v>SIDNEY</v>
      </c>
      <c r="F262" t="str">
        <f>'Assessed Non-TIF'!F262</f>
        <v>Sidney</v>
      </c>
      <c r="G262" s="8">
        <f>SUMIFS(AssessedValuation[100% Residential],AssessedValuation[Dist],$C262,AssessedValuation[Tif_NonTIF],$A$4)</f>
        <v>0</v>
      </c>
      <c r="H262" s="8">
        <f>SUMIFS(AssessedValuation[100% Ag Land],AssessedValuation[Dist],$C262,AssessedValuation[Tif_NonTIF],$A$4)</f>
        <v>0</v>
      </c>
      <c r="I262" s="8">
        <f>SUMIFS(AssessedValuation[100% Ag Building],AssessedValuation[Dist],$C262,AssessedValuation[Tif_NonTIF],$A$4)</f>
        <v>0</v>
      </c>
      <c r="J262" s="8">
        <f>SUMIFS(AssessedValuation[100% Commercial],AssessedValuation[Dist],$C262,AssessedValuation[Tif_NonTIF],$A$4)</f>
        <v>0</v>
      </c>
      <c r="K262" s="8">
        <f>SUMIFS(AssessedValuation[100% Industrial],AssessedValuation[Dist],$C262,AssessedValuation[Tif_NonTIF],$A$4)</f>
        <v>0</v>
      </c>
      <c r="L262" s="8">
        <f>SUMIFS(AssessedValuation[100% Reserved],AssessedValuation[Dist],$C262,AssessedValuation[Tif_NonTIF],$A$4)</f>
        <v>0</v>
      </c>
      <c r="M262" s="8">
        <f>SUMIFS(AssessedValuation[100% Reserved3],AssessedValuation[Dist],$C262,AssessedValuation[Tif_NonTIF],$A$4)</f>
        <v>0</v>
      </c>
      <c r="N262" s="8">
        <f>SUMIFS(AssessedValuation[100% Railroads],AssessedValuation[Dist],$C262,AssessedValuation[Tif_NonTIF],$A$4)</f>
        <v>0</v>
      </c>
      <c r="O262" s="8">
        <f>SUMIFS(AssessedValuation[100% Utilities],AssessedValuation[Dist],$C262,AssessedValuation[Tif_NonTIF],$A$4)</f>
        <v>0</v>
      </c>
      <c r="P262" s="8">
        <f>SUMIFS(AssessedValuation[100% Other],AssessedValuation[Dist],$C262,AssessedValuation[Tif_NonTIF],$A$4)</f>
        <v>0</v>
      </c>
      <c r="Q262" s="8">
        <f>SUMIFS(AssessedValuation[100% Gross],AssessedValuation[Dist],$C262,AssessedValuation[Tif_NonTIF],$A$4)</f>
        <v>0</v>
      </c>
      <c r="R262" s="8">
        <f>SUMIFS(AssessedValuation[100% Military Exempt],AssessedValuation[Dist],$C262,AssessedValuation[Tif_NonTIF],$A$4)</f>
        <v>0</v>
      </c>
      <c r="S262" s="8">
        <f>SUMIFS(AssessedValuation[100% Net],AssessedValuation[Dist],$C262,AssessedValuation[Tif_NonTIF],$A$4)</f>
        <v>0</v>
      </c>
      <c r="T262" s="8">
        <f>SUMIFS(AssessedValuation[100% Gas &amp; Elec Utilities],AssessedValuation[Dist],$C262,AssessedValuation[Tif_NonTIF],$A$4)</f>
        <v>0</v>
      </c>
      <c r="U262" s="8">
        <f t="shared" si="3"/>
        <v>0</v>
      </c>
    </row>
    <row r="263" spans="1:21" x14ac:dyDescent="0.25">
      <c r="A263">
        <f>'Assessed Non-TIF'!A263</f>
        <v>2024</v>
      </c>
      <c r="B263" t="str">
        <f>'Assessed Non-TIF'!B263</f>
        <v>15</v>
      </c>
      <c r="C263" t="str">
        <f>'Assessed Non-TIF'!C263</f>
        <v>6012</v>
      </c>
      <c r="D263" t="str">
        <f>'Assessed Non-TIF'!D263</f>
        <v>6012</v>
      </c>
      <c r="E263" t="str">
        <f>'Assessed Non-TIF'!E263</f>
        <v>SIGOURNEY</v>
      </c>
      <c r="F263" t="str">
        <f>'Assessed Non-TIF'!F263</f>
        <v>Sigourney</v>
      </c>
      <c r="G263" s="8">
        <f>SUMIFS(AssessedValuation[100% Residential],AssessedValuation[Dist],$C263,AssessedValuation[Tif_NonTIF],$A$4)</f>
        <v>0</v>
      </c>
      <c r="H263" s="8">
        <f>SUMIFS(AssessedValuation[100% Ag Land],AssessedValuation[Dist],$C263,AssessedValuation[Tif_NonTIF],$A$4)</f>
        <v>0</v>
      </c>
      <c r="I263" s="8">
        <f>SUMIFS(AssessedValuation[100% Ag Building],AssessedValuation[Dist],$C263,AssessedValuation[Tif_NonTIF],$A$4)</f>
        <v>0</v>
      </c>
      <c r="J263" s="8">
        <f>SUMIFS(AssessedValuation[100% Commercial],AssessedValuation[Dist],$C263,AssessedValuation[Tif_NonTIF],$A$4)</f>
        <v>0</v>
      </c>
      <c r="K263" s="8">
        <f>SUMIFS(AssessedValuation[100% Industrial],AssessedValuation[Dist],$C263,AssessedValuation[Tif_NonTIF],$A$4)</f>
        <v>0</v>
      </c>
      <c r="L263" s="8">
        <f>SUMIFS(AssessedValuation[100% Reserved],AssessedValuation[Dist],$C263,AssessedValuation[Tif_NonTIF],$A$4)</f>
        <v>0</v>
      </c>
      <c r="M263" s="8">
        <f>SUMIFS(AssessedValuation[100% Reserved3],AssessedValuation[Dist],$C263,AssessedValuation[Tif_NonTIF],$A$4)</f>
        <v>0</v>
      </c>
      <c r="N263" s="8">
        <f>SUMIFS(AssessedValuation[100% Railroads],AssessedValuation[Dist],$C263,AssessedValuation[Tif_NonTIF],$A$4)</f>
        <v>0</v>
      </c>
      <c r="O263" s="8">
        <f>SUMIFS(AssessedValuation[100% Utilities],AssessedValuation[Dist],$C263,AssessedValuation[Tif_NonTIF],$A$4)</f>
        <v>0</v>
      </c>
      <c r="P263" s="8">
        <f>SUMIFS(AssessedValuation[100% Other],AssessedValuation[Dist],$C263,AssessedValuation[Tif_NonTIF],$A$4)</f>
        <v>0</v>
      </c>
      <c r="Q263" s="8">
        <f>SUMIFS(AssessedValuation[100% Gross],AssessedValuation[Dist],$C263,AssessedValuation[Tif_NonTIF],$A$4)</f>
        <v>0</v>
      </c>
      <c r="R263" s="8">
        <f>SUMIFS(AssessedValuation[100% Military Exempt],AssessedValuation[Dist],$C263,AssessedValuation[Tif_NonTIF],$A$4)</f>
        <v>0</v>
      </c>
      <c r="S263" s="8">
        <f>SUMIFS(AssessedValuation[100% Net],AssessedValuation[Dist],$C263,AssessedValuation[Tif_NonTIF],$A$4)</f>
        <v>0</v>
      </c>
      <c r="T263" s="8">
        <f>SUMIFS(AssessedValuation[100% Gas &amp; Elec Utilities],AssessedValuation[Dist],$C263,AssessedValuation[Tif_NonTIF],$A$4)</f>
        <v>0</v>
      </c>
      <c r="U263" s="8">
        <f t="shared" si="3"/>
        <v>0</v>
      </c>
    </row>
    <row r="264" spans="1:21" x14ac:dyDescent="0.25">
      <c r="A264">
        <f>'Assessed Non-TIF'!A264</f>
        <v>2024</v>
      </c>
      <c r="B264" t="str">
        <f>'Assessed Non-TIF'!B264</f>
        <v>12</v>
      </c>
      <c r="C264" t="str">
        <f>'Assessed Non-TIF'!C264</f>
        <v>6030</v>
      </c>
      <c r="D264" t="str">
        <f>'Assessed Non-TIF'!D264</f>
        <v>6030</v>
      </c>
      <c r="E264" t="str">
        <f>'Assessed Non-TIF'!E264</f>
        <v>SIOUX CENTER</v>
      </c>
      <c r="F264" t="str">
        <f>'Assessed Non-TIF'!F264</f>
        <v>Sioux Center</v>
      </c>
      <c r="G264" s="8">
        <f>SUMIFS(AssessedValuation[100% Residential],AssessedValuation[Dist],$C264,AssessedValuation[Tif_NonTIF],$A$4)</f>
        <v>44503218</v>
      </c>
      <c r="H264" s="8">
        <f>SUMIFS(AssessedValuation[100% Ag Land],AssessedValuation[Dist],$C264,AssessedValuation[Tif_NonTIF],$A$4)</f>
        <v>5330597</v>
      </c>
      <c r="I264" s="8">
        <f>SUMIFS(AssessedValuation[100% Ag Building],AssessedValuation[Dist],$C264,AssessedValuation[Tif_NonTIF],$A$4)</f>
        <v>2745226</v>
      </c>
      <c r="J264" s="8">
        <f>SUMIFS(AssessedValuation[100% Commercial],AssessedValuation[Dist],$C264,AssessedValuation[Tif_NonTIF],$A$4)</f>
        <v>53426261</v>
      </c>
      <c r="K264" s="8">
        <f>SUMIFS(AssessedValuation[100% Industrial],AssessedValuation[Dist],$C264,AssessedValuation[Tif_NonTIF],$A$4)</f>
        <v>16008874</v>
      </c>
      <c r="L264" s="8">
        <f>SUMIFS(AssessedValuation[100% Reserved],AssessedValuation[Dist],$C264,AssessedValuation[Tif_NonTIF],$A$4)</f>
        <v>0</v>
      </c>
      <c r="M264" s="8">
        <f>SUMIFS(AssessedValuation[100% Reserved3],AssessedValuation[Dist],$C264,AssessedValuation[Tif_NonTIF],$A$4)</f>
        <v>0</v>
      </c>
      <c r="N264" s="8">
        <f>SUMIFS(AssessedValuation[100% Railroads],AssessedValuation[Dist],$C264,AssessedValuation[Tif_NonTIF],$A$4)</f>
        <v>0</v>
      </c>
      <c r="O264" s="8">
        <f>SUMIFS(AssessedValuation[100% Utilities],AssessedValuation[Dist],$C264,AssessedValuation[Tif_NonTIF],$A$4)</f>
        <v>0</v>
      </c>
      <c r="P264" s="8">
        <f>SUMIFS(AssessedValuation[100% Other],AssessedValuation[Dist],$C264,AssessedValuation[Tif_NonTIF],$A$4)</f>
        <v>0</v>
      </c>
      <c r="Q264" s="8">
        <f>SUMIFS(AssessedValuation[100% Gross],AssessedValuation[Dist],$C264,AssessedValuation[Tif_NonTIF],$A$4)</f>
        <v>122014176</v>
      </c>
      <c r="R264" s="8">
        <f>SUMIFS(AssessedValuation[100% Military Exempt],AssessedValuation[Dist],$C264,AssessedValuation[Tif_NonTIF],$A$4)</f>
        <v>3704</v>
      </c>
      <c r="S264" s="8">
        <f>SUMIFS(AssessedValuation[100% Net],AssessedValuation[Dist],$C264,AssessedValuation[Tif_NonTIF],$A$4)</f>
        <v>122010472</v>
      </c>
      <c r="T264" s="8">
        <f>SUMIFS(AssessedValuation[100% Gas &amp; Elec Utilities],AssessedValuation[Dist],$C264,AssessedValuation[Tif_NonTIF],$A$4)</f>
        <v>0</v>
      </c>
      <c r="U264" s="8">
        <f t="shared" ref="U264:U327" si="4">SUM(S264:T264)</f>
        <v>122010472</v>
      </c>
    </row>
    <row r="265" spans="1:21" x14ac:dyDescent="0.25">
      <c r="A265">
        <f>'Assessed Non-TIF'!A265</f>
        <v>2024</v>
      </c>
      <c r="B265" t="str">
        <f>'Assessed Non-TIF'!B265</f>
        <v>05</v>
      </c>
      <c r="C265" t="str">
        <f>'Assessed Non-TIF'!C265</f>
        <v>6048</v>
      </c>
      <c r="D265" t="str">
        <f>'Assessed Non-TIF'!D265</f>
        <v>6035</v>
      </c>
      <c r="E265" t="str">
        <f>'Assessed Non-TIF'!E265</f>
        <v>SIOUX CENTRAL</v>
      </c>
      <c r="F265" t="str">
        <f>'Assessed Non-TIF'!F265</f>
        <v>Sioux Central</v>
      </c>
      <c r="G265" s="8">
        <f>SUMIFS(AssessedValuation[100% Residential],AssessedValuation[Dist],$C265,AssessedValuation[Tif_NonTIF],$A$4)</f>
        <v>0</v>
      </c>
      <c r="H265" s="8">
        <f>SUMIFS(AssessedValuation[100% Ag Land],AssessedValuation[Dist],$C265,AssessedValuation[Tif_NonTIF],$A$4)</f>
        <v>0</v>
      </c>
      <c r="I265" s="8">
        <f>SUMIFS(AssessedValuation[100% Ag Building],AssessedValuation[Dist],$C265,AssessedValuation[Tif_NonTIF],$A$4)</f>
        <v>0</v>
      </c>
      <c r="J265" s="8">
        <f>SUMIFS(AssessedValuation[100% Commercial],AssessedValuation[Dist],$C265,AssessedValuation[Tif_NonTIF],$A$4)</f>
        <v>0</v>
      </c>
      <c r="K265" s="8">
        <f>SUMIFS(AssessedValuation[100% Industrial],AssessedValuation[Dist],$C265,AssessedValuation[Tif_NonTIF],$A$4)</f>
        <v>0</v>
      </c>
      <c r="L265" s="8">
        <f>SUMIFS(AssessedValuation[100% Reserved],AssessedValuation[Dist],$C265,AssessedValuation[Tif_NonTIF],$A$4)</f>
        <v>0</v>
      </c>
      <c r="M265" s="8">
        <f>SUMIFS(AssessedValuation[100% Reserved3],AssessedValuation[Dist],$C265,AssessedValuation[Tif_NonTIF],$A$4)</f>
        <v>0</v>
      </c>
      <c r="N265" s="8">
        <f>SUMIFS(AssessedValuation[100% Railroads],AssessedValuation[Dist],$C265,AssessedValuation[Tif_NonTIF],$A$4)</f>
        <v>0</v>
      </c>
      <c r="O265" s="8">
        <f>SUMIFS(AssessedValuation[100% Utilities],AssessedValuation[Dist],$C265,AssessedValuation[Tif_NonTIF],$A$4)</f>
        <v>0</v>
      </c>
      <c r="P265" s="8">
        <f>SUMIFS(AssessedValuation[100% Other],AssessedValuation[Dist],$C265,AssessedValuation[Tif_NonTIF],$A$4)</f>
        <v>0</v>
      </c>
      <c r="Q265" s="8">
        <f>SUMIFS(AssessedValuation[100% Gross],AssessedValuation[Dist],$C265,AssessedValuation[Tif_NonTIF],$A$4)</f>
        <v>0</v>
      </c>
      <c r="R265" s="8">
        <f>SUMIFS(AssessedValuation[100% Military Exempt],AssessedValuation[Dist],$C265,AssessedValuation[Tif_NonTIF],$A$4)</f>
        <v>0</v>
      </c>
      <c r="S265" s="8">
        <f>SUMIFS(AssessedValuation[100% Net],AssessedValuation[Dist],$C265,AssessedValuation[Tif_NonTIF],$A$4)</f>
        <v>0</v>
      </c>
      <c r="T265" s="8">
        <f>SUMIFS(AssessedValuation[100% Gas &amp; Elec Utilities],AssessedValuation[Dist],$C265,AssessedValuation[Tif_NonTIF],$A$4)</f>
        <v>0</v>
      </c>
      <c r="U265" s="8">
        <f t="shared" si="4"/>
        <v>0</v>
      </c>
    </row>
    <row r="266" spans="1:21" x14ac:dyDescent="0.25">
      <c r="A266">
        <f>'Assessed Non-TIF'!A266</f>
        <v>2024</v>
      </c>
      <c r="B266" t="str">
        <f>'Assessed Non-TIF'!B266</f>
        <v>12</v>
      </c>
      <c r="C266" t="str">
        <f>'Assessed Non-TIF'!C266</f>
        <v>6039</v>
      </c>
      <c r="D266" t="str">
        <f>'Assessed Non-TIF'!D266</f>
        <v>6039</v>
      </c>
      <c r="E266" t="str">
        <f>'Assessed Non-TIF'!E266</f>
        <v>SIOUX CITY</v>
      </c>
      <c r="F266" t="str">
        <f>'Assessed Non-TIF'!F266</f>
        <v>Sioux City</v>
      </c>
      <c r="G266" s="8">
        <f>SUMIFS(AssessedValuation[100% Residential],AssessedValuation[Dist],$C266,AssessedValuation[Tif_NonTIF],$A$4)</f>
        <v>41137840</v>
      </c>
      <c r="H266" s="8">
        <f>SUMIFS(AssessedValuation[100% Ag Land],AssessedValuation[Dist],$C266,AssessedValuation[Tif_NonTIF],$A$4)</f>
        <v>1089</v>
      </c>
      <c r="I266" s="8">
        <f>SUMIFS(AssessedValuation[100% Ag Building],AssessedValuation[Dist],$C266,AssessedValuation[Tif_NonTIF],$A$4)</f>
        <v>0</v>
      </c>
      <c r="J266" s="8">
        <f>SUMIFS(AssessedValuation[100% Commercial],AssessedValuation[Dist],$C266,AssessedValuation[Tif_NonTIF],$A$4)</f>
        <v>250200375</v>
      </c>
      <c r="K266" s="8">
        <f>SUMIFS(AssessedValuation[100% Industrial],AssessedValuation[Dist],$C266,AssessedValuation[Tif_NonTIF],$A$4)</f>
        <v>28663550</v>
      </c>
      <c r="L266" s="8">
        <f>SUMIFS(AssessedValuation[100% Reserved],AssessedValuation[Dist],$C266,AssessedValuation[Tif_NonTIF],$A$4)</f>
        <v>0</v>
      </c>
      <c r="M266" s="8">
        <f>SUMIFS(AssessedValuation[100% Reserved3],AssessedValuation[Dist],$C266,AssessedValuation[Tif_NonTIF],$A$4)</f>
        <v>0</v>
      </c>
      <c r="N266" s="8">
        <f>SUMIFS(AssessedValuation[100% Railroads],AssessedValuation[Dist],$C266,AssessedValuation[Tif_NonTIF],$A$4)</f>
        <v>0</v>
      </c>
      <c r="O266" s="8">
        <f>SUMIFS(AssessedValuation[100% Utilities],AssessedValuation[Dist],$C266,AssessedValuation[Tif_NonTIF],$A$4)</f>
        <v>0</v>
      </c>
      <c r="P266" s="8">
        <f>SUMIFS(AssessedValuation[100% Other],AssessedValuation[Dist],$C266,AssessedValuation[Tif_NonTIF],$A$4)</f>
        <v>0</v>
      </c>
      <c r="Q266" s="8">
        <f>SUMIFS(AssessedValuation[100% Gross],AssessedValuation[Dist],$C266,AssessedValuation[Tif_NonTIF],$A$4)</f>
        <v>320002854</v>
      </c>
      <c r="R266" s="8">
        <f>SUMIFS(AssessedValuation[100% Military Exempt],AssessedValuation[Dist],$C266,AssessedValuation[Tif_NonTIF],$A$4)</f>
        <v>0</v>
      </c>
      <c r="S266" s="8">
        <f>SUMIFS(AssessedValuation[100% Net],AssessedValuation[Dist],$C266,AssessedValuation[Tif_NonTIF],$A$4)</f>
        <v>320002854</v>
      </c>
      <c r="T266" s="8">
        <f>SUMIFS(AssessedValuation[100% Gas &amp; Elec Utilities],AssessedValuation[Dist],$C266,AssessedValuation[Tif_NonTIF],$A$4)</f>
        <v>0</v>
      </c>
      <c r="U266" s="8">
        <f t="shared" si="4"/>
        <v>320002854</v>
      </c>
    </row>
    <row r="267" spans="1:21" x14ac:dyDescent="0.25">
      <c r="A267">
        <f>'Assessed Non-TIF'!A267</f>
        <v>2024</v>
      </c>
      <c r="B267" t="str">
        <f>'Assessed Non-TIF'!B267</f>
        <v>10</v>
      </c>
      <c r="C267" t="str">
        <f>'Assessed Non-TIF'!C267</f>
        <v>6093</v>
      </c>
      <c r="D267" t="str">
        <f>'Assessed Non-TIF'!D267</f>
        <v>6093</v>
      </c>
      <c r="E267" t="str">
        <f>'Assessed Non-TIF'!E267</f>
        <v>SOLON</v>
      </c>
      <c r="F267" t="str">
        <f>'Assessed Non-TIF'!F267</f>
        <v>Solon</v>
      </c>
      <c r="G267" s="8">
        <f>SUMIFS(AssessedValuation[100% Residential],AssessedValuation[Dist],$C267,AssessedValuation[Tif_NonTIF],$A$4)</f>
        <v>23025494</v>
      </c>
      <c r="H267" s="8">
        <f>SUMIFS(AssessedValuation[100% Ag Land],AssessedValuation[Dist],$C267,AssessedValuation[Tif_NonTIF],$A$4)</f>
        <v>0</v>
      </c>
      <c r="I267" s="8">
        <f>SUMIFS(AssessedValuation[100% Ag Building],AssessedValuation[Dist],$C267,AssessedValuation[Tif_NonTIF],$A$4)</f>
        <v>0</v>
      </c>
      <c r="J267" s="8">
        <f>SUMIFS(AssessedValuation[100% Commercial],AssessedValuation[Dist],$C267,AssessedValuation[Tif_NonTIF],$A$4)</f>
        <v>2632731</v>
      </c>
      <c r="K267" s="8">
        <f>SUMIFS(AssessedValuation[100% Industrial],AssessedValuation[Dist],$C267,AssessedValuation[Tif_NonTIF],$A$4)</f>
        <v>93058</v>
      </c>
      <c r="L267" s="8">
        <f>SUMIFS(AssessedValuation[100% Reserved],AssessedValuation[Dist],$C267,AssessedValuation[Tif_NonTIF],$A$4)</f>
        <v>0</v>
      </c>
      <c r="M267" s="8">
        <f>SUMIFS(AssessedValuation[100% Reserved3],AssessedValuation[Dist],$C267,AssessedValuation[Tif_NonTIF],$A$4)</f>
        <v>0</v>
      </c>
      <c r="N267" s="8">
        <f>SUMIFS(AssessedValuation[100% Railroads],AssessedValuation[Dist],$C267,AssessedValuation[Tif_NonTIF],$A$4)</f>
        <v>0</v>
      </c>
      <c r="O267" s="8">
        <f>SUMIFS(AssessedValuation[100% Utilities],AssessedValuation[Dist],$C267,AssessedValuation[Tif_NonTIF],$A$4)</f>
        <v>0</v>
      </c>
      <c r="P267" s="8">
        <f>SUMIFS(AssessedValuation[100% Other],AssessedValuation[Dist],$C267,AssessedValuation[Tif_NonTIF],$A$4)</f>
        <v>0</v>
      </c>
      <c r="Q267" s="8">
        <f>SUMIFS(AssessedValuation[100% Gross],AssessedValuation[Dist],$C267,AssessedValuation[Tif_NonTIF],$A$4)</f>
        <v>25751283</v>
      </c>
      <c r="R267" s="8">
        <f>SUMIFS(AssessedValuation[100% Military Exempt],AssessedValuation[Dist],$C267,AssessedValuation[Tif_NonTIF],$A$4)</f>
        <v>0</v>
      </c>
      <c r="S267" s="8">
        <f>SUMIFS(AssessedValuation[100% Net],AssessedValuation[Dist],$C267,AssessedValuation[Tif_NonTIF],$A$4)</f>
        <v>25751283</v>
      </c>
      <c r="T267" s="8">
        <f>SUMIFS(AssessedValuation[100% Gas &amp; Elec Utilities],AssessedValuation[Dist],$C267,AssessedValuation[Tif_NonTIF],$A$4)</f>
        <v>0</v>
      </c>
      <c r="U267" s="8">
        <f t="shared" si="4"/>
        <v>25751283</v>
      </c>
    </row>
    <row r="268" spans="1:21" x14ac:dyDescent="0.25">
      <c r="A268">
        <f>'Assessed Non-TIF'!A268</f>
        <v>2024</v>
      </c>
      <c r="B268" t="str">
        <f>'Assessed Non-TIF'!B268</f>
        <v>05</v>
      </c>
      <c r="C268" t="str">
        <f>'Assessed Non-TIF'!C268</f>
        <v>6091</v>
      </c>
      <c r="D268" t="str">
        <f>'Assessed Non-TIF'!D268</f>
        <v>6091</v>
      </c>
      <c r="E268" t="str">
        <f>'Assessed Non-TIF'!E268</f>
        <v>SOUTH CENTRAL CALHOUN</v>
      </c>
      <c r="F268" t="str">
        <f>'Assessed Non-TIF'!F268</f>
        <v>South Central Calhoun</v>
      </c>
      <c r="G268" s="8">
        <f>SUMIFS(AssessedValuation[100% Residential],AssessedValuation[Dist],$C268,AssessedValuation[Tif_NonTIF],$A$4)</f>
        <v>6132</v>
      </c>
      <c r="H268" s="8">
        <f>SUMIFS(AssessedValuation[100% Ag Land],AssessedValuation[Dist],$C268,AssessedValuation[Tif_NonTIF],$A$4)</f>
        <v>0</v>
      </c>
      <c r="I268" s="8">
        <f>SUMIFS(AssessedValuation[100% Ag Building],AssessedValuation[Dist],$C268,AssessedValuation[Tif_NonTIF],$A$4)</f>
        <v>0</v>
      </c>
      <c r="J268" s="8">
        <f>SUMIFS(AssessedValuation[100% Commercial],AssessedValuation[Dist],$C268,AssessedValuation[Tif_NonTIF],$A$4)</f>
        <v>1588875</v>
      </c>
      <c r="K268" s="8">
        <f>SUMIFS(AssessedValuation[100% Industrial],AssessedValuation[Dist],$C268,AssessedValuation[Tif_NonTIF],$A$4)</f>
        <v>0</v>
      </c>
      <c r="L268" s="8">
        <f>SUMIFS(AssessedValuation[100% Reserved],AssessedValuation[Dist],$C268,AssessedValuation[Tif_NonTIF],$A$4)</f>
        <v>0</v>
      </c>
      <c r="M268" s="8">
        <f>SUMIFS(AssessedValuation[100% Reserved3],AssessedValuation[Dist],$C268,AssessedValuation[Tif_NonTIF],$A$4)</f>
        <v>0</v>
      </c>
      <c r="N268" s="8">
        <f>SUMIFS(AssessedValuation[100% Railroads],AssessedValuation[Dist],$C268,AssessedValuation[Tif_NonTIF],$A$4)</f>
        <v>0</v>
      </c>
      <c r="O268" s="8">
        <f>SUMIFS(AssessedValuation[100% Utilities],AssessedValuation[Dist],$C268,AssessedValuation[Tif_NonTIF],$A$4)</f>
        <v>0</v>
      </c>
      <c r="P268" s="8">
        <f>SUMIFS(AssessedValuation[100% Other],AssessedValuation[Dist],$C268,AssessedValuation[Tif_NonTIF],$A$4)</f>
        <v>0</v>
      </c>
      <c r="Q268" s="8">
        <f>SUMIFS(AssessedValuation[100% Gross],AssessedValuation[Dist],$C268,AssessedValuation[Tif_NonTIF],$A$4)</f>
        <v>1595007</v>
      </c>
      <c r="R268" s="8">
        <f>SUMIFS(AssessedValuation[100% Military Exempt],AssessedValuation[Dist],$C268,AssessedValuation[Tif_NonTIF],$A$4)</f>
        <v>0</v>
      </c>
      <c r="S268" s="8">
        <f>SUMIFS(AssessedValuation[100% Net],AssessedValuation[Dist],$C268,AssessedValuation[Tif_NonTIF],$A$4)</f>
        <v>1595007</v>
      </c>
      <c r="T268" s="8">
        <f>SUMIFS(AssessedValuation[100% Gas &amp; Elec Utilities],AssessedValuation[Dist],$C268,AssessedValuation[Tif_NonTIF],$A$4)</f>
        <v>0</v>
      </c>
      <c r="U268" s="8">
        <f t="shared" si="4"/>
        <v>1595007</v>
      </c>
    </row>
    <row r="269" spans="1:21" x14ac:dyDescent="0.25">
      <c r="A269">
        <f>'Assessed Non-TIF'!A269</f>
        <v>2024</v>
      </c>
      <c r="B269" t="str">
        <f>'Assessed Non-TIF'!B269</f>
        <v>05</v>
      </c>
      <c r="C269" t="str">
        <f>'Assessed Non-TIF'!C269</f>
        <v>6095</v>
      </c>
      <c r="D269" t="str">
        <f>'Assessed Non-TIF'!D269</f>
        <v>6095</v>
      </c>
      <c r="E269" t="str">
        <f>'Assessed Non-TIF'!E269</f>
        <v>SOUTH HAMILTON</v>
      </c>
      <c r="F269" t="str">
        <f>'Assessed Non-TIF'!F269</f>
        <v>South Hamilton</v>
      </c>
      <c r="G269" s="8">
        <f>SUMIFS(AssessedValuation[100% Residential],AssessedValuation[Dist],$C269,AssessedValuation[Tif_NonTIF],$A$4)</f>
        <v>686191</v>
      </c>
      <c r="H269" s="8">
        <f>SUMIFS(AssessedValuation[100% Ag Land],AssessedValuation[Dist],$C269,AssessedValuation[Tif_NonTIF],$A$4)</f>
        <v>0</v>
      </c>
      <c r="I269" s="8">
        <f>SUMIFS(AssessedValuation[100% Ag Building],AssessedValuation[Dist],$C269,AssessedValuation[Tif_NonTIF],$A$4)</f>
        <v>0</v>
      </c>
      <c r="J269" s="8">
        <f>SUMIFS(AssessedValuation[100% Commercial],AssessedValuation[Dist],$C269,AssessedValuation[Tif_NonTIF],$A$4)</f>
        <v>314490</v>
      </c>
      <c r="K269" s="8">
        <f>SUMIFS(AssessedValuation[100% Industrial],AssessedValuation[Dist],$C269,AssessedValuation[Tif_NonTIF],$A$4)</f>
        <v>0</v>
      </c>
      <c r="L269" s="8">
        <f>SUMIFS(AssessedValuation[100% Reserved],AssessedValuation[Dist],$C269,AssessedValuation[Tif_NonTIF],$A$4)</f>
        <v>0</v>
      </c>
      <c r="M269" s="8">
        <f>SUMIFS(AssessedValuation[100% Reserved3],AssessedValuation[Dist],$C269,AssessedValuation[Tif_NonTIF],$A$4)</f>
        <v>0</v>
      </c>
      <c r="N269" s="8">
        <f>SUMIFS(AssessedValuation[100% Railroads],AssessedValuation[Dist],$C269,AssessedValuation[Tif_NonTIF],$A$4)</f>
        <v>0</v>
      </c>
      <c r="O269" s="8">
        <f>SUMIFS(AssessedValuation[100% Utilities],AssessedValuation[Dist],$C269,AssessedValuation[Tif_NonTIF],$A$4)</f>
        <v>0</v>
      </c>
      <c r="P269" s="8">
        <f>SUMIFS(AssessedValuation[100% Other],AssessedValuation[Dist],$C269,AssessedValuation[Tif_NonTIF],$A$4)</f>
        <v>0</v>
      </c>
      <c r="Q269" s="8">
        <f>SUMIFS(AssessedValuation[100% Gross],AssessedValuation[Dist],$C269,AssessedValuation[Tif_NonTIF],$A$4)</f>
        <v>1000681</v>
      </c>
      <c r="R269" s="8">
        <f>SUMIFS(AssessedValuation[100% Military Exempt],AssessedValuation[Dist],$C269,AssessedValuation[Tif_NonTIF],$A$4)</f>
        <v>0</v>
      </c>
      <c r="S269" s="8">
        <f>SUMIFS(AssessedValuation[100% Net],AssessedValuation[Dist],$C269,AssessedValuation[Tif_NonTIF],$A$4)</f>
        <v>1000681</v>
      </c>
      <c r="T269" s="8">
        <f>SUMIFS(AssessedValuation[100% Gas &amp; Elec Utilities],AssessedValuation[Dist],$C269,AssessedValuation[Tif_NonTIF],$A$4)</f>
        <v>0</v>
      </c>
      <c r="U269" s="8">
        <f t="shared" si="4"/>
        <v>1000681</v>
      </c>
    </row>
    <row r="270" spans="1:21" x14ac:dyDescent="0.25">
      <c r="A270">
        <f>'Assessed Non-TIF'!A270</f>
        <v>2024</v>
      </c>
      <c r="B270" t="str">
        <f>'Assessed Non-TIF'!B270</f>
        <v>12</v>
      </c>
      <c r="C270" t="str">
        <f>'Assessed Non-TIF'!C270</f>
        <v>5157</v>
      </c>
      <c r="D270" t="str">
        <f>'Assessed Non-TIF'!D270</f>
        <v>6099</v>
      </c>
      <c r="E270" t="str">
        <f>'Assessed Non-TIF'!E270</f>
        <v>SOUTH O'BRIEN</v>
      </c>
      <c r="F270" t="str">
        <f>'Assessed Non-TIF'!F270</f>
        <v>South O'Brien</v>
      </c>
      <c r="G270" s="8">
        <f>SUMIFS(AssessedValuation[100% Residential],AssessedValuation[Dist],$C270,AssessedValuation[Tif_NonTIF],$A$4)</f>
        <v>1474662</v>
      </c>
      <c r="H270" s="8">
        <f>SUMIFS(AssessedValuation[100% Ag Land],AssessedValuation[Dist],$C270,AssessedValuation[Tif_NonTIF],$A$4)</f>
        <v>56146</v>
      </c>
      <c r="I270" s="8">
        <f>SUMIFS(AssessedValuation[100% Ag Building],AssessedValuation[Dist],$C270,AssessedValuation[Tif_NonTIF],$A$4)</f>
        <v>6148</v>
      </c>
      <c r="J270" s="8">
        <f>SUMIFS(AssessedValuation[100% Commercial],AssessedValuation[Dist],$C270,AssessedValuation[Tif_NonTIF],$A$4)</f>
        <v>11966076</v>
      </c>
      <c r="K270" s="8">
        <f>SUMIFS(AssessedValuation[100% Industrial],AssessedValuation[Dist],$C270,AssessedValuation[Tif_NonTIF],$A$4)</f>
        <v>2021847</v>
      </c>
      <c r="L270" s="8">
        <f>SUMIFS(AssessedValuation[100% Reserved],AssessedValuation[Dist],$C270,AssessedValuation[Tif_NonTIF],$A$4)</f>
        <v>0</v>
      </c>
      <c r="M270" s="8">
        <f>SUMIFS(AssessedValuation[100% Reserved3],AssessedValuation[Dist],$C270,AssessedValuation[Tif_NonTIF],$A$4)</f>
        <v>0</v>
      </c>
      <c r="N270" s="8">
        <f>SUMIFS(AssessedValuation[100% Railroads],AssessedValuation[Dist],$C270,AssessedValuation[Tif_NonTIF],$A$4)</f>
        <v>0</v>
      </c>
      <c r="O270" s="8">
        <f>SUMIFS(AssessedValuation[100% Utilities],AssessedValuation[Dist],$C270,AssessedValuation[Tif_NonTIF],$A$4)</f>
        <v>0</v>
      </c>
      <c r="P270" s="8">
        <f>SUMIFS(AssessedValuation[100% Other],AssessedValuation[Dist],$C270,AssessedValuation[Tif_NonTIF],$A$4)</f>
        <v>0</v>
      </c>
      <c r="Q270" s="8">
        <f>SUMIFS(AssessedValuation[100% Gross],AssessedValuation[Dist],$C270,AssessedValuation[Tif_NonTIF],$A$4)</f>
        <v>15524879</v>
      </c>
      <c r="R270" s="8">
        <f>SUMIFS(AssessedValuation[100% Military Exempt],AssessedValuation[Dist],$C270,AssessedValuation[Tif_NonTIF],$A$4)</f>
        <v>5556</v>
      </c>
      <c r="S270" s="8">
        <f>SUMIFS(AssessedValuation[100% Net],AssessedValuation[Dist],$C270,AssessedValuation[Tif_NonTIF],$A$4)</f>
        <v>15519323</v>
      </c>
      <c r="T270" s="8">
        <f>SUMIFS(AssessedValuation[100% Gas &amp; Elec Utilities],AssessedValuation[Dist],$C270,AssessedValuation[Tif_NonTIF],$A$4)</f>
        <v>0</v>
      </c>
      <c r="U270" s="8">
        <f t="shared" si="4"/>
        <v>15519323</v>
      </c>
    </row>
    <row r="271" spans="1:21" x14ac:dyDescent="0.25">
      <c r="A271">
        <f>'Assessed Non-TIF'!A271</f>
        <v>2024</v>
      </c>
      <c r="B271" t="str">
        <f>'Assessed Non-TIF'!B271</f>
        <v>13</v>
      </c>
      <c r="C271" t="str">
        <f>'Assessed Non-TIF'!C271</f>
        <v>6097</v>
      </c>
      <c r="D271" t="str">
        <f>'Assessed Non-TIF'!D271</f>
        <v>6097</v>
      </c>
      <c r="E271" t="str">
        <f>'Assessed Non-TIF'!E271</f>
        <v>SOUTH PAGE</v>
      </c>
      <c r="F271" t="str">
        <f>'Assessed Non-TIF'!F271</f>
        <v>South Page</v>
      </c>
      <c r="G271" s="8">
        <f>SUMIFS(AssessedValuation[100% Residential],AssessedValuation[Dist],$C271,AssessedValuation[Tif_NonTIF],$A$4)</f>
        <v>0</v>
      </c>
      <c r="H271" s="8">
        <f>SUMIFS(AssessedValuation[100% Ag Land],AssessedValuation[Dist],$C271,AssessedValuation[Tif_NonTIF],$A$4)</f>
        <v>0</v>
      </c>
      <c r="I271" s="8">
        <f>SUMIFS(AssessedValuation[100% Ag Building],AssessedValuation[Dist],$C271,AssessedValuation[Tif_NonTIF],$A$4)</f>
        <v>0</v>
      </c>
      <c r="J271" s="8">
        <f>SUMIFS(AssessedValuation[100% Commercial],AssessedValuation[Dist],$C271,AssessedValuation[Tif_NonTIF],$A$4)</f>
        <v>0</v>
      </c>
      <c r="K271" s="8">
        <f>SUMIFS(AssessedValuation[100% Industrial],AssessedValuation[Dist],$C271,AssessedValuation[Tif_NonTIF],$A$4)</f>
        <v>0</v>
      </c>
      <c r="L271" s="8">
        <f>SUMIFS(AssessedValuation[100% Reserved],AssessedValuation[Dist],$C271,AssessedValuation[Tif_NonTIF],$A$4)</f>
        <v>0</v>
      </c>
      <c r="M271" s="8">
        <f>SUMIFS(AssessedValuation[100% Reserved3],AssessedValuation[Dist],$C271,AssessedValuation[Tif_NonTIF],$A$4)</f>
        <v>0</v>
      </c>
      <c r="N271" s="8">
        <f>SUMIFS(AssessedValuation[100% Railroads],AssessedValuation[Dist],$C271,AssessedValuation[Tif_NonTIF],$A$4)</f>
        <v>0</v>
      </c>
      <c r="O271" s="8">
        <f>SUMIFS(AssessedValuation[100% Utilities],AssessedValuation[Dist],$C271,AssessedValuation[Tif_NonTIF],$A$4)</f>
        <v>0</v>
      </c>
      <c r="P271" s="8">
        <f>SUMIFS(AssessedValuation[100% Other],AssessedValuation[Dist],$C271,AssessedValuation[Tif_NonTIF],$A$4)</f>
        <v>0</v>
      </c>
      <c r="Q271" s="8">
        <f>SUMIFS(AssessedValuation[100% Gross],AssessedValuation[Dist],$C271,AssessedValuation[Tif_NonTIF],$A$4)</f>
        <v>0</v>
      </c>
      <c r="R271" s="8">
        <f>SUMIFS(AssessedValuation[100% Military Exempt],AssessedValuation[Dist],$C271,AssessedValuation[Tif_NonTIF],$A$4)</f>
        <v>0</v>
      </c>
      <c r="S271" s="8">
        <f>SUMIFS(AssessedValuation[100% Net],AssessedValuation[Dist],$C271,AssessedValuation[Tif_NonTIF],$A$4)</f>
        <v>0</v>
      </c>
      <c r="T271" s="8">
        <f>SUMIFS(AssessedValuation[100% Gas &amp; Elec Utilities],AssessedValuation[Dist],$C271,AssessedValuation[Tif_NonTIF],$A$4)</f>
        <v>0</v>
      </c>
      <c r="U271" s="8">
        <f t="shared" si="4"/>
        <v>0</v>
      </c>
    </row>
    <row r="272" spans="1:21" x14ac:dyDescent="0.25">
      <c r="A272">
        <f>'Assessed Non-TIF'!A272</f>
        <v>2024</v>
      </c>
      <c r="B272" t="str">
        <f>'Assessed Non-TIF'!B272</f>
        <v>07</v>
      </c>
      <c r="C272" t="str">
        <f>'Assessed Non-TIF'!C272</f>
        <v>6098</v>
      </c>
      <c r="D272" t="str">
        <f>'Assessed Non-TIF'!D272</f>
        <v>6098</v>
      </c>
      <c r="E272" t="str">
        <f>'Assessed Non-TIF'!E272</f>
        <v>SOUTH TAMA</v>
      </c>
      <c r="F272" t="str">
        <f>'Assessed Non-TIF'!F272</f>
        <v>South Tama</v>
      </c>
      <c r="G272" s="8">
        <f>SUMIFS(AssessedValuation[100% Residential],AssessedValuation[Dist],$C272,AssessedValuation[Tif_NonTIF],$A$4)</f>
        <v>206952</v>
      </c>
      <c r="H272" s="8">
        <f>SUMIFS(AssessedValuation[100% Ag Land],AssessedValuation[Dist],$C272,AssessedValuation[Tif_NonTIF],$A$4)</f>
        <v>19230</v>
      </c>
      <c r="I272" s="8">
        <f>SUMIFS(AssessedValuation[100% Ag Building],AssessedValuation[Dist],$C272,AssessedValuation[Tif_NonTIF],$A$4)</f>
        <v>0</v>
      </c>
      <c r="J272" s="8">
        <f>SUMIFS(AssessedValuation[100% Commercial],AssessedValuation[Dist],$C272,AssessedValuation[Tif_NonTIF],$A$4)</f>
        <v>253191</v>
      </c>
      <c r="K272" s="8">
        <f>SUMIFS(AssessedValuation[100% Industrial],AssessedValuation[Dist],$C272,AssessedValuation[Tif_NonTIF],$A$4)</f>
        <v>5092216</v>
      </c>
      <c r="L272" s="8">
        <f>SUMIFS(AssessedValuation[100% Reserved],AssessedValuation[Dist],$C272,AssessedValuation[Tif_NonTIF],$A$4)</f>
        <v>0</v>
      </c>
      <c r="M272" s="8">
        <f>SUMIFS(AssessedValuation[100% Reserved3],AssessedValuation[Dist],$C272,AssessedValuation[Tif_NonTIF],$A$4)</f>
        <v>0</v>
      </c>
      <c r="N272" s="8">
        <f>SUMIFS(AssessedValuation[100% Railroads],AssessedValuation[Dist],$C272,AssessedValuation[Tif_NonTIF],$A$4)</f>
        <v>0</v>
      </c>
      <c r="O272" s="8">
        <f>SUMIFS(AssessedValuation[100% Utilities],AssessedValuation[Dist],$C272,AssessedValuation[Tif_NonTIF],$A$4)</f>
        <v>0</v>
      </c>
      <c r="P272" s="8">
        <f>SUMIFS(AssessedValuation[100% Other],AssessedValuation[Dist],$C272,AssessedValuation[Tif_NonTIF],$A$4)</f>
        <v>0</v>
      </c>
      <c r="Q272" s="8">
        <f>SUMIFS(AssessedValuation[100% Gross],AssessedValuation[Dist],$C272,AssessedValuation[Tif_NonTIF],$A$4)</f>
        <v>5571589</v>
      </c>
      <c r="R272" s="8">
        <f>SUMIFS(AssessedValuation[100% Military Exempt],AssessedValuation[Dist],$C272,AssessedValuation[Tif_NonTIF],$A$4)</f>
        <v>0</v>
      </c>
      <c r="S272" s="8">
        <f>SUMIFS(AssessedValuation[100% Net],AssessedValuation[Dist],$C272,AssessedValuation[Tif_NonTIF],$A$4)</f>
        <v>5571589</v>
      </c>
      <c r="T272" s="8">
        <f>SUMIFS(AssessedValuation[100% Gas &amp; Elec Utilities],AssessedValuation[Dist],$C272,AssessedValuation[Tif_NonTIF],$A$4)</f>
        <v>0</v>
      </c>
      <c r="U272" s="8">
        <f t="shared" si="4"/>
        <v>5571589</v>
      </c>
    </row>
    <row r="273" spans="1:21" x14ac:dyDescent="0.25">
      <c r="A273">
        <f>'Assessed Non-TIF'!A273</f>
        <v>2024</v>
      </c>
      <c r="B273" t="str">
        <f>'Assessed Non-TIF'!B273</f>
        <v>01</v>
      </c>
      <c r="C273" t="str">
        <f>'Assessed Non-TIF'!C273</f>
        <v>6100</v>
      </c>
      <c r="D273" t="str">
        <f>'Assessed Non-TIF'!D273</f>
        <v>6100</v>
      </c>
      <c r="E273" t="str">
        <f>'Assessed Non-TIF'!E273</f>
        <v>SOUTH WINNESHIEK</v>
      </c>
      <c r="F273" t="str">
        <f>'Assessed Non-TIF'!F273</f>
        <v>South Winneshiek</v>
      </c>
      <c r="G273" s="8">
        <f>SUMIFS(AssessedValuation[100% Residential],AssessedValuation[Dist],$C273,AssessedValuation[Tif_NonTIF],$A$4)</f>
        <v>0</v>
      </c>
      <c r="H273" s="8">
        <f>SUMIFS(AssessedValuation[100% Ag Land],AssessedValuation[Dist],$C273,AssessedValuation[Tif_NonTIF],$A$4)</f>
        <v>0</v>
      </c>
      <c r="I273" s="8">
        <f>SUMIFS(AssessedValuation[100% Ag Building],AssessedValuation[Dist],$C273,AssessedValuation[Tif_NonTIF],$A$4)</f>
        <v>0</v>
      </c>
      <c r="J273" s="8">
        <f>SUMIFS(AssessedValuation[100% Commercial],AssessedValuation[Dist],$C273,AssessedValuation[Tif_NonTIF],$A$4)</f>
        <v>1990000</v>
      </c>
      <c r="K273" s="8">
        <f>SUMIFS(AssessedValuation[100% Industrial],AssessedValuation[Dist],$C273,AssessedValuation[Tif_NonTIF],$A$4)</f>
        <v>0</v>
      </c>
      <c r="L273" s="8">
        <f>SUMIFS(AssessedValuation[100% Reserved],AssessedValuation[Dist],$C273,AssessedValuation[Tif_NonTIF],$A$4)</f>
        <v>0</v>
      </c>
      <c r="M273" s="8">
        <f>SUMIFS(AssessedValuation[100% Reserved3],AssessedValuation[Dist],$C273,AssessedValuation[Tif_NonTIF],$A$4)</f>
        <v>0</v>
      </c>
      <c r="N273" s="8">
        <f>SUMIFS(AssessedValuation[100% Railroads],AssessedValuation[Dist],$C273,AssessedValuation[Tif_NonTIF],$A$4)</f>
        <v>0</v>
      </c>
      <c r="O273" s="8">
        <f>SUMIFS(AssessedValuation[100% Utilities],AssessedValuation[Dist],$C273,AssessedValuation[Tif_NonTIF],$A$4)</f>
        <v>0</v>
      </c>
      <c r="P273" s="8">
        <f>SUMIFS(AssessedValuation[100% Other],AssessedValuation[Dist],$C273,AssessedValuation[Tif_NonTIF],$A$4)</f>
        <v>0</v>
      </c>
      <c r="Q273" s="8">
        <f>SUMIFS(AssessedValuation[100% Gross],AssessedValuation[Dist],$C273,AssessedValuation[Tif_NonTIF],$A$4)</f>
        <v>1990000</v>
      </c>
      <c r="R273" s="8">
        <f>SUMIFS(AssessedValuation[100% Military Exempt],AssessedValuation[Dist],$C273,AssessedValuation[Tif_NonTIF],$A$4)</f>
        <v>0</v>
      </c>
      <c r="S273" s="8">
        <f>SUMIFS(AssessedValuation[100% Net],AssessedValuation[Dist],$C273,AssessedValuation[Tif_NonTIF],$A$4)</f>
        <v>1990000</v>
      </c>
      <c r="T273" s="8">
        <f>SUMIFS(AssessedValuation[100% Gas &amp; Elec Utilities],AssessedValuation[Dist],$C273,AssessedValuation[Tif_NonTIF],$A$4)</f>
        <v>0</v>
      </c>
      <c r="U273" s="8">
        <f t="shared" si="4"/>
        <v>1990000</v>
      </c>
    </row>
    <row r="274" spans="1:21" x14ac:dyDescent="0.25">
      <c r="A274">
        <f>'Assessed Non-TIF'!A274</f>
        <v>2024</v>
      </c>
      <c r="B274" t="str">
        <f>'Assessed Non-TIF'!B274</f>
        <v>11</v>
      </c>
      <c r="C274" t="str">
        <f>'Assessed Non-TIF'!C274</f>
        <v>6101</v>
      </c>
      <c r="D274" t="str">
        <f>'Assessed Non-TIF'!D274</f>
        <v>6101</v>
      </c>
      <c r="E274" t="str">
        <f>'Assessed Non-TIF'!E274</f>
        <v>SOUTHEAST POLK</v>
      </c>
      <c r="F274" t="str">
        <f>'Assessed Non-TIF'!F274</f>
        <v>Southeast Polk</v>
      </c>
      <c r="G274" s="8">
        <f>SUMIFS(AssessedValuation[100% Residential],AssessedValuation[Dist],$C274,AssessedValuation[Tif_NonTIF],$A$4)</f>
        <v>99145249</v>
      </c>
      <c r="H274" s="8">
        <f>SUMIFS(AssessedValuation[100% Ag Land],AssessedValuation[Dist],$C274,AssessedValuation[Tif_NonTIF],$A$4)</f>
        <v>0</v>
      </c>
      <c r="I274" s="8">
        <f>SUMIFS(AssessedValuation[100% Ag Building],AssessedValuation[Dist],$C274,AssessedValuation[Tif_NonTIF],$A$4)</f>
        <v>0</v>
      </c>
      <c r="J274" s="8">
        <f>SUMIFS(AssessedValuation[100% Commercial],AssessedValuation[Dist],$C274,AssessedValuation[Tif_NonTIF],$A$4)</f>
        <v>266922213</v>
      </c>
      <c r="K274" s="8">
        <f>SUMIFS(AssessedValuation[100% Industrial],AssessedValuation[Dist],$C274,AssessedValuation[Tif_NonTIF],$A$4)</f>
        <v>8329273</v>
      </c>
      <c r="L274" s="8">
        <f>SUMIFS(AssessedValuation[100% Reserved],AssessedValuation[Dist],$C274,AssessedValuation[Tif_NonTIF],$A$4)</f>
        <v>0</v>
      </c>
      <c r="M274" s="8">
        <f>SUMIFS(AssessedValuation[100% Reserved3],AssessedValuation[Dist],$C274,AssessedValuation[Tif_NonTIF],$A$4)</f>
        <v>0</v>
      </c>
      <c r="N274" s="8">
        <f>SUMIFS(AssessedValuation[100% Railroads],AssessedValuation[Dist],$C274,AssessedValuation[Tif_NonTIF],$A$4)</f>
        <v>0</v>
      </c>
      <c r="O274" s="8">
        <f>SUMIFS(AssessedValuation[100% Utilities],AssessedValuation[Dist],$C274,AssessedValuation[Tif_NonTIF],$A$4)</f>
        <v>0</v>
      </c>
      <c r="P274" s="8">
        <f>SUMIFS(AssessedValuation[100% Other],AssessedValuation[Dist],$C274,AssessedValuation[Tif_NonTIF],$A$4)</f>
        <v>0</v>
      </c>
      <c r="Q274" s="8">
        <f>SUMIFS(AssessedValuation[100% Gross],AssessedValuation[Dist],$C274,AssessedValuation[Tif_NonTIF],$A$4)</f>
        <v>374396735</v>
      </c>
      <c r="R274" s="8">
        <f>SUMIFS(AssessedValuation[100% Military Exempt],AssessedValuation[Dist],$C274,AssessedValuation[Tif_NonTIF],$A$4)</f>
        <v>55560</v>
      </c>
      <c r="S274" s="8">
        <f>SUMIFS(AssessedValuation[100% Net],AssessedValuation[Dist],$C274,AssessedValuation[Tif_NonTIF],$A$4)</f>
        <v>374341175</v>
      </c>
      <c r="T274" s="8">
        <f>SUMIFS(AssessedValuation[100% Gas &amp; Elec Utilities],AssessedValuation[Dist],$C274,AssessedValuation[Tif_NonTIF],$A$4)</f>
        <v>0</v>
      </c>
      <c r="U274" s="8">
        <f t="shared" si="4"/>
        <v>374341175</v>
      </c>
    </row>
    <row r="275" spans="1:21" x14ac:dyDescent="0.25">
      <c r="A275">
        <f>'Assessed Non-TIF'!A275</f>
        <v>2024</v>
      </c>
      <c r="B275" t="str">
        <f>'Assessed Non-TIF'!B275</f>
        <v>11</v>
      </c>
      <c r="C275" t="str">
        <f>'Assessed Non-TIF'!C275</f>
        <v>6094</v>
      </c>
      <c r="D275" t="str">
        <f>'Assessed Non-TIF'!D275</f>
        <v>6094</v>
      </c>
      <c r="E275" t="str">
        <f>'Assessed Non-TIF'!E275</f>
        <v>SOUTHEAST WARREN</v>
      </c>
      <c r="F275" t="str">
        <f>'Assessed Non-TIF'!F275</f>
        <v>Southeast Warren</v>
      </c>
      <c r="G275" s="8">
        <f>SUMIFS(AssessedValuation[100% Residential],AssessedValuation[Dist],$C275,AssessedValuation[Tif_NonTIF],$A$4)</f>
        <v>0</v>
      </c>
      <c r="H275" s="8">
        <f>SUMIFS(AssessedValuation[100% Ag Land],AssessedValuation[Dist],$C275,AssessedValuation[Tif_NonTIF],$A$4)</f>
        <v>0</v>
      </c>
      <c r="I275" s="8">
        <f>SUMIFS(AssessedValuation[100% Ag Building],AssessedValuation[Dist],$C275,AssessedValuation[Tif_NonTIF],$A$4)</f>
        <v>0</v>
      </c>
      <c r="J275" s="8">
        <f>SUMIFS(AssessedValuation[100% Commercial],AssessedValuation[Dist],$C275,AssessedValuation[Tif_NonTIF],$A$4)</f>
        <v>0</v>
      </c>
      <c r="K275" s="8">
        <f>SUMIFS(AssessedValuation[100% Industrial],AssessedValuation[Dist],$C275,AssessedValuation[Tif_NonTIF],$A$4)</f>
        <v>0</v>
      </c>
      <c r="L275" s="8">
        <f>SUMIFS(AssessedValuation[100% Reserved],AssessedValuation[Dist],$C275,AssessedValuation[Tif_NonTIF],$A$4)</f>
        <v>0</v>
      </c>
      <c r="M275" s="8">
        <f>SUMIFS(AssessedValuation[100% Reserved3],AssessedValuation[Dist],$C275,AssessedValuation[Tif_NonTIF],$A$4)</f>
        <v>0</v>
      </c>
      <c r="N275" s="8">
        <f>SUMIFS(AssessedValuation[100% Railroads],AssessedValuation[Dist],$C275,AssessedValuation[Tif_NonTIF],$A$4)</f>
        <v>0</v>
      </c>
      <c r="O275" s="8">
        <f>SUMIFS(AssessedValuation[100% Utilities],AssessedValuation[Dist],$C275,AssessedValuation[Tif_NonTIF],$A$4)</f>
        <v>0</v>
      </c>
      <c r="P275" s="8">
        <f>SUMIFS(AssessedValuation[100% Other],AssessedValuation[Dist],$C275,AssessedValuation[Tif_NonTIF],$A$4)</f>
        <v>0</v>
      </c>
      <c r="Q275" s="8">
        <f>SUMIFS(AssessedValuation[100% Gross],AssessedValuation[Dist],$C275,AssessedValuation[Tif_NonTIF],$A$4)</f>
        <v>0</v>
      </c>
      <c r="R275" s="8">
        <f>SUMIFS(AssessedValuation[100% Military Exempt],AssessedValuation[Dist],$C275,AssessedValuation[Tif_NonTIF],$A$4)</f>
        <v>0</v>
      </c>
      <c r="S275" s="8">
        <f>SUMIFS(AssessedValuation[100% Net],AssessedValuation[Dist],$C275,AssessedValuation[Tif_NonTIF],$A$4)</f>
        <v>0</v>
      </c>
      <c r="T275" s="8">
        <f>SUMIFS(AssessedValuation[100% Gas &amp; Elec Utilities],AssessedValuation[Dist],$C275,AssessedValuation[Tif_NonTIF],$A$4)</f>
        <v>0</v>
      </c>
      <c r="U275" s="8">
        <f t="shared" si="4"/>
        <v>0</v>
      </c>
    </row>
    <row r="276" spans="1:21" x14ac:dyDescent="0.25">
      <c r="A276">
        <f>'Assessed Non-TIF'!A276</f>
        <v>2024</v>
      </c>
      <c r="B276" t="str">
        <f>'Assessed Non-TIF'!B276</f>
        <v>05</v>
      </c>
      <c r="C276" t="str">
        <f>'Assessed Non-TIF'!C276</f>
        <v>6096</v>
      </c>
      <c r="D276" t="str">
        <f>'Assessed Non-TIF'!D276</f>
        <v>6096</v>
      </c>
      <c r="E276" t="str">
        <f>'Assessed Non-TIF'!E276</f>
        <v>SOUTHEAST VALLEY (SOUTHEAST WEBSTER-GRAND)</v>
      </c>
      <c r="F276" t="str">
        <f>'Assessed Non-TIF'!F276</f>
        <v>Southeast Valley</v>
      </c>
      <c r="G276" s="8">
        <f>SUMIFS(AssessedValuation[100% Residential],AssessedValuation[Dist],$C276,AssessedValuation[Tif_NonTIF],$A$4)</f>
        <v>142415</v>
      </c>
      <c r="H276" s="8">
        <f>SUMIFS(AssessedValuation[100% Ag Land],AssessedValuation[Dist],$C276,AssessedValuation[Tif_NonTIF],$A$4)</f>
        <v>0</v>
      </c>
      <c r="I276" s="8">
        <f>SUMIFS(AssessedValuation[100% Ag Building],AssessedValuation[Dist],$C276,AssessedValuation[Tif_NonTIF],$A$4)</f>
        <v>0</v>
      </c>
      <c r="J276" s="8">
        <f>SUMIFS(AssessedValuation[100% Commercial],AssessedValuation[Dist],$C276,AssessedValuation[Tif_NonTIF],$A$4)</f>
        <v>92273</v>
      </c>
      <c r="K276" s="8">
        <f>SUMIFS(AssessedValuation[100% Industrial],AssessedValuation[Dist],$C276,AssessedValuation[Tif_NonTIF],$A$4)</f>
        <v>28666979</v>
      </c>
      <c r="L276" s="8">
        <f>SUMIFS(AssessedValuation[100% Reserved],AssessedValuation[Dist],$C276,AssessedValuation[Tif_NonTIF],$A$4)</f>
        <v>0</v>
      </c>
      <c r="M276" s="8">
        <f>SUMIFS(AssessedValuation[100% Reserved3],AssessedValuation[Dist],$C276,AssessedValuation[Tif_NonTIF],$A$4)</f>
        <v>0</v>
      </c>
      <c r="N276" s="8">
        <f>SUMIFS(AssessedValuation[100% Railroads],AssessedValuation[Dist],$C276,AssessedValuation[Tif_NonTIF],$A$4)</f>
        <v>0</v>
      </c>
      <c r="O276" s="8">
        <f>SUMIFS(AssessedValuation[100% Utilities],AssessedValuation[Dist],$C276,AssessedValuation[Tif_NonTIF],$A$4)</f>
        <v>0</v>
      </c>
      <c r="P276" s="8">
        <f>SUMIFS(AssessedValuation[100% Other],AssessedValuation[Dist],$C276,AssessedValuation[Tif_NonTIF],$A$4)</f>
        <v>0</v>
      </c>
      <c r="Q276" s="8">
        <f>SUMIFS(AssessedValuation[100% Gross],AssessedValuation[Dist],$C276,AssessedValuation[Tif_NonTIF],$A$4)</f>
        <v>28901667</v>
      </c>
      <c r="R276" s="8">
        <f>SUMIFS(AssessedValuation[100% Military Exempt],AssessedValuation[Dist],$C276,AssessedValuation[Tif_NonTIF],$A$4)</f>
        <v>0</v>
      </c>
      <c r="S276" s="8">
        <f>SUMIFS(AssessedValuation[100% Net],AssessedValuation[Dist],$C276,AssessedValuation[Tif_NonTIF],$A$4)</f>
        <v>28901667</v>
      </c>
      <c r="T276" s="8">
        <f>SUMIFS(AssessedValuation[100% Gas &amp; Elec Utilities],AssessedValuation[Dist],$C276,AssessedValuation[Tif_NonTIF],$A$4)</f>
        <v>0</v>
      </c>
      <c r="U276" s="8">
        <f t="shared" si="4"/>
        <v>28901667</v>
      </c>
    </row>
    <row r="277" spans="1:21" x14ac:dyDescent="0.25">
      <c r="A277">
        <f>'Assessed Non-TIF'!A277</f>
        <v>2024</v>
      </c>
      <c r="B277" t="str">
        <f>'Assessed Non-TIF'!B277</f>
        <v>05</v>
      </c>
      <c r="C277" t="str">
        <f>'Assessed Non-TIF'!C277</f>
        <v>5323</v>
      </c>
      <c r="D277" t="str">
        <f>'Assessed Non-TIF'!D277</f>
        <v>5325</v>
      </c>
      <c r="E277" t="str">
        <f>'Assessed Non-TIF'!E277</f>
        <v>SOUTHEAST VALLEY (PRAIRIE VALLEY)</v>
      </c>
      <c r="F277" t="str">
        <f>'Assessed Non-TIF'!F277</f>
        <v>Southeast Valley (Prairie Valley)</v>
      </c>
      <c r="G277" s="8">
        <f>SUMIFS(AssessedValuation[100% Residential],AssessedValuation[Dist],$C277,AssessedValuation[Tif_NonTIF],$A$4)</f>
        <v>264539</v>
      </c>
      <c r="H277" s="8">
        <f>SUMIFS(AssessedValuation[100% Ag Land],AssessedValuation[Dist],$C277,AssessedValuation[Tif_NonTIF],$A$4)</f>
        <v>0</v>
      </c>
      <c r="I277" s="8">
        <f>SUMIFS(AssessedValuation[100% Ag Building],AssessedValuation[Dist],$C277,AssessedValuation[Tif_NonTIF],$A$4)</f>
        <v>0</v>
      </c>
      <c r="J277" s="8">
        <f>SUMIFS(AssessedValuation[100% Commercial],AssessedValuation[Dist],$C277,AssessedValuation[Tif_NonTIF],$A$4)</f>
        <v>10726680</v>
      </c>
      <c r="K277" s="8">
        <f>SUMIFS(AssessedValuation[100% Industrial],AssessedValuation[Dist],$C277,AssessedValuation[Tif_NonTIF],$A$4)</f>
        <v>41872848</v>
      </c>
      <c r="L277" s="8">
        <f>SUMIFS(AssessedValuation[100% Reserved],AssessedValuation[Dist],$C277,AssessedValuation[Tif_NonTIF],$A$4)</f>
        <v>0</v>
      </c>
      <c r="M277" s="8">
        <f>SUMIFS(AssessedValuation[100% Reserved3],AssessedValuation[Dist],$C277,AssessedValuation[Tif_NonTIF],$A$4)</f>
        <v>0</v>
      </c>
      <c r="N277" s="8">
        <f>SUMIFS(AssessedValuation[100% Railroads],AssessedValuation[Dist],$C277,AssessedValuation[Tif_NonTIF],$A$4)</f>
        <v>0</v>
      </c>
      <c r="O277" s="8">
        <f>SUMIFS(AssessedValuation[100% Utilities],AssessedValuation[Dist],$C277,AssessedValuation[Tif_NonTIF],$A$4)</f>
        <v>0</v>
      </c>
      <c r="P277" s="8">
        <f>SUMIFS(AssessedValuation[100% Other],AssessedValuation[Dist],$C277,AssessedValuation[Tif_NonTIF],$A$4)</f>
        <v>0</v>
      </c>
      <c r="Q277" s="8">
        <f>SUMIFS(AssessedValuation[100% Gross],AssessedValuation[Dist],$C277,AssessedValuation[Tif_NonTIF],$A$4)</f>
        <v>52864067</v>
      </c>
      <c r="R277" s="8">
        <f>SUMIFS(AssessedValuation[100% Military Exempt],AssessedValuation[Dist],$C277,AssessedValuation[Tif_NonTIF],$A$4)</f>
        <v>0</v>
      </c>
      <c r="S277" s="8">
        <f>SUMIFS(AssessedValuation[100% Net],AssessedValuation[Dist],$C277,AssessedValuation[Tif_NonTIF],$A$4)</f>
        <v>52864067</v>
      </c>
      <c r="T277" s="8">
        <f>SUMIFS(AssessedValuation[100% Gas &amp; Elec Utilities],AssessedValuation[Dist],$C277,AssessedValuation[Tif_NonTIF],$A$4)</f>
        <v>0</v>
      </c>
      <c r="U277" s="8">
        <f t="shared" si="4"/>
        <v>52864067</v>
      </c>
    </row>
    <row r="278" spans="1:21" x14ac:dyDescent="0.25">
      <c r="A278">
        <f>'Assessed Non-TIF'!A278</f>
        <v>2024</v>
      </c>
      <c r="B278" t="str">
        <f>'Assessed Non-TIF'!B278</f>
        <v>05</v>
      </c>
      <c r="C278" t="str">
        <f>'Assessed Non-TIF'!C278</f>
        <v>6102</v>
      </c>
      <c r="D278" t="str">
        <f>'Assessed Non-TIF'!D278</f>
        <v>6102</v>
      </c>
      <c r="E278" t="str">
        <f>'Assessed Non-TIF'!E278</f>
        <v>SPENCER</v>
      </c>
      <c r="F278" t="str">
        <f>'Assessed Non-TIF'!F278</f>
        <v>Spencer</v>
      </c>
      <c r="G278" s="8">
        <f>SUMIFS(AssessedValuation[100% Residential],AssessedValuation[Dist],$C278,AssessedValuation[Tif_NonTIF],$A$4)</f>
        <v>25651629</v>
      </c>
      <c r="H278" s="8">
        <f>SUMIFS(AssessedValuation[100% Ag Land],AssessedValuation[Dist],$C278,AssessedValuation[Tif_NonTIF],$A$4)</f>
        <v>0</v>
      </c>
      <c r="I278" s="8">
        <f>SUMIFS(AssessedValuation[100% Ag Building],AssessedValuation[Dist],$C278,AssessedValuation[Tif_NonTIF],$A$4)</f>
        <v>0</v>
      </c>
      <c r="J278" s="8">
        <f>SUMIFS(AssessedValuation[100% Commercial],AssessedValuation[Dist],$C278,AssessedValuation[Tif_NonTIF],$A$4)</f>
        <v>12573580</v>
      </c>
      <c r="K278" s="8">
        <f>SUMIFS(AssessedValuation[100% Industrial],AssessedValuation[Dist],$C278,AssessedValuation[Tif_NonTIF],$A$4)</f>
        <v>0</v>
      </c>
      <c r="L278" s="8">
        <f>SUMIFS(AssessedValuation[100% Reserved],AssessedValuation[Dist],$C278,AssessedValuation[Tif_NonTIF],$A$4)</f>
        <v>0</v>
      </c>
      <c r="M278" s="8">
        <f>SUMIFS(AssessedValuation[100% Reserved3],AssessedValuation[Dist],$C278,AssessedValuation[Tif_NonTIF],$A$4)</f>
        <v>0</v>
      </c>
      <c r="N278" s="8">
        <f>SUMIFS(AssessedValuation[100% Railroads],AssessedValuation[Dist],$C278,AssessedValuation[Tif_NonTIF],$A$4)</f>
        <v>0</v>
      </c>
      <c r="O278" s="8">
        <f>SUMIFS(AssessedValuation[100% Utilities],AssessedValuation[Dist],$C278,AssessedValuation[Tif_NonTIF],$A$4)</f>
        <v>0</v>
      </c>
      <c r="P278" s="8">
        <f>SUMIFS(AssessedValuation[100% Other],AssessedValuation[Dist],$C278,AssessedValuation[Tif_NonTIF],$A$4)</f>
        <v>0</v>
      </c>
      <c r="Q278" s="8">
        <f>SUMIFS(AssessedValuation[100% Gross],AssessedValuation[Dist],$C278,AssessedValuation[Tif_NonTIF],$A$4)</f>
        <v>38225209</v>
      </c>
      <c r="R278" s="8">
        <f>SUMIFS(AssessedValuation[100% Military Exempt],AssessedValuation[Dist],$C278,AssessedValuation[Tif_NonTIF],$A$4)</f>
        <v>0</v>
      </c>
      <c r="S278" s="8">
        <f>SUMIFS(AssessedValuation[100% Net],AssessedValuation[Dist],$C278,AssessedValuation[Tif_NonTIF],$A$4)</f>
        <v>38225209</v>
      </c>
      <c r="T278" s="8">
        <f>SUMIFS(AssessedValuation[100% Gas &amp; Elec Utilities],AssessedValuation[Dist],$C278,AssessedValuation[Tif_NonTIF],$A$4)</f>
        <v>0</v>
      </c>
      <c r="U278" s="8">
        <f t="shared" si="4"/>
        <v>38225209</v>
      </c>
    </row>
    <row r="279" spans="1:21" x14ac:dyDescent="0.25">
      <c r="A279">
        <f>'Assessed Non-TIF'!A279</f>
        <v>2024</v>
      </c>
      <c r="B279" t="str">
        <f>'Assessed Non-TIF'!B279</f>
        <v>05</v>
      </c>
      <c r="C279" t="str">
        <f>'Assessed Non-TIF'!C279</f>
        <v>6120</v>
      </c>
      <c r="D279" t="str">
        <f>'Assessed Non-TIF'!D279</f>
        <v>6120</v>
      </c>
      <c r="E279" t="str">
        <f>'Assessed Non-TIF'!E279</f>
        <v>SPIRIT LAKE</v>
      </c>
      <c r="F279" t="str">
        <f>'Assessed Non-TIF'!F279</f>
        <v>Spirit Lake</v>
      </c>
      <c r="G279" s="8">
        <f>SUMIFS(AssessedValuation[100% Residential],AssessedValuation[Dist],$C279,AssessedValuation[Tif_NonTIF],$A$4)</f>
        <v>91206541</v>
      </c>
      <c r="H279" s="8">
        <f>SUMIFS(AssessedValuation[100% Ag Land],AssessedValuation[Dist],$C279,AssessedValuation[Tif_NonTIF],$A$4)</f>
        <v>0</v>
      </c>
      <c r="I279" s="8">
        <f>SUMIFS(AssessedValuation[100% Ag Building],AssessedValuation[Dist],$C279,AssessedValuation[Tif_NonTIF],$A$4)</f>
        <v>0</v>
      </c>
      <c r="J279" s="8">
        <f>SUMIFS(AssessedValuation[100% Commercial],AssessedValuation[Dist],$C279,AssessedValuation[Tif_NonTIF],$A$4)</f>
        <v>37530967</v>
      </c>
      <c r="K279" s="8">
        <f>SUMIFS(AssessedValuation[100% Industrial],AssessedValuation[Dist],$C279,AssessedValuation[Tif_NonTIF],$A$4)</f>
        <v>6857125</v>
      </c>
      <c r="L279" s="8">
        <f>SUMIFS(AssessedValuation[100% Reserved],AssessedValuation[Dist],$C279,AssessedValuation[Tif_NonTIF],$A$4)</f>
        <v>0</v>
      </c>
      <c r="M279" s="8">
        <f>SUMIFS(AssessedValuation[100% Reserved3],AssessedValuation[Dist],$C279,AssessedValuation[Tif_NonTIF],$A$4)</f>
        <v>0</v>
      </c>
      <c r="N279" s="8">
        <f>SUMIFS(AssessedValuation[100% Railroads],AssessedValuation[Dist],$C279,AssessedValuation[Tif_NonTIF],$A$4)</f>
        <v>0</v>
      </c>
      <c r="O279" s="8">
        <f>SUMIFS(AssessedValuation[100% Utilities],AssessedValuation[Dist],$C279,AssessedValuation[Tif_NonTIF],$A$4)</f>
        <v>0</v>
      </c>
      <c r="P279" s="8">
        <f>SUMIFS(AssessedValuation[100% Other],AssessedValuation[Dist],$C279,AssessedValuation[Tif_NonTIF],$A$4)</f>
        <v>0</v>
      </c>
      <c r="Q279" s="8">
        <f>SUMIFS(AssessedValuation[100% Gross],AssessedValuation[Dist],$C279,AssessedValuation[Tif_NonTIF],$A$4)</f>
        <v>135594633</v>
      </c>
      <c r="R279" s="8">
        <f>SUMIFS(AssessedValuation[100% Military Exempt],AssessedValuation[Dist],$C279,AssessedValuation[Tif_NonTIF],$A$4)</f>
        <v>38892</v>
      </c>
      <c r="S279" s="8">
        <f>SUMIFS(AssessedValuation[100% Net],AssessedValuation[Dist],$C279,AssessedValuation[Tif_NonTIF],$A$4)</f>
        <v>135555741</v>
      </c>
      <c r="T279" s="8">
        <f>SUMIFS(AssessedValuation[100% Gas &amp; Elec Utilities],AssessedValuation[Dist],$C279,AssessedValuation[Tif_NonTIF],$A$4)</f>
        <v>0</v>
      </c>
      <c r="U279" s="8">
        <f t="shared" si="4"/>
        <v>135555741</v>
      </c>
    </row>
    <row r="280" spans="1:21" x14ac:dyDescent="0.25">
      <c r="A280">
        <f>'Assessed Non-TIF'!A280</f>
        <v>2024</v>
      </c>
      <c r="B280" t="str">
        <f>'Assessed Non-TIF'!B280</f>
        <v>10</v>
      </c>
      <c r="C280" t="str">
        <f>'Assessed Non-TIF'!C280</f>
        <v>6138</v>
      </c>
      <c r="D280" t="str">
        <f>'Assessed Non-TIF'!D280</f>
        <v>6138</v>
      </c>
      <c r="E280" t="str">
        <f>'Assessed Non-TIF'!E280</f>
        <v>SPRINGVILLE</v>
      </c>
      <c r="F280" t="str">
        <f>'Assessed Non-TIF'!F280</f>
        <v>Springville</v>
      </c>
      <c r="G280" s="8">
        <f>SUMIFS(AssessedValuation[100% Residential],AssessedValuation[Dist],$C280,AssessedValuation[Tif_NonTIF],$A$4)</f>
        <v>0</v>
      </c>
      <c r="H280" s="8">
        <f>SUMIFS(AssessedValuation[100% Ag Land],AssessedValuation[Dist],$C280,AssessedValuation[Tif_NonTIF],$A$4)</f>
        <v>25399</v>
      </c>
      <c r="I280" s="8">
        <f>SUMIFS(AssessedValuation[100% Ag Building],AssessedValuation[Dist],$C280,AssessedValuation[Tif_NonTIF],$A$4)</f>
        <v>0</v>
      </c>
      <c r="J280" s="8">
        <f>SUMIFS(AssessedValuation[100% Commercial],AssessedValuation[Dist],$C280,AssessedValuation[Tif_NonTIF],$A$4)</f>
        <v>0</v>
      </c>
      <c r="K280" s="8">
        <f>SUMIFS(AssessedValuation[100% Industrial],AssessedValuation[Dist],$C280,AssessedValuation[Tif_NonTIF],$A$4)</f>
        <v>0</v>
      </c>
      <c r="L280" s="8">
        <f>SUMIFS(AssessedValuation[100% Reserved],AssessedValuation[Dist],$C280,AssessedValuation[Tif_NonTIF],$A$4)</f>
        <v>0</v>
      </c>
      <c r="M280" s="8">
        <f>SUMIFS(AssessedValuation[100% Reserved3],AssessedValuation[Dist],$C280,AssessedValuation[Tif_NonTIF],$A$4)</f>
        <v>0</v>
      </c>
      <c r="N280" s="8">
        <f>SUMIFS(AssessedValuation[100% Railroads],AssessedValuation[Dist],$C280,AssessedValuation[Tif_NonTIF],$A$4)</f>
        <v>0</v>
      </c>
      <c r="O280" s="8">
        <f>SUMIFS(AssessedValuation[100% Utilities],AssessedValuation[Dist],$C280,AssessedValuation[Tif_NonTIF],$A$4)</f>
        <v>0</v>
      </c>
      <c r="P280" s="8">
        <f>SUMIFS(AssessedValuation[100% Other],AssessedValuation[Dist],$C280,AssessedValuation[Tif_NonTIF],$A$4)</f>
        <v>0</v>
      </c>
      <c r="Q280" s="8">
        <f>SUMIFS(AssessedValuation[100% Gross],AssessedValuation[Dist],$C280,AssessedValuation[Tif_NonTIF],$A$4)</f>
        <v>25399</v>
      </c>
      <c r="R280" s="8">
        <f>SUMIFS(AssessedValuation[100% Military Exempt],AssessedValuation[Dist],$C280,AssessedValuation[Tif_NonTIF],$A$4)</f>
        <v>0</v>
      </c>
      <c r="S280" s="8">
        <f>SUMIFS(AssessedValuation[100% Net],AssessedValuation[Dist],$C280,AssessedValuation[Tif_NonTIF],$A$4)</f>
        <v>25399</v>
      </c>
      <c r="T280" s="8">
        <f>SUMIFS(AssessedValuation[100% Gas &amp; Elec Utilities],AssessedValuation[Dist],$C280,AssessedValuation[Tif_NonTIF],$A$4)</f>
        <v>0</v>
      </c>
      <c r="U280" s="8">
        <f t="shared" si="4"/>
        <v>25399</v>
      </c>
    </row>
    <row r="281" spans="1:21" x14ac:dyDescent="0.25">
      <c r="A281">
        <f>'Assessed Non-TIF'!A281</f>
        <v>2024</v>
      </c>
      <c r="B281" t="str">
        <f>'Assessed Non-TIF'!B281</f>
        <v>07</v>
      </c>
      <c r="C281" t="str">
        <f>'Assessed Non-TIF'!C281</f>
        <v>5751</v>
      </c>
      <c r="D281" t="str">
        <f>'Assessed Non-TIF'!D281</f>
        <v>5751</v>
      </c>
      <c r="E281" t="str">
        <f>'Assessed Non-TIF'!E281</f>
        <v>ST ANSGAR</v>
      </c>
      <c r="F281" t="str">
        <f>'Assessed Non-TIF'!F281</f>
        <v>St Ansgar</v>
      </c>
      <c r="G281" s="8">
        <f>SUMIFS(AssessedValuation[100% Residential],AssessedValuation[Dist],$C281,AssessedValuation[Tif_NonTIF],$A$4)</f>
        <v>20676191</v>
      </c>
      <c r="H281" s="8">
        <f>SUMIFS(AssessedValuation[100% Ag Land],AssessedValuation[Dist],$C281,AssessedValuation[Tif_NonTIF],$A$4)</f>
        <v>0</v>
      </c>
      <c r="I281" s="8">
        <f>SUMIFS(AssessedValuation[100% Ag Building],AssessedValuation[Dist],$C281,AssessedValuation[Tif_NonTIF],$A$4)</f>
        <v>13680</v>
      </c>
      <c r="J281" s="8">
        <f>SUMIFS(AssessedValuation[100% Commercial],AssessedValuation[Dist],$C281,AssessedValuation[Tif_NonTIF],$A$4)</f>
        <v>12964246</v>
      </c>
      <c r="K281" s="8">
        <f>SUMIFS(AssessedValuation[100% Industrial],AssessedValuation[Dist],$C281,AssessedValuation[Tif_NonTIF],$A$4)</f>
        <v>170241856</v>
      </c>
      <c r="L281" s="8">
        <f>SUMIFS(AssessedValuation[100% Reserved],AssessedValuation[Dist],$C281,AssessedValuation[Tif_NonTIF],$A$4)</f>
        <v>0</v>
      </c>
      <c r="M281" s="8">
        <f>SUMIFS(AssessedValuation[100% Reserved3],AssessedValuation[Dist],$C281,AssessedValuation[Tif_NonTIF],$A$4)</f>
        <v>0</v>
      </c>
      <c r="N281" s="8">
        <f>SUMIFS(AssessedValuation[100% Railroads],AssessedValuation[Dist],$C281,AssessedValuation[Tif_NonTIF],$A$4)</f>
        <v>0</v>
      </c>
      <c r="O281" s="8">
        <f>SUMIFS(AssessedValuation[100% Utilities],AssessedValuation[Dist],$C281,AssessedValuation[Tif_NonTIF],$A$4)</f>
        <v>0</v>
      </c>
      <c r="P281" s="8">
        <f>SUMIFS(AssessedValuation[100% Other],AssessedValuation[Dist],$C281,AssessedValuation[Tif_NonTIF],$A$4)</f>
        <v>0</v>
      </c>
      <c r="Q281" s="8">
        <f>SUMIFS(AssessedValuation[100% Gross],AssessedValuation[Dist],$C281,AssessedValuation[Tif_NonTIF],$A$4)</f>
        <v>203895973</v>
      </c>
      <c r="R281" s="8">
        <f>SUMIFS(AssessedValuation[100% Military Exempt],AssessedValuation[Dist],$C281,AssessedValuation[Tif_NonTIF],$A$4)</f>
        <v>5556</v>
      </c>
      <c r="S281" s="8">
        <f>SUMIFS(AssessedValuation[100% Net],AssessedValuation[Dist],$C281,AssessedValuation[Tif_NonTIF],$A$4)</f>
        <v>203890417</v>
      </c>
      <c r="T281" s="8">
        <f>SUMIFS(AssessedValuation[100% Gas &amp; Elec Utilities],AssessedValuation[Dist],$C281,AssessedValuation[Tif_NonTIF],$A$4)</f>
        <v>0</v>
      </c>
      <c r="U281" s="8">
        <f t="shared" si="4"/>
        <v>203890417</v>
      </c>
    </row>
    <row r="282" spans="1:21" x14ac:dyDescent="0.25">
      <c r="A282">
        <f>'Assessed Non-TIF'!A282</f>
        <v>2024</v>
      </c>
      <c r="B282" t="str">
        <f>'Assessed Non-TIF'!B282</f>
        <v>13</v>
      </c>
      <c r="C282" t="str">
        <f>'Assessed Non-TIF'!C282</f>
        <v>6165</v>
      </c>
      <c r="D282" t="str">
        <f>'Assessed Non-TIF'!D282</f>
        <v>6165</v>
      </c>
      <c r="E282" t="str">
        <f>'Assessed Non-TIF'!E282</f>
        <v>STANTON</v>
      </c>
      <c r="F282" t="str">
        <f>'Assessed Non-TIF'!F282</f>
        <v>Stanton</v>
      </c>
      <c r="G282" s="8">
        <f>SUMIFS(AssessedValuation[100% Residential],AssessedValuation[Dist],$C282,AssessedValuation[Tif_NonTIF],$A$4)</f>
        <v>0</v>
      </c>
      <c r="H282" s="8">
        <f>SUMIFS(AssessedValuation[100% Ag Land],AssessedValuation[Dist],$C282,AssessedValuation[Tif_NonTIF],$A$4)</f>
        <v>0</v>
      </c>
      <c r="I282" s="8">
        <f>SUMIFS(AssessedValuation[100% Ag Building],AssessedValuation[Dist],$C282,AssessedValuation[Tif_NonTIF],$A$4)</f>
        <v>0</v>
      </c>
      <c r="J282" s="8">
        <f>SUMIFS(AssessedValuation[100% Commercial],AssessedValuation[Dist],$C282,AssessedValuation[Tif_NonTIF],$A$4)</f>
        <v>0</v>
      </c>
      <c r="K282" s="8">
        <f>SUMIFS(AssessedValuation[100% Industrial],AssessedValuation[Dist],$C282,AssessedValuation[Tif_NonTIF],$A$4)</f>
        <v>0</v>
      </c>
      <c r="L282" s="8">
        <f>SUMIFS(AssessedValuation[100% Reserved],AssessedValuation[Dist],$C282,AssessedValuation[Tif_NonTIF],$A$4)</f>
        <v>0</v>
      </c>
      <c r="M282" s="8">
        <f>SUMIFS(AssessedValuation[100% Reserved3],AssessedValuation[Dist],$C282,AssessedValuation[Tif_NonTIF],$A$4)</f>
        <v>0</v>
      </c>
      <c r="N282" s="8">
        <f>SUMIFS(AssessedValuation[100% Railroads],AssessedValuation[Dist],$C282,AssessedValuation[Tif_NonTIF],$A$4)</f>
        <v>0</v>
      </c>
      <c r="O282" s="8">
        <f>SUMIFS(AssessedValuation[100% Utilities],AssessedValuation[Dist],$C282,AssessedValuation[Tif_NonTIF],$A$4)</f>
        <v>0</v>
      </c>
      <c r="P282" s="8">
        <f>SUMIFS(AssessedValuation[100% Other],AssessedValuation[Dist],$C282,AssessedValuation[Tif_NonTIF],$A$4)</f>
        <v>0</v>
      </c>
      <c r="Q282" s="8">
        <f>SUMIFS(AssessedValuation[100% Gross],AssessedValuation[Dist],$C282,AssessedValuation[Tif_NonTIF],$A$4)</f>
        <v>0</v>
      </c>
      <c r="R282" s="8">
        <f>SUMIFS(AssessedValuation[100% Military Exempt],AssessedValuation[Dist],$C282,AssessedValuation[Tif_NonTIF],$A$4)</f>
        <v>0</v>
      </c>
      <c r="S282" s="8">
        <f>SUMIFS(AssessedValuation[100% Net],AssessedValuation[Dist],$C282,AssessedValuation[Tif_NonTIF],$A$4)</f>
        <v>0</v>
      </c>
      <c r="T282" s="8">
        <f>SUMIFS(AssessedValuation[100% Gas &amp; Elec Utilities],AssessedValuation[Dist],$C282,AssessedValuation[Tif_NonTIF],$A$4)</f>
        <v>0</v>
      </c>
      <c r="U282" s="8">
        <f t="shared" si="4"/>
        <v>0</v>
      </c>
    </row>
    <row r="283" spans="1:21" x14ac:dyDescent="0.25">
      <c r="A283">
        <f>'Assessed Non-TIF'!A283</f>
        <v>2024</v>
      </c>
      <c r="B283" t="str">
        <f>'Assessed Non-TIF'!B283</f>
        <v>01</v>
      </c>
      <c r="C283" t="str">
        <f>'Assessed Non-TIF'!C283</f>
        <v>6175</v>
      </c>
      <c r="D283" t="str">
        <f>'Assessed Non-TIF'!D283</f>
        <v>6175</v>
      </c>
      <c r="E283" t="str">
        <f>'Assessed Non-TIF'!E283</f>
        <v>STARMONT</v>
      </c>
      <c r="F283" t="str">
        <f>'Assessed Non-TIF'!F283</f>
        <v>Starmont</v>
      </c>
      <c r="G283" s="8">
        <f>SUMIFS(AssessedValuation[100% Residential],AssessedValuation[Dist],$C283,AssessedValuation[Tif_NonTIF],$A$4)</f>
        <v>0</v>
      </c>
      <c r="H283" s="8">
        <f>SUMIFS(AssessedValuation[100% Ag Land],AssessedValuation[Dist],$C283,AssessedValuation[Tif_NonTIF],$A$4)</f>
        <v>0</v>
      </c>
      <c r="I283" s="8">
        <f>SUMIFS(AssessedValuation[100% Ag Building],AssessedValuation[Dist],$C283,AssessedValuation[Tif_NonTIF],$A$4)</f>
        <v>0</v>
      </c>
      <c r="J283" s="8">
        <f>SUMIFS(AssessedValuation[100% Commercial],AssessedValuation[Dist],$C283,AssessedValuation[Tif_NonTIF],$A$4)</f>
        <v>0</v>
      </c>
      <c r="K283" s="8">
        <f>SUMIFS(AssessedValuation[100% Industrial],AssessedValuation[Dist],$C283,AssessedValuation[Tif_NonTIF],$A$4)</f>
        <v>0</v>
      </c>
      <c r="L283" s="8">
        <f>SUMIFS(AssessedValuation[100% Reserved],AssessedValuation[Dist],$C283,AssessedValuation[Tif_NonTIF],$A$4)</f>
        <v>0</v>
      </c>
      <c r="M283" s="8">
        <f>SUMIFS(AssessedValuation[100% Reserved3],AssessedValuation[Dist],$C283,AssessedValuation[Tif_NonTIF],$A$4)</f>
        <v>0</v>
      </c>
      <c r="N283" s="8">
        <f>SUMIFS(AssessedValuation[100% Railroads],AssessedValuation[Dist],$C283,AssessedValuation[Tif_NonTIF],$A$4)</f>
        <v>0</v>
      </c>
      <c r="O283" s="8">
        <f>SUMIFS(AssessedValuation[100% Utilities],AssessedValuation[Dist],$C283,AssessedValuation[Tif_NonTIF],$A$4)</f>
        <v>0</v>
      </c>
      <c r="P283" s="8">
        <f>SUMIFS(AssessedValuation[100% Other],AssessedValuation[Dist],$C283,AssessedValuation[Tif_NonTIF],$A$4)</f>
        <v>0</v>
      </c>
      <c r="Q283" s="8">
        <f>SUMIFS(AssessedValuation[100% Gross],AssessedValuation[Dist],$C283,AssessedValuation[Tif_NonTIF],$A$4)</f>
        <v>0</v>
      </c>
      <c r="R283" s="8">
        <f>SUMIFS(AssessedValuation[100% Military Exempt],AssessedValuation[Dist],$C283,AssessedValuation[Tif_NonTIF],$A$4)</f>
        <v>0</v>
      </c>
      <c r="S283" s="8">
        <f>SUMIFS(AssessedValuation[100% Net],AssessedValuation[Dist],$C283,AssessedValuation[Tif_NonTIF],$A$4)</f>
        <v>0</v>
      </c>
      <c r="T283" s="8">
        <f>SUMIFS(AssessedValuation[100% Gas &amp; Elec Utilities],AssessedValuation[Dist],$C283,AssessedValuation[Tif_NonTIF],$A$4)</f>
        <v>0</v>
      </c>
      <c r="U283" s="8">
        <f t="shared" si="4"/>
        <v>0</v>
      </c>
    </row>
    <row r="284" spans="1:21" x14ac:dyDescent="0.25">
      <c r="A284">
        <f>'Assessed Non-TIF'!A284</f>
        <v>2024</v>
      </c>
      <c r="B284" t="str">
        <f>'Assessed Non-TIF'!B284</f>
        <v>05</v>
      </c>
      <c r="C284" t="str">
        <f>'Assessed Non-TIF'!C284</f>
        <v>6219</v>
      </c>
      <c r="D284" t="str">
        <f>'Assessed Non-TIF'!D284</f>
        <v>6219</v>
      </c>
      <c r="E284" t="str">
        <f>'Assessed Non-TIF'!E284</f>
        <v>STORM LAKE</v>
      </c>
      <c r="F284" t="str">
        <f>'Assessed Non-TIF'!F284</f>
        <v>Storm Lake</v>
      </c>
      <c r="G284" s="8">
        <f>SUMIFS(AssessedValuation[100% Residential],AssessedValuation[Dist],$C284,AssessedValuation[Tif_NonTIF],$A$4)</f>
        <v>7745205</v>
      </c>
      <c r="H284" s="8">
        <f>SUMIFS(AssessedValuation[100% Ag Land],AssessedValuation[Dist],$C284,AssessedValuation[Tif_NonTIF],$A$4)</f>
        <v>12450</v>
      </c>
      <c r="I284" s="8">
        <f>SUMIFS(AssessedValuation[100% Ag Building],AssessedValuation[Dist],$C284,AssessedValuation[Tif_NonTIF],$A$4)</f>
        <v>0</v>
      </c>
      <c r="J284" s="8">
        <f>SUMIFS(AssessedValuation[100% Commercial],AssessedValuation[Dist],$C284,AssessedValuation[Tif_NonTIF],$A$4)</f>
        <v>19063321</v>
      </c>
      <c r="K284" s="8">
        <f>SUMIFS(AssessedValuation[100% Industrial],AssessedValuation[Dist],$C284,AssessedValuation[Tif_NonTIF],$A$4)</f>
        <v>28353394</v>
      </c>
      <c r="L284" s="8">
        <f>SUMIFS(AssessedValuation[100% Reserved],AssessedValuation[Dist],$C284,AssessedValuation[Tif_NonTIF],$A$4)</f>
        <v>0</v>
      </c>
      <c r="M284" s="8">
        <f>SUMIFS(AssessedValuation[100% Reserved3],AssessedValuation[Dist],$C284,AssessedValuation[Tif_NonTIF],$A$4)</f>
        <v>0</v>
      </c>
      <c r="N284" s="8">
        <f>SUMIFS(AssessedValuation[100% Railroads],AssessedValuation[Dist],$C284,AssessedValuation[Tif_NonTIF],$A$4)</f>
        <v>0</v>
      </c>
      <c r="O284" s="8">
        <f>SUMIFS(AssessedValuation[100% Utilities],AssessedValuation[Dist],$C284,AssessedValuation[Tif_NonTIF],$A$4)</f>
        <v>0</v>
      </c>
      <c r="P284" s="8">
        <f>SUMIFS(AssessedValuation[100% Other],AssessedValuation[Dist],$C284,AssessedValuation[Tif_NonTIF],$A$4)</f>
        <v>0</v>
      </c>
      <c r="Q284" s="8">
        <f>SUMIFS(AssessedValuation[100% Gross],AssessedValuation[Dist],$C284,AssessedValuation[Tif_NonTIF],$A$4)</f>
        <v>55174370</v>
      </c>
      <c r="R284" s="8">
        <f>SUMIFS(AssessedValuation[100% Military Exempt],AssessedValuation[Dist],$C284,AssessedValuation[Tif_NonTIF],$A$4)</f>
        <v>0</v>
      </c>
      <c r="S284" s="8">
        <f>SUMIFS(AssessedValuation[100% Net],AssessedValuation[Dist],$C284,AssessedValuation[Tif_NonTIF],$A$4)</f>
        <v>55174370</v>
      </c>
      <c r="T284" s="8">
        <f>SUMIFS(AssessedValuation[100% Gas &amp; Elec Utilities],AssessedValuation[Dist],$C284,AssessedValuation[Tif_NonTIF],$A$4)</f>
        <v>0</v>
      </c>
      <c r="U284" s="8">
        <f t="shared" si="4"/>
        <v>55174370</v>
      </c>
    </row>
    <row r="285" spans="1:21" x14ac:dyDescent="0.25">
      <c r="A285">
        <f>'Assessed Non-TIF'!A285</f>
        <v>2024</v>
      </c>
      <c r="B285" t="str">
        <f>'Assessed Non-TIF'!B285</f>
        <v>05</v>
      </c>
      <c r="C285" t="str">
        <f>'Assessed Non-TIF'!C285</f>
        <v>6246</v>
      </c>
      <c r="D285" t="str">
        <f>'Assessed Non-TIF'!D285</f>
        <v>6246</v>
      </c>
      <c r="E285" t="str">
        <f>'Assessed Non-TIF'!E285</f>
        <v>STRATFORD</v>
      </c>
      <c r="F285" t="str">
        <f>'Assessed Non-TIF'!F285</f>
        <v>Stratford</v>
      </c>
      <c r="G285" s="8">
        <f>SUMIFS(AssessedValuation[100% Residential],AssessedValuation[Dist],$C285,AssessedValuation[Tif_NonTIF],$A$4)</f>
        <v>886938</v>
      </c>
      <c r="H285" s="8">
        <f>SUMIFS(AssessedValuation[100% Ag Land],AssessedValuation[Dist],$C285,AssessedValuation[Tif_NonTIF],$A$4)</f>
        <v>0</v>
      </c>
      <c r="I285" s="8">
        <f>SUMIFS(AssessedValuation[100% Ag Building],AssessedValuation[Dist],$C285,AssessedValuation[Tif_NonTIF],$A$4)</f>
        <v>0</v>
      </c>
      <c r="J285" s="8">
        <f>SUMIFS(AssessedValuation[100% Commercial],AssessedValuation[Dist],$C285,AssessedValuation[Tif_NonTIF],$A$4)</f>
        <v>758935</v>
      </c>
      <c r="K285" s="8">
        <f>SUMIFS(AssessedValuation[100% Industrial],AssessedValuation[Dist],$C285,AssessedValuation[Tif_NonTIF],$A$4)</f>
        <v>0</v>
      </c>
      <c r="L285" s="8">
        <f>SUMIFS(AssessedValuation[100% Reserved],AssessedValuation[Dist],$C285,AssessedValuation[Tif_NonTIF],$A$4)</f>
        <v>0</v>
      </c>
      <c r="M285" s="8">
        <f>SUMIFS(AssessedValuation[100% Reserved3],AssessedValuation[Dist],$C285,AssessedValuation[Tif_NonTIF],$A$4)</f>
        <v>0</v>
      </c>
      <c r="N285" s="8">
        <f>SUMIFS(AssessedValuation[100% Railroads],AssessedValuation[Dist],$C285,AssessedValuation[Tif_NonTIF],$A$4)</f>
        <v>0</v>
      </c>
      <c r="O285" s="8">
        <f>SUMIFS(AssessedValuation[100% Utilities],AssessedValuation[Dist],$C285,AssessedValuation[Tif_NonTIF],$A$4)</f>
        <v>0</v>
      </c>
      <c r="P285" s="8">
        <f>SUMIFS(AssessedValuation[100% Other],AssessedValuation[Dist],$C285,AssessedValuation[Tif_NonTIF],$A$4)</f>
        <v>0</v>
      </c>
      <c r="Q285" s="8">
        <f>SUMIFS(AssessedValuation[100% Gross],AssessedValuation[Dist],$C285,AssessedValuation[Tif_NonTIF],$A$4)</f>
        <v>1645873</v>
      </c>
      <c r="R285" s="8">
        <f>SUMIFS(AssessedValuation[100% Military Exempt],AssessedValuation[Dist],$C285,AssessedValuation[Tif_NonTIF],$A$4)</f>
        <v>0</v>
      </c>
      <c r="S285" s="8">
        <f>SUMIFS(AssessedValuation[100% Net],AssessedValuation[Dist],$C285,AssessedValuation[Tif_NonTIF],$A$4)</f>
        <v>1645873</v>
      </c>
      <c r="T285" s="8">
        <f>SUMIFS(AssessedValuation[100% Gas &amp; Elec Utilities],AssessedValuation[Dist],$C285,AssessedValuation[Tif_NonTIF],$A$4)</f>
        <v>0</v>
      </c>
      <c r="U285" s="8">
        <f t="shared" si="4"/>
        <v>1645873</v>
      </c>
    </row>
    <row r="286" spans="1:21" x14ac:dyDescent="0.25">
      <c r="A286">
        <f>'Assessed Non-TIF'!A286</f>
        <v>2024</v>
      </c>
      <c r="B286" t="str">
        <f>'Assessed Non-TIF'!B286</f>
        <v>07</v>
      </c>
      <c r="C286" t="str">
        <f>'Assessed Non-TIF'!C286</f>
        <v>6273</v>
      </c>
      <c r="D286" t="str">
        <f>'Assessed Non-TIF'!D286</f>
        <v>6273</v>
      </c>
      <c r="E286" t="str">
        <f>'Assessed Non-TIF'!E286</f>
        <v>SUMNER-FREDERICKSBURG</v>
      </c>
      <c r="F286" t="str">
        <f>'Assessed Non-TIF'!F286</f>
        <v>Sumner-Fredericksburg</v>
      </c>
      <c r="G286" s="8">
        <f>SUMIFS(AssessedValuation[100% Residential],AssessedValuation[Dist],$C286,AssessedValuation[Tif_NonTIF],$A$4)</f>
        <v>2918889</v>
      </c>
      <c r="H286" s="8">
        <f>SUMIFS(AssessedValuation[100% Ag Land],AssessedValuation[Dist],$C286,AssessedValuation[Tif_NonTIF],$A$4)</f>
        <v>10259</v>
      </c>
      <c r="I286" s="8">
        <f>SUMIFS(AssessedValuation[100% Ag Building],AssessedValuation[Dist],$C286,AssessedValuation[Tif_NonTIF],$A$4)</f>
        <v>836</v>
      </c>
      <c r="J286" s="8">
        <f>SUMIFS(AssessedValuation[100% Commercial],AssessedValuation[Dist],$C286,AssessedValuation[Tif_NonTIF],$A$4)</f>
        <v>1342997</v>
      </c>
      <c r="K286" s="8">
        <f>SUMIFS(AssessedValuation[100% Industrial],AssessedValuation[Dist],$C286,AssessedValuation[Tif_NonTIF],$A$4)</f>
        <v>688531</v>
      </c>
      <c r="L286" s="8">
        <f>SUMIFS(AssessedValuation[100% Reserved],AssessedValuation[Dist],$C286,AssessedValuation[Tif_NonTIF],$A$4)</f>
        <v>0</v>
      </c>
      <c r="M286" s="8">
        <f>SUMIFS(AssessedValuation[100% Reserved3],AssessedValuation[Dist],$C286,AssessedValuation[Tif_NonTIF],$A$4)</f>
        <v>0</v>
      </c>
      <c r="N286" s="8">
        <f>SUMIFS(AssessedValuation[100% Railroads],AssessedValuation[Dist],$C286,AssessedValuation[Tif_NonTIF],$A$4)</f>
        <v>0</v>
      </c>
      <c r="O286" s="8">
        <f>SUMIFS(AssessedValuation[100% Utilities],AssessedValuation[Dist],$C286,AssessedValuation[Tif_NonTIF],$A$4)</f>
        <v>0</v>
      </c>
      <c r="P286" s="8">
        <f>SUMIFS(AssessedValuation[100% Other],AssessedValuation[Dist],$C286,AssessedValuation[Tif_NonTIF],$A$4)</f>
        <v>0</v>
      </c>
      <c r="Q286" s="8">
        <f>SUMIFS(AssessedValuation[100% Gross],AssessedValuation[Dist],$C286,AssessedValuation[Tif_NonTIF],$A$4)</f>
        <v>4961512</v>
      </c>
      <c r="R286" s="8">
        <f>SUMIFS(AssessedValuation[100% Military Exempt],AssessedValuation[Dist],$C286,AssessedValuation[Tif_NonTIF],$A$4)</f>
        <v>0</v>
      </c>
      <c r="S286" s="8">
        <f>SUMIFS(AssessedValuation[100% Net],AssessedValuation[Dist],$C286,AssessedValuation[Tif_NonTIF],$A$4)</f>
        <v>4961512</v>
      </c>
      <c r="T286" s="8">
        <f>SUMIFS(AssessedValuation[100% Gas &amp; Elec Utilities],AssessedValuation[Dist],$C286,AssessedValuation[Tif_NonTIF],$A$4)</f>
        <v>0</v>
      </c>
      <c r="U286" s="8">
        <f t="shared" si="4"/>
        <v>4961512</v>
      </c>
    </row>
    <row r="287" spans="1:21" x14ac:dyDescent="0.25">
      <c r="A287">
        <f>'Assessed Non-TIF'!A287</f>
        <v>2024</v>
      </c>
      <c r="B287" t="str">
        <f>'Assessed Non-TIF'!B287</f>
        <v>10</v>
      </c>
      <c r="C287" t="str">
        <f>'Assessed Non-TIF'!C287</f>
        <v>6408</v>
      </c>
      <c r="D287" t="str">
        <f>'Assessed Non-TIF'!D287</f>
        <v>6408</v>
      </c>
      <c r="E287" t="str">
        <f>'Assessed Non-TIF'!E287</f>
        <v>TIPTON</v>
      </c>
      <c r="F287" t="str">
        <f>'Assessed Non-TIF'!F287</f>
        <v>Tipton</v>
      </c>
      <c r="G287" s="8">
        <f>SUMIFS(AssessedValuation[100% Residential],AssessedValuation[Dist],$C287,AssessedValuation[Tif_NonTIF],$A$4)</f>
        <v>7960864</v>
      </c>
      <c r="H287" s="8">
        <f>SUMIFS(AssessedValuation[100% Ag Land],AssessedValuation[Dist],$C287,AssessedValuation[Tif_NonTIF],$A$4)</f>
        <v>0</v>
      </c>
      <c r="I287" s="8">
        <f>SUMIFS(AssessedValuation[100% Ag Building],AssessedValuation[Dist],$C287,AssessedValuation[Tif_NonTIF],$A$4)</f>
        <v>0</v>
      </c>
      <c r="J287" s="8">
        <f>SUMIFS(AssessedValuation[100% Commercial],AssessedValuation[Dist],$C287,AssessedValuation[Tif_NonTIF],$A$4)</f>
        <v>489397</v>
      </c>
      <c r="K287" s="8">
        <f>SUMIFS(AssessedValuation[100% Industrial],AssessedValuation[Dist],$C287,AssessedValuation[Tif_NonTIF],$A$4)</f>
        <v>0</v>
      </c>
      <c r="L287" s="8">
        <f>SUMIFS(AssessedValuation[100% Reserved],AssessedValuation[Dist],$C287,AssessedValuation[Tif_NonTIF],$A$4)</f>
        <v>0</v>
      </c>
      <c r="M287" s="8">
        <f>SUMIFS(AssessedValuation[100% Reserved3],AssessedValuation[Dist],$C287,AssessedValuation[Tif_NonTIF],$A$4)</f>
        <v>0</v>
      </c>
      <c r="N287" s="8">
        <f>SUMIFS(AssessedValuation[100% Railroads],AssessedValuation[Dist],$C287,AssessedValuation[Tif_NonTIF],$A$4)</f>
        <v>0</v>
      </c>
      <c r="O287" s="8">
        <f>SUMIFS(AssessedValuation[100% Utilities],AssessedValuation[Dist],$C287,AssessedValuation[Tif_NonTIF],$A$4)</f>
        <v>0</v>
      </c>
      <c r="P287" s="8">
        <f>SUMIFS(AssessedValuation[100% Other],AssessedValuation[Dist],$C287,AssessedValuation[Tif_NonTIF],$A$4)</f>
        <v>0</v>
      </c>
      <c r="Q287" s="8">
        <f>SUMIFS(AssessedValuation[100% Gross],AssessedValuation[Dist],$C287,AssessedValuation[Tif_NonTIF],$A$4)</f>
        <v>8450261</v>
      </c>
      <c r="R287" s="8">
        <f>SUMIFS(AssessedValuation[100% Military Exempt],AssessedValuation[Dist],$C287,AssessedValuation[Tif_NonTIF],$A$4)</f>
        <v>0</v>
      </c>
      <c r="S287" s="8">
        <f>SUMIFS(AssessedValuation[100% Net],AssessedValuation[Dist],$C287,AssessedValuation[Tif_NonTIF],$A$4)</f>
        <v>8450261</v>
      </c>
      <c r="T287" s="8">
        <f>SUMIFS(AssessedValuation[100% Gas &amp; Elec Utilities],AssessedValuation[Dist],$C287,AssessedValuation[Tif_NonTIF],$A$4)</f>
        <v>0</v>
      </c>
      <c r="U287" s="8">
        <f t="shared" si="4"/>
        <v>8450261</v>
      </c>
    </row>
    <row r="288" spans="1:21" x14ac:dyDescent="0.25">
      <c r="A288">
        <f>'Assessed Non-TIF'!A288</f>
        <v>2024</v>
      </c>
      <c r="B288" t="str">
        <f>'Assessed Non-TIF'!B288</f>
        <v>13</v>
      </c>
      <c r="C288" t="str">
        <f>'Assessed Non-TIF'!C288</f>
        <v>6453</v>
      </c>
      <c r="D288" t="str">
        <f>'Assessed Non-TIF'!D288</f>
        <v>6453</v>
      </c>
      <c r="E288" t="str">
        <f>'Assessed Non-TIF'!E288</f>
        <v>TREYNOR</v>
      </c>
      <c r="F288" t="str">
        <f>'Assessed Non-TIF'!F288</f>
        <v>Treynor</v>
      </c>
      <c r="G288" s="8">
        <f>SUMIFS(AssessedValuation[100% Residential],AssessedValuation[Dist],$C288,AssessedValuation[Tif_NonTIF],$A$4)</f>
        <v>4335285</v>
      </c>
      <c r="H288" s="8">
        <f>SUMIFS(AssessedValuation[100% Ag Land],AssessedValuation[Dist],$C288,AssessedValuation[Tif_NonTIF],$A$4)</f>
        <v>0</v>
      </c>
      <c r="I288" s="8">
        <f>SUMIFS(AssessedValuation[100% Ag Building],AssessedValuation[Dist],$C288,AssessedValuation[Tif_NonTIF],$A$4)</f>
        <v>0</v>
      </c>
      <c r="J288" s="8">
        <f>SUMIFS(AssessedValuation[100% Commercial],AssessedValuation[Dist],$C288,AssessedValuation[Tif_NonTIF],$A$4)</f>
        <v>0</v>
      </c>
      <c r="K288" s="8">
        <f>SUMIFS(AssessedValuation[100% Industrial],AssessedValuation[Dist],$C288,AssessedValuation[Tif_NonTIF],$A$4)</f>
        <v>0</v>
      </c>
      <c r="L288" s="8">
        <f>SUMIFS(AssessedValuation[100% Reserved],AssessedValuation[Dist],$C288,AssessedValuation[Tif_NonTIF],$A$4)</f>
        <v>0</v>
      </c>
      <c r="M288" s="8">
        <f>SUMIFS(AssessedValuation[100% Reserved3],AssessedValuation[Dist],$C288,AssessedValuation[Tif_NonTIF],$A$4)</f>
        <v>0</v>
      </c>
      <c r="N288" s="8">
        <f>SUMIFS(AssessedValuation[100% Railroads],AssessedValuation[Dist],$C288,AssessedValuation[Tif_NonTIF],$A$4)</f>
        <v>0</v>
      </c>
      <c r="O288" s="8">
        <f>SUMIFS(AssessedValuation[100% Utilities],AssessedValuation[Dist],$C288,AssessedValuation[Tif_NonTIF],$A$4)</f>
        <v>0</v>
      </c>
      <c r="P288" s="8">
        <f>SUMIFS(AssessedValuation[100% Other],AssessedValuation[Dist],$C288,AssessedValuation[Tif_NonTIF],$A$4)</f>
        <v>0</v>
      </c>
      <c r="Q288" s="8">
        <f>SUMIFS(AssessedValuation[100% Gross],AssessedValuation[Dist],$C288,AssessedValuation[Tif_NonTIF],$A$4)</f>
        <v>4335285</v>
      </c>
      <c r="R288" s="8">
        <f>SUMIFS(AssessedValuation[100% Military Exempt],AssessedValuation[Dist],$C288,AssessedValuation[Tif_NonTIF],$A$4)</f>
        <v>3704</v>
      </c>
      <c r="S288" s="8">
        <f>SUMIFS(AssessedValuation[100% Net],AssessedValuation[Dist],$C288,AssessedValuation[Tif_NonTIF],$A$4)</f>
        <v>4331581</v>
      </c>
      <c r="T288" s="8">
        <f>SUMIFS(AssessedValuation[100% Gas &amp; Elec Utilities],AssessedValuation[Dist],$C288,AssessedValuation[Tif_NonTIF],$A$4)</f>
        <v>0</v>
      </c>
      <c r="U288" s="8">
        <f t="shared" si="4"/>
        <v>4331581</v>
      </c>
    </row>
    <row r="289" spans="1:21" x14ac:dyDescent="0.25">
      <c r="A289">
        <f>'Assessed Non-TIF'!A289</f>
        <v>2024</v>
      </c>
      <c r="B289" t="str">
        <f>'Assessed Non-TIF'!B289</f>
        <v>13</v>
      </c>
      <c r="C289" t="str">
        <f>'Assessed Non-TIF'!C289</f>
        <v>6460</v>
      </c>
      <c r="D289" t="str">
        <f>'Assessed Non-TIF'!D289</f>
        <v>6460</v>
      </c>
      <c r="E289" t="str">
        <f>'Assessed Non-TIF'!E289</f>
        <v>TRI-CENTER</v>
      </c>
      <c r="F289" t="str">
        <f>'Assessed Non-TIF'!F289</f>
        <v>Tri-Center</v>
      </c>
      <c r="G289" s="8">
        <f>SUMIFS(AssessedValuation[100% Residential],AssessedValuation[Dist],$C289,AssessedValuation[Tif_NonTIF],$A$4)</f>
        <v>27311248</v>
      </c>
      <c r="H289" s="8">
        <f>SUMIFS(AssessedValuation[100% Ag Land],AssessedValuation[Dist],$C289,AssessedValuation[Tif_NonTIF],$A$4)</f>
        <v>0</v>
      </c>
      <c r="I289" s="8">
        <f>SUMIFS(AssessedValuation[100% Ag Building],AssessedValuation[Dist],$C289,AssessedValuation[Tif_NonTIF],$A$4)</f>
        <v>0</v>
      </c>
      <c r="J289" s="8">
        <f>SUMIFS(AssessedValuation[100% Commercial],AssessedValuation[Dist],$C289,AssessedValuation[Tif_NonTIF],$A$4)</f>
        <v>1204531</v>
      </c>
      <c r="K289" s="8">
        <f>SUMIFS(AssessedValuation[100% Industrial],AssessedValuation[Dist],$C289,AssessedValuation[Tif_NonTIF],$A$4)</f>
        <v>0</v>
      </c>
      <c r="L289" s="8">
        <f>SUMIFS(AssessedValuation[100% Reserved],AssessedValuation[Dist],$C289,AssessedValuation[Tif_NonTIF],$A$4)</f>
        <v>0</v>
      </c>
      <c r="M289" s="8">
        <f>SUMIFS(AssessedValuation[100% Reserved3],AssessedValuation[Dist],$C289,AssessedValuation[Tif_NonTIF],$A$4)</f>
        <v>0</v>
      </c>
      <c r="N289" s="8">
        <f>SUMIFS(AssessedValuation[100% Railroads],AssessedValuation[Dist],$C289,AssessedValuation[Tif_NonTIF],$A$4)</f>
        <v>0</v>
      </c>
      <c r="O289" s="8">
        <f>SUMIFS(AssessedValuation[100% Utilities],AssessedValuation[Dist],$C289,AssessedValuation[Tif_NonTIF],$A$4)</f>
        <v>0</v>
      </c>
      <c r="P289" s="8">
        <f>SUMIFS(AssessedValuation[100% Other],AssessedValuation[Dist],$C289,AssessedValuation[Tif_NonTIF],$A$4)</f>
        <v>0</v>
      </c>
      <c r="Q289" s="8">
        <f>SUMIFS(AssessedValuation[100% Gross],AssessedValuation[Dist],$C289,AssessedValuation[Tif_NonTIF],$A$4)</f>
        <v>28515779</v>
      </c>
      <c r="R289" s="8">
        <f>SUMIFS(AssessedValuation[100% Military Exempt],AssessedValuation[Dist],$C289,AssessedValuation[Tif_NonTIF],$A$4)</f>
        <v>24076</v>
      </c>
      <c r="S289" s="8">
        <f>SUMIFS(AssessedValuation[100% Net],AssessedValuation[Dist],$C289,AssessedValuation[Tif_NonTIF],$A$4)</f>
        <v>28491703</v>
      </c>
      <c r="T289" s="8">
        <f>SUMIFS(AssessedValuation[100% Gas &amp; Elec Utilities],AssessedValuation[Dist],$C289,AssessedValuation[Tif_NonTIF],$A$4)</f>
        <v>0</v>
      </c>
      <c r="U289" s="8">
        <f t="shared" si="4"/>
        <v>28491703</v>
      </c>
    </row>
    <row r="290" spans="1:21" x14ac:dyDescent="0.25">
      <c r="A290">
        <f>'Assessed Non-TIF'!A290</f>
        <v>2024</v>
      </c>
      <c r="B290" t="str">
        <f>'Assessed Non-TIF'!B290</f>
        <v>15</v>
      </c>
      <c r="C290" t="str">
        <f>'Assessed Non-TIF'!C290</f>
        <v>6462</v>
      </c>
      <c r="D290" t="str">
        <f>'Assessed Non-TIF'!D290</f>
        <v>6462</v>
      </c>
      <c r="E290" t="str">
        <f>'Assessed Non-TIF'!E290</f>
        <v>TRI-COUNTY</v>
      </c>
      <c r="F290" t="str">
        <f>'Assessed Non-TIF'!F290</f>
        <v>Tri-County</v>
      </c>
      <c r="G290" s="8">
        <f>SUMIFS(AssessedValuation[100% Residential],AssessedValuation[Dist],$C290,AssessedValuation[Tif_NonTIF],$A$4)</f>
        <v>0</v>
      </c>
      <c r="H290" s="8">
        <f>SUMIFS(AssessedValuation[100% Ag Land],AssessedValuation[Dist],$C290,AssessedValuation[Tif_NonTIF],$A$4)</f>
        <v>0</v>
      </c>
      <c r="I290" s="8">
        <f>SUMIFS(AssessedValuation[100% Ag Building],AssessedValuation[Dist],$C290,AssessedValuation[Tif_NonTIF],$A$4)</f>
        <v>0</v>
      </c>
      <c r="J290" s="8">
        <f>SUMIFS(AssessedValuation[100% Commercial],AssessedValuation[Dist],$C290,AssessedValuation[Tif_NonTIF],$A$4)</f>
        <v>0</v>
      </c>
      <c r="K290" s="8">
        <f>SUMIFS(AssessedValuation[100% Industrial],AssessedValuation[Dist],$C290,AssessedValuation[Tif_NonTIF],$A$4)</f>
        <v>1088550</v>
      </c>
      <c r="L290" s="8">
        <f>SUMIFS(AssessedValuation[100% Reserved],AssessedValuation[Dist],$C290,AssessedValuation[Tif_NonTIF],$A$4)</f>
        <v>0</v>
      </c>
      <c r="M290" s="8">
        <f>SUMIFS(AssessedValuation[100% Reserved3],AssessedValuation[Dist],$C290,AssessedValuation[Tif_NonTIF],$A$4)</f>
        <v>0</v>
      </c>
      <c r="N290" s="8">
        <f>SUMIFS(AssessedValuation[100% Railroads],AssessedValuation[Dist],$C290,AssessedValuation[Tif_NonTIF],$A$4)</f>
        <v>0</v>
      </c>
      <c r="O290" s="8">
        <f>SUMIFS(AssessedValuation[100% Utilities],AssessedValuation[Dist],$C290,AssessedValuation[Tif_NonTIF],$A$4)</f>
        <v>0</v>
      </c>
      <c r="P290" s="8">
        <f>SUMIFS(AssessedValuation[100% Other],AssessedValuation[Dist],$C290,AssessedValuation[Tif_NonTIF],$A$4)</f>
        <v>0</v>
      </c>
      <c r="Q290" s="8">
        <f>SUMIFS(AssessedValuation[100% Gross],AssessedValuation[Dist],$C290,AssessedValuation[Tif_NonTIF],$A$4)</f>
        <v>1088550</v>
      </c>
      <c r="R290" s="8">
        <f>SUMIFS(AssessedValuation[100% Military Exempt],AssessedValuation[Dist],$C290,AssessedValuation[Tif_NonTIF],$A$4)</f>
        <v>0</v>
      </c>
      <c r="S290" s="8">
        <f>SUMIFS(AssessedValuation[100% Net],AssessedValuation[Dist],$C290,AssessedValuation[Tif_NonTIF],$A$4)</f>
        <v>1088550</v>
      </c>
      <c r="T290" s="8">
        <f>SUMIFS(AssessedValuation[100% Gas &amp; Elec Utilities],AssessedValuation[Dist],$C290,AssessedValuation[Tif_NonTIF],$A$4)</f>
        <v>0</v>
      </c>
      <c r="U290" s="8">
        <f t="shared" si="4"/>
        <v>1088550</v>
      </c>
    </row>
    <row r="291" spans="1:21" x14ac:dyDescent="0.25">
      <c r="A291">
        <f>'Assessed Non-TIF'!A291</f>
        <v>2024</v>
      </c>
      <c r="B291" t="str">
        <f>'Assessed Non-TIF'!B291</f>
        <v>07</v>
      </c>
      <c r="C291" t="str">
        <f>'Assessed Non-TIF'!C291</f>
        <v>6471</v>
      </c>
      <c r="D291" t="str">
        <f>'Assessed Non-TIF'!D291</f>
        <v>6471</v>
      </c>
      <c r="E291" t="str">
        <f>'Assessed Non-TIF'!E291</f>
        <v>TRIPOLI</v>
      </c>
      <c r="F291" t="str">
        <f>'Assessed Non-TIF'!F291</f>
        <v>Tripoli</v>
      </c>
      <c r="G291" s="8">
        <f>SUMIFS(AssessedValuation[100% Residential],AssessedValuation[Dist],$C291,AssessedValuation[Tif_NonTIF],$A$4)</f>
        <v>0</v>
      </c>
      <c r="H291" s="8">
        <f>SUMIFS(AssessedValuation[100% Ag Land],AssessedValuation[Dist],$C291,AssessedValuation[Tif_NonTIF],$A$4)</f>
        <v>0</v>
      </c>
      <c r="I291" s="8">
        <f>SUMIFS(AssessedValuation[100% Ag Building],AssessedValuation[Dist],$C291,AssessedValuation[Tif_NonTIF],$A$4)</f>
        <v>0</v>
      </c>
      <c r="J291" s="8">
        <f>SUMIFS(AssessedValuation[100% Commercial],AssessedValuation[Dist],$C291,AssessedValuation[Tif_NonTIF],$A$4)</f>
        <v>0</v>
      </c>
      <c r="K291" s="8">
        <f>SUMIFS(AssessedValuation[100% Industrial],AssessedValuation[Dist],$C291,AssessedValuation[Tif_NonTIF],$A$4)</f>
        <v>0</v>
      </c>
      <c r="L291" s="8">
        <f>SUMIFS(AssessedValuation[100% Reserved],AssessedValuation[Dist],$C291,AssessedValuation[Tif_NonTIF],$A$4)</f>
        <v>0</v>
      </c>
      <c r="M291" s="8">
        <f>SUMIFS(AssessedValuation[100% Reserved3],AssessedValuation[Dist],$C291,AssessedValuation[Tif_NonTIF],$A$4)</f>
        <v>0</v>
      </c>
      <c r="N291" s="8">
        <f>SUMIFS(AssessedValuation[100% Railroads],AssessedValuation[Dist],$C291,AssessedValuation[Tif_NonTIF],$A$4)</f>
        <v>0</v>
      </c>
      <c r="O291" s="8">
        <f>SUMIFS(AssessedValuation[100% Utilities],AssessedValuation[Dist],$C291,AssessedValuation[Tif_NonTIF],$A$4)</f>
        <v>0</v>
      </c>
      <c r="P291" s="8">
        <f>SUMIFS(AssessedValuation[100% Other],AssessedValuation[Dist],$C291,AssessedValuation[Tif_NonTIF],$A$4)</f>
        <v>0</v>
      </c>
      <c r="Q291" s="8">
        <f>SUMIFS(AssessedValuation[100% Gross],AssessedValuation[Dist],$C291,AssessedValuation[Tif_NonTIF],$A$4)</f>
        <v>0</v>
      </c>
      <c r="R291" s="8">
        <f>SUMIFS(AssessedValuation[100% Military Exempt],AssessedValuation[Dist],$C291,AssessedValuation[Tif_NonTIF],$A$4)</f>
        <v>0</v>
      </c>
      <c r="S291" s="8">
        <f>SUMIFS(AssessedValuation[100% Net],AssessedValuation[Dist],$C291,AssessedValuation[Tif_NonTIF],$A$4)</f>
        <v>0</v>
      </c>
      <c r="T291" s="8">
        <f>SUMIFS(AssessedValuation[100% Gas &amp; Elec Utilities],AssessedValuation[Dist],$C291,AssessedValuation[Tif_NonTIF],$A$4)</f>
        <v>0</v>
      </c>
      <c r="U291" s="8">
        <f t="shared" si="4"/>
        <v>0</v>
      </c>
    </row>
    <row r="292" spans="1:21" x14ac:dyDescent="0.25">
      <c r="A292">
        <f>'Assessed Non-TIF'!A292</f>
        <v>2024</v>
      </c>
      <c r="B292" t="str">
        <f>'Assessed Non-TIF'!B292</f>
        <v>01</v>
      </c>
      <c r="C292" t="str">
        <f>'Assessed Non-TIF'!C292</f>
        <v>6509</v>
      </c>
      <c r="D292" t="str">
        <f>'Assessed Non-TIF'!D292</f>
        <v>6509</v>
      </c>
      <c r="E292" t="str">
        <f>'Assessed Non-TIF'!E292</f>
        <v>TURKEY VALLEY</v>
      </c>
      <c r="F292" t="str">
        <f>'Assessed Non-TIF'!F292</f>
        <v>Turkey Valley</v>
      </c>
      <c r="G292" s="8">
        <f>SUMIFS(AssessedValuation[100% Residential],AssessedValuation[Dist],$C292,AssessedValuation[Tif_NonTIF],$A$4)</f>
        <v>0</v>
      </c>
      <c r="H292" s="8">
        <f>SUMIFS(AssessedValuation[100% Ag Land],AssessedValuation[Dist],$C292,AssessedValuation[Tif_NonTIF],$A$4)</f>
        <v>0</v>
      </c>
      <c r="I292" s="8">
        <f>SUMIFS(AssessedValuation[100% Ag Building],AssessedValuation[Dist],$C292,AssessedValuation[Tif_NonTIF],$A$4)</f>
        <v>0</v>
      </c>
      <c r="J292" s="8">
        <f>SUMIFS(AssessedValuation[100% Commercial],AssessedValuation[Dist],$C292,AssessedValuation[Tif_NonTIF],$A$4)</f>
        <v>0</v>
      </c>
      <c r="K292" s="8">
        <f>SUMIFS(AssessedValuation[100% Industrial],AssessedValuation[Dist],$C292,AssessedValuation[Tif_NonTIF],$A$4)</f>
        <v>0</v>
      </c>
      <c r="L292" s="8">
        <f>SUMIFS(AssessedValuation[100% Reserved],AssessedValuation[Dist],$C292,AssessedValuation[Tif_NonTIF],$A$4)</f>
        <v>0</v>
      </c>
      <c r="M292" s="8">
        <f>SUMIFS(AssessedValuation[100% Reserved3],AssessedValuation[Dist],$C292,AssessedValuation[Tif_NonTIF],$A$4)</f>
        <v>0</v>
      </c>
      <c r="N292" s="8">
        <f>SUMIFS(AssessedValuation[100% Railroads],AssessedValuation[Dist],$C292,AssessedValuation[Tif_NonTIF],$A$4)</f>
        <v>0</v>
      </c>
      <c r="O292" s="8">
        <f>SUMIFS(AssessedValuation[100% Utilities],AssessedValuation[Dist],$C292,AssessedValuation[Tif_NonTIF],$A$4)</f>
        <v>0</v>
      </c>
      <c r="P292" s="8">
        <f>SUMIFS(AssessedValuation[100% Other],AssessedValuation[Dist],$C292,AssessedValuation[Tif_NonTIF],$A$4)</f>
        <v>0</v>
      </c>
      <c r="Q292" s="8">
        <f>SUMIFS(AssessedValuation[100% Gross],AssessedValuation[Dist],$C292,AssessedValuation[Tif_NonTIF],$A$4)</f>
        <v>0</v>
      </c>
      <c r="R292" s="8">
        <f>SUMIFS(AssessedValuation[100% Military Exempt],AssessedValuation[Dist],$C292,AssessedValuation[Tif_NonTIF],$A$4)</f>
        <v>0</v>
      </c>
      <c r="S292" s="8">
        <f>SUMIFS(AssessedValuation[100% Net],AssessedValuation[Dist],$C292,AssessedValuation[Tif_NonTIF],$A$4)</f>
        <v>0</v>
      </c>
      <c r="T292" s="8">
        <f>SUMIFS(AssessedValuation[100% Gas &amp; Elec Utilities],AssessedValuation[Dist],$C292,AssessedValuation[Tif_NonTIF],$A$4)</f>
        <v>0</v>
      </c>
      <c r="U292" s="8">
        <f t="shared" si="4"/>
        <v>0</v>
      </c>
    </row>
    <row r="293" spans="1:21" x14ac:dyDescent="0.25">
      <c r="A293">
        <f>'Assessed Non-TIF'!A293</f>
        <v>2024</v>
      </c>
      <c r="B293" t="str">
        <f>'Assessed Non-TIF'!B293</f>
        <v>11</v>
      </c>
      <c r="C293" t="str">
        <f>'Assessed Non-TIF'!C293</f>
        <v>6512</v>
      </c>
      <c r="D293" t="str">
        <f>'Assessed Non-TIF'!D293</f>
        <v>6512</v>
      </c>
      <c r="E293" t="str">
        <f>'Assessed Non-TIF'!E293</f>
        <v>TWIN CEDARS</v>
      </c>
      <c r="F293" t="str">
        <f>'Assessed Non-TIF'!F293</f>
        <v>Twin Cedars</v>
      </c>
      <c r="G293" s="8">
        <f>SUMIFS(AssessedValuation[100% Residential],AssessedValuation[Dist],$C293,AssessedValuation[Tif_NonTIF],$A$4)</f>
        <v>0</v>
      </c>
      <c r="H293" s="8">
        <f>SUMIFS(AssessedValuation[100% Ag Land],AssessedValuation[Dist],$C293,AssessedValuation[Tif_NonTIF],$A$4)</f>
        <v>0</v>
      </c>
      <c r="I293" s="8">
        <f>SUMIFS(AssessedValuation[100% Ag Building],AssessedValuation[Dist],$C293,AssessedValuation[Tif_NonTIF],$A$4)</f>
        <v>0</v>
      </c>
      <c r="J293" s="8">
        <f>SUMIFS(AssessedValuation[100% Commercial],AssessedValuation[Dist],$C293,AssessedValuation[Tif_NonTIF],$A$4)</f>
        <v>0</v>
      </c>
      <c r="K293" s="8">
        <f>SUMIFS(AssessedValuation[100% Industrial],AssessedValuation[Dist],$C293,AssessedValuation[Tif_NonTIF],$A$4)</f>
        <v>0</v>
      </c>
      <c r="L293" s="8">
        <f>SUMIFS(AssessedValuation[100% Reserved],AssessedValuation[Dist],$C293,AssessedValuation[Tif_NonTIF],$A$4)</f>
        <v>0</v>
      </c>
      <c r="M293" s="8">
        <f>SUMIFS(AssessedValuation[100% Reserved3],AssessedValuation[Dist],$C293,AssessedValuation[Tif_NonTIF],$A$4)</f>
        <v>0</v>
      </c>
      <c r="N293" s="8">
        <f>SUMIFS(AssessedValuation[100% Railroads],AssessedValuation[Dist],$C293,AssessedValuation[Tif_NonTIF],$A$4)</f>
        <v>0</v>
      </c>
      <c r="O293" s="8">
        <f>SUMIFS(AssessedValuation[100% Utilities],AssessedValuation[Dist],$C293,AssessedValuation[Tif_NonTIF],$A$4)</f>
        <v>0</v>
      </c>
      <c r="P293" s="8">
        <f>SUMIFS(AssessedValuation[100% Other],AssessedValuation[Dist],$C293,AssessedValuation[Tif_NonTIF],$A$4)</f>
        <v>0</v>
      </c>
      <c r="Q293" s="8">
        <f>SUMIFS(AssessedValuation[100% Gross],AssessedValuation[Dist],$C293,AssessedValuation[Tif_NonTIF],$A$4)</f>
        <v>0</v>
      </c>
      <c r="R293" s="8">
        <f>SUMIFS(AssessedValuation[100% Military Exempt],AssessedValuation[Dist],$C293,AssessedValuation[Tif_NonTIF],$A$4)</f>
        <v>0</v>
      </c>
      <c r="S293" s="8">
        <f>SUMIFS(AssessedValuation[100% Net],AssessedValuation[Dist],$C293,AssessedValuation[Tif_NonTIF],$A$4)</f>
        <v>0</v>
      </c>
      <c r="T293" s="8">
        <f>SUMIFS(AssessedValuation[100% Gas &amp; Elec Utilities],AssessedValuation[Dist],$C293,AssessedValuation[Tif_NonTIF],$A$4)</f>
        <v>0</v>
      </c>
      <c r="U293" s="8">
        <f t="shared" si="4"/>
        <v>0</v>
      </c>
    </row>
    <row r="294" spans="1:21" x14ac:dyDescent="0.25">
      <c r="A294">
        <f>'Assessed Non-TIF'!A294</f>
        <v>2024</v>
      </c>
      <c r="B294" t="str">
        <f>'Assessed Non-TIF'!B294</f>
        <v>05</v>
      </c>
      <c r="C294" t="str">
        <f>'Assessed Non-TIF'!C294</f>
        <v>6516</v>
      </c>
      <c r="D294" t="str">
        <f>'Assessed Non-TIF'!D294</f>
        <v>6516</v>
      </c>
      <c r="E294" t="str">
        <f>'Assessed Non-TIF'!E294</f>
        <v>TWIN RIVERS</v>
      </c>
      <c r="F294" t="str">
        <f>'Assessed Non-TIF'!F294</f>
        <v>Twin Rivers</v>
      </c>
      <c r="G294" s="8">
        <f>SUMIFS(AssessedValuation[100% Residential],AssessedValuation[Dist],$C294,AssessedValuation[Tif_NonTIF],$A$4)</f>
        <v>1056787</v>
      </c>
      <c r="H294" s="8">
        <f>SUMIFS(AssessedValuation[100% Ag Land],AssessedValuation[Dist],$C294,AssessedValuation[Tif_NonTIF],$A$4)</f>
        <v>0</v>
      </c>
      <c r="I294" s="8">
        <f>SUMIFS(AssessedValuation[100% Ag Building],AssessedValuation[Dist],$C294,AssessedValuation[Tif_NonTIF],$A$4)</f>
        <v>0</v>
      </c>
      <c r="J294" s="8">
        <f>SUMIFS(AssessedValuation[100% Commercial],AssessedValuation[Dist],$C294,AssessedValuation[Tif_NonTIF],$A$4)</f>
        <v>5000</v>
      </c>
      <c r="K294" s="8">
        <f>SUMIFS(AssessedValuation[100% Industrial],AssessedValuation[Dist],$C294,AssessedValuation[Tif_NonTIF],$A$4)</f>
        <v>0</v>
      </c>
      <c r="L294" s="8">
        <f>SUMIFS(AssessedValuation[100% Reserved],AssessedValuation[Dist],$C294,AssessedValuation[Tif_NonTIF],$A$4)</f>
        <v>0</v>
      </c>
      <c r="M294" s="8">
        <f>SUMIFS(AssessedValuation[100% Reserved3],AssessedValuation[Dist],$C294,AssessedValuation[Tif_NonTIF],$A$4)</f>
        <v>0</v>
      </c>
      <c r="N294" s="8">
        <f>SUMIFS(AssessedValuation[100% Railroads],AssessedValuation[Dist],$C294,AssessedValuation[Tif_NonTIF],$A$4)</f>
        <v>0</v>
      </c>
      <c r="O294" s="8">
        <f>SUMIFS(AssessedValuation[100% Utilities],AssessedValuation[Dist],$C294,AssessedValuation[Tif_NonTIF],$A$4)</f>
        <v>0</v>
      </c>
      <c r="P294" s="8">
        <f>SUMIFS(AssessedValuation[100% Other],AssessedValuation[Dist],$C294,AssessedValuation[Tif_NonTIF],$A$4)</f>
        <v>0</v>
      </c>
      <c r="Q294" s="8">
        <f>SUMIFS(AssessedValuation[100% Gross],AssessedValuation[Dist],$C294,AssessedValuation[Tif_NonTIF],$A$4)</f>
        <v>1061787</v>
      </c>
      <c r="R294" s="8">
        <f>SUMIFS(AssessedValuation[100% Military Exempt],AssessedValuation[Dist],$C294,AssessedValuation[Tif_NonTIF],$A$4)</f>
        <v>63</v>
      </c>
      <c r="S294" s="8">
        <f>SUMIFS(AssessedValuation[100% Net],AssessedValuation[Dist],$C294,AssessedValuation[Tif_NonTIF],$A$4)</f>
        <v>1061724</v>
      </c>
      <c r="T294" s="8">
        <f>SUMIFS(AssessedValuation[100% Gas &amp; Elec Utilities],AssessedValuation[Dist],$C294,AssessedValuation[Tif_NonTIF],$A$4)</f>
        <v>0</v>
      </c>
      <c r="U294" s="8">
        <f t="shared" si="4"/>
        <v>1061724</v>
      </c>
    </row>
    <row r="295" spans="1:21" x14ac:dyDescent="0.25">
      <c r="A295">
        <f>'Assessed Non-TIF'!A295</f>
        <v>2024</v>
      </c>
      <c r="B295" t="str">
        <f>'Assessed Non-TIF'!B295</f>
        <v>13</v>
      </c>
      <c r="C295" t="str">
        <f>'Assessed Non-TIF'!C295</f>
        <v>6534</v>
      </c>
      <c r="D295" t="str">
        <f>'Assessed Non-TIF'!D295</f>
        <v>6534</v>
      </c>
      <c r="E295" t="str">
        <f>'Assessed Non-TIF'!E295</f>
        <v>UNDERWOOD</v>
      </c>
      <c r="F295" t="str">
        <f>'Assessed Non-TIF'!F295</f>
        <v>Underwood</v>
      </c>
      <c r="G295" s="8">
        <f>SUMIFS(AssessedValuation[100% Residential],AssessedValuation[Dist],$C295,AssessedValuation[Tif_NonTIF],$A$4)</f>
        <v>6797979</v>
      </c>
      <c r="H295" s="8">
        <f>SUMIFS(AssessedValuation[100% Ag Land],AssessedValuation[Dist],$C295,AssessedValuation[Tif_NonTIF],$A$4)</f>
        <v>0</v>
      </c>
      <c r="I295" s="8">
        <f>SUMIFS(AssessedValuation[100% Ag Building],AssessedValuation[Dist],$C295,AssessedValuation[Tif_NonTIF],$A$4)</f>
        <v>0</v>
      </c>
      <c r="J295" s="8">
        <f>SUMIFS(AssessedValuation[100% Commercial],AssessedValuation[Dist],$C295,AssessedValuation[Tif_NonTIF],$A$4)</f>
        <v>2214700</v>
      </c>
      <c r="K295" s="8">
        <f>SUMIFS(AssessedValuation[100% Industrial],AssessedValuation[Dist],$C295,AssessedValuation[Tif_NonTIF],$A$4)</f>
        <v>0</v>
      </c>
      <c r="L295" s="8">
        <f>SUMIFS(AssessedValuation[100% Reserved],AssessedValuation[Dist],$C295,AssessedValuation[Tif_NonTIF],$A$4)</f>
        <v>0</v>
      </c>
      <c r="M295" s="8">
        <f>SUMIFS(AssessedValuation[100% Reserved3],AssessedValuation[Dist],$C295,AssessedValuation[Tif_NonTIF],$A$4)</f>
        <v>0</v>
      </c>
      <c r="N295" s="8">
        <f>SUMIFS(AssessedValuation[100% Railroads],AssessedValuation[Dist],$C295,AssessedValuation[Tif_NonTIF],$A$4)</f>
        <v>0</v>
      </c>
      <c r="O295" s="8">
        <f>SUMIFS(AssessedValuation[100% Utilities],AssessedValuation[Dist],$C295,AssessedValuation[Tif_NonTIF],$A$4)</f>
        <v>0</v>
      </c>
      <c r="P295" s="8">
        <f>SUMIFS(AssessedValuation[100% Other],AssessedValuation[Dist],$C295,AssessedValuation[Tif_NonTIF],$A$4)</f>
        <v>0</v>
      </c>
      <c r="Q295" s="8">
        <f>SUMIFS(AssessedValuation[100% Gross],AssessedValuation[Dist],$C295,AssessedValuation[Tif_NonTIF],$A$4)</f>
        <v>9012679</v>
      </c>
      <c r="R295" s="8">
        <f>SUMIFS(AssessedValuation[100% Military Exempt],AssessedValuation[Dist],$C295,AssessedValuation[Tif_NonTIF],$A$4)</f>
        <v>7408</v>
      </c>
      <c r="S295" s="8">
        <f>SUMIFS(AssessedValuation[100% Net],AssessedValuation[Dist],$C295,AssessedValuation[Tif_NonTIF],$A$4)</f>
        <v>9005271</v>
      </c>
      <c r="T295" s="8">
        <f>SUMIFS(AssessedValuation[100% Gas &amp; Elec Utilities],AssessedValuation[Dist],$C295,AssessedValuation[Tif_NonTIF],$A$4)</f>
        <v>0</v>
      </c>
      <c r="U295" s="8">
        <f t="shared" si="4"/>
        <v>9005271</v>
      </c>
    </row>
    <row r="296" spans="1:21" x14ac:dyDescent="0.25">
      <c r="A296">
        <f>'Assessed Non-TIF'!A296</f>
        <v>2024</v>
      </c>
      <c r="B296" t="str">
        <f>'Assessed Non-TIF'!B296</f>
        <v>07</v>
      </c>
      <c r="C296" t="str">
        <f>'Assessed Non-TIF'!C296</f>
        <v>1935</v>
      </c>
      <c r="D296" t="str">
        <f>'Assessed Non-TIF'!D296</f>
        <v>6536</v>
      </c>
      <c r="E296" t="str">
        <f>'Assessed Non-TIF'!E296</f>
        <v>UNION</v>
      </c>
      <c r="F296" t="str">
        <f>'Assessed Non-TIF'!F296</f>
        <v>Union</v>
      </c>
      <c r="G296" s="8">
        <f>SUMIFS(AssessedValuation[100% Residential],AssessedValuation[Dist],$C296,AssessedValuation[Tif_NonTIF],$A$4)</f>
        <v>8074471</v>
      </c>
      <c r="H296" s="8">
        <f>SUMIFS(AssessedValuation[100% Ag Land],AssessedValuation[Dist],$C296,AssessedValuation[Tif_NonTIF],$A$4)</f>
        <v>326194</v>
      </c>
      <c r="I296" s="8">
        <f>SUMIFS(AssessedValuation[100% Ag Building],AssessedValuation[Dist],$C296,AssessedValuation[Tif_NonTIF],$A$4)</f>
        <v>0</v>
      </c>
      <c r="J296" s="8">
        <f>SUMIFS(AssessedValuation[100% Commercial],AssessedValuation[Dist],$C296,AssessedValuation[Tif_NonTIF],$A$4)</f>
        <v>619917</v>
      </c>
      <c r="K296" s="8">
        <f>SUMIFS(AssessedValuation[100% Industrial],AssessedValuation[Dist],$C296,AssessedValuation[Tif_NonTIF],$A$4)</f>
        <v>12707</v>
      </c>
      <c r="L296" s="8">
        <f>SUMIFS(AssessedValuation[100% Reserved],AssessedValuation[Dist],$C296,AssessedValuation[Tif_NonTIF],$A$4)</f>
        <v>0</v>
      </c>
      <c r="M296" s="8">
        <f>SUMIFS(AssessedValuation[100% Reserved3],AssessedValuation[Dist],$C296,AssessedValuation[Tif_NonTIF],$A$4)</f>
        <v>0</v>
      </c>
      <c r="N296" s="8">
        <f>SUMIFS(AssessedValuation[100% Railroads],AssessedValuation[Dist],$C296,AssessedValuation[Tif_NonTIF],$A$4)</f>
        <v>0</v>
      </c>
      <c r="O296" s="8">
        <f>SUMIFS(AssessedValuation[100% Utilities],AssessedValuation[Dist],$C296,AssessedValuation[Tif_NonTIF],$A$4)</f>
        <v>0</v>
      </c>
      <c r="P296" s="8">
        <f>SUMIFS(AssessedValuation[100% Other],AssessedValuation[Dist],$C296,AssessedValuation[Tif_NonTIF],$A$4)</f>
        <v>0</v>
      </c>
      <c r="Q296" s="8">
        <f>SUMIFS(AssessedValuation[100% Gross],AssessedValuation[Dist],$C296,AssessedValuation[Tif_NonTIF],$A$4)</f>
        <v>9033289</v>
      </c>
      <c r="R296" s="8">
        <f>SUMIFS(AssessedValuation[100% Military Exempt],AssessedValuation[Dist],$C296,AssessedValuation[Tif_NonTIF],$A$4)</f>
        <v>11112</v>
      </c>
      <c r="S296" s="8">
        <f>SUMIFS(AssessedValuation[100% Net],AssessedValuation[Dist],$C296,AssessedValuation[Tif_NonTIF],$A$4)</f>
        <v>9022177</v>
      </c>
      <c r="T296" s="8">
        <f>SUMIFS(AssessedValuation[100% Gas &amp; Elec Utilities],AssessedValuation[Dist],$C296,AssessedValuation[Tif_NonTIF],$A$4)</f>
        <v>0</v>
      </c>
      <c r="U296" s="8">
        <f t="shared" si="4"/>
        <v>9022177</v>
      </c>
    </row>
    <row r="297" spans="1:21" x14ac:dyDescent="0.25">
      <c r="A297">
        <f>'Assessed Non-TIF'!A297</f>
        <v>2024</v>
      </c>
      <c r="B297" t="str">
        <f>'Assessed Non-TIF'!B297</f>
        <v>11</v>
      </c>
      <c r="C297" t="str">
        <f>'Assessed Non-TIF'!C297</f>
        <v>6561</v>
      </c>
      <c r="D297" t="str">
        <f>'Assessed Non-TIF'!D297</f>
        <v>6561</v>
      </c>
      <c r="E297" t="str">
        <f>'Assessed Non-TIF'!E297</f>
        <v>UNITED</v>
      </c>
      <c r="F297" t="str">
        <f>'Assessed Non-TIF'!F297</f>
        <v>United</v>
      </c>
      <c r="G297" s="8">
        <f>SUMIFS(AssessedValuation[100% Residential],AssessedValuation[Dist],$C297,AssessedValuation[Tif_NonTIF],$A$4)</f>
        <v>5064697</v>
      </c>
      <c r="H297" s="8">
        <f>SUMIFS(AssessedValuation[100% Ag Land],AssessedValuation[Dist],$C297,AssessedValuation[Tif_NonTIF],$A$4)</f>
        <v>1162684</v>
      </c>
      <c r="I297" s="8">
        <f>SUMIFS(AssessedValuation[100% Ag Building],AssessedValuation[Dist],$C297,AssessedValuation[Tif_NonTIF],$A$4)</f>
        <v>65541</v>
      </c>
      <c r="J297" s="8">
        <f>SUMIFS(AssessedValuation[100% Commercial],AssessedValuation[Dist],$C297,AssessedValuation[Tif_NonTIF],$A$4)</f>
        <v>11394653</v>
      </c>
      <c r="K297" s="8">
        <f>SUMIFS(AssessedValuation[100% Industrial],AssessedValuation[Dist],$C297,AssessedValuation[Tif_NonTIF],$A$4)</f>
        <v>6036219</v>
      </c>
      <c r="L297" s="8">
        <f>SUMIFS(AssessedValuation[100% Reserved],AssessedValuation[Dist],$C297,AssessedValuation[Tif_NonTIF],$A$4)</f>
        <v>0</v>
      </c>
      <c r="M297" s="8">
        <f>SUMIFS(AssessedValuation[100% Reserved3],AssessedValuation[Dist],$C297,AssessedValuation[Tif_NonTIF],$A$4)</f>
        <v>0</v>
      </c>
      <c r="N297" s="8">
        <f>SUMIFS(AssessedValuation[100% Railroads],AssessedValuation[Dist],$C297,AssessedValuation[Tif_NonTIF],$A$4)</f>
        <v>0</v>
      </c>
      <c r="O297" s="8">
        <f>SUMIFS(AssessedValuation[100% Utilities],AssessedValuation[Dist],$C297,AssessedValuation[Tif_NonTIF],$A$4)</f>
        <v>0</v>
      </c>
      <c r="P297" s="8">
        <f>SUMIFS(AssessedValuation[100% Other],AssessedValuation[Dist],$C297,AssessedValuation[Tif_NonTIF],$A$4)</f>
        <v>0</v>
      </c>
      <c r="Q297" s="8">
        <f>SUMIFS(AssessedValuation[100% Gross],AssessedValuation[Dist],$C297,AssessedValuation[Tif_NonTIF],$A$4)</f>
        <v>23723794</v>
      </c>
      <c r="R297" s="8">
        <f>SUMIFS(AssessedValuation[100% Military Exempt],AssessedValuation[Dist],$C297,AssessedValuation[Tif_NonTIF],$A$4)</f>
        <v>16668</v>
      </c>
      <c r="S297" s="8">
        <f>SUMIFS(AssessedValuation[100% Net],AssessedValuation[Dist],$C297,AssessedValuation[Tif_NonTIF],$A$4)</f>
        <v>23707126</v>
      </c>
      <c r="T297" s="8">
        <f>SUMIFS(AssessedValuation[100% Gas &amp; Elec Utilities],AssessedValuation[Dist],$C297,AssessedValuation[Tif_NonTIF],$A$4)</f>
        <v>0</v>
      </c>
      <c r="U297" s="8">
        <f t="shared" si="4"/>
        <v>23707126</v>
      </c>
    </row>
    <row r="298" spans="1:21" x14ac:dyDescent="0.25">
      <c r="A298">
        <f>'Assessed Non-TIF'!A298</f>
        <v>2024</v>
      </c>
      <c r="B298" t="str">
        <f>'Assessed Non-TIF'!B298</f>
        <v>11</v>
      </c>
      <c r="C298" t="str">
        <f>'Assessed Non-TIF'!C298</f>
        <v>6579</v>
      </c>
      <c r="D298" t="str">
        <f>'Assessed Non-TIF'!D298</f>
        <v>6579</v>
      </c>
      <c r="E298" t="str">
        <f>'Assessed Non-TIF'!E298</f>
        <v>URBANDALE</v>
      </c>
      <c r="F298" t="str">
        <f>'Assessed Non-TIF'!F298</f>
        <v>Urbandale</v>
      </c>
      <c r="G298" s="8">
        <f>SUMIFS(AssessedValuation[100% Residential],AssessedValuation[Dist],$C298,AssessedValuation[Tif_NonTIF],$A$4)</f>
        <v>4458188</v>
      </c>
      <c r="H298" s="8">
        <f>SUMIFS(AssessedValuation[100% Ag Land],AssessedValuation[Dist],$C298,AssessedValuation[Tif_NonTIF],$A$4)</f>
        <v>0</v>
      </c>
      <c r="I298" s="8">
        <f>SUMIFS(AssessedValuation[100% Ag Building],AssessedValuation[Dist],$C298,AssessedValuation[Tif_NonTIF],$A$4)</f>
        <v>0</v>
      </c>
      <c r="J298" s="8">
        <f>SUMIFS(AssessedValuation[100% Commercial],AssessedValuation[Dist],$C298,AssessedValuation[Tif_NonTIF],$A$4)</f>
        <v>99829701</v>
      </c>
      <c r="K298" s="8">
        <f>SUMIFS(AssessedValuation[100% Industrial],AssessedValuation[Dist],$C298,AssessedValuation[Tif_NonTIF],$A$4)</f>
        <v>5310725</v>
      </c>
      <c r="L298" s="8">
        <f>SUMIFS(AssessedValuation[100% Reserved],AssessedValuation[Dist],$C298,AssessedValuation[Tif_NonTIF],$A$4)</f>
        <v>0</v>
      </c>
      <c r="M298" s="8">
        <f>SUMIFS(AssessedValuation[100% Reserved3],AssessedValuation[Dist],$C298,AssessedValuation[Tif_NonTIF],$A$4)</f>
        <v>0</v>
      </c>
      <c r="N298" s="8">
        <f>SUMIFS(AssessedValuation[100% Railroads],AssessedValuation[Dist],$C298,AssessedValuation[Tif_NonTIF],$A$4)</f>
        <v>0</v>
      </c>
      <c r="O298" s="8">
        <f>SUMIFS(AssessedValuation[100% Utilities],AssessedValuation[Dist],$C298,AssessedValuation[Tif_NonTIF],$A$4)</f>
        <v>0</v>
      </c>
      <c r="P298" s="8">
        <f>SUMIFS(AssessedValuation[100% Other],AssessedValuation[Dist],$C298,AssessedValuation[Tif_NonTIF],$A$4)</f>
        <v>0</v>
      </c>
      <c r="Q298" s="8">
        <f>SUMIFS(AssessedValuation[100% Gross],AssessedValuation[Dist],$C298,AssessedValuation[Tif_NonTIF],$A$4)</f>
        <v>109598614</v>
      </c>
      <c r="R298" s="8">
        <f>SUMIFS(AssessedValuation[100% Military Exempt],AssessedValuation[Dist],$C298,AssessedValuation[Tif_NonTIF],$A$4)</f>
        <v>0</v>
      </c>
      <c r="S298" s="8">
        <f>SUMIFS(AssessedValuation[100% Net],AssessedValuation[Dist],$C298,AssessedValuation[Tif_NonTIF],$A$4)</f>
        <v>109598614</v>
      </c>
      <c r="T298" s="8">
        <f>SUMIFS(AssessedValuation[100% Gas &amp; Elec Utilities],AssessedValuation[Dist],$C298,AssessedValuation[Tif_NonTIF],$A$4)</f>
        <v>0</v>
      </c>
      <c r="U298" s="8">
        <f t="shared" si="4"/>
        <v>109598614</v>
      </c>
    </row>
    <row r="299" spans="1:21" x14ac:dyDescent="0.25">
      <c r="A299">
        <f>'Assessed Non-TIF'!A299</f>
        <v>2024</v>
      </c>
      <c r="B299" t="str">
        <f>'Assessed Non-TIF'!B299</f>
        <v>15</v>
      </c>
      <c r="C299" t="str">
        <f>'Assessed Non-TIF'!C299</f>
        <v>6592</v>
      </c>
      <c r="D299" t="str">
        <f>'Assessed Non-TIF'!D299</f>
        <v>6592</v>
      </c>
      <c r="E299" t="str">
        <f>'Assessed Non-TIF'!E299</f>
        <v>VAN BUREN COUNTY</v>
      </c>
      <c r="F299" t="str">
        <f>'Assessed Non-TIF'!F299</f>
        <v>Van Buren County</v>
      </c>
      <c r="G299" s="8">
        <f>SUMIFS(AssessedValuation[100% Residential],AssessedValuation[Dist],$C299,AssessedValuation[Tif_NonTIF],$A$4)</f>
        <v>0</v>
      </c>
      <c r="H299" s="8">
        <f>SUMIFS(AssessedValuation[100% Ag Land],AssessedValuation[Dist],$C299,AssessedValuation[Tif_NonTIF],$A$4)</f>
        <v>0</v>
      </c>
      <c r="I299" s="8">
        <f>SUMIFS(AssessedValuation[100% Ag Building],AssessedValuation[Dist],$C299,AssessedValuation[Tif_NonTIF],$A$4)</f>
        <v>0</v>
      </c>
      <c r="J299" s="8">
        <f>SUMIFS(AssessedValuation[100% Commercial],AssessedValuation[Dist],$C299,AssessedValuation[Tif_NonTIF],$A$4)</f>
        <v>0</v>
      </c>
      <c r="K299" s="8">
        <f>SUMIFS(AssessedValuation[100% Industrial],AssessedValuation[Dist],$C299,AssessedValuation[Tif_NonTIF],$A$4)</f>
        <v>0</v>
      </c>
      <c r="L299" s="8">
        <f>SUMIFS(AssessedValuation[100% Reserved],AssessedValuation[Dist],$C299,AssessedValuation[Tif_NonTIF],$A$4)</f>
        <v>0</v>
      </c>
      <c r="M299" s="8">
        <f>SUMIFS(AssessedValuation[100% Reserved3],AssessedValuation[Dist],$C299,AssessedValuation[Tif_NonTIF],$A$4)</f>
        <v>0</v>
      </c>
      <c r="N299" s="8">
        <f>SUMIFS(AssessedValuation[100% Railroads],AssessedValuation[Dist],$C299,AssessedValuation[Tif_NonTIF],$A$4)</f>
        <v>0</v>
      </c>
      <c r="O299" s="8">
        <f>SUMIFS(AssessedValuation[100% Utilities],AssessedValuation[Dist],$C299,AssessedValuation[Tif_NonTIF],$A$4)</f>
        <v>0</v>
      </c>
      <c r="P299" s="8">
        <f>SUMIFS(AssessedValuation[100% Other],AssessedValuation[Dist],$C299,AssessedValuation[Tif_NonTIF],$A$4)</f>
        <v>0</v>
      </c>
      <c r="Q299" s="8">
        <f>SUMIFS(AssessedValuation[100% Gross],AssessedValuation[Dist],$C299,AssessedValuation[Tif_NonTIF],$A$4)</f>
        <v>0</v>
      </c>
      <c r="R299" s="8">
        <f>SUMIFS(AssessedValuation[100% Military Exempt],AssessedValuation[Dist],$C299,AssessedValuation[Tif_NonTIF],$A$4)</f>
        <v>0</v>
      </c>
      <c r="S299" s="8">
        <f>SUMIFS(AssessedValuation[100% Net],AssessedValuation[Dist],$C299,AssessedValuation[Tif_NonTIF],$A$4)</f>
        <v>0</v>
      </c>
      <c r="T299" s="8">
        <f>SUMIFS(AssessedValuation[100% Gas &amp; Elec Utilities],AssessedValuation[Dist],$C299,AssessedValuation[Tif_NonTIF],$A$4)</f>
        <v>0</v>
      </c>
      <c r="U299" s="8">
        <f t="shared" si="4"/>
        <v>0</v>
      </c>
    </row>
    <row r="300" spans="1:21" x14ac:dyDescent="0.25">
      <c r="A300">
        <f>'Assessed Non-TIF'!A300</f>
        <v>2024</v>
      </c>
      <c r="B300" t="str">
        <f>'Assessed Non-TIF'!B300</f>
        <v>11</v>
      </c>
      <c r="C300" t="str">
        <f>'Assessed Non-TIF'!C300</f>
        <v>6615</v>
      </c>
      <c r="D300" t="str">
        <f>'Assessed Non-TIF'!D300</f>
        <v>6615</v>
      </c>
      <c r="E300" t="str">
        <f>'Assessed Non-TIF'!E300</f>
        <v>VAN METER</v>
      </c>
      <c r="F300" t="str">
        <f>'Assessed Non-TIF'!F300</f>
        <v>Van Meter</v>
      </c>
      <c r="G300" s="8">
        <f>SUMIFS(AssessedValuation[100% Residential],AssessedValuation[Dist],$C300,AssessedValuation[Tif_NonTIF],$A$4)</f>
        <v>6070773</v>
      </c>
      <c r="H300" s="8">
        <f>SUMIFS(AssessedValuation[100% Ag Land],AssessedValuation[Dist],$C300,AssessedValuation[Tif_NonTIF],$A$4)</f>
        <v>0</v>
      </c>
      <c r="I300" s="8">
        <f>SUMIFS(AssessedValuation[100% Ag Building],AssessedValuation[Dist],$C300,AssessedValuation[Tif_NonTIF],$A$4)</f>
        <v>0</v>
      </c>
      <c r="J300" s="8">
        <f>SUMIFS(AssessedValuation[100% Commercial],AssessedValuation[Dist],$C300,AssessedValuation[Tif_NonTIF],$A$4)</f>
        <v>6276584</v>
      </c>
      <c r="K300" s="8">
        <f>SUMIFS(AssessedValuation[100% Industrial],AssessedValuation[Dist],$C300,AssessedValuation[Tif_NonTIF],$A$4)</f>
        <v>0</v>
      </c>
      <c r="L300" s="8">
        <f>SUMIFS(AssessedValuation[100% Reserved],AssessedValuation[Dist],$C300,AssessedValuation[Tif_NonTIF],$A$4)</f>
        <v>0</v>
      </c>
      <c r="M300" s="8">
        <f>SUMIFS(AssessedValuation[100% Reserved3],AssessedValuation[Dist],$C300,AssessedValuation[Tif_NonTIF],$A$4)</f>
        <v>0</v>
      </c>
      <c r="N300" s="8">
        <f>SUMIFS(AssessedValuation[100% Railroads],AssessedValuation[Dist],$C300,AssessedValuation[Tif_NonTIF],$A$4)</f>
        <v>0</v>
      </c>
      <c r="O300" s="8">
        <f>SUMIFS(AssessedValuation[100% Utilities],AssessedValuation[Dist],$C300,AssessedValuation[Tif_NonTIF],$A$4)</f>
        <v>0</v>
      </c>
      <c r="P300" s="8">
        <f>SUMIFS(AssessedValuation[100% Other],AssessedValuation[Dist],$C300,AssessedValuation[Tif_NonTIF],$A$4)</f>
        <v>0</v>
      </c>
      <c r="Q300" s="8">
        <f>SUMIFS(AssessedValuation[100% Gross],AssessedValuation[Dist],$C300,AssessedValuation[Tif_NonTIF],$A$4)</f>
        <v>12347357</v>
      </c>
      <c r="R300" s="8">
        <f>SUMIFS(AssessedValuation[100% Military Exempt],AssessedValuation[Dist],$C300,AssessedValuation[Tif_NonTIF],$A$4)</f>
        <v>0</v>
      </c>
      <c r="S300" s="8">
        <f>SUMIFS(AssessedValuation[100% Net],AssessedValuation[Dist],$C300,AssessedValuation[Tif_NonTIF],$A$4)</f>
        <v>12347357</v>
      </c>
      <c r="T300" s="8">
        <f>SUMIFS(AssessedValuation[100% Gas &amp; Elec Utilities],AssessedValuation[Dist],$C300,AssessedValuation[Tif_NonTIF],$A$4)</f>
        <v>0</v>
      </c>
      <c r="U300" s="8">
        <f t="shared" si="4"/>
        <v>12347357</v>
      </c>
    </row>
    <row r="301" spans="1:21" x14ac:dyDescent="0.25">
      <c r="A301">
        <f>'Assessed Non-TIF'!A301</f>
        <v>2024</v>
      </c>
      <c r="B301" t="str">
        <f>'Assessed Non-TIF'!B301</f>
        <v>13</v>
      </c>
      <c r="C301" t="str">
        <f>'Assessed Non-TIF'!C301</f>
        <v>6651</v>
      </c>
      <c r="D301" t="str">
        <f>'Assessed Non-TIF'!D301</f>
        <v>6651</v>
      </c>
      <c r="E301" t="str">
        <f>'Assessed Non-TIF'!E301</f>
        <v>VILLISCA</v>
      </c>
      <c r="F301" t="str">
        <f>'Assessed Non-TIF'!F301</f>
        <v>Villisca</v>
      </c>
      <c r="G301" s="8">
        <f>SUMIFS(AssessedValuation[100% Residential],AssessedValuation[Dist],$C301,AssessedValuation[Tif_NonTIF],$A$4)</f>
        <v>0</v>
      </c>
      <c r="H301" s="8">
        <f>SUMIFS(AssessedValuation[100% Ag Land],AssessedValuation[Dist],$C301,AssessedValuation[Tif_NonTIF],$A$4)</f>
        <v>0</v>
      </c>
      <c r="I301" s="8">
        <f>SUMIFS(AssessedValuation[100% Ag Building],AssessedValuation[Dist],$C301,AssessedValuation[Tif_NonTIF],$A$4)</f>
        <v>0</v>
      </c>
      <c r="J301" s="8">
        <f>SUMIFS(AssessedValuation[100% Commercial],AssessedValuation[Dist],$C301,AssessedValuation[Tif_NonTIF],$A$4)</f>
        <v>0</v>
      </c>
      <c r="K301" s="8">
        <f>SUMIFS(AssessedValuation[100% Industrial],AssessedValuation[Dist],$C301,AssessedValuation[Tif_NonTIF],$A$4)</f>
        <v>0</v>
      </c>
      <c r="L301" s="8">
        <f>SUMIFS(AssessedValuation[100% Reserved],AssessedValuation[Dist],$C301,AssessedValuation[Tif_NonTIF],$A$4)</f>
        <v>0</v>
      </c>
      <c r="M301" s="8">
        <f>SUMIFS(AssessedValuation[100% Reserved3],AssessedValuation[Dist],$C301,AssessedValuation[Tif_NonTIF],$A$4)</f>
        <v>0</v>
      </c>
      <c r="N301" s="8">
        <f>SUMIFS(AssessedValuation[100% Railroads],AssessedValuation[Dist],$C301,AssessedValuation[Tif_NonTIF],$A$4)</f>
        <v>0</v>
      </c>
      <c r="O301" s="8">
        <f>SUMIFS(AssessedValuation[100% Utilities],AssessedValuation[Dist],$C301,AssessedValuation[Tif_NonTIF],$A$4)</f>
        <v>0</v>
      </c>
      <c r="P301" s="8">
        <f>SUMIFS(AssessedValuation[100% Other],AssessedValuation[Dist],$C301,AssessedValuation[Tif_NonTIF],$A$4)</f>
        <v>0</v>
      </c>
      <c r="Q301" s="8">
        <f>SUMIFS(AssessedValuation[100% Gross],AssessedValuation[Dist],$C301,AssessedValuation[Tif_NonTIF],$A$4)</f>
        <v>0</v>
      </c>
      <c r="R301" s="8">
        <f>SUMIFS(AssessedValuation[100% Military Exempt],AssessedValuation[Dist],$C301,AssessedValuation[Tif_NonTIF],$A$4)</f>
        <v>0</v>
      </c>
      <c r="S301" s="8">
        <f>SUMIFS(AssessedValuation[100% Net],AssessedValuation[Dist],$C301,AssessedValuation[Tif_NonTIF],$A$4)</f>
        <v>0</v>
      </c>
      <c r="T301" s="8">
        <f>SUMIFS(AssessedValuation[100% Gas &amp; Elec Utilities],AssessedValuation[Dist],$C301,AssessedValuation[Tif_NonTIF],$A$4)</f>
        <v>0</v>
      </c>
      <c r="U301" s="8">
        <f t="shared" si="4"/>
        <v>0</v>
      </c>
    </row>
    <row r="302" spans="1:21" x14ac:dyDescent="0.25">
      <c r="A302">
        <f>'Assessed Non-TIF'!A302</f>
        <v>2024</v>
      </c>
      <c r="B302" t="str">
        <f>'Assessed Non-TIF'!B302</f>
        <v>10</v>
      </c>
      <c r="C302" t="str">
        <f>'Assessed Non-TIF'!C302</f>
        <v>6660</v>
      </c>
      <c r="D302" t="str">
        <f>'Assessed Non-TIF'!D302</f>
        <v>6660</v>
      </c>
      <c r="E302" t="str">
        <f>'Assessed Non-TIF'!E302</f>
        <v>VINTON-SHELLSBURG</v>
      </c>
      <c r="F302" t="str">
        <f>'Assessed Non-TIF'!F302</f>
        <v>Vinton-Shellsburg</v>
      </c>
      <c r="G302" s="8">
        <f>SUMIFS(AssessedValuation[100% Residential],AssessedValuation[Dist],$C302,AssessedValuation[Tif_NonTIF],$A$4)</f>
        <v>4163469</v>
      </c>
      <c r="H302" s="8">
        <f>SUMIFS(AssessedValuation[100% Ag Land],AssessedValuation[Dist],$C302,AssessedValuation[Tif_NonTIF],$A$4)</f>
        <v>0</v>
      </c>
      <c r="I302" s="8">
        <f>SUMIFS(AssessedValuation[100% Ag Building],AssessedValuation[Dist],$C302,AssessedValuation[Tif_NonTIF],$A$4)</f>
        <v>0</v>
      </c>
      <c r="J302" s="8">
        <f>SUMIFS(AssessedValuation[100% Commercial],AssessedValuation[Dist],$C302,AssessedValuation[Tif_NonTIF],$A$4)</f>
        <v>65451</v>
      </c>
      <c r="K302" s="8">
        <f>SUMIFS(AssessedValuation[100% Industrial],AssessedValuation[Dist],$C302,AssessedValuation[Tif_NonTIF],$A$4)</f>
        <v>0</v>
      </c>
      <c r="L302" s="8">
        <f>SUMIFS(AssessedValuation[100% Reserved],AssessedValuation[Dist],$C302,AssessedValuation[Tif_NonTIF],$A$4)</f>
        <v>0</v>
      </c>
      <c r="M302" s="8">
        <f>SUMIFS(AssessedValuation[100% Reserved3],AssessedValuation[Dist],$C302,AssessedValuation[Tif_NonTIF],$A$4)</f>
        <v>0</v>
      </c>
      <c r="N302" s="8">
        <f>SUMIFS(AssessedValuation[100% Railroads],AssessedValuation[Dist],$C302,AssessedValuation[Tif_NonTIF],$A$4)</f>
        <v>0</v>
      </c>
      <c r="O302" s="8">
        <f>SUMIFS(AssessedValuation[100% Utilities],AssessedValuation[Dist],$C302,AssessedValuation[Tif_NonTIF],$A$4)</f>
        <v>0</v>
      </c>
      <c r="P302" s="8">
        <f>SUMIFS(AssessedValuation[100% Other],AssessedValuation[Dist],$C302,AssessedValuation[Tif_NonTIF],$A$4)</f>
        <v>0</v>
      </c>
      <c r="Q302" s="8">
        <f>SUMIFS(AssessedValuation[100% Gross],AssessedValuation[Dist],$C302,AssessedValuation[Tif_NonTIF],$A$4)</f>
        <v>4228920</v>
      </c>
      <c r="R302" s="8">
        <f>SUMIFS(AssessedValuation[100% Military Exempt],AssessedValuation[Dist],$C302,AssessedValuation[Tif_NonTIF],$A$4)</f>
        <v>0</v>
      </c>
      <c r="S302" s="8">
        <f>SUMIFS(AssessedValuation[100% Net],AssessedValuation[Dist],$C302,AssessedValuation[Tif_NonTIF],$A$4)</f>
        <v>4228920</v>
      </c>
      <c r="T302" s="8">
        <f>SUMIFS(AssessedValuation[100% Gas &amp; Elec Utilities],AssessedValuation[Dist],$C302,AssessedValuation[Tif_NonTIF],$A$4)</f>
        <v>0</v>
      </c>
      <c r="U302" s="8">
        <f t="shared" si="4"/>
        <v>4228920</v>
      </c>
    </row>
    <row r="303" spans="1:21" x14ac:dyDescent="0.25">
      <c r="A303">
        <f>'Assessed Non-TIF'!A303</f>
        <v>2024</v>
      </c>
      <c r="B303" t="str">
        <f>'Assessed Non-TIF'!B303</f>
        <v>15</v>
      </c>
      <c r="C303" t="str">
        <f>'Assessed Non-TIF'!C303</f>
        <v>6700</v>
      </c>
      <c r="D303" t="str">
        <f>'Assessed Non-TIF'!D303</f>
        <v>6700</v>
      </c>
      <c r="E303" t="str">
        <f>'Assessed Non-TIF'!E303</f>
        <v>WACO</v>
      </c>
      <c r="F303" t="str">
        <f>'Assessed Non-TIF'!F303</f>
        <v>Waco</v>
      </c>
      <c r="G303" s="8">
        <f>SUMIFS(AssessedValuation[100% Residential],AssessedValuation[Dist],$C303,AssessedValuation[Tif_NonTIF],$A$4)</f>
        <v>3892263</v>
      </c>
      <c r="H303" s="8">
        <f>SUMIFS(AssessedValuation[100% Ag Land],AssessedValuation[Dist],$C303,AssessedValuation[Tif_NonTIF],$A$4)</f>
        <v>0</v>
      </c>
      <c r="I303" s="8">
        <f>SUMIFS(AssessedValuation[100% Ag Building],AssessedValuation[Dist],$C303,AssessedValuation[Tif_NonTIF],$A$4)</f>
        <v>0</v>
      </c>
      <c r="J303" s="8">
        <f>SUMIFS(AssessedValuation[100% Commercial],AssessedValuation[Dist],$C303,AssessedValuation[Tif_NonTIF],$A$4)</f>
        <v>0</v>
      </c>
      <c r="K303" s="8">
        <f>SUMIFS(AssessedValuation[100% Industrial],AssessedValuation[Dist],$C303,AssessedValuation[Tif_NonTIF],$A$4)</f>
        <v>0</v>
      </c>
      <c r="L303" s="8">
        <f>SUMIFS(AssessedValuation[100% Reserved],AssessedValuation[Dist],$C303,AssessedValuation[Tif_NonTIF],$A$4)</f>
        <v>0</v>
      </c>
      <c r="M303" s="8">
        <f>SUMIFS(AssessedValuation[100% Reserved3],AssessedValuation[Dist],$C303,AssessedValuation[Tif_NonTIF],$A$4)</f>
        <v>0</v>
      </c>
      <c r="N303" s="8">
        <f>SUMIFS(AssessedValuation[100% Railroads],AssessedValuation[Dist],$C303,AssessedValuation[Tif_NonTIF],$A$4)</f>
        <v>0</v>
      </c>
      <c r="O303" s="8">
        <f>SUMIFS(AssessedValuation[100% Utilities],AssessedValuation[Dist],$C303,AssessedValuation[Tif_NonTIF],$A$4)</f>
        <v>0</v>
      </c>
      <c r="P303" s="8">
        <f>SUMIFS(AssessedValuation[100% Other],AssessedValuation[Dist],$C303,AssessedValuation[Tif_NonTIF],$A$4)</f>
        <v>0</v>
      </c>
      <c r="Q303" s="8">
        <f>SUMIFS(AssessedValuation[100% Gross],AssessedValuation[Dist],$C303,AssessedValuation[Tif_NonTIF],$A$4)</f>
        <v>3892263</v>
      </c>
      <c r="R303" s="8">
        <f>SUMIFS(AssessedValuation[100% Military Exempt],AssessedValuation[Dist],$C303,AssessedValuation[Tif_NonTIF],$A$4)</f>
        <v>0</v>
      </c>
      <c r="S303" s="8">
        <f>SUMIFS(AssessedValuation[100% Net],AssessedValuation[Dist],$C303,AssessedValuation[Tif_NonTIF],$A$4)</f>
        <v>3892263</v>
      </c>
      <c r="T303" s="8">
        <f>SUMIFS(AssessedValuation[100% Gas &amp; Elec Utilities],AssessedValuation[Dist],$C303,AssessedValuation[Tif_NonTIF],$A$4)</f>
        <v>0</v>
      </c>
      <c r="U303" s="8">
        <f t="shared" si="4"/>
        <v>3892263</v>
      </c>
    </row>
    <row r="304" spans="1:21" x14ac:dyDescent="0.25">
      <c r="A304">
        <f>'Assessed Non-TIF'!A304</f>
        <v>2024</v>
      </c>
      <c r="B304" t="str">
        <f>'Assessed Non-TIF'!B304</f>
        <v>15</v>
      </c>
      <c r="C304" t="str">
        <f>'Assessed Non-TIF'!C304</f>
        <v>6759</v>
      </c>
      <c r="D304" t="str">
        <f>'Assessed Non-TIF'!D304</f>
        <v>6759</v>
      </c>
      <c r="E304" t="str">
        <f>'Assessed Non-TIF'!E304</f>
        <v>WAPELLO</v>
      </c>
      <c r="F304" t="str">
        <f>'Assessed Non-TIF'!F304</f>
        <v>Wapello</v>
      </c>
      <c r="G304" s="8">
        <f>SUMIFS(AssessedValuation[100% Residential],AssessedValuation[Dist],$C304,AssessedValuation[Tif_NonTIF],$A$4)</f>
        <v>0</v>
      </c>
      <c r="H304" s="8">
        <f>SUMIFS(AssessedValuation[100% Ag Land],AssessedValuation[Dist],$C304,AssessedValuation[Tif_NonTIF],$A$4)</f>
        <v>0</v>
      </c>
      <c r="I304" s="8">
        <f>SUMIFS(AssessedValuation[100% Ag Building],AssessedValuation[Dist],$C304,AssessedValuation[Tif_NonTIF],$A$4)</f>
        <v>0</v>
      </c>
      <c r="J304" s="8">
        <f>SUMIFS(AssessedValuation[100% Commercial],AssessedValuation[Dist],$C304,AssessedValuation[Tif_NonTIF],$A$4)</f>
        <v>0</v>
      </c>
      <c r="K304" s="8">
        <f>SUMIFS(AssessedValuation[100% Industrial],AssessedValuation[Dist],$C304,AssessedValuation[Tif_NonTIF],$A$4)</f>
        <v>0</v>
      </c>
      <c r="L304" s="8">
        <f>SUMIFS(AssessedValuation[100% Reserved],AssessedValuation[Dist],$C304,AssessedValuation[Tif_NonTIF],$A$4)</f>
        <v>0</v>
      </c>
      <c r="M304" s="8">
        <f>SUMIFS(AssessedValuation[100% Reserved3],AssessedValuation[Dist],$C304,AssessedValuation[Tif_NonTIF],$A$4)</f>
        <v>0</v>
      </c>
      <c r="N304" s="8">
        <f>SUMIFS(AssessedValuation[100% Railroads],AssessedValuation[Dist],$C304,AssessedValuation[Tif_NonTIF],$A$4)</f>
        <v>0</v>
      </c>
      <c r="O304" s="8">
        <f>SUMIFS(AssessedValuation[100% Utilities],AssessedValuation[Dist],$C304,AssessedValuation[Tif_NonTIF],$A$4)</f>
        <v>0</v>
      </c>
      <c r="P304" s="8">
        <f>SUMIFS(AssessedValuation[100% Other],AssessedValuation[Dist],$C304,AssessedValuation[Tif_NonTIF],$A$4)</f>
        <v>0</v>
      </c>
      <c r="Q304" s="8">
        <f>SUMIFS(AssessedValuation[100% Gross],AssessedValuation[Dist],$C304,AssessedValuation[Tif_NonTIF],$A$4)</f>
        <v>0</v>
      </c>
      <c r="R304" s="8">
        <f>SUMIFS(AssessedValuation[100% Military Exempt],AssessedValuation[Dist],$C304,AssessedValuation[Tif_NonTIF],$A$4)</f>
        <v>0</v>
      </c>
      <c r="S304" s="8">
        <f>SUMIFS(AssessedValuation[100% Net],AssessedValuation[Dist],$C304,AssessedValuation[Tif_NonTIF],$A$4)</f>
        <v>0</v>
      </c>
      <c r="T304" s="8">
        <f>SUMIFS(AssessedValuation[100% Gas &amp; Elec Utilities],AssessedValuation[Dist],$C304,AssessedValuation[Tif_NonTIF],$A$4)</f>
        <v>0</v>
      </c>
      <c r="U304" s="8">
        <f t="shared" si="4"/>
        <v>0</v>
      </c>
    </row>
    <row r="305" spans="1:21" x14ac:dyDescent="0.25">
      <c r="A305">
        <f>'Assessed Non-TIF'!A305</f>
        <v>2024</v>
      </c>
      <c r="B305" t="str">
        <f>'Assessed Non-TIF'!B305</f>
        <v>07</v>
      </c>
      <c r="C305" t="str">
        <f>'Assessed Non-TIF'!C305</f>
        <v>6762</v>
      </c>
      <c r="D305" t="str">
        <f>'Assessed Non-TIF'!D305</f>
        <v>6762</v>
      </c>
      <c r="E305" t="str">
        <f>'Assessed Non-TIF'!E305</f>
        <v>WAPSIE VALLEY</v>
      </c>
      <c r="F305" t="str">
        <f>'Assessed Non-TIF'!F305</f>
        <v>Wapsie Valley</v>
      </c>
      <c r="G305" s="8">
        <f>SUMIFS(AssessedValuation[100% Residential],AssessedValuation[Dist],$C305,AssessedValuation[Tif_NonTIF],$A$4)</f>
        <v>3418729</v>
      </c>
      <c r="H305" s="8">
        <f>SUMIFS(AssessedValuation[100% Ag Land],AssessedValuation[Dist],$C305,AssessedValuation[Tif_NonTIF],$A$4)</f>
        <v>0</v>
      </c>
      <c r="I305" s="8">
        <f>SUMIFS(AssessedValuation[100% Ag Building],AssessedValuation[Dist],$C305,AssessedValuation[Tif_NonTIF],$A$4)</f>
        <v>0</v>
      </c>
      <c r="J305" s="8">
        <f>SUMIFS(AssessedValuation[100% Commercial],AssessedValuation[Dist],$C305,AssessedValuation[Tif_NonTIF],$A$4)</f>
        <v>510299</v>
      </c>
      <c r="K305" s="8">
        <f>SUMIFS(AssessedValuation[100% Industrial],AssessedValuation[Dist],$C305,AssessedValuation[Tif_NonTIF],$A$4)</f>
        <v>0</v>
      </c>
      <c r="L305" s="8">
        <f>SUMIFS(AssessedValuation[100% Reserved],AssessedValuation[Dist],$C305,AssessedValuation[Tif_NonTIF],$A$4)</f>
        <v>0</v>
      </c>
      <c r="M305" s="8">
        <f>SUMIFS(AssessedValuation[100% Reserved3],AssessedValuation[Dist],$C305,AssessedValuation[Tif_NonTIF],$A$4)</f>
        <v>0</v>
      </c>
      <c r="N305" s="8">
        <f>SUMIFS(AssessedValuation[100% Railroads],AssessedValuation[Dist],$C305,AssessedValuation[Tif_NonTIF],$A$4)</f>
        <v>0</v>
      </c>
      <c r="O305" s="8">
        <f>SUMIFS(AssessedValuation[100% Utilities],AssessedValuation[Dist],$C305,AssessedValuation[Tif_NonTIF],$A$4)</f>
        <v>0</v>
      </c>
      <c r="P305" s="8">
        <f>SUMIFS(AssessedValuation[100% Other],AssessedValuation[Dist],$C305,AssessedValuation[Tif_NonTIF],$A$4)</f>
        <v>0</v>
      </c>
      <c r="Q305" s="8">
        <f>SUMIFS(AssessedValuation[100% Gross],AssessedValuation[Dist],$C305,AssessedValuation[Tif_NonTIF],$A$4)</f>
        <v>3929028</v>
      </c>
      <c r="R305" s="8">
        <f>SUMIFS(AssessedValuation[100% Military Exempt],AssessedValuation[Dist],$C305,AssessedValuation[Tif_NonTIF],$A$4)</f>
        <v>0</v>
      </c>
      <c r="S305" s="8">
        <f>SUMIFS(AssessedValuation[100% Net],AssessedValuation[Dist],$C305,AssessedValuation[Tif_NonTIF],$A$4)</f>
        <v>3929028</v>
      </c>
      <c r="T305" s="8">
        <f>SUMIFS(AssessedValuation[100% Gas &amp; Elec Utilities],AssessedValuation[Dist],$C305,AssessedValuation[Tif_NonTIF],$A$4)</f>
        <v>0</v>
      </c>
      <c r="U305" s="8">
        <f t="shared" si="4"/>
        <v>3929028</v>
      </c>
    </row>
    <row r="306" spans="1:21" x14ac:dyDescent="0.25">
      <c r="A306">
        <f>'Assessed Non-TIF'!A306</f>
        <v>2024</v>
      </c>
      <c r="B306" t="str">
        <f>'Assessed Non-TIF'!B306</f>
        <v>10</v>
      </c>
      <c r="C306" t="str">
        <f>'Assessed Non-TIF'!C306</f>
        <v>6768</v>
      </c>
      <c r="D306" t="str">
        <f>'Assessed Non-TIF'!D306</f>
        <v>6768</v>
      </c>
      <c r="E306" t="str">
        <f>'Assessed Non-TIF'!E306</f>
        <v>WASHINGTON</v>
      </c>
      <c r="F306" t="str">
        <f>'Assessed Non-TIF'!F306</f>
        <v>Washington</v>
      </c>
      <c r="G306" s="8">
        <f>SUMIFS(AssessedValuation[100% Residential],AssessedValuation[Dist],$C306,AssessedValuation[Tif_NonTIF],$A$4)</f>
        <v>2653866</v>
      </c>
      <c r="H306" s="8">
        <f>SUMIFS(AssessedValuation[100% Ag Land],AssessedValuation[Dist],$C306,AssessedValuation[Tif_NonTIF],$A$4)</f>
        <v>0</v>
      </c>
      <c r="I306" s="8">
        <f>SUMIFS(AssessedValuation[100% Ag Building],AssessedValuation[Dist],$C306,AssessedValuation[Tif_NonTIF],$A$4)</f>
        <v>0</v>
      </c>
      <c r="J306" s="8">
        <f>SUMIFS(AssessedValuation[100% Commercial],AssessedValuation[Dist],$C306,AssessedValuation[Tif_NonTIF],$A$4)</f>
        <v>3029690</v>
      </c>
      <c r="K306" s="8">
        <f>SUMIFS(AssessedValuation[100% Industrial],AssessedValuation[Dist],$C306,AssessedValuation[Tif_NonTIF],$A$4)</f>
        <v>4615480</v>
      </c>
      <c r="L306" s="8">
        <f>SUMIFS(AssessedValuation[100% Reserved],AssessedValuation[Dist],$C306,AssessedValuation[Tif_NonTIF],$A$4)</f>
        <v>0</v>
      </c>
      <c r="M306" s="8">
        <f>SUMIFS(AssessedValuation[100% Reserved3],AssessedValuation[Dist],$C306,AssessedValuation[Tif_NonTIF],$A$4)</f>
        <v>0</v>
      </c>
      <c r="N306" s="8">
        <f>SUMIFS(AssessedValuation[100% Railroads],AssessedValuation[Dist],$C306,AssessedValuation[Tif_NonTIF],$A$4)</f>
        <v>0</v>
      </c>
      <c r="O306" s="8">
        <f>SUMIFS(AssessedValuation[100% Utilities],AssessedValuation[Dist],$C306,AssessedValuation[Tif_NonTIF],$A$4)</f>
        <v>0</v>
      </c>
      <c r="P306" s="8">
        <f>SUMIFS(AssessedValuation[100% Other],AssessedValuation[Dist],$C306,AssessedValuation[Tif_NonTIF],$A$4)</f>
        <v>0</v>
      </c>
      <c r="Q306" s="8">
        <f>SUMIFS(AssessedValuation[100% Gross],AssessedValuation[Dist],$C306,AssessedValuation[Tif_NonTIF],$A$4)</f>
        <v>10299036</v>
      </c>
      <c r="R306" s="8">
        <f>SUMIFS(AssessedValuation[100% Military Exempt],AssessedValuation[Dist],$C306,AssessedValuation[Tif_NonTIF],$A$4)</f>
        <v>3704</v>
      </c>
      <c r="S306" s="8">
        <f>SUMIFS(AssessedValuation[100% Net],AssessedValuation[Dist],$C306,AssessedValuation[Tif_NonTIF],$A$4)</f>
        <v>10295332</v>
      </c>
      <c r="T306" s="8">
        <f>SUMIFS(AssessedValuation[100% Gas &amp; Elec Utilities],AssessedValuation[Dist],$C306,AssessedValuation[Tif_NonTIF],$A$4)</f>
        <v>0</v>
      </c>
      <c r="U306" s="8">
        <f t="shared" si="4"/>
        <v>10295332</v>
      </c>
    </row>
    <row r="307" spans="1:21" x14ac:dyDescent="0.25">
      <c r="A307">
        <f>'Assessed Non-TIF'!A307</f>
        <v>2024</v>
      </c>
      <c r="B307" t="str">
        <f>'Assessed Non-TIF'!B307</f>
        <v>07</v>
      </c>
      <c r="C307" t="str">
        <f>'Assessed Non-TIF'!C307</f>
        <v>6795</v>
      </c>
      <c r="D307" t="str">
        <f>'Assessed Non-TIF'!D307</f>
        <v>6795</v>
      </c>
      <c r="E307" t="str">
        <f>'Assessed Non-TIF'!E307</f>
        <v>WATERLOO</v>
      </c>
      <c r="F307" t="str">
        <f>'Assessed Non-TIF'!F307</f>
        <v>Waterloo</v>
      </c>
      <c r="G307" s="8">
        <f>SUMIFS(AssessedValuation[100% Residential],AssessedValuation[Dist],$C307,AssessedValuation[Tif_NonTIF],$A$4)</f>
        <v>74888312</v>
      </c>
      <c r="H307" s="8">
        <f>SUMIFS(AssessedValuation[100% Ag Land],AssessedValuation[Dist],$C307,AssessedValuation[Tif_NonTIF],$A$4)</f>
        <v>310977</v>
      </c>
      <c r="I307" s="8">
        <f>SUMIFS(AssessedValuation[100% Ag Building],AssessedValuation[Dist],$C307,AssessedValuation[Tif_NonTIF],$A$4)</f>
        <v>1493</v>
      </c>
      <c r="J307" s="8">
        <f>SUMIFS(AssessedValuation[100% Commercial],AssessedValuation[Dist],$C307,AssessedValuation[Tif_NonTIF],$A$4)</f>
        <v>271035611</v>
      </c>
      <c r="K307" s="8">
        <f>SUMIFS(AssessedValuation[100% Industrial],AssessedValuation[Dist],$C307,AssessedValuation[Tif_NonTIF],$A$4)</f>
        <v>73505593</v>
      </c>
      <c r="L307" s="8">
        <f>SUMIFS(AssessedValuation[100% Reserved],AssessedValuation[Dist],$C307,AssessedValuation[Tif_NonTIF],$A$4)</f>
        <v>0</v>
      </c>
      <c r="M307" s="8">
        <f>SUMIFS(AssessedValuation[100% Reserved3],AssessedValuation[Dist],$C307,AssessedValuation[Tif_NonTIF],$A$4)</f>
        <v>0</v>
      </c>
      <c r="N307" s="8">
        <f>SUMIFS(AssessedValuation[100% Railroads],AssessedValuation[Dist],$C307,AssessedValuation[Tif_NonTIF],$A$4)</f>
        <v>0</v>
      </c>
      <c r="O307" s="8">
        <f>SUMIFS(AssessedValuation[100% Utilities],AssessedValuation[Dist],$C307,AssessedValuation[Tif_NonTIF],$A$4)</f>
        <v>0</v>
      </c>
      <c r="P307" s="8">
        <f>SUMIFS(AssessedValuation[100% Other],AssessedValuation[Dist],$C307,AssessedValuation[Tif_NonTIF],$A$4)</f>
        <v>0</v>
      </c>
      <c r="Q307" s="8">
        <f>SUMIFS(AssessedValuation[100% Gross],AssessedValuation[Dist],$C307,AssessedValuation[Tif_NonTIF],$A$4)</f>
        <v>419741986</v>
      </c>
      <c r="R307" s="8">
        <f>SUMIFS(AssessedValuation[100% Military Exempt],AssessedValuation[Dist],$C307,AssessedValuation[Tif_NonTIF],$A$4)</f>
        <v>1852</v>
      </c>
      <c r="S307" s="8">
        <f>SUMIFS(AssessedValuation[100% Net],AssessedValuation[Dist],$C307,AssessedValuation[Tif_NonTIF],$A$4)</f>
        <v>419740134</v>
      </c>
      <c r="T307" s="8">
        <f>SUMIFS(AssessedValuation[100% Gas &amp; Elec Utilities],AssessedValuation[Dist],$C307,AssessedValuation[Tif_NonTIF],$A$4)</f>
        <v>0</v>
      </c>
      <c r="U307" s="8">
        <f t="shared" si="4"/>
        <v>419740134</v>
      </c>
    </row>
    <row r="308" spans="1:21" x14ac:dyDescent="0.25">
      <c r="A308">
        <f>'Assessed Non-TIF'!A308</f>
        <v>2024</v>
      </c>
      <c r="B308" t="str">
        <f>'Assessed Non-TIF'!B308</f>
        <v>11</v>
      </c>
      <c r="C308" t="str">
        <f>'Assessed Non-TIF'!C308</f>
        <v>6822</v>
      </c>
      <c r="D308" t="str">
        <f>'Assessed Non-TIF'!D308</f>
        <v>6822</v>
      </c>
      <c r="E308" t="str">
        <f>'Assessed Non-TIF'!E308</f>
        <v>WAUKEE</v>
      </c>
      <c r="F308" t="str">
        <f>'Assessed Non-TIF'!F308</f>
        <v>Waukee</v>
      </c>
      <c r="G308" s="8">
        <f>SUMIFS(AssessedValuation[100% Residential],AssessedValuation[Dist],$C308,AssessedValuation[Tif_NonTIF],$A$4)</f>
        <v>352870620</v>
      </c>
      <c r="H308" s="8">
        <f>SUMIFS(AssessedValuation[100% Ag Land],AssessedValuation[Dist],$C308,AssessedValuation[Tif_NonTIF],$A$4)</f>
        <v>0</v>
      </c>
      <c r="I308" s="8">
        <f>SUMIFS(AssessedValuation[100% Ag Building],AssessedValuation[Dist],$C308,AssessedValuation[Tif_NonTIF],$A$4)</f>
        <v>0</v>
      </c>
      <c r="J308" s="8">
        <f>SUMIFS(AssessedValuation[100% Commercial],AssessedValuation[Dist],$C308,AssessedValuation[Tif_NonTIF],$A$4)</f>
        <v>820217543</v>
      </c>
      <c r="K308" s="8">
        <f>SUMIFS(AssessedValuation[100% Industrial],AssessedValuation[Dist],$C308,AssessedValuation[Tif_NonTIF],$A$4)</f>
        <v>6472112</v>
      </c>
      <c r="L308" s="8">
        <f>SUMIFS(AssessedValuation[100% Reserved],AssessedValuation[Dist],$C308,AssessedValuation[Tif_NonTIF],$A$4)</f>
        <v>0</v>
      </c>
      <c r="M308" s="8">
        <f>SUMIFS(AssessedValuation[100% Reserved3],AssessedValuation[Dist],$C308,AssessedValuation[Tif_NonTIF],$A$4)</f>
        <v>0</v>
      </c>
      <c r="N308" s="8">
        <f>SUMIFS(AssessedValuation[100% Railroads],AssessedValuation[Dist],$C308,AssessedValuation[Tif_NonTIF],$A$4)</f>
        <v>0</v>
      </c>
      <c r="O308" s="8">
        <f>SUMIFS(AssessedValuation[100% Utilities],AssessedValuation[Dist],$C308,AssessedValuation[Tif_NonTIF],$A$4)</f>
        <v>0</v>
      </c>
      <c r="P308" s="8">
        <f>SUMIFS(AssessedValuation[100% Other],AssessedValuation[Dist],$C308,AssessedValuation[Tif_NonTIF],$A$4)</f>
        <v>0</v>
      </c>
      <c r="Q308" s="8">
        <f>SUMIFS(AssessedValuation[100% Gross],AssessedValuation[Dist],$C308,AssessedValuation[Tif_NonTIF],$A$4)</f>
        <v>1179560275</v>
      </c>
      <c r="R308" s="8">
        <f>SUMIFS(AssessedValuation[100% Military Exempt],AssessedValuation[Dist],$C308,AssessedValuation[Tif_NonTIF],$A$4)</f>
        <v>12964</v>
      </c>
      <c r="S308" s="8">
        <f>SUMIFS(AssessedValuation[100% Net],AssessedValuation[Dist],$C308,AssessedValuation[Tif_NonTIF],$A$4)</f>
        <v>1179547311</v>
      </c>
      <c r="T308" s="8">
        <f>SUMIFS(AssessedValuation[100% Gas &amp; Elec Utilities],AssessedValuation[Dist],$C308,AssessedValuation[Tif_NonTIF],$A$4)</f>
        <v>0</v>
      </c>
      <c r="U308" s="8">
        <f t="shared" si="4"/>
        <v>1179547311</v>
      </c>
    </row>
    <row r="309" spans="1:21" x14ac:dyDescent="0.25">
      <c r="A309">
        <f>'Assessed Non-TIF'!A309</f>
        <v>2024</v>
      </c>
      <c r="B309" t="str">
        <f>'Assessed Non-TIF'!B309</f>
        <v>07</v>
      </c>
      <c r="C309" t="str">
        <f>'Assessed Non-TIF'!C309</f>
        <v>6840</v>
      </c>
      <c r="D309" t="str">
        <f>'Assessed Non-TIF'!D309</f>
        <v>6840</v>
      </c>
      <c r="E309" t="str">
        <f>'Assessed Non-TIF'!E309</f>
        <v>WAVERLY-SHELL ROCK</v>
      </c>
      <c r="F309" t="str">
        <f>'Assessed Non-TIF'!F309</f>
        <v>Waverly-Shell Rock</v>
      </c>
      <c r="G309" s="8">
        <f>SUMIFS(AssessedValuation[100% Residential],AssessedValuation[Dist],$C309,AssessedValuation[Tif_NonTIF],$A$4)</f>
        <v>15916820</v>
      </c>
      <c r="H309" s="8">
        <f>SUMIFS(AssessedValuation[100% Ag Land],AssessedValuation[Dist],$C309,AssessedValuation[Tif_NonTIF],$A$4)</f>
        <v>234063</v>
      </c>
      <c r="I309" s="8">
        <f>SUMIFS(AssessedValuation[100% Ag Building],AssessedValuation[Dist],$C309,AssessedValuation[Tif_NonTIF],$A$4)</f>
        <v>67678</v>
      </c>
      <c r="J309" s="8">
        <f>SUMIFS(AssessedValuation[100% Commercial],AssessedValuation[Dist],$C309,AssessedValuation[Tif_NonTIF],$A$4)</f>
        <v>58595120</v>
      </c>
      <c r="K309" s="8">
        <f>SUMIFS(AssessedValuation[100% Industrial],AssessedValuation[Dist],$C309,AssessedValuation[Tif_NonTIF],$A$4)</f>
        <v>46436816</v>
      </c>
      <c r="L309" s="8">
        <f>SUMIFS(AssessedValuation[100% Reserved],AssessedValuation[Dist],$C309,AssessedValuation[Tif_NonTIF],$A$4)</f>
        <v>0</v>
      </c>
      <c r="M309" s="8">
        <f>SUMIFS(AssessedValuation[100% Reserved3],AssessedValuation[Dist],$C309,AssessedValuation[Tif_NonTIF],$A$4)</f>
        <v>0</v>
      </c>
      <c r="N309" s="8">
        <f>SUMIFS(AssessedValuation[100% Railroads],AssessedValuation[Dist],$C309,AssessedValuation[Tif_NonTIF],$A$4)</f>
        <v>0</v>
      </c>
      <c r="O309" s="8">
        <f>SUMIFS(AssessedValuation[100% Utilities],AssessedValuation[Dist],$C309,AssessedValuation[Tif_NonTIF],$A$4)</f>
        <v>0</v>
      </c>
      <c r="P309" s="8">
        <f>SUMIFS(AssessedValuation[100% Other],AssessedValuation[Dist],$C309,AssessedValuation[Tif_NonTIF],$A$4)</f>
        <v>0</v>
      </c>
      <c r="Q309" s="8">
        <f>SUMIFS(AssessedValuation[100% Gross],AssessedValuation[Dist],$C309,AssessedValuation[Tif_NonTIF],$A$4)</f>
        <v>121250497</v>
      </c>
      <c r="R309" s="8">
        <f>SUMIFS(AssessedValuation[100% Military Exempt],AssessedValuation[Dist],$C309,AssessedValuation[Tif_NonTIF],$A$4)</f>
        <v>5556</v>
      </c>
      <c r="S309" s="8">
        <f>SUMIFS(AssessedValuation[100% Net],AssessedValuation[Dist],$C309,AssessedValuation[Tif_NonTIF],$A$4)</f>
        <v>121244941</v>
      </c>
      <c r="T309" s="8">
        <f>SUMIFS(AssessedValuation[100% Gas &amp; Elec Utilities],AssessedValuation[Dist],$C309,AssessedValuation[Tif_NonTIF],$A$4)</f>
        <v>0</v>
      </c>
      <c r="U309" s="8">
        <f t="shared" si="4"/>
        <v>121244941</v>
      </c>
    </row>
    <row r="310" spans="1:21" x14ac:dyDescent="0.25">
      <c r="A310">
        <f>'Assessed Non-TIF'!A310</f>
        <v>2024</v>
      </c>
      <c r="B310" t="str">
        <f>'Assessed Non-TIF'!B310</f>
        <v>15</v>
      </c>
      <c r="C310" t="str">
        <f>'Assessed Non-TIF'!C310</f>
        <v>6854</v>
      </c>
      <c r="D310" t="str">
        <f>'Assessed Non-TIF'!D310</f>
        <v>6854</v>
      </c>
      <c r="E310" t="str">
        <f>'Assessed Non-TIF'!E310</f>
        <v>WAYNE</v>
      </c>
      <c r="F310" t="str">
        <f>'Assessed Non-TIF'!F310</f>
        <v>Wayne</v>
      </c>
      <c r="G310" s="8">
        <f>SUMIFS(AssessedValuation[100% Residential],AssessedValuation[Dist],$C310,AssessedValuation[Tif_NonTIF],$A$4)</f>
        <v>0</v>
      </c>
      <c r="H310" s="8">
        <f>SUMIFS(AssessedValuation[100% Ag Land],AssessedValuation[Dist],$C310,AssessedValuation[Tif_NonTIF],$A$4)</f>
        <v>0</v>
      </c>
      <c r="I310" s="8">
        <f>SUMIFS(AssessedValuation[100% Ag Building],AssessedValuation[Dist],$C310,AssessedValuation[Tif_NonTIF],$A$4)</f>
        <v>0</v>
      </c>
      <c r="J310" s="8">
        <f>SUMIFS(AssessedValuation[100% Commercial],AssessedValuation[Dist],$C310,AssessedValuation[Tif_NonTIF],$A$4)</f>
        <v>0</v>
      </c>
      <c r="K310" s="8">
        <f>SUMIFS(AssessedValuation[100% Industrial],AssessedValuation[Dist],$C310,AssessedValuation[Tif_NonTIF],$A$4)</f>
        <v>0</v>
      </c>
      <c r="L310" s="8">
        <f>SUMIFS(AssessedValuation[100% Reserved],AssessedValuation[Dist],$C310,AssessedValuation[Tif_NonTIF],$A$4)</f>
        <v>0</v>
      </c>
      <c r="M310" s="8">
        <f>SUMIFS(AssessedValuation[100% Reserved3],AssessedValuation[Dist],$C310,AssessedValuation[Tif_NonTIF],$A$4)</f>
        <v>0</v>
      </c>
      <c r="N310" s="8">
        <f>SUMIFS(AssessedValuation[100% Railroads],AssessedValuation[Dist],$C310,AssessedValuation[Tif_NonTIF],$A$4)</f>
        <v>0</v>
      </c>
      <c r="O310" s="8">
        <f>SUMIFS(AssessedValuation[100% Utilities],AssessedValuation[Dist],$C310,AssessedValuation[Tif_NonTIF],$A$4)</f>
        <v>0</v>
      </c>
      <c r="P310" s="8">
        <f>SUMIFS(AssessedValuation[100% Other],AssessedValuation[Dist],$C310,AssessedValuation[Tif_NonTIF],$A$4)</f>
        <v>0</v>
      </c>
      <c r="Q310" s="8">
        <f>SUMIFS(AssessedValuation[100% Gross],AssessedValuation[Dist],$C310,AssessedValuation[Tif_NonTIF],$A$4)</f>
        <v>0</v>
      </c>
      <c r="R310" s="8">
        <f>SUMIFS(AssessedValuation[100% Military Exempt],AssessedValuation[Dist],$C310,AssessedValuation[Tif_NonTIF],$A$4)</f>
        <v>0</v>
      </c>
      <c r="S310" s="8">
        <f>SUMIFS(AssessedValuation[100% Net],AssessedValuation[Dist],$C310,AssessedValuation[Tif_NonTIF],$A$4)</f>
        <v>0</v>
      </c>
      <c r="T310" s="8">
        <f>SUMIFS(AssessedValuation[100% Gas &amp; Elec Utilities],AssessedValuation[Dist],$C310,AssessedValuation[Tif_NonTIF],$A$4)</f>
        <v>0</v>
      </c>
      <c r="U310" s="8">
        <f t="shared" si="4"/>
        <v>0</v>
      </c>
    </row>
    <row r="311" spans="1:21" x14ac:dyDescent="0.25">
      <c r="A311">
        <f>'Assessed Non-TIF'!A311</f>
        <v>2024</v>
      </c>
      <c r="B311" t="str">
        <f>'Assessed Non-TIF'!B311</f>
        <v>05</v>
      </c>
      <c r="C311" t="str">
        <f>'Assessed Non-TIF'!C311</f>
        <v>4775</v>
      </c>
      <c r="D311" t="str">
        <f>'Assessed Non-TIF'!D311</f>
        <v>4775</v>
      </c>
      <c r="E311" t="str">
        <f>'Assessed Non-TIF'!E311</f>
        <v>WEBSTER CITY (NORTHEAST HAMILTON)</v>
      </c>
      <c r="F311" t="str">
        <f>'Assessed Non-TIF'!F311</f>
        <v>Webster City (Northeast Hamilton)</v>
      </c>
      <c r="G311" s="8">
        <f>SUMIFS(AssessedValuation[100% Residential],AssessedValuation[Dist],$C311,AssessedValuation[Tif_NonTIF],$A$4)</f>
        <v>0</v>
      </c>
      <c r="H311" s="8">
        <f>SUMIFS(AssessedValuation[100% Ag Land],AssessedValuation[Dist],$C311,AssessedValuation[Tif_NonTIF],$A$4)</f>
        <v>0</v>
      </c>
      <c r="I311" s="8">
        <f>SUMIFS(AssessedValuation[100% Ag Building],AssessedValuation[Dist],$C311,AssessedValuation[Tif_NonTIF],$A$4)</f>
        <v>0</v>
      </c>
      <c r="J311" s="8">
        <f>SUMIFS(AssessedValuation[100% Commercial],AssessedValuation[Dist],$C311,AssessedValuation[Tif_NonTIF],$A$4)</f>
        <v>0</v>
      </c>
      <c r="K311" s="8">
        <f>SUMIFS(AssessedValuation[100% Industrial],AssessedValuation[Dist],$C311,AssessedValuation[Tif_NonTIF],$A$4)</f>
        <v>5883061</v>
      </c>
      <c r="L311" s="8">
        <f>SUMIFS(AssessedValuation[100% Reserved],AssessedValuation[Dist],$C311,AssessedValuation[Tif_NonTIF],$A$4)</f>
        <v>0</v>
      </c>
      <c r="M311" s="8">
        <f>SUMIFS(AssessedValuation[100% Reserved3],AssessedValuation[Dist],$C311,AssessedValuation[Tif_NonTIF],$A$4)</f>
        <v>0</v>
      </c>
      <c r="N311" s="8">
        <f>SUMIFS(AssessedValuation[100% Railroads],AssessedValuation[Dist],$C311,AssessedValuation[Tif_NonTIF],$A$4)</f>
        <v>0</v>
      </c>
      <c r="O311" s="8">
        <f>SUMIFS(AssessedValuation[100% Utilities],AssessedValuation[Dist],$C311,AssessedValuation[Tif_NonTIF],$A$4)</f>
        <v>0</v>
      </c>
      <c r="P311" s="8">
        <f>SUMIFS(AssessedValuation[100% Other],AssessedValuation[Dist],$C311,AssessedValuation[Tif_NonTIF],$A$4)</f>
        <v>0</v>
      </c>
      <c r="Q311" s="8">
        <f>SUMIFS(AssessedValuation[100% Gross],AssessedValuation[Dist],$C311,AssessedValuation[Tif_NonTIF],$A$4)</f>
        <v>5883061</v>
      </c>
      <c r="R311" s="8">
        <f>SUMIFS(AssessedValuation[100% Military Exempt],AssessedValuation[Dist],$C311,AssessedValuation[Tif_NonTIF],$A$4)</f>
        <v>0</v>
      </c>
      <c r="S311" s="8">
        <f>SUMIFS(AssessedValuation[100% Net],AssessedValuation[Dist],$C311,AssessedValuation[Tif_NonTIF],$A$4)</f>
        <v>5883061</v>
      </c>
      <c r="T311" s="8">
        <f>SUMIFS(AssessedValuation[100% Gas &amp; Elec Utilities],AssessedValuation[Dist],$C311,AssessedValuation[Tif_NonTIF],$A$4)</f>
        <v>0</v>
      </c>
      <c r="U311" s="8">
        <f t="shared" si="4"/>
        <v>5883061</v>
      </c>
    </row>
    <row r="312" spans="1:21" x14ac:dyDescent="0.25">
      <c r="A312">
        <f>'Assessed Non-TIF'!A312</f>
        <v>2024</v>
      </c>
      <c r="B312" t="str">
        <f>'Assessed Non-TIF'!B312</f>
        <v>05</v>
      </c>
      <c r="C312" t="str">
        <f>'Assessed Non-TIF'!C312</f>
        <v>6867</v>
      </c>
      <c r="D312" t="str">
        <f>'Assessed Non-TIF'!D312</f>
        <v>6867</v>
      </c>
      <c r="E312" t="str">
        <f>'Assessed Non-TIF'!E312</f>
        <v>WEBSTER CITY (WEBSTER CITY)</v>
      </c>
      <c r="F312" t="str">
        <f>'Assessed Non-TIF'!F312</f>
        <v>Webster City</v>
      </c>
      <c r="G312" s="8">
        <f>SUMIFS(AssessedValuation[100% Residential],AssessedValuation[Dist],$C312,AssessedValuation[Tif_NonTIF],$A$4)</f>
        <v>4305684</v>
      </c>
      <c r="H312" s="8">
        <f>SUMIFS(AssessedValuation[100% Ag Land],AssessedValuation[Dist],$C312,AssessedValuation[Tif_NonTIF],$A$4)</f>
        <v>0</v>
      </c>
      <c r="I312" s="8">
        <f>SUMIFS(AssessedValuation[100% Ag Building],AssessedValuation[Dist],$C312,AssessedValuation[Tif_NonTIF],$A$4)</f>
        <v>0</v>
      </c>
      <c r="J312" s="8">
        <f>SUMIFS(AssessedValuation[100% Commercial],AssessedValuation[Dist],$C312,AssessedValuation[Tif_NonTIF],$A$4)</f>
        <v>5054581</v>
      </c>
      <c r="K312" s="8">
        <f>SUMIFS(AssessedValuation[100% Industrial],AssessedValuation[Dist],$C312,AssessedValuation[Tif_NonTIF],$A$4)</f>
        <v>307075</v>
      </c>
      <c r="L312" s="8">
        <f>SUMIFS(AssessedValuation[100% Reserved],AssessedValuation[Dist],$C312,AssessedValuation[Tif_NonTIF],$A$4)</f>
        <v>0</v>
      </c>
      <c r="M312" s="8">
        <f>SUMIFS(AssessedValuation[100% Reserved3],AssessedValuation[Dist],$C312,AssessedValuation[Tif_NonTIF],$A$4)</f>
        <v>0</v>
      </c>
      <c r="N312" s="8">
        <f>SUMIFS(AssessedValuation[100% Railroads],AssessedValuation[Dist],$C312,AssessedValuation[Tif_NonTIF],$A$4)</f>
        <v>0</v>
      </c>
      <c r="O312" s="8">
        <f>SUMIFS(AssessedValuation[100% Utilities],AssessedValuation[Dist],$C312,AssessedValuation[Tif_NonTIF],$A$4)</f>
        <v>0</v>
      </c>
      <c r="P312" s="8">
        <f>SUMIFS(AssessedValuation[100% Other],AssessedValuation[Dist],$C312,AssessedValuation[Tif_NonTIF],$A$4)</f>
        <v>0</v>
      </c>
      <c r="Q312" s="8">
        <f>SUMIFS(AssessedValuation[100% Gross],AssessedValuation[Dist],$C312,AssessedValuation[Tif_NonTIF],$A$4)</f>
        <v>9667340</v>
      </c>
      <c r="R312" s="8">
        <f>SUMIFS(AssessedValuation[100% Military Exempt],AssessedValuation[Dist],$C312,AssessedValuation[Tif_NonTIF],$A$4)</f>
        <v>0</v>
      </c>
      <c r="S312" s="8">
        <f>SUMIFS(AssessedValuation[100% Net],AssessedValuation[Dist],$C312,AssessedValuation[Tif_NonTIF],$A$4)</f>
        <v>9667340</v>
      </c>
      <c r="T312" s="8">
        <f>SUMIFS(AssessedValuation[100% Gas &amp; Elec Utilities],AssessedValuation[Dist],$C312,AssessedValuation[Tif_NonTIF],$A$4)</f>
        <v>0</v>
      </c>
      <c r="U312" s="8">
        <f t="shared" si="4"/>
        <v>9667340</v>
      </c>
    </row>
    <row r="313" spans="1:21" x14ac:dyDescent="0.25">
      <c r="A313">
        <f>'Assessed Non-TIF'!A313</f>
        <v>2024</v>
      </c>
      <c r="B313" t="str">
        <f>'Assessed Non-TIF'!B313</f>
        <v>05</v>
      </c>
      <c r="C313" t="str">
        <f>'Assessed Non-TIF'!C313</f>
        <v>6921</v>
      </c>
      <c r="D313" t="str">
        <f>'Assessed Non-TIF'!D313</f>
        <v>6921</v>
      </c>
      <c r="E313" t="str">
        <f>'Assessed Non-TIF'!E313</f>
        <v>WEST BEND-MALLARD</v>
      </c>
      <c r="F313" t="str">
        <f>'Assessed Non-TIF'!F313</f>
        <v>West Bend-Mallard</v>
      </c>
      <c r="G313" s="8">
        <f>SUMIFS(AssessedValuation[100% Residential],AssessedValuation[Dist],$C313,AssessedValuation[Tif_NonTIF],$A$4)</f>
        <v>1773901</v>
      </c>
      <c r="H313" s="8">
        <f>SUMIFS(AssessedValuation[100% Ag Land],AssessedValuation[Dist],$C313,AssessedValuation[Tif_NonTIF],$A$4)</f>
        <v>8342</v>
      </c>
      <c r="I313" s="8">
        <f>SUMIFS(AssessedValuation[100% Ag Building],AssessedValuation[Dist],$C313,AssessedValuation[Tif_NonTIF],$A$4)</f>
        <v>0</v>
      </c>
      <c r="J313" s="8">
        <f>SUMIFS(AssessedValuation[100% Commercial],AssessedValuation[Dist],$C313,AssessedValuation[Tif_NonTIF],$A$4)</f>
        <v>2042692</v>
      </c>
      <c r="K313" s="8">
        <f>SUMIFS(AssessedValuation[100% Industrial],AssessedValuation[Dist],$C313,AssessedValuation[Tif_NonTIF],$A$4)</f>
        <v>0</v>
      </c>
      <c r="L313" s="8">
        <f>SUMIFS(AssessedValuation[100% Reserved],AssessedValuation[Dist],$C313,AssessedValuation[Tif_NonTIF],$A$4)</f>
        <v>0</v>
      </c>
      <c r="M313" s="8">
        <f>SUMIFS(AssessedValuation[100% Reserved3],AssessedValuation[Dist],$C313,AssessedValuation[Tif_NonTIF],$A$4)</f>
        <v>0</v>
      </c>
      <c r="N313" s="8">
        <f>SUMIFS(AssessedValuation[100% Railroads],AssessedValuation[Dist],$C313,AssessedValuation[Tif_NonTIF],$A$4)</f>
        <v>0</v>
      </c>
      <c r="O313" s="8">
        <f>SUMIFS(AssessedValuation[100% Utilities],AssessedValuation[Dist],$C313,AssessedValuation[Tif_NonTIF],$A$4)</f>
        <v>0</v>
      </c>
      <c r="P313" s="8">
        <f>SUMIFS(AssessedValuation[100% Other],AssessedValuation[Dist],$C313,AssessedValuation[Tif_NonTIF],$A$4)</f>
        <v>0</v>
      </c>
      <c r="Q313" s="8">
        <f>SUMIFS(AssessedValuation[100% Gross],AssessedValuation[Dist],$C313,AssessedValuation[Tif_NonTIF],$A$4)</f>
        <v>3824935</v>
      </c>
      <c r="R313" s="8">
        <f>SUMIFS(AssessedValuation[100% Military Exempt],AssessedValuation[Dist],$C313,AssessedValuation[Tif_NonTIF],$A$4)</f>
        <v>0</v>
      </c>
      <c r="S313" s="8">
        <f>SUMIFS(AssessedValuation[100% Net],AssessedValuation[Dist],$C313,AssessedValuation[Tif_NonTIF],$A$4)</f>
        <v>3824935</v>
      </c>
      <c r="T313" s="8">
        <f>SUMIFS(AssessedValuation[100% Gas &amp; Elec Utilities],AssessedValuation[Dist],$C313,AssessedValuation[Tif_NonTIF],$A$4)</f>
        <v>0</v>
      </c>
      <c r="U313" s="8">
        <f t="shared" si="4"/>
        <v>3824935</v>
      </c>
    </row>
    <row r="314" spans="1:21" x14ac:dyDescent="0.25">
      <c r="A314">
        <f>'Assessed Non-TIF'!A314</f>
        <v>2024</v>
      </c>
      <c r="B314" t="str">
        <f>'Assessed Non-TIF'!B314</f>
        <v>10</v>
      </c>
      <c r="C314" t="str">
        <f>'Assessed Non-TIF'!C314</f>
        <v>6930</v>
      </c>
      <c r="D314" t="str">
        <f>'Assessed Non-TIF'!D314</f>
        <v>6930</v>
      </c>
      <c r="E314" t="str">
        <f>'Assessed Non-TIF'!E314</f>
        <v>WEST BRANCH</v>
      </c>
      <c r="F314" t="str">
        <f>'Assessed Non-TIF'!F314</f>
        <v>West Branch</v>
      </c>
      <c r="G314" s="8">
        <f>SUMIFS(AssessedValuation[100% Residential],AssessedValuation[Dist],$C314,AssessedValuation[Tif_NonTIF],$A$4)</f>
        <v>19050618</v>
      </c>
      <c r="H314" s="8">
        <f>SUMIFS(AssessedValuation[100% Ag Land],AssessedValuation[Dist],$C314,AssessedValuation[Tif_NonTIF],$A$4)</f>
        <v>0</v>
      </c>
      <c r="I314" s="8">
        <f>SUMIFS(AssessedValuation[100% Ag Building],AssessedValuation[Dist],$C314,AssessedValuation[Tif_NonTIF],$A$4)</f>
        <v>0</v>
      </c>
      <c r="J314" s="8">
        <f>SUMIFS(AssessedValuation[100% Commercial],AssessedValuation[Dist],$C314,AssessedValuation[Tif_NonTIF],$A$4)</f>
        <v>19432780</v>
      </c>
      <c r="K314" s="8">
        <f>SUMIFS(AssessedValuation[100% Industrial],AssessedValuation[Dist],$C314,AssessedValuation[Tif_NonTIF],$A$4)</f>
        <v>0</v>
      </c>
      <c r="L314" s="8">
        <f>SUMIFS(AssessedValuation[100% Reserved],AssessedValuation[Dist],$C314,AssessedValuation[Tif_NonTIF],$A$4)</f>
        <v>0</v>
      </c>
      <c r="M314" s="8">
        <f>SUMIFS(AssessedValuation[100% Reserved3],AssessedValuation[Dist],$C314,AssessedValuation[Tif_NonTIF],$A$4)</f>
        <v>0</v>
      </c>
      <c r="N314" s="8">
        <f>SUMIFS(AssessedValuation[100% Railroads],AssessedValuation[Dist],$C314,AssessedValuation[Tif_NonTIF],$A$4)</f>
        <v>0</v>
      </c>
      <c r="O314" s="8">
        <f>SUMIFS(AssessedValuation[100% Utilities],AssessedValuation[Dist],$C314,AssessedValuation[Tif_NonTIF],$A$4)</f>
        <v>0</v>
      </c>
      <c r="P314" s="8">
        <f>SUMIFS(AssessedValuation[100% Other],AssessedValuation[Dist],$C314,AssessedValuation[Tif_NonTIF],$A$4)</f>
        <v>0</v>
      </c>
      <c r="Q314" s="8">
        <f>SUMIFS(AssessedValuation[100% Gross],AssessedValuation[Dist],$C314,AssessedValuation[Tif_NonTIF],$A$4)</f>
        <v>38483398</v>
      </c>
      <c r="R314" s="8">
        <f>SUMIFS(AssessedValuation[100% Military Exempt],AssessedValuation[Dist],$C314,AssessedValuation[Tif_NonTIF],$A$4)</f>
        <v>0</v>
      </c>
      <c r="S314" s="8">
        <f>SUMIFS(AssessedValuation[100% Net],AssessedValuation[Dist],$C314,AssessedValuation[Tif_NonTIF],$A$4)</f>
        <v>38483398</v>
      </c>
      <c r="T314" s="8">
        <f>SUMIFS(AssessedValuation[100% Gas &amp; Elec Utilities],AssessedValuation[Dist],$C314,AssessedValuation[Tif_NonTIF],$A$4)</f>
        <v>0</v>
      </c>
      <c r="U314" s="8">
        <f t="shared" si="4"/>
        <v>38483398</v>
      </c>
    </row>
    <row r="315" spans="1:21" x14ac:dyDescent="0.25">
      <c r="A315">
        <f>'Assessed Non-TIF'!A315</f>
        <v>2024</v>
      </c>
      <c r="B315" t="str">
        <f>'Assessed Non-TIF'!B315</f>
        <v>15</v>
      </c>
      <c r="C315" t="str">
        <f>'Assessed Non-TIF'!C315</f>
        <v>6937</v>
      </c>
      <c r="D315" t="str">
        <f>'Assessed Non-TIF'!D315</f>
        <v>6937</v>
      </c>
      <c r="E315" t="str">
        <f>'Assessed Non-TIF'!E315</f>
        <v>WEST BURLINGTON</v>
      </c>
      <c r="F315" t="str">
        <f>'Assessed Non-TIF'!F315</f>
        <v>West Burlington</v>
      </c>
      <c r="G315" s="8">
        <f>SUMIFS(AssessedValuation[100% Residential],AssessedValuation[Dist],$C315,AssessedValuation[Tif_NonTIF],$A$4)</f>
        <v>7788354</v>
      </c>
      <c r="H315" s="8">
        <f>SUMIFS(AssessedValuation[100% Ag Land],AssessedValuation[Dist],$C315,AssessedValuation[Tif_NonTIF],$A$4)</f>
        <v>11469</v>
      </c>
      <c r="I315" s="8">
        <f>SUMIFS(AssessedValuation[100% Ag Building],AssessedValuation[Dist],$C315,AssessedValuation[Tif_NonTIF],$A$4)</f>
        <v>845</v>
      </c>
      <c r="J315" s="8">
        <f>SUMIFS(AssessedValuation[100% Commercial],AssessedValuation[Dist],$C315,AssessedValuation[Tif_NonTIF],$A$4)</f>
        <v>5184998</v>
      </c>
      <c r="K315" s="8">
        <f>SUMIFS(AssessedValuation[100% Industrial],AssessedValuation[Dist],$C315,AssessedValuation[Tif_NonTIF],$A$4)</f>
        <v>193072</v>
      </c>
      <c r="L315" s="8">
        <f>SUMIFS(AssessedValuation[100% Reserved],AssessedValuation[Dist],$C315,AssessedValuation[Tif_NonTIF],$A$4)</f>
        <v>0</v>
      </c>
      <c r="M315" s="8">
        <f>SUMIFS(AssessedValuation[100% Reserved3],AssessedValuation[Dist],$C315,AssessedValuation[Tif_NonTIF],$A$4)</f>
        <v>0</v>
      </c>
      <c r="N315" s="8">
        <f>SUMIFS(AssessedValuation[100% Railroads],AssessedValuation[Dist],$C315,AssessedValuation[Tif_NonTIF],$A$4)</f>
        <v>0</v>
      </c>
      <c r="O315" s="8">
        <f>SUMIFS(AssessedValuation[100% Utilities],AssessedValuation[Dist],$C315,AssessedValuation[Tif_NonTIF],$A$4)</f>
        <v>0</v>
      </c>
      <c r="P315" s="8">
        <f>SUMIFS(AssessedValuation[100% Other],AssessedValuation[Dist],$C315,AssessedValuation[Tif_NonTIF],$A$4)</f>
        <v>0</v>
      </c>
      <c r="Q315" s="8">
        <f>SUMIFS(AssessedValuation[100% Gross],AssessedValuation[Dist],$C315,AssessedValuation[Tif_NonTIF],$A$4)</f>
        <v>13178738</v>
      </c>
      <c r="R315" s="8">
        <f>SUMIFS(AssessedValuation[100% Military Exempt],AssessedValuation[Dist],$C315,AssessedValuation[Tif_NonTIF],$A$4)</f>
        <v>0</v>
      </c>
      <c r="S315" s="8">
        <f>SUMIFS(AssessedValuation[100% Net],AssessedValuation[Dist],$C315,AssessedValuation[Tif_NonTIF],$A$4)</f>
        <v>13178738</v>
      </c>
      <c r="T315" s="8">
        <f>SUMIFS(AssessedValuation[100% Gas &amp; Elec Utilities],AssessedValuation[Dist],$C315,AssessedValuation[Tif_NonTIF],$A$4)</f>
        <v>0</v>
      </c>
      <c r="U315" s="8">
        <f t="shared" si="4"/>
        <v>13178738</v>
      </c>
    </row>
    <row r="316" spans="1:21" x14ac:dyDescent="0.25">
      <c r="A316">
        <f>'Assessed Non-TIF'!A316</f>
        <v>2024</v>
      </c>
      <c r="B316" t="str">
        <f>'Assessed Non-TIF'!B316</f>
        <v>01</v>
      </c>
      <c r="C316" t="str">
        <f>'Assessed Non-TIF'!C316</f>
        <v>6943</v>
      </c>
      <c r="D316" t="str">
        <f>'Assessed Non-TIF'!D316</f>
        <v>6943</v>
      </c>
      <c r="E316" t="str">
        <f>'Assessed Non-TIF'!E316</f>
        <v>WEST CENTRAL</v>
      </c>
      <c r="F316" t="str">
        <f>'Assessed Non-TIF'!F316</f>
        <v>West Central</v>
      </c>
      <c r="G316" s="8">
        <f>SUMIFS(AssessedValuation[100% Residential],AssessedValuation[Dist],$C316,AssessedValuation[Tif_NonTIF],$A$4)</f>
        <v>0</v>
      </c>
      <c r="H316" s="8">
        <f>SUMIFS(AssessedValuation[100% Ag Land],AssessedValuation[Dist],$C316,AssessedValuation[Tif_NonTIF],$A$4)</f>
        <v>0</v>
      </c>
      <c r="I316" s="8">
        <f>SUMIFS(AssessedValuation[100% Ag Building],AssessedValuation[Dist],$C316,AssessedValuation[Tif_NonTIF],$A$4)</f>
        <v>0</v>
      </c>
      <c r="J316" s="8">
        <f>SUMIFS(AssessedValuation[100% Commercial],AssessedValuation[Dist],$C316,AssessedValuation[Tif_NonTIF],$A$4)</f>
        <v>1774790</v>
      </c>
      <c r="K316" s="8">
        <f>SUMIFS(AssessedValuation[100% Industrial],AssessedValuation[Dist],$C316,AssessedValuation[Tif_NonTIF],$A$4)</f>
        <v>0</v>
      </c>
      <c r="L316" s="8">
        <f>SUMIFS(AssessedValuation[100% Reserved],AssessedValuation[Dist],$C316,AssessedValuation[Tif_NonTIF],$A$4)</f>
        <v>0</v>
      </c>
      <c r="M316" s="8">
        <f>SUMIFS(AssessedValuation[100% Reserved3],AssessedValuation[Dist],$C316,AssessedValuation[Tif_NonTIF],$A$4)</f>
        <v>0</v>
      </c>
      <c r="N316" s="8">
        <f>SUMIFS(AssessedValuation[100% Railroads],AssessedValuation[Dist],$C316,AssessedValuation[Tif_NonTIF],$A$4)</f>
        <v>0</v>
      </c>
      <c r="O316" s="8">
        <f>SUMIFS(AssessedValuation[100% Utilities],AssessedValuation[Dist],$C316,AssessedValuation[Tif_NonTIF],$A$4)</f>
        <v>0</v>
      </c>
      <c r="P316" s="8">
        <f>SUMIFS(AssessedValuation[100% Other],AssessedValuation[Dist],$C316,AssessedValuation[Tif_NonTIF],$A$4)</f>
        <v>0</v>
      </c>
      <c r="Q316" s="8">
        <f>SUMIFS(AssessedValuation[100% Gross],AssessedValuation[Dist],$C316,AssessedValuation[Tif_NonTIF],$A$4)</f>
        <v>1774790</v>
      </c>
      <c r="R316" s="8">
        <f>SUMIFS(AssessedValuation[100% Military Exempt],AssessedValuation[Dist],$C316,AssessedValuation[Tif_NonTIF],$A$4)</f>
        <v>0</v>
      </c>
      <c r="S316" s="8">
        <f>SUMIFS(AssessedValuation[100% Net],AssessedValuation[Dist],$C316,AssessedValuation[Tif_NonTIF],$A$4)</f>
        <v>1774790</v>
      </c>
      <c r="T316" s="8">
        <f>SUMIFS(AssessedValuation[100% Gas &amp; Elec Utilities],AssessedValuation[Dist],$C316,AssessedValuation[Tif_NonTIF],$A$4)</f>
        <v>0</v>
      </c>
      <c r="U316" s="8">
        <f t="shared" si="4"/>
        <v>1774790</v>
      </c>
    </row>
    <row r="317" spans="1:21" x14ac:dyDescent="0.25">
      <c r="A317">
        <f>'Assessed Non-TIF'!A317</f>
        <v>2024</v>
      </c>
      <c r="B317" t="str">
        <f>'Assessed Non-TIF'!B317</f>
        <v>11</v>
      </c>
      <c r="C317" t="str">
        <f>'Assessed Non-TIF'!C317</f>
        <v>6264</v>
      </c>
      <c r="D317" t="str">
        <f>'Assessed Non-TIF'!D317</f>
        <v>6264</v>
      </c>
      <c r="E317" t="str">
        <f>'Assessed Non-TIF'!E317</f>
        <v>WEST CENTRAL VALLEY</v>
      </c>
      <c r="F317" t="str">
        <f>'Assessed Non-TIF'!F317</f>
        <v>West Central Valley</v>
      </c>
      <c r="G317" s="8">
        <f>SUMIFS(AssessedValuation[100% Residential],AssessedValuation[Dist],$C317,AssessedValuation[Tif_NonTIF],$A$4)</f>
        <v>52645771</v>
      </c>
      <c r="H317" s="8">
        <f>SUMIFS(AssessedValuation[100% Ag Land],AssessedValuation[Dist],$C317,AssessedValuation[Tif_NonTIF],$A$4)</f>
        <v>311061</v>
      </c>
      <c r="I317" s="8">
        <f>SUMIFS(AssessedValuation[100% Ag Building],AssessedValuation[Dist],$C317,AssessedValuation[Tif_NonTIF],$A$4)</f>
        <v>7906</v>
      </c>
      <c r="J317" s="8">
        <f>SUMIFS(AssessedValuation[100% Commercial],AssessedValuation[Dist],$C317,AssessedValuation[Tif_NonTIF],$A$4)</f>
        <v>26038496</v>
      </c>
      <c r="K317" s="8">
        <f>SUMIFS(AssessedValuation[100% Industrial],AssessedValuation[Dist],$C317,AssessedValuation[Tif_NonTIF],$A$4)</f>
        <v>36853522</v>
      </c>
      <c r="L317" s="8">
        <f>SUMIFS(AssessedValuation[100% Reserved],AssessedValuation[Dist],$C317,AssessedValuation[Tif_NonTIF],$A$4)</f>
        <v>0</v>
      </c>
      <c r="M317" s="8">
        <f>SUMIFS(AssessedValuation[100% Reserved3],AssessedValuation[Dist],$C317,AssessedValuation[Tif_NonTIF],$A$4)</f>
        <v>0</v>
      </c>
      <c r="N317" s="8">
        <f>SUMIFS(AssessedValuation[100% Railroads],AssessedValuation[Dist],$C317,AssessedValuation[Tif_NonTIF],$A$4)</f>
        <v>0</v>
      </c>
      <c r="O317" s="8">
        <f>SUMIFS(AssessedValuation[100% Utilities],AssessedValuation[Dist],$C317,AssessedValuation[Tif_NonTIF],$A$4)</f>
        <v>0</v>
      </c>
      <c r="P317" s="8">
        <f>SUMIFS(AssessedValuation[100% Other],AssessedValuation[Dist],$C317,AssessedValuation[Tif_NonTIF],$A$4)</f>
        <v>0</v>
      </c>
      <c r="Q317" s="8">
        <f>SUMIFS(AssessedValuation[100% Gross],AssessedValuation[Dist],$C317,AssessedValuation[Tif_NonTIF],$A$4)</f>
        <v>115856756</v>
      </c>
      <c r="R317" s="8">
        <f>SUMIFS(AssessedValuation[100% Military Exempt],AssessedValuation[Dist],$C317,AssessedValuation[Tif_NonTIF],$A$4)</f>
        <v>0</v>
      </c>
      <c r="S317" s="8">
        <f>SUMIFS(AssessedValuation[100% Net],AssessedValuation[Dist],$C317,AssessedValuation[Tif_NonTIF],$A$4)</f>
        <v>115856756</v>
      </c>
      <c r="T317" s="8">
        <f>SUMIFS(AssessedValuation[100% Gas &amp; Elec Utilities],AssessedValuation[Dist],$C317,AssessedValuation[Tif_NonTIF],$A$4)</f>
        <v>0</v>
      </c>
      <c r="U317" s="8">
        <f t="shared" si="4"/>
        <v>115856756</v>
      </c>
    </row>
    <row r="318" spans="1:21" x14ac:dyDescent="0.25">
      <c r="A318">
        <f>'Assessed Non-TIF'!A318</f>
        <v>2024</v>
      </c>
      <c r="B318" t="str">
        <f>'Assessed Non-TIF'!B318</f>
        <v>01</v>
      </c>
      <c r="C318" t="str">
        <f>'Assessed Non-TIF'!C318</f>
        <v>6950</v>
      </c>
      <c r="D318" t="str">
        <f>'Assessed Non-TIF'!D318</f>
        <v>6950</v>
      </c>
      <c r="E318" t="str">
        <f>'Assessed Non-TIF'!E318</f>
        <v>WEST DELAWARE CO</v>
      </c>
      <c r="F318" t="str">
        <f>'Assessed Non-TIF'!F318</f>
        <v>West Delaware Co</v>
      </c>
      <c r="G318" s="8">
        <f>SUMIFS(AssessedValuation[100% Residential],AssessedValuation[Dist],$C318,AssessedValuation[Tif_NonTIF],$A$4)</f>
        <v>12427766</v>
      </c>
      <c r="H318" s="8">
        <f>SUMIFS(AssessedValuation[100% Ag Land],AssessedValuation[Dist],$C318,AssessedValuation[Tif_NonTIF],$A$4)</f>
        <v>0</v>
      </c>
      <c r="I318" s="8">
        <f>SUMIFS(AssessedValuation[100% Ag Building],AssessedValuation[Dist],$C318,AssessedValuation[Tif_NonTIF],$A$4)</f>
        <v>0</v>
      </c>
      <c r="J318" s="8">
        <f>SUMIFS(AssessedValuation[100% Commercial],AssessedValuation[Dist],$C318,AssessedValuation[Tif_NonTIF],$A$4)</f>
        <v>10626359</v>
      </c>
      <c r="K318" s="8">
        <f>SUMIFS(AssessedValuation[100% Industrial],AssessedValuation[Dist],$C318,AssessedValuation[Tif_NonTIF],$A$4)</f>
        <v>2183562</v>
      </c>
      <c r="L318" s="8">
        <f>SUMIFS(AssessedValuation[100% Reserved],AssessedValuation[Dist],$C318,AssessedValuation[Tif_NonTIF],$A$4)</f>
        <v>0</v>
      </c>
      <c r="M318" s="8">
        <f>SUMIFS(AssessedValuation[100% Reserved3],AssessedValuation[Dist],$C318,AssessedValuation[Tif_NonTIF],$A$4)</f>
        <v>0</v>
      </c>
      <c r="N318" s="8">
        <f>SUMIFS(AssessedValuation[100% Railroads],AssessedValuation[Dist],$C318,AssessedValuation[Tif_NonTIF],$A$4)</f>
        <v>0</v>
      </c>
      <c r="O318" s="8">
        <f>SUMIFS(AssessedValuation[100% Utilities],AssessedValuation[Dist],$C318,AssessedValuation[Tif_NonTIF],$A$4)</f>
        <v>0</v>
      </c>
      <c r="P318" s="8">
        <f>SUMIFS(AssessedValuation[100% Other],AssessedValuation[Dist],$C318,AssessedValuation[Tif_NonTIF],$A$4)</f>
        <v>0</v>
      </c>
      <c r="Q318" s="8">
        <f>SUMIFS(AssessedValuation[100% Gross],AssessedValuation[Dist],$C318,AssessedValuation[Tif_NonTIF],$A$4)</f>
        <v>25237687</v>
      </c>
      <c r="R318" s="8">
        <f>SUMIFS(AssessedValuation[100% Military Exempt],AssessedValuation[Dist],$C318,AssessedValuation[Tif_NonTIF],$A$4)</f>
        <v>0</v>
      </c>
      <c r="S318" s="8">
        <f>SUMIFS(AssessedValuation[100% Net],AssessedValuation[Dist],$C318,AssessedValuation[Tif_NonTIF],$A$4)</f>
        <v>25237687</v>
      </c>
      <c r="T318" s="8">
        <f>SUMIFS(AssessedValuation[100% Gas &amp; Elec Utilities],AssessedValuation[Dist],$C318,AssessedValuation[Tif_NonTIF],$A$4)</f>
        <v>0</v>
      </c>
      <c r="U318" s="8">
        <f t="shared" si="4"/>
        <v>25237687</v>
      </c>
    </row>
    <row r="319" spans="1:21" x14ac:dyDescent="0.25">
      <c r="A319">
        <f>'Assessed Non-TIF'!A319</f>
        <v>2024</v>
      </c>
      <c r="B319" t="str">
        <f>'Assessed Non-TIF'!B319</f>
        <v>11</v>
      </c>
      <c r="C319" t="str">
        <f>'Assessed Non-TIF'!C319</f>
        <v>6957</v>
      </c>
      <c r="D319" t="str">
        <f>'Assessed Non-TIF'!D319</f>
        <v>6957</v>
      </c>
      <c r="E319" t="str">
        <f>'Assessed Non-TIF'!E319</f>
        <v>WEST DES MOINES</v>
      </c>
      <c r="F319" t="str">
        <f>'Assessed Non-TIF'!F319</f>
        <v>West Des Moines</v>
      </c>
      <c r="G319" s="8">
        <f>SUMIFS(AssessedValuation[100% Residential],AssessedValuation[Dist],$C319,AssessedValuation[Tif_NonTIF],$A$4)</f>
        <v>10533671</v>
      </c>
      <c r="H319" s="8">
        <f>SUMIFS(AssessedValuation[100% Ag Land],AssessedValuation[Dist],$C319,AssessedValuation[Tif_NonTIF],$A$4)</f>
        <v>0</v>
      </c>
      <c r="I319" s="8">
        <f>SUMIFS(AssessedValuation[100% Ag Building],AssessedValuation[Dist],$C319,AssessedValuation[Tif_NonTIF],$A$4)</f>
        <v>0</v>
      </c>
      <c r="J319" s="8">
        <f>SUMIFS(AssessedValuation[100% Commercial],AssessedValuation[Dist],$C319,AssessedValuation[Tif_NonTIF],$A$4)</f>
        <v>346744600</v>
      </c>
      <c r="K319" s="8">
        <f>SUMIFS(AssessedValuation[100% Industrial],AssessedValuation[Dist],$C319,AssessedValuation[Tif_NonTIF],$A$4)</f>
        <v>3682424</v>
      </c>
      <c r="L319" s="8">
        <f>SUMIFS(AssessedValuation[100% Reserved],AssessedValuation[Dist],$C319,AssessedValuation[Tif_NonTIF],$A$4)</f>
        <v>0</v>
      </c>
      <c r="M319" s="8">
        <f>SUMIFS(AssessedValuation[100% Reserved3],AssessedValuation[Dist],$C319,AssessedValuation[Tif_NonTIF],$A$4)</f>
        <v>0</v>
      </c>
      <c r="N319" s="8">
        <f>SUMIFS(AssessedValuation[100% Railroads],AssessedValuation[Dist],$C319,AssessedValuation[Tif_NonTIF],$A$4)</f>
        <v>0</v>
      </c>
      <c r="O319" s="8">
        <f>SUMIFS(AssessedValuation[100% Utilities],AssessedValuation[Dist],$C319,AssessedValuation[Tif_NonTIF],$A$4)</f>
        <v>0</v>
      </c>
      <c r="P319" s="8">
        <f>SUMIFS(AssessedValuation[100% Other],AssessedValuation[Dist],$C319,AssessedValuation[Tif_NonTIF],$A$4)</f>
        <v>0</v>
      </c>
      <c r="Q319" s="8">
        <f>SUMIFS(AssessedValuation[100% Gross],AssessedValuation[Dist],$C319,AssessedValuation[Tif_NonTIF],$A$4)</f>
        <v>360960695</v>
      </c>
      <c r="R319" s="8">
        <f>SUMIFS(AssessedValuation[100% Military Exempt],AssessedValuation[Dist],$C319,AssessedValuation[Tif_NonTIF],$A$4)</f>
        <v>0</v>
      </c>
      <c r="S319" s="8">
        <f>SUMIFS(AssessedValuation[100% Net],AssessedValuation[Dist],$C319,AssessedValuation[Tif_NonTIF],$A$4)</f>
        <v>360960695</v>
      </c>
      <c r="T319" s="8">
        <f>SUMIFS(AssessedValuation[100% Gas &amp; Elec Utilities],AssessedValuation[Dist],$C319,AssessedValuation[Tif_NonTIF],$A$4)</f>
        <v>0</v>
      </c>
      <c r="U319" s="8">
        <f t="shared" si="4"/>
        <v>360960695</v>
      </c>
    </row>
    <row r="320" spans="1:21" x14ac:dyDescent="0.25">
      <c r="A320">
        <f>'Assessed Non-TIF'!A320</f>
        <v>2024</v>
      </c>
      <c r="B320" t="str">
        <f>'Assessed Non-TIF'!B320</f>
        <v>07</v>
      </c>
      <c r="C320" t="str">
        <f>'Assessed Non-TIF'!C320</f>
        <v>5922</v>
      </c>
      <c r="D320" t="str">
        <f>'Assessed Non-TIF'!D320</f>
        <v>5922</v>
      </c>
      <c r="E320" t="str">
        <f>'Assessed Non-TIF'!E320</f>
        <v>WEST FORK</v>
      </c>
      <c r="F320" t="str">
        <f>'Assessed Non-TIF'!F320</f>
        <v>West Fork</v>
      </c>
      <c r="G320" s="8">
        <f>SUMIFS(AssessedValuation[100% Residential],AssessedValuation[Dist],$C320,AssessedValuation[Tif_NonTIF],$A$4)</f>
        <v>6449063</v>
      </c>
      <c r="H320" s="8">
        <f>SUMIFS(AssessedValuation[100% Ag Land],AssessedValuation[Dist],$C320,AssessedValuation[Tif_NonTIF],$A$4)</f>
        <v>52393</v>
      </c>
      <c r="I320" s="8">
        <f>SUMIFS(AssessedValuation[100% Ag Building],AssessedValuation[Dist],$C320,AssessedValuation[Tif_NonTIF],$A$4)</f>
        <v>0</v>
      </c>
      <c r="J320" s="8">
        <f>SUMIFS(AssessedValuation[100% Commercial],AssessedValuation[Dist],$C320,AssessedValuation[Tif_NonTIF],$A$4)</f>
        <v>2055821</v>
      </c>
      <c r="K320" s="8">
        <f>SUMIFS(AssessedValuation[100% Industrial],AssessedValuation[Dist],$C320,AssessedValuation[Tif_NonTIF],$A$4)</f>
        <v>0</v>
      </c>
      <c r="L320" s="8">
        <f>SUMIFS(AssessedValuation[100% Reserved],AssessedValuation[Dist],$C320,AssessedValuation[Tif_NonTIF],$A$4)</f>
        <v>0</v>
      </c>
      <c r="M320" s="8">
        <f>SUMIFS(AssessedValuation[100% Reserved3],AssessedValuation[Dist],$C320,AssessedValuation[Tif_NonTIF],$A$4)</f>
        <v>0</v>
      </c>
      <c r="N320" s="8">
        <f>SUMIFS(AssessedValuation[100% Railroads],AssessedValuation[Dist],$C320,AssessedValuation[Tif_NonTIF],$A$4)</f>
        <v>0</v>
      </c>
      <c r="O320" s="8">
        <f>SUMIFS(AssessedValuation[100% Utilities],AssessedValuation[Dist],$C320,AssessedValuation[Tif_NonTIF],$A$4)</f>
        <v>0</v>
      </c>
      <c r="P320" s="8">
        <f>SUMIFS(AssessedValuation[100% Other],AssessedValuation[Dist],$C320,AssessedValuation[Tif_NonTIF],$A$4)</f>
        <v>0</v>
      </c>
      <c r="Q320" s="8">
        <f>SUMIFS(AssessedValuation[100% Gross],AssessedValuation[Dist],$C320,AssessedValuation[Tif_NonTIF],$A$4)</f>
        <v>8557277</v>
      </c>
      <c r="R320" s="8">
        <f>SUMIFS(AssessedValuation[100% Military Exempt],AssessedValuation[Dist],$C320,AssessedValuation[Tif_NonTIF],$A$4)</f>
        <v>0</v>
      </c>
      <c r="S320" s="8">
        <f>SUMIFS(AssessedValuation[100% Net],AssessedValuation[Dist],$C320,AssessedValuation[Tif_NonTIF],$A$4)</f>
        <v>8557277</v>
      </c>
      <c r="T320" s="8">
        <f>SUMIFS(AssessedValuation[100% Gas &amp; Elec Utilities],AssessedValuation[Dist],$C320,AssessedValuation[Tif_NonTIF],$A$4)</f>
        <v>0</v>
      </c>
      <c r="U320" s="8">
        <f t="shared" si="4"/>
        <v>8557277</v>
      </c>
    </row>
    <row r="321" spans="1:21" x14ac:dyDescent="0.25">
      <c r="A321">
        <f>'Assessed Non-TIF'!A321</f>
        <v>2024</v>
      </c>
      <c r="B321" t="str">
        <f>'Assessed Non-TIF'!B321</f>
        <v>07</v>
      </c>
      <c r="C321" t="str">
        <f>'Assessed Non-TIF'!C321</f>
        <v>0819</v>
      </c>
      <c r="D321" t="str">
        <f>'Assessed Non-TIF'!D321</f>
        <v>0819</v>
      </c>
      <c r="E321" t="str">
        <f>'Assessed Non-TIF'!E321</f>
        <v>WEST HANCOCK</v>
      </c>
      <c r="F321" t="str">
        <f>'Assessed Non-TIF'!F321</f>
        <v>West Hancock</v>
      </c>
      <c r="G321" s="8">
        <f>SUMIFS(AssessedValuation[100% Residential],AssessedValuation[Dist],$C321,AssessedValuation[Tif_NonTIF],$A$4)</f>
        <v>0</v>
      </c>
      <c r="H321" s="8">
        <f>SUMIFS(AssessedValuation[100% Ag Land],AssessedValuation[Dist],$C321,AssessedValuation[Tif_NonTIF],$A$4)</f>
        <v>0</v>
      </c>
      <c r="I321" s="8">
        <f>SUMIFS(AssessedValuation[100% Ag Building],AssessedValuation[Dist],$C321,AssessedValuation[Tif_NonTIF],$A$4)</f>
        <v>0</v>
      </c>
      <c r="J321" s="8">
        <f>SUMIFS(AssessedValuation[100% Commercial],AssessedValuation[Dist],$C321,AssessedValuation[Tif_NonTIF],$A$4)</f>
        <v>12940</v>
      </c>
      <c r="K321" s="8">
        <f>SUMIFS(AssessedValuation[100% Industrial],AssessedValuation[Dist],$C321,AssessedValuation[Tif_NonTIF],$A$4)</f>
        <v>0</v>
      </c>
      <c r="L321" s="8">
        <f>SUMIFS(AssessedValuation[100% Reserved],AssessedValuation[Dist],$C321,AssessedValuation[Tif_NonTIF],$A$4)</f>
        <v>0</v>
      </c>
      <c r="M321" s="8">
        <f>SUMIFS(AssessedValuation[100% Reserved3],AssessedValuation[Dist],$C321,AssessedValuation[Tif_NonTIF],$A$4)</f>
        <v>0</v>
      </c>
      <c r="N321" s="8">
        <f>SUMIFS(AssessedValuation[100% Railroads],AssessedValuation[Dist],$C321,AssessedValuation[Tif_NonTIF],$A$4)</f>
        <v>0</v>
      </c>
      <c r="O321" s="8">
        <f>SUMIFS(AssessedValuation[100% Utilities],AssessedValuation[Dist],$C321,AssessedValuation[Tif_NonTIF],$A$4)</f>
        <v>0</v>
      </c>
      <c r="P321" s="8">
        <f>SUMIFS(AssessedValuation[100% Other],AssessedValuation[Dist],$C321,AssessedValuation[Tif_NonTIF],$A$4)</f>
        <v>0</v>
      </c>
      <c r="Q321" s="8">
        <f>SUMIFS(AssessedValuation[100% Gross],AssessedValuation[Dist],$C321,AssessedValuation[Tif_NonTIF],$A$4)</f>
        <v>12940</v>
      </c>
      <c r="R321" s="8">
        <f>SUMIFS(AssessedValuation[100% Military Exempt],AssessedValuation[Dist],$C321,AssessedValuation[Tif_NonTIF],$A$4)</f>
        <v>0</v>
      </c>
      <c r="S321" s="8">
        <f>SUMIFS(AssessedValuation[100% Net],AssessedValuation[Dist],$C321,AssessedValuation[Tif_NonTIF],$A$4)</f>
        <v>12940</v>
      </c>
      <c r="T321" s="8">
        <f>SUMIFS(AssessedValuation[100% Gas &amp; Elec Utilities],AssessedValuation[Dist],$C321,AssessedValuation[Tif_NonTIF],$A$4)</f>
        <v>0</v>
      </c>
      <c r="U321" s="8">
        <f t="shared" si="4"/>
        <v>12940</v>
      </c>
    </row>
    <row r="322" spans="1:21" x14ac:dyDescent="0.25">
      <c r="A322">
        <f>'Assessed Non-TIF'!A322</f>
        <v>2024</v>
      </c>
      <c r="B322" t="str">
        <f>'Assessed Non-TIF'!B322</f>
        <v>13</v>
      </c>
      <c r="C322" t="str">
        <f>'Assessed Non-TIF'!C322</f>
        <v>6969</v>
      </c>
      <c r="D322" t="str">
        <f>'Assessed Non-TIF'!D322</f>
        <v>6969</v>
      </c>
      <c r="E322" t="str">
        <f>'Assessed Non-TIF'!E322</f>
        <v>WEST HARRISON</v>
      </c>
      <c r="F322" t="str">
        <f>'Assessed Non-TIF'!F322</f>
        <v>West Harrison</v>
      </c>
      <c r="G322" s="8">
        <f>SUMIFS(AssessedValuation[100% Residential],AssessedValuation[Dist],$C322,AssessedValuation[Tif_NonTIF],$A$4)</f>
        <v>0</v>
      </c>
      <c r="H322" s="8">
        <f>SUMIFS(AssessedValuation[100% Ag Land],AssessedValuation[Dist],$C322,AssessedValuation[Tif_NonTIF],$A$4)</f>
        <v>0</v>
      </c>
      <c r="I322" s="8">
        <f>SUMIFS(AssessedValuation[100% Ag Building],AssessedValuation[Dist],$C322,AssessedValuation[Tif_NonTIF],$A$4)</f>
        <v>0</v>
      </c>
      <c r="J322" s="8">
        <f>SUMIFS(AssessedValuation[100% Commercial],AssessedValuation[Dist],$C322,AssessedValuation[Tif_NonTIF],$A$4)</f>
        <v>0</v>
      </c>
      <c r="K322" s="8">
        <f>SUMIFS(AssessedValuation[100% Industrial],AssessedValuation[Dist],$C322,AssessedValuation[Tif_NonTIF],$A$4)</f>
        <v>0</v>
      </c>
      <c r="L322" s="8">
        <f>SUMIFS(AssessedValuation[100% Reserved],AssessedValuation[Dist],$C322,AssessedValuation[Tif_NonTIF],$A$4)</f>
        <v>0</v>
      </c>
      <c r="M322" s="8">
        <f>SUMIFS(AssessedValuation[100% Reserved3],AssessedValuation[Dist],$C322,AssessedValuation[Tif_NonTIF],$A$4)</f>
        <v>0</v>
      </c>
      <c r="N322" s="8">
        <f>SUMIFS(AssessedValuation[100% Railroads],AssessedValuation[Dist],$C322,AssessedValuation[Tif_NonTIF],$A$4)</f>
        <v>0</v>
      </c>
      <c r="O322" s="8">
        <f>SUMIFS(AssessedValuation[100% Utilities],AssessedValuation[Dist],$C322,AssessedValuation[Tif_NonTIF],$A$4)</f>
        <v>0</v>
      </c>
      <c r="P322" s="8">
        <f>SUMIFS(AssessedValuation[100% Other],AssessedValuation[Dist],$C322,AssessedValuation[Tif_NonTIF],$A$4)</f>
        <v>0</v>
      </c>
      <c r="Q322" s="8">
        <f>SUMIFS(AssessedValuation[100% Gross],AssessedValuation[Dist],$C322,AssessedValuation[Tif_NonTIF],$A$4)</f>
        <v>0</v>
      </c>
      <c r="R322" s="8">
        <f>SUMIFS(AssessedValuation[100% Military Exempt],AssessedValuation[Dist],$C322,AssessedValuation[Tif_NonTIF],$A$4)</f>
        <v>0</v>
      </c>
      <c r="S322" s="8">
        <f>SUMIFS(AssessedValuation[100% Net],AssessedValuation[Dist],$C322,AssessedValuation[Tif_NonTIF],$A$4)</f>
        <v>0</v>
      </c>
      <c r="T322" s="8">
        <f>SUMIFS(AssessedValuation[100% Gas &amp; Elec Utilities],AssessedValuation[Dist],$C322,AssessedValuation[Tif_NonTIF],$A$4)</f>
        <v>0</v>
      </c>
      <c r="U322" s="8">
        <f t="shared" si="4"/>
        <v>0</v>
      </c>
    </row>
    <row r="323" spans="1:21" x14ac:dyDescent="0.25">
      <c r="A323">
        <f>'Assessed Non-TIF'!A323</f>
        <v>2024</v>
      </c>
      <c r="B323" t="str">
        <f>'Assessed Non-TIF'!B323</f>
        <v>09</v>
      </c>
      <c r="C323" t="str">
        <f>'Assessed Non-TIF'!C323</f>
        <v>6975</v>
      </c>
      <c r="D323" t="str">
        <f>'Assessed Non-TIF'!D323</f>
        <v>6975</v>
      </c>
      <c r="E323" t="str">
        <f>'Assessed Non-TIF'!E323</f>
        <v>WEST LIBERTY</v>
      </c>
      <c r="F323" t="str">
        <f>'Assessed Non-TIF'!F323</f>
        <v>West Liberty</v>
      </c>
      <c r="G323" s="8">
        <f>SUMIFS(AssessedValuation[100% Residential],AssessedValuation[Dist],$C323,AssessedValuation[Tif_NonTIF],$A$4)</f>
        <v>14552962</v>
      </c>
      <c r="H323" s="8">
        <f>SUMIFS(AssessedValuation[100% Ag Land],AssessedValuation[Dist],$C323,AssessedValuation[Tif_NonTIF],$A$4)</f>
        <v>98</v>
      </c>
      <c r="I323" s="8">
        <f>SUMIFS(AssessedValuation[100% Ag Building],AssessedValuation[Dist],$C323,AssessedValuation[Tif_NonTIF],$A$4)</f>
        <v>0</v>
      </c>
      <c r="J323" s="8">
        <f>SUMIFS(AssessedValuation[100% Commercial],AssessedValuation[Dist],$C323,AssessedValuation[Tif_NonTIF],$A$4)</f>
        <v>1154367</v>
      </c>
      <c r="K323" s="8">
        <f>SUMIFS(AssessedValuation[100% Industrial],AssessedValuation[Dist],$C323,AssessedValuation[Tif_NonTIF],$A$4)</f>
        <v>402571</v>
      </c>
      <c r="L323" s="8">
        <f>SUMIFS(AssessedValuation[100% Reserved],AssessedValuation[Dist],$C323,AssessedValuation[Tif_NonTIF],$A$4)</f>
        <v>0</v>
      </c>
      <c r="M323" s="8">
        <f>SUMIFS(AssessedValuation[100% Reserved3],AssessedValuation[Dist],$C323,AssessedValuation[Tif_NonTIF],$A$4)</f>
        <v>0</v>
      </c>
      <c r="N323" s="8">
        <f>SUMIFS(AssessedValuation[100% Railroads],AssessedValuation[Dist],$C323,AssessedValuation[Tif_NonTIF],$A$4)</f>
        <v>0</v>
      </c>
      <c r="O323" s="8">
        <f>SUMIFS(AssessedValuation[100% Utilities],AssessedValuation[Dist],$C323,AssessedValuation[Tif_NonTIF],$A$4)</f>
        <v>0</v>
      </c>
      <c r="P323" s="8">
        <f>SUMIFS(AssessedValuation[100% Other],AssessedValuation[Dist],$C323,AssessedValuation[Tif_NonTIF],$A$4)</f>
        <v>0</v>
      </c>
      <c r="Q323" s="8">
        <f>SUMIFS(AssessedValuation[100% Gross],AssessedValuation[Dist],$C323,AssessedValuation[Tif_NonTIF],$A$4)</f>
        <v>16109998</v>
      </c>
      <c r="R323" s="8">
        <f>SUMIFS(AssessedValuation[100% Military Exempt],AssessedValuation[Dist],$C323,AssessedValuation[Tif_NonTIF],$A$4)</f>
        <v>0</v>
      </c>
      <c r="S323" s="8">
        <f>SUMIFS(AssessedValuation[100% Net],AssessedValuation[Dist],$C323,AssessedValuation[Tif_NonTIF],$A$4)</f>
        <v>16109998</v>
      </c>
      <c r="T323" s="8">
        <f>SUMIFS(AssessedValuation[100% Gas &amp; Elec Utilities],AssessedValuation[Dist],$C323,AssessedValuation[Tif_NonTIF],$A$4)</f>
        <v>0</v>
      </c>
      <c r="U323" s="8">
        <f t="shared" si="4"/>
        <v>16109998</v>
      </c>
    </row>
    <row r="324" spans="1:21" x14ac:dyDescent="0.25">
      <c r="A324">
        <f>'Assessed Non-TIF'!A324</f>
        <v>2024</v>
      </c>
      <c r="B324" t="str">
        <f>'Assessed Non-TIF'!B324</f>
        <v>12</v>
      </c>
      <c r="C324" t="str">
        <f>'Assessed Non-TIF'!C324</f>
        <v>6983</v>
      </c>
      <c r="D324" t="str">
        <f>'Assessed Non-TIF'!D324</f>
        <v>6983</v>
      </c>
      <c r="E324" t="str">
        <f>'Assessed Non-TIF'!E324</f>
        <v>WEST LYON</v>
      </c>
      <c r="F324" t="str">
        <f>'Assessed Non-TIF'!F324</f>
        <v>West Lyon</v>
      </c>
      <c r="G324" s="8">
        <f>SUMIFS(AssessedValuation[100% Residential],AssessedValuation[Dist],$C324,AssessedValuation[Tif_NonTIF],$A$4)</f>
        <v>890402</v>
      </c>
      <c r="H324" s="8">
        <f>SUMIFS(AssessedValuation[100% Ag Land],AssessedValuation[Dist],$C324,AssessedValuation[Tif_NonTIF],$A$4)</f>
        <v>0</v>
      </c>
      <c r="I324" s="8">
        <f>SUMIFS(AssessedValuation[100% Ag Building],AssessedValuation[Dist],$C324,AssessedValuation[Tif_NonTIF],$A$4)</f>
        <v>0</v>
      </c>
      <c r="J324" s="8">
        <f>SUMIFS(AssessedValuation[100% Commercial],AssessedValuation[Dist],$C324,AssessedValuation[Tif_NonTIF],$A$4)</f>
        <v>39157230</v>
      </c>
      <c r="K324" s="8">
        <f>SUMIFS(AssessedValuation[100% Industrial],AssessedValuation[Dist],$C324,AssessedValuation[Tif_NonTIF],$A$4)</f>
        <v>3846680</v>
      </c>
      <c r="L324" s="8">
        <f>SUMIFS(AssessedValuation[100% Reserved],AssessedValuation[Dist],$C324,AssessedValuation[Tif_NonTIF],$A$4)</f>
        <v>0</v>
      </c>
      <c r="M324" s="8">
        <f>SUMIFS(AssessedValuation[100% Reserved3],AssessedValuation[Dist],$C324,AssessedValuation[Tif_NonTIF],$A$4)</f>
        <v>0</v>
      </c>
      <c r="N324" s="8">
        <f>SUMIFS(AssessedValuation[100% Railroads],AssessedValuation[Dist],$C324,AssessedValuation[Tif_NonTIF],$A$4)</f>
        <v>0</v>
      </c>
      <c r="O324" s="8">
        <f>SUMIFS(AssessedValuation[100% Utilities],AssessedValuation[Dist],$C324,AssessedValuation[Tif_NonTIF],$A$4)</f>
        <v>0</v>
      </c>
      <c r="P324" s="8">
        <f>SUMIFS(AssessedValuation[100% Other],AssessedValuation[Dist],$C324,AssessedValuation[Tif_NonTIF],$A$4)</f>
        <v>0</v>
      </c>
      <c r="Q324" s="8">
        <f>SUMIFS(AssessedValuation[100% Gross],AssessedValuation[Dist],$C324,AssessedValuation[Tif_NonTIF],$A$4)</f>
        <v>43894312</v>
      </c>
      <c r="R324" s="8">
        <f>SUMIFS(AssessedValuation[100% Military Exempt],AssessedValuation[Dist],$C324,AssessedValuation[Tif_NonTIF],$A$4)</f>
        <v>0</v>
      </c>
      <c r="S324" s="8">
        <f>SUMIFS(AssessedValuation[100% Net],AssessedValuation[Dist],$C324,AssessedValuation[Tif_NonTIF],$A$4)</f>
        <v>43894312</v>
      </c>
      <c r="T324" s="8">
        <f>SUMIFS(AssessedValuation[100% Gas &amp; Elec Utilities],AssessedValuation[Dist],$C324,AssessedValuation[Tif_NonTIF],$A$4)</f>
        <v>0</v>
      </c>
      <c r="U324" s="8">
        <f t="shared" si="4"/>
        <v>43894312</v>
      </c>
    </row>
    <row r="325" spans="1:21" x14ac:dyDescent="0.25">
      <c r="A325">
        <f>'Assessed Non-TIF'!A325</f>
        <v>2024</v>
      </c>
      <c r="B325" t="str">
        <f>'Assessed Non-TIF'!B325</f>
        <v>07</v>
      </c>
      <c r="C325" t="str">
        <f>'Assessed Non-TIF'!C325</f>
        <v>6985</v>
      </c>
      <c r="D325" t="str">
        <f>'Assessed Non-TIF'!D325</f>
        <v>6985</v>
      </c>
      <c r="E325" t="str">
        <f>'Assessed Non-TIF'!E325</f>
        <v>WEST MARSHALL</v>
      </c>
      <c r="F325" t="str">
        <f>'Assessed Non-TIF'!F325</f>
        <v>West Marshall</v>
      </c>
      <c r="G325" s="8">
        <f>SUMIFS(AssessedValuation[100% Residential],AssessedValuation[Dist],$C325,AssessedValuation[Tif_NonTIF],$A$4)</f>
        <v>0</v>
      </c>
      <c r="H325" s="8">
        <f>SUMIFS(AssessedValuation[100% Ag Land],AssessedValuation[Dist],$C325,AssessedValuation[Tif_NonTIF],$A$4)</f>
        <v>0</v>
      </c>
      <c r="I325" s="8">
        <f>SUMIFS(AssessedValuation[100% Ag Building],AssessedValuation[Dist],$C325,AssessedValuation[Tif_NonTIF],$A$4)</f>
        <v>0</v>
      </c>
      <c r="J325" s="8">
        <f>SUMIFS(AssessedValuation[100% Commercial],AssessedValuation[Dist],$C325,AssessedValuation[Tif_NonTIF],$A$4)</f>
        <v>0</v>
      </c>
      <c r="K325" s="8">
        <f>SUMIFS(AssessedValuation[100% Industrial],AssessedValuation[Dist],$C325,AssessedValuation[Tif_NonTIF],$A$4)</f>
        <v>0</v>
      </c>
      <c r="L325" s="8">
        <f>SUMIFS(AssessedValuation[100% Reserved],AssessedValuation[Dist],$C325,AssessedValuation[Tif_NonTIF],$A$4)</f>
        <v>0</v>
      </c>
      <c r="M325" s="8">
        <f>SUMIFS(AssessedValuation[100% Reserved3],AssessedValuation[Dist],$C325,AssessedValuation[Tif_NonTIF],$A$4)</f>
        <v>0</v>
      </c>
      <c r="N325" s="8">
        <f>SUMIFS(AssessedValuation[100% Railroads],AssessedValuation[Dist],$C325,AssessedValuation[Tif_NonTIF],$A$4)</f>
        <v>0</v>
      </c>
      <c r="O325" s="8">
        <f>SUMIFS(AssessedValuation[100% Utilities],AssessedValuation[Dist],$C325,AssessedValuation[Tif_NonTIF],$A$4)</f>
        <v>0</v>
      </c>
      <c r="P325" s="8">
        <f>SUMIFS(AssessedValuation[100% Other],AssessedValuation[Dist],$C325,AssessedValuation[Tif_NonTIF],$A$4)</f>
        <v>0</v>
      </c>
      <c r="Q325" s="8">
        <f>SUMIFS(AssessedValuation[100% Gross],AssessedValuation[Dist],$C325,AssessedValuation[Tif_NonTIF],$A$4)</f>
        <v>0</v>
      </c>
      <c r="R325" s="8">
        <f>SUMIFS(AssessedValuation[100% Military Exempt],AssessedValuation[Dist],$C325,AssessedValuation[Tif_NonTIF],$A$4)</f>
        <v>0</v>
      </c>
      <c r="S325" s="8">
        <f>SUMIFS(AssessedValuation[100% Net],AssessedValuation[Dist],$C325,AssessedValuation[Tif_NonTIF],$A$4)</f>
        <v>0</v>
      </c>
      <c r="T325" s="8">
        <f>SUMIFS(AssessedValuation[100% Gas &amp; Elec Utilities],AssessedValuation[Dist],$C325,AssessedValuation[Tif_NonTIF],$A$4)</f>
        <v>0</v>
      </c>
      <c r="U325" s="8">
        <f t="shared" si="4"/>
        <v>0</v>
      </c>
    </row>
    <row r="326" spans="1:21" x14ac:dyDescent="0.25">
      <c r="A326">
        <f>'Assessed Non-TIF'!A326</f>
        <v>2024</v>
      </c>
      <c r="B326" t="str">
        <f>'Assessed Non-TIF'!B326</f>
        <v>12</v>
      </c>
      <c r="C326" t="str">
        <f>'Assessed Non-TIF'!C326</f>
        <v>6987</v>
      </c>
      <c r="D326" t="str">
        <f>'Assessed Non-TIF'!D326</f>
        <v>6987</v>
      </c>
      <c r="E326" t="str">
        <f>'Assessed Non-TIF'!E326</f>
        <v>WEST MONONA</v>
      </c>
      <c r="F326" t="str">
        <f>'Assessed Non-TIF'!F326</f>
        <v>West Monona</v>
      </c>
      <c r="G326" s="8">
        <f>SUMIFS(AssessedValuation[100% Residential],AssessedValuation[Dist],$C326,AssessedValuation[Tif_NonTIF],$A$4)</f>
        <v>8583023</v>
      </c>
      <c r="H326" s="8">
        <f>SUMIFS(AssessedValuation[100% Ag Land],AssessedValuation[Dist],$C326,AssessedValuation[Tif_NonTIF],$A$4)</f>
        <v>389063</v>
      </c>
      <c r="I326" s="8">
        <f>SUMIFS(AssessedValuation[100% Ag Building],AssessedValuation[Dist],$C326,AssessedValuation[Tif_NonTIF],$A$4)</f>
        <v>16110</v>
      </c>
      <c r="J326" s="8">
        <f>SUMIFS(AssessedValuation[100% Commercial],AssessedValuation[Dist],$C326,AssessedValuation[Tif_NonTIF],$A$4)</f>
        <v>9302656</v>
      </c>
      <c r="K326" s="8">
        <f>SUMIFS(AssessedValuation[100% Industrial],AssessedValuation[Dist],$C326,AssessedValuation[Tif_NonTIF],$A$4)</f>
        <v>242242</v>
      </c>
      <c r="L326" s="8">
        <f>SUMIFS(AssessedValuation[100% Reserved],AssessedValuation[Dist],$C326,AssessedValuation[Tif_NonTIF],$A$4)</f>
        <v>0</v>
      </c>
      <c r="M326" s="8">
        <f>SUMIFS(AssessedValuation[100% Reserved3],AssessedValuation[Dist],$C326,AssessedValuation[Tif_NonTIF],$A$4)</f>
        <v>0</v>
      </c>
      <c r="N326" s="8">
        <f>SUMIFS(AssessedValuation[100% Railroads],AssessedValuation[Dist],$C326,AssessedValuation[Tif_NonTIF],$A$4)</f>
        <v>0</v>
      </c>
      <c r="O326" s="8">
        <f>SUMIFS(AssessedValuation[100% Utilities],AssessedValuation[Dist],$C326,AssessedValuation[Tif_NonTIF],$A$4)</f>
        <v>0</v>
      </c>
      <c r="P326" s="8">
        <f>SUMIFS(AssessedValuation[100% Other],AssessedValuation[Dist],$C326,AssessedValuation[Tif_NonTIF],$A$4)</f>
        <v>0</v>
      </c>
      <c r="Q326" s="8">
        <f>SUMIFS(AssessedValuation[100% Gross],AssessedValuation[Dist],$C326,AssessedValuation[Tif_NonTIF],$A$4)</f>
        <v>18533094</v>
      </c>
      <c r="R326" s="8">
        <f>SUMIFS(AssessedValuation[100% Military Exempt],AssessedValuation[Dist],$C326,AssessedValuation[Tif_NonTIF],$A$4)</f>
        <v>0</v>
      </c>
      <c r="S326" s="8">
        <f>SUMIFS(AssessedValuation[100% Net],AssessedValuation[Dist],$C326,AssessedValuation[Tif_NonTIF],$A$4)</f>
        <v>18533094</v>
      </c>
      <c r="T326" s="8">
        <f>SUMIFS(AssessedValuation[100% Gas &amp; Elec Utilities],AssessedValuation[Dist],$C326,AssessedValuation[Tif_NonTIF],$A$4)</f>
        <v>0</v>
      </c>
      <c r="U326" s="8">
        <f t="shared" si="4"/>
        <v>18533094</v>
      </c>
    </row>
    <row r="327" spans="1:21" x14ac:dyDescent="0.25">
      <c r="A327">
        <f>'Assessed Non-TIF'!A327</f>
        <v>2024</v>
      </c>
      <c r="B327" t="str">
        <f>'Assessed Non-TIF'!B327</f>
        <v>12</v>
      </c>
      <c r="C327" t="str">
        <f>'Assessed Non-TIF'!C327</f>
        <v>6990</v>
      </c>
      <c r="D327" t="str">
        <f>'Assessed Non-TIF'!D327</f>
        <v>6990</v>
      </c>
      <c r="E327" t="str">
        <f>'Assessed Non-TIF'!E327</f>
        <v>WEST SIOUX</v>
      </c>
      <c r="F327" t="str">
        <f>'Assessed Non-TIF'!F327</f>
        <v>West Sioux</v>
      </c>
      <c r="G327" s="8">
        <f>SUMIFS(AssessedValuation[100% Residential],AssessedValuation[Dist],$C327,AssessedValuation[Tif_NonTIF],$A$4)</f>
        <v>5703386</v>
      </c>
      <c r="H327" s="8">
        <f>SUMIFS(AssessedValuation[100% Ag Land],AssessedValuation[Dist],$C327,AssessedValuation[Tif_NonTIF],$A$4)</f>
        <v>163214</v>
      </c>
      <c r="I327" s="8">
        <f>SUMIFS(AssessedValuation[100% Ag Building],AssessedValuation[Dist],$C327,AssessedValuation[Tif_NonTIF],$A$4)</f>
        <v>1430</v>
      </c>
      <c r="J327" s="8">
        <f>SUMIFS(AssessedValuation[100% Commercial],AssessedValuation[Dist],$C327,AssessedValuation[Tif_NonTIF],$A$4)</f>
        <v>3751306</v>
      </c>
      <c r="K327" s="8">
        <f>SUMIFS(AssessedValuation[100% Industrial],AssessedValuation[Dist],$C327,AssessedValuation[Tif_NonTIF],$A$4)</f>
        <v>2365101</v>
      </c>
      <c r="L327" s="8">
        <f>SUMIFS(AssessedValuation[100% Reserved],AssessedValuation[Dist],$C327,AssessedValuation[Tif_NonTIF],$A$4)</f>
        <v>0</v>
      </c>
      <c r="M327" s="8">
        <f>SUMIFS(AssessedValuation[100% Reserved3],AssessedValuation[Dist],$C327,AssessedValuation[Tif_NonTIF],$A$4)</f>
        <v>0</v>
      </c>
      <c r="N327" s="8">
        <f>SUMIFS(AssessedValuation[100% Railroads],AssessedValuation[Dist],$C327,AssessedValuation[Tif_NonTIF],$A$4)</f>
        <v>0</v>
      </c>
      <c r="O327" s="8">
        <f>SUMIFS(AssessedValuation[100% Utilities],AssessedValuation[Dist],$C327,AssessedValuation[Tif_NonTIF],$A$4)</f>
        <v>0</v>
      </c>
      <c r="P327" s="8">
        <f>SUMIFS(AssessedValuation[100% Other],AssessedValuation[Dist],$C327,AssessedValuation[Tif_NonTIF],$A$4)</f>
        <v>0</v>
      </c>
      <c r="Q327" s="8">
        <f>SUMIFS(AssessedValuation[100% Gross],AssessedValuation[Dist],$C327,AssessedValuation[Tif_NonTIF],$A$4)</f>
        <v>11984437</v>
      </c>
      <c r="R327" s="8">
        <f>SUMIFS(AssessedValuation[100% Military Exempt],AssessedValuation[Dist],$C327,AssessedValuation[Tif_NonTIF],$A$4)</f>
        <v>0</v>
      </c>
      <c r="S327" s="8">
        <f>SUMIFS(AssessedValuation[100% Net],AssessedValuation[Dist],$C327,AssessedValuation[Tif_NonTIF],$A$4)</f>
        <v>11984437</v>
      </c>
      <c r="T327" s="8">
        <f>SUMIFS(AssessedValuation[100% Gas &amp; Elec Utilities],AssessedValuation[Dist],$C327,AssessedValuation[Tif_NonTIF],$A$4)</f>
        <v>0</v>
      </c>
      <c r="U327" s="8">
        <f t="shared" si="4"/>
        <v>11984437</v>
      </c>
    </row>
    <row r="328" spans="1:21" x14ac:dyDescent="0.25">
      <c r="A328">
        <f>'Assessed Non-TIF'!A328</f>
        <v>2024</v>
      </c>
      <c r="B328" t="str">
        <f>'Assessed Non-TIF'!B328</f>
        <v>01</v>
      </c>
      <c r="C328" t="str">
        <f>'Assessed Non-TIF'!C328</f>
        <v>6961</v>
      </c>
      <c r="D328" t="str">
        <f>'Assessed Non-TIF'!D328</f>
        <v>6961</v>
      </c>
      <c r="E328" t="str">
        <f>'Assessed Non-TIF'!E328</f>
        <v>WESTERN DUBUQUE CO</v>
      </c>
      <c r="F328" t="str">
        <f>'Assessed Non-TIF'!F328</f>
        <v>Western Dubuque Co</v>
      </c>
      <c r="G328" s="8">
        <f>SUMIFS(AssessedValuation[100% Residential],AssessedValuation[Dist],$C328,AssessedValuation[Tif_NonTIF],$A$4)</f>
        <v>57564197</v>
      </c>
      <c r="H328" s="8">
        <f>SUMIFS(AssessedValuation[100% Ag Land],AssessedValuation[Dist],$C328,AssessedValuation[Tif_NonTIF],$A$4)</f>
        <v>59686</v>
      </c>
      <c r="I328" s="8">
        <f>SUMIFS(AssessedValuation[100% Ag Building],AssessedValuation[Dist],$C328,AssessedValuation[Tif_NonTIF],$A$4)</f>
        <v>0</v>
      </c>
      <c r="J328" s="8">
        <f>SUMIFS(AssessedValuation[100% Commercial],AssessedValuation[Dist],$C328,AssessedValuation[Tif_NonTIF],$A$4)</f>
        <v>43568845</v>
      </c>
      <c r="K328" s="8">
        <f>SUMIFS(AssessedValuation[100% Industrial],AssessedValuation[Dist],$C328,AssessedValuation[Tif_NonTIF],$A$4)</f>
        <v>60428118</v>
      </c>
      <c r="L328" s="8">
        <f>SUMIFS(AssessedValuation[100% Reserved],AssessedValuation[Dist],$C328,AssessedValuation[Tif_NonTIF],$A$4)</f>
        <v>0</v>
      </c>
      <c r="M328" s="8">
        <f>SUMIFS(AssessedValuation[100% Reserved3],AssessedValuation[Dist],$C328,AssessedValuation[Tif_NonTIF],$A$4)</f>
        <v>0</v>
      </c>
      <c r="N328" s="8">
        <f>SUMIFS(AssessedValuation[100% Railroads],AssessedValuation[Dist],$C328,AssessedValuation[Tif_NonTIF],$A$4)</f>
        <v>0</v>
      </c>
      <c r="O328" s="8">
        <f>SUMIFS(AssessedValuation[100% Utilities],AssessedValuation[Dist],$C328,AssessedValuation[Tif_NonTIF],$A$4)</f>
        <v>0</v>
      </c>
      <c r="P328" s="8">
        <f>SUMIFS(AssessedValuation[100% Other],AssessedValuation[Dist],$C328,AssessedValuation[Tif_NonTIF],$A$4)</f>
        <v>0</v>
      </c>
      <c r="Q328" s="8">
        <f>SUMIFS(AssessedValuation[100% Gross],AssessedValuation[Dist],$C328,AssessedValuation[Tif_NonTIF],$A$4)</f>
        <v>161620846</v>
      </c>
      <c r="R328" s="8">
        <f>SUMIFS(AssessedValuation[100% Military Exempt],AssessedValuation[Dist],$C328,AssessedValuation[Tif_NonTIF],$A$4)</f>
        <v>18520</v>
      </c>
      <c r="S328" s="8">
        <f>SUMIFS(AssessedValuation[100% Net],AssessedValuation[Dist],$C328,AssessedValuation[Tif_NonTIF],$A$4)</f>
        <v>161602326</v>
      </c>
      <c r="T328" s="8">
        <f>SUMIFS(AssessedValuation[100% Gas &amp; Elec Utilities],AssessedValuation[Dist],$C328,AssessedValuation[Tif_NonTIF],$A$4)</f>
        <v>0</v>
      </c>
      <c r="U328" s="8">
        <f t="shared" ref="U328:U337" si="5">SUM(S328:T328)</f>
        <v>161602326</v>
      </c>
    </row>
    <row r="329" spans="1:21" x14ac:dyDescent="0.25">
      <c r="A329">
        <f>'Assessed Non-TIF'!A329</f>
        <v>2024</v>
      </c>
      <c r="B329" t="str">
        <f>'Assessed Non-TIF'!B329</f>
        <v>12</v>
      </c>
      <c r="C329" t="str">
        <f>'Assessed Non-TIF'!C329</f>
        <v>6992</v>
      </c>
      <c r="D329" t="str">
        <f>'Assessed Non-TIF'!D329</f>
        <v>6992</v>
      </c>
      <c r="E329" t="str">
        <f>'Assessed Non-TIF'!E329</f>
        <v>WESTWOOD</v>
      </c>
      <c r="F329" t="str">
        <f>'Assessed Non-TIF'!F329</f>
        <v>Westwood</v>
      </c>
      <c r="G329" s="8">
        <f>SUMIFS(AssessedValuation[100% Residential],AssessedValuation[Dist],$C329,AssessedValuation[Tif_NonTIF],$A$4)</f>
        <v>25468</v>
      </c>
      <c r="H329" s="8">
        <f>SUMIFS(AssessedValuation[100% Ag Land],AssessedValuation[Dist],$C329,AssessedValuation[Tif_NonTIF],$A$4)</f>
        <v>49460</v>
      </c>
      <c r="I329" s="8">
        <f>SUMIFS(AssessedValuation[100% Ag Building],AssessedValuation[Dist],$C329,AssessedValuation[Tif_NonTIF],$A$4)</f>
        <v>1065</v>
      </c>
      <c r="J329" s="8">
        <f>SUMIFS(AssessedValuation[100% Commercial],AssessedValuation[Dist],$C329,AssessedValuation[Tif_NonTIF],$A$4)</f>
        <v>2341581</v>
      </c>
      <c r="K329" s="8">
        <f>SUMIFS(AssessedValuation[100% Industrial],AssessedValuation[Dist],$C329,AssessedValuation[Tif_NonTIF],$A$4)</f>
        <v>15168</v>
      </c>
      <c r="L329" s="8">
        <f>SUMIFS(AssessedValuation[100% Reserved],AssessedValuation[Dist],$C329,AssessedValuation[Tif_NonTIF],$A$4)</f>
        <v>0</v>
      </c>
      <c r="M329" s="8">
        <f>SUMIFS(AssessedValuation[100% Reserved3],AssessedValuation[Dist],$C329,AssessedValuation[Tif_NonTIF],$A$4)</f>
        <v>0</v>
      </c>
      <c r="N329" s="8">
        <f>SUMIFS(AssessedValuation[100% Railroads],AssessedValuation[Dist],$C329,AssessedValuation[Tif_NonTIF],$A$4)</f>
        <v>0</v>
      </c>
      <c r="O329" s="8">
        <f>SUMIFS(AssessedValuation[100% Utilities],AssessedValuation[Dist],$C329,AssessedValuation[Tif_NonTIF],$A$4)</f>
        <v>0</v>
      </c>
      <c r="P329" s="8">
        <f>SUMIFS(AssessedValuation[100% Other],AssessedValuation[Dist],$C329,AssessedValuation[Tif_NonTIF],$A$4)</f>
        <v>0</v>
      </c>
      <c r="Q329" s="8">
        <f>SUMIFS(AssessedValuation[100% Gross],AssessedValuation[Dist],$C329,AssessedValuation[Tif_NonTIF],$A$4)</f>
        <v>2432742</v>
      </c>
      <c r="R329" s="8">
        <f>SUMIFS(AssessedValuation[100% Military Exempt],AssessedValuation[Dist],$C329,AssessedValuation[Tif_NonTIF],$A$4)</f>
        <v>0</v>
      </c>
      <c r="S329" s="8">
        <f>SUMIFS(AssessedValuation[100% Net],AssessedValuation[Dist],$C329,AssessedValuation[Tif_NonTIF],$A$4)</f>
        <v>2432742</v>
      </c>
      <c r="T329" s="8">
        <f>SUMIFS(AssessedValuation[100% Gas &amp; Elec Utilities],AssessedValuation[Dist],$C329,AssessedValuation[Tif_NonTIF],$A$4)</f>
        <v>0</v>
      </c>
      <c r="U329" s="8">
        <f t="shared" si="5"/>
        <v>2432742</v>
      </c>
    </row>
    <row r="330" spans="1:21" x14ac:dyDescent="0.25">
      <c r="A330">
        <f>'Assessed Non-TIF'!A330</f>
        <v>2024</v>
      </c>
      <c r="B330" t="str">
        <f>'Assessed Non-TIF'!B330</f>
        <v>12</v>
      </c>
      <c r="C330" t="str">
        <f>'Assessed Non-TIF'!C330</f>
        <v>7002</v>
      </c>
      <c r="D330" t="str">
        <f>'Assessed Non-TIF'!D330</f>
        <v>7002</v>
      </c>
      <c r="E330" t="str">
        <f>'Assessed Non-TIF'!E330</f>
        <v>WHITING</v>
      </c>
      <c r="F330" t="str">
        <f>'Assessed Non-TIF'!F330</f>
        <v>Whiting</v>
      </c>
      <c r="G330" s="8">
        <f>SUMIFS(AssessedValuation[100% Residential],AssessedValuation[Dist],$C330,AssessedValuation[Tif_NonTIF],$A$4)</f>
        <v>0</v>
      </c>
      <c r="H330" s="8">
        <f>SUMIFS(AssessedValuation[100% Ag Land],AssessedValuation[Dist],$C330,AssessedValuation[Tif_NonTIF],$A$4)</f>
        <v>0</v>
      </c>
      <c r="I330" s="8">
        <f>SUMIFS(AssessedValuation[100% Ag Building],AssessedValuation[Dist],$C330,AssessedValuation[Tif_NonTIF],$A$4)</f>
        <v>0</v>
      </c>
      <c r="J330" s="8">
        <f>SUMIFS(AssessedValuation[100% Commercial],AssessedValuation[Dist],$C330,AssessedValuation[Tif_NonTIF],$A$4)</f>
        <v>0</v>
      </c>
      <c r="K330" s="8">
        <f>SUMIFS(AssessedValuation[100% Industrial],AssessedValuation[Dist],$C330,AssessedValuation[Tif_NonTIF],$A$4)</f>
        <v>0</v>
      </c>
      <c r="L330" s="8">
        <f>SUMIFS(AssessedValuation[100% Reserved],AssessedValuation[Dist],$C330,AssessedValuation[Tif_NonTIF],$A$4)</f>
        <v>0</v>
      </c>
      <c r="M330" s="8">
        <f>SUMIFS(AssessedValuation[100% Reserved3],AssessedValuation[Dist],$C330,AssessedValuation[Tif_NonTIF],$A$4)</f>
        <v>0</v>
      </c>
      <c r="N330" s="8">
        <f>SUMIFS(AssessedValuation[100% Railroads],AssessedValuation[Dist],$C330,AssessedValuation[Tif_NonTIF],$A$4)</f>
        <v>0</v>
      </c>
      <c r="O330" s="8">
        <f>SUMIFS(AssessedValuation[100% Utilities],AssessedValuation[Dist],$C330,AssessedValuation[Tif_NonTIF],$A$4)</f>
        <v>0</v>
      </c>
      <c r="P330" s="8">
        <f>SUMIFS(AssessedValuation[100% Other],AssessedValuation[Dist],$C330,AssessedValuation[Tif_NonTIF],$A$4)</f>
        <v>0</v>
      </c>
      <c r="Q330" s="8">
        <f>SUMIFS(AssessedValuation[100% Gross],AssessedValuation[Dist],$C330,AssessedValuation[Tif_NonTIF],$A$4)</f>
        <v>0</v>
      </c>
      <c r="R330" s="8">
        <f>SUMIFS(AssessedValuation[100% Military Exempt],AssessedValuation[Dist],$C330,AssessedValuation[Tif_NonTIF],$A$4)</f>
        <v>0</v>
      </c>
      <c r="S330" s="8">
        <f>SUMIFS(AssessedValuation[100% Net],AssessedValuation[Dist],$C330,AssessedValuation[Tif_NonTIF],$A$4)</f>
        <v>0</v>
      </c>
      <c r="T330" s="8">
        <f>SUMIFS(AssessedValuation[100% Gas &amp; Elec Utilities],AssessedValuation[Dist],$C330,AssessedValuation[Tif_NonTIF],$A$4)</f>
        <v>0</v>
      </c>
      <c r="U330" s="8">
        <f t="shared" si="5"/>
        <v>0</v>
      </c>
    </row>
    <row r="331" spans="1:21" x14ac:dyDescent="0.25">
      <c r="A331">
        <f>'Assessed Non-TIF'!A331</f>
        <v>2024</v>
      </c>
      <c r="B331" t="str">
        <f>'Assessed Non-TIF'!B331</f>
        <v>10</v>
      </c>
      <c r="C331" t="str">
        <f>'Assessed Non-TIF'!C331</f>
        <v>7029</v>
      </c>
      <c r="D331" t="str">
        <f>'Assessed Non-TIF'!D331</f>
        <v>7029</v>
      </c>
      <c r="E331" t="str">
        <f>'Assessed Non-TIF'!E331</f>
        <v>WILLIAMSBURG</v>
      </c>
      <c r="F331" t="str">
        <f>'Assessed Non-TIF'!F331</f>
        <v>Williamsburg</v>
      </c>
      <c r="G331" s="8">
        <f>SUMIFS(AssessedValuation[100% Residential],AssessedValuation[Dist],$C331,AssessedValuation[Tif_NonTIF],$A$4)</f>
        <v>21964992</v>
      </c>
      <c r="H331" s="8">
        <f>SUMIFS(AssessedValuation[100% Ag Land],AssessedValuation[Dist],$C331,AssessedValuation[Tif_NonTIF],$A$4)</f>
        <v>65508</v>
      </c>
      <c r="I331" s="8">
        <f>SUMIFS(AssessedValuation[100% Ag Building],AssessedValuation[Dist],$C331,AssessedValuation[Tif_NonTIF],$A$4)</f>
        <v>0</v>
      </c>
      <c r="J331" s="8">
        <f>SUMIFS(AssessedValuation[100% Commercial],AssessedValuation[Dist],$C331,AssessedValuation[Tif_NonTIF],$A$4)</f>
        <v>19333602</v>
      </c>
      <c r="K331" s="8">
        <f>SUMIFS(AssessedValuation[100% Industrial],AssessedValuation[Dist],$C331,AssessedValuation[Tif_NonTIF],$A$4)</f>
        <v>4232376</v>
      </c>
      <c r="L331" s="8">
        <f>SUMIFS(AssessedValuation[100% Reserved],AssessedValuation[Dist],$C331,AssessedValuation[Tif_NonTIF],$A$4)</f>
        <v>0</v>
      </c>
      <c r="M331" s="8">
        <f>SUMIFS(AssessedValuation[100% Reserved3],AssessedValuation[Dist],$C331,AssessedValuation[Tif_NonTIF],$A$4)</f>
        <v>0</v>
      </c>
      <c r="N331" s="8">
        <f>SUMIFS(AssessedValuation[100% Railroads],AssessedValuation[Dist],$C331,AssessedValuation[Tif_NonTIF],$A$4)</f>
        <v>0</v>
      </c>
      <c r="O331" s="8">
        <f>SUMIFS(AssessedValuation[100% Utilities],AssessedValuation[Dist],$C331,AssessedValuation[Tif_NonTIF],$A$4)</f>
        <v>0</v>
      </c>
      <c r="P331" s="8">
        <f>SUMIFS(AssessedValuation[100% Other],AssessedValuation[Dist],$C331,AssessedValuation[Tif_NonTIF],$A$4)</f>
        <v>0</v>
      </c>
      <c r="Q331" s="8">
        <f>SUMIFS(AssessedValuation[100% Gross],AssessedValuation[Dist],$C331,AssessedValuation[Tif_NonTIF],$A$4)</f>
        <v>45596478</v>
      </c>
      <c r="R331" s="8">
        <f>SUMIFS(AssessedValuation[100% Military Exempt],AssessedValuation[Dist],$C331,AssessedValuation[Tif_NonTIF],$A$4)</f>
        <v>0</v>
      </c>
      <c r="S331" s="8">
        <f>SUMIFS(AssessedValuation[100% Net],AssessedValuation[Dist],$C331,AssessedValuation[Tif_NonTIF],$A$4)</f>
        <v>45596478</v>
      </c>
      <c r="T331" s="8">
        <f>SUMIFS(AssessedValuation[100% Gas &amp; Elec Utilities],AssessedValuation[Dist],$C331,AssessedValuation[Tif_NonTIF],$A$4)</f>
        <v>0</v>
      </c>
      <c r="U331" s="8">
        <f t="shared" si="5"/>
        <v>45596478</v>
      </c>
    </row>
    <row r="332" spans="1:21" x14ac:dyDescent="0.25">
      <c r="A332">
        <f>'Assessed Non-TIF'!A332</f>
        <v>2024</v>
      </c>
      <c r="B332" t="str">
        <f>'Assessed Non-TIF'!B332</f>
        <v>09</v>
      </c>
      <c r="C332" t="str">
        <f>'Assessed Non-TIF'!C332</f>
        <v>7038</v>
      </c>
      <c r="D332" t="str">
        <f>'Assessed Non-TIF'!D332</f>
        <v>7038</v>
      </c>
      <c r="E332" t="str">
        <f>'Assessed Non-TIF'!E332</f>
        <v>WILTON</v>
      </c>
      <c r="F332" t="str">
        <f>'Assessed Non-TIF'!F332</f>
        <v>Wilton</v>
      </c>
      <c r="G332" s="8">
        <f>SUMIFS(AssessedValuation[100% Residential],AssessedValuation[Dist],$C332,AssessedValuation[Tif_NonTIF],$A$4)</f>
        <v>2702320</v>
      </c>
      <c r="H332" s="8">
        <f>SUMIFS(AssessedValuation[100% Ag Land],AssessedValuation[Dist],$C332,AssessedValuation[Tif_NonTIF],$A$4)</f>
        <v>8114</v>
      </c>
      <c r="I332" s="8">
        <f>SUMIFS(AssessedValuation[100% Ag Building],AssessedValuation[Dist],$C332,AssessedValuation[Tif_NonTIF],$A$4)</f>
        <v>3437</v>
      </c>
      <c r="J332" s="8">
        <f>SUMIFS(AssessedValuation[100% Commercial],AssessedValuation[Dist],$C332,AssessedValuation[Tif_NonTIF],$A$4)</f>
        <v>11555785</v>
      </c>
      <c r="K332" s="8">
        <f>SUMIFS(AssessedValuation[100% Industrial],AssessedValuation[Dist],$C332,AssessedValuation[Tif_NonTIF],$A$4)</f>
        <v>4834374</v>
      </c>
      <c r="L332" s="8">
        <f>SUMIFS(AssessedValuation[100% Reserved],AssessedValuation[Dist],$C332,AssessedValuation[Tif_NonTIF],$A$4)</f>
        <v>0</v>
      </c>
      <c r="M332" s="8">
        <f>SUMIFS(AssessedValuation[100% Reserved3],AssessedValuation[Dist],$C332,AssessedValuation[Tif_NonTIF],$A$4)</f>
        <v>0</v>
      </c>
      <c r="N332" s="8">
        <f>SUMIFS(AssessedValuation[100% Railroads],AssessedValuation[Dist],$C332,AssessedValuation[Tif_NonTIF],$A$4)</f>
        <v>0</v>
      </c>
      <c r="O332" s="8">
        <f>SUMIFS(AssessedValuation[100% Utilities],AssessedValuation[Dist],$C332,AssessedValuation[Tif_NonTIF],$A$4)</f>
        <v>0</v>
      </c>
      <c r="P332" s="8">
        <f>SUMIFS(AssessedValuation[100% Other],AssessedValuation[Dist],$C332,AssessedValuation[Tif_NonTIF],$A$4)</f>
        <v>0</v>
      </c>
      <c r="Q332" s="8">
        <f>SUMIFS(AssessedValuation[100% Gross],AssessedValuation[Dist],$C332,AssessedValuation[Tif_NonTIF],$A$4)</f>
        <v>19104030</v>
      </c>
      <c r="R332" s="8">
        <f>SUMIFS(AssessedValuation[100% Military Exempt],AssessedValuation[Dist],$C332,AssessedValuation[Tif_NonTIF],$A$4)</f>
        <v>0</v>
      </c>
      <c r="S332" s="8">
        <f>SUMIFS(AssessedValuation[100% Net],AssessedValuation[Dist],$C332,AssessedValuation[Tif_NonTIF],$A$4)</f>
        <v>19104030</v>
      </c>
      <c r="T332" s="8">
        <f>SUMIFS(AssessedValuation[100% Gas &amp; Elec Utilities],AssessedValuation[Dist],$C332,AssessedValuation[Tif_NonTIF],$A$4)</f>
        <v>0</v>
      </c>
      <c r="U332" s="8">
        <f t="shared" si="5"/>
        <v>19104030</v>
      </c>
    </row>
    <row r="333" spans="1:21" x14ac:dyDescent="0.25">
      <c r="A333">
        <f>'Assessed Non-TIF'!A333</f>
        <v>2024</v>
      </c>
      <c r="B333" t="str">
        <f>'Assessed Non-TIF'!B333</f>
        <v>15</v>
      </c>
      <c r="C333" t="str">
        <f>'Assessed Non-TIF'!C333</f>
        <v>7047</v>
      </c>
      <c r="D333" t="str">
        <f>'Assessed Non-TIF'!D333</f>
        <v>7047</v>
      </c>
      <c r="E333" t="str">
        <f>'Assessed Non-TIF'!E333</f>
        <v>WINFIELD-MT UNION</v>
      </c>
      <c r="F333" t="str">
        <f>'Assessed Non-TIF'!F333</f>
        <v>Winfield-Mt Union</v>
      </c>
      <c r="G333" s="8">
        <f>SUMIFS(AssessedValuation[100% Residential],AssessedValuation[Dist],$C333,AssessedValuation[Tif_NonTIF],$A$4)</f>
        <v>2050095</v>
      </c>
      <c r="H333" s="8">
        <f>SUMIFS(AssessedValuation[100% Ag Land],AssessedValuation[Dist],$C333,AssessedValuation[Tif_NonTIF],$A$4)</f>
        <v>0</v>
      </c>
      <c r="I333" s="8">
        <f>SUMIFS(AssessedValuation[100% Ag Building],AssessedValuation[Dist],$C333,AssessedValuation[Tif_NonTIF],$A$4)</f>
        <v>0</v>
      </c>
      <c r="J333" s="8">
        <f>SUMIFS(AssessedValuation[100% Commercial],AssessedValuation[Dist],$C333,AssessedValuation[Tif_NonTIF],$A$4)</f>
        <v>0</v>
      </c>
      <c r="K333" s="8">
        <f>SUMIFS(AssessedValuation[100% Industrial],AssessedValuation[Dist],$C333,AssessedValuation[Tif_NonTIF],$A$4)</f>
        <v>0</v>
      </c>
      <c r="L333" s="8">
        <f>SUMIFS(AssessedValuation[100% Reserved],AssessedValuation[Dist],$C333,AssessedValuation[Tif_NonTIF],$A$4)</f>
        <v>0</v>
      </c>
      <c r="M333" s="8">
        <f>SUMIFS(AssessedValuation[100% Reserved3],AssessedValuation[Dist],$C333,AssessedValuation[Tif_NonTIF],$A$4)</f>
        <v>0</v>
      </c>
      <c r="N333" s="8">
        <f>SUMIFS(AssessedValuation[100% Railroads],AssessedValuation[Dist],$C333,AssessedValuation[Tif_NonTIF],$A$4)</f>
        <v>0</v>
      </c>
      <c r="O333" s="8">
        <f>SUMIFS(AssessedValuation[100% Utilities],AssessedValuation[Dist],$C333,AssessedValuation[Tif_NonTIF],$A$4)</f>
        <v>0</v>
      </c>
      <c r="P333" s="8">
        <f>SUMIFS(AssessedValuation[100% Other],AssessedValuation[Dist],$C333,AssessedValuation[Tif_NonTIF],$A$4)</f>
        <v>0</v>
      </c>
      <c r="Q333" s="8">
        <f>SUMIFS(AssessedValuation[100% Gross],AssessedValuation[Dist],$C333,AssessedValuation[Tif_NonTIF],$A$4)</f>
        <v>2050095</v>
      </c>
      <c r="R333" s="8">
        <f>SUMIFS(AssessedValuation[100% Military Exempt],AssessedValuation[Dist],$C333,AssessedValuation[Tif_NonTIF],$A$4)</f>
        <v>0</v>
      </c>
      <c r="S333" s="8">
        <f>SUMIFS(AssessedValuation[100% Net],AssessedValuation[Dist],$C333,AssessedValuation[Tif_NonTIF],$A$4)</f>
        <v>2050095</v>
      </c>
      <c r="T333" s="8">
        <f>SUMIFS(AssessedValuation[100% Gas &amp; Elec Utilities],AssessedValuation[Dist],$C333,AssessedValuation[Tif_NonTIF],$A$4)</f>
        <v>0</v>
      </c>
      <c r="U333" s="8">
        <f t="shared" si="5"/>
        <v>2050095</v>
      </c>
    </row>
    <row r="334" spans="1:21" x14ac:dyDescent="0.25">
      <c r="A334">
        <f>'Assessed Non-TIF'!A334</f>
        <v>2024</v>
      </c>
      <c r="B334" t="str">
        <f>'Assessed Non-TIF'!B334</f>
        <v>11</v>
      </c>
      <c r="C334" t="str">
        <f>'Assessed Non-TIF'!C334</f>
        <v>7056</v>
      </c>
      <c r="D334" t="str">
        <f>'Assessed Non-TIF'!D334</f>
        <v>7056</v>
      </c>
      <c r="E334" t="str">
        <f>'Assessed Non-TIF'!E334</f>
        <v>WINTERSET</v>
      </c>
      <c r="F334" t="str">
        <f>'Assessed Non-TIF'!F334</f>
        <v>Winterset</v>
      </c>
      <c r="G334" s="8">
        <f>SUMIFS(AssessedValuation[100% Residential],AssessedValuation[Dist],$C334,AssessedValuation[Tif_NonTIF],$A$4)</f>
        <v>39038665</v>
      </c>
      <c r="H334" s="8">
        <f>SUMIFS(AssessedValuation[100% Ag Land],AssessedValuation[Dist],$C334,AssessedValuation[Tif_NonTIF],$A$4)</f>
        <v>28385</v>
      </c>
      <c r="I334" s="8">
        <f>SUMIFS(AssessedValuation[100% Ag Building],AssessedValuation[Dist],$C334,AssessedValuation[Tif_NonTIF],$A$4)</f>
        <v>0</v>
      </c>
      <c r="J334" s="8">
        <f>SUMIFS(AssessedValuation[100% Commercial],AssessedValuation[Dist],$C334,AssessedValuation[Tif_NonTIF],$A$4)</f>
        <v>25066088</v>
      </c>
      <c r="K334" s="8">
        <f>SUMIFS(AssessedValuation[100% Industrial],AssessedValuation[Dist],$C334,AssessedValuation[Tif_NonTIF],$A$4)</f>
        <v>12988800</v>
      </c>
      <c r="L334" s="8">
        <f>SUMIFS(AssessedValuation[100% Reserved],AssessedValuation[Dist],$C334,AssessedValuation[Tif_NonTIF],$A$4)</f>
        <v>0</v>
      </c>
      <c r="M334" s="8">
        <f>SUMIFS(AssessedValuation[100% Reserved3],AssessedValuation[Dist],$C334,AssessedValuation[Tif_NonTIF],$A$4)</f>
        <v>0</v>
      </c>
      <c r="N334" s="8">
        <f>SUMIFS(AssessedValuation[100% Railroads],AssessedValuation[Dist],$C334,AssessedValuation[Tif_NonTIF],$A$4)</f>
        <v>0</v>
      </c>
      <c r="O334" s="8">
        <f>SUMIFS(AssessedValuation[100% Utilities],AssessedValuation[Dist],$C334,AssessedValuation[Tif_NonTIF],$A$4)</f>
        <v>0</v>
      </c>
      <c r="P334" s="8">
        <f>SUMIFS(AssessedValuation[100% Other],AssessedValuation[Dist],$C334,AssessedValuation[Tif_NonTIF],$A$4)</f>
        <v>0</v>
      </c>
      <c r="Q334" s="8">
        <f>SUMIFS(AssessedValuation[100% Gross],AssessedValuation[Dist],$C334,AssessedValuation[Tif_NonTIF],$A$4)</f>
        <v>77121938</v>
      </c>
      <c r="R334" s="8">
        <f>SUMIFS(AssessedValuation[100% Military Exempt],AssessedValuation[Dist],$C334,AssessedValuation[Tif_NonTIF],$A$4)</f>
        <v>7408</v>
      </c>
      <c r="S334" s="8">
        <f>SUMIFS(AssessedValuation[100% Net],AssessedValuation[Dist],$C334,AssessedValuation[Tif_NonTIF],$A$4)</f>
        <v>77114530</v>
      </c>
      <c r="T334" s="8">
        <f>SUMIFS(AssessedValuation[100% Gas &amp; Elec Utilities],AssessedValuation[Dist],$C334,AssessedValuation[Tif_NonTIF],$A$4)</f>
        <v>0</v>
      </c>
      <c r="U334" s="8">
        <f t="shared" si="5"/>
        <v>77114530</v>
      </c>
    </row>
    <row r="335" spans="1:21" x14ac:dyDescent="0.25">
      <c r="A335">
        <f>'Assessed Non-TIF'!A335</f>
        <v>2024</v>
      </c>
      <c r="B335" t="str">
        <f>'Assessed Non-TIF'!B335</f>
        <v>13</v>
      </c>
      <c r="C335" t="str">
        <f>'Assessed Non-TIF'!C335</f>
        <v>7092</v>
      </c>
      <c r="D335" t="str">
        <f>'Assessed Non-TIF'!D335</f>
        <v>7092</v>
      </c>
      <c r="E335" t="str">
        <f>'Assessed Non-TIF'!E335</f>
        <v>WOODBINE</v>
      </c>
      <c r="F335" t="str">
        <f>'Assessed Non-TIF'!F335</f>
        <v>Woodbine</v>
      </c>
      <c r="G335" s="8">
        <f>SUMIFS(AssessedValuation[100% Residential],AssessedValuation[Dist],$C335,AssessedValuation[Tif_NonTIF],$A$4)</f>
        <v>2905117</v>
      </c>
      <c r="H335" s="8">
        <f>SUMIFS(AssessedValuation[100% Ag Land],AssessedValuation[Dist],$C335,AssessedValuation[Tif_NonTIF],$A$4)</f>
        <v>59172</v>
      </c>
      <c r="I335" s="8">
        <f>SUMIFS(AssessedValuation[100% Ag Building],AssessedValuation[Dist],$C335,AssessedValuation[Tif_NonTIF],$A$4)</f>
        <v>0</v>
      </c>
      <c r="J335" s="8">
        <f>SUMIFS(AssessedValuation[100% Commercial],AssessedValuation[Dist],$C335,AssessedValuation[Tif_NonTIF],$A$4)</f>
        <v>2871858</v>
      </c>
      <c r="K335" s="8">
        <f>SUMIFS(AssessedValuation[100% Industrial],AssessedValuation[Dist],$C335,AssessedValuation[Tif_NonTIF],$A$4)</f>
        <v>705718</v>
      </c>
      <c r="L335" s="8">
        <f>SUMIFS(AssessedValuation[100% Reserved],AssessedValuation[Dist],$C335,AssessedValuation[Tif_NonTIF],$A$4)</f>
        <v>0</v>
      </c>
      <c r="M335" s="8">
        <f>SUMIFS(AssessedValuation[100% Reserved3],AssessedValuation[Dist],$C335,AssessedValuation[Tif_NonTIF],$A$4)</f>
        <v>0</v>
      </c>
      <c r="N335" s="8">
        <f>SUMIFS(AssessedValuation[100% Railroads],AssessedValuation[Dist],$C335,AssessedValuation[Tif_NonTIF],$A$4)</f>
        <v>0</v>
      </c>
      <c r="O335" s="8">
        <f>SUMIFS(AssessedValuation[100% Utilities],AssessedValuation[Dist],$C335,AssessedValuation[Tif_NonTIF],$A$4)</f>
        <v>0</v>
      </c>
      <c r="P335" s="8">
        <f>SUMIFS(AssessedValuation[100% Other],AssessedValuation[Dist],$C335,AssessedValuation[Tif_NonTIF],$A$4)</f>
        <v>0</v>
      </c>
      <c r="Q335" s="8">
        <f>SUMIFS(AssessedValuation[100% Gross],AssessedValuation[Dist],$C335,AssessedValuation[Tif_NonTIF],$A$4)</f>
        <v>6541865</v>
      </c>
      <c r="R335" s="8">
        <f>SUMIFS(AssessedValuation[100% Military Exempt],AssessedValuation[Dist],$C335,AssessedValuation[Tif_NonTIF],$A$4)</f>
        <v>0</v>
      </c>
      <c r="S335" s="8">
        <f>SUMIFS(AssessedValuation[100% Net],AssessedValuation[Dist],$C335,AssessedValuation[Tif_NonTIF],$A$4)</f>
        <v>6541865</v>
      </c>
      <c r="T335" s="8">
        <f>SUMIFS(AssessedValuation[100% Gas &amp; Elec Utilities],AssessedValuation[Dist],$C335,AssessedValuation[Tif_NonTIF],$A$4)</f>
        <v>0</v>
      </c>
      <c r="U335" s="8">
        <f t="shared" si="5"/>
        <v>6541865</v>
      </c>
    </row>
    <row r="336" spans="1:21" x14ac:dyDescent="0.25">
      <c r="A336">
        <f>'Assessed Non-TIF'!A336</f>
        <v>2024</v>
      </c>
      <c r="B336" t="str">
        <f>'Assessed Non-TIF'!B336</f>
        <v>12</v>
      </c>
      <c r="C336" t="str">
        <f>'Assessed Non-TIF'!C336</f>
        <v>7098</v>
      </c>
      <c r="D336" t="str">
        <f>'Assessed Non-TIF'!D336</f>
        <v>7098</v>
      </c>
      <c r="E336" t="str">
        <f>'Assessed Non-TIF'!E336</f>
        <v>WOODBURY CENTRAL</v>
      </c>
      <c r="F336" t="str">
        <f>'Assessed Non-TIF'!F336</f>
        <v>Woodbury Central</v>
      </c>
      <c r="G336" s="8">
        <f>SUMIFS(AssessedValuation[100% Residential],AssessedValuation[Dist],$C336,AssessedValuation[Tif_NonTIF],$A$4)</f>
        <v>4435699</v>
      </c>
      <c r="H336" s="8">
        <f>SUMIFS(AssessedValuation[100% Ag Land],AssessedValuation[Dist],$C336,AssessedValuation[Tif_NonTIF],$A$4)</f>
        <v>0</v>
      </c>
      <c r="I336" s="8">
        <f>SUMIFS(AssessedValuation[100% Ag Building],AssessedValuation[Dist],$C336,AssessedValuation[Tif_NonTIF],$A$4)</f>
        <v>0</v>
      </c>
      <c r="J336" s="8">
        <f>SUMIFS(AssessedValuation[100% Commercial],AssessedValuation[Dist],$C336,AssessedValuation[Tif_NonTIF],$A$4)</f>
        <v>800942</v>
      </c>
      <c r="K336" s="8">
        <f>SUMIFS(AssessedValuation[100% Industrial],AssessedValuation[Dist],$C336,AssessedValuation[Tif_NonTIF],$A$4)</f>
        <v>0</v>
      </c>
      <c r="L336" s="8">
        <f>SUMIFS(AssessedValuation[100% Reserved],AssessedValuation[Dist],$C336,AssessedValuation[Tif_NonTIF],$A$4)</f>
        <v>0</v>
      </c>
      <c r="M336" s="8">
        <f>SUMIFS(AssessedValuation[100% Reserved3],AssessedValuation[Dist],$C336,AssessedValuation[Tif_NonTIF],$A$4)</f>
        <v>0</v>
      </c>
      <c r="N336" s="8">
        <f>SUMIFS(AssessedValuation[100% Railroads],AssessedValuation[Dist],$C336,AssessedValuation[Tif_NonTIF],$A$4)</f>
        <v>0</v>
      </c>
      <c r="O336" s="8">
        <f>SUMIFS(AssessedValuation[100% Utilities],AssessedValuation[Dist],$C336,AssessedValuation[Tif_NonTIF],$A$4)</f>
        <v>0</v>
      </c>
      <c r="P336" s="8">
        <f>SUMIFS(AssessedValuation[100% Other],AssessedValuation[Dist],$C336,AssessedValuation[Tif_NonTIF],$A$4)</f>
        <v>0</v>
      </c>
      <c r="Q336" s="8">
        <f>SUMIFS(AssessedValuation[100% Gross],AssessedValuation[Dist],$C336,AssessedValuation[Tif_NonTIF],$A$4)</f>
        <v>5236641</v>
      </c>
      <c r="R336" s="8">
        <f>SUMIFS(AssessedValuation[100% Military Exempt],AssessedValuation[Dist],$C336,AssessedValuation[Tif_NonTIF],$A$4)</f>
        <v>5556</v>
      </c>
      <c r="S336" s="8">
        <f>SUMIFS(AssessedValuation[100% Net],AssessedValuation[Dist],$C336,AssessedValuation[Tif_NonTIF],$A$4)</f>
        <v>5231085</v>
      </c>
      <c r="T336" s="8">
        <f>SUMIFS(AssessedValuation[100% Gas &amp; Elec Utilities],AssessedValuation[Dist],$C336,AssessedValuation[Tif_NonTIF],$A$4)</f>
        <v>0</v>
      </c>
      <c r="U336" s="8">
        <f t="shared" si="5"/>
        <v>5231085</v>
      </c>
    </row>
    <row r="337" spans="1:21" x14ac:dyDescent="0.25">
      <c r="A337">
        <f>'Assessed Non-TIF'!A337</f>
        <v>2024</v>
      </c>
      <c r="B337" t="str">
        <f>'Assessed Non-TIF'!B337</f>
        <v>11</v>
      </c>
      <c r="C337" t="str">
        <f>'Assessed Non-TIF'!C337</f>
        <v>7110</v>
      </c>
      <c r="D337" t="str">
        <f>'Assessed Non-TIF'!D337</f>
        <v>7110</v>
      </c>
      <c r="E337" t="str">
        <f>'Assessed Non-TIF'!E337</f>
        <v>WOODWARD-GRANGER</v>
      </c>
      <c r="F337" t="str">
        <f>'Assessed Non-TIF'!F337</f>
        <v>Woodward-Granger</v>
      </c>
      <c r="G337" s="8">
        <f>SUMIFS(AssessedValuation[100% Residential],AssessedValuation[Dist],$C337,AssessedValuation[Tif_NonTIF],$A$4)</f>
        <v>7881714</v>
      </c>
      <c r="H337" s="8">
        <f>SUMIFS(AssessedValuation[100% Ag Land],AssessedValuation[Dist],$C337,AssessedValuation[Tif_NonTIF],$A$4)</f>
        <v>0</v>
      </c>
      <c r="I337" s="8">
        <f>SUMIFS(AssessedValuation[100% Ag Building],AssessedValuation[Dist],$C337,AssessedValuation[Tif_NonTIF],$A$4)</f>
        <v>0</v>
      </c>
      <c r="J337" s="8">
        <f>SUMIFS(AssessedValuation[100% Commercial],AssessedValuation[Dist],$C337,AssessedValuation[Tif_NonTIF],$A$4)</f>
        <v>2806067</v>
      </c>
      <c r="K337" s="8">
        <f>SUMIFS(AssessedValuation[100% Industrial],AssessedValuation[Dist],$C337,AssessedValuation[Tif_NonTIF],$A$4)</f>
        <v>0</v>
      </c>
      <c r="L337" s="8">
        <f>SUMIFS(AssessedValuation[100% Reserved],AssessedValuation[Dist],$C337,AssessedValuation[Tif_NonTIF],$A$4)</f>
        <v>0</v>
      </c>
      <c r="M337" s="8">
        <f>SUMIFS(AssessedValuation[100% Reserved3],AssessedValuation[Dist],$C337,AssessedValuation[Tif_NonTIF],$A$4)</f>
        <v>0</v>
      </c>
      <c r="N337" s="8">
        <f>SUMIFS(AssessedValuation[100% Railroads],AssessedValuation[Dist],$C337,AssessedValuation[Tif_NonTIF],$A$4)</f>
        <v>0</v>
      </c>
      <c r="O337" s="8">
        <f>SUMIFS(AssessedValuation[100% Utilities],AssessedValuation[Dist],$C337,AssessedValuation[Tif_NonTIF],$A$4)</f>
        <v>0</v>
      </c>
      <c r="P337" s="8">
        <f>SUMIFS(AssessedValuation[100% Other],AssessedValuation[Dist],$C337,AssessedValuation[Tif_NonTIF],$A$4)</f>
        <v>0</v>
      </c>
      <c r="Q337" s="8">
        <f>SUMIFS(AssessedValuation[100% Gross],AssessedValuation[Dist],$C337,AssessedValuation[Tif_NonTIF],$A$4)</f>
        <v>10687781</v>
      </c>
      <c r="R337" s="8">
        <f>SUMIFS(AssessedValuation[100% Military Exempt],AssessedValuation[Dist],$C337,AssessedValuation[Tif_NonTIF],$A$4)</f>
        <v>0</v>
      </c>
      <c r="S337" s="8">
        <f>SUMIFS(AssessedValuation[100% Net],AssessedValuation[Dist],$C337,AssessedValuation[Tif_NonTIF],$A$4)</f>
        <v>10687781</v>
      </c>
      <c r="T337" s="8">
        <f>SUMIFS(AssessedValuation[100% Gas &amp; Elec Utilities],AssessedValuation[Dist],$C337,AssessedValuation[Tif_NonTIF],$A$4)</f>
        <v>0</v>
      </c>
      <c r="U337" s="8">
        <f t="shared" si="5"/>
        <v>10687781</v>
      </c>
    </row>
    <row r="338" spans="1:21" ht="15.75" thickBot="1" x14ac:dyDescent="0.3">
      <c r="G338" s="10">
        <f t="shared" ref="G338:U338" si="6">SUM(G7:G337)</f>
        <v>5012563933</v>
      </c>
      <c r="H338" s="10">
        <f t="shared" si="6"/>
        <v>27794179</v>
      </c>
      <c r="I338" s="10">
        <f t="shared" si="6"/>
        <v>19249176</v>
      </c>
      <c r="J338" s="10">
        <f t="shared" si="6"/>
        <v>7892808176</v>
      </c>
      <c r="K338" s="10">
        <f t="shared" si="6"/>
        <v>2954732588</v>
      </c>
      <c r="L338" s="10">
        <f t="shared" si="6"/>
        <v>0</v>
      </c>
      <c r="M338" s="10">
        <f t="shared" si="6"/>
        <v>0</v>
      </c>
      <c r="N338" s="10">
        <f t="shared" si="6"/>
        <v>0</v>
      </c>
      <c r="O338" s="10">
        <f t="shared" si="6"/>
        <v>0</v>
      </c>
      <c r="P338" s="10">
        <f t="shared" si="6"/>
        <v>174790</v>
      </c>
      <c r="Q338" s="10">
        <f t="shared" si="6"/>
        <v>15907322842</v>
      </c>
      <c r="R338" s="10">
        <f t="shared" si="6"/>
        <v>917085</v>
      </c>
      <c r="S338" s="10">
        <f t="shared" si="6"/>
        <v>15906405757</v>
      </c>
      <c r="T338" s="10">
        <f t="shared" si="6"/>
        <v>0</v>
      </c>
      <c r="U338" s="10">
        <f t="shared" si="6"/>
        <v>15906405757</v>
      </c>
    </row>
    <row r="339" spans="1:21" ht="15.75" thickTop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39"/>
  <sheetViews>
    <sheetView workbookViewId="0">
      <pane xSplit="6" ySplit="6" topLeftCell="G313" activePane="bottomRight" state="frozen"/>
      <selection pane="topRight" activeCell="G1" sqref="G1"/>
      <selection pane="bottomLeft" activeCell="A7" sqref="A7"/>
      <selection pane="bottomRight"/>
    </sheetView>
  </sheetViews>
  <sheetFormatPr defaultRowHeight="15" x14ac:dyDescent="0.25"/>
  <cols>
    <col min="1" max="1" width="11.5703125" customWidth="1"/>
    <col min="2" max="2" width="9.140625" hidden="1" customWidth="1"/>
    <col min="4" max="4" width="9.140625" customWidth="1"/>
    <col min="5" max="5" width="40.42578125" bestFit="1" customWidth="1"/>
    <col min="6" max="6" width="36.5703125" hidden="1" customWidth="1"/>
    <col min="7" max="7" width="14.85546875" bestFit="1" customWidth="1"/>
    <col min="8" max="8" width="13.85546875" bestFit="1" customWidth="1"/>
    <col min="9" max="9" width="12.7109375" bestFit="1" customWidth="1"/>
    <col min="10" max="10" width="13.85546875" bestFit="1" customWidth="1"/>
    <col min="11" max="11" width="12.7109375" bestFit="1" customWidth="1"/>
    <col min="12" max="13" width="9.28515625" bestFit="1" customWidth="1"/>
    <col min="14" max="15" width="12.7109375" bestFit="1" customWidth="1"/>
    <col min="16" max="16" width="10.140625" bestFit="1" customWidth="1"/>
    <col min="17" max="17" width="14.85546875" bestFit="1" customWidth="1"/>
    <col min="18" max="18" width="13.140625" bestFit="1" customWidth="1"/>
    <col min="19" max="19" width="14.85546875" bestFit="1" customWidth="1"/>
    <col min="20" max="20" width="13.85546875" bestFit="1" customWidth="1"/>
    <col min="21" max="21" width="14.42578125" bestFit="1" customWidth="1"/>
  </cols>
  <sheetData>
    <row r="1" spans="1:21" x14ac:dyDescent="0.25">
      <c r="A1" t="str">
        <f>'Assessed Non-TIF'!$A$1</f>
        <v>Iowa Department of Management - June 6, 2023 - Final</v>
      </c>
    </row>
    <row r="2" spans="1:21" x14ac:dyDescent="0.25">
      <c r="A2" t="str">
        <f>_xlfn.CONCAT("January 1, ",TaxableValuation[[#This Row],[???"Year"]]," - Taxable Valuations")</f>
        <v>January 1, 2022 - Taxable Valuations</v>
      </c>
    </row>
    <row r="3" spans="1:21" x14ac:dyDescent="0.25">
      <c r="A3" t="str">
        <f>_xlfn.CONCAT("For Fiscal Year ",'2022_School_100pct Valuations B'!A2+2," Budgets")</f>
        <v>For Fiscal Year 2024 Budgets</v>
      </c>
    </row>
    <row r="4" spans="1:21" x14ac:dyDescent="0.25">
      <c r="A4" s="7" t="s">
        <v>1024</v>
      </c>
    </row>
    <row r="5" spans="1:21" x14ac:dyDescent="0.25">
      <c r="Q5" s="8"/>
    </row>
    <row r="6" spans="1:21" s="9" customFormat="1" ht="30" customHeight="1" x14ac:dyDescent="0.25">
      <c r="A6" s="9" t="s">
        <v>1697</v>
      </c>
      <c r="B6" s="9" t="s">
        <v>1698</v>
      </c>
      <c r="C6" s="9" t="s">
        <v>1021</v>
      </c>
      <c r="D6" s="9" t="s">
        <v>1699</v>
      </c>
      <c r="E6" s="9" t="s">
        <v>1700</v>
      </c>
      <c r="F6" s="9" t="s">
        <v>1701</v>
      </c>
      <c r="G6" s="9" t="s">
        <v>3</v>
      </c>
      <c r="H6" s="9" t="s">
        <v>4</v>
      </c>
      <c r="I6" s="9" t="s">
        <v>5</v>
      </c>
      <c r="J6" s="9" t="s">
        <v>6</v>
      </c>
      <c r="K6" s="9" t="s">
        <v>7</v>
      </c>
      <c r="L6" s="9" t="s">
        <v>8</v>
      </c>
      <c r="M6" s="9" t="s">
        <v>8</v>
      </c>
      <c r="N6" s="9" t="s">
        <v>11</v>
      </c>
      <c r="O6" s="9" t="s">
        <v>10</v>
      </c>
      <c r="P6" s="9" t="s">
        <v>9</v>
      </c>
      <c r="Q6" s="9" t="s">
        <v>12</v>
      </c>
      <c r="R6" s="9" t="s">
        <v>13</v>
      </c>
      <c r="S6" s="9" t="s">
        <v>14</v>
      </c>
      <c r="T6" s="9" t="s">
        <v>15</v>
      </c>
      <c r="U6" s="9" t="s">
        <v>1702</v>
      </c>
    </row>
    <row r="7" spans="1:21" x14ac:dyDescent="0.25">
      <c r="A7">
        <f>'Assessed Non-TIF'!A7</f>
        <v>2024</v>
      </c>
      <c r="B7" t="str">
        <f>'Assessed Non-TIF'!B7</f>
        <v>11</v>
      </c>
      <c r="C7" t="str">
        <f>'Assessed Non-TIF'!C7</f>
        <v>0018</v>
      </c>
      <c r="D7" t="str">
        <f>'Assessed Non-TIF'!D7</f>
        <v>0018</v>
      </c>
      <c r="E7" t="str">
        <f>'Assessed Non-TIF'!E7</f>
        <v>ADAIR-CASEY</v>
      </c>
      <c r="F7" t="str">
        <f>'Assessed Non-TIF'!F7</f>
        <v>Adair-Casey</v>
      </c>
      <c r="G7" s="8">
        <f>SUMIFS(TaxableValuation[Taxable Residential],TaxableValuation[Dist],$C7,TaxableValuation[Tif_NonTIF],$A$4)</f>
        <v>44053280</v>
      </c>
      <c r="H7" s="8">
        <f>SUMIFS(TaxableValuation[Taxable Ag Land],TaxableValuation[Dist],$C7,TaxableValuation[Tif_NonTIF],$A$4)</f>
        <v>85913023</v>
      </c>
      <c r="I7" s="8">
        <f>SUMIFS(TaxableValuation[Taxable Ag Building],TaxableValuation[Dist],$C7,TaxableValuation[Tif_NonTIF],$A$4)</f>
        <v>1935407</v>
      </c>
      <c r="J7" s="8">
        <f>SUMIFS(TaxableValuation[Taxable Commercial],TaxableValuation[Dist],$C7,TaxableValuation[Tif_NonTIF],$A$4)</f>
        <v>13563793</v>
      </c>
      <c r="K7" s="8">
        <f>SUMIFS(TaxableValuation[Taxable Industrial],TaxableValuation[Dist],$C7,TaxableValuation[Tif_NonTIF],$A$4)</f>
        <v>29666076</v>
      </c>
      <c r="L7" s="8">
        <f>SUMIFS(TaxableValuation[Taxable Reserved],TaxableValuation[Dist],$C7,TaxableValuation[Tif_NonTIF],$A$4)</f>
        <v>0</v>
      </c>
      <c r="M7" s="8">
        <f>SUMIFS(TaxableValuation[Taxable Reserved2],TaxableValuation[Dist],$C7,TaxableValuation[Tif_NonTIF],$A$4)</f>
        <v>0</v>
      </c>
      <c r="N7" s="8">
        <f>SUMIFS(TaxableValuation[Taxable Railroads],TaxableValuation[Dist],$C7,TaxableValuation[Tif_NonTIF],$A$4)</f>
        <v>3399922</v>
      </c>
      <c r="O7" s="8">
        <f>SUMIFS(TaxableValuation[Taxable Utilities],TaxableValuation[Dist],$C7,TaxableValuation[Tif_NonTIF],$A$4)</f>
        <v>252193</v>
      </c>
      <c r="P7" s="8">
        <f>SUMIFS(TaxableValuation[Taxable Other],TaxableValuation[Dist],$C7,TaxableValuation[Tif_NonTIF],$A$4)</f>
        <v>0</v>
      </c>
      <c r="Q7" s="8">
        <f>SUMIFS(TaxableValuation[Taxable Gross],TaxableValuation[Dist],$C7,TaxableValuation[Tif_NonTIF],$A$4)</f>
        <v>178783694</v>
      </c>
      <c r="R7" s="8">
        <f>SUMIFS(TaxableValuation[Taxable Military Exempt],TaxableValuation[Dist],$C7,TaxableValuation[Tif_NonTIF],$A$4)</f>
        <v>192608</v>
      </c>
      <c r="S7" s="8">
        <f>SUMIFS(TaxableValuation[Taxable Net],TaxableValuation[Dist],$C7,TaxableValuation[Tif_NonTIF],$A$4)</f>
        <v>178591086</v>
      </c>
      <c r="T7" s="8">
        <f>SUMIFS(TaxableValuation[Taxable Gas &amp; Elec Utilities],TaxableValuation[Dist],$C7,TaxableValuation[Tif_NonTIF],$A$4)</f>
        <v>17643370</v>
      </c>
      <c r="U7" s="8">
        <f>SUM(S7:T7)</f>
        <v>196234456</v>
      </c>
    </row>
    <row r="8" spans="1:21" x14ac:dyDescent="0.25">
      <c r="A8">
        <f>'Assessed Non-TIF'!A8</f>
        <v>2024</v>
      </c>
      <c r="B8" t="str">
        <f>'Assessed Non-TIF'!B8</f>
        <v>11</v>
      </c>
      <c r="C8" t="str">
        <f>'Assessed Non-TIF'!C8</f>
        <v>0027</v>
      </c>
      <c r="D8" t="str">
        <f>'Assessed Non-TIF'!D8</f>
        <v>0027</v>
      </c>
      <c r="E8" t="str">
        <f>'Assessed Non-TIF'!E8</f>
        <v>ADEL-DESOTO-MINBURN</v>
      </c>
      <c r="F8" t="str">
        <f>'Assessed Non-TIF'!F8</f>
        <v>Adel-Desoto-Minburn</v>
      </c>
      <c r="G8" s="8">
        <f>SUMIFS(TaxableValuation[Taxable Residential],TaxableValuation[Dist],$C8,TaxableValuation[Tif_NonTIF],$A$4)</f>
        <v>423040470</v>
      </c>
      <c r="H8" s="8">
        <f>SUMIFS(TaxableValuation[Taxable Ag Land],TaxableValuation[Dist],$C8,TaxableValuation[Tif_NonTIF],$A$4)</f>
        <v>85138176</v>
      </c>
      <c r="I8" s="8">
        <f>SUMIFS(TaxableValuation[Taxable Ag Building],TaxableValuation[Dist],$C8,TaxableValuation[Tif_NonTIF],$A$4)</f>
        <v>3693016</v>
      </c>
      <c r="J8" s="8">
        <f>SUMIFS(TaxableValuation[Taxable Commercial],TaxableValuation[Dist],$C8,TaxableValuation[Tif_NonTIF],$A$4)</f>
        <v>66683930</v>
      </c>
      <c r="K8" s="8">
        <f>SUMIFS(TaxableValuation[Taxable Industrial],TaxableValuation[Dist],$C8,TaxableValuation[Tif_NonTIF],$A$4)</f>
        <v>13687192</v>
      </c>
      <c r="L8" s="8">
        <f>SUMIFS(TaxableValuation[Taxable Reserved],TaxableValuation[Dist],$C8,TaxableValuation[Tif_NonTIF],$A$4)</f>
        <v>0</v>
      </c>
      <c r="M8" s="8">
        <f>SUMIFS(TaxableValuation[Taxable Reserved2],TaxableValuation[Dist],$C8,TaxableValuation[Tif_NonTIF],$A$4)</f>
        <v>0</v>
      </c>
      <c r="N8" s="8">
        <f>SUMIFS(TaxableValuation[Taxable Railroads],TaxableValuation[Dist],$C8,TaxableValuation[Tif_NonTIF],$A$4)</f>
        <v>1236451</v>
      </c>
      <c r="O8" s="8">
        <f>SUMIFS(TaxableValuation[Taxable Utilities],TaxableValuation[Dist],$C8,TaxableValuation[Tif_NonTIF],$A$4)</f>
        <v>14492438</v>
      </c>
      <c r="P8" s="8">
        <f>SUMIFS(TaxableValuation[Taxable Other],TaxableValuation[Dist],$C8,TaxableValuation[Tif_NonTIF],$A$4)</f>
        <v>0</v>
      </c>
      <c r="Q8" s="8">
        <f>SUMIFS(TaxableValuation[Taxable Gross],TaxableValuation[Dist],$C8,TaxableValuation[Tif_NonTIF],$A$4)</f>
        <v>607971673</v>
      </c>
      <c r="R8" s="8">
        <f>SUMIFS(TaxableValuation[Taxable Military Exempt],TaxableValuation[Dist],$C8,TaxableValuation[Tif_NonTIF],$A$4)</f>
        <v>576255</v>
      </c>
      <c r="S8" s="8">
        <f>SUMIFS(TaxableValuation[Taxable Net],TaxableValuation[Dist],$C8,TaxableValuation[Tif_NonTIF],$A$4)</f>
        <v>607395418</v>
      </c>
      <c r="T8" s="8">
        <f>SUMIFS(TaxableValuation[Taxable Gas &amp; Elec Utilities],TaxableValuation[Dist],$C8,TaxableValuation[Tif_NonTIF],$A$4)</f>
        <v>56829328</v>
      </c>
      <c r="U8" s="8">
        <f t="shared" ref="U8:U71" si="0">SUM(S8:T8)</f>
        <v>664224746</v>
      </c>
    </row>
    <row r="9" spans="1:21" x14ac:dyDescent="0.25">
      <c r="A9">
        <f>'Assessed Non-TIF'!A9</f>
        <v>2024</v>
      </c>
      <c r="B9" t="str">
        <f>'Assessed Non-TIF'!B9</f>
        <v>07</v>
      </c>
      <c r="C9" t="str">
        <f>'Assessed Non-TIF'!C9</f>
        <v>0009</v>
      </c>
      <c r="D9" t="str">
        <f>'Assessed Non-TIF'!D9</f>
        <v>0009</v>
      </c>
      <c r="E9" t="str">
        <f>'Assessed Non-TIF'!E9</f>
        <v>AGWSR</v>
      </c>
      <c r="F9" t="str">
        <f>'Assessed Non-TIF'!F9</f>
        <v>AGWSR</v>
      </c>
      <c r="G9" s="8">
        <f>SUMIFS(TaxableValuation[Taxable Residential],TaxableValuation[Dist],$C9,TaxableValuation[Tif_NonTIF],$A$4)</f>
        <v>107249582</v>
      </c>
      <c r="H9" s="8">
        <f>SUMIFS(TaxableValuation[Taxable Ag Land],TaxableValuation[Dist],$C9,TaxableValuation[Tif_NonTIF],$A$4)</f>
        <v>225640516</v>
      </c>
      <c r="I9" s="8">
        <f>SUMIFS(TaxableValuation[Taxable Ag Building],TaxableValuation[Dist],$C9,TaxableValuation[Tif_NonTIF],$A$4)</f>
        <v>15492215</v>
      </c>
      <c r="J9" s="8">
        <f>SUMIFS(TaxableValuation[Taxable Commercial],TaxableValuation[Dist],$C9,TaxableValuation[Tif_NonTIF],$A$4)</f>
        <v>22150335</v>
      </c>
      <c r="K9" s="8">
        <f>SUMIFS(TaxableValuation[Taxable Industrial],TaxableValuation[Dist],$C9,TaxableValuation[Tif_NonTIF],$A$4)</f>
        <v>73056011</v>
      </c>
      <c r="L9" s="8">
        <f>SUMIFS(TaxableValuation[Taxable Reserved],TaxableValuation[Dist],$C9,TaxableValuation[Tif_NonTIF],$A$4)</f>
        <v>0</v>
      </c>
      <c r="M9" s="8">
        <f>SUMIFS(TaxableValuation[Taxable Reserved2],TaxableValuation[Dist],$C9,TaxableValuation[Tif_NonTIF],$A$4)</f>
        <v>0</v>
      </c>
      <c r="N9" s="8">
        <f>SUMIFS(TaxableValuation[Taxable Railroads],TaxableValuation[Dist],$C9,TaxableValuation[Tif_NonTIF],$A$4)</f>
        <v>2498089</v>
      </c>
      <c r="O9" s="8">
        <f>SUMIFS(TaxableValuation[Taxable Utilities],TaxableValuation[Dist],$C9,TaxableValuation[Tif_NonTIF],$A$4)</f>
        <v>24439269</v>
      </c>
      <c r="P9" s="8">
        <f>SUMIFS(TaxableValuation[Taxable Other],TaxableValuation[Dist],$C9,TaxableValuation[Tif_NonTIF],$A$4)</f>
        <v>0</v>
      </c>
      <c r="Q9" s="8">
        <f>SUMIFS(TaxableValuation[Taxable Gross],TaxableValuation[Dist],$C9,TaxableValuation[Tif_NonTIF],$A$4)</f>
        <v>470526017</v>
      </c>
      <c r="R9" s="8">
        <f>SUMIFS(TaxableValuation[Taxable Military Exempt],TaxableValuation[Dist],$C9,TaxableValuation[Tif_NonTIF],$A$4)</f>
        <v>433368</v>
      </c>
      <c r="S9" s="8">
        <f>SUMIFS(TaxableValuation[Taxable Net],TaxableValuation[Dist],$C9,TaxableValuation[Tif_NonTIF],$A$4)</f>
        <v>470092649</v>
      </c>
      <c r="T9" s="8">
        <f>SUMIFS(TaxableValuation[Taxable Gas &amp; Elec Utilities],TaxableValuation[Dist],$C9,TaxableValuation[Tif_NonTIF],$A$4)</f>
        <v>21443073</v>
      </c>
      <c r="U9" s="8">
        <f t="shared" si="0"/>
        <v>491535722</v>
      </c>
    </row>
    <row r="10" spans="1:21" x14ac:dyDescent="0.25">
      <c r="A10">
        <f>'Assessed Non-TIF'!A10</f>
        <v>2024</v>
      </c>
      <c r="B10" t="str">
        <f>'Assessed Non-TIF'!B10</f>
        <v>13</v>
      </c>
      <c r="C10" t="str">
        <f>'Assessed Non-TIF'!C10</f>
        <v>0441</v>
      </c>
      <c r="D10" t="str">
        <f>'Assessed Non-TIF'!D10</f>
        <v>0441</v>
      </c>
      <c r="E10" t="str">
        <f>'Assessed Non-TIF'!E10</f>
        <v>AHSTW</v>
      </c>
      <c r="F10" t="str">
        <f>'Assessed Non-TIF'!F10</f>
        <v>AHSTW</v>
      </c>
      <c r="G10" s="8">
        <f>SUMIFS(TaxableValuation[Taxable Residential],TaxableValuation[Dist],$C10,TaxableValuation[Tif_NonTIF],$A$4)</f>
        <v>146956269</v>
      </c>
      <c r="H10" s="8">
        <f>SUMIFS(TaxableValuation[Taxable Ag Land],TaxableValuation[Dist],$C10,TaxableValuation[Tif_NonTIF],$A$4)</f>
        <v>230624814</v>
      </c>
      <c r="I10" s="8">
        <f>SUMIFS(TaxableValuation[Taxable Ag Building],TaxableValuation[Dist],$C10,TaxableValuation[Tif_NonTIF],$A$4)</f>
        <v>5874027</v>
      </c>
      <c r="J10" s="8">
        <f>SUMIFS(TaxableValuation[Taxable Commercial],TaxableValuation[Dist],$C10,TaxableValuation[Tif_NonTIF],$A$4)</f>
        <v>31862655</v>
      </c>
      <c r="K10" s="8">
        <f>SUMIFS(TaxableValuation[Taxable Industrial],TaxableValuation[Dist],$C10,TaxableValuation[Tif_NonTIF],$A$4)</f>
        <v>123556696</v>
      </c>
      <c r="L10" s="8">
        <f>SUMIFS(TaxableValuation[Taxable Reserved],TaxableValuation[Dist],$C10,TaxableValuation[Tif_NonTIF],$A$4)</f>
        <v>0</v>
      </c>
      <c r="M10" s="8">
        <f>SUMIFS(TaxableValuation[Taxable Reserved2],TaxableValuation[Dist],$C10,TaxableValuation[Tif_NonTIF],$A$4)</f>
        <v>0</v>
      </c>
      <c r="N10" s="8">
        <f>SUMIFS(TaxableValuation[Taxable Railroads],TaxableValuation[Dist],$C10,TaxableValuation[Tif_NonTIF],$A$4)</f>
        <v>4223661</v>
      </c>
      <c r="O10" s="8">
        <f>SUMIFS(TaxableValuation[Taxable Utilities],TaxableValuation[Dist],$C10,TaxableValuation[Tif_NonTIF],$A$4)</f>
        <v>3063661</v>
      </c>
      <c r="P10" s="8">
        <f>SUMIFS(TaxableValuation[Taxable Other],TaxableValuation[Dist],$C10,TaxableValuation[Tif_NonTIF],$A$4)</f>
        <v>272</v>
      </c>
      <c r="Q10" s="8">
        <f>SUMIFS(TaxableValuation[Taxable Gross],TaxableValuation[Dist],$C10,TaxableValuation[Tif_NonTIF],$A$4)</f>
        <v>546162055</v>
      </c>
      <c r="R10" s="8">
        <f>SUMIFS(TaxableValuation[Taxable Military Exempt],TaxableValuation[Dist],$C10,TaxableValuation[Tif_NonTIF],$A$4)</f>
        <v>514856</v>
      </c>
      <c r="S10" s="8">
        <f>SUMIFS(TaxableValuation[Taxable Net],TaxableValuation[Dist],$C10,TaxableValuation[Tif_NonTIF],$A$4)</f>
        <v>545647199</v>
      </c>
      <c r="T10" s="8">
        <f>SUMIFS(TaxableValuation[Taxable Gas &amp; Elec Utilities],TaxableValuation[Dist],$C10,TaxableValuation[Tif_NonTIF],$A$4)</f>
        <v>20779087</v>
      </c>
      <c r="U10" s="8">
        <f t="shared" si="0"/>
        <v>566426286</v>
      </c>
    </row>
    <row r="11" spans="1:21" x14ac:dyDescent="0.25">
      <c r="A11">
        <f>'Assessed Non-TIF'!A11</f>
        <v>2024</v>
      </c>
      <c r="B11" t="str">
        <f>'Assessed Non-TIF'!B11</f>
        <v>12</v>
      </c>
      <c r="C11" t="str">
        <f>'Assessed Non-TIF'!C11</f>
        <v>0063</v>
      </c>
      <c r="D11" t="str">
        <f>'Assessed Non-TIF'!D11</f>
        <v>0063</v>
      </c>
      <c r="E11" t="str">
        <f>'Assessed Non-TIF'!E11</f>
        <v>AKRON-WESTFIELD</v>
      </c>
      <c r="F11" t="str">
        <f>'Assessed Non-TIF'!F11</f>
        <v>Akron-Westfield</v>
      </c>
      <c r="G11" s="8">
        <f>SUMIFS(TaxableValuation[Taxable Residential],TaxableValuation[Dist],$C11,TaxableValuation[Tif_NonTIF],$A$4)</f>
        <v>104433643</v>
      </c>
      <c r="H11" s="8">
        <f>SUMIFS(TaxableValuation[Taxable Ag Land],TaxableValuation[Dist],$C11,TaxableValuation[Tif_NonTIF],$A$4)</f>
        <v>102719757</v>
      </c>
      <c r="I11" s="8">
        <f>SUMIFS(TaxableValuation[Taxable Ag Building],TaxableValuation[Dist],$C11,TaxableValuation[Tif_NonTIF],$A$4)</f>
        <v>7011279</v>
      </c>
      <c r="J11" s="8">
        <f>SUMIFS(TaxableValuation[Taxable Commercial],TaxableValuation[Dist],$C11,TaxableValuation[Tif_NonTIF],$A$4)</f>
        <v>15711255</v>
      </c>
      <c r="K11" s="8">
        <f>SUMIFS(TaxableValuation[Taxable Industrial],TaxableValuation[Dist],$C11,TaxableValuation[Tif_NonTIF],$A$4)</f>
        <v>576492</v>
      </c>
      <c r="L11" s="8">
        <f>SUMIFS(TaxableValuation[Taxable Reserved],TaxableValuation[Dist],$C11,TaxableValuation[Tif_NonTIF],$A$4)</f>
        <v>0</v>
      </c>
      <c r="M11" s="8">
        <f>SUMIFS(TaxableValuation[Taxable Reserved2],TaxableValuation[Dist],$C11,TaxableValuation[Tif_NonTIF],$A$4)</f>
        <v>0</v>
      </c>
      <c r="N11" s="8">
        <f>SUMIFS(TaxableValuation[Taxable Railroads],TaxableValuation[Dist],$C11,TaxableValuation[Tif_NonTIF],$A$4)</f>
        <v>0</v>
      </c>
      <c r="O11" s="8">
        <f>SUMIFS(TaxableValuation[Taxable Utilities],TaxableValuation[Dist],$C11,TaxableValuation[Tif_NonTIF],$A$4)</f>
        <v>632888</v>
      </c>
      <c r="P11" s="8">
        <f>SUMIFS(TaxableValuation[Taxable Other],TaxableValuation[Dist],$C11,TaxableValuation[Tif_NonTIF],$A$4)</f>
        <v>0</v>
      </c>
      <c r="Q11" s="8">
        <f>SUMIFS(TaxableValuation[Taxable Gross],TaxableValuation[Dist],$C11,TaxableValuation[Tif_NonTIF],$A$4)</f>
        <v>231085314</v>
      </c>
      <c r="R11" s="8">
        <f>SUMIFS(TaxableValuation[Taxable Military Exempt],TaxableValuation[Dist],$C11,TaxableValuation[Tif_NonTIF],$A$4)</f>
        <v>294468</v>
      </c>
      <c r="S11" s="8">
        <f>SUMIFS(TaxableValuation[Taxable Net],TaxableValuation[Dist],$C11,TaxableValuation[Tif_NonTIF],$A$4)</f>
        <v>230790846</v>
      </c>
      <c r="T11" s="8">
        <f>SUMIFS(TaxableValuation[Taxable Gas &amp; Elec Utilities],TaxableValuation[Dist],$C11,TaxableValuation[Tif_NonTIF],$A$4)</f>
        <v>1366948</v>
      </c>
      <c r="U11" s="8">
        <f t="shared" si="0"/>
        <v>232157794</v>
      </c>
    </row>
    <row r="12" spans="1:21" x14ac:dyDescent="0.25">
      <c r="A12">
        <f>'Assessed Non-TIF'!A12</f>
        <v>2024</v>
      </c>
      <c r="B12" t="str">
        <f>'Assessed Non-TIF'!B12</f>
        <v>05</v>
      </c>
      <c r="C12" t="str">
        <f>'Assessed Non-TIF'!C12</f>
        <v>0072</v>
      </c>
      <c r="D12" t="str">
        <f>'Assessed Non-TIF'!D12</f>
        <v>0072</v>
      </c>
      <c r="E12" t="str">
        <f>'Assessed Non-TIF'!E12</f>
        <v>ALBERT CITY-TRUESDALE</v>
      </c>
      <c r="F12" t="str">
        <f>'Assessed Non-TIF'!F12</f>
        <v>Albert City-Truesdale</v>
      </c>
      <c r="G12" s="8">
        <f>SUMIFS(TaxableValuation[Taxable Residential],TaxableValuation[Dist],$C12,TaxableValuation[Tif_NonTIF],$A$4)</f>
        <v>34053362</v>
      </c>
      <c r="H12" s="8">
        <f>SUMIFS(TaxableValuation[Taxable Ag Land],TaxableValuation[Dist],$C12,TaxableValuation[Tif_NonTIF],$A$4)</f>
        <v>90926362</v>
      </c>
      <c r="I12" s="8">
        <f>SUMIFS(TaxableValuation[Taxable Ag Building],TaxableValuation[Dist],$C12,TaxableValuation[Tif_NonTIF],$A$4)</f>
        <v>6622578</v>
      </c>
      <c r="J12" s="8">
        <f>SUMIFS(TaxableValuation[Taxable Commercial],TaxableValuation[Dist],$C12,TaxableValuation[Tif_NonTIF],$A$4)</f>
        <v>13655336</v>
      </c>
      <c r="K12" s="8">
        <f>SUMIFS(TaxableValuation[Taxable Industrial],TaxableValuation[Dist],$C12,TaxableValuation[Tif_NonTIF],$A$4)</f>
        <v>19209241</v>
      </c>
      <c r="L12" s="8">
        <f>SUMIFS(TaxableValuation[Taxable Reserved],TaxableValuation[Dist],$C12,TaxableValuation[Tif_NonTIF],$A$4)</f>
        <v>0</v>
      </c>
      <c r="M12" s="8">
        <f>SUMIFS(TaxableValuation[Taxable Reserved2],TaxableValuation[Dist],$C12,TaxableValuation[Tif_NonTIF],$A$4)</f>
        <v>0</v>
      </c>
      <c r="N12" s="8">
        <f>SUMIFS(TaxableValuation[Taxable Railroads],TaxableValuation[Dist],$C12,TaxableValuation[Tif_NonTIF],$A$4)</f>
        <v>3471445</v>
      </c>
      <c r="O12" s="8">
        <f>SUMIFS(TaxableValuation[Taxable Utilities],TaxableValuation[Dist],$C12,TaxableValuation[Tif_NonTIF],$A$4)</f>
        <v>1220995</v>
      </c>
      <c r="P12" s="8">
        <f>SUMIFS(TaxableValuation[Taxable Other],TaxableValuation[Dist],$C12,TaxableValuation[Tif_NonTIF],$A$4)</f>
        <v>0</v>
      </c>
      <c r="Q12" s="8">
        <f>SUMIFS(TaxableValuation[Taxable Gross],TaxableValuation[Dist],$C12,TaxableValuation[Tif_NonTIF],$A$4)</f>
        <v>169159319</v>
      </c>
      <c r="R12" s="8">
        <f>SUMIFS(TaxableValuation[Taxable Military Exempt],TaxableValuation[Dist],$C12,TaxableValuation[Tif_NonTIF],$A$4)</f>
        <v>131492</v>
      </c>
      <c r="S12" s="8">
        <f>SUMIFS(TaxableValuation[Taxable Net],TaxableValuation[Dist],$C12,TaxableValuation[Tif_NonTIF],$A$4)</f>
        <v>169027827</v>
      </c>
      <c r="T12" s="8">
        <f>SUMIFS(TaxableValuation[Taxable Gas &amp; Elec Utilities],TaxableValuation[Dist],$C12,TaxableValuation[Tif_NonTIF],$A$4)</f>
        <v>16591521</v>
      </c>
      <c r="U12" s="8">
        <f t="shared" si="0"/>
        <v>185619348</v>
      </c>
    </row>
    <row r="13" spans="1:21" x14ac:dyDescent="0.25">
      <c r="A13">
        <f>'Assessed Non-TIF'!A13</f>
        <v>2024</v>
      </c>
      <c r="B13" t="str">
        <f>'Assessed Non-TIF'!B13</f>
        <v>15</v>
      </c>
      <c r="C13" t="str">
        <f>'Assessed Non-TIF'!C13</f>
        <v>0081</v>
      </c>
      <c r="D13" t="str">
        <f>'Assessed Non-TIF'!D13</f>
        <v>0081</v>
      </c>
      <c r="E13" t="str">
        <f>'Assessed Non-TIF'!E13</f>
        <v>ALBIA</v>
      </c>
      <c r="F13" t="str">
        <f>'Assessed Non-TIF'!F13</f>
        <v>Albia</v>
      </c>
      <c r="G13" s="8">
        <f>SUMIFS(TaxableValuation[Taxable Residential],TaxableValuation[Dist],$C13,TaxableValuation[Tif_NonTIF],$A$4)</f>
        <v>175041832</v>
      </c>
      <c r="H13" s="8">
        <f>SUMIFS(TaxableValuation[Taxable Ag Land],TaxableValuation[Dist],$C13,TaxableValuation[Tif_NonTIF],$A$4)</f>
        <v>94006328</v>
      </c>
      <c r="I13" s="8">
        <f>SUMIFS(TaxableValuation[Taxable Ag Building],TaxableValuation[Dist],$C13,TaxableValuation[Tif_NonTIF],$A$4)</f>
        <v>2810260</v>
      </c>
      <c r="J13" s="8">
        <f>SUMIFS(TaxableValuation[Taxable Commercial],TaxableValuation[Dist],$C13,TaxableValuation[Tif_NonTIF],$A$4)</f>
        <v>22240006</v>
      </c>
      <c r="K13" s="8">
        <f>SUMIFS(TaxableValuation[Taxable Industrial],TaxableValuation[Dist],$C13,TaxableValuation[Tif_NonTIF],$A$4)</f>
        <v>10862714</v>
      </c>
      <c r="L13" s="8">
        <f>SUMIFS(TaxableValuation[Taxable Reserved],TaxableValuation[Dist],$C13,TaxableValuation[Tif_NonTIF],$A$4)</f>
        <v>0</v>
      </c>
      <c r="M13" s="8">
        <f>SUMIFS(TaxableValuation[Taxable Reserved2],TaxableValuation[Dist],$C13,TaxableValuation[Tif_NonTIF],$A$4)</f>
        <v>0</v>
      </c>
      <c r="N13" s="8">
        <f>SUMIFS(TaxableValuation[Taxable Railroads],TaxableValuation[Dist],$C13,TaxableValuation[Tif_NonTIF],$A$4)</f>
        <v>36284177</v>
      </c>
      <c r="O13" s="8">
        <f>SUMIFS(TaxableValuation[Taxable Utilities],TaxableValuation[Dist],$C13,TaxableValuation[Tif_NonTIF],$A$4)</f>
        <v>1612891</v>
      </c>
      <c r="P13" s="8">
        <f>SUMIFS(TaxableValuation[Taxable Other],TaxableValuation[Dist],$C13,TaxableValuation[Tif_NonTIF],$A$4)</f>
        <v>39012</v>
      </c>
      <c r="Q13" s="8">
        <f>SUMIFS(TaxableValuation[Taxable Gross],TaxableValuation[Dist],$C13,TaxableValuation[Tif_NonTIF],$A$4)</f>
        <v>342897220</v>
      </c>
      <c r="R13" s="8">
        <f>SUMIFS(TaxableValuation[Taxable Military Exempt],TaxableValuation[Dist],$C13,TaxableValuation[Tif_NonTIF],$A$4)</f>
        <v>497287</v>
      </c>
      <c r="S13" s="8">
        <f>SUMIFS(TaxableValuation[Taxable Net],TaxableValuation[Dist],$C13,TaxableValuation[Tif_NonTIF],$A$4)</f>
        <v>342399933</v>
      </c>
      <c r="T13" s="8">
        <f>SUMIFS(TaxableValuation[Taxable Gas &amp; Elec Utilities],TaxableValuation[Dist],$C13,TaxableValuation[Tif_NonTIF],$A$4)</f>
        <v>4720291</v>
      </c>
      <c r="U13" s="8">
        <f t="shared" si="0"/>
        <v>347120224</v>
      </c>
    </row>
    <row r="14" spans="1:21" x14ac:dyDescent="0.25">
      <c r="A14">
        <f>'Assessed Non-TIF'!A14</f>
        <v>2024</v>
      </c>
      <c r="B14" t="str">
        <f>'Assessed Non-TIF'!B14</f>
        <v>10</v>
      </c>
      <c r="C14" t="str">
        <f>'Assessed Non-TIF'!C14</f>
        <v>0099</v>
      </c>
      <c r="D14" t="str">
        <f>'Assessed Non-TIF'!D14</f>
        <v>0099</v>
      </c>
      <c r="E14" t="str">
        <f>'Assessed Non-TIF'!E14</f>
        <v>ALBURNETT</v>
      </c>
      <c r="F14" t="str">
        <f>'Assessed Non-TIF'!F14</f>
        <v>Alburnett</v>
      </c>
      <c r="G14" s="8">
        <f>SUMIFS(TaxableValuation[Taxable Residential],TaxableValuation[Dist],$C14,TaxableValuation[Tif_NonTIF],$A$4)</f>
        <v>179819327</v>
      </c>
      <c r="H14" s="8">
        <f>SUMIFS(TaxableValuation[Taxable Ag Land],TaxableValuation[Dist],$C14,TaxableValuation[Tif_NonTIF],$A$4)</f>
        <v>49222142</v>
      </c>
      <c r="I14" s="8">
        <f>SUMIFS(TaxableValuation[Taxable Ag Building],TaxableValuation[Dist],$C14,TaxableValuation[Tif_NonTIF],$A$4)</f>
        <v>2879433</v>
      </c>
      <c r="J14" s="8">
        <f>SUMIFS(TaxableValuation[Taxable Commercial],TaxableValuation[Dist],$C14,TaxableValuation[Tif_NonTIF],$A$4)</f>
        <v>8919856</v>
      </c>
      <c r="K14" s="8">
        <f>SUMIFS(TaxableValuation[Taxable Industrial],TaxableValuation[Dist],$C14,TaxableValuation[Tif_NonTIF],$A$4)</f>
        <v>240070</v>
      </c>
      <c r="L14" s="8">
        <f>SUMIFS(TaxableValuation[Taxable Reserved],TaxableValuation[Dist],$C14,TaxableValuation[Tif_NonTIF],$A$4)</f>
        <v>0</v>
      </c>
      <c r="M14" s="8">
        <f>SUMIFS(TaxableValuation[Taxable Reserved2],TaxableValuation[Dist],$C14,TaxableValuation[Tif_NonTIF],$A$4)</f>
        <v>0</v>
      </c>
      <c r="N14" s="8">
        <f>SUMIFS(TaxableValuation[Taxable Railroads],TaxableValuation[Dist],$C14,TaxableValuation[Tif_NonTIF],$A$4)</f>
        <v>1454221</v>
      </c>
      <c r="O14" s="8">
        <f>SUMIFS(TaxableValuation[Taxable Utilities],TaxableValuation[Dist],$C14,TaxableValuation[Tif_NonTIF],$A$4)</f>
        <v>1474</v>
      </c>
      <c r="P14" s="8">
        <f>SUMIFS(TaxableValuation[Taxable Other],TaxableValuation[Dist],$C14,TaxableValuation[Tif_NonTIF],$A$4)</f>
        <v>0</v>
      </c>
      <c r="Q14" s="8">
        <f>SUMIFS(TaxableValuation[Taxable Gross],TaxableValuation[Dist],$C14,TaxableValuation[Tif_NonTIF],$A$4)</f>
        <v>242536523</v>
      </c>
      <c r="R14" s="8">
        <f>SUMIFS(TaxableValuation[Taxable Military Exempt],TaxableValuation[Dist],$C14,TaxableValuation[Tif_NonTIF],$A$4)</f>
        <v>312988</v>
      </c>
      <c r="S14" s="8">
        <f>SUMIFS(TaxableValuation[Taxable Net],TaxableValuation[Dist],$C14,TaxableValuation[Tif_NonTIF],$A$4)</f>
        <v>242223535</v>
      </c>
      <c r="T14" s="8">
        <f>SUMIFS(TaxableValuation[Taxable Gas &amp; Elec Utilities],TaxableValuation[Dist],$C14,TaxableValuation[Tif_NonTIF],$A$4)</f>
        <v>3711236</v>
      </c>
      <c r="U14" s="8">
        <f t="shared" si="0"/>
        <v>245934771</v>
      </c>
    </row>
    <row r="15" spans="1:21" x14ac:dyDescent="0.25">
      <c r="A15">
        <f>'Assessed Non-TIF'!A15</f>
        <v>2024</v>
      </c>
      <c r="B15" t="str">
        <f>'Assessed Non-TIF'!B15</f>
        <v>07</v>
      </c>
      <c r="C15" t="str">
        <f>'Assessed Non-TIF'!C15</f>
        <v>0108</v>
      </c>
      <c r="D15" t="str">
        <f>'Assessed Non-TIF'!D15</f>
        <v>0108</v>
      </c>
      <c r="E15" t="str">
        <f>'Assessed Non-TIF'!E15</f>
        <v>ALDEN</v>
      </c>
      <c r="F15" t="str">
        <f>'Assessed Non-TIF'!F15</f>
        <v>Alden</v>
      </c>
      <c r="G15" s="8">
        <f>SUMIFS(TaxableValuation[Taxable Residential],TaxableValuation[Dist],$C15,TaxableValuation[Tif_NonTIF],$A$4)</f>
        <v>32325699</v>
      </c>
      <c r="H15" s="8">
        <f>SUMIFS(TaxableValuation[Taxable Ag Land],TaxableValuation[Dist],$C15,TaxableValuation[Tif_NonTIF],$A$4)</f>
        <v>79027260</v>
      </c>
      <c r="I15" s="8">
        <f>SUMIFS(TaxableValuation[Taxable Ag Building],TaxableValuation[Dist],$C15,TaxableValuation[Tif_NonTIF],$A$4)</f>
        <v>9305175</v>
      </c>
      <c r="J15" s="8">
        <f>SUMIFS(TaxableValuation[Taxable Commercial],TaxableValuation[Dist],$C15,TaxableValuation[Tif_NonTIF],$A$4)</f>
        <v>13652042</v>
      </c>
      <c r="K15" s="8">
        <f>SUMIFS(TaxableValuation[Taxable Industrial],TaxableValuation[Dist],$C15,TaxableValuation[Tif_NonTIF],$A$4)</f>
        <v>14438473</v>
      </c>
      <c r="L15" s="8">
        <f>SUMIFS(TaxableValuation[Taxable Reserved],TaxableValuation[Dist],$C15,TaxableValuation[Tif_NonTIF],$A$4)</f>
        <v>0</v>
      </c>
      <c r="M15" s="8">
        <f>SUMIFS(TaxableValuation[Taxable Reserved2],TaxableValuation[Dist],$C15,TaxableValuation[Tif_NonTIF],$A$4)</f>
        <v>0</v>
      </c>
      <c r="N15" s="8">
        <f>SUMIFS(TaxableValuation[Taxable Railroads],TaxableValuation[Dist],$C15,TaxableValuation[Tif_NonTIF],$A$4)</f>
        <v>10681407</v>
      </c>
      <c r="O15" s="8">
        <f>SUMIFS(TaxableValuation[Taxable Utilities],TaxableValuation[Dist],$C15,TaxableValuation[Tif_NonTIF],$A$4)</f>
        <v>1350763</v>
      </c>
      <c r="P15" s="8">
        <f>SUMIFS(TaxableValuation[Taxable Other],TaxableValuation[Dist],$C15,TaxableValuation[Tif_NonTIF],$A$4)</f>
        <v>0</v>
      </c>
      <c r="Q15" s="8">
        <f>SUMIFS(TaxableValuation[Taxable Gross],TaxableValuation[Dist],$C15,TaxableValuation[Tif_NonTIF],$A$4)</f>
        <v>160780819</v>
      </c>
      <c r="R15" s="8">
        <f>SUMIFS(TaxableValuation[Taxable Military Exempt],TaxableValuation[Dist],$C15,TaxableValuation[Tif_NonTIF],$A$4)</f>
        <v>137048</v>
      </c>
      <c r="S15" s="8">
        <f>SUMIFS(TaxableValuation[Taxable Net],TaxableValuation[Dist],$C15,TaxableValuation[Tif_NonTIF],$A$4)</f>
        <v>160643771</v>
      </c>
      <c r="T15" s="8">
        <f>SUMIFS(TaxableValuation[Taxable Gas &amp; Elec Utilities],TaxableValuation[Dist],$C15,TaxableValuation[Tif_NonTIF],$A$4)</f>
        <v>1932839</v>
      </c>
      <c r="U15" s="8">
        <f t="shared" si="0"/>
        <v>162576610</v>
      </c>
    </row>
    <row r="16" spans="1:21" x14ac:dyDescent="0.25">
      <c r="A16">
        <f>'Assessed Non-TIF'!A16</f>
        <v>2024</v>
      </c>
      <c r="B16" t="str">
        <f>'Assessed Non-TIF'!B16</f>
        <v>05</v>
      </c>
      <c r="C16" t="str">
        <f>'Assessed Non-TIF'!C16</f>
        <v>0126</v>
      </c>
      <c r="D16" t="str">
        <f>'Assessed Non-TIF'!D16</f>
        <v>0126</v>
      </c>
      <c r="E16" t="str">
        <f>'Assessed Non-TIF'!E16</f>
        <v>ALGONA (ALGONA)</v>
      </c>
      <c r="F16" t="str">
        <f>'Assessed Non-TIF'!F16</f>
        <v>Algona</v>
      </c>
      <c r="G16" s="8">
        <f>SUMIFS(TaxableValuation[Taxable Residential],TaxableValuation[Dist],$C16,TaxableValuation[Tif_NonTIF],$A$4)</f>
        <v>316881271</v>
      </c>
      <c r="H16" s="8">
        <f>SUMIFS(TaxableValuation[Taxable Ag Land],TaxableValuation[Dist],$C16,TaxableValuation[Tif_NonTIF],$A$4)</f>
        <v>227816963</v>
      </c>
      <c r="I16" s="8">
        <f>SUMIFS(TaxableValuation[Taxable Ag Building],TaxableValuation[Dist],$C16,TaxableValuation[Tif_NonTIF],$A$4)</f>
        <v>12985722</v>
      </c>
      <c r="J16" s="8">
        <f>SUMIFS(TaxableValuation[Taxable Commercial],TaxableValuation[Dist],$C16,TaxableValuation[Tif_NonTIF],$A$4)</f>
        <v>91883971</v>
      </c>
      <c r="K16" s="8">
        <f>SUMIFS(TaxableValuation[Taxable Industrial],TaxableValuation[Dist],$C16,TaxableValuation[Tif_NonTIF],$A$4)</f>
        <v>55092298</v>
      </c>
      <c r="L16" s="8">
        <f>SUMIFS(TaxableValuation[Taxable Reserved],TaxableValuation[Dist],$C16,TaxableValuation[Tif_NonTIF],$A$4)</f>
        <v>0</v>
      </c>
      <c r="M16" s="8">
        <f>SUMIFS(TaxableValuation[Taxable Reserved2],TaxableValuation[Dist],$C16,TaxableValuation[Tif_NonTIF],$A$4)</f>
        <v>0</v>
      </c>
      <c r="N16" s="8">
        <f>SUMIFS(TaxableValuation[Taxable Railroads],TaxableValuation[Dist],$C16,TaxableValuation[Tif_NonTIF],$A$4)</f>
        <v>28233528</v>
      </c>
      <c r="O16" s="8">
        <f>SUMIFS(TaxableValuation[Taxable Utilities],TaxableValuation[Dist],$C16,TaxableValuation[Tif_NonTIF],$A$4)</f>
        <v>1239972</v>
      </c>
      <c r="P16" s="8">
        <f>SUMIFS(TaxableValuation[Taxable Other],TaxableValuation[Dist],$C16,TaxableValuation[Tif_NonTIF],$A$4)</f>
        <v>0</v>
      </c>
      <c r="Q16" s="8">
        <f>SUMIFS(TaxableValuation[Taxable Gross],TaxableValuation[Dist],$C16,TaxableValuation[Tif_NonTIF],$A$4)</f>
        <v>734133725</v>
      </c>
      <c r="R16" s="8">
        <f>SUMIFS(TaxableValuation[Taxable Military Exempt],TaxableValuation[Dist],$C16,TaxableValuation[Tif_NonTIF],$A$4)</f>
        <v>755616</v>
      </c>
      <c r="S16" s="8">
        <f>SUMIFS(TaxableValuation[Taxable Net],TaxableValuation[Dist],$C16,TaxableValuation[Tif_NonTIF],$A$4)</f>
        <v>733378109</v>
      </c>
      <c r="T16" s="8">
        <f>SUMIFS(TaxableValuation[Taxable Gas &amp; Elec Utilities],TaxableValuation[Dist],$C16,TaxableValuation[Tif_NonTIF],$A$4)</f>
        <v>37462404</v>
      </c>
      <c r="U16" s="8">
        <f t="shared" si="0"/>
        <v>770840513</v>
      </c>
    </row>
    <row r="17" spans="1:21" x14ac:dyDescent="0.25">
      <c r="A17">
        <f>'Assessed Non-TIF'!A17</f>
        <v>2024</v>
      </c>
      <c r="B17" t="str">
        <f>'Assessed Non-TIF'!B17</f>
        <v>05</v>
      </c>
      <c r="C17" t="str">
        <f>'Assessed Non-TIF'!C17</f>
        <v>6417</v>
      </c>
      <c r="D17" t="str">
        <f>'Assessed Non-TIF'!D17</f>
        <v>6417</v>
      </c>
      <c r="E17" t="str">
        <f>'Assessed Non-TIF'!E17</f>
        <v>ALGONA (TITONKA)</v>
      </c>
      <c r="F17" t="str">
        <f>'Assessed Non-TIF'!F17</f>
        <v>Algona (Titonka)</v>
      </c>
      <c r="G17" s="8">
        <f>SUMIFS(TaxableValuation[Taxable Residential],TaxableValuation[Dist],$C17,TaxableValuation[Tif_NonTIF],$A$4)</f>
        <v>22258639</v>
      </c>
      <c r="H17" s="8">
        <f>SUMIFS(TaxableValuation[Taxable Ag Land],TaxableValuation[Dist],$C17,TaxableValuation[Tif_NonTIF],$A$4)</f>
        <v>74450817</v>
      </c>
      <c r="I17" s="8">
        <f>SUMIFS(TaxableValuation[Taxable Ag Building],TaxableValuation[Dist],$C17,TaxableValuation[Tif_NonTIF],$A$4)</f>
        <v>3409297</v>
      </c>
      <c r="J17" s="8">
        <f>SUMIFS(TaxableValuation[Taxable Commercial],TaxableValuation[Dist],$C17,TaxableValuation[Tif_NonTIF],$A$4)</f>
        <v>4221632</v>
      </c>
      <c r="K17" s="8">
        <f>SUMIFS(TaxableValuation[Taxable Industrial],TaxableValuation[Dist],$C17,TaxableValuation[Tif_NonTIF],$A$4)</f>
        <v>68199</v>
      </c>
      <c r="L17" s="8">
        <f>SUMIFS(TaxableValuation[Taxable Reserved],TaxableValuation[Dist],$C17,TaxableValuation[Tif_NonTIF],$A$4)</f>
        <v>0</v>
      </c>
      <c r="M17" s="8">
        <f>SUMIFS(TaxableValuation[Taxable Reserved2],TaxableValuation[Dist],$C17,TaxableValuation[Tif_NonTIF],$A$4)</f>
        <v>0</v>
      </c>
      <c r="N17" s="8">
        <f>SUMIFS(TaxableValuation[Taxable Railroads],TaxableValuation[Dist],$C17,TaxableValuation[Tif_NonTIF],$A$4)</f>
        <v>0</v>
      </c>
      <c r="O17" s="8">
        <f>SUMIFS(TaxableValuation[Taxable Utilities],TaxableValuation[Dist],$C17,TaxableValuation[Tif_NonTIF],$A$4)</f>
        <v>0</v>
      </c>
      <c r="P17" s="8">
        <f>SUMIFS(TaxableValuation[Taxable Other],TaxableValuation[Dist],$C17,TaxableValuation[Tif_NonTIF],$A$4)</f>
        <v>0</v>
      </c>
      <c r="Q17" s="8">
        <f>SUMIFS(TaxableValuation[Taxable Gross],TaxableValuation[Dist],$C17,TaxableValuation[Tif_NonTIF],$A$4)</f>
        <v>104408584</v>
      </c>
      <c r="R17" s="8">
        <f>SUMIFS(TaxableValuation[Taxable Military Exempt],TaxableValuation[Dist],$C17,TaxableValuation[Tif_NonTIF],$A$4)</f>
        <v>105564</v>
      </c>
      <c r="S17" s="8">
        <f>SUMIFS(TaxableValuation[Taxable Net],TaxableValuation[Dist],$C17,TaxableValuation[Tif_NonTIF],$A$4)</f>
        <v>104303020</v>
      </c>
      <c r="T17" s="8">
        <f>SUMIFS(TaxableValuation[Taxable Gas &amp; Elec Utilities],TaxableValuation[Dist],$C17,TaxableValuation[Tif_NonTIF],$A$4)</f>
        <v>1625860</v>
      </c>
      <c r="U17" s="8">
        <f t="shared" si="0"/>
        <v>105928880</v>
      </c>
    </row>
    <row r="18" spans="1:21" x14ac:dyDescent="0.25">
      <c r="A18">
        <f>'Assessed Non-TIF'!A18</f>
        <v>2024</v>
      </c>
      <c r="B18" t="str">
        <f>'Assessed Non-TIF'!B18</f>
        <v>05</v>
      </c>
      <c r="C18" t="str">
        <f>'Assessed Non-TIF'!C18</f>
        <v>3897</v>
      </c>
      <c r="D18" t="str">
        <f>'Assessed Non-TIF'!D18</f>
        <v>3897</v>
      </c>
      <c r="E18" t="str">
        <f>'Assessed Non-TIF'!E18</f>
        <v>ALGONA (LU VERNE)</v>
      </c>
      <c r="F18" t="str">
        <f>'Assessed Non-TIF'!F18</f>
        <v>Algona (Lu Verne)</v>
      </c>
      <c r="G18" s="8">
        <f>SUMIFS(TaxableValuation[Taxable Residential],TaxableValuation[Dist],$C18,TaxableValuation[Tif_NonTIF],$A$4)</f>
        <v>32315196</v>
      </c>
      <c r="H18" s="8">
        <f>SUMIFS(TaxableValuation[Taxable Ag Land],TaxableValuation[Dist],$C18,TaxableValuation[Tif_NonTIF],$A$4)</f>
        <v>134413851</v>
      </c>
      <c r="I18" s="8">
        <f>SUMIFS(TaxableValuation[Taxable Ag Building],TaxableValuation[Dist],$C18,TaxableValuation[Tif_NonTIF],$A$4)</f>
        <v>21163772</v>
      </c>
      <c r="J18" s="8">
        <f>SUMIFS(TaxableValuation[Taxable Commercial],TaxableValuation[Dist],$C18,TaxableValuation[Tif_NonTIF],$A$4)</f>
        <v>23897012</v>
      </c>
      <c r="K18" s="8">
        <f>SUMIFS(TaxableValuation[Taxable Industrial],TaxableValuation[Dist],$C18,TaxableValuation[Tif_NonTIF],$A$4)</f>
        <v>7413124</v>
      </c>
      <c r="L18" s="8">
        <f>SUMIFS(TaxableValuation[Taxable Reserved],TaxableValuation[Dist],$C18,TaxableValuation[Tif_NonTIF],$A$4)</f>
        <v>0</v>
      </c>
      <c r="M18" s="8">
        <f>SUMIFS(TaxableValuation[Taxable Reserved2],TaxableValuation[Dist],$C18,TaxableValuation[Tif_NonTIF],$A$4)</f>
        <v>0</v>
      </c>
      <c r="N18" s="8">
        <f>SUMIFS(TaxableValuation[Taxable Railroads],TaxableValuation[Dist],$C18,TaxableValuation[Tif_NonTIF],$A$4)</f>
        <v>14385184</v>
      </c>
      <c r="O18" s="8">
        <f>SUMIFS(TaxableValuation[Taxable Utilities],TaxableValuation[Dist],$C18,TaxableValuation[Tif_NonTIF],$A$4)</f>
        <v>660854</v>
      </c>
      <c r="P18" s="8">
        <f>SUMIFS(TaxableValuation[Taxable Other],TaxableValuation[Dist],$C18,TaxableValuation[Tif_NonTIF],$A$4)</f>
        <v>0</v>
      </c>
      <c r="Q18" s="8">
        <f>SUMIFS(TaxableValuation[Taxable Gross],TaxableValuation[Dist],$C18,TaxableValuation[Tif_NonTIF],$A$4)</f>
        <v>234248993</v>
      </c>
      <c r="R18" s="8">
        <f>SUMIFS(TaxableValuation[Taxable Military Exempt],TaxableValuation[Dist],$C18,TaxableValuation[Tif_NonTIF],$A$4)</f>
        <v>139474</v>
      </c>
      <c r="S18" s="8">
        <f>SUMIFS(TaxableValuation[Taxable Net],TaxableValuation[Dist],$C18,TaxableValuation[Tif_NonTIF],$A$4)</f>
        <v>234109519</v>
      </c>
      <c r="T18" s="8">
        <f>SUMIFS(TaxableValuation[Taxable Gas &amp; Elec Utilities],TaxableValuation[Dist],$C18,TaxableValuation[Tif_NonTIF],$A$4)</f>
        <v>17678751</v>
      </c>
      <c r="U18" s="8">
        <f t="shared" si="0"/>
        <v>251788270</v>
      </c>
    </row>
    <row r="19" spans="1:21" x14ac:dyDescent="0.25">
      <c r="A19">
        <f>'Assessed Non-TIF'!A19</f>
        <v>2024</v>
      </c>
      <c r="B19" t="str">
        <f>'Assessed Non-TIF'!B19</f>
        <v>01</v>
      </c>
      <c r="C19" t="str">
        <f>'Assessed Non-TIF'!C19</f>
        <v>0135</v>
      </c>
      <c r="D19" t="str">
        <f>'Assessed Non-TIF'!D19</f>
        <v>0135</v>
      </c>
      <c r="E19" t="str">
        <f>'Assessed Non-TIF'!E19</f>
        <v>ALLAMAKEE</v>
      </c>
      <c r="F19" t="str">
        <f>'Assessed Non-TIF'!F19</f>
        <v>Allamakee</v>
      </c>
      <c r="G19" s="8">
        <f>SUMIFS(TaxableValuation[Taxable Residential],TaxableValuation[Dist],$C19,TaxableValuation[Tif_NonTIF],$A$4)</f>
        <v>298563544</v>
      </c>
      <c r="H19" s="8">
        <f>SUMIFS(TaxableValuation[Taxable Ag Land],TaxableValuation[Dist],$C19,TaxableValuation[Tif_NonTIF],$A$4)</f>
        <v>188612645</v>
      </c>
      <c r="I19" s="8">
        <f>SUMIFS(TaxableValuation[Taxable Ag Building],TaxableValuation[Dist],$C19,TaxableValuation[Tif_NonTIF],$A$4)</f>
        <v>16208268</v>
      </c>
      <c r="J19" s="8">
        <f>SUMIFS(TaxableValuation[Taxable Commercial],TaxableValuation[Dist],$C19,TaxableValuation[Tif_NonTIF],$A$4)</f>
        <v>34032856</v>
      </c>
      <c r="K19" s="8">
        <f>SUMIFS(TaxableValuation[Taxable Industrial],TaxableValuation[Dist],$C19,TaxableValuation[Tif_NonTIF],$A$4)</f>
        <v>10039630</v>
      </c>
      <c r="L19" s="8">
        <f>SUMIFS(TaxableValuation[Taxable Reserved],TaxableValuation[Dist],$C19,TaxableValuation[Tif_NonTIF],$A$4)</f>
        <v>0</v>
      </c>
      <c r="M19" s="8">
        <f>SUMIFS(TaxableValuation[Taxable Reserved2],TaxableValuation[Dist],$C19,TaxableValuation[Tif_NonTIF],$A$4)</f>
        <v>0</v>
      </c>
      <c r="N19" s="8">
        <f>SUMIFS(TaxableValuation[Taxable Railroads],TaxableValuation[Dist],$C19,TaxableValuation[Tif_NonTIF],$A$4)</f>
        <v>2558061</v>
      </c>
      <c r="O19" s="8">
        <f>SUMIFS(TaxableValuation[Taxable Utilities],TaxableValuation[Dist],$C19,TaxableValuation[Tif_NonTIF],$A$4)</f>
        <v>3486142</v>
      </c>
      <c r="P19" s="8">
        <f>SUMIFS(TaxableValuation[Taxable Other],TaxableValuation[Dist],$C19,TaxableValuation[Tif_NonTIF],$A$4)</f>
        <v>0</v>
      </c>
      <c r="Q19" s="8">
        <f>SUMIFS(TaxableValuation[Taxable Gross],TaxableValuation[Dist],$C19,TaxableValuation[Tif_NonTIF],$A$4)</f>
        <v>553501146</v>
      </c>
      <c r="R19" s="8">
        <f>SUMIFS(TaxableValuation[Taxable Military Exempt],TaxableValuation[Dist],$C19,TaxableValuation[Tif_NonTIF],$A$4)</f>
        <v>733392</v>
      </c>
      <c r="S19" s="8">
        <f>SUMIFS(TaxableValuation[Taxable Net],TaxableValuation[Dist],$C19,TaxableValuation[Tif_NonTIF],$A$4)</f>
        <v>552767754</v>
      </c>
      <c r="T19" s="8">
        <f>SUMIFS(TaxableValuation[Taxable Gas &amp; Elec Utilities],TaxableValuation[Dist],$C19,TaxableValuation[Tif_NonTIF],$A$4)</f>
        <v>4482039</v>
      </c>
      <c r="U19" s="8">
        <f t="shared" si="0"/>
        <v>557249793</v>
      </c>
    </row>
    <row r="20" spans="1:21" x14ac:dyDescent="0.25">
      <c r="A20">
        <f>'Assessed Non-TIF'!A20</f>
        <v>2024</v>
      </c>
      <c r="B20" t="str">
        <f>'Assessed Non-TIF'!B20</f>
        <v>05</v>
      </c>
      <c r="C20" t="str">
        <f>'Assessed Non-TIF'!C20</f>
        <v>0171</v>
      </c>
      <c r="D20" t="str">
        <f>'Assessed Non-TIF'!D20</f>
        <v>0171</v>
      </c>
      <c r="E20" t="str">
        <f>'Assessed Non-TIF'!E20</f>
        <v>ALTA-AURELIA</v>
      </c>
      <c r="F20" t="str">
        <f>'Assessed Non-TIF'!F20</f>
        <v>Alta-Aurelia</v>
      </c>
      <c r="G20" s="8">
        <f>SUMIFS(TaxableValuation[Taxable Residential],TaxableValuation[Dist],$C20,TaxableValuation[Tif_NonTIF],$A$4)</f>
        <v>138090506</v>
      </c>
      <c r="H20" s="8">
        <f>SUMIFS(TaxableValuation[Taxable Ag Land],TaxableValuation[Dist],$C20,TaxableValuation[Tif_NonTIF],$A$4)</f>
        <v>219175971</v>
      </c>
      <c r="I20" s="8">
        <f>SUMIFS(TaxableValuation[Taxable Ag Building],TaxableValuation[Dist],$C20,TaxableValuation[Tif_NonTIF],$A$4)</f>
        <v>12846529</v>
      </c>
      <c r="J20" s="8">
        <f>SUMIFS(TaxableValuation[Taxable Commercial],TaxableValuation[Dist],$C20,TaxableValuation[Tif_NonTIF],$A$4)</f>
        <v>24525461</v>
      </c>
      <c r="K20" s="8">
        <f>SUMIFS(TaxableValuation[Taxable Industrial],TaxableValuation[Dist],$C20,TaxableValuation[Tif_NonTIF],$A$4)</f>
        <v>53520623</v>
      </c>
      <c r="L20" s="8">
        <f>SUMIFS(TaxableValuation[Taxable Reserved],TaxableValuation[Dist],$C20,TaxableValuation[Tif_NonTIF],$A$4)</f>
        <v>0</v>
      </c>
      <c r="M20" s="8">
        <f>SUMIFS(TaxableValuation[Taxable Reserved2],TaxableValuation[Dist],$C20,TaxableValuation[Tif_NonTIF],$A$4)</f>
        <v>0</v>
      </c>
      <c r="N20" s="8">
        <f>SUMIFS(TaxableValuation[Taxable Railroads],TaxableValuation[Dist],$C20,TaxableValuation[Tif_NonTIF],$A$4)</f>
        <v>2912019</v>
      </c>
      <c r="O20" s="8">
        <f>SUMIFS(TaxableValuation[Taxable Utilities],TaxableValuation[Dist],$C20,TaxableValuation[Tif_NonTIF],$A$4)</f>
        <v>42449406</v>
      </c>
      <c r="P20" s="8">
        <f>SUMIFS(TaxableValuation[Taxable Other],TaxableValuation[Dist],$C20,TaxableValuation[Tif_NonTIF],$A$4)</f>
        <v>0</v>
      </c>
      <c r="Q20" s="8">
        <f>SUMIFS(TaxableValuation[Taxable Gross],TaxableValuation[Dist],$C20,TaxableValuation[Tif_NonTIF],$A$4)</f>
        <v>493520515</v>
      </c>
      <c r="R20" s="8">
        <f>SUMIFS(TaxableValuation[Taxable Military Exempt],TaxableValuation[Dist],$C20,TaxableValuation[Tif_NonTIF],$A$4)</f>
        <v>359288</v>
      </c>
      <c r="S20" s="8">
        <f>SUMIFS(TaxableValuation[Taxable Net],TaxableValuation[Dist],$C20,TaxableValuation[Tif_NonTIF],$A$4)</f>
        <v>493161227</v>
      </c>
      <c r="T20" s="8">
        <f>SUMIFS(TaxableValuation[Taxable Gas &amp; Elec Utilities],TaxableValuation[Dist],$C20,TaxableValuation[Tif_NonTIF],$A$4)</f>
        <v>4213204</v>
      </c>
      <c r="U20" s="8">
        <f t="shared" si="0"/>
        <v>497374431</v>
      </c>
    </row>
    <row r="21" spans="1:21" x14ac:dyDescent="0.25">
      <c r="A21">
        <f>'Assessed Non-TIF'!A21</f>
        <v>2024</v>
      </c>
      <c r="B21" t="str">
        <f>'Assessed Non-TIF'!B21</f>
        <v>11</v>
      </c>
      <c r="C21" t="str">
        <f>'Assessed Non-TIF'!C21</f>
        <v>0225</v>
      </c>
      <c r="D21" t="str">
        <f>'Assessed Non-TIF'!D21</f>
        <v>0225</v>
      </c>
      <c r="E21" t="str">
        <f>'Assessed Non-TIF'!E21</f>
        <v>AMES</v>
      </c>
      <c r="F21" t="str">
        <f>'Assessed Non-TIF'!F21</f>
        <v>Ames</v>
      </c>
      <c r="G21" s="8">
        <f>SUMIFS(TaxableValuation[Taxable Residential],TaxableValuation[Dist],$C21,TaxableValuation[Tif_NonTIF],$A$4)</f>
        <v>2021539023</v>
      </c>
      <c r="H21" s="8">
        <f>SUMIFS(TaxableValuation[Taxable Ag Land],TaxableValuation[Dist],$C21,TaxableValuation[Tif_NonTIF],$A$4)</f>
        <v>9489820</v>
      </c>
      <c r="I21" s="8">
        <f>SUMIFS(TaxableValuation[Taxable Ag Building],TaxableValuation[Dist],$C21,TaxableValuation[Tif_NonTIF],$A$4)</f>
        <v>316628</v>
      </c>
      <c r="J21" s="8">
        <f>SUMIFS(TaxableValuation[Taxable Commercial],TaxableValuation[Dist],$C21,TaxableValuation[Tif_NonTIF],$A$4)</f>
        <v>900046868</v>
      </c>
      <c r="K21" s="8">
        <f>SUMIFS(TaxableValuation[Taxable Industrial],TaxableValuation[Dist],$C21,TaxableValuation[Tif_NonTIF],$A$4)</f>
        <v>144786745</v>
      </c>
      <c r="L21" s="8">
        <f>SUMIFS(TaxableValuation[Taxable Reserved],TaxableValuation[Dist],$C21,TaxableValuation[Tif_NonTIF],$A$4)</f>
        <v>0</v>
      </c>
      <c r="M21" s="8">
        <f>SUMIFS(TaxableValuation[Taxable Reserved2],TaxableValuation[Dist],$C21,TaxableValuation[Tif_NonTIF],$A$4)</f>
        <v>0</v>
      </c>
      <c r="N21" s="8">
        <f>SUMIFS(TaxableValuation[Taxable Railroads],TaxableValuation[Dist],$C21,TaxableValuation[Tif_NonTIF],$A$4)</f>
        <v>11716694</v>
      </c>
      <c r="O21" s="8">
        <f>SUMIFS(TaxableValuation[Taxable Utilities],TaxableValuation[Dist],$C21,TaxableValuation[Tif_NonTIF],$A$4)</f>
        <v>961248</v>
      </c>
      <c r="P21" s="8">
        <f>SUMIFS(TaxableValuation[Taxable Other],TaxableValuation[Dist],$C21,TaxableValuation[Tif_NonTIF],$A$4)</f>
        <v>0</v>
      </c>
      <c r="Q21" s="8">
        <f>SUMIFS(TaxableValuation[Taxable Gross],TaxableValuation[Dist],$C21,TaxableValuation[Tif_NonTIF],$A$4)</f>
        <v>3088857026</v>
      </c>
      <c r="R21" s="8">
        <f>SUMIFS(TaxableValuation[Taxable Military Exempt],TaxableValuation[Dist],$C21,TaxableValuation[Tif_NonTIF],$A$4)</f>
        <v>1666800</v>
      </c>
      <c r="S21" s="8">
        <f>SUMIFS(TaxableValuation[Taxable Net],TaxableValuation[Dist],$C21,TaxableValuation[Tif_NonTIF],$A$4)</f>
        <v>3087190226</v>
      </c>
      <c r="T21" s="8">
        <f>SUMIFS(TaxableValuation[Taxable Gas &amp; Elec Utilities],TaxableValuation[Dist],$C21,TaxableValuation[Tif_NonTIF],$A$4)</f>
        <v>9110599</v>
      </c>
      <c r="U21" s="8">
        <f t="shared" si="0"/>
        <v>3096300825</v>
      </c>
    </row>
    <row r="22" spans="1:21" x14ac:dyDescent="0.25">
      <c r="A22">
        <f>'Assessed Non-TIF'!A22</f>
        <v>2024</v>
      </c>
      <c r="B22" t="str">
        <f>'Assessed Non-TIF'!B22</f>
        <v>10</v>
      </c>
      <c r="C22" t="str">
        <f>'Assessed Non-TIF'!C22</f>
        <v>0234</v>
      </c>
      <c r="D22" t="str">
        <f>'Assessed Non-TIF'!D22</f>
        <v>0234</v>
      </c>
      <c r="E22" t="str">
        <f>'Assessed Non-TIF'!E22</f>
        <v>ANAMOSA</v>
      </c>
      <c r="F22" t="str">
        <f>'Assessed Non-TIF'!F22</f>
        <v>Anamosa</v>
      </c>
      <c r="G22" s="8">
        <f>SUMIFS(TaxableValuation[Taxable Residential],TaxableValuation[Dist],$C22,TaxableValuation[Tif_NonTIF],$A$4)</f>
        <v>314233417</v>
      </c>
      <c r="H22" s="8">
        <f>SUMIFS(TaxableValuation[Taxable Ag Land],TaxableValuation[Dist],$C22,TaxableValuation[Tif_NonTIF],$A$4)</f>
        <v>85064140</v>
      </c>
      <c r="I22" s="8">
        <f>SUMIFS(TaxableValuation[Taxable Ag Building],TaxableValuation[Dist],$C22,TaxableValuation[Tif_NonTIF],$A$4)</f>
        <v>3907827</v>
      </c>
      <c r="J22" s="8">
        <f>SUMIFS(TaxableValuation[Taxable Commercial],TaxableValuation[Dist],$C22,TaxableValuation[Tif_NonTIF],$A$4)</f>
        <v>38952757</v>
      </c>
      <c r="K22" s="8">
        <f>SUMIFS(TaxableValuation[Taxable Industrial],TaxableValuation[Dist],$C22,TaxableValuation[Tif_NonTIF],$A$4)</f>
        <v>3185630</v>
      </c>
      <c r="L22" s="8">
        <f>SUMIFS(TaxableValuation[Taxable Reserved],TaxableValuation[Dist],$C22,TaxableValuation[Tif_NonTIF],$A$4)</f>
        <v>0</v>
      </c>
      <c r="M22" s="8">
        <f>SUMIFS(TaxableValuation[Taxable Reserved2],TaxableValuation[Dist],$C22,TaxableValuation[Tif_NonTIF],$A$4)</f>
        <v>0</v>
      </c>
      <c r="N22" s="8">
        <f>SUMIFS(TaxableValuation[Taxable Railroads],TaxableValuation[Dist],$C22,TaxableValuation[Tif_NonTIF],$A$4)</f>
        <v>0</v>
      </c>
      <c r="O22" s="8">
        <f>SUMIFS(TaxableValuation[Taxable Utilities],TaxableValuation[Dist],$C22,TaxableValuation[Tif_NonTIF],$A$4)</f>
        <v>4962287</v>
      </c>
      <c r="P22" s="8">
        <f>SUMIFS(TaxableValuation[Taxable Other],TaxableValuation[Dist],$C22,TaxableValuation[Tif_NonTIF],$A$4)</f>
        <v>0</v>
      </c>
      <c r="Q22" s="8">
        <f>SUMIFS(TaxableValuation[Taxable Gross],TaxableValuation[Dist],$C22,TaxableValuation[Tif_NonTIF],$A$4)</f>
        <v>450306058</v>
      </c>
      <c r="R22" s="8">
        <f>SUMIFS(TaxableValuation[Taxable Military Exempt],TaxableValuation[Dist],$C22,TaxableValuation[Tif_NonTIF],$A$4)</f>
        <v>804599</v>
      </c>
      <c r="S22" s="8">
        <f>SUMIFS(TaxableValuation[Taxable Net],TaxableValuation[Dist],$C22,TaxableValuation[Tif_NonTIF],$A$4)</f>
        <v>449501459</v>
      </c>
      <c r="T22" s="8">
        <f>SUMIFS(TaxableValuation[Taxable Gas &amp; Elec Utilities],TaxableValuation[Dist],$C22,TaxableValuation[Tif_NonTIF],$A$4)</f>
        <v>7847667</v>
      </c>
      <c r="U22" s="8">
        <f t="shared" si="0"/>
        <v>457349126</v>
      </c>
    </row>
    <row r="23" spans="1:21" x14ac:dyDescent="0.25">
      <c r="A23">
        <f>'Assessed Non-TIF'!A23</f>
        <v>2024</v>
      </c>
      <c r="B23" t="str">
        <f>'Assessed Non-TIF'!B23</f>
        <v>09</v>
      </c>
      <c r="C23" t="str">
        <f>'Assessed Non-TIF'!C23</f>
        <v>0243</v>
      </c>
      <c r="D23" t="str">
        <f>'Assessed Non-TIF'!D23</f>
        <v>0243</v>
      </c>
      <c r="E23" t="str">
        <f>'Assessed Non-TIF'!E23</f>
        <v>ANDREW</v>
      </c>
      <c r="F23" t="str">
        <f>'Assessed Non-TIF'!F23</f>
        <v>Andrew</v>
      </c>
      <c r="G23" s="8">
        <f>SUMIFS(TaxableValuation[Taxable Residential],TaxableValuation[Dist],$C23,TaxableValuation[Tif_NonTIF],$A$4)</f>
        <v>55529278</v>
      </c>
      <c r="H23" s="8">
        <f>SUMIFS(TaxableValuation[Taxable Ag Land],TaxableValuation[Dist],$C23,TaxableValuation[Tif_NonTIF],$A$4)</f>
        <v>62749692</v>
      </c>
      <c r="I23" s="8">
        <f>SUMIFS(TaxableValuation[Taxable Ag Building],TaxableValuation[Dist],$C23,TaxableValuation[Tif_NonTIF],$A$4)</f>
        <v>3812632</v>
      </c>
      <c r="J23" s="8">
        <f>SUMIFS(TaxableValuation[Taxable Commercial],TaxableValuation[Dist],$C23,TaxableValuation[Tif_NonTIF],$A$4)</f>
        <v>1527233</v>
      </c>
      <c r="K23" s="8">
        <f>SUMIFS(TaxableValuation[Taxable Industrial],TaxableValuation[Dist],$C23,TaxableValuation[Tif_NonTIF],$A$4)</f>
        <v>1640835</v>
      </c>
      <c r="L23" s="8">
        <f>SUMIFS(TaxableValuation[Taxable Reserved],TaxableValuation[Dist],$C23,TaxableValuation[Tif_NonTIF],$A$4)</f>
        <v>0</v>
      </c>
      <c r="M23" s="8">
        <f>SUMIFS(TaxableValuation[Taxable Reserved2],TaxableValuation[Dist],$C23,TaxableValuation[Tif_NonTIF],$A$4)</f>
        <v>0</v>
      </c>
      <c r="N23" s="8">
        <f>SUMIFS(TaxableValuation[Taxable Railroads],TaxableValuation[Dist],$C23,TaxableValuation[Tif_NonTIF],$A$4)</f>
        <v>0</v>
      </c>
      <c r="O23" s="8">
        <f>SUMIFS(TaxableValuation[Taxable Utilities],TaxableValuation[Dist],$C23,TaxableValuation[Tif_NonTIF],$A$4)</f>
        <v>865787</v>
      </c>
      <c r="P23" s="8">
        <f>SUMIFS(TaxableValuation[Taxable Other],TaxableValuation[Dist],$C23,TaxableValuation[Tif_NonTIF],$A$4)</f>
        <v>0</v>
      </c>
      <c r="Q23" s="8">
        <f>SUMIFS(TaxableValuation[Taxable Gross],TaxableValuation[Dist],$C23,TaxableValuation[Tif_NonTIF],$A$4)</f>
        <v>126125457</v>
      </c>
      <c r="R23" s="8">
        <f>SUMIFS(TaxableValuation[Taxable Military Exempt],TaxableValuation[Dist],$C23,TaxableValuation[Tif_NonTIF],$A$4)</f>
        <v>105564</v>
      </c>
      <c r="S23" s="8">
        <f>SUMIFS(TaxableValuation[Taxable Net],TaxableValuation[Dist],$C23,TaxableValuation[Tif_NonTIF],$A$4)</f>
        <v>126019893</v>
      </c>
      <c r="T23" s="8">
        <f>SUMIFS(TaxableValuation[Taxable Gas &amp; Elec Utilities],TaxableValuation[Dist],$C23,TaxableValuation[Tif_NonTIF],$A$4)</f>
        <v>3101805</v>
      </c>
      <c r="U23" s="8">
        <f t="shared" si="0"/>
        <v>129121698</v>
      </c>
    </row>
    <row r="24" spans="1:21" x14ac:dyDescent="0.25">
      <c r="A24">
        <f>'Assessed Non-TIF'!A24</f>
        <v>2024</v>
      </c>
      <c r="B24" t="str">
        <f>'Assessed Non-TIF'!B24</f>
        <v>11</v>
      </c>
      <c r="C24" t="str">
        <f>'Assessed Non-TIF'!C24</f>
        <v>0261</v>
      </c>
      <c r="D24" t="str">
        <f>'Assessed Non-TIF'!D24</f>
        <v>0261</v>
      </c>
      <c r="E24" t="str">
        <f>'Assessed Non-TIF'!E24</f>
        <v>ANKENY</v>
      </c>
      <c r="F24" t="str">
        <f>'Assessed Non-TIF'!F24</f>
        <v>Ankeny</v>
      </c>
      <c r="G24" s="8">
        <f>SUMIFS(TaxableValuation[Taxable Residential],TaxableValuation[Dist],$C24,TaxableValuation[Tif_NonTIF],$A$4)</f>
        <v>3842136368</v>
      </c>
      <c r="H24" s="8">
        <f>SUMIFS(TaxableValuation[Taxable Ag Land],TaxableValuation[Dist],$C24,TaxableValuation[Tif_NonTIF],$A$4)</f>
        <v>12793356</v>
      </c>
      <c r="I24" s="8">
        <f>SUMIFS(TaxableValuation[Taxable Ag Building],TaxableValuation[Dist],$C24,TaxableValuation[Tif_NonTIF],$A$4)</f>
        <v>699540</v>
      </c>
      <c r="J24" s="8">
        <f>SUMIFS(TaxableValuation[Taxable Commercial],TaxableValuation[Dist],$C24,TaxableValuation[Tif_NonTIF],$A$4)</f>
        <v>863972101</v>
      </c>
      <c r="K24" s="8">
        <f>SUMIFS(TaxableValuation[Taxable Industrial],TaxableValuation[Dist],$C24,TaxableValuation[Tif_NonTIF],$A$4)</f>
        <v>151349986</v>
      </c>
      <c r="L24" s="8">
        <f>SUMIFS(TaxableValuation[Taxable Reserved],TaxableValuation[Dist],$C24,TaxableValuation[Tif_NonTIF],$A$4)</f>
        <v>0</v>
      </c>
      <c r="M24" s="8">
        <f>SUMIFS(TaxableValuation[Taxable Reserved2],TaxableValuation[Dist],$C24,TaxableValuation[Tif_NonTIF],$A$4)</f>
        <v>0</v>
      </c>
      <c r="N24" s="8">
        <f>SUMIFS(TaxableValuation[Taxable Railroads],TaxableValuation[Dist],$C24,TaxableValuation[Tif_NonTIF],$A$4)</f>
        <v>2351686</v>
      </c>
      <c r="O24" s="8">
        <f>SUMIFS(TaxableValuation[Taxable Utilities],TaxableValuation[Dist],$C24,TaxableValuation[Tif_NonTIF],$A$4)</f>
        <v>1345329</v>
      </c>
      <c r="P24" s="8">
        <f>SUMIFS(TaxableValuation[Taxable Other],TaxableValuation[Dist],$C24,TaxableValuation[Tif_NonTIF],$A$4)</f>
        <v>0</v>
      </c>
      <c r="Q24" s="8">
        <f>SUMIFS(TaxableValuation[Taxable Gross],TaxableValuation[Dist],$C24,TaxableValuation[Tif_NonTIF],$A$4)</f>
        <v>4874648366</v>
      </c>
      <c r="R24" s="8">
        <f>SUMIFS(TaxableValuation[Taxable Military Exempt],TaxableValuation[Dist],$C24,TaxableValuation[Tif_NonTIF],$A$4)</f>
        <v>3744744</v>
      </c>
      <c r="S24" s="8">
        <f>SUMIFS(TaxableValuation[Taxable Net],TaxableValuation[Dist],$C24,TaxableValuation[Tif_NonTIF],$A$4)</f>
        <v>4870903622</v>
      </c>
      <c r="T24" s="8">
        <f>SUMIFS(TaxableValuation[Taxable Gas &amp; Elec Utilities],TaxableValuation[Dist],$C24,TaxableValuation[Tif_NonTIF],$A$4)</f>
        <v>39714322</v>
      </c>
      <c r="U24" s="8">
        <f t="shared" si="0"/>
        <v>4910617944</v>
      </c>
    </row>
    <row r="25" spans="1:21" x14ac:dyDescent="0.25">
      <c r="A25">
        <f>'Assessed Non-TIF'!A25</f>
        <v>2024</v>
      </c>
      <c r="B25" t="str">
        <f>'Assessed Non-TIF'!B25</f>
        <v>07</v>
      </c>
      <c r="C25" t="str">
        <f>'Assessed Non-TIF'!C25</f>
        <v>0279</v>
      </c>
      <c r="D25" t="str">
        <f>'Assessed Non-TIF'!D25</f>
        <v>0279</v>
      </c>
      <c r="E25" t="str">
        <f>'Assessed Non-TIF'!E25</f>
        <v>APLINGTON-PARKERSBURG</v>
      </c>
      <c r="F25" t="str">
        <f>'Assessed Non-TIF'!F25</f>
        <v>Aplington-Parkersburg</v>
      </c>
      <c r="G25" s="8">
        <f>SUMIFS(TaxableValuation[Taxable Residential],TaxableValuation[Dist],$C25,TaxableValuation[Tif_NonTIF],$A$4)</f>
        <v>152192888</v>
      </c>
      <c r="H25" s="8">
        <f>SUMIFS(TaxableValuation[Taxable Ag Land],TaxableValuation[Dist],$C25,TaxableValuation[Tif_NonTIF],$A$4)</f>
        <v>125312464</v>
      </c>
      <c r="I25" s="8">
        <f>SUMIFS(TaxableValuation[Taxable Ag Building],TaxableValuation[Dist],$C25,TaxableValuation[Tif_NonTIF],$A$4)</f>
        <v>6770486</v>
      </c>
      <c r="J25" s="8">
        <f>SUMIFS(TaxableValuation[Taxable Commercial],TaxableValuation[Dist],$C25,TaxableValuation[Tif_NonTIF],$A$4)</f>
        <v>15070860</v>
      </c>
      <c r="K25" s="8">
        <f>SUMIFS(TaxableValuation[Taxable Industrial],TaxableValuation[Dist],$C25,TaxableValuation[Tif_NonTIF],$A$4)</f>
        <v>4725371</v>
      </c>
      <c r="L25" s="8">
        <f>SUMIFS(TaxableValuation[Taxable Reserved],TaxableValuation[Dist],$C25,TaxableValuation[Tif_NonTIF],$A$4)</f>
        <v>0</v>
      </c>
      <c r="M25" s="8">
        <f>SUMIFS(TaxableValuation[Taxable Reserved2],TaxableValuation[Dist],$C25,TaxableValuation[Tif_NonTIF],$A$4)</f>
        <v>0</v>
      </c>
      <c r="N25" s="8">
        <f>SUMIFS(TaxableValuation[Taxable Railroads],TaxableValuation[Dist],$C25,TaxableValuation[Tif_NonTIF],$A$4)</f>
        <v>3672225</v>
      </c>
      <c r="O25" s="8">
        <f>SUMIFS(TaxableValuation[Taxable Utilities],TaxableValuation[Dist],$C25,TaxableValuation[Tif_NonTIF],$A$4)</f>
        <v>900863</v>
      </c>
      <c r="P25" s="8">
        <f>SUMIFS(TaxableValuation[Taxable Other],TaxableValuation[Dist],$C25,TaxableValuation[Tif_NonTIF],$A$4)</f>
        <v>0</v>
      </c>
      <c r="Q25" s="8">
        <f>SUMIFS(TaxableValuation[Taxable Gross],TaxableValuation[Dist],$C25,TaxableValuation[Tif_NonTIF],$A$4)</f>
        <v>308645157</v>
      </c>
      <c r="R25" s="8">
        <f>SUMIFS(TaxableValuation[Taxable Military Exempt],TaxableValuation[Dist],$C25,TaxableValuation[Tif_NonTIF],$A$4)</f>
        <v>431516</v>
      </c>
      <c r="S25" s="8">
        <f>SUMIFS(TaxableValuation[Taxable Net],TaxableValuation[Dist],$C25,TaxableValuation[Tif_NonTIF],$A$4)</f>
        <v>308213641</v>
      </c>
      <c r="T25" s="8">
        <f>SUMIFS(TaxableValuation[Taxable Gas &amp; Elec Utilities],TaxableValuation[Dist],$C25,TaxableValuation[Tif_NonTIF],$A$4)</f>
        <v>25375830</v>
      </c>
      <c r="U25" s="8">
        <f t="shared" si="0"/>
        <v>333589471</v>
      </c>
    </row>
    <row r="26" spans="1:21" x14ac:dyDescent="0.25">
      <c r="A26">
        <f>'Assessed Non-TIF'!A26</f>
        <v>2024</v>
      </c>
      <c r="B26" t="str">
        <f>'Assessed Non-TIF'!B26</f>
        <v>12</v>
      </c>
      <c r="C26" t="str">
        <f>'Assessed Non-TIF'!C26</f>
        <v>0355</v>
      </c>
      <c r="D26" t="str">
        <f>'Assessed Non-TIF'!D26</f>
        <v>0355</v>
      </c>
      <c r="E26" t="str">
        <f>'Assessed Non-TIF'!E26</f>
        <v>AR-WE-VA</v>
      </c>
      <c r="F26" t="str">
        <f>'Assessed Non-TIF'!F26</f>
        <v>Ar-We-Va</v>
      </c>
      <c r="G26" s="8">
        <f>SUMIFS(TaxableValuation[Taxable Residential],TaxableValuation[Dist],$C26,TaxableValuation[Tif_NonTIF],$A$4)</f>
        <v>52683221</v>
      </c>
      <c r="H26" s="8">
        <f>SUMIFS(TaxableValuation[Taxable Ag Land],TaxableValuation[Dist],$C26,TaxableValuation[Tif_NonTIF],$A$4)</f>
        <v>148236338</v>
      </c>
      <c r="I26" s="8">
        <f>SUMIFS(TaxableValuation[Taxable Ag Building],TaxableValuation[Dist],$C26,TaxableValuation[Tif_NonTIF],$A$4)</f>
        <v>11524956</v>
      </c>
      <c r="J26" s="8">
        <f>SUMIFS(TaxableValuation[Taxable Commercial],TaxableValuation[Dist],$C26,TaxableValuation[Tif_NonTIF],$A$4)</f>
        <v>5205208</v>
      </c>
      <c r="K26" s="8">
        <f>SUMIFS(TaxableValuation[Taxable Industrial],TaxableValuation[Dist],$C26,TaxableValuation[Tif_NonTIF],$A$4)</f>
        <v>51251120</v>
      </c>
      <c r="L26" s="8">
        <f>SUMIFS(TaxableValuation[Taxable Reserved],TaxableValuation[Dist],$C26,TaxableValuation[Tif_NonTIF],$A$4)</f>
        <v>0</v>
      </c>
      <c r="M26" s="8">
        <f>SUMIFS(TaxableValuation[Taxable Reserved2],TaxableValuation[Dist],$C26,TaxableValuation[Tif_NonTIF],$A$4)</f>
        <v>0</v>
      </c>
      <c r="N26" s="8">
        <f>SUMIFS(TaxableValuation[Taxable Railroads],TaxableValuation[Dist],$C26,TaxableValuation[Tif_NonTIF],$A$4)</f>
        <v>17594356</v>
      </c>
      <c r="O26" s="8">
        <f>SUMIFS(TaxableValuation[Taxable Utilities],TaxableValuation[Dist],$C26,TaxableValuation[Tif_NonTIF],$A$4)</f>
        <v>749194</v>
      </c>
      <c r="P26" s="8">
        <f>SUMIFS(TaxableValuation[Taxable Other],TaxableValuation[Dist],$C26,TaxableValuation[Tif_NonTIF],$A$4)</f>
        <v>0</v>
      </c>
      <c r="Q26" s="8">
        <f>SUMIFS(TaxableValuation[Taxable Gross],TaxableValuation[Dist],$C26,TaxableValuation[Tif_NonTIF],$A$4)</f>
        <v>287244393</v>
      </c>
      <c r="R26" s="8">
        <f>SUMIFS(TaxableValuation[Taxable Military Exempt],TaxableValuation[Dist],$C26,TaxableValuation[Tif_NonTIF],$A$4)</f>
        <v>159272</v>
      </c>
      <c r="S26" s="8">
        <f>SUMIFS(TaxableValuation[Taxable Net],TaxableValuation[Dist],$C26,TaxableValuation[Tif_NonTIF],$A$4)</f>
        <v>287085121</v>
      </c>
      <c r="T26" s="8">
        <f>SUMIFS(TaxableValuation[Taxable Gas &amp; Elec Utilities],TaxableValuation[Dist],$C26,TaxableValuation[Tif_NonTIF],$A$4)</f>
        <v>2378427</v>
      </c>
      <c r="U26" s="8">
        <f t="shared" si="0"/>
        <v>289463548</v>
      </c>
    </row>
    <row r="27" spans="1:21" x14ac:dyDescent="0.25">
      <c r="A27">
        <f>'Assessed Non-TIF'!A27</f>
        <v>2024</v>
      </c>
      <c r="B27" t="str">
        <f>'Assessed Non-TIF'!B27</f>
        <v>13</v>
      </c>
      <c r="C27" t="str">
        <f>'Assessed Non-TIF'!C27</f>
        <v>0387</v>
      </c>
      <c r="D27" t="str">
        <f>'Assessed Non-TIF'!D27</f>
        <v>0387</v>
      </c>
      <c r="E27" t="str">
        <f>'Assessed Non-TIF'!E27</f>
        <v>ATLANTIC</v>
      </c>
      <c r="F27" t="str">
        <f>'Assessed Non-TIF'!F27</f>
        <v>Atlantic</v>
      </c>
      <c r="G27" s="8">
        <f>SUMIFS(TaxableValuation[Taxable Residential],TaxableValuation[Dist],$C27,TaxableValuation[Tif_NonTIF],$A$4)</f>
        <v>235396658</v>
      </c>
      <c r="H27" s="8">
        <f>SUMIFS(TaxableValuation[Taxable Ag Land],TaxableValuation[Dist],$C27,TaxableValuation[Tif_NonTIF],$A$4)</f>
        <v>163479656</v>
      </c>
      <c r="I27" s="8">
        <f>SUMIFS(TaxableValuation[Taxable Ag Building],TaxableValuation[Dist],$C27,TaxableValuation[Tif_NonTIF],$A$4)</f>
        <v>7400960</v>
      </c>
      <c r="J27" s="8">
        <f>SUMIFS(TaxableValuation[Taxable Commercial],TaxableValuation[Dist],$C27,TaxableValuation[Tif_NonTIF],$A$4)</f>
        <v>72737487</v>
      </c>
      <c r="K27" s="8">
        <f>SUMIFS(TaxableValuation[Taxable Industrial],TaxableValuation[Dist],$C27,TaxableValuation[Tif_NonTIF],$A$4)</f>
        <v>8046673</v>
      </c>
      <c r="L27" s="8">
        <f>SUMIFS(TaxableValuation[Taxable Reserved],TaxableValuation[Dist],$C27,TaxableValuation[Tif_NonTIF],$A$4)</f>
        <v>0</v>
      </c>
      <c r="M27" s="8">
        <f>SUMIFS(TaxableValuation[Taxable Reserved2],TaxableValuation[Dist],$C27,TaxableValuation[Tif_NonTIF],$A$4)</f>
        <v>0</v>
      </c>
      <c r="N27" s="8">
        <f>SUMIFS(TaxableValuation[Taxable Railroads],TaxableValuation[Dist],$C27,TaxableValuation[Tif_NonTIF],$A$4)</f>
        <v>4234021</v>
      </c>
      <c r="O27" s="8">
        <f>SUMIFS(TaxableValuation[Taxable Utilities],TaxableValuation[Dist],$C27,TaxableValuation[Tif_NonTIF],$A$4)</f>
        <v>18479409</v>
      </c>
      <c r="P27" s="8">
        <f>SUMIFS(TaxableValuation[Taxable Other],TaxableValuation[Dist],$C27,TaxableValuation[Tif_NonTIF],$A$4)</f>
        <v>0</v>
      </c>
      <c r="Q27" s="8">
        <f>SUMIFS(TaxableValuation[Taxable Gross],TaxableValuation[Dist],$C27,TaxableValuation[Tif_NonTIF],$A$4)</f>
        <v>509774864</v>
      </c>
      <c r="R27" s="8">
        <f>SUMIFS(TaxableValuation[Taxable Military Exempt],TaxableValuation[Dist],$C27,TaxableValuation[Tif_NonTIF],$A$4)</f>
        <v>716724</v>
      </c>
      <c r="S27" s="8">
        <f>SUMIFS(TaxableValuation[Taxable Net],TaxableValuation[Dist],$C27,TaxableValuation[Tif_NonTIF],$A$4)</f>
        <v>509058140</v>
      </c>
      <c r="T27" s="8">
        <f>SUMIFS(TaxableValuation[Taxable Gas &amp; Elec Utilities],TaxableValuation[Dist],$C27,TaxableValuation[Tif_NonTIF],$A$4)</f>
        <v>13255885</v>
      </c>
      <c r="U27" s="8">
        <f t="shared" si="0"/>
        <v>522314025</v>
      </c>
    </row>
    <row r="28" spans="1:21" x14ac:dyDescent="0.25">
      <c r="A28">
        <f>'Assessed Non-TIF'!A28</f>
        <v>2024</v>
      </c>
      <c r="B28" t="str">
        <f>'Assessed Non-TIF'!B28</f>
        <v>11</v>
      </c>
      <c r="C28" t="str">
        <f>'Assessed Non-TIF'!C28</f>
        <v>0414</v>
      </c>
      <c r="D28" t="str">
        <f>'Assessed Non-TIF'!D28</f>
        <v>0414</v>
      </c>
      <c r="E28" t="str">
        <f>'Assessed Non-TIF'!E28</f>
        <v>AUDUBON</v>
      </c>
      <c r="F28" t="str">
        <f>'Assessed Non-TIF'!F28</f>
        <v>Audubon</v>
      </c>
      <c r="G28" s="8">
        <f>SUMIFS(TaxableValuation[Taxable Residential],TaxableValuation[Dist],$C28,TaxableValuation[Tif_NonTIF],$A$4)</f>
        <v>76024103</v>
      </c>
      <c r="H28" s="8">
        <f>SUMIFS(TaxableValuation[Taxable Ag Land],TaxableValuation[Dist],$C28,TaxableValuation[Tif_NonTIF],$A$4)</f>
        <v>179718024</v>
      </c>
      <c r="I28" s="8">
        <f>SUMIFS(TaxableValuation[Taxable Ag Building],TaxableValuation[Dist],$C28,TaxableValuation[Tif_NonTIF],$A$4)</f>
        <v>12476177</v>
      </c>
      <c r="J28" s="8">
        <f>SUMIFS(TaxableValuation[Taxable Commercial],TaxableValuation[Dist],$C28,TaxableValuation[Tif_NonTIF],$A$4)</f>
        <v>23646544</v>
      </c>
      <c r="K28" s="8">
        <f>SUMIFS(TaxableValuation[Taxable Industrial],TaxableValuation[Dist],$C28,TaxableValuation[Tif_NonTIF],$A$4)</f>
        <v>6534832</v>
      </c>
      <c r="L28" s="8">
        <f>SUMIFS(TaxableValuation[Taxable Reserved],TaxableValuation[Dist],$C28,TaxableValuation[Tif_NonTIF],$A$4)</f>
        <v>0</v>
      </c>
      <c r="M28" s="8">
        <f>SUMIFS(TaxableValuation[Taxable Reserved2],TaxableValuation[Dist],$C28,TaxableValuation[Tif_NonTIF],$A$4)</f>
        <v>0</v>
      </c>
      <c r="N28" s="8">
        <f>SUMIFS(TaxableValuation[Taxable Railroads],TaxableValuation[Dist],$C28,TaxableValuation[Tif_NonTIF],$A$4)</f>
        <v>0</v>
      </c>
      <c r="O28" s="8">
        <f>SUMIFS(TaxableValuation[Taxable Utilities],TaxableValuation[Dist],$C28,TaxableValuation[Tif_NonTIF],$A$4)</f>
        <v>215673</v>
      </c>
      <c r="P28" s="8">
        <f>SUMIFS(TaxableValuation[Taxable Other],TaxableValuation[Dist],$C28,TaxableValuation[Tif_NonTIF],$A$4)</f>
        <v>0</v>
      </c>
      <c r="Q28" s="8">
        <f>SUMIFS(TaxableValuation[Taxable Gross],TaxableValuation[Dist],$C28,TaxableValuation[Tif_NonTIF],$A$4)</f>
        <v>298615353</v>
      </c>
      <c r="R28" s="8">
        <f>SUMIFS(TaxableValuation[Taxable Military Exempt],TaxableValuation[Dist],$C28,TaxableValuation[Tif_NonTIF],$A$4)</f>
        <v>312988</v>
      </c>
      <c r="S28" s="8">
        <f>SUMIFS(TaxableValuation[Taxable Net],TaxableValuation[Dist],$C28,TaxableValuation[Tif_NonTIF],$A$4)</f>
        <v>298302365</v>
      </c>
      <c r="T28" s="8">
        <f>SUMIFS(TaxableValuation[Taxable Gas &amp; Elec Utilities],TaxableValuation[Dist],$C28,TaxableValuation[Tif_NonTIF],$A$4)</f>
        <v>6104921</v>
      </c>
      <c r="U28" s="8">
        <f t="shared" si="0"/>
        <v>304407286</v>
      </c>
    </row>
    <row r="29" spans="1:21" x14ac:dyDescent="0.25">
      <c r="A29">
        <f>'Assessed Non-TIF'!A29</f>
        <v>2024</v>
      </c>
      <c r="B29" t="str">
        <f>'Assessed Non-TIF'!B29</f>
        <v>11</v>
      </c>
      <c r="C29" t="str">
        <f>'Assessed Non-TIF'!C29</f>
        <v>0472</v>
      </c>
      <c r="D29" t="str">
        <f>'Assessed Non-TIF'!D29</f>
        <v>0472</v>
      </c>
      <c r="E29" t="str">
        <f>'Assessed Non-TIF'!E29</f>
        <v>BALLARD</v>
      </c>
      <c r="F29" t="str">
        <f>'Assessed Non-TIF'!F29</f>
        <v>Ballard</v>
      </c>
      <c r="G29" s="8">
        <f>SUMIFS(TaxableValuation[Taxable Residential],TaxableValuation[Dist],$C29,TaxableValuation[Tif_NonTIF],$A$4)</f>
        <v>271570405</v>
      </c>
      <c r="H29" s="8">
        <f>SUMIFS(TaxableValuation[Taxable Ag Land],TaxableValuation[Dist],$C29,TaxableValuation[Tif_NonTIF],$A$4)</f>
        <v>63668644</v>
      </c>
      <c r="I29" s="8">
        <f>SUMIFS(TaxableValuation[Taxable Ag Building],TaxableValuation[Dist],$C29,TaxableValuation[Tif_NonTIF],$A$4)</f>
        <v>2322522</v>
      </c>
      <c r="J29" s="8">
        <f>SUMIFS(TaxableValuation[Taxable Commercial],TaxableValuation[Dist],$C29,TaxableValuation[Tif_NonTIF],$A$4)</f>
        <v>48388248</v>
      </c>
      <c r="K29" s="8">
        <f>SUMIFS(TaxableValuation[Taxable Industrial],TaxableValuation[Dist],$C29,TaxableValuation[Tif_NonTIF],$A$4)</f>
        <v>33018088</v>
      </c>
      <c r="L29" s="8">
        <f>SUMIFS(TaxableValuation[Taxable Reserved],TaxableValuation[Dist],$C29,TaxableValuation[Tif_NonTIF],$A$4)</f>
        <v>0</v>
      </c>
      <c r="M29" s="8">
        <f>SUMIFS(TaxableValuation[Taxable Reserved2],TaxableValuation[Dist],$C29,TaxableValuation[Tif_NonTIF],$A$4)</f>
        <v>0</v>
      </c>
      <c r="N29" s="8">
        <f>SUMIFS(TaxableValuation[Taxable Railroads],TaxableValuation[Dist],$C29,TaxableValuation[Tif_NonTIF],$A$4)</f>
        <v>6999884</v>
      </c>
      <c r="O29" s="8">
        <f>SUMIFS(TaxableValuation[Taxable Utilities],TaxableValuation[Dist],$C29,TaxableValuation[Tif_NonTIF],$A$4)</f>
        <v>58129467</v>
      </c>
      <c r="P29" s="8">
        <f>SUMIFS(TaxableValuation[Taxable Other],TaxableValuation[Dist],$C29,TaxableValuation[Tif_NonTIF],$A$4)</f>
        <v>0</v>
      </c>
      <c r="Q29" s="8">
        <f>SUMIFS(TaxableValuation[Taxable Gross],TaxableValuation[Dist],$C29,TaxableValuation[Tif_NonTIF],$A$4)</f>
        <v>484097258</v>
      </c>
      <c r="R29" s="8">
        <f>SUMIFS(TaxableValuation[Taxable Military Exempt],TaxableValuation[Dist],$C29,TaxableValuation[Tif_NonTIF],$A$4)</f>
        <v>503744</v>
      </c>
      <c r="S29" s="8">
        <f>SUMIFS(TaxableValuation[Taxable Net],TaxableValuation[Dist],$C29,TaxableValuation[Tif_NonTIF],$A$4)</f>
        <v>483593514</v>
      </c>
      <c r="T29" s="8">
        <f>SUMIFS(TaxableValuation[Taxable Gas &amp; Elec Utilities],TaxableValuation[Dist],$C29,TaxableValuation[Tif_NonTIF],$A$4)</f>
        <v>6504401</v>
      </c>
      <c r="U29" s="8">
        <f t="shared" si="0"/>
        <v>490097915</v>
      </c>
    </row>
    <row r="30" spans="1:21" x14ac:dyDescent="0.25">
      <c r="A30">
        <f>'Assessed Non-TIF'!A30</f>
        <v>2024</v>
      </c>
      <c r="B30" t="str">
        <f>'Assessed Non-TIF'!B30</f>
        <v>11</v>
      </c>
      <c r="C30" t="str">
        <f>'Assessed Non-TIF'!C30</f>
        <v>0513</v>
      </c>
      <c r="D30" t="str">
        <f>'Assessed Non-TIF'!D30</f>
        <v>0513</v>
      </c>
      <c r="E30" t="str">
        <f>'Assessed Non-TIF'!E30</f>
        <v>BAXTER</v>
      </c>
      <c r="F30" t="str">
        <f>'Assessed Non-TIF'!F30</f>
        <v>Baxter</v>
      </c>
      <c r="G30" s="8">
        <f>SUMIFS(TaxableValuation[Taxable Residential],TaxableValuation[Dist],$C30,TaxableValuation[Tif_NonTIF],$A$4)</f>
        <v>73036400</v>
      </c>
      <c r="H30" s="8">
        <f>SUMIFS(TaxableValuation[Taxable Ag Land],TaxableValuation[Dist],$C30,TaxableValuation[Tif_NonTIF],$A$4)</f>
        <v>50314787</v>
      </c>
      <c r="I30" s="8">
        <f>SUMIFS(TaxableValuation[Taxable Ag Building],TaxableValuation[Dist],$C30,TaxableValuation[Tif_NonTIF],$A$4)</f>
        <v>1104313</v>
      </c>
      <c r="J30" s="8">
        <f>SUMIFS(TaxableValuation[Taxable Commercial],TaxableValuation[Dist],$C30,TaxableValuation[Tif_NonTIF],$A$4)</f>
        <v>3345195</v>
      </c>
      <c r="K30" s="8">
        <f>SUMIFS(TaxableValuation[Taxable Industrial],TaxableValuation[Dist],$C30,TaxableValuation[Tif_NonTIF],$A$4)</f>
        <v>0</v>
      </c>
      <c r="L30" s="8">
        <f>SUMIFS(TaxableValuation[Taxable Reserved],TaxableValuation[Dist],$C30,TaxableValuation[Tif_NonTIF],$A$4)</f>
        <v>0</v>
      </c>
      <c r="M30" s="8">
        <f>SUMIFS(TaxableValuation[Taxable Reserved2],TaxableValuation[Dist],$C30,TaxableValuation[Tif_NonTIF],$A$4)</f>
        <v>0</v>
      </c>
      <c r="N30" s="8">
        <f>SUMIFS(TaxableValuation[Taxable Railroads],TaxableValuation[Dist],$C30,TaxableValuation[Tif_NonTIF],$A$4)</f>
        <v>0</v>
      </c>
      <c r="O30" s="8">
        <f>SUMIFS(TaxableValuation[Taxable Utilities],TaxableValuation[Dist],$C30,TaxableValuation[Tif_NonTIF],$A$4)</f>
        <v>0</v>
      </c>
      <c r="P30" s="8">
        <f>SUMIFS(TaxableValuation[Taxable Other],TaxableValuation[Dist],$C30,TaxableValuation[Tif_NonTIF],$A$4)</f>
        <v>0</v>
      </c>
      <c r="Q30" s="8">
        <f>SUMIFS(TaxableValuation[Taxable Gross],TaxableValuation[Dist],$C30,TaxableValuation[Tif_NonTIF],$A$4)</f>
        <v>127800695</v>
      </c>
      <c r="R30" s="8">
        <f>SUMIFS(TaxableValuation[Taxable Military Exempt],TaxableValuation[Dist],$C30,TaxableValuation[Tif_NonTIF],$A$4)</f>
        <v>159272</v>
      </c>
      <c r="S30" s="8">
        <f>SUMIFS(TaxableValuation[Taxable Net],TaxableValuation[Dist],$C30,TaxableValuation[Tif_NonTIF],$A$4)</f>
        <v>127641423</v>
      </c>
      <c r="T30" s="8">
        <f>SUMIFS(TaxableValuation[Taxable Gas &amp; Elec Utilities],TaxableValuation[Dist],$C30,TaxableValuation[Tif_NonTIF],$A$4)</f>
        <v>1670746</v>
      </c>
      <c r="U30" s="8">
        <f t="shared" si="0"/>
        <v>129312169</v>
      </c>
    </row>
    <row r="31" spans="1:21" x14ac:dyDescent="0.25">
      <c r="A31">
        <f>'Assessed Non-TIF'!A31</f>
        <v>2024</v>
      </c>
      <c r="B31" t="str">
        <f>'Assessed Non-TIF'!B31</f>
        <v>07</v>
      </c>
      <c r="C31" t="str">
        <f>'Assessed Non-TIF'!C31</f>
        <v>0540</v>
      </c>
      <c r="D31" t="str">
        <f>'Assessed Non-TIF'!D31</f>
        <v>0540</v>
      </c>
      <c r="E31" t="str">
        <f>'Assessed Non-TIF'!E31</f>
        <v>BCLUW</v>
      </c>
      <c r="F31" t="str">
        <f>'Assessed Non-TIF'!F31</f>
        <v>BCLUW</v>
      </c>
      <c r="G31" s="8">
        <f>SUMIFS(TaxableValuation[Taxable Residential],TaxableValuation[Dist],$C31,TaxableValuation[Tif_NonTIF],$A$4)</f>
        <v>83528316</v>
      </c>
      <c r="H31" s="8">
        <f>SUMIFS(TaxableValuation[Taxable Ag Land],TaxableValuation[Dist],$C31,TaxableValuation[Tif_NonTIF],$A$4)</f>
        <v>176499637</v>
      </c>
      <c r="I31" s="8">
        <f>SUMIFS(TaxableValuation[Taxable Ag Building],TaxableValuation[Dist],$C31,TaxableValuation[Tif_NonTIF],$A$4)</f>
        <v>5814667</v>
      </c>
      <c r="J31" s="8">
        <f>SUMIFS(TaxableValuation[Taxable Commercial],TaxableValuation[Dist],$C31,TaxableValuation[Tif_NonTIF],$A$4)</f>
        <v>18147917</v>
      </c>
      <c r="K31" s="8">
        <f>SUMIFS(TaxableValuation[Taxable Industrial],TaxableValuation[Dist],$C31,TaxableValuation[Tif_NonTIF],$A$4)</f>
        <v>24417703</v>
      </c>
      <c r="L31" s="8">
        <f>SUMIFS(TaxableValuation[Taxable Reserved],TaxableValuation[Dist],$C31,TaxableValuation[Tif_NonTIF],$A$4)</f>
        <v>0</v>
      </c>
      <c r="M31" s="8">
        <f>SUMIFS(TaxableValuation[Taxable Reserved2],TaxableValuation[Dist],$C31,TaxableValuation[Tif_NonTIF],$A$4)</f>
        <v>0</v>
      </c>
      <c r="N31" s="8">
        <f>SUMIFS(TaxableValuation[Taxable Railroads],TaxableValuation[Dist],$C31,TaxableValuation[Tif_NonTIF],$A$4)</f>
        <v>0</v>
      </c>
      <c r="O31" s="8">
        <f>SUMIFS(TaxableValuation[Taxable Utilities],TaxableValuation[Dist],$C31,TaxableValuation[Tif_NonTIF],$A$4)</f>
        <v>6237309</v>
      </c>
      <c r="P31" s="8">
        <f>SUMIFS(TaxableValuation[Taxable Other],TaxableValuation[Dist],$C31,TaxableValuation[Tif_NonTIF],$A$4)</f>
        <v>0</v>
      </c>
      <c r="Q31" s="8">
        <f>SUMIFS(TaxableValuation[Taxable Gross],TaxableValuation[Dist],$C31,TaxableValuation[Tif_NonTIF],$A$4)</f>
        <v>314645549</v>
      </c>
      <c r="R31" s="8">
        <f>SUMIFS(TaxableValuation[Taxable Military Exempt],TaxableValuation[Dist],$C31,TaxableValuation[Tif_NonTIF],$A$4)</f>
        <v>314840</v>
      </c>
      <c r="S31" s="8">
        <f>SUMIFS(TaxableValuation[Taxable Net],TaxableValuation[Dist],$C31,TaxableValuation[Tif_NonTIF],$A$4)</f>
        <v>314330709</v>
      </c>
      <c r="T31" s="8">
        <f>SUMIFS(TaxableValuation[Taxable Gas &amp; Elec Utilities],TaxableValuation[Dist],$C31,TaxableValuation[Tif_NonTIF],$A$4)</f>
        <v>8192332</v>
      </c>
      <c r="U31" s="8">
        <f t="shared" si="0"/>
        <v>322523041</v>
      </c>
    </row>
    <row r="32" spans="1:21" x14ac:dyDescent="0.25">
      <c r="A32">
        <f>'Assessed Non-TIF'!A32</f>
        <v>2024</v>
      </c>
      <c r="B32" t="str">
        <f>'Assessed Non-TIF'!B32</f>
        <v>13</v>
      </c>
      <c r="C32" t="str">
        <f>'Assessed Non-TIF'!C32</f>
        <v>0549</v>
      </c>
      <c r="D32" t="str">
        <f>'Assessed Non-TIF'!D32</f>
        <v>0549</v>
      </c>
      <c r="E32" t="str">
        <f>'Assessed Non-TIF'!E32</f>
        <v>BEDFORD</v>
      </c>
      <c r="F32" t="str">
        <f>'Assessed Non-TIF'!F32</f>
        <v>Bedford</v>
      </c>
      <c r="G32" s="8">
        <f>SUMIFS(TaxableValuation[Taxable Residential],TaxableValuation[Dist],$C32,TaxableValuation[Tif_NonTIF],$A$4)</f>
        <v>69477527</v>
      </c>
      <c r="H32" s="8">
        <f>SUMIFS(TaxableValuation[Taxable Ag Land],TaxableValuation[Dist],$C32,TaxableValuation[Tif_NonTIF],$A$4)</f>
        <v>138342751</v>
      </c>
      <c r="I32" s="8">
        <f>SUMIFS(TaxableValuation[Taxable Ag Building],TaxableValuation[Dist],$C32,TaxableValuation[Tif_NonTIF],$A$4)</f>
        <v>5943231</v>
      </c>
      <c r="J32" s="8">
        <f>SUMIFS(TaxableValuation[Taxable Commercial],TaxableValuation[Dist],$C32,TaxableValuation[Tif_NonTIF],$A$4)</f>
        <v>6194872</v>
      </c>
      <c r="K32" s="8">
        <f>SUMIFS(TaxableValuation[Taxable Industrial],TaxableValuation[Dist],$C32,TaxableValuation[Tif_NonTIF],$A$4)</f>
        <v>9922803</v>
      </c>
      <c r="L32" s="8">
        <f>SUMIFS(TaxableValuation[Taxable Reserved],TaxableValuation[Dist],$C32,TaxableValuation[Tif_NonTIF],$A$4)</f>
        <v>0</v>
      </c>
      <c r="M32" s="8">
        <f>SUMIFS(TaxableValuation[Taxable Reserved2],TaxableValuation[Dist],$C32,TaxableValuation[Tif_NonTIF],$A$4)</f>
        <v>0</v>
      </c>
      <c r="N32" s="8">
        <f>SUMIFS(TaxableValuation[Taxable Railroads],TaxableValuation[Dist],$C32,TaxableValuation[Tif_NonTIF],$A$4)</f>
        <v>0</v>
      </c>
      <c r="O32" s="8">
        <f>SUMIFS(TaxableValuation[Taxable Utilities],TaxableValuation[Dist],$C32,TaxableValuation[Tif_NonTIF],$A$4)</f>
        <v>344951</v>
      </c>
      <c r="P32" s="8">
        <f>SUMIFS(TaxableValuation[Taxable Other],TaxableValuation[Dist],$C32,TaxableValuation[Tif_NonTIF],$A$4)</f>
        <v>0</v>
      </c>
      <c r="Q32" s="8">
        <f>SUMIFS(TaxableValuation[Taxable Gross],TaxableValuation[Dist],$C32,TaxableValuation[Tif_NonTIF],$A$4)</f>
        <v>230226135</v>
      </c>
      <c r="R32" s="8">
        <f>SUMIFS(TaxableValuation[Taxable Military Exempt],TaxableValuation[Dist],$C32,TaxableValuation[Tif_NonTIF],$A$4)</f>
        <v>385532</v>
      </c>
      <c r="S32" s="8">
        <f>SUMIFS(TaxableValuation[Taxable Net],TaxableValuation[Dist],$C32,TaxableValuation[Tif_NonTIF],$A$4)</f>
        <v>229840603</v>
      </c>
      <c r="T32" s="8">
        <f>SUMIFS(TaxableValuation[Taxable Gas &amp; Elec Utilities],TaxableValuation[Dist],$C32,TaxableValuation[Tif_NonTIF],$A$4)</f>
        <v>5256509</v>
      </c>
      <c r="U32" s="8">
        <f t="shared" si="0"/>
        <v>235097112</v>
      </c>
    </row>
    <row r="33" spans="1:21" x14ac:dyDescent="0.25">
      <c r="A33">
        <f>'Assessed Non-TIF'!A33</f>
        <v>2024</v>
      </c>
      <c r="B33" t="str">
        <f>'Assessed Non-TIF'!B33</f>
        <v>10</v>
      </c>
      <c r="C33" t="str">
        <f>'Assessed Non-TIF'!C33</f>
        <v>0576</v>
      </c>
      <c r="D33" t="str">
        <f>'Assessed Non-TIF'!D33</f>
        <v>0576</v>
      </c>
      <c r="E33" t="str">
        <f>'Assessed Non-TIF'!E33</f>
        <v>BELLE PLAINE</v>
      </c>
      <c r="F33" t="str">
        <f>'Assessed Non-TIF'!F33</f>
        <v>Belle Plaine</v>
      </c>
      <c r="G33" s="8">
        <f>SUMIFS(TaxableValuation[Taxable Residential],TaxableValuation[Dist],$C33,TaxableValuation[Tif_NonTIF],$A$4)</f>
        <v>84644263</v>
      </c>
      <c r="H33" s="8">
        <f>SUMIFS(TaxableValuation[Taxable Ag Land],TaxableValuation[Dist],$C33,TaxableValuation[Tif_NonTIF],$A$4)</f>
        <v>62435322</v>
      </c>
      <c r="I33" s="8">
        <f>SUMIFS(TaxableValuation[Taxable Ag Building],TaxableValuation[Dist],$C33,TaxableValuation[Tif_NonTIF],$A$4)</f>
        <v>1861413</v>
      </c>
      <c r="J33" s="8">
        <f>SUMIFS(TaxableValuation[Taxable Commercial],TaxableValuation[Dist],$C33,TaxableValuation[Tif_NonTIF],$A$4)</f>
        <v>8746923</v>
      </c>
      <c r="K33" s="8">
        <f>SUMIFS(TaxableValuation[Taxable Industrial],TaxableValuation[Dist],$C33,TaxableValuation[Tif_NonTIF],$A$4)</f>
        <v>6344030</v>
      </c>
      <c r="L33" s="8">
        <f>SUMIFS(TaxableValuation[Taxable Reserved],TaxableValuation[Dist],$C33,TaxableValuation[Tif_NonTIF],$A$4)</f>
        <v>0</v>
      </c>
      <c r="M33" s="8">
        <f>SUMIFS(TaxableValuation[Taxable Reserved2],TaxableValuation[Dist],$C33,TaxableValuation[Tif_NonTIF],$A$4)</f>
        <v>0</v>
      </c>
      <c r="N33" s="8">
        <f>SUMIFS(TaxableValuation[Taxable Railroads],TaxableValuation[Dist],$C33,TaxableValuation[Tif_NonTIF],$A$4)</f>
        <v>14157180</v>
      </c>
      <c r="O33" s="8">
        <f>SUMIFS(TaxableValuation[Taxable Utilities],TaxableValuation[Dist],$C33,TaxableValuation[Tif_NonTIF],$A$4)</f>
        <v>591926</v>
      </c>
      <c r="P33" s="8">
        <f>SUMIFS(TaxableValuation[Taxable Other],TaxableValuation[Dist],$C33,TaxableValuation[Tif_NonTIF],$A$4)</f>
        <v>0</v>
      </c>
      <c r="Q33" s="8">
        <f>SUMIFS(TaxableValuation[Taxable Gross],TaxableValuation[Dist],$C33,TaxableValuation[Tif_NonTIF],$A$4)</f>
        <v>178781057</v>
      </c>
      <c r="R33" s="8">
        <f>SUMIFS(TaxableValuation[Taxable Military Exempt],TaxableValuation[Dist],$C33,TaxableValuation[Tif_NonTIF],$A$4)</f>
        <v>303570</v>
      </c>
      <c r="S33" s="8">
        <f>SUMIFS(TaxableValuation[Taxable Net],TaxableValuation[Dist],$C33,TaxableValuation[Tif_NonTIF],$A$4)</f>
        <v>178477487</v>
      </c>
      <c r="T33" s="8">
        <f>SUMIFS(TaxableValuation[Taxable Gas &amp; Elec Utilities],TaxableValuation[Dist],$C33,TaxableValuation[Tif_NonTIF],$A$4)</f>
        <v>4404210</v>
      </c>
      <c r="U33" s="8">
        <f t="shared" si="0"/>
        <v>182881697</v>
      </c>
    </row>
    <row r="34" spans="1:21" x14ac:dyDescent="0.25">
      <c r="A34">
        <f>'Assessed Non-TIF'!A34</f>
        <v>2024</v>
      </c>
      <c r="B34" t="str">
        <f>'Assessed Non-TIF'!B34</f>
        <v>09</v>
      </c>
      <c r="C34" t="str">
        <f>'Assessed Non-TIF'!C34</f>
        <v>0585</v>
      </c>
      <c r="D34" t="str">
        <f>'Assessed Non-TIF'!D34</f>
        <v>0585</v>
      </c>
      <c r="E34" t="str">
        <f>'Assessed Non-TIF'!E34</f>
        <v>BELLEVUE</v>
      </c>
      <c r="F34" t="str">
        <f>'Assessed Non-TIF'!F34</f>
        <v>Bellevue</v>
      </c>
      <c r="G34" s="8">
        <f>SUMIFS(TaxableValuation[Taxable Residential],TaxableValuation[Dist],$C34,TaxableValuation[Tif_NonTIF],$A$4)</f>
        <v>207932801</v>
      </c>
      <c r="H34" s="8">
        <f>SUMIFS(TaxableValuation[Taxable Ag Land],TaxableValuation[Dist],$C34,TaxableValuation[Tif_NonTIF],$A$4)</f>
        <v>65061341</v>
      </c>
      <c r="I34" s="8">
        <f>SUMIFS(TaxableValuation[Taxable Ag Building],TaxableValuation[Dist],$C34,TaxableValuation[Tif_NonTIF],$A$4)</f>
        <v>4811083</v>
      </c>
      <c r="J34" s="8">
        <f>SUMIFS(TaxableValuation[Taxable Commercial],TaxableValuation[Dist],$C34,TaxableValuation[Tif_NonTIF],$A$4)</f>
        <v>17257053</v>
      </c>
      <c r="K34" s="8">
        <f>SUMIFS(TaxableValuation[Taxable Industrial],TaxableValuation[Dist],$C34,TaxableValuation[Tif_NonTIF],$A$4)</f>
        <v>2067546</v>
      </c>
      <c r="L34" s="8">
        <f>SUMIFS(TaxableValuation[Taxable Reserved],TaxableValuation[Dist],$C34,TaxableValuation[Tif_NonTIF],$A$4)</f>
        <v>0</v>
      </c>
      <c r="M34" s="8">
        <f>SUMIFS(TaxableValuation[Taxable Reserved2],TaxableValuation[Dist],$C34,TaxableValuation[Tif_NonTIF],$A$4)</f>
        <v>0</v>
      </c>
      <c r="N34" s="8">
        <f>SUMIFS(TaxableValuation[Taxable Railroads],TaxableValuation[Dist],$C34,TaxableValuation[Tif_NonTIF],$A$4)</f>
        <v>4585950</v>
      </c>
      <c r="O34" s="8">
        <f>SUMIFS(TaxableValuation[Taxable Utilities],TaxableValuation[Dist],$C34,TaxableValuation[Tif_NonTIF],$A$4)</f>
        <v>1156043</v>
      </c>
      <c r="P34" s="8">
        <f>SUMIFS(TaxableValuation[Taxable Other],TaxableValuation[Dist],$C34,TaxableValuation[Tif_NonTIF],$A$4)</f>
        <v>0</v>
      </c>
      <c r="Q34" s="8">
        <f>SUMIFS(TaxableValuation[Taxable Gross],TaxableValuation[Dist],$C34,TaxableValuation[Tif_NonTIF],$A$4)</f>
        <v>302871817</v>
      </c>
      <c r="R34" s="8">
        <f>SUMIFS(TaxableValuation[Taxable Military Exempt],TaxableValuation[Dist],$C34,TaxableValuation[Tif_NonTIF],$A$4)</f>
        <v>505596</v>
      </c>
      <c r="S34" s="8">
        <f>SUMIFS(TaxableValuation[Taxable Net],TaxableValuation[Dist],$C34,TaxableValuation[Tif_NonTIF],$A$4)</f>
        <v>302366221</v>
      </c>
      <c r="T34" s="8">
        <f>SUMIFS(TaxableValuation[Taxable Gas &amp; Elec Utilities],TaxableValuation[Dist],$C34,TaxableValuation[Tif_NonTIF],$A$4)</f>
        <v>1830789</v>
      </c>
      <c r="U34" s="8">
        <f t="shared" si="0"/>
        <v>304197010</v>
      </c>
    </row>
    <row r="35" spans="1:21" x14ac:dyDescent="0.25">
      <c r="A35">
        <f>'Assessed Non-TIF'!A35</f>
        <v>2024</v>
      </c>
      <c r="B35" t="str">
        <f>'Assessed Non-TIF'!B35</f>
        <v>07</v>
      </c>
      <c r="C35" t="str">
        <f>'Assessed Non-TIF'!C35</f>
        <v>0594</v>
      </c>
      <c r="D35" t="str">
        <f>'Assessed Non-TIF'!D35</f>
        <v>0594</v>
      </c>
      <c r="E35" t="str">
        <f>'Assessed Non-TIF'!E35</f>
        <v>BELMOND-KLEMME</v>
      </c>
      <c r="F35" t="str">
        <f>'Assessed Non-TIF'!F35</f>
        <v>Belmond-Klemme</v>
      </c>
      <c r="G35" s="8">
        <f>SUMIFS(TaxableValuation[Taxable Residential],TaxableValuation[Dist],$C35,TaxableValuation[Tif_NonTIF],$A$4)</f>
        <v>113952289</v>
      </c>
      <c r="H35" s="8">
        <f>SUMIFS(TaxableValuation[Taxable Ag Land],TaxableValuation[Dist],$C35,TaxableValuation[Tif_NonTIF],$A$4)</f>
        <v>138937002</v>
      </c>
      <c r="I35" s="8">
        <f>SUMIFS(TaxableValuation[Taxable Ag Building],TaxableValuation[Dist],$C35,TaxableValuation[Tif_NonTIF],$A$4)</f>
        <v>8619040</v>
      </c>
      <c r="J35" s="8">
        <f>SUMIFS(TaxableValuation[Taxable Commercial],TaxableValuation[Dist],$C35,TaxableValuation[Tif_NonTIF],$A$4)</f>
        <v>29513698</v>
      </c>
      <c r="K35" s="8">
        <f>SUMIFS(TaxableValuation[Taxable Industrial],TaxableValuation[Dist],$C35,TaxableValuation[Tif_NonTIF],$A$4)</f>
        <v>10708342</v>
      </c>
      <c r="L35" s="8">
        <f>SUMIFS(TaxableValuation[Taxable Reserved],TaxableValuation[Dist],$C35,TaxableValuation[Tif_NonTIF],$A$4)</f>
        <v>0</v>
      </c>
      <c r="M35" s="8">
        <f>SUMIFS(TaxableValuation[Taxable Reserved2],TaxableValuation[Dist],$C35,TaxableValuation[Tif_NonTIF],$A$4)</f>
        <v>0</v>
      </c>
      <c r="N35" s="8">
        <f>SUMIFS(TaxableValuation[Taxable Railroads],TaxableValuation[Dist],$C35,TaxableValuation[Tif_NonTIF],$A$4)</f>
        <v>19765283</v>
      </c>
      <c r="O35" s="8">
        <f>SUMIFS(TaxableValuation[Taxable Utilities],TaxableValuation[Dist],$C35,TaxableValuation[Tif_NonTIF],$A$4)</f>
        <v>15506180</v>
      </c>
      <c r="P35" s="8">
        <f>SUMIFS(TaxableValuation[Taxable Other],TaxableValuation[Dist],$C35,TaxableValuation[Tif_NonTIF],$A$4)</f>
        <v>0</v>
      </c>
      <c r="Q35" s="8">
        <f>SUMIFS(TaxableValuation[Taxable Gross],TaxableValuation[Dist],$C35,TaxableValuation[Tif_NonTIF],$A$4)</f>
        <v>337001834</v>
      </c>
      <c r="R35" s="8">
        <f>SUMIFS(TaxableValuation[Taxable Military Exempt],TaxableValuation[Dist],$C35,TaxableValuation[Tif_NonTIF],$A$4)</f>
        <v>329656</v>
      </c>
      <c r="S35" s="8">
        <f>SUMIFS(TaxableValuation[Taxable Net],TaxableValuation[Dist],$C35,TaxableValuation[Tif_NonTIF],$A$4)</f>
        <v>336672178</v>
      </c>
      <c r="T35" s="8">
        <f>SUMIFS(TaxableValuation[Taxable Gas &amp; Elec Utilities],TaxableValuation[Dist],$C35,TaxableValuation[Tif_NonTIF],$A$4)</f>
        <v>6272822</v>
      </c>
      <c r="U35" s="8">
        <f t="shared" si="0"/>
        <v>342945000</v>
      </c>
    </row>
    <row r="36" spans="1:21" x14ac:dyDescent="0.25">
      <c r="A36">
        <f>'Assessed Non-TIF'!A36</f>
        <v>2024</v>
      </c>
      <c r="B36" t="str">
        <f>'Assessed Non-TIF'!B36</f>
        <v>09</v>
      </c>
      <c r="C36" t="str">
        <f>'Assessed Non-TIF'!C36</f>
        <v>0603</v>
      </c>
      <c r="D36" t="str">
        <f>'Assessed Non-TIF'!D36</f>
        <v>0603</v>
      </c>
      <c r="E36" t="str">
        <f>'Assessed Non-TIF'!E36</f>
        <v>BENNETT</v>
      </c>
      <c r="F36" t="str">
        <f>'Assessed Non-TIF'!F36</f>
        <v>Bennett</v>
      </c>
      <c r="G36" s="8">
        <f>SUMIFS(TaxableValuation[Taxable Residential],TaxableValuation[Dist],$C36,TaxableValuation[Tif_NonTIF],$A$4)</f>
        <v>42558776</v>
      </c>
      <c r="H36" s="8">
        <f>SUMIFS(TaxableValuation[Taxable Ag Land],TaxableValuation[Dist],$C36,TaxableValuation[Tif_NonTIF],$A$4)</f>
        <v>71572668</v>
      </c>
      <c r="I36" s="8">
        <f>SUMIFS(TaxableValuation[Taxable Ag Building],TaxableValuation[Dist],$C36,TaxableValuation[Tif_NonTIF],$A$4)</f>
        <v>4007571</v>
      </c>
      <c r="J36" s="8">
        <f>SUMIFS(TaxableValuation[Taxable Commercial],TaxableValuation[Dist],$C36,TaxableValuation[Tif_NonTIF],$A$4)</f>
        <v>2040181</v>
      </c>
      <c r="K36" s="8">
        <f>SUMIFS(TaxableValuation[Taxable Industrial],TaxableValuation[Dist],$C36,TaxableValuation[Tif_NonTIF],$A$4)</f>
        <v>590973</v>
      </c>
      <c r="L36" s="8">
        <f>SUMIFS(TaxableValuation[Taxable Reserved],TaxableValuation[Dist],$C36,TaxableValuation[Tif_NonTIF],$A$4)</f>
        <v>0</v>
      </c>
      <c r="M36" s="8">
        <f>SUMIFS(TaxableValuation[Taxable Reserved2],TaxableValuation[Dist],$C36,TaxableValuation[Tif_NonTIF],$A$4)</f>
        <v>0</v>
      </c>
      <c r="N36" s="8">
        <f>SUMIFS(TaxableValuation[Taxable Railroads],TaxableValuation[Dist],$C36,TaxableValuation[Tif_NonTIF],$A$4)</f>
        <v>0</v>
      </c>
      <c r="O36" s="8">
        <f>SUMIFS(TaxableValuation[Taxable Utilities],TaxableValuation[Dist],$C36,TaxableValuation[Tif_NonTIF],$A$4)</f>
        <v>3067768</v>
      </c>
      <c r="P36" s="8">
        <f>SUMIFS(TaxableValuation[Taxable Other],TaxableValuation[Dist],$C36,TaxableValuation[Tif_NonTIF],$A$4)</f>
        <v>0</v>
      </c>
      <c r="Q36" s="8">
        <f>SUMIFS(TaxableValuation[Taxable Gross],TaxableValuation[Dist],$C36,TaxableValuation[Tif_NonTIF],$A$4)</f>
        <v>123837937</v>
      </c>
      <c r="R36" s="8">
        <f>SUMIFS(TaxableValuation[Taxable Military Exempt],TaxableValuation[Dist],$C36,TaxableValuation[Tif_NonTIF],$A$4)</f>
        <v>109268</v>
      </c>
      <c r="S36" s="8">
        <f>SUMIFS(TaxableValuation[Taxable Net],TaxableValuation[Dist],$C36,TaxableValuation[Tif_NonTIF],$A$4)</f>
        <v>123728669</v>
      </c>
      <c r="T36" s="8">
        <f>SUMIFS(TaxableValuation[Taxable Gas &amp; Elec Utilities],TaxableValuation[Dist],$C36,TaxableValuation[Tif_NonTIF],$A$4)</f>
        <v>1392600</v>
      </c>
      <c r="U36" s="8">
        <f t="shared" si="0"/>
        <v>125121269</v>
      </c>
    </row>
    <row r="37" spans="1:21" x14ac:dyDescent="0.25">
      <c r="A37">
        <f>'Assessed Non-TIF'!A37</f>
        <v>2024</v>
      </c>
      <c r="B37" t="str">
        <f>'Assessed Non-TIF'!B37</f>
        <v>10</v>
      </c>
      <c r="C37" t="str">
        <f>'Assessed Non-TIF'!C37</f>
        <v>0609</v>
      </c>
      <c r="D37" t="str">
        <f>'Assessed Non-TIF'!D37</f>
        <v>0609</v>
      </c>
      <c r="E37" t="str">
        <f>'Assessed Non-TIF'!E37</f>
        <v>BENTON</v>
      </c>
      <c r="F37" t="str">
        <f>'Assessed Non-TIF'!F37</f>
        <v>Benton</v>
      </c>
      <c r="G37" s="8">
        <f>SUMIFS(TaxableValuation[Taxable Residential],TaxableValuation[Dist],$C37,TaxableValuation[Tif_NonTIF],$A$4)</f>
        <v>366966503</v>
      </c>
      <c r="H37" s="8">
        <f>SUMIFS(TaxableValuation[Taxable Ag Land],TaxableValuation[Dist],$C37,TaxableValuation[Tif_NonTIF],$A$4)</f>
        <v>297939630</v>
      </c>
      <c r="I37" s="8">
        <f>SUMIFS(TaxableValuation[Taxable Ag Building],TaxableValuation[Dist],$C37,TaxableValuation[Tif_NonTIF],$A$4)</f>
        <v>15269800</v>
      </c>
      <c r="J37" s="8">
        <f>SUMIFS(TaxableValuation[Taxable Commercial],TaxableValuation[Dist],$C37,TaxableValuation[Tif_NonTIF],$A$4)</f>
        <v>28889062</v>
      </c>
      <c r="K37" s="8">
        <f>SUMIFS(TaxableValuation[Taxable Industrial],TaxableValuation[Dist],$C37,TaxableValuation[Tif_NonTIF],$A$4)</f>
        <v>10375010</v>
      </c>
      <c r="L37" s="8">
        <f>SUMIFS(TaxableValuation[Taxable Reserved],TaxableValuation[Dist],$C37,TaxableValuation[Tif_NonTIF],$A$4)</f>
        <v>0</v>
      </c>
      <c r="M37" s="8">
        <f>SUMIFS(TaxableValuation[Taxable Reserved2],TaxableValuation[Dist],$C37,TaxableValuation[Tif_NonTIF],$A$4)</f>
        <v>0</v>
      </c>
      <c r="N37" s="8">
        <f>SUMIFS(TaxableValuation[Taxable Railroads],TaxableValuation[Dist],$C37,TaxableValuation[Tif_NonTIF],$A$4)</f>
        <v>23803519</v>
      </c>
      <c r="O37" s="8">
        <f>SUMIFS(TaxableValuation[Taxable Utilities],TaxableValuation[Dist],$C37,TaxableValuation[Tif_NonTIF],$A$4)</f>
        <v>0</v>
      </c>
      <c r="P37" s="8">
        <f>SUMIFS(TaxableValuation[Taxable Other],TaxableValuation[Dist],$C37,TaxableValuation[Tif_NonTIF],$A$4)</f>
        <v>0</v>
      </c>
      <c r="Q37" s="8">
        <f>SUMIFS(TaxableValuation[Taxable Gross],TaxableValuation[Dist],$C37,TaxableValuation[Tif_NonTIF],$A$4)</f>
        <v>743243524</v>
      </c>
      <c r="R37" s="8">
        <f>SUMIFS(TaxableValuation[Taxable Military Exempt],TaxableValuation[Dist],$C37,TaxableValuation[Tif_NonTIF],$A$4)</f>
        <v>934324</v>
      </c>
      <c r="S37" s="8">
        <f>SUMIFS(TaxableValuation[Taxable Net],TaxableValuation[Dist],$C37,TaxableValuation[Tif_NonTIF],$A$4)</f>
        <v>742309200</v>
      </c>
      <c r="T37" s="8">
        <f>SUMIFS(TaxableValuation[Taxable Gas &amp; Elec Utilities],TaxableValuation[Dist],$C37,TaxableValuation[Tif_NonTIF],$A$4)</f>
        <v>10941705</v>
      </c>
      <c r="U37" s="8">
        <f t="shared" si="0"/>
        <v>753250905</v>
      </c>
    </row>
    <row r="38" spans="1:21" x14ac:dyDescent="0.25">
      <c r="A38">
        <f>'Assessed Non-TIF'!A38</f>
        <v>2024</v>
      </c>
      <c r="B38" t="str">
        <f>'Assessed Non-TIF'!B38</f>
        <v>09</v>
      </c>
      <c r="C38" t="str">
        <f>'Assessed Non-TIF'!C38</f>
        <v>0621</v>
      </c>
      <c r="D38" t="str">
        <f>'Assessed Non-TIF'!D38</f>
        <v>0621</v>
      </c>
      <c r="E38" t="str">
        <f>'Assessed Non-TIF'!E38</f>
        <v>BETTENDORF</v>
      </c>
      <c r="F38" t="str">
        <f>'Assessed Non-TIF'!F38</f>
        <v>Bettendorf</v>
      </c>
      <c r="G38" s="8">
        <f>SUMIFS(TaxableValuation[Taxable Residential],TaxableValuation[Dist],$C38,TaxableValuation[Tif_NonTIF],$A$4)</f>
        <v>1103163064</v>
      </c>
      <c r="H38" s="8">
        <f>SUMIFS(TaxableValuation[Taxable Ag Land],TaxableValuation[Dist],$C38,TaxableValuation[Tif_NonTIF],$A$4)</f>
        <v>751144</v>
      </c>
      <c r="I38" s="8">
        <f>SUMIFS(TaxableValuation[Taxable Ag Building],TaxableValuation[Dist],$C38,TaxableValuation[Tif_NonTIF],$A$4)</f>
        <v>24643</v>
      </c>
      <c r="J38" s="8">
        <f>SUMIFS(TaxableValuation[Taxable Commercial],TaxableValuation[Dist],$C38,TaxableValuation[Tif_NonTIF],$A$4)</f>
        <v>514616971</v>
      </c>
      <c r="K38" s="8">
        <f>SUMIFS(TaxableValuation[Taxable Industrial],TaxableValuation[Dist],$C38,TaxableValuation[Tif_NonTIF],$A$4)</f>
        <v>12246568</v>
      </c>
      <c r="L38" s="8">
        <f>SUMIFS(TaxableValuation[Taxable Reserved],TaxableValuation[Dist],$C38,TaxableValuation[Tif_NonTIF],$A$4)</f>
        <v>0</v>
      </c>
      <c r="M38" s="8">
        <f>SUMIFS(TaxableValuation[Taxable Reserved2],TaxableValuation[Dist],$C38,TaxableValuation[Tif_NonTIF],$A$4)</f>
        <v>0</v>
      </c>
      <c r="N38" s="8">
        <f>SUMIFS(TaxableValuation[Taxable Railroads],TaxableValuation[Dist],$C38,TaxableValuation[Tif_NonTIF],$A$4)</f>
        <v>763269</v>
      </c>
      <c r="O38" s="8">
        <f>SUMIFS(TaxableValuation[Taxable Utilities],TaxableValuation[Dist],$C38,TaxableValuation[Tif_NonTIF],$A$4)</f>
        <v>7831652</v>
      </c>
      <c r="P38" s="8">
        <f>SUMIFS(TaxableValuation[Taxable Other],TaxableValuation[Dist],$C38,TaxableValuation[Tif_NonTIF],$A$4)</f>
        <v>0</v>
      </c>
      <c r="Q38" s="8">
        <f>SUMIFS(TaxableValuation[Taxable Gross],TaxableValuation[Dist],$C38,TaxableValuation[Tif_NonTIF],$A$4)</f>
        <v>1639397311</v>
      </c>
      <c r="R38" s="8">
        <f>SUMIFS(TaxableValuation[Taxable Military Exempt],TaxableValuation[Dist],$C38,TaxableValuation[Tif_NonTIF],$A$4)</f>
        <v>1868668</v>
      </c>
      <c r="S38" s="8">
        <f>SUMIFS(TaxableValuation[Taxable Net],TaxableValuation[Dist],$C38,TaxableValuation[Tif_NonTIF],$A$4)</f>
        <v>1637528643</v>
      </c>
      <c r="T38" s="8">
        <f>SUMIFS(TaxableValuation[Taxable Gas &amp; Elec Utilities],TaxableValuation[Dist],$C38,TaxableValuation[Tif_NonTIF],$A$4)</f>
        <v>29870978</v>
      </c>
      <c r="U38" s="8">
        <f t="shared" si="0"/>
        <v>1667399621</v>
      </c>
    </row>
    <row r="39" spans="1:21" x14ac:dyDescent="0.25">
      <c r="A39">
        <f>'Assessed Non-TIF'!A39</f>
        <v>2024</v>
      </c>
      <c r="B39" t="str">
        <f>'Assessed Non-TIF'!B39</f>
        <v>11</v>
      </c>
      <c r="C39" t="str">
        <f>'Assessed Non-TIF'!C39</f>
        <v>0720</v>
      </c>
      <c r="D39" t="str">
        <f>'Assessed Non-TIF'!D39</f>
        <v>0720</v>
      </c>
      <c r="E39" t="str">
        <f>'Assessed Non-TIF'!E39</f>
        <v>BONDURANT-FARRAR</v>
      </c>
      <c r="F39" t="str">
        <f>'Assessed Non-TIF'!F39</f>
        <v>Bondurant-Farrar</v>
      </c>
      <c r="G39" s="8">
        <f>SUMIFS(TaxableValuation[Taxable Residential],TaxableValuation[Dist],$C39,TaxableValuation[Tif_NonTIF],$A$4)</f>
        <v>408115778</v>
      </c>
      <c r="H39" s="8">
        <f>SUMIFS(TaxableValuation[Taxable Ag Land],TaxableValuation[Dist],$C39,TaxableValuation[Tif_NonTIF],$A$4)</f>
        <v>41457636</v>
      </c>
      <c r="I39" s="8">
        <f>SUMIFS(TaxableValuation[Taxable Ag Building],TaxableValuation[Dist],$C39,TaxableValuation[Tif_NonTIF],$A$4)</f>
        <v>2339201</v>
      </c>
      <c r="J39" s="8">
        <f>SUMIFS(TaxableValuation[Taxable Commercial],TaxableValuation[Dist],$C39,TaxableValuation[Tif_NonTIF],$A$4)</f>
        <v>212872495</v>
      </c>
      <c r="K39" s="8">
        <f>SUMIFS(TaxableValuation[Taxable Industrial],TaxableValuation[Dist],$C39,TaxableValuation[Tif_NonTIF],$A$4)</f>
        <v>7100789</v>
      </c>
      <c r="L39" s="8">
        <f>SUMIFS(TaxableValuation[Taxable Reserved],TaxableValuation[Dist],$C39,TaxableValuation[Tif_NonTIF],$A$4)</f>
        <v>0</v>
      </c>
      <c r="M39" s="8">
        <f>SUMIFS(TaxableValuation[Taxable Reserved2],TaxableValuation[Dist],$C39,TaxableValuation[Tif_NonTIF],$A$4)</f>
        <v>0</v>
      </c>
      <c r="N39" s="8">
        <f>SUMIFS(TaxableValuation[Taxable Railroads],TaxableValuation[Dist],$C39,TaxableValuation[Tif_NonTIF],$A$4)</f>
        <v>3084909</v>
      </c>
      <c r="O39" s="8">
        <f>SUMIFS(TaxableValuation[Taxable Utilities],TaxableValuation[Dist],$C39,TaxableValuation[Tif_NonTIF],$A$4)</f>
        <v>16496332</v>
      </c>
      <c r="P39" s="8">
        <f>SUMIFS(TaxableValuation[Taxable Other],TaxableValuation[Dist],$C39,TaxableValuation[Tif_NonTIF],$A$4)</f>
        <v>0</v>
      </c>
      <c r="Q39" s="8">
        <f>SUMIFS(TaxableValuation[Taxable Gross],TaxableValuation[Dist],$C39,TaxableValuation[Tif_NonTIF],$A$4)</f>
        <v>691467140</v>
      </c>
      <c r="R39" s="8">
        <f>SUMIFS(TaxableValuation[Taxable Military Exempt],TaxableValuation[Dist],$C39,TaxableValuation[Tif_NonTIF],$A$4)</f>
        <v>501892</v>
      </c>
      <c r="S39" s="8">
        <f>SUMIFS(TaxableValuation[Taxable Net],TaxableValuation[Dist],$C39,TaxableValuation[Tif_NonTIF],$A$4)</f>
        <v>690965248</v>
      </c>
      <c r="T39" s="8">
        <f>SUMIFS(TaxableValuation[Taxable Gas &amp; Elec Utilities],TaxableValuation[Dist],$C39,TaxableValuation[Tif_NonTIF],$A$4)</f>
        <v>79703302</v>
      </c>
      <c r="U39" s="8">
        <f t="shared" si="0"/>
        <v>770668550</v>
      </c>
    </row>
    <row r="40" spans="1:21" x14ac:dyDescent="0.25">
      <c r="A40">
        <f>'Assessed Non-TIF'!A40</f>
        <v>2024</v>
      </c>
      <c r="B40" t="str">
        <f>'Assessed Non-TIF'!B40</f>
        <v>11</v>
      </c>
      <c r="C40" t="str">
        <f>'Assessed Non-TIF'!C40</f>
        <v>0729</v>
      </c>
      <c r="D40" t="str">
        <f>'Assessed Non-TIF'!D40</f>
        <v>0729</v>
      </c>
      <c r="E40" t="str">
        <f>'Assessed Non-TIF'!E40</f>
        <v>BOONE</v>
      </c>
      <c r="F40" t="str">
        <f>'Assessed Non-TIF'!F40</f>
        <v>Boone</v>
      </c>
      <c r="G40" s="8">
        <f>SUMIFS(TaxableValuation[Taxable Residential],TaxableValuation[Dist],$C40,TaxableValuation[Tif_NonTIF],$A$4)</f>
        <v>434436065</v>
      </c>
      <c r="H40" s="8">
        <f>SUMIFS(TaxableValuation[Taxable Ag Land],TaxableValuation[Dist],$C40,TaxableValuation[Tif_NonTIF],$A$4)</f>
        <v>39744011</v>
      </c>
      <c r="I40" s="8">
        <f>SUMIFS(TaxableValuation[Taxable Ag Building],TaxableValuation[Dist],$C40,TaxableValuation[Tif_NonTIF],$A$4)</f>
        <v>2541562</v>
      </c>
      <c r="J40" s="8">
        <f>SUMIFS(TaxableValuation[Taxable Commercial],TaxableValuation[Dist],$C40,TaxableValuation[Tif_NonTIF],$A$4)</f>
        <v>85782335</v>
      </c>
      <c r="K40" s="8">
        <f>SUMIFS(TaxableValuation[Taxable Industrial],TaxableValuation[Dist],$C40,TaxableValuation[Tif_NonTIF],$A$4)</f>
        <v>28858963</v>
      </c>
      <c r="L40" s="8">
        <f>SUMIFS(TaxableValuation[Taxable Reserved],TaxableValuation[Dist],$C40,TaxableValuation[Tif_NonTIF],$A$4)</f>
        <v>0</v>
      </c>
      <c r="M40" s="8">
        <f>SUMIFS(TaxableValuation[Taxable Reserved2],TaxableValuation[Dist],$C40,TaxableValuation[Tif_NonTIF],$A$4)</f>
        <v>0</v>
      </c>
      <c r="N40" s="8">
        <f>SUMIFS(TaxableValuation[Taxable Railroads],TaxableValuation[Dist],$C40,TaxableValuation[Tif_NonTIF],$A$4)</f>
        <v>8252786</v>
      </c>
      <c r="O40" s="8">
        <f>SUMIFS(TaxableValuation[Taxable Utilities],TaxableValuation[Dist],$C40,TaxableValuation[Tif_NonTIF],$A$4)</f>
        <v>29837171</v>
      </c>
      <c r="P40" s="8">
        <f>SUMIFS(TaxableValuation[Taxable Other],TaxableValuation[Dist],$C40,TaxableValuation[Tif_NonTIF],$A$4)</f>
        <v>6486</v>
      </c>
      <c r="Q40" s="8">
        <f>SUMIFS(TaxableValuation[Taxable Gross],TaxableValuation[Dist],$C40,TaxableValuation[Tif_NonTIF],$A$4)</f>
        <v>629459379</v>
      </c>
      <c r="R40" s="8">
        <f>SUMIFS(TaxableValuation[Taxable Military Exempt],TaxableValuation[Dist],$C40,TaxableValuation[Tif_NonTIF],$A$4)</f>
        <v>1081568</v>
      </c>
      <c r="S40" s="8">
        <f>SUMIFS(TaxableValuation[Taxable Net],TaxableValuation[Dist],$C40,TaxableValuation[Tif_NonTIF],$A$4)</f>
        <v>628377811</v>
      </c>
      <c r="T40" s="8">
        <f>SUMIFS(TaxableValuation[Taxable Gas &amp; Elec Utilities],TaxableValuation[Dist],$C40,TaxableValuation[Tif_NonTIF],$A$4)</f>
        <v>11918805</v>
      </c>
      <c r="U40" s="8">
        <f t="shared" si="0"/>
        <v>640296616</v>
      </c>
    </row>
    <row r="41" spans="1:21" x14ac:dyDescent="0.25">
      <c r="A41">
        <f>'Assessed Non-TIF'!A41</f>
        <v>2024</v>
      </c>
      <c r="B41" t="str">
        <f>'Assessed Non-TIF'!B41</f>
        <v>12</v>
      </c>
      <c r="C41" t="str">
        <f>'Assessed Non-TIF'!C41</f>
        <v>0747</v>
      </c>
      <c r="D41" t="str">
        <f>'Assessed Non-TIF'!D41</f>
        <v>0747</v>
      </c>
      <c r="E41" t="str">
        <f>'Assessed Non-TIF'!E41</f>
        <v>BOYDEN-HULL</v>
      </c>
      <c r="F41" t="str">
        <f>'Assessed Non-TIF'!F41</f>
        <v>Boyden-Hull</v>
      </c>
      <c r="G41" s="8">
        <f>SUMIFS(TaxableValuation[Taxable Residential],TaxableValuation[Dist],$C41,TaxableValuation[Tif_NonTIF],$A$4)</f>
        <v>142034380</v>
      </c>
      <c r="H41" s="8">
        <f>SUMIFS(TaxableValuation[Taxable Ag Land],TaxableValuation[Dist],$C41,TaxableValuation[Tif_NonTIF],$A$4)</f>
        <v>98197256</v>
      </c>
      <c r="I41" s="8">
        <f>SUMIFS(TaxableValuation[Taxable Ag Building],TaxableValuation[Dist],$C41,TaxableValuation[Tif_NonTIF],$A$4)</f>
        <v>10073613</v>
      </c>
      <c r="J41" s="8">
        <f>SUMIFS(TaxableValuation[Taxable Commercial],TaxableValuation[Dist],$C41,TaxableValuation[Tif_NonTIF],$A$4)</f>
        <v>15009068</v>
      </c>
      <c r="K41" s="8">
        <f>SUMIFS(TaxableValuation[Taxable Industrial],TaxableValuation[Dist],$C41,TaxableValuation[Tif_NonTIF],$A$4)</f>
        <v>4298794</v>
      </c>
      <c r="L41" s="8">
        <f>SUMIFS(TaxableValuation[Taxable Reserved],TaxableValuation[Dist],$C41,TaxableValuation[Tif_NonTIF],$A$4)</f>
        <v>0</v>
      </c>
      <c r="M41" s="8">
        <f>SUMIFS(TaxableValuation[Taxable Reserved2],TaxableValuation[Dist],$C41,TaxableValuation[Tif_NonTIF],$A$4)</f>
        <v>0</v>
      </c>
      <c r="N41" s="8">
        <f>SUMIFS(TaxableValuation[Taxable Railroads],TaxableValuation[Dist],$C41,TaxableValuation[Tif_NonTIF],$A$4)</f>
        <v>8025716</v>
      </c>
      <c r="O41" s="8">
        <f>SUMIFS(TaxableValuation[Taxable Utilities],TaxableValuation[Dist],$C41,TaxableValuation[Tif_NonTIF],$A$4)</f>
        <v>8609510</v>
      </c>
      <c r="P41" s="8">
        <f>SUMIFS(TaxableValuation[Taxable Other],TaxableValuation[Dist],$C41,TaxableValuation[Tif_NonTIF],$A$4)</f>
        <v>0</v>
      </c>
      <c r="Q41" s="8">
        <f>SUMIFS(TaxableValuation[Taxable Gross],TaxableValuation[Dist],$C41,TaxableValuation[Tif_NonTIF],$A$4)</f>
        <v>286248337</v>
      </c>
      <c r="R41" s="8">
        <f>SUMIFS(TaxableValuation[Taxable Military Exempt],TaxableValuation[Dist],$C41,TaxableValuation[Tif_NonTIF],$A$4)</f>
        <v>244464</v>
      </c>
      <c r="S41" s="8">
        <f>SUMIFS(TaxableValuation[Taxable Net],TaxableValuation[Dist],$C41,TaxableValuation[Tif_NonTIF],$A$4)</f>
        <v>286003873</v>
      </c>
      <c r="T41" s="8">
        <f>SUMIFS(TaxableValuation[Taxable Gas &amp; Elec Utilities],TaxableValuation[Dist],$C41,TaxableValuation[Tif_NonTIF],$A$4)</f>
        <v>3420597</v>
      </c>
      <c r="U41" s="8">
        <f t="shared" si="0"/>
        <v>289424470</v>
      </c>
    </row>
    <row r="42" spans="1:21" x14ac:dyDescent="0.25">
      <c r="A42">
        <f>'Assessed Non-TIF'!A42</f>
        <v>2024</v>
      </c>
      <c r="B42" t="str">
        <f>'Assessed Non-TIF'!B42</f>
        <v>13</v>
      </c>
      <c r="C42" t="str">
        <f>'Assessed Non-TIF'!C42</f>
        <v>1917</v>
      </c>
      <c r="D42" t="str">
        <f>'Assessed Non-TIF'!D42</f>
        <v>1917</v>
      </c>
      <c r="E42" t="str">
        <f>'Assessed Non-TIF'!E42</f>
        <v>BOYER VALLEY</v>
      </c>
      <c r="F42" t="str">
        <f>'Assessed Non-TIF'!F42</f>
        <v>Boyer Valley</v>
      </c>
      <c r="G42" s="8">
        <f>SUMIFS(TaxableValuation[Taxable Residential],TaxableValuation[Dist],$C42,TaxableValuation[Tif_NonTIF],$A$4)</f>
        <v>67930024</v>
      </c>
      <c r="H42" s="8">
        <f>SUMIFS(TaxableValuation[Taxable Ag Land],TaxableValuation[Dist],$C42,TaxableValuation[Tif_NonTIF],$A$4)</f>
        <v>140392843</v>
      </c>
      <c r="I42" s="8">
        <f>SUMIFS(TaxableValuation[Taxable Ag Building],TaxableValuation[Dist],$C42,TaxableValuation[Tif_NonTIF],$A$4)</f>
        <v>9358379</v>
      </c>
      <c r="J42" s="8">
        <f>SUMIFS(TaxableValuation[Taxable Commercial],TaxableValuation[Dist],$C42,TaxableValuation[Tif_NonTIF],$A$4)</f>
        <v>17481753</v>
      </c>
      <c r="K42" s="8">
        <f>SUMIFS(TaxableValuation[Taxable Industrial],TaxableValuation[Dist],$C42,TaxableValuation[Tif_NonTIF],$A$4)</f>
        <v>2803301</v>
      </c>
      <c r="L42" s="8">
        <f>SUMIFS(TaxableValuation[Taxable Reserved],TaxableValuation[Dist],$C42,TaxableValuation[Tif_NonTIF],$A$4)</f>
        <v>0</v>
      </c>
      <c r="M42" s="8">
        <f>SUMIFS(TaxableValuation[Taxable Reserved2],TaxableValuation[Dist],$C42,TaxableValuation[Tif_NonTIF],$A$4)</f>
        <v>0</v>
      </c>
      <c r="N42" s="8">
        <f>SUMIFS(TaxableValuation[Taxable Railroads],TaxableValuation[Dist],$C42,TaxableValuation[Tif_NonTIF],$A$4)</f>
        <v>21140341</v>
      </c>
      <c r="O42" s="8">
        <f>SUMIFS(TaxableValuation[Taxable Utilities],TaxableValuation[Dist],$C42,TaxableValuation[Tif_NonTIF],$A$4)</f>
        <v>273578</v>
      </c>
      <c r="P42" s="8">
        <f>SUMIFS(TaxableValuation[Taxable Other],TaxableValuation[Dist],$C42,TaxableValuation[Tif_NonTIF],$A$4)</f>
        <v>0</v>
      </c>
      <c r="Q42" s="8">
        <f>SUMIFS(TaxableValuation[Taxable Gross],TaxableValuation[Dist],$C42,TaxableValuation[Tif_NonTIF],$A$4)</f>
        <v>259380219</v>
      </c>
      <c r="R42" s="8">
        <f>SUMIFS(TaxableValuation[Taxable Military Exempt],TaxableValuation[Dist],$C42,TaxableValuation[Tif_NonTIF],$A$4)</f>
        <v>190756</v>
      </c>
      <c r="S42" s="8">
        <f>SUMIFS(TaxableValuation[Taxable Net],TaxableValuation[Dist],$C42,TaxableValuation[Tif_NonTIF],$A$4)</f>
        <v>259189463</v>
      </c>
      <c r="T42" s="8">
        <f>SUMIFS(TaxableValuation[Taxable Gas &amp; Elec Utilities],TaxableValuation[Dist],$C42,TaxableValuation[Tif_NonTIF],$A$4)</f>
        <v>2661892</v>
      </c>
      <c r="U42" s="8">
        <f t="shared" si="0"/>
        <v>261851355</v>
      </c>
    </row>
    <row r="43" spans="1:21" x14ac:dyDescent="0.25">
      <c r="A43">
        <f>'Assessed Non-TIF'!A43</f>
        <v>2024</v>
      </c>
      <c r="B43" t="str">
        <f>'Assessed Non-TIF'!B43</f>
        <v>07</v>
      </c>
      <c r="C43" t="str">
        <f>'Assessed Non-TIF'!C43</f>
        <v>0846</v>
      </c>
      <c r="D43" t="str">
        <f>'Assessed Non-TIF'!D43</f>
        <v>0846</v>
      </c>
      <c r="E43" t="str">
        <f>'Assessed Non-TIF'!E43</f>
        <v>BROOKLYN-GUERNSEY-MALCOM</v>
      </c>
      <c r="F43" t="str">
        <f>'Assessed Non-TIF'!F43</f>
        <v>Brooklyn-Guernsey-Malcom</v>
      </c>
      <c r="G43" s="8">
        <f>SUMIFS(TaxableValuation[Taxable Residential],TaxableValuation[Dist],$C43,TaxableValuation[Tif_NonTIF],$A$4)</f>
        <v>129950381</v>
      </c>
      <c r="H43" s="8">
        <f>SUMIFS(TaxableValuation[Taxable Ag Land],TaxableValuation[Dist],$C43,TaxableValuation[Tif_NonTIF],$A$4)</f>
        <v>111286638</v>
      </c>
      <c r="I43" s="8">
        <f>SUMIFS(TaxableValuation[Taxable Ag Building],TaxableValuation[Dist],$C43,TaxableValuation[Tif_NonTIF],$A$4)</f>
        <v>4868460</v>
      </c>
      <c r="J43" s="8">
        <f>SUMIFS(TaxableValuation[Taxable Commercial],TaxableValuation[Dist],$C43,TaxableValuation[Tif_NonTIF],$A$4)</f>
        <v>18037289</v>
      </c>
      <c r="K43" s="8">
        <f>SUMIFS(TaxableValuation[Taxable Industrial],TaxableValuation[Dist],$C43,TaxableValuation[Tif_NonTIF],$A$4)</f>
        <v>17433491</v>
      </c>
      <c r="L43" s="8">
        <f>SUMIFS(TaxableValuation[Taxable Reserved],TaxableValuation[Dist],$C43,TaxableValuation[Tif_NonTIF],$A$4)</f>
        <v>0</v>
      </c>
      <c r="M43" s="8">
        <f>SUMIFS(TaxableValuation[Taxable Reserved2],TaxableValuation[Dist],$C43,TaxableValuation[Tif_NonTIF],$A$4)</f>
        <v>0</v>
      </c>
      <c r="N43" s="8">
        <f>SUMIFS(TaxableValuation[Taxable Railroads],TaxableValuation[Dist],$C43,TaxableValuation[Tif_NonTIF],$A$4)</f>
        <v>3263802</v>
      </c>
      <c r="O43" s="8">
        <f>SUMIFS(TaxableValuation[Taxable Utilities],TaxableValuation[Dist],$C43,TaxableValuation[Tif_NonTIF],$A$4)</f>
        <v>5569202</v>
      </c>
      <c r="P43" s="8">
        <f>SUMIFS(TaxableValuation[Taxable Other],TaxableValuation[Dist],$C43,TaxableValuation[Tif_NonTIF],$A$4)</f>
        <v>0</v>
      </c>
      <c r="Q43" s="8">
        <f>SUMIFS(TaxableValuation[Taxable Gross],TaxableValuation[Dist],$C43,TaxableValuation[Tif_NonTIF],$A$4)</f>
        <v>290409263</v>
      </c>
      <c r="R43" s="8">
        <f>SUMIFS(TaxableValuation[Taxable Military Exempt],TaxableValuation[Dist],$C43,TaxableValuation[Tif_NonTIF],$A$4)</f>
        <v>320396</v>
      </c>
      <c r="S43" s="8">
        <f>SUMIFS(TaxableValuation[Taxable Net],TaxableValuation[Dist],$C43,TaxableValuation[Tif_NonTIF],$A$4)</f>
        <v>290088867</v>
      </c>
      <c r="T43" s="8">
        <f>SUMIFS(TaxableValuation[Taxable Gas &amp; Elec Utilities],TaxableValuation[Dist],$C43,TaxableValuation[Tif_NonTIF],$A$4)</f>
        <v>3438436</v>
      </c>
      <c r="U43" s="8">
        <f t="shared" si="0"/>
        <v>293527303</v>
      </c>
    </row>
    <row r="44" spans="1:21" x14ac:dyDescent="0.25">
      <c r="A44">
        <f>'Assessed Non-TIF'!A44</f>
        <v>2024</v>
      </c>
      <c r="B44" t="str">
        <f>'Assessed Non-TIF'!B44</f>
        <v>15</v>
      </c>
      <c r="C44" t="str">
        <f>'Assessed Non-TIF'!C44</f>
        <v>0882</v>
      </c>
      <c r="D44" t="str">
        <f>'Assessed Non-TIF'!D44</f>
        <v>0882</v>
      </c>
      <c r="E44" t="str">
        <f>'Assessed Non-TIF'!E44</f>
        <v>BURLINGTON</v>
      </c>
      <c r="F44" t="str">
        <f>'Assessed Non-TIF'!F44</f>
        <v>Burlington</v>
      </c>
      <c r="G44" s="8">
        <f>SUMIFS(TaxableValuation[Taxable Residential],TaxableValuation[Dist],$C44,TaxableValuation[Tif_NonTIF],$A$4)</f>
        <v>683711241</v>
      </c>
      <c r="H44" s="8">
        <f>SUMIFS(TaxableValuation[Taxable Ag Land],TaxableValuation[Dist],$C44,TaxableValuation[Tif_NonTIF],$A$4)</f>
        <v>20716202</v>
      </c>
      <c r="I44" s="8">
        <f>SUMIFS(TaxableValuation[Taxable Ag Building],TaxableValuation[Dist],$C44,TaxableValuation[Tif_NonTIF],$A$4)</f>
        <v>928260</v>
      </c>
      <c r="J44" s="8">
        <f>SUMIFS(TaxableValuation[Taxable Commercial],TaxableValuation[Dist],$C44,TaxableValuation[Tif_NonTIF],$A$4)</f>
        <v>357228087</v>
      </c>
      <c r="K44" s="8">
        <f>SUMIFS(TaxableValuation[Taxable Industrial],TaxableValuation[Dist],$C44,TaxableValuation[Tif_NonTIF],$A$4)</f>
        <v>31178415</v>
      </c>
      <c r="L44" s="8">
        <f>SUMIFS(TaxableValuation[Taxable Reserved],TaxableValuation[Dist],$C44,TaxableValuation[Tif_NonTIF],$A$4)</f>
        <v>0</v>
      </c>
      <c r="M44" s="8">
        <f>SUMIFS(TaxableValuation[Taxable Reserved2],TaxableValuation[Dist],$C44,TaxableValuation[Tif_NonTIF],$A$4)</f>
        <v>0</v>
      </c>
      <c r="N44" s="8">
        <f>SUMIFS(TaxableValuation[Taxable Railroads],TaxableValuation[Dist],$C44,TaxableValuation[Tif_NonTIF],$A$4)</f>
        <v>17623229</v>
      </c>
      <c r="O44" s="8">
        <f>SUMIFS(TaxableValuation[Taxable Utilities],TaxableValuation[Dist],$C44,TaxableValuation[Tif_NonTIF],$A$4)</f>
        <v>2218196</v>
      </c>
      <c r="P44" s="8">
        <f>SUMIFS(TaxableValuation[Taxable Other],TaxableValuation[Dist],$C44,TaxableValuation[Tif_NonTIF],$A$4)</f>
        <v>0</v>
      </c>
      <c r="Q44" s="8">
        <f>SUMIFS(TaxableValuation[Taxable Gross],TaxableValuation[Dist],$C44,TaxableValuation[Tif_NonTIF],$A$4)</f>
        <v>1113603630</v>
      </c>
      <c r="R44" s="8">
        <f>SUMIFS(TaxableValuation[Taxable Military Exempt],TaxableValuation[Dist],$C44,TaxableValuation[Tif_NonTIF],$A$4)</f>
        <v>2394636</v>
      </c>
      <c r="S44" s="8">
        <f>SUMIFS(TaxableValuation[Taxable Net],TaxableValuation[Dist],$C44,TaxableValuation[Tif_NonTIF],$A$4)</f>
        <v>1111208994</v>
      </c>
      <c r="T44" s="8">
        <f>SUMIFS(TaxableValuation[Taxable Gas &amp; Elec Utilities],TaxableValuation[Dist],$C44,TaxableValuation[Tif_NonTIF],$A$4)</f>
        <v>48403343</v>
      </c>
      <c r="U44" s="8">
        <f t="shared" si="0"/>
        <v>1159612337</v>
      </c>
    </row>
    <row r="45" spans="1:21" x14ac:dyDescent="0.25">
      <c r="A45">
        <f>'Assessed Non-TIF'!A45</f>
        <v>2024</v>
      </c>
      <c r="B45" t="str">
        <f>'Assessed Non-TIF'!B45</f>
        <v>07</v>
      </c>
      <c r="C45" t="str">
        <f>'Assessed Non-TIF'!C45</f>
        <v>0916</v>
      </c>
      <c r="D45" t="str">
        <f>'Assessed Non-TIF'!D45</f>
        <v>0916</v>
      </c>
      <c r="E45" t="str">
        <f>'Assessed Non-TIF'!E45</f>
        <v>CAL</v>
      </c>
      <c r="F45" t="str">
        <f>'Assessed Non-TIF'!F45</f>
        <v>CAL</v>
      </c>
      <c r="G45" s="8">
        <f>SUMIFS(TaxableValuation[Taxable Residential],TaxableValuation[Dist],$C45,TaxableValuation[Tif_NonTIF],$A$4)</f>
        <v>32758224</v>
      </c>
      <c r="H45" s="8">
        <f>SUMIFS(TaxableValuation[Taxable Ag Land],TaxableValuation[Dist],$C45,TaxableValuation[Tif_NonTIF],$A$4)</f>
        <v>91766168</v>
      </c>
      <c r="I45" s="8">
        <f>SUMIFS(TaxableValuation[Taxable Ag Building],TaxableValuation[Dist],$C45,TaxableValuation[Tif_NonTIF],$A$4)</f>
        <v>8037644</v>
      </c>
      <c r="J45" s="8">
        <f>SUMIFS(TaxableValuation[Taxable Commercial],TaxableValuation[Dist],$C45,TaxableValuation[Tif_NonTIF],$A$4)</f>
        <v>6477381</v>
      </c>
      <c r="K45" s="8">
        <f>SUMIFS(TaxableValuation[Taxable Industrial],TaxableValuation[Dist],$C45,TaxableValuation[Tif_NonTIF],$A$4)</f>
        <v>13577578</v>
      </c>
      <c r="L45" s="8">
        <f>SUMIFS(TaxableValuation[Taxable Reserved],TaxableValuation[Dist],$C45,TaxableValuation[Tif_NonTIF],$A$4)</f>
        <v>0</v>
      </c>
      <c r="M45" s="8">
        <f>SUMIFS(TaxableValuation[Taxable Reserved2],TaxableValuation[Dist],$C45,TaxableValuation[Tif_NonTIF],$A$4)</f>
        <v>0</v>
      </c>
      <c r="N45" s="8">
        <f>SUMIFS(TaxableValuation[Taxable Railroads],TaxableValuation[Dist],$C45,TaxableValuation[Tif_NonTIF],$A$4)</f>
        <v>0</v>
      </c>
      <c r="O45" s="8">
        <f>SUMIFS(TaxableValuation[Taxable Utilities],TaxableValuation[Dist],$C45,TaxableValuation[Tif_NonTIF],$A$4)</f>
        <v>8509118</v>
      </c>
      <c r="P45" s="8">
        <f>SUMIFS(TaxableValuation[Taxable Other],TaxableValuation[Dist],$C45,TaxableValuation[Tif_NonTIF],$A$4)</f>
        <v>0</v>
      </c>
      <c r="Q45" s="8">
        <f>SUMIFS(TaxableValuation[Taxable Gross],TaxableValuation[Dist],$C45,TaxableValuation[Tif_NonTIF],$A$4)</f>
        <v>161126113</v>
      </c>
      <c r="R45" s="8">
        <f>SUMIFS(TaxableValuation[Taxable Military Exempt],TaxableValuation[Dist],$C45,TaxableValuation[Tif_NonTIF],$A$4)</f>
        <v>96304</v>
      </c>
      <c r="S45" s="8">
        <f>SUMIFS(TaxableValuation[Taxable Net],TaxableValuation[Dist],$C45,TaxableValuation[Tif_NonTIF],$A$4)</f>
        <v>161029809</v>
      </c>
      <c r="T45" s="8">
        <f>SUMIFS(TaxableValuation[Taxable Gas &amp; Elec Utilities],TaxableValuation[Dist],$C45,TaxableValuation[Tif_NonTIF],$A$4)</f>
        <v>3543969</v>
      </c>
      <c r="U45" s="8">
        <f t="shared" si="0"/>
        <v>164573778</v>
      </c>
    </row>
    <row r="46" spans="1:21" x14ac:dyDescent="0.25">
      <c r="A46">
        <f>'Assessed Non-TIF'!A46</f>
        <v>2024</v>
      </c>
      <c r="B46" t="str">
        <f>'Assessed Non-TIF'!B46</f>
        <v>09</v>
      </c>
      <c r="C46" t="str">
        <f>'Assessed Non-TIF'!C46</f>
        <v>0918</v>
      </c>
      <c r="D46" t="str">
        <f>'Assessed Non-TIF'!D46</f>
        <v>0918</v>
      </c>
      <c r="E46" t="str">
        <f>'Assessed Non-TIF'!E46</f>
        <v>CALAMUS-WHEATLAND</v>
      </c>
      <c r="F46" t="str">
        <f>'Assessed Non-TIF'!F46</f>
        <v>Calamus-Wheatland</v>
      </c>
      <c r="G46" s="8">
        <f>SUMIFS(TaxableValuation[Taxable Residential],TaxableValuation[Dist],$C46,TaxableValuation[Tif_NonTIF],$A$4)</f>
        <v>90952017</v>
      </c>
      <c r="H46" s="8">
        <f>SUMIFS(TaxableValuation[Taxable Ag Land],TaxableValuation[Dist],$C46,TaxableValuation[Tif_NonTIF],$A$4)</f>
        <v>90464379</v>
      </c>
      <c r="I46" s="8">
        <f>SUMIFS(TaxableValuation[Taxable Ag Building],TaxableValuation[Dist],$C46,TaxableValuation[Tif_NonTIF],$A$4)</f>
        <v>6180345</v>
      </c>
      <c r="J46" s="8">
        <f>SUMIFS(TaxableValuation[Taxable Commercial],TaxableValuation[Dist],$C46,TaxableValuation[Tif_NonTIF],$A$4)</f>
        <v>5383825</v>
      </c>
      <c r="K46" s="8">
        <f>SUMIFS(TaxableValuation[Taxable Industrial],TaxableValuation[Dist],$C46,TaxableValuation[Tif_NonTIF],$A$4)</f>
        <v>123745</v>
      </c>
      <c r="L46" s="8">
        <f>SUMIFS(TaxableValuation[Taxable Reserved],TaxableValuation[Dist],$C46,TaxableValuation[Tif_NonTIF],$A$4)</f>
        <v>0</v>
      </c>
      <c r="M46" s="8">
        <f>SUMIFS(TaxableValuation[Taxable Reserved2],TaxableValuation[Dist],$C46,TaxableValuation[Tif_NonTIF],$A$4)</f>
        <v>0</v>
      </c>
      <c r="N46" s="8">
        <f>SUMIFS(TaxableValuation[Taxable Railroads],TaxableValuation[Dist],$C46,TaxableValuation[Tif_NonTIF],$A$4)</f>
        <v>13540490</v>
      </c>
      <c r="O46" s="8">
        <f>SUMIFS(TaxableValuation[Taxable Utilities],TaxableValuation[Dist],$C46,TaxableValuation[Tif_NonTIF],$A$4)</f>
        <v>15938540</v>
      </c>
      <c r="P46" s="8">
        <f>SUMIFS(TaxableValuation[Taxable Other],TaxableValuation[Dist],$C46,TaxableValuation[Tif_NonTIF],$A$4)</f>
        <v>0</v>
      </c>
      <c r="Q46" s="8">
        <f>SUMIFS(TaxableValuation[Taxable Gross],TaxableValuation[Dist],$C46,TaxableValuation[Tif_NonTIF],$A$4)</f>
        <v>222583341</v>
      </c>
      <c r="R46" s="8">
        <f>SUMIFS(TaxableValuation[Taxable Military Exempt],TaxableValuation[Dist],$C46,TaxableValuation[Tif_NonTIF],$A$4)</f>
        <v>237056</v>
      </c>
      <c r="S46" s="8">
        <f>SUMIFS(TaxableValuation[Taxable Net],TaxableValuation[Dist],$C46,TaxableValuation[Tif_NonTIF],$A$4)</f>
        <v>222346285</v>
      </c>
      <c r="T46" s="8">
        <f>SUMIFS(TaxableValuation[Taxable Gas &amp; Elec Utilities],TaxableValuation[Dist],$C46,TaxableValuation[Tif_NonTIF],$A$4)</f>
        <v>5014437</v>
      </c>
      <c r="U46" s="8">
        <f t="shared" si="0"/>
        <v>227360722</v>
      </c>
    </row>
    <row r="47" spans="1:21" x14ac:dyDescent="0.25">
      <c r="A47">
        <f>'Assessed Non-TIF'!A47</f>
        <v>2024</v>
      </c>
      <c r="B47" t="str">
        <f>'Assessed Non-TIF'!B47</f>
        <v>13</v>
      </c>
      <c r="C47" t="str">
        <f>'Assessed Non-TIF'!C47</f>
        <v>0914</v>
      </c>
      <c r="D47" t="str">
        <f>'Assessed Non-TIF'!D47</f>
        <v>0914</v>
      </c>
      <c r="E47" t="str">
        <f>'Assessed Non-TIF'!E47</f>
        <v>CAM</v>
      </c>
      <c r="F47" t="str">
        <f>'Assessed Non-TIF'!F47</f>
        <v>CAM</v>
      </c>
      <c r="G47" s="8">
        <f>SUMIFS(TaxableValuation[Taxable Residential],TaxableValuation[Dist],$C47,TaxableValuation[Tif_NonTIF],$A$4)</f>
        <v>81226505</v>
      </c>
      <c r="H47" s="8">
        <f>SUMIFS(TaxableValuation[Taxable Ag Land],TaxableValuation[Dist],$C47,TaxableValuation[Tif_NonTIF],$A$4)</f>
        <v>201413570</v>
      </c>
      <c r="I47" s="8">
        <f>SUMIFS(TaxableValuation[Taxable Ag Building],TaxableValuation[Dist],$C47,TaxableValuation[Tif_NonTIF],$A$4)</f>
        <v>7170867</v>
      </c>
      <c r="J47" s="8">
        <f>SUMIFS(TaxableValuation[Taxable Commercial],TaxableValuation[Dist],$C47,TaxableValuation[Tif_NonTIF],$A$4)</f>
        <v>14254072</v>
      </c>
      <c r="K47" s="8">
        <f>SUMIFS(TaxableValuation[Taxable Industrial],TaxableValuation[Dist],$C47,TaxableValuation[Tif_NonTIF],$A$4)</f>
        <v>136315961</v>
      </c>
      <c r="L47" s="8">
        <f>SUMIFS(TaxableValuation[Taxable Reserved],TaxableValuation[Dist],$C47,TaxableValuation[Tif_NonTIF],$A$4)</f>
        <v>0</v>
      </c>
      <c r="M47" s="8">
        <f>SUMIFS(TaxableValuation[Taxable Reserved2],TaxableValuation[Dist],$C47,TaxableValuation[Tif_NonTIF],$A$4)</f>
        <v>0</v>
      </c>
      <c r="N47" s="8">
        <f>SUMIFS(TaxableValuation[Taxable Railroads],TaxableValuation[Dist],$C47,TaxableValuation[Tif_NonTIF],$A$4)</f>
        <v>2737745</v>
      </c>
      <c r="O47" s="8">
        <f>SUMIFS(TaxableValuation[Taxable Utilities],TaxableValuation[Dist],$C47,TaxableValuation[Tif_NonTIF],$A$4)</f>
        <v>5626379</v>
      </c>
      <c r="P47" s="8">
        <f>SUMIFS(TaxableValuation[Taxable Other],TaxableValuation[Dist],$C47,TaxableValuation[Tif_NonTIF],$A$4)</f>
        <v>0</v>
      </c>
      <c r="Q47" s="8">
        <f>SUMIFS(TaxableValuation[Taxable Gross],TaxableValuation[Dist],$C47,TaxableValuation[Tif_NonTIF],$A$4)</f>
        <v>448745099</v>
      </c>
      <c r="R47" s="8">
        <f>SUMIFS(TaxableValuation[Taxable Military Exempt],TaxableValuation[Dist],$C47,TaxableValuation[Tif_NonTIF],$A$4)</f>
        <v>266688</v>
      </c>
      <c r="S47" s="8">
        <f>SUMIFS(TaxableValuation[Taxable Net],TaxableValuation[Dist],$C47,TaxableValuation[Tif_NonTIF],$A$4)</f>
        <v>448478411</v>
      </c>
      <c r="T47" s="8">
        <f>SUMIFS(TaxableValuation[Taxable Gas &amp; Elec Utilities],TaxableValuation[Dist],$C47,TaxableValuation[Tif_NonTIF],$A$4)</f>
        <v>12309730</v>
      </c>
      <c r="U47" s="8">
        <f t="shared" si="0"/>
        <v>460788141</v>
      </c>
    </row>
    <row r="48" spans="1:21" x14ac:dyDescent="0.25">
      <c r="A48">
        <f>'Assessed Non-TIF'!A48</f>
        <v>2024</v>
      </c>
      <c r="B48" t="str">
        <f>'Assessed Non-TIF'!B48</f>
        <v>09</v>
      </c>
      <c r="C48" t="str">
        <f>'Assessed Non-TIF'!C48</f>
        <v>0936</v>
      </c>
      <c r="D48" t="str">
        <f>'Assessed Non-TIF'!D48</f>
        <v>0936</v>
      </c>
      <c r="E48" t="str">
        <f>'Assessed Non-TIF'!E48</f>
        <v>CAMANCHE</v>
      </c>
      <c r="F48" t="str">
        <f>'Assessed Non-TIF'!F48</f>
        <v>Camanche</v>
      </c>
      <c r="G48" s="8">
        <f>SUMIFS(TaxableValuation[Taxable Residential],TaxableValuation[Dist],$C48,TaxableValuation[Tif_NonTIF],$A$4)</f>
        <v>197993867</v>
      </c>
      <c r="H48" s="8">
        <f>SUMIFS(TaxableValuation[Taxable Ag Land],TaxableValuation[Dist],$C48,TaxableValuation[Tif_NonTIF],$A$4)</f>
        <v>22690207</v>
      </c>
      <c r="I48" s="8">
        <f>SUMIFS(TaxableValuation[Taxable Ag Building],TaxableValuation[Dist],$C48,TaxableValuation[Tif_NonTIF],$A$4)</f>
        <v>1275937</v>
      </c>
      <c r="J48" s="8">
        <f>SUMIFS(TaxableValuation[Taxable Commercial],TaxableValuation[Dist],$C48,TaxableValuation[Tif_NonTIF],$A$4)</f>
        <v>53695830</v>
      </c>
      <c r="K48" s="8">
        <f>SUMIFS(TaxableValuation[Taxable Industrial],TaxableValuation[Dist],$C48,TaxableValuation[Tif_NonTIF],$A$4)</f>
        <v>53470438</v>
      </c>
      <c r="L48" s="8">
        <f>SUMIFS(TaxableValuation[Taxable Reserved],TaxableValuation[Dist],$C48,TaxableValuation[Tif_NonTIF],$A$4)</f>
        <v>0</v>
      </c>
      <c r="M48" s="8">
        <f>SUMIFS(TaxableValuation[Taxable Reserved2],TaxableValuation[Dist],$C48,TaxableValuation[Tif_NonTIF],$A$4)</f>
        <v>0</v>
      </c>
      <c r="N48" s="8">
        <f>SUMIFS(TaxableValuation[Taxable Railroads],TaxableValuation[Dist],$C48,TaxableValuation[Tif_NonTIF],$A$4)</f>
        <v>7774526</v>
      </c>
      <c r="O48" s="8">
        <f>SUMIFS(TaxableValuation[Taxable Utilities],TaxableValuation[Dist],$C48,TaxableValuation[Tif_NonTIF],$A$4)</f>
        <v>6481323</v>
      </c>
      <c r="P48" s="8">
        <f>SUMIFS(TaxableValuation[Taxable Other],TaxableValuation[Dist],$C48,TaxableValuation[Tif_NonTIF],$A$4)</f>
        <v>0</v>
      </c>
      <c r="Q48" s="8">
        <f>SUMIFS(TaxableValuation[Taxable Gross],TaxableValuation[Dist],$C48,TaxableValuation[Tif_NonTIF],$A$4)</f>
        <v>343382128</v>
      </c>
      <c r="R48" s="8">
        <f>SUMIFS(TaxableValuation[Taxable Military Exempt],TaxableValuation[Dist],$C48,TaxableValuation[Tif_NonTIF],$A$4)</f>
        <v>503744</v>
      </c>
      <c r="S48" s="8">
        <f>SUMIFS(TaxableValuation[Taxable Net],TaxableValuation[Dist],$C48,TaxableValuation[Tif_NonTIF],$A$4)</f>
        <v>342878384</v>
      </c>
      <c r="T48" s="8">
        <f>SUMIFS(TaxableValuation[Taxable Gas &amp; Elec Utilities],TaxableValuation[Dist],$C48,TaxableValuation[Tif_NonTIF],$A$4)</f>
        <v>31740860</v>
      </c>
      <c r="U48" s="8">
        <f t="shared" si="0"/>
        <v>374619244</v>
      </c>
    </row>
    <row r="49" spans="1:21" x14ac:dyDescent="0.25">
      <c r="A49">
        <f>'Assessed Non-TIF'!A49</f>
        <v>2024</v>
      </c>
      <c r="B49" t="str">
        <f>'Assessed Non-TIF'!B49</f>
        <v>15</v>
      </c>
      <c r="C49" t="str">
        <f>'Assessed Non-TIF'!C49</f>
        <v>0977</v>
      </c>
      <c r="D49" t="str">
        <f>'Assessed Non-TIF'!D49</f>
        <v>0977</v>
      </c>
      <c r="E49" t="str">
        <f>'Assessed Non-TIF'!E49</f>
        <v>CARDINAL</v>
      </c>
      <c r="F49" t="str">
        <f>'Assessed Non-TIF'!F49</f>
        <v>Cardinal</v>
      </c>
      <c r="G49" s="8">
        <f>SUMIFS(TaxableValuation[Taxable Residential],TaxableValuation[Dist],$C49,TaxableValuation[Tif_NonTIF],$A$4)</f>
        <v>90292610</v>
      </c>
      <c r="H49" s="8">
        <f>SUMIFS(TaxableValuation[Taxable Ag Land],TaxableValuation[Dist],$C49,TaxableValuation[Tif_NonTIF],$A$4)</f>
        <v>63025878</v>
      </c>
      <c r="I49" s="8">
        <f>SUMIFS(TaxableValuation[Taxable Ag Building],TaxableValuation[Dist],$C49,TaxableValuation[Tif_NonTIF],$A$4)</f>
        <v>3378905</v>
      </c>
      <c r="J49" s="8">
        <f>SUMIFS(TaxableValuation[Taxable Commercial],TaxableValuation[Dist],$C49,TaxableValuation[Tif_NonTIF],$A$4)</f>
        <v>7673229</v>
      </c>
      <c r="K49" s="8">
        <f>SUMIFS(TaxableValuation[Taxable Industrial],TaxableValuation[Dist],$C49,TaxableValuation[Tif_NonTIF],$A$4)</f>
        <v>0</v>
      </c>
      <c r="L49" s="8">
        <f>SUMIFS(TaxableValuation[Taxable Reserved],TaxableValuation[Dist],$C49,TaxableValuation[Tif_NonTIF],$A$4)</f>
        <v>0</v>
      </c>
      <c r="M49" s="8">
        <f>SUMIFS(TaxableValuation[Taxable Reserved2],TaxableValuation[Dist],$C49,TaxableValuation[Tif_NonTIF],$A$4)</f>
        <v>0</v>
      </c>
      <c r="N49" s="8">
        <f>SUMIFS(TaxableValuation[Taxable Railroads],TaxableValuation[Dist],$C49,TaxableValuation[Tif_NonTIF],$A$4)</f>
        <v>10043573</v>
      </c>
      <c r="O49" s="8">
        <f>SUMIFS(TaxableValuation[Taxable Utilities],TaxableValuation[Dist],$C49,TaxableValuation[Tif_NonTIF],$A$4)</f>
        <v>11186961</v>
      </c>
      <c r="P49" s="8">
        <f>SUMIFS(TaxableValuation[Taxable Other],TaxableValuation[Dist],$C49,TaxableValuation[Tif_NonTIF],$A$4)</f>
        <v>0</v>
      </c>
      <c r="Q49" s="8">
        <f>SUMIFS(TaxableValuation[Taxable Gross],TaxableValuation[Dist],$C49,TaxableValuation[Tif_NonTIF],$A$4)</f>
        <v>185601156</v>
      </c>
      <c r="R49" s="8">
        <f>SUMIFS(TaxableValuation[Taxable Military Exempt],TaxableValuation[Dist],$C49,TaxableValuation[Tif_NonTIF],$A$4)</f>
        <v>371192</v>
      </c>
      <c r="S49" s="8">
        <f>SUMIFS(TaxableValuation[Taxable Net],TaxableValuation[Dist],$C49,TaxableValuation[Tif_NonTIF],$A$4)</f>
        <v>185229964</v>
      </c>
      <c r="T49" s="8">
        <f>SUMIFS(TaxableValuation[Taxable Gas &amp; Elec Utilities],TaxableValuation[Dist],$C49,TaxableValuation[Tif_NonTIF],$A$4)</f>
        <v>3442467</v>
      </c>
      <c r="U49" s="8">
        <f t="shared" si="0"/>
        <v>188672431</v>
      </c>
    </row>
    <row r="50" spans="1:21" x14ac:dyDescent="0.25">
      <c r="A50">
        <f>'Assessed Non-TIF'!A50</f>
        <v>2024</v>
      </c>
      <c r="B50" t="str">
        <f>'Assessed Non-TIF'!B50</f>
        <v>11</v>
      </c>
      <c r="C50" t="str">
        <f>'Assessed Non-TIF'!C50</f>
        <v>0981</v>
      </c>
      <c r="D50" t="str">
        <f>'Assessed Non-TIF'!D50</f>
        <v>0981</v>
      </c>
      <c r="E50" t="str">
        <f>'Assessed Non-TIF'!E50</f>
        <v>CARLISLE</v>
      </c>
      <c r="F50" t="str">
        <f>'Assessed Non-TIF'!F50</f>
        <v>Carlisle</v>
      </c>
      <c r="G50" s="8">
        <f>SUMIFS(TaxableValuation[Taxable Residential],TaxableValuation[Dist],$C50,TaxableValuation[Tif_NonTIF],$A$4)</f>
        <v>344785262</v>
      </c>
      <c r="H50" s="8">
        <f>SUMIFS(TaxableValuation[Taxable Ag Land],TaxableValuation[Dist],$C50,TaxableValuation[Tif_NonTIF],$A$4)</f>
        <v>28137120</v>
      </c>
      <c r="I50" s="8">
        <f>SUMIFS(TaxableValuation[Taxable Ag Building],TaxableValuation[Dist],$C50,TaxableValuation[Tif_NonTIF],$A$4)</f>
        <v>1161412</v>
      </c>
      <c r="J50" s="8">
        <f>SUMIFS(TaxableValuation[Taxable Commercial],TaxableValuation[Dist],$C50,TaxableValuation[Tif_NonTIF],$A$4)</f>
        <v>27328626</v>
      </c>
      <c r="K50" s="8">
        <f>SUMIFS(TaxableValuation[Taxable Industrial],TaxableValuation[Dist],$C50,TaxableValuation[Tif_NonTIF],$A$4)</f>
        <v>6779720</v>
      </c>
      <c r="L50" s="8">
        <f>SUMIFS(TaxableValuation[Taxable Reserved],TaxableValuation[Dist],$C50,TaxableValuation[Tif_NonTIF],$A$4)</f>
        <v>0</v>
      </c>
      <c r="M50" s="8">
        <f>SUMIFS(TaxableValuation[Taxable Reserved2],TaxableValuation[Dist],$C50,TaxableValuation[Tif_NonTIF],$A$4)</f>
        <v>0</v>
      </c>
      <c r="N50" s="8">
        <f>SUMIFS(TaxableValuation[Taxable Railroads],TaxableValuation[Dist],$C50,TaxableValuation[Tif_NonTIF],$A$4)</f>
        <v>15885431</v>
      </c>
      <c r="O50" s="8">
        <f>SUMIFS(TaxableValuation[Taxable Utilities],TaxableValuation[Dist],$C50,TaxableValuation[Tif_NonTIF],$A$4)</f>
        <v>1652634</v>
      </c>
      <c r="P50" s="8">
        <f>SUMIFS(TaxableValuation[Taxable Other],TaxableValuation[Dist],$C50,TaxableValuation[Tif_NonTIF],$A$4)</f>
        <v>0</v>
      </c>
      <c r="Q50" s="8">
        <f>SUMIFS(TaxableValuation[Taxable Gross],TaxableValuation[Dist],$C50,TaxableValuation[Tif_NonTIF],$A$4)</f>
        <v>425730205</v>
      </c>
      <c r="R50" s="8">
        <f>SUMIFS(TaxableValuation[Taxable Military Exempt],TaxableValuation[Dist],$C50,TaxableValuation[Tif_NonTIF],$A$4)</f>
        <v>568564</v>
      </c>
      <c r="S50" s="8">
        <f>SUMIFS(TaxableValuation[Taxable Net],TaxableValuation[Dist],$C50,TaxableValuation[Tif_NonTIF],$A$4)</f>
        <v>425161641</v>
      </c>
      <c r="T50" s="8">
        <f>SUMIFS(TaxableValuation[Taxable Gas &amp; Elec Utilities],TaxableValuation[Dist],$C50,TaxableValuation[Tif_NonTIF],$A$4)</f>
        <v>5509553</v>
      </c>
      <c r="U50" s="8">
        <f t="shared" si="0"/>
        <v>430671194</v>
      </c>
    </row>
    <row r="51" spans="1:21" x14ac:dyDescent="0.25">
      <c r="A51">
        <f>'Assessed Non-TIF'!A51</f>
        <v>2024</v>
      </c>
      <c r="B51" t="str">
        <f>'Assessed Non-TIF'!B51</f>
        <v>11</v>
      </c>
      <c r="C51" t="str">
        <f>'Assessed Non-TIF'!C51</f>
        <v>0999</v>
      </c>
      <c r="D51" t="str">
        <f>'Assessed Non-TIF'!D51</f>
        <v>0999</v>
      </c>
      <c r="E51" t="str">
        <f>'Assessed Non-TIF'!E51</f>
        <v>CARROLL</v>
      </c>
      <c r="F51" t="str">
        <f>'Assessed Non-TIF'!F51</f>
        <v>Carroll</v>
      </c>
      <c r="G51" s="8">
        <f>SUMIFS(TaxableValuation[Taxable Residential],TaxableValuation[Dist],$C51,TaxableValuation[Tif_NonTIF],$A$4)</f>
        <v>517436481</v>
      </c>
      <c r="H51" s="8">
        <f>SUMIFS(TaxableValuation[Taxable Ag Land],TaxableValuation[Dist],$C51,TaxableValuation[Tif_NonTIF],$A$4)</f>
        <v>225860289</v>
      </c>
      <c r="I51" s="8">
        <f>SUMIFS(TaxableValuation[Taxable Ag Building],TaxableValuation[Dist],$C51,TaxableValuation[Tif_NonTIF],$A$4)</f>
        <v>27804680</v>
      </c>
      <c r="J51" s="8">
        <f>SUMIFS(TaxableValuation[Taxable Commercial],TaxableValuation[Dist],$C51,TaxableValuation[Tif_NonTIF],$A$4)</f>
        <v>162801630</v>
      </c>
      <c r="K51" s="8">
        <f>SUMIFS(TaxableValuation[Taxable Industrial],TaxableValuation[Dist],$C51,TaxableValuation[Tif_NonTIF],$A$4)</f>
        <v>117656977</v>
      </c>
      <c r="L51" s="8">
        <f>SUMIFS(TaxableValuation[Taxable Reserved],TaxableValuation[Dist],$C51,TaxableValuation[Tif_NonTIF],$A$4)</f>
        <v>0</v>
      </c>
      <c r="M51" s="8">
        <f>SUMIFS(TaxableValuation[Taxable Reserved2],TaxableValuation[Dist],$C51,TaxableValuation[Tif_NonTIF],$A$4)</f>
        <v>0</v>
      </c>
      <c r="N51" s="8">
        <f>SUMIFS(TaxableValuation[Taxable Railroads],TaxableValuation[Dist],$C51,TaxableValuation[Tif_NonTIF],$A$4)</f>
        <v>25818387</v>
      </c>
      <c r="O51" s="8">
        <f>SUMIFS(TaxableValuation[Taxable Utilities],TaxableValuation[Dist],$C51,TaxableValuation[Tif_NonTIF],$A$4)</f>
        <v>1006284</v>
      </c>
      <c r="P51" s="8">
        <f>SUMIFS(TaxableValuation[Taxable Other],TaxableValuation[Dist],$C51,TaxableValuation[Tif_NonTIF],$A$4)</f>
        <v>0</v>
      </c>
      <c r="Q51" s="8">
        <f>SUMIFS(TaxableValuation[Taxable Gross],TaxableValuation[Dist],$C51,TaxableValuation[Tif_NonTIF],$A$4)</f>
        <v>1078384728</v>
      </c>
      <c r="R51" s="8">
        <f>SUMIFS(TaxableValuation[Taxable Military Exempt],TaxableValuation[Dist],$C51,TaxableValuation[Tif_NonTIF],$A$4)</f>
        <v>1046380</v>
      </c>
      <c r="S51" s="8">
        <f>SUMIFS(TaxableValuation[Taxable Net],TaxableValuation[Dist],$C51,TaxableValuation[Tif_NonTIF],$A$4)</f>
        <v>1077338348</v>
      </c>
      <c r="T51" s="8">
        <f>SUMIFS(TaxableValuation[Taxable Gas &amp; Elec Utilities],TaxableValuation[Dist],$C51,TaxableValuation[Tif_NonTIF],$A$4)</f>
        <v>15991153</v>
      </c>
      <c r="U51" s="8">
        <f t="shared" si="0"/>
        <v>1093329501</v>
      </c>
    </row>
    <row r="52" spans="1:21" x14ac:dyDescent="0.25">
      <c r="A52">
        <f>'Assessed Non-TIF'!A52</f>
        <v>2024</v>
      </c>
      <c r="B52" t="str">
        <f>'Assessed Non-TIF'!B52</f>
        <v>07</v>
      </c>
      <c r="C52" t="str">
        <f>'Assessed Non-TIF'!C52</f>
        <v>1044</v>
      </c>
      <c r="D52" t="str">
        <f>'Assessed Non-TIF'!D52</f>
        <v>1044</v>
      </c>
      <c r="E52" t="str">
        <f>'Assessed Non-TIF'!E52</f>
        <v>CEDAR FALLS</v>
      </c>
      <c r="F52" t="str">
        <f>'Assessed Non-TIF'!F52</f>
        <v>Cedar Falls</v>
      </c>
      <c r="G52" s="8">
        <f>SUMIFS(TaxableValuation[Taxable Residential],TaxableValuation[Dist],$C52,TaxableValuation[Tif_NonTIF],$A$4)</f>
        <v>1713535841</v>
      </c>
      <c r="H52" s="8">
        <f>SUMIFS(TaxableValuation[Taxable Ag Land],TaxableValuation[Dist],$C52,TaxableValuation[Tif_NonTIF],$A$4)</f>
        <v>23722477</v>
      </c>
      <c r="I52" s="8">
        <f>SUMIFS(TaxableValuation[Taxable Ag Building],TaxableValuation[Dist],$C52,TaxableValuation[Tif_NonTIF],$A$4)</f>
        <v>1693585</v>
      </c>
      <c r="J52" s="8">
        <f>SUMIFS(TaxableValuation[Taxable Commercial],TaxableValuation[Dist],$C52,TaxableValuation[Tif_NonTIF],$A$4)</f>
        <v>426654933</v>
      </c>
      <c r="K52" s="8">
        <f>SUMIFS(TaxableValuation[Taxable Industrial],TaxableValuation[Dist],$C52,TaxableValuation[Tif_NonTIF],$A$4)</f>
        <v>15377811</v>
      </c>
      <c r="L52" s="8">
        <f>SUMIFS(TaxableValuation[Taxable Reserved],TaxableValuation[Dist],$C52,TaxableValuation[Tif_NonTIF],$A$4)</f>
        <v>0</v>
      </c>
      <c r="M52" s="8">
        <f>SUMIFS(TaxableValuation[Taxable Reserved2],TaxableValuation[Dist],$C52,TaxableValuation[Tif_NonTIF],$A$4)</f>
        <v>0</v>
      </c>
      <c r="N52" s="8">
        <f>SUMIFS(TaxableValuation[Taxable Railroads],TaxableValuation[Dist],$C52,TaxableValuation[Tif_NonTIF],$A$4)</f>
        <v>4693408</v>
      </c>
      <c r="O52" s="8">
        <f>SUMIFS(TaxableValuation[Taxable Utilities],TaxableValuation[Dist],$C52,TaxableValuation[Tif_NonTIF],$A$4)</f>
        <v>1183812</v>
      </c>
      <c r="P52" s="8">
        <f>SUMIFS(TaxableValuation[Taxable Other],TaxableValuation[Dist],$C52,TaxableValuation[Tif_NonTIF],$A$4)</f>
        <v>0</v>
      </c>
      <c r="Q52" s="8">
        <f>SUMIFS(TaxableValuation[Taxable Gross],TaxableValuation[Dist],$C52,TaxableValuation[Tif_NonTIF],$A$4)</f>
        <v>2186861867</v>
      </c>
      <c r="R52" s="8">
        <f>SUMIFS(TaxableValuation[Taxable Military Exempt],TaxableValuation[Dist],$C52,TaxableValuation[Tif_NonTIF],$A$4)</f>
        <v>2770592</v>
      </c>
      <c r="S52" s="8">
        <f>SUMIFS(TaxableValuation[Taxable Net],TaxableValuation[Dist],$C52,TaxableValuation[Tif_NonTIF],$A$4)</f>
        <v>2184091275</v>
      </c>
      <c r="T52" s="8">
        <f>SUMIFS(TaxableValuation[Taxable Gas &amp; Elec Utilities],TaxableValuation[Dist],$C52,TaxableValuation[Tif_NonTIF],$A$4)</f>
        <v>6941112</v>
      </c>
      <c r="U52" s="8">
        <f t="shared" si="0"/>
        <v>2191032387</v>
      </c>
    </row>
    <row r="53" spans="1:21" x14ac:dyDescent="0.25">
      <c r="A53">
        <f>'Assessed Non-TIF'!A53</f>
        <v>2024</v>
      </c>
      <c r="B53" t="str">
        <f>'Assessed Non-TIF'!B53</f>
        <v>10</v>
      </c>
      <c r="C53" t="str">
        <f>'Assessed Non-TIF'!C53</f>
        <v>1053</v>
      </c>
      <c r="D53" t="str">
        <f>'Assessed Non-TIF'!D53</f>
        <v>1053</v>
      </c>
      <c r="E53" t="str">
        <f>'Assessed Non-TIF'!E53</f>
        <v>CEDAR RAPIDS</v>
      </c>
      <c r="F53" t="str">
        <f>'Assessed Non-TIF'!F53</f>
        <v>Cedar Rapids</v>
      </c>
      <c r="G53" s="8">
        <f>SUMIFS(TaxableValuation[Taxable Residential],TaxableValuation[Dist],$C53,TaxableValuation[Tif_NonTIF],$A$4)</f>
        <v>4380029560</v>
      </c>
      <c r="H53" s="8">
        <f>SUMIFS(TaxableValuation[Taxable Ag Land],TaxableValuation[Dist],$C53,TaxableValuation[Tif_NonTIF],$A$4)</f>
        <v>45602970</v>
      </c>
      <c r="I53" s="8">
        <f>SUMIFS(TaxableValuation[Taxable Ag Building],TaxableValuation[Dist],$C53,TaxableValuation[Tif_NonTIF],$A$4)</f>
        <v>1985074</v>
      </c>
      <c r="J53" s="8">
        <f>SUMIFS(TaxableValuation[Taxable Commercial],TaxableValuation[Dist],$C53,TaxableValuation[Tif_NonTIF],$A$4)</f>
        <v>1334957200</v>
      </c>
      <c r="K53" s="8">
        <f>SUMIFS(TaxableValuation[Taxable Industrial],TaxableValuation[Dist],$C53,TaxableValuation[Tif_NonTIF],$A$4)</f>
        <v>103693062</v>
      </c>
      <c r="L53" s="8">
        <f>SUMIFS(TaxableValuation[Taxable Reserved],TaxableValuation[Dist],$C53,TaxableValuation[Tif_NonTIF],$A$4)</f>
        <v>0</v>
      </c>
      <c r="M53" s="8">
        <f>SUMIFS(TaxableValuation[Taxable Reserved2],TaxableValuation[Dist],$C53,TaxableValuation[Tif_NonTIF],$A$4)</f>
        <v>0</v>
      </c>
      <c r="N53" s="8">
        <f>SUMIFS(TaxableValuation[Taxable Railroads],TaxableValuation[Dist],$C53,TaxableValuation[Tif_NonTIF],$A$4)</f>
        <v>24523307</v>
      </c>
      <c r="O53" s="8">
        <f>SUMIFS(TaxableValuation[Taxable Utilities],TaxableValuation[Dist],$C53,TaxableValuation[Tif_NonTIF],$A$4)</f>
        <v>55640</v>
      </c>
      <c r="P53" s="8">
        <f>SUMIFS(TaxableValuation[Taxable Other],TaxableValuation[Dist],$C53,TaxableValuation[Tif_NonTIF],$A$4)</f>
        <v>0</v>
      </c>
      <c r="Q53" s="8">
        <f>SUMIFS(TaxableValuation[Taxable Gross],TaxableValuation[Dist],$C53,TaxableValuation[Tif_NonTIF],$A$4)</f>
        <v>5890846813</v>
      </c>
      <c r="R53" s="8">
        <f>SUMIFS(TaxableValuation[Taxable Military Exempt],TaxableValuation[Dist],$C53,TaxableValuation[Tif_NonTIF],$A$4)</f>
        <v>8172876</v>
      </c>
      <c r="S53" s="8">
        <f>SUMIFS(TaxableValuation[Taxable Net],TaxableValuation[Dist],$C53,TaxableValuation[Tif_NonTIF],$A$4)</f>
        <v>5882673937</v>
      </c>
      <c r="T53" s="8">
        <f>SUMIFS(TaxableValuation[Taxable Gas &amp; Elec Utilities],TaxableValuation[Dist],$C53,TaxableValuation[Tif_NonTIF],$A$4)</f>
        <v>185849284</v>
      </c>
      <c r="U53" s="8">
        <f t="shared" si="0"/>
        <v>6068523221</v>
      </c>
    </row>
    <row r="54" spans="1:21" x14ac:dyDescent="0.25">
      <c r="A54">
        <f>'Assessed Non-TIF'!A54</f>
        <v>2024</v>
      </c>
      <c r="B54" t="str">
        <f>'Assessed Non-TIF'!B54</f>
        <v>10</v>
      </c>
      <c r="C54" t="str">
        <f>'Assessed Non-TIF'!C54</f>
        <v>1062</v>
      </c>
      <c r="D54" t="str">
        <f>'Assessed Non-TIF'!D54</f>
        <v>1062</v>
      </c>
      <c r="E54" t="str">
        <f>'Assessed Non-TIF'!E54</f>
        <v>CENTER POINT-URBANA</v>
      </c>
      <c r="F54" t="str">
        <f>'Assessed Non-TIF'!F54</f>
        <v>Center Point-Urbana</v>
      </c>
      <c r="G54" s="8">
        <f>SUMIFS(TaxableValuation[Taxable Residential],TaxableValuation[Dist],$C54,TaxableValuation[Tif_NonTIF],$A$4)</f>
        <v>250342119</v>
      </c>
      <c r="H54" s="8">
        <f>SUMIFS(TaxableValuation[Taxable Ag Land],TaxableValuation[Dist],$C54,TaxableValuation[Tif_NonTIF],$A$4)</f>
        <v>61420810</v>
      </c>
      <c r="I54" s="8">
        <f>SUMIFS(TaxableValuation[Taxable Ag Building],TaxableValuation[Dist],$C54,TaxableValuation[Tif_NonTIF],$A$4)</f>
        <v>2793466</v>
      </c>
      <c r="J54" s="8">
        <f>SUMIFS(TaxableValuation[Taxable Commercial],TaxableValuation[Dist],$C54,TaxableValuation[Tif_NonTIF],$A$4)</f>
        <v>38028099</v>
      </c>
      <c r="K54" s="8">
        <f>SUMIFS(TaxableValuation[Taxable Industrial],TaxableValuation[Dist],$C54,TaxableValuation[Tif_NonTIF],$A$4)</f>
        <v>1659876</v>
      </c>
      <c r="L54" s="8">
        <f>SUMIFS(TaxableValuation[Taxable Reserved],TaxableValuation[Dist],$C54,TaxableValuation[Tif_NonTIF],$A$4)</f>
        <v>0</v>
      </c>
      <c r="M54" s="8">
        <f>SUMIFS(TaxableValuation[Taxable Reserved2],TaxableValuation[Dist],$C54,TaxableValuation[Tif_NonTIF],$A$4)</f>
        <v>0</v>
      </c>
      <c r="N54" s="8">
        <f>SUMIFS(TaxableValuation[Taxable Railroads],TaxableValuation[Dist],$C54,TaxableValuation[Tif_NonTIF],$A$4)</f>
        <v>0</v>
      </c>
      <c r="O54" s="8">
        <f>SUMIFS(TaxableValuation[Taxable Utilities],TaxableValuation[Dist],$C54,TaxableValuation[Tif_NonTIF],$A$4)</f>
        <v>32982</v>
      </c>
      <c r="P54" s="8">
        <f>SUMIFS(TaxableValuation[Taxable Other],TaxableValuation[Dist],$C54,TaxableValuation[Tif_NonTIF],$A$4)</f>
        <v>0</v>
      </c>
      <c r="Q54" s="8">
        <f>SUMIFS(TaxableValuation[Taxable Gross],TaxableValuation[Dist],$C54,TaxableValuation[Tif_NonTIF],$A$4)</f>
        <v>354277352</v>
      </c>
      <c r="R54" s="8">
        <f>SUMIFS(TaxableValuation[Taxable Military Exempt],TaxableValuation[Dist],$C54,TaxableValuation[Tif_NonTIF],$A$4)</f>
        <v>555600</v>
      </c>
      <c r="S54" s="8">
        <f>SUMIFS(TaxableValuation[Taxable Net],TaxableValuation[Dist],$C54,TaxableValuation[Tif_NonTIF],$A$4)</f>
        <v>353721752</v>
      </c>
      <c r="T54" s="8">
        <f>SUMIFS(TaxableValuation[Taxable Gas &amp; Elec Utilities],TaxableValuation[Dist],$C54,TaxableValuation[Tif_NonTIF],$A$4)</f>
        <v>3191385</v>
      </c>
      <c r="U54" s="8">
        <f t="shared" si="0"/>
        <v>356913137</v>
      </c>
    </row>
    <row r="55" spans="1:21" x14ac:dyDescent="0.25">
      <c r="A55">
        <f>'Assessed Non-TIF'!A55</f>
        <v>2024</v>
      </c>
      <c r="B55" t="str">
        <f>'Assessed Non-TIF'!B55</f>
        <v>15</v>
      </c>
      <c r="C55" t="str">
        <f>'Assessed Non-TIF'!C55</f>
        <v>1071</v>
      </c>
      <c r="D55" t="str">
        <f>'Assessed Non-TIF'!D55</f>
        <v>1071</v>
      </c>
      <c r="E55" t="str">
        <f>'Assessed Non-TIF'!E55</f>
        <v>CENTERVILLE</v>
      </c>
      <c r="F55" t="str">
        <f>'Assessed Non-TIF'!F55</f>
        <v>Centerville</v>
      </c>
      <c r="G55" s="8">
        <f>SUMIFS(TaxableValuation[Taxable Residential],TaxableValuation[Dist],$C55,TaxableValuation[Tif_NonTIF],$A$4)</f>
        <v>178696861</v>
      </c>
      <c r="H55" s="8">
        <f>SUMIFS(TaxableValuation[Taxable Ag Land],TaxableValuation[Dist],$C55,TaxableValuation[Tif_NonTIF],$A$4)</f>
        <v>47265879</v>
      </c>
      <c r="I55" s="8">
        <f>SUMIFS(TaxableValuation[Taxable Ag Building],TaxableValuation[Dist],$C55,TaxableValuation[Tif_NonTIF],$A$4)</f>
        <v>2888174</v>
      </c>
      <c r="J55" s="8">
        <f>SUMIFS(TaxableValuation[Taxable Commercial],TaxableValuation[Dist],$C55,TaxableValuation[Tif_NonTIF],$A$4)</f>
        <v>46713074</v>
      </c>
      <c r="K55" s="8">
        <f>SUMIFS(TaxableValuation[Taxable Industrial],TaxableValuation[Dist],$C55,TaxableValuation[Tif_NonTIF],$A$4)</f>
        <v>14993510</v>
      </c>
      <c r="L55" s="8">
        <f>SUMIFS(TaxableValuation[Taxable Reserved],TaxableValuation[Dist],$C55,TaxableValuation[Tif_NonTIF],$A$4)</f>
        <v>0</v>
      </c>
      <c r="M55" s="8">
        <f>SUMIFS(TaxableValuation[Taxable Reserved2],TaxableValuation[Dist],$C55,TaxableValuation[Tif_NonTIF],$A$4)</f>
        <v>0</v>
      </c>
      <c r="N55" s="8">
        <f>SUMIFS(TaxableValuation[Taxable Railroads],TaxableValuation[Dist],$C55,TaxableValuation[Tif_NonTIF],$A$4)</f>
        <v>2479267</v>
      </c>
      <c r="O55" s="8">
        <f>SUMIFS(TaxableValuation[Taxable Utilities],TaxableValuation[Dist],$C55,TaxableValuation[Tif_NonTIF],$A$4)</f>
        <v>3548389</v>
      </c>
      <c r="P55" s="8">
        <f>SUMIFS(TaxableValuation[Taxable Other],TaxableValuation[Dist],$C55,TaxableValuation[Tif_NonTIF],$A$4)</f>
        <v>33366</v>
      </c>
      <c r="Q55" s="8">
        <f>SUMIFS(TaxableValuation[Taxable Gross],TaxableValuation[Dist],$C55,TaxableValuation[Tif_NonTIF],$A$4)</f>
        <v>296618520</v>
      </c>
      <c r="R55" s="8">
        <f>SUMIFS(TaxableValuation[Taxable Military Exempt],TaxableValuation[Dist],$C55,TaxableValuation[Tif_NonTIF],$A$4)</f>
        <v>635236</v>
      </c>
      <c r="S55" s="8">
        <f>SUMIFS(TaxableValuation[Taxable Net],TaxableValuation[Dist],$C55,TaxableValuation[Tif_NonTIF],$A$4)</f>
        <v>295983284</v>
      </c>
      <c r="T55" s="8">
        <f>SUMIFS(TaxableValuation[Taxable Gas &amp; Elec Utilities],TaxableValuation[Dist],$C55,TaxableValuation[Tif_NonTIF],$A$4)</f>
        <v>16972881</v>
      </c>
      <c r="U55" s="8">
        <f t="shared" si="0"/>
        <v>312956165</v>
      </c>
    </row>
    <row r="56" spans="1:21" x14ac:dyDescent="0.25">
      <c r="A56">
        <f>'Assessed Non-TIF'!A56</f>
        <v>2024</v>
      </c>
      <c r="B56" t="str">
        <f>'Assessed Non-TIF'!B56</f>
        <v>10</v>
      </c>
      <c r="C56" t="str">
        <f>'Assessed Non-TIF'!C56</f>
        <v>1089</v>
      </c>
      <c r="D56" t="str">
        <f>'Assessed Non-TIF'!D56</f>
        <v>1089</v>
      </c>
      <c r="E56" t="str">
        <f>'Assessed Non-TIF'!E56</f>
        <v>CENTRAL CITY</v>
      </c>
      <c r="F56" t="str">
        <f>'Assessed Non-TIF'!F56</f>
        <v>Central City</v>
      </c>
      <c r="G56" s="8">
        <f>SUMIFS(TaxableValuation[Taxable Residential],TaxableValuation[Dist],$C56,TaxableValuation[Tif_NonTIF],$A$4)</f>
        <v>102981111</v>
      </c>
      <c r="H56" s="8">
        <f>SUMIFS(TaxableValuation[Taxable Ag Land],TaxableValuation[Dist],$C56,TaxableValuation[Tif_NonTIF],$A$4)</f>
        <v>46938941</v>
      </c>
      <c r="I56" s="8">
        <f>SUMIFS(TaxableValuation[Taxable Ag Building],TaxableValuation[Dist],$C56,TaxableValuation[Tif_NonTIF],$A$4)</f>
        <v>2225469</v>
      </c>
      <c r="J56" s="8">
        <f>SUMIFS(TaxableValuation[Taxable Commercial],TaxableValuation[Dist],$C56,TaxableValuation[Tif_NonTIF],$A$4)</f>
        <v>11858726</v>
      </c>
      <c r="K56" s="8">
        <f>SUMIFS(TaxableValuation[Taxable Industrial],TaxableValuation[Dist],$C56,TaxableValuation[Tif_NonTIF],$A$4)</f>
        <v>434181</v>
      </c>
      <c r="L56" s="8">
        <f>SUMIFS(TaxableValuation[Taxable Reserved],TaxableValuation[Dist],$C56,TaxableValuation[Tif_NonTIF],$A$4)</f>
        <v>0</v>
      </c>
      <c r="M56" s="8">
        <f>SUMIFS(TaxableValuation[Taxable Reserved2],TaxableValuation[Dist],$C56,TaxableValuation[Tif_NonTIF],$A$4)</f>
        <v>0</v>
      </c>
      <c r="N56" s="8">
        <f>SUMIFS(TaxableValuation[Taxable Railroads],TaxableValuation[Dist],$C56,TaxableValuation[Tif_NonTIF],$A$4)</f>
        <v>1634608</v>
      </c>
      <c r="O56" s="8">
        <f>SUMIFS(TaxableValuation[Taxable Utilities],TaxableValuation[Dist],$C56,TaxableValuation[Tif_NonTIF],$A$4)</f>
        <v>101567</v>
      </c>
      <c r="P56" s="8">
        <f>SUMIFS(TaxableValuation[Taxable Other],TaxableValuation[Dist],$C56,TaxableValuation[Tif_NonTIF],$A$4)</f>
        <v>0</v>
      </c>
      <c r="Q56" s="8">
        <f>SUMIFS(TaxableValuation[Taxable Gross],TaxableValuation[Dist],$C56,TaxableValuation[Tif_NonTIF],$A$4)</f>
        <v>166174603</v>
      </c>
      <c r="R56" s="8">
        <f>SUMIFS(TaxableValuation[Taxable Military Exempt],TaxableValuation[Dist],$C56,TaxableValuation[Tif_NonTIF],$A$4)</f>
        <v>238908</v>
      </c>
      <c r="S56" s="8">
        <f>SUMIFS(TaxableValuation[Taxable Net],TaxableValuation[Dist],$C56,TaxableValuation[Tif_NonTIF],$A$4)</f>
        <v>165935695</v>
      </c>
      <c r="T56" s="8">
        <f>SUMIFS(TaxableValuation[Taxable Gas &amp; Elec Utilities],TaxableValuation[Dist],$C56,TaxableValuation[Tif_NonTIF],$A$4)</f>
        <v>2183828</v>
      </c>
      <c r="U56" s="8">
        <f t="shared" si="0"/>
        <v>168119523</v>
      </c>
    </row>
    <row r="57" spans="1:21" x14ac:dyDescent="0.25">
      <c r="A57">
        <f>'Assessed Non-TIF'!A57</f>
        <v>2024</v>
      </c>
      <c r="B57" t="str">
        <f>'Assessed Non-TIF'!B57</f>
        <v>01</v>
      </c>
      <c r="C57" t="str">
        <f>'Assessed Non-TIF'!C57</f>
        <v>1080</v>
      </c>
      <c r="D57" t="str">
        <f>'Assessed Non-TIF'!D57</f>
        <v>1080</v>
      </c>
      <c r="E57" t="str">
        <f>'Assessed Non-TIF'!E57</f>
        <v>CENTRAL CLAYTON</v>
      </c>
      <c r="F57" t="str">
        <f>'Assessed Non-TIF'!F57</f>
        <v>Central Clayton</v>
      </c>
      <c r="G57" s="8">
        <f>SUMIFS(TaxableValuation[Taxable Residential],TaxableValuation[Dist],$C57,TaxableValuation[Tif_NonTIF],$A$4)</f>
        <v>92870086</v>
      </c>
      <c r="H57" s="8">
        <f>SUMIFS(TaxableValuation[Taxable Ag Land],TaxableValuation[Dist],$C57,TaxableValuation[Tif_NonTIF],$A$4)</f>
        <v>86130991</v>
      </c>
      <c r="I57" s="8">
        <f>SUMIFS(TaxableValuation[Taxable Ag Building],TaxableValuation[Dist],$C57,TaxableValuation[Tif_NonTIF],$A$4)</f>
        <v>4046225</v>
      </c>
      <c r="J57" s="8">
        <f>SUMIFS(TaxableValuation[Taxable Commercial],TaxableValuation[Dist],$C57,TaxableValuation[Tif_NonTIF],$A$4)</f>
        <v>18301730</v>
      </c>
      <c r="K57" s="8">
        <f>SUMIFS(TaxableValuation[Taxable Industrial],TaxableValuation[Dist],$C57,TaxableValuation[Tif_NonTIF],$A$4)</f>
        <v>7344943</v>
      </c>
      <c r="L57" s="8">
        <f>SUMIFS(TaxableValuation[Taxable Reserved],TaxableValuation[Dist],$C57,TaxableValuation[Tif_NonTIF],$A$4)</f>
        <v>0</v>
      </c>
      <c r="M57" s="8">
        <f>SUMIFS(TaxableValuation[Taxable Reserved2],TaxableValuation[Dist],$C57,TaxableValuation[Tif_NonTIF],$A$4)</f>
        <v>0</v>
      </c>
      <c r="N57" s="8">
        <f>SUMIFS(TaxableValuation[Taxable Railroads],TaxableValuation[Dist],$C57,TaxableValuation[Tif_NonTIF],$A$4)</f>
        <v>0</v>
      </c>
      <c r="O57" s="8">
        <f>SUMIFS(TaxableValuation[Taxable Utilities],TaxableValuation[Dist],$C57,TaxableValuation[Tif_NonTIF],$A$4)</f>
        <v>3383652</v>
      </c>
      <c r="P57" s="8">
        <f>SUMIFS(TaxableValuation[Taxable Other],TaxableValuation[Dist],$C57,TaxableValuation[Tif_NonTIF],$A$4)</f>
        <v>0</v>
      </c>
      <c r="Q57" s="8">
        <f>SUMIFS(TaxableValuation[Taxable Gross],TaxableValuation[Dist],$C57,TaxableValuation[Tif_NonTIF],$A$4)</f>
        <v>212077627</v>
      </c>
      <c r="R57" s="8">
        <f>SUMIFS(TaxableValuation[Taxable Military Exempt],TaxableValuation[Dist],$C57,TaxableValuation[Tif_NonTIF],$A$4)</f>
        <v>335212</v>
      </c>
      <c r="S57" s="8">
        <f>SUMIFS(TaxableValuation[Taxable Net],TaxableValuation[Dist],$C57,TaxableValuation[Tif_NonTIF],$A$4)</f>
        <v>211742415</v>
      </c>
      <c r="T57" s="8">
        <f>SUMIFS(TaxableValuation[Taxable Gas &amp; Elec Utilities],TaxableValuation[Dist],$C57,TaxableValuation[Tif_NonTIF],$A$4)</f>
        <v>3287588</v>
      </c>
      <c r="U57" s="8">
        <f t="shared" si="0"/>
        <v>215030003</v>
      </c>
    </row>
    <row r="58" spans="1:21" x14ac:dyDescent="0.25">
      <c r="A58">
        <f>'Assessed Non-TIF'!A58</f>
        <v>2024</v>
      </c>
      <c r="B58" t="str">
        <f>'Assessed Non-TIF'!B58</f>
        <v>09</v>
      </c>
      <c r="C58" t="str">
        <f>'Assessed Non-TIF'!C58</f>
        <v>1082</v>
      </c>
      <c r="D58" t="str">
        <f>'Assessed Non-TIF'!D58</f>
        <v>1082</v>
      </c>
      <c r="E58" t="str">
        <f>'Assessed Non-TIF'!E58</f>
        <v>CENTRAL DE WITT</v>
      </c>
      <c r="F58" t="str">
        <f>'Assessed Non-TIF'!F58</f>
        <v>Central De Witt</v>
      </c>
      <c r="G58" s="8">
        <f>SUMIFS(TaxableValuation[Taxable Residential],TaxableValuation[Dist],$C58,TaxableValuation[Tif_NonTIF],$A$4)</f>
        <v>372936433</v>
      </c>
      <c r="H58" s="8">
        <f>SUMIFS(TaxableValuation[Taxable Ag Land],TaxableValuation[Dist],$C58,TaxableValuation[Tif_NonTIF],$A$4)</f>
        <v>139658114</v>
      </c>
      <c r="I58" s="8">
        <f>SUMIFS(TaxableValuation[Taxable Ag Building],TaxableValuation[Dist],$C58,TaxableValuation[Tif_NonTIF],$A$4)</f>
        <v>8579182</v>
      </c>
      <c r="J58" s="8">
        <f>SUMIFS(TaxableValuation[Taxable Commercial],TaxableValuation[Dist],$C58,TaxableValuation[Tif_NonTIF],$A$4)</f>
        <v>59805379</v>
      </c>
      <c r="K58" s="8">
        <f>SUMIFS(TaxableValuation[Taxable Industrial],TaxableValuation[Dist],$C58,TaxableValuation[Tif_NonTIF],$A$4)</f>
        <v>31855743</v>
      </c>
      <c r="L58" s="8">
        <f>SUMIFS(TaxableValuation[Taxable Reserved],TaxableValuation[Dist],$C58,TaxableValuation[Tif_NonTIF],$A$4)</f>
        <v>0</v>
      </c>
      <c r="M58" s="8">
        <f>SUMIFS(TaxableValuation[Taxable Reserved2],TaxableValuation[Dist],$C58,TaxableValuation[Tif_NonTIF],$A$4)</f>
        <v>0</v>
      </c>
      <c r="N58" s="8">
        <f>SUMIFS(TaxableValuation[Taxable Railroads],TaxableValuation[Dist],$C58,TaxableValuation[Tif_NonTIF],$A$4)</f>
        <v>19818458</v>
      </c>
      <c r="O58" s="8">
        <f>SUMIFS(TaxableValuation[Taxable Utilities],TaxableValuation[Dist],$C58,TaxableValuation[Tif_NonTIF],$A$4)</f>
        <v>19162796</v>
      </c>
      <c r="P58" s="8">
        <f>SUMIFS(TaxableValuation[Taxable Other],TaxableValuation[Dist],$C58,TaxableValuation[Tif_NonTIF],$A$4)</f>
        <v>0</v>
      </c>
      <c r="Q58" s="8">
        <f>SUMIFS(TaxableValuation[Taxable Gross],TaxableValuation[Dist],$C58,TaxableValuation[Tif_NonTIF],$A$4)</f>
        <v>651816105</v>
      </c>
      <c r="R58" s="8">
        <f>SUMIFS(TaxableValuation[Taxable Military Exempt],TaxableValuation[Dist],$C58,TaxableValuation[Tif_NonTIF],$A$4)</f>
        <v>722280</v>
      </c>
      <c r="S58" s="8">
        <f>SUMIFS(TaxableValuation[Taxable Net],TaxableValuation[Dist],$C58,TaxableValuation[Tif_NonTIF],$A$4)</f>
        <v>651093825</v>
      </c>
      <c r="T58" s="8">
        <f>SUMIFS(TaxableValuation[Taxable Gas &amp; Elec Utilities],TaxableValuation[Dist],$C58,TaxableValuation[Tif_NonTIF],$A$4)</f>
        <v>9886100</v>
      </c>
      <c r="U58" s="8">
        <f t="shared" si="0"/>
        <v>660979925</v>
      </c>
    </row>
    <row r="59" spans="1:21" x14ac:dyDescent="0.25">
      <c r="A59">
        <f>'Assessed Non-TIF'!A59</f>
        <v>2024</v>
      </c>
      <c r="B59" t="str">
        <f>'Assessed Non-TIF'!B59</f>
        <v>13</v>
      </c>
      <c r="C59" t="str">
        <f>'Assessed Non-TIF'!C59</f>
        <v>1093</v>
      </c>
      <c r="D59" t="str">
        <f>'Assessed Non-TIF'!D59</f>
        <v>1093</v>
      </c>
      <c r="E59" t="str">
        <f>'Assessed Non-TIF'!E59</f>
        <v>CENTRAL DECATUR</v>
      </c>
      <c r="F59" t="str">
        <f>'Assessed Non-TIF'!F59</f>
        <v>Central Decatur</v>
      </c>
      <c r="G59" s="8">
        <f>SUMIFS(TaxableValuation[Taxable Residential],TaxableValuation[Dist],$C59,TaxableValuation[Tif_NonTIF],$A$4)</f>
        <v>70093482</v>
      </c>
      <c r="H59" s="8">
        <f>SUMIFS(TaxableValuation[Taxable Ag Land],TaxableValuation[Dist],$C59,TaxableValuation[Tif_NonTIF],$A$4)</f>
        <v>69752520</v>
      </c>
      <c r="I59" s="8">
        <f>SUMIFS(TaxableValuation[Taxable Ag Building],TaxableValuation[Dist],$C59,TaxableValuation[Tif_NonTIF],$A$4)</f>
        <v>6737617</v>
      </c>
      <c r="J59" s="8">
        <f>SUMIFS(TaxableValuation[Taxable Commercial],TaxableValuation[Dist],$C59,TaxableValuation[Tif_NonTIF],$A$4)</f>
        <v>9290185</v>
      </c>
      <c r="K59" s="8">
        <f>SUMIFS(TaxableValuation[Taxable Industrial],TaxableValuation[Dist],$C59,TaxableValuation[Tif_NonTIF],$A$4)</f>
        <v>1321409</v>
      </c>
      <c r="L59" s="8">
        <f>SUMIFS(TaxableValuation[Taxable Reserved],TaxableValuation[Dist],$C59,TaxableValuation[Tif_NonTIF],$A$4)</f>
        <v>0</v>
      </c>
      <c r="M59" s="8">
        <f>SUMIFS(TaxableValuation[Taxable Reserved2],TaxableValuation[Dist],$C59,TaxableValuation[Tif_NonTIF],$A$4)</f>
        <v>0</v>
      </c>
      <c r="N59" s="8">
        <f>SUMIFS(TaxableValuation[Taxable Railroads],TaxableValuation[Dist],$C59,TaxableValuation[Tif_NonTIF],$A$4)</f>
        <v>0</v>
      </c>
      <c r="O59" s="8">
        <f>SUMIFS(TaxableValuation[Taxable Utilities],TaxableValuation[Dist],$C59,TaxableValuation[Tif_NonTIF],$A$4)</f>
        <v>5924485</v>
      </c>
      <c r="P59" s="8">
        <f>SUMIFS(TaxableValuation[Taxable Other],TaxableValuation[Dist],$C59,TaxableValuation[Tif_NonTIF],$A$4)</f>
        <v>0</v>
      </c>
      <c r="Q59" s="8">
        <f>SUMIFS(TaxableValuation[Taxable Gross],TaxableValuation[Dist],$C59,TaxableValuation[Tif_NonTIF],$A$4)</f>
        <v>163119698</v>
      </c>
      <c r="R59" s="8">
        <f>SUMIFS(TaxableValuation[Taxable Military Exempt],TaxableValuation[Dist],$C59,TaxableValuation[Tif_NonTIF],$A$4)</f>
        <v>338916</v>
      </c>
      <c r="S59" s="8">
        <f>SUMIFS(TaxableValuation[Taxable Net],TaxableValuation[Dist],$C59,TaxableValuation[Tif_NonTIF],$A$4)</f>
        <v>162780782</v>
      </c>
      <c r="T59" s="8">
        <f>SUMIFS(TaxableValuation[Taxable Gas &amp; Elec Utilities],TaxableValuation[Dist],$C59,TaxableValuation[Tif_NonTIF],$A$4)</f>
        <v>4735527</v>
      </c>
      <c r="U59" s="8">
        <f t="shared" si="0"/>
        <v>167516309</v>
      </c>
    </row>
    <row r="60" spans="1:21" x14ac:dyDescent="0.25">
      <c r="A60">
        <f>'Assessed Non-TIF'!A60</f>
        <v>2024</v>
      </c>
      <c r="B60" t="str">
        <f>'Assessed Non-TIF'!B60</f>
        <v>15</v>
      </c>
      <c r="C60" t="str">
        <f>'Assessed Non-TIF'!C60</f>
        <v>1079</v>
      </c>
      <c r="D60" t="str">
        <f>'Assessed Non-TIF'!D60</f>
        <v>1079</v>
      </c>
      <c r="E60" t="str">
        <f>'Assessed Non-TIF'!E60</f>
        <v>CENTRAL LEE</v>
      </c>
      <c r="F60" t="str">
        <f>'Assessed Non-TIF'!F60</f>
        <v>Central Lee</v>
      </c>
      <c r="G60" s="8">
        <f>SUMIFS(TaxableValuation[Taxable Residential],TaxableValuation[Dist],$C60,TaxableValuation[Tif_NonTIF],$A$4)</f>
        <v>142219065</v>
      </c>
      <c r="H60" s="8">
        <f>SUMIFS(TaxableValuation[Taxable Ag Land],TaxableValuation[Dist],$C60,TaxableValuation[Tif_NonTIF],$A$4)</f>
        <v>99966721</v>
      </c>
      <c r="I60" s="8">
        <f>SUMIFS(TaxableValuation[Taxable Ag Building],TaxableValuation[Dist],$C60,TaxableValuation[Tif_NonTIF],$A$4)</f>
        <v>3611294</v>
      </c>
      <c r="J60" s="8">
        <f>SUMIFS(TaxableValuation[Taxable Commercial],TaxableValuation[Dist],$C60,TaxableValuation[Tif_NonTIF],$A$4)</f>
        <v>14473369</v>
      </c>
      <c r="K60" s="8">
        <f>SUMIFS(TaxableValuation[Taxable Industrial],TaxableValuation[Dist],$C60,TaxableValuation[Tif_NonTIF],$A$4)</f>
        <v>26002807</v>
      </c>
      <c r="L60" s="8">
        <f>SUMIFS(TaxableValuation[Taxable Reserved],TaxableValuation[Dist],$C60,TaxableValuation[Tif_NonTIF],$A$4)</f>
        <v>0</v>
      </c>
      <c r="M60" s="8">
        <f>SUMIFS(TaxableValuation[Taxable Reserved2],TaxableValuation[Dist],$C60,TaxableValuation[Tif_NonTIF],$A$4)</f>
        <v>0</v>
      </c>
      <c r="N60" s="8">
        <f>SUMIFS(TaxableValuation[Taxable Railroads],TaxableValuation[Dist],$C60,TaxableValuation[Tif_NonTIF],$A$4)</f>
        <v>21090347</v>
      </c>
      <c r="O60" s="8">
        <f>SUMIFS(TaxableValuation[Taxable Utilities],TaxableValuation[Dist],$C60,TaxableValuation[Tif_NonTIF],$A$4)</f>
        <v>81488442</v>
      </c>
      <c r="P60" s="8">
        <f>SUMIFS(TaxableValuation[Taxable Other],TaxableValuation[Dist],$C60,TaxableValuation[Tif_NonTIF],$A$4)</f>
        <v>0</v>
      </c>
      <c r="Q60" s="8">
        <f>SUMIFS(TaxableValuation[Taxable Gross],TaxableValuation[Dist],$C60,TaxableValuation[Tif_NonTIF],$A$4)</f>
        <v>388852045</v>
      </c>
      <c r="R60" s="8">
        <f>SUMIFS(TaxableValuation[Taxable Military Exempt],TaxableValuation[Dist],$C60,TaxableValuation[Tif_NonTIF],$A$4)</f>
        <v>509300</v>
      </c>
      <c r="S60" s="8">
        <f>SUMIFS(TaxableValuation[Taxable Net],TaxableValuation[Dist],$C60,TaxableValuation[Tif_NonTIF],$A$4)</f>
        <v>388342745</v>
      </c>
      <c r="T60" s="8">
        <f>SUMIFS(TaxableValuation[Taxable Gas &amp; Elec Utilities],TaxableValuation[Dist],$C60,TaxableValuation[Tif_NonTIF],$A$4)</f>
        <v>8125553</v>
      </c>
      <c r="U60" s="8">
        <f t="shared" si="0"/>
        <v>396468298</v>
      </c>
    </row>
    <row r="61" spans="1:21" x14ac:dyDescent="0.25">
      <c r="A61">
        <f>'Assessed Non-TIF'!A61</f>
        <v>2024</v>
      </c>
      <c r="B61" t="str">
        <f>'Assessed Non-TIF'!B61</f>
        <v>12</v>
      </c>
      <c r="C61" t="str">
        <f>'Assessed Non-TIF'!C61</f>
        <v>1095</v>
      </c>
      <c r="D61" t="str">
        <f>'Assessed Non-TIF'!D61</f>
        <v>1095</v>
      </c>
      <c r="E61" t="str">
        <f>'Assessed Non-TIF'!E61</f>
        <v>CENTRAL LYON</v>
      </c>
      <c r="F61" t="str">
        <f>'Assessed Non-TIF'!F61</f>
        <v>Central Lyon</v>
      </c>
      <c r="G61" s="8">
        <f>SUMIFS(TaxableValuation[Taxable Residential],TaxableValuation[Dist],$C61,TaxableValuation[Tif_NonTIF],$A$4)</f>
        <v>142469718</v>
      </c>
      <c r="H61" s="8">
        <f>SUMIFS(TaxableValuation[Taxable Ag Land],TaxableValuation[Dist],$C61,TaxableValuation[Tif_NonTIF],$A$4)</f>
        <v>129103632</v>
      </c>
      <c r="I61" s="8">
        <f>SUMIFS(TaxableValuation[Taxable Ag Building],TaxableValuation[Dist],$C61,TaxableValuation[Tif_NonTIF],$A$4)</f>
        <v>12760915</v>
      </c>
      <c r="J61" s="8">
        <f>SUMIFS(TaxableValuation[Taxable Commercial],TaxableValuation[Dist],$C61,TaxableValuation[Tif_NonTIF],$A$4)</f>
        <v>28504664</v>
      </c>
      <c r="K61" s="8">
        <f>SUMIFS(TaxableValuation[Taxable Industrial],TaxableValuation[Dist],$C61,TaxableValuation[Tif_NonTIF],$A$4)</f>
        <v>2907137</v>
      </c>
      <c r="L61" s="8">
        <f>SUMIFS(TaxableValuation[Taxable Reserved],TaxableValuation[Dist],$C61,TaxableValuation[Tif_NonTIF],$A$4)</f>
        <v>0</v>
      </c>
      <c r="M61" s="8">
        <f>SUMIFS(TaxableValuation[Taxable Reserved2],TaxableValuation[Dist],$C61,TaxableValuation[Tif_NonTIF],$A$4)</f>
        <v>0</v>
      </c>
      <c r="N61" s="8">
        <f>SUMIFS(TaxableValuation[Taxable Railroads],TaxableValuation[Dist],$C61,TaxableValuation[Tif_NonTIF],$A$4)</f>
        <v>4046114</v>
      </c>
      <c r="O61" s="8">
        <f>SUMIFS(TaxableValuation[Taxable Utilities],TaxableValuation[Dist],$C61,TaxableValuation[Tif_NonTIF],$A$4)</f>
        <v>13589399</v>
      </c>
      <c r="P61" s="8">
        <f>SUMIFS(TaxableValuation[Taxable Other],TaxableValuation[Dist],$C61,TaxableValuation[Tif_NonTIF],$A$4)</f>
        <v>0</v>
      </c>
      <c r="Q61" s="8">
        <f>SUMIFS(TaxableValuation[Taxable Gross],TaxableValuation[Dist],$C61,TaxableValuation[Tif_NonTIF],$A$4)</f>
        <v>333381579</v>
      </c>
      <c r="R61" s="8">
        <f>SUMIFS(TaxableValuation[Taxable Military Exempt],TaxableValuation[Dist],$C61,TaxableValuation[Tif_NonTIF],$A$4)</f>
        <v>261132</v>
      </c>
      <c r="S61" s="8">
        <f>SUMIFS(TaxableValuation[Taxable Net],TaxableValuation[Dist],$C61,TaxableValuation[Tif_NonTIF],$A$4)</f>
        <v>333120447</v>
      </c>
      <c r="T61" s="8">
        <f>SUMIFS(TaxableValuation[Taxable Gas &amp; Elec Utilities],TaxableValuation[Dist],$C61,TaxableValuation[Tif_NonTIF],$A$4)</f>
        <v>1181350</v>
      </c>
      <c r="U61" s="8">
        <f t="shared" si="0"/>
        <v>334301797</v>
      </c>
    </row>
    <row r="62" spans="1:21" x14ac:dyDescent="0.25">
      <c r="A62">
        <f>'Assessed Non-TIF'!A62</f>
        <v>2024</v>
      </c>
      <c r="B62" t="str">
        <f>'Assessed Non-TIF'!B62</f>
        <v>07</v>
      </c>
      <c r="C62" t="str">
        <f>'Assessed Non-TIF'!C62</f>
        <v>4772</v>
      </c>
      <c r="D62" t="str">
        <f>'Assessed Non-TIF'!D62</f>
        <v>4772</v>
      </c>
      <c r="E62" t="str">
        <f>'Assessed Non-TIF'!E62</f>
        <v>CENTRAL SPRINGS</v>
      </c>
      <c r="F62" t="str">
        <f>'Assessed Non-TIF'!F62</f>
        <v>Central Springs</v>
      </c>
      <c r="G62" s="8">
        <f>SUMIFS(TaxableValuation[Taxable Residential],TaxableValuation[Dist],$C62,TaxableValuation[Tif_NonTIF],$A$4)</f>
        <v>145292976</v>
      </c>
      <c r="H62" s="8">
        <f>SUMIFS(TaxableValuation[Taxable Ag Land],TaxableValuation[Dist],$C62,TaxableValuation[Tif_NonTIF],$A$4)</f>
        <v>146155614</v>
      </c>
      <c r="I62" s="8">
        <f>SUMIFS(TaxableValuation[Taxable Ag Building],TaxableValuation[Dist],$C62,TaxableValuation[Tif_NonTIF],$A$4)</f>
        <v>6052218</v>
      </c>
      <c r="J62" s="8">
        <f>SUMIFS(TaxableValuation[Taxable Commercial],TaxableValuation[Dist],$C62,TaxableValuation[Tif_NonTIF],$A$4)</f>
        <v>19738347</v>
      </c>
      <c r="K62" s="8">
        <f>SUMIFS(TaxableValuation[Taxable Industrial],TaxableValuation[Dist],$C62,TaxableValuation[Tif_NonTIF],$A$4)</f>
        <v>31284419</v>
      </c>
      <c r="L62" s="8">
        <f>SUMIFS(TaxableValuation[Taxable Reserved],TaxableValuation[Dist],$C62,TaxableValuation[Tif_NonTIF],$A$4)</f>
        <v>0</v>
      </c>
      <c r="M62" s="8">
        <f>SUMIFS(TaxableValuation[Taxable Reserved2],TaxableValuation[Dist],$C62,TaxableValuation[Tif_NonTIF],$A$4)</f>
        <v>0</v>
      </c>
      <c r="N62" s="8">
        <f>SUMIFS(TaxableValuation[Taxable Railroads],TaxableValuation[Dist],$C62,TaxableValuation[Tif_NonTIF],$A$4)</f>
        <v>26224163</v>
      </c>
      <c r="O62" s="8">
        <f>SUMIFS(TaxableValuation[Taxable Utilities],TaxableValuation[Dist],$C62,TaxableValuation[Tif_NonTIF],$A$4)</f>
        <v>1771121</v>
      </c>
      <c r="P62" s="8">
        <f>SUMIFS(TaxableValuation[Taxable Other],TaxableValuation[Dist],$C62,TaxableValuation[Tif_NonTIF],$A$4)</f>
        <v>0</v>
      </c>
      <c r="Q62" s="8">
        <f>SUMIFS(TaxableValuation[Taxable Gross],TaxableValuation[Dist],$C62,TaxableValuation[Tif_NonTIF],$A$4)</f>
        <v>376518858</v>
      </c>
      <c r="R62" s="8">
        <f>SUMIFS(TaxableValuation[Taxable Military Exempt],TaxableValuation[Dist],$C62,TaxableValuation[Tif_NonTIF],$A$4)</f>
        <v>492632</v>
      </c>
      <c r="S62" s="8">
        <f>SUMIFS(TaxableValuation[Taxable Net],TaxableValuation[Dist],$C62,TaxableValuation[Tif_NonTIF],$A$4)</f>
        <v>376026226</v>
      </c>
      <c r="T62" s="8">
        <f>SUMIFS(TaxableValuation[Taxable Gas &amp; Elec Utilities],TaxableValuation[Dist],$C62,TaxableValuation[Tif_NonTIF],$A$4)</f>
        <v>34358228</v>
      </c>
      <c r="U62" s="8">
        <f t="shared" si="0"/>
        <v>410384454</v>
      </c>
    </row>
    <row r="63" spans="1:21" x14ac:dyDescent="0.25">
      <c r="A63">
        <f>'Assessed Non-TIF'!A63</f>
        <v>2024</v>
      </c>
      <c r="B63" t="str">
        <f>'Assessed Non-TIF'!B63</f>
        <v>15</v>
      </c>
      <c r="C63" t="str">
        <f>'Assessed Non-TIF'!C63</f>
        <v>1107</v>
      </c>
      <c r="D63" t="str">
        <f>'Assessed Non-TIF'!D63</f>
        <v>1107</v>
      </c>
      <c r="E63" t="str">
        <f>'Assessed Non-TIF'!E63</f>
        <v>CHARITON</v>
      </c>
      <c r="F63" t="str">
        <f>'Assessed Non-TIF'!F63</f>
        <v>Chariton</v>
      </c>
      <c r="G63" s="8">
        <f>SUMIFS(TaxableValuation[Taxable Residential],TaxableValuation[Dist],$C63,TaxableValuation[Tif_NonTIF],$A$4)</f>
        <v>194072472</v>
      </c>
      <c r="H63" s="8">
        <f>SUMIFS(TaxableValuation[Taxable Ag Land],TaxableValuation[Dist],$C63,TaxableValuation[Tif_NonTIF],$A$4)</f>
        <v>84371579</v>
      </c>
      <c r="I63" s="8">
        <f>SUMIFS(TaxableValuation[Taxable Ag Building],TaxableValuation[Dist],$C63,TaxableValuation[Tif_NonTIF],$A$4)</f>
        <v>4294129</v>
      </c>
      <c r="J63" s="8">
        <f>SUMIFS(TaxableValuation[Taxable Commercial],TaxableValuation[Dist],$C63,TaxableValuation[Tif_NonTIF],$A$4)</f>
        <v>38777607</v>
      </c>
      <c r="K63" s="8">
        <f>SUMIFS(TaxableValuation[Taxable Industrial],TaxableValuation[Dist],$C63,TaxableValuation[Tif_NonTIF],$A$4)</f>
        <v>2204318</v>
      </c>
      <c r="L63" s="8">
        <f>SUMIFS(TaxableValuation[Taxable Reserved],TaxableValuation[Dist],$C63,TaxableValuation[Tif_NonTIF],$A$4)</f>
        <v>0</v>
      </c>
      <c r="M63" s="8">
        <f>SUMIFS(TaxableValuation[Taxable Reserved2],TaxableValuation[Dist],$C63,TaxableValuation[Tif_NonTIF],$A$4)</f>
        <v>0</v>
      </c>
      <c r="N63" s="8">
        <f>SUMIFS(TaxableValuation[Taxable Railroads],TaxableValuation[Dist],$C63,TaxableValuation[Tif_NonTIF],$A$4)</f>
        <v>49289616</v>
      </c>
      <c r="O63" s="8">
        <f>SUMIFS(TaxableValuation[Taxable Utilities],TaxableValuation[Dist],$C63,TaxableValuation[Tif_NonTIF],$A$4)</f>
        <v>0</v>
      </c>
      <c r="P63" s="8">
        <f>SUMIFS(TaxableValuation[Taxable Other],TaxableValuation[Dist],$C63,TaxableValuation[Tif_NonTIF],$A$4)</f>
        <v>9686</v>
      </c>
      <c r="Q63" s="8">
        <f>SUMIFS(TaxableValuation[Taxable Gross],TaxableValuation[Dist],$C63,TaxableValuation[Tif_NonTIF],$A$4)</f>
        <v>373019407</v>
      </c>
      <c r="R63" s="8">
        <f>SUMIFS(TaxableValuation[Taxable Military Exempt],TaxableValuation[Dist],$C63,TaxableValuation[Tif_NonTIF],$A$4)</f>
        <v>729344</v>
      </c>
      <c r="S63" s="8">
        <f>SUMIFS(TaxableValuation[Taxable Net],TaxableValuation[Dist],$C63,TaxableValuation[Tif_NonTIF],$A$4)</f>
        <v>372290063</v>
      </c>
      <c r="T63" s="8">
        <f>SUMIFS(TaxableValuation[Taxable Gas &amp; Elec Utilities],TaxableValuation[Dist],$C63,TaxableValuation[Tif_NonTIF],$A$4)</f>
        <v>10705630</v>
      </c>
      <c r="U63" s="8">
        <f t="shared" si="0"/>
        <v>382995693</v>
      </c>
    </row>
    <row r="64" spans="1:21" x14ac:dyDescent="0.25">
      <c r="A64">
        <f>'Assessed Non-TIF'!A64</f>
        <v>2024</v>
      </c>
      <c r="B64" t="str">
        <f>'Assessed Non-TIF'!B64</f>
        <v>07</v>
      </c>
      <c r="C64" t="str">
        <f>'Assessed Non-TIF'!C64</f>
        <v>1116</v>
      </c>
      <c r="D64" t="str">
        <f>'Assessed Non-TIF'!D64</f>
        <v>1116</v>
      </c>
      <c r="E64" t="str">
        <f>'Assessed Non-TIF'!E64</f>
        <v>CHARLES CITY</v>
      </c>
      <c r="F64" t="str">
        <f>'Assessed Non-TIF'!F64</f>
        <v>Charles City</v>
      </c>
      <c r="G64" s="8">
        <f>SUMIFS(TaxableValuation[Taxable Residential],TaxableValuation[Dist],$C64,TaxableValuation[Tif_NonTIF],$A$4)</f>
        <v>280123261</v>
      </c>
      <c r="H64" s="8">
        <f>SUMIFS(TaxableValuation[Taxable Ag Land],TaxableValuation[Dist],$C64,TaxableValuation[Tif_NonTIF],$A$4)</f>
        <v>147890496</v>
      </c>
      <c r="I64" s="8">
        <f>SUMIFS(TaxableValuation[Taxable Ag Building],TaxableValuation[Dist],$C64,TaxableValuation[Tif_NonTIF],$A$4)</f>
        <v>10527283</v>
      </c>
      <c r="J64" s="8">
        <f>SUMIFS(TaxableValuation[Taxable Commercial],TaxableValuation[Dist],$C64,TaxableValuation[Tif_NonTIF],$A$4)</f>
        <v>55876010</v>
      </c>
      <c r="K64" s="8">
        <f>SUMIFS(TaxableValuation[Taxable Industrial],TaxableValuation[Dist],$C64,TaxableValuation[Tif_NonTIF],$A$4)</f>
        <v>69500386</v>
      </c>
      <c r="L64" s="8">
        <f>SUMIFS(TaxableValuation[Taxable Reserved],TaxableValuation[Dist],$C64,TaxableValuation[Tif_NonTIF],$A$4)</f>
        <v>0</v>
      </c>
      <c r="M64" s="8">
        <f>SUMIFS(TaxableValuation[Taxable Reserved2],TaxableValuation[Dist],$C64,TaxableValuation[Tif_NonTIF],$A$4)</f>
        <v>0</v>
      </c>
      <c r="N64" s="8">
        <f>SUMIFS(TaxableValuation[Taxable Railroads],TaxableValuation[Dist],$C64,TaxableValuation[Tif_NonTIF],$A$4)</f>
        <v>9195595</v>
      </c>
      <c r="O64" s="8">
        <f>SUMIFS(TaxableValuation[Taxable Utilities],TaxableValuation[Dist],$C64,TaxableValuation[Tif_NonTIF],$A$4)</f>
        <v>5107600</v>
      </c>
      <c r="P64" s="8">
        <f>SUMIFS(TaxableValuation[Taxable Other],TaxableValuation[Dist],$C64,TaxableValuation[Tif_NonTIF],$A$4)</f>
        <v>0</v>
      </c>
      <c r="Q64" s="8">
        <f>SUMIFS(TaxableValuation[Taxable Gross],TaxableValuation[Dist],$C64,TaxableValuation[Tif_NonTIF],$A$4)</f>
        <v>578220631</v>
      </c>
      <c r="R64" s="8">
        <f>SUMIFS(TaxableValuation[Taxable Military Exempt],TaxableValuation[Dist],$C64,TaxableValuation[Tif_NonTIF],$A$4)</f>
        <v>992672</v>
      </c>
      <c r="S64" s="8">
        <f>SUMIFS(TaxableValuation[Taxable Net],TaxableValuation[Dist],$C64,TaxableValuation[Tif_NonTIF],$A$4)</f>
        <v>577227959</v>
      </c>
      <c r="T64" s="8">
        <f>SUMIFS(TaxableValuation[Taxable Gas &amp; Elec Utilities],TaxableValuation[Dist],$C64,TaxableValuation[Tif_NonTIF],$A$4)</f>
        <v>24809139</v>
      </c>
      <c r="U64" s="8">
        <f t="shared" si="0"/>
        <v>602037098</v>
      </c>
    </row>
    <row r="65" spans="1:21" x14ac:dyDescent="0.25">
      <c r="A65">
        <f>'Assessed Non-TIF'!A65</f>
        <v>2024</v>
      </c>
      <c r="B65" t="str">
        <f>'Assessed Non-TIF'!B65</f>
        <v>12</v>
      </c>
      <c r="C65" t="str">
        <f>'Assessed Non-TIF'!C65</f>
        <v>1134</v>
      </c>
      <c r="D65" t="str">
        <f>'Assessed Non-TIF'!D65</f>
        <v>1134</v>
      </c>
      <c r="E65" t="str">
        <f>'Assessed Non-TIF'!E65</f>
        <v>CHARTER OAK-UTE</v>
      </c>
      <c r="F65" t="str">
        <f>'Assessed Non-TIF'!F65</f>
        <v>Charter Oak-Ute</v>
      </c>
      <c r="G65" s="8">
        <f>SUMIFS(TaxableValuation[Taxable Residential],TaxableValuation[Dist],$C65,TaxableValuation[Tif_NonTIF],$A$4)</f>
        <v>39035014</v>
      </c>
      <c r="H65" s="8">
        <f>SUMIFS(TaxableValuation[Taxable Ag Land],TaxableValuation[Dist],$C65,TaxableValuation[Tif_NonTIF],$A$4)</f>
        <v>145889325</v>
      </c>
      <c r="I65" s="8">
        <f>SUMIFS(TaxableValuation[Taxable Ag Building],TaxableValuation[Dist],$C65,TaxableValuation[Tif_NonTIF],$A$4)</f>
        <v>9149937</v>
      </c>
      <c r="J65" s="8">
        <f>SUMIFS(TaxableValuation[Taxable Commercial],TaxableValuation[Dist],$C65,TaxableValuation[Tif_NonTIF],$A$4)</f>
        <v>9334547</v>
      </c>
      <c r="K65" s="8">
        <f>SUMIFS(TaxableValuation[Taxable Industrial],TaxableValuation[Dist],$C65,TaxableValuation[Tif_NonTIF],$A$4)</f>
        <v>578442</v>
      </c>
      <c r="L65" s="8">
        <f>SUMIFS(TaxableValuation[Taxable Reserved],TaxableValuation[Dist],$C65,TaxableValuation[Tif_NonTIF],$A$4)</f>
        <v>0</v>
      </c>
      <c r="M65" s="8">
        <f>SUMIFS(TaxableValuation[Taxable Reserved2],TaxableValuation[Dist],$C65,TaxableValuation[Tif_NonTIF],$A$4)</f>
        <v>0</v>
      </c>
      <c r="N65" s="8">
        <f>SUMIFS(TaxableValuation[Taxable Railroads],TaxableValuation[Dist],$C65,TaxableValuation[Tif_NonTIF],$A$4)</f>
        <v>0</v>
      </c>
      <c r="O65" s="8">
        <f>SUMIFS(TaxableValuation[Taxable Utilities],TaxableValuation[Dist],$C65,TaxableValuation[Tif_NonTIF],$A$4)</f>
        <v>468800</v>
      </c>
      <c r="P65" s="8">
        <f>SUMIFS(TaxableValuation[Taxable Other],TaxableValuation[Dist],$C65,TaxableValuation[Tif_NonTIF],$A$4)</f>
        <v>0</v>
      </c>
      <c r="Q65" s="8">
        <f>SUMIFS(TaxableValuation[Taxable Gross],TaxableValuation[Dist],$C65,TaxableValuation[Tif_NonTIF],$A$4)</f>
        <v>204456065</v>
      </c>
      <c r="R65" s="8">
        <f>SUMIFS(TaxableValuation[Taxable Military Exempt],TaxableValuation[Dist],$C65,TaxableValuation[Tif_NonTIF],$A$4)</f>
        <v>201868</v>
      </c>
      <c r="S65" s="8">
        <f>SUMIFS(TaxableValuation[Taxable Net],TaxableValuation[Dist],$C65,TaxableValuation[Tif_NonTIF],$A$4)</f>
        <v>204254197</v>
      </c>
      <c r="T65" s="8">
        <f>SUMIFS(TaxableValuation[Taxable Gas &amp; Elec Utilities],TaxableValuation[Dist],$C65,TaxableValuation[Tif_NonTIF],$A$4)</f>
        <v>2735147</v>
      </c>
      <c r="U65" s="8">
        <f t="shared" si="0"/>
        <v>206989344</v>
      </c>
    </row>
    <row r="66" spans="1:21" x14ac:dyDescent="0.25">
      <c r="A66">
        <f>'Assessed Non-TIF'!A66</f>
        <v>2024</v>
      </c>
      <c r="B66" t="str">
        <f>'Assessed Non-TIF'!B66</f>
        <v>12</v>
      </c>
      <c r="C66" t="str">
        <f>'Assessed Non-TIF'!C66</f>
        <v>1152</v>
      </c>
      <c r="D66" t="str">
        <f>'Assessed Non-TIF'!D66</f>
        <v>1152</v>
      </c>
      <c r="E66" t="str">
        <f>'Assessed Non-TIF'!E66</f>
        <v>CHEROKEE</v>
      </c>
      <c r="F66" t="str">
        <f>'Assessed Non-TIF'!F66</f>
        <v>Cherokee</v>
      </c>
      <c r="G66" s="8">
        <f>SUMIFS(TaxableValuation[Taxable Residential],TaxableValuation[Dist],$C66,TaxableValuation[Tif_NonTIF],$A$4)</f>
        <v>153744373</v>
      </c>
      <c r="H66" s="8">
        <f>SUMIFS(TaxableValuation[Taxable Ag Land],TaxableValuation[Dist],$C66,TaxableValuation[Tif_NonTIF],$A$4)</f>
        <v>84695062</v>
      </c>
      <c r="I66" s="8">
        <f>SUMIFS(TaxableValuation[Taxable Ag Building],TaxableValuation[Dist],$C66,TaxableValuation[Tif_NonTIF],$A$4)</f>
        <v>4244984</v>
      </c>
      <c r="J66" s="8">
        <f>SUMIFS(TaxableValuation[Taxable Commercial],TaxableValuation[Dist],$C66,TaxableValuation[Tif_NonTIF],$A$4)</f>
        <v>46707974</v>
      </c>
      <c r="K66" s="8">
        <f>SUMIFS(TaxableValuation[Taxable Industrial],TaxableValuation[Dist],$C66,TaxableValuation[Tif_NonTIF],$A$4)</f>
        <v>12422913</v>
      </c>
      <c r="L66" s="8">
        <f>SUMIFS(TaxableValuation[Taxable Reserved],TaxableValuation[Dist],$C66,TaxableValuation[Tif_NonTIF],$A$4)</f>
        <v>0</v>
      </c>
      <c r="M66" s="8">
        <f>SUMIFS(TaxableValuation[Taxable Reserved2],TaxableValuation[Dist],$C66,TaxableValuation[Tif_NonTIF],$A$4)</f>
        <v>0</v>
      </c>
      <c r="N66" s="8">
        <f>SUMIFS(TaxableValuation[Taxable Railroads],TaxableValuation[Dist],$C66,TaxableValuation[Tif_NonTIF],$A$4)</f>
        <v>1670502</v>
      </c>
      <c r="O66" s="8">
        <f>SUMIFS(TaxableValuation[Taxable Utilities],TaxableValuation[Dist],$C66,TaxableValuation[Tif_NonTIF],$A$4)</f>
        <v>31286611</v>
      </c>
      <c r="P66" s="8">
        <f>SUMIFS(TaxableValuation[Taxable Other],TaxableValuation[Dist],$C66,TaxableValuation[Tif_NonTIF],$A$4)</f>
        <v>0</v>
      </c>
      <c r="Q66" s="8">
        <f>SUMIFS(TaxableValuation[Taxable Gross],TaxableValuation[Dist],$C66,TaxableValuation[Tif_NonTIF],$A$4)</f>
        <v>334772419</v>
      </c>
      <c r="R66" s="8">
        <f>SUMIFS(TaxableValuation[Taxable Military Exempt],TaxableValuation[Dist],$C66,TaxableValuation[Tif_NonTIF],$A$4)</f>
        <v>657460</v>
      </c>
      <c r="S66" s="8">
        <f>SUMIFS(TaxableValuation[Taxable Net],TaxableValuation[Dist],$C66,TaxableValuation[Tif_NonTIF],$A$4)</f>
        <v>334114959</v>
      </c>
      <c r="T66" s="8">
        <f>SUMIFS(TaxableValuation[Taxable Gas &amp; Elec Utilities],TaxableValuation[Dist],$C66,TaxableValuation[Tif_NonTIF],$A$4)</f>
        <v>4971746</v>
      </c>
      <c r="U66" s="8">
        <f t="shared" si="0"/>
        <v>339086705</v>
      </c>
    </row>
    <row r="67" spans="1:21" x14ac:dyDescent="0.25">
      <c r="A67">
        <f>'Assessed Non-TIF'!A67</f>
        <v>2024</v>
      </c>
      <c r="B67" t="str">
        <f>'Assessed Non-TIF'!B67</f>
        <v>13</v>
      </c>
      <c r="C67" t="str">
        <f>'Assessed Non-TIF'!C67</f>
        <v>1197</v>
      </c>
      <c r="D67" t="str">
        <f>'Assessed Non-TIF'!D67</f>
        <v>1197</v>
      </c>
      <c r="E67" t="str">
        <f>'Assessed Non-TIF'!E67</f>
        <v>CLARINDA</v>
      </c>
      <c r="F67" t="str">
        <f>'Assessed Non-TIF'!F67</f>
        <v>Clarinda</v>
      </c>
      <c r="G67" s="8">
        <f>SUMIFS(TaxableValuation[Taxable Residential],TaxableValuation[Dist],$C67,TaxableValuation[Tif_NonTIF],$A$4)</f>
        <v>167259107</v>
      </c>
      <c r="H67" s="8">
        <f>SUMIFS(TaxableValuation[Taxable Ag Land],TaxableValuation[Dist],$C67,TaxableValuation[Tif_NonTIF],$A$4)</f>
        <v>114224883</v>
      </c>
      <c r="I67" s="8">
        <f>SUMIFS(TaxableValuation[Taxable Ag Building],TaxableValuation[Dist],$C67,TaxableValuation[Tif_NonTIF],$A$4)</f>
        <v>5413846</v>
      </c>
      <c r="J67" s="8">
        <f>SUMIFS(TaxableValuation[Taxable Commercial],TaxableValuation[Dist],$C67,TaxableValuation[Tif_NonTIF],$A$4)</f>
        <v>35423961</v>
      </c>
      <c r="K67" s="8">
        <f>SUMIFS(TaxableValuation[Taxable Industrial],TaxableValuation[Dist],$C67,TaxableValuation[Tif_NonTIF],$A$4)</f>
        <v>14725484</v>
      </c>
      <c r="L67" s="8">
        <f>SUMIFS(TaxableValuation[Taxable Reserved],TaxableValuation[Dist],$C67,TaxableValuation[Tif_NonTIF],$A$4)</f>
        <v>0</v>
      </c>
      <c r="M67" s="8">
        <f>SUMIFS(TaxableValuation[Taxable Reserved2],TaxableValuation[Dist],$C67,TaxableValuation[Tif_NonTIF],$A$4)</f>
        <v>0</v>
      </c>
      <c r="N67" s="8">
        <f>SUMIFS(TaxableValuation[Taxable Railroads],TaxableValuation[Dist],$C67,TaxableValuation[Tif_NonTIF],$A$4)</f>
        <v>0</v>
      </c>
      <c r="O67" s="8">
        <f>SUMIFS(TaxableValuation[Taxable Utilities],TaxableValuation[Dist],$C67,TaxableValuation[Tif_NonTIF],$A$4)</f>
        <v>0</v>
      </c>
      <c r="P67" s="8">
        <f>SUMIFS(TaxableValuation[Taxable Other],TaxableValuation[Dist],$C67,TaxableValuation[Tif_NonTIF],$A$4)</f>
        <v>0</v>
      </c>
      <c r="Q67" s="8">
        <f>SUMIFS(TaxableValuation[Taxable Gross],TaxableValuation[Dist],$C67,TaxableValuation[Tif_NonTIF],$A$4)</f>
        <v>337047281</v>
      </c>
      <c r="R67" s="8">
        <f>SUMIFS(TaxableValuation[Taxable Military Exempt],TaxableValuation[Dist],$C67,TaxableValuation[Tif_NonTIF],$A$4)</f>
        <v>557452</v>
      </c>
      <c r="S67" s="8">
        <f>SUMIFS(TaxableValuation[Taxable Net],TaxableValuation[Dist],$C67,TaxableValuation[Tif_NonTIF],$A$4)</f>
        <v>336489829</v>
      </c>
      <c r="T67" s="8">
        <f>SUMIFS(TaxableValuation[Taxable Gas &amp; Elec Utilities],TaxableValuation[Dist],$C67,TaxableValuation[Tif_NonTIF],$A$4)</f>
        <v>18586615</v>
      </c>
      <c r="U67" s="8">
        <f t="shared" si="0"/>
        <v>355076444</v>
      </c>
    </row>
    <row r="68" spans="1:21" x14ac:dyDescent="0.25">
      <c r="A68">
        <f>'Assessed Non-TIF'!A68</f>
        <v>2024</v>
      </c>
      <c r="B68" t="str">
        <f>'Assessed Non-TIF'!B68</f>
        <v>05</v>
      </c>
      <c r="C68" t="str">
        <f>'Assessed Non-TIF'!C68</f>
        <v>1206</v>
      </c>
      <c r="D68" t="str">
        <f>'Assessed Non-TIF'!D68</f>
        <v>1206</v>
      </c>
      <c r="E68" t="str">
        <f>'Assessed Non-TIF'!E68</f>
        <v>CLARION-GOLDFIELD-DOWS (CLR-GLDFLD)</v>
      </c>
      <c r="F68" t="str">
        <f>'Assessed Non-TIF'!F68</f>
        <v>Clarion-Goldfield-Dows</v>
      </c>
      <c r="G68" s="8">
        <f>SUMIFS(TaxableValuation[Taxable Residential],TaxableValuation[Dist],$C68,TaxableValuation[Tif_NonTIF],$A$4)</f>
        <v>132371646</v>
      </c>
      <c r="H68" s="8">
        <f>SUMIFS(TaxableValuation[Taxable Ag Land],TaxableValuation[Dist],$C68,TaxableValuation[Tif_NonTIF],$A$4)</f>
        <v>192114258</v>
      </c>
      <c r="I68" s="8">
        <f>SUMIFS(TaxableValuation[Taxable Ag Building],TaxableValuation[Dist],$C68,TaxableValuation[Tif_NonTIF],$A$4)</f>
        <v>17702615</v>
      </c>
      <c r="J68" s="8">
        <f>SUMIFS(TaxableValuation[Taxable Commercial],TaxableValuation[Dist],$C68,TaxableValuation[Tif_NonTIF],$A$4)</f>
        <v>30161042</v>
      </c>
      <c r="K68" s="8">
        <f>SUMIFS(TaxableValuation[Taxable Industrial],TaxableValuation[Dist],$C68,TaxableValuation[Tif_NonTIF],$A$4)</f>
        <v>17745005</v>
      </c>
      <c r="L68" s="8">
        <f>SUMIFS(TaxableValuation[Taxable Reserved],TaxableValuation[Dist],$C68,TaxableValuation[Tif_NonTIF],$A$4)</f>
        <v>0</v>
      </c>
      <c r="M68" s="8">
        <f>SUMIFS(TaxableValuation[Taxable Reserved2],TaxableValuation[Dist],$C68,TaxableValuation[Tif_NonTIF],$A$4)</f>
        <v>0</v>
      </c>
      <c r="N68" s="8">
        <f>SUMIFS(TaxableValuation[Taxable Railroads],TaxableValuation[Dist],$C68,TaxableValuation[Tif_NonTIF],$A$4)</f>
        <v>36239695</v>
      </c>
      <c r="O68" s="8">
        <f>SUMIFS(TaxableValuation[Taxable Utilities],TaxableValuation[Dist],$C68,TaxableValuation[Tif_NonTIF],$A$4)</f>
        <v>10538790</v>
      </c>
      <c r="P68" s="8">
        <f>SUMIFS(TaxableValuation[Taxable Other],TaxableValuation[Dist],$C68,TaxableValuation[Tif_NonTIF],$A$4)</f>
        <v>86</v>
      </c>
      <c r="Q68" s="8">
        <f>SUMIFS(TaxableValuation[Taxable Gross],TaxableValuation[Dist],$C68,TaxableValuation[Tif_NonTIF],$A$4)</f>
        <v>436873137</v>
      </c>
      <c r="R68" s="8">
        <f>SUMIFS(TaxableValuation[Taxable Military Exempt],TaxableValuation[Dist],$C68,TaxableValuation[Tif_NonTIF],$A$4)</f>
        <v>350028</v>
      </c>
      <c r="S68" s="8">
        <f>SUMIFS(TaxableValuation[Taxable Net],TaxableValuation[Dist],$C68,TaxableValuation[Tif_NonTIF],$A$4)</f>
        <v>436523109</v>
      </c>
      <c r="T68" s="8">
        <f>SUMIFS(TaxableValuation[Taxable Gas &amp; Elec Utilities],TaxableValuation[Dist],$C68,TaxableValuation[Tif_NonTIF],$A$4)</f>
        <v>10022341</v>
      </c>
      <c r="U68" s="8">
        <f t="shared" si="0"/>
        <v>446545450</v>
      </c>
    </row>
    <row r="69" spans="1:21" x14ac:dyDescent="0.25">
      <c r="A69">
        <f>'Assessed Non-TIF'!A69</f>
        <v>2024</v>
      </c>
      <c r="B69" t="str">
        <f>'Assessed Non-TIF'!B69</f>
        <v>05</v>
      </c>
      <c r="C69" t="str">
        <f>'Assessed Non-TIF'!C69</f>
        <v>1854</v>
      </c>
      <c r="D69" t="str">
        <f>'Assessed Non-TIF'!D69</f>
        <v>1854</v>
      </c>
      <c r="E69" t="str">
        <f>'Assessed Non-TIF'!E69</f>
        <v>CLARION-GOLDFIELD-DOWS (DOWS)</v>
      </c>
      <c r="F69" t="str">
        <f>'Assessed Non-TIF'!F69</f>
        <v>Clarion-Goldfield-Dows (Dows)</v>
      </c>
      <c r="G69" s="8">
        <f>SUMIFS(TaxableValuation[Taxable Residential],TaxableValuation[Dist],$C69,TaxableValuation[Tif_NonTIF],$A$4)</f>
        <v>21688063</v>
      </c>
      <c r="H69" s="8">
        <f>SUMIFS(TaxableValuation[Taxable Ag Land],TaxableValuation[Dist],$C69,TaxableValuation[Tif_NonTIF],$A$4)</f>
        <v>69672992</v>
      </c>
      <c r="I69" s="8">
        <f>SUMIFS(TaxableValuation[Taxable Ag Building],TaxableValuation[Dist],$C69,TaxableValuation[Tif_NonTIF],$A$4)</f>
        <v>8025195</v>
      </c>
      <c r="J69" s="8">
        <f>SUMIFS(TaxableValuation[Taxable Commercial],TaxableValuation[Dist],$C69,TaxableValuation[Tif_NonTIF],$A$4)</f>
        <v>6381232</v>
      </c>
      <c r="K69" s="8">
        <f>SUMIFS(TaxableValuation[Taxable Industrial],TaxableValuation[Dist],$C69,TaxableValuation[Tif_NonTIF],$A$4)</f>
        <v>9138192</v>
      </c>
      <c r="L69" s="8">
        <f>SUMIFS(TaxableValuation[Taxable Reserved],TaxableValuation[Dist],$C69,TaxableValuation[Tif_NonTIF],$A$4)</f>
        <v>0</v>
      </c>
      <c r="M69" s="8">
        <f>SUMIFS(TaxableValuation[Taxable Reserved2],TaxableValuation[Dist],$C69,TaxableValuation[Tif_NonTIF],$A$4)</f>
        <v>0</v>
      </c>
      <c r="N69" s="8">
        <f>SUMIFS(TaxableValuation[Taxable Railroads],TaxableValuation[Dist],$C69,TaxableValuation[Tif_NonTIF],$A$4)</f>
        <v>3048005</v>
      </c>
      <c r="O69" s="8">
        <f>SUMIFS(TaxableValuation[Taxable Utilities],TaxableValuation[Dist],$C69,TaxableValuation[Tif_NonTIF],$A$4)</f>
        <v>793401</v>
      </c>
      <c r="P69" s="8">
        <f>SUMIFS(TaxableValuation[Taxable Other],TaxableValuation[Dist],$C69,TaxableValuation[Tif_NonTIF],$A$4)</f>
        <v>0</v>
      </c>
      <c r="Q69" s="8">
        <f>SUMIFS(TaxableValuation[Taxable Gross],TaxableValuation[Dist],$C69,TaxableValuation[Tif_NonTIF],$A$4)</f>
        <v>118747080</v>
      </c>
      <c r="R69" s="8">
        <f>SUMIFS(TaxableValuation[Taxable Military Exempt],TaxableValuation[Dist],$C69,TaxableValuation[Tif_NonTIF],$A$4)</f>
        <v>105564</v>
      </c>
      <c r="S69" s="8">
        <f>SUMIFS(TaxableValuation[Taxable Net],TaxableValuation[Dist],$C69,TaxableValuation[Tif_NonTIF],$A$4)</f>
        <v>118641516</v>
      </c>
      <c r="T69" s="8">
        <f>SUMIFS(TaxableValuation[Taxable Gas &amp; Elec Utilities],TaxableValuation[Dist],$C69,TaxableValuation[Tif_NonTIF],$A$4)</f>
        <v>1701806</v>
      </c>
      <c r="U69" s="8">
        <f t="shared" si="0"/>
        <v>120343322</v>
      </c>
    </row>
    <row r="70" spans="1:21" x14ac:dyDescent="0.25">
      <c r="A70">
        <f>'Assessed Non-TIF'!A70</f>
        <v>2024</v>
      </c>
      <c r="B70" t="str">
        <f>'Assessed Non-TIF'!B70</f>
        <v>13</v>
      </c>
      <c r="C70" t="str">
        <f>'Assessed Non-TIF'!C70</f>
        <v>1211</v>
      </c>
      <c r="D70" t="str">
        <f>'Assessed Non-TIF'!D70</f>
        <v>1211</v>
      </c>
      <c r="E70" t="str">
        <f>'Assessed Non-TIF'!E70</f>
        <v>CLARKE</v>
      </c>
      <c r="F70" t="str">
        <f>'Assessed Non-TIF'!F70</f>
        <v>Clarke</v>
      </c>
      <c r="G70" s="8">
        <f>SUMIFS(TaxableValuation[Taxable Residential],TaxableValuation[Dist],$C70,TaxableValuation[Tif_NonTIF],$A$4)</f>
        <v>213067409</v>
      </c>
      <c r="H70" s="8">
        <f>SUMIFS(TaxableValuation[Taxable Ag Land],TaxableValuation[Dist],$C70,TaxableValuation[Tif_NonTIF],$A$4)</f>
        <v>72705575</v>
      </c>
      <c r="I70" s="8">
        <f>SUMIFS(TaxableValuation[Taxable Ag Building],TaxableValuation[Dist],$C70,TaxableValuation[Tif_NonTIF],$A$4)</f>
        <v>10347994</v>
      </c>
      <c r="J70" s="8">
        <f>SUMIFS(TaxableValuation[Taxable Commercial],TaxableValuation[Dist],$C70,TaxableValuation[Tif_NonTIF],$A$4)</f>
        <v>54823961</v>
      </c>
      <c r="K70" s="8">
        <f>SUMIFS(TaxableValuation[Taxable Industrial],TaxableValuation[Dist],$C70,TaxableValuation[Tif_NonTIF],$A$4)</f>
        <v>23833531</v>
      </c>
      <c r="L70" s="8">
        <f>SUMIFS(TaxableValuation[Taxable Reserved],TaxableValuation[Dist],$C70,TaxableValuation[Tif_NonTIF],$A$4)</f>
        <v>0</v>
      </c>
      <c r="M70" s="8">
        <f>SUMIFS(TaxableValuation[Taxable Reserved2],TaxableValuation[Dist],$C70,TaxableValuation[Tif_NonTIF],$A$4)</f>
        <v>0</v>
      </c>
      <c r="N70" s="8">
        <f>SUMIFS(TaxableValuation[Taxable Railroads],TaxableValuation[Dist],$C70,TaxableValuation[Tif_NonTIF],$A$4)</f>
        <v>17747661</v>
      </c>
      <c r="O70" s="8">
        <f>SUMIFS(TaxableValuation[Taxable Utilities],TaxableValuation[Dist],$C70,TaxableValuation[Tif_NonTIF],$A$4)</f>
        <v>3782797</v>
      </c>
      <c r="P70" s="8">
        <f>SUMIFS(TaxableValuation[Taxable Other],TaxableValuation[Dist],$C70,TaxableValuation[Tif_NonTIF],$A$4)</f>
        <v>0</v>
      </c>
      <c r="Q70" s="8">
        <f>SUMIFS(TaxableValuation[Taxable Gross],TaxableValuation[Dist],$C70,TaxableValuation[Tif_NonTIF],$A$4)</f>
        <v>396308928</v>
      </c>
      <c r="R70" s="8">
        <f>SUMIFS(TaxableValuation[Taxable Military Exempt],TaxableValuation[Dist],$C70,TaxableValuation[Tif_NonTIF],$A$4)</f>
        <v>605912</v>
      </c>
      <c r="S70" s="8">
        <f>SUMIFS(TaxableValuation[Taxable Net],TaxableValuation[Dist],$C70,TaxableValuation[Tif_NonTIF],$A$4)</f>
        <v>395703016</v>
      </c>
      <c r="T70" s="8">
        <f>SUMIFS(TaxableValuation[Taxable Gas &amp; Elec Utilities],TaxableValuation[Dist],$C70,TaxableValuation[Tif_NonTIF],$A$4)</f>
        <v>7484814</v>
      </c>
      <c r="U70" s="8">
        <f t="shared" si="0"/>
        <v>403187830</v>
      </c>
    </row>
    <row r="71" spans="1:21" x14ac:dyDescent="0.25">
      <c r="A71">
        <f>'Assessed Non-TIF'!A71</f>
        <v>2024</v>
      </c>
      <c r="B71" t="str">
        <f>'Assessed Non-TIF'!B71</f>
        <v>07</v>
      </c>
      <c r="C71" t="str">
        <f>'Assessed Non-TIF'!C71</f>
        <v>1215</v>
      </c>
      <c r="D71" t="str">
        <f>'Assessed Non-TIF'!D71</f>
        <v>1215</v>
      </c>
      <c r="E71" t="str">
        <f>'Assessed Non-TIF'!E71</f>
        <v>CLARKSVILLE</v>
      </c>
      <c r="F71" t="str">
        <f>'Assessed Non-TIF'!F71</f>
        <v>Clarksville</v>
      </c>
      <c r="G71" s="8">
        <f>SUMIFS(TaxableValuation[Taxable Residential],TaxableValuation[Dist],$C71,TaxableValuation[Tif_NonTIF],$A$4)</f>
        <v>58904205</v>
      </c>
      <c r="H71" s="8">
        <f>SUMIFS(TaxableValuation[Taxable Ag Land],TaxableValuation[Dist],$C71,TaxableValuation[Tif_NonTIF],$A$4)</f>
        <v>44768149</v>
      </c>
      <c r="I71" s="8">
        <f>SUMIFS(TaxableValuation[Taxable Ag Building],TaxableValuation[Dist],$C71,TaxableValuation[Tif_NonTIF],$A$4)</f>
        <v>2646706</v>
      </c>
      <c r="J71" s="8">
        <f>SUMIFS(TaxableValuation[Taxable Commercial],TaxableValuation[Dist],$C71,TaxableValuation[Tif_NonTIF],$A$4)</f>
        <v>4117984</v>
      </c>
      <c r="K71" s="8">
        <f>SUMIFS(TaxableValuation[Taxable Industrial],TaxableValuation[Dist],$C71,TaxableValuation[Tif_NonTIF],$A$4)</f>
        <v>1017718</v>
      </c>
      <c r="L71" s="8">
        <f>SUMIFS(TaxableValuation[Taxable Reserved],TaxableValuation[Dist],$C71,TaxableValuation[Tif_NonTIF],$A$4)</f>
        <v>0</v>
      </c>
      <c r="M71" s="8">
        <f>SUMIFS(TaxableValuation[Taxable Reserved2],TaxableValuation[Dist],$C71,TaxableValuation[Tif_NonTIF],$A$4)</f>
        <v>0</v>
      </c>
      <c r="N71" s="8">
        <f>SUMIFS(TaxableValuation[Taxable Railroads],TaxableValuation[Dist],$C71,TaxableValuation[Tif_NonTIF],$A$4)</f>
        <v>1891530</v>
      </c>
      <c r="O71" s="8">
        <f>SUMIFS(TaxableValuation[Taxable Utilities],TaxableValuation[Dist],$C71,TaxableValuation[Tif_NonTIF],$A$4)</f>
        <v>269952</v>
      </c>
      <c r="P71" s="8">
        <f>SUMIFS(TaxableValuation[Taxable Other],TaxableValuation[Dist],$C71,TaxableValuation[Tif_NonTIF],$A$4)</f>
        <v>0</v>
      </c>
      <c r="Q71" s="8">
        <f>SUMIFS(TaxableValuation[Taxable Gross],TaxableValuation[Dist],$C71,TaxableValuation[Tif_NonTIF],$A$4)</f>
        <v>113616244</v>
      </c>
      <c r="R71" s="8">
        <f>SUMIFS(TaxableValuation[Taxable Military Exempt],TaxableValuation[Dist],$C71,TaxableValuation[Tif_NonTIF],$A$4)</f>
        <v>200016</v>
      </c>
      <c r="S71" s="8">
        <f>SUMIFS(TaxableValuation[Taxable Net],TaxableValuation[Dist],$C71,TaxableValuation[Tif_NonTIF],$A$4)</f>
        <v>113416228</v>
      </c>
      <c r="T71" s="8">
        <f>SUMIFS(TaxableValuation[Taxable Gas &amp; Elec Utilities],TaxableValuation[Dist],$C71,TaxableValuation[Tif_NonTIF],$A$4)</f>
        <v>3890414</v>
      </c>
      <c r="U71" s="8">
        <f t="shared" si="0"/>
        <v>117306642</v>
      </c>
    </row>
    <row r="72" spans="1:21" x14ac:dyDescent="0.25">
      <c r="A72">
        <f>'Assessed Non-TIF'!A72</f>
        <v>2024</v>
      </c>
      <c r="B72" t="str">
        <f>'Assessed Non-TIF'!B72</f>
        <v>05</v>
      </c>
      <c r="C72" t="str">
        <f>'Assessed Non-TIF'!C72</f>
        <v>1218</v>
      </c>
      <c r="D72" t="str">
        <f>'Assessed Non-TIF'!D72</f>
        <v>1218</v>
      </c>
      <c r="E72" t="str">
        <f>'Assessed Non-TIF'!E72</f>
        <v>CLAY CENTRAL-EVERLY</v>
      </c>
      <c r="F72" t="str">
        <f>'Assessed Non-TIF'!F72</f>
        <v>Clay Central-Everly</v>
      </c>
      <c r="G72" s="8">
        <f>SUMIFS(TaxableValuation[Taxable Residential],TaxableValuation[Dist],$C72,TaxableValuation[Tif_NonTIF],$A$4)</f>
        <v>58663487</v>
      </c>
      <c r="H72" s="8">
        <f>SUMIFS(TaxableValuation[Taxable Ag Land],TaxableValuation[Dist],$C72,TaxableValuation[Tif_NonTIF],$A$4)</f>
        <v>176071987</v>
      </c>
      <c r="I72" s="8">
        <f>SUMIFS(TaxableValuation[Taxable Ag Building],TaxableValuation[Dist],$C72,TaxableValuation[Tif_NonTIF],$A$4)</f>
        <v>7216286</v>
      </c>
      <c r="J72" s="8">
        <f>SUMIFS(TaxableValuation[Taxable Commercial],TaxableValuation[Dist],$C72,TaxableValuation[Tif_NonTIF],$A$4)</f>
        <v>18215713</v>
      </c>
      <c r="K72" s="8">
        <f>SUMIFS(TaxableValuation[Taxable Industrial],TaxableValuation[Dist],$C72,TaxableValuation[Tif_NonTIF],$A$4)</f>
        <v>9976949</v>
      </c>
      <c r="L72" s="8">
        <f>SUMIFS(TaxableValuation[Taxable Reserved],TaxableValuation[Dist],$C72,TaxableValuation[Tif_NonTIF],$A$4)</f>
        <v>0</v>
      </c>
      <c r="M72" s="8">
        <f>SUMIFS(TaxableValuation[Taxable Reserved2],TaxableValuation[Dist],$C72,TaxableValuation[Tif_NonTIF],$A$4)</f>
        <v>0</v>
      </c>
      <c r="N72" s="8">
        <f>SUMIFS(TaxableValuation[Taxable Railroads],TaxableValuation[Dist],$C72,TaxableValuation[Tif_NonTIF],$A$4)</f>
        <v>1713761</v>
      </c>
      <c r="O72" s="8">
        <f>SUMIFS(TaxableValuation[Taxable Utilities],TaxableValuation[Dist],$C72,TaxableValuation[Tif_NonTIF],$A$4)</f>
        <v>4273328</v>
      </c>
      <c r="P72" s="8">
        <f>SUMIFS(TaxableValuation[Taxable Other],TaxableValuation[Dist],$C72,TaxableValuation[Tif_NonTIF],$A$4)</f>
        <v>0</v>
      </c>
      <c r="Q72" s="8">
        <f>SUMIFS(TaxableValuation[Taxable Gross],TaxableValuation[Dist],$C72,TaxableValuation[Tif_NonTIF],$A$4)</f>
        <v>276131511</v>
      </c>
      <c r="R72" s="8">
        <f>SUMIFS(TaxableValuation[Taxable Military Exempt],TaxableValuation[Dist],$C72,TaxableValuation[Tif_NonTIF],$A$4)</f>
        <v>232773</v>
      </c>
      <c r="S72" s="8">
        <f>SUMIFS(TaxableValuation[Taxable Net],TaxableValuation[Dist],$C72,TaxableValuation[Tif_NonTIF],$A$4)</f>
        <v>275898738</v>
      </c>
      <c r="T72" s="8">
        <f>SUMIFS(TaxableValuation[Taxable Gas &amp; Elec Utilities],TaxableValuation[Dist],$C72,TaxableValuation[Tif_NonTIF],$A$4)</f>
        <v>27112319</v>
      </c>
      <c r="U72" s="8">
        <f t="shared" ref="U72:U135" si="1">SUM(S72:T72)</f>
        <v>303011057</v>
      </c>
    </row>
    <row r="73" spans="1:21" x14ac:dyDescent="0.25">
      <c r="A73">
        <f>'Assessed Non-TIF'!A73</f>
        <v>2024</v>
      </c>
      <c r="B73" t="str">
        <f>'Assessed Non-TIF'!B73</f>
        <v>01</v>
      </c>
      <c r="C73" t="str">
        <f>'Assessed Non-TIF'!C73</f>
        <v>2763</v>
      </c>
      <c r="D73" t="str">
        <f>'Assessed Non-TIF'!D73</f>
        <v>2763</v>
      </c>
      <c r="E73" t="str">
        <f>'Assessed Non-TIF'!E73</f>
        <v>CLAYTON RIDGE</v>
      </c>
      <c r="F73" t="str">
        <f>'Assessed Non-TIF'!F73</f>
        <v>Clayton Ridge</v>
      </c>
      <c r="G73" s="8">
        <f>SUMIFS(TaxableValuation[Taxable Residential],TaxableValuation[Dist],$C73,TaxableValuation[Tif_NonTIF],$A$4)</f>
        <v>229217639</v>
      </c>
      <c r="H73" s="8">
        <f>SUMIFS(TaxableValuation[Taxable Ag Land],TaxableValuation[Dist],$C73,TaxableValuation[Tif_NonTIF],$A$4)</f>
        <v>103444519</v>
      </c>
      <c r="I73" s="8">
        <f>SUMIFS(TaxableValuation[Taxable Ag Building],TaxableValuation[Dist],$C73,TaxableValuation[Tif_NonTIF],$A$4)</f>
        <v>8423273</v>
      </c>
      <c r="J73" s="8">
        <f>SUMIFS(TaxableValuation[Taxable Commercial],TaxableValuation[Dist],$C73,TaxableValuation[Tif_NonTIF],$A$4)</f>
        <v>27567918</v>
      </c>
      <c r="K73" s="8">
        <f>SUMIFS(TaxableValuation[Taxable Industrial],TaxableValuation[Dist],$C73,TaxableValuation[Tif_NonTIF],$A$4)</f>
        <v>11580232</v>
      </c>
      <c r="L73" s="8">
        <f>SUMIFS(TaxableValuation[Taxable Reserved],TaxableValuation[Dist],$C73,TaxableValuation[Tif_NonTIF],$A$4)</f>
        <v>0</v>
      </c>
      <c r="M73" s="8">
        <f>SUMIFS(TaxableValuation[Taxable Reserved2],TaxableValuation[Dist],$C73,TaxableValuation[Tif_NonTIF],$A$4)</f>
        <v>0</v>
      </c>
      <c r="N73" s="8">
        <f>SUMIFS(TaxableValuation[Taxable Railroads],TaxableValuation[Dist],$C73,TaxableValuation[Tif_NonTIF],$A$4)</f>
        <v>6410949</v>
      </c>
      <c r="O73" s="8">
        <f>SUMIFS(TaxableValuation[Taxable Utilities],TaxableValuation[Dist],$C73,TaxableValuation[Tif_NonTIF],$A$4)</f>
        <v>3842610</v>
      </c>
      <c r="P73" s="8">
        <f>SUMIFS(TaxableValuation[Taxable Other],TaxableValuation[Dist],$C73,TaxableValuation[Tif_NonTIF],$A$4)</f>
        <v>0</v>
      </c>
      <c r="Q73" s="8">
        <f>SUMIFS(TaxableValuation[Taxable Gross],TaxableValuation[Dist],$C73,TaxableValuation[Tif_NonTIF],$A$4)</f>
        <v>390487140</v>
      </c>
      <c r="R73" s="8">
        <f>SUMIFS(TaxableValuation[Taxable Military Exempt],TaxableValuation[Dist],$C73,TaxableValuation[Tif_NonTIF],$A$4)</f>
        <v>559304</v>
      </c>
      <c r="S73" s="8">
        <f>SUMIFS(TaxableValuation[Taxable Net],TaxableValuation[Dist],$C73,TaxableValuation[Tif_NonTIF],$A$4)</f>
        <v>389927836</v>
      </c>
      <c r="T73" s="8">
        <f>SUMIFS(TaxableValuation[Taxable Gas &amp; Elec Utilities],TaxableValuation[Dist],$C73,TaxableValuation[Tif_NonTIF],$A$4)</f>
        <v>4807118</v>
      </c>
      <c r="U73" s="8">
        <f t="shared" si="1"/>
        <v>394734954</v>
      </c>
    </row>
    <row r="74" spans="1:21" x14ac:dyDescent="0.25">
      <c r="A74">
        <f>'Assessed Non-TIF'!A74</f>
        <v>2024</v>
      </c>
      <c r="B74">
        <f>'Assessed Non-TIF'!B74</f>
        <v>0</v>
      </c>
      <c r="C74" t="str">
        <f>'Assessed Non-TIF'!C74</f>
        <v>0216</v>
      </c>
      <c r="D74" t="str">
        <f>'Assessed Non-TIF'!D74</f>
        <v>0216</v>
      </c>
      <c r="E74" t="str">
        <f>'Assessed Non-TIF'!E74</f>
        <v>CLEAR CREEK-AMANA (AMANA)</v>
      </c>
      <c r="F74" t="str">
        <f>'Assessed Non-TIF'!F74</f>
        <v>Clear Creek-Amana (Amana)</v>
      </c>
      <c r="G74" s="8">
        <f>SUMIFS(TaxableValuation[Taxable Residential],TaxableValuation[Dist],$C74,TaxableValuation[Tif_NonTIF],$A$4)</f>
        <v>89592613</v>
      </c>
      <c r="H74" s="8">
        <f>SUMIFS(TaxableValuation[Taxable Ag Land],TaxableValuation[Dist],$C74,TaxableValuation[Tif_NonTIF],$A$4)</f>
        <v>18006069</v>
      </c>
      <c r="I74" s="8">
        <f>SUMIFS(TaxableValuation[Taxable Ag Building],TaxableValuation[Dist],$C74,TaxableValuation[Tif_NonTIF],$A$4)</f>
        <v>848862</v>
      </c>
      <c r="J74" s="8">
        <f>SUMIFS(TaxableValuation[Taxable Commercial],TaxableValuation[Dist],$C74,TaxableValuation[Tif_NonTIF],$A$4)</f>
        <v>16111082</v>
      </c>
      <c r="K74" s="8">
        <f>SUMIFS(TaxableValuation[Taxable Industrial],TaxableValuation[Dist],$C74,TaxableValuation[Tif_NonTIF],$A$4)</f>
        <v>10701127</v>
      </c>
      <c r="L74" s="8">
        <f>SUMIFS(TaxableValuation[Taxable Reserved],TaxableValuation[Dist],$C74,TaxableValuation[Tif_NonTIF],$A$4)</f>
        <v>0</v>
      </c>
      <c r="M74" s="8">
        <f>SUMIFS(TaxableValuation[Taxable Reserved2],TaxableValuation[Dist],$C74,TaxableValuation[Tif_NonTIF],$A$4)</f>
        <v>0</v>
      </c>
      <c r="N74" s="8">
        <f>SUMIFS(TaxableValuation[Taxable Railroads],TaxableValuation[Dist],$C74,TaxableValuation[Tif_NonTIF],$A$4)</f>
        <v>8558292</v>
      </c>
      <c r="O74" s="8">
        <f>SUMIFS(TaxableValuation[Taxable Utilities],TaxableValuation[Dist],$C74,TaxableValuation[Tif_NonTIF],$A$4)</f>
        <v>1019300</v>
      </c>
      <c r="P74" s="8">
        <f>SUMIFS(TaxableValuation[Taxable Other],TaxableValuation[Dist],$C74,TaxableValuation[Tif_NonTIF],$A$4)</f>
        <v>0</v>
      </c>
      <c r="Q74" s="8">
        <f>SUMIFS(TaxableValuation[Taxable Gross],TaxableValuation[Dist],$C74,TaxableValuation[Tif_NonTIF],$A$4)</f>
        <v>144837345</v>
      </c>
      <c r="R74" s="8">
        <f>SUMIFS(TaxableValuation[Taxable Military Exempt],TaxableValuation[Dist],$C74,TaxableValuation[Tif_NonTIF],$A$4)</f>
        <v>175940</v>
      </c>
      <c r="S74" s="8">
        <f>SUMIFS(TaxableValuation[Taxable Net],TaxableValuation[Dist],$C74,TaxableValuation[Tif_NonTIF],$A$4)</f>
        <v>144661405</v>
      </c>
      <c r="T74" s="8">
        <f>SUMIFS(TaxableValuation[Taxable Gas &amp; Elec Utilities],TaxableValuation[Dist],$C74,TaxableValuation[Tif_NonTIF],$A$4)</f>
        <v>2576131</v>
      </c>
      <c r="U74" s="8">
        <f t="shared" si="1"/>
        <v>147237536</v>
      </c>
    </row>
    <row r="75" spans="1:21" x14ac:dyDescent="0.25">
      <c r="A75">
        <f>'Assessed Non-TIF'!A75</f>
        <v>2024</v>
      </c>
      <c r="B75" t="str">
        <f>'Assessed Non-TIF'!B75</f>
        <v>10</v>
      </c>
      <c r="C75" t="str">
        <f>'Assessed Non-TIF'!C75</f>
        <v>1221</v>
      </c>
      <c r="D75" t="str">
        <f>'Assessed Non-TIF'!D75</f>
        <v>1221</v>
      </c>
      <c r="E75" t="str">
        <f>'Assessed Non-TIF'!E75</f>
        <v>CLEAR CREEK-AMANA (CLEAR CREEK)</v>
      </c>
      <c r="F75" t="str">
        <f>'Assessed Non-TIF'!F75</f>
        <v>Clear Creek-Amana</v>
      </c>
      <c r="G75" s="8">
        <f>SUMIFS(TaxableValuation[Taxable Residential],TaxableValuation[Dist],$C75,TaxableValuation[Tif_NonTIF],$A$4)</f>
        <v>693835216</v>
      </c>
      <c r="H75" s="8">
        <f>SUMIFS(TaxableValuation[Taxable Ag Land],TaxableValuation[Dist],$C75,TaxableValuation[Tif_NonTIF],$A$4)</f>
        <v>61335360</v>
      </c>
      <c r="I75" s="8">
        <f>SUMIFS(TaxableValuation[Taxable Ag Building],TaxableValuation[Dist],$C75,TaxableValuation[Tif_NonTIF],$A$4)</f>
        <v>2934565</v>
      </c>
      <c r="J75" s="8">
        <f>SUMIFS(TaxableValuation[Taxable Commercial],TaxableValuation[Dist],$C75,TaxableValuation[Tif_NonTIF],$A$4)</f>
        <v>355886665</v>
      </c>
      <c r="K75" s="8">
        <f>SUMIFS(TaxableValuation[Taxable Industrial],TaxableValuation[Dist],$C75,TaxableValuation[Tif_NonTIF],$A$4)</f>
        <v>28583423</v>
      </c>
      <c r="L75" s="8">
        <f>SUMIFS(TaxableValuation[Taxable Reserved],TaxableValuation[Dist],$C75,TaxableValuation[Tif_NonTIF],$A$4)</f>
        <v>0</v>
      </c>
      <c r="M75" s="8">
        <f>SUMIFS(TaxableValuation[Taxable Reserved2],TaxableValuation[Dist],$C75,TaxableValuation[Tif_NonTIF],$A$4)</f>
        <v>0</v>
      </c>
      <c r="N75" s="8">
        <f>SUMIFS(TaxableValuation[Taxable Railroads],TaxableValuation[Dist],$C75,TaxableValuation[Tif_NonTIF],$A$4)</f>
        <v>11493194</v>
      </c>
      <c r="O75" s="8">
        <f>SUMIFS(TaxableValuation[Taxable Utilities],TaxableValuation[Dist],$C75,TaxableValuation[Tif_NonTIF],$A$4)</f>
        <v>5467712</v>
      </c>
      <c r="P75" s="8">
        <f>SUMIFS(TaxableValuation[Taxable Other],TaxableValuation[Dist],$C75,TaxableValuation[Tif_NonTIF],$A$4)</f>
        <v>0</v>
      </c>
      <c r="Q75" s="8">
        <f>SUMIFS(TaxableValuation[Taxable Gross],TaxableValuation[Dist],$C75,TaxableValuation[Tif_NonTIF],$A$4)</f>
        <v>1159536135</v>
      </c>
      <c r="R75" s="8">
        <f>SUMIFS(TaxableValuation[Taxable Military Exempt],TaxableValuation[Dist],$C75,TaxableValuation[Tif_NonTIF],$A$4)</f>
        <v>572760</v>
      </c>
      <c r="S75" s="8">
        <f>SUMIFS(TaxableValuation[Taxable Net],TaxableValuation[Dist],$C75,TaxableValuation[Tif_NonTIF],$A$4)</f>
        <v>1158963375</v>
      </c>
      <c r="T75" s="8">
        <f>SUMIFS(TaxableValuation[Taxable Gas &amp; Elec Utilities],TaxableValuation[Dist],$C75,TaxableValuation[Tif_NonTIF],$A$4)</f>
        <v>13325868</v>
      </c>
      <c r="U75" s="8">
        <f t="shared" si="1"/>
        <v>1172289243</v>
      </c>
    </row>
    <row r="76" spans="1:21" x14ac:dyDescent="0.25">
      <c r="A76">
        <f>'Assessed Non-TIF'!A76</f>
        <v>2024</v>
      </c>
      <c r="B76" t="str">
        <f>'Assessed Non-TIF'!B76</f>
        <v>07</v>
      </c>
      <c r="C76" t="str">
        <f>'Assessed Non-TIF'!C76</f>
        <v>1233</v>
      </c>
      <c r="D76" t="str">
        <f>'Assessed Non-TIF'!D76</f>
        <v>1233</v>
      </c>
      <c r="E76" t="str">
        <f>'Assessed Non-TIF'!E76</f>
        <v>CLEAR LAKE</v>
      </c>
      <c r="F76" t="str">
        <f>'Assessed Non-TIF'!F76</f>
        <v>Clear Lake</v>
      </c>
      <c r="G76" s="8">
        <f>SUMIFS(TaxableValuation[Taxable Residential],TaxableValuation[Dist],$C76,TaxableValuation[Tif_NonTIF],$A$4)</f>
        <v>706222562</v>
      </c>
      <c r="H76" s="8">
        <f>SUMIFS(TaxableValuation[Taxable Ag Land],TaxableValuation[Dist],$C76,TaxableValuation[Tif_NonTIF],$A$4)</f>
        <v>56550183</v>
      </c>
      <c r="I76" s="8">
        <f>SUMIFS(TaxableValuation[Taxable Ag Building],TaxableValuation[Dist],$C76,TaxableValuation[Tif_NonTIF],$A$4)</f>
        <v>3125666</v>
      </c>
      <c r="J76" s="8">
        <f>SUMIFS(TaxableValuation[Taxable Commercial],TaxableValuation[Dist],$C76,TaxableValuation[Tif_NonTIF],$A$4)</f>
        <v>127437056</v>
      </c>
      <c r="K76" s="8">
        <f>SUMIFS(TaxableValuation[Taxable Industrial],TaxableValuation[Dist],$C76,TaxableValuation[Tif_NonTIF],$A$4)</f>
        <v>12579253</v>
      </c>
      <c r="L76" s="8">
        <f>SUMIFS(TaxableValuation[Taxable Reserved],TaxableValuation[Dist],$C76,TaxableValuation[Tif_NonTIF],$A$4)</f>
        <v>0</v>
      </c>
      <c r="M76" s="8">
        <f>SUMIFS(TaxableValuation[Taxable Reserved2],TaxableValuation[Dist],$C76,TaxableValuation[Tif_NonTIF],$A$4)</f>
        <v>0</v>
      </c>
      <c r="N76" s="8">
        <f>SUMIFS(TaxableValuation[Taxable Railroads],TaxableValuation[Dist],$C76,TaxableValuation[Tif_NonTIF],$A$4)</f>
        <v>2467587</v>
      </c>
      <c r="O76" s="8">
        <f>SUMIFS(TaxableValuation[Taxable Utilities],TaxableValuation[Dist],$C76,TaxableValuation[Tif_NonTIF],$A$4)</f>
        <v>21736325</v>
      </c>
      <c r="P76" s="8">
        <f>SUMIFS(TaxableValuation[Taxable Other],TaxableValuation[Dist],$C76,TaxableValuation[Tif_NonTIF],$A$4)</f>
        <v>0</v>
      </c>
      <c r="Q76" s="8">
        <f>SUMIFS(TaxableValuation[Taxable Gross],TaxableValuation[Dist],$C76,TaxableValuation[Tif_NonTIF],$A$4)</f>
        <v>930118632</v>
      </c>
      <c r="R76" s="8">
        <f>SUMIFS(TaxableValuation[Taxable Military Exempt],TaxableValuation[Dist],$C76,TaxableValuation[Tif_NonTIF],$A$4)</f>
        <v>700056</v>
      </c>
      <c r="S76" s="8">
        <f>SUMIFS(TaxableValuation[Taxable Net],TaxableValuation[Dist],$C76,TaxableValuation[Tif_NonTIF],$A$4)</f>
        <v>929418576</v>
      </c>
      <c r="T76" s="8">
        <f>SUMIFS(TaxableValuation[Taxable Gas &amp; Elec Utilities],TaxableValuation[Dist],$C76,TaxableValuation[Tif_NonTIF],$A$4)</f>
        <v>61003615</v>
      </c>
      <c r="U76" s="8">
        <f t="shared" si="1"/>
        <v>990422191</v>
      </c>
    </row>
    <row r="77" spans="1:21" x14ac:dyDescent="0.25">
      <c r="A77">
        <f>'Assessed Non-TIF'!A77</f>
        <v>2024</v>
      </c>
      <c r="B77" t="str">
        <f>'Assessed Non-TIF'!B77</f>
        <v>09</v>
      </c>
      <c r="C77" t="str">
        <f>'Assessed Non-TIF'!C77</f>
        <v>1278</v>
      </c>
      <c r="D77" t="str">
        <f>'Assessed Non-TIF'!D77</f>
        <v>1278</v>
      </c>
      <c r="E77" t="str">
        <f>'Assessed Non-TIF'!E77</f>
        <v>CLINTON</v>
      </c>
      <c r="F77" t="str">
        <f>'Assessed Non-TIF'!F77</f>
        <v>Clinton</v>
      </c>
      <c r="G77" s="8">
        <f>SUMIFS(TaxableValuation[Taxable Residential],TaxableValuation[Dist],$C77,TaxableValuation[Tif_NonTIF],$A$4)</f>
        <v>492372431</v>
      </c>
      <c r="H77" s="8">
        <f>SUMIFS(TaxableValuation[Taxable Ag Land],TaxableValuation[Dist],$C77,TaxableValuation[Tif_NonTIF],$A$4)</f>
        <v>6500760</v>
      </c>
      <c r="I77" s="8">
        <f>SUMIFS(TaxableValuation[Taxable Ag Building],TaxableValuation[Dist],$C77,TaxableValuation[Tif_NonTIF],$A$4)</f>
        <v>657558</v>
      </c>
      <c r="J77" s="8">
        <f>SUMIFS(TaxableValuation[Taxable Commercial],TaxableValuation[Dist],$C77,TaxableValuation[Tif_NonTIF],$A$4)</f>
        <v>215873736</v>
      </c>
      <c r="K77" s="8">
        <f>SUMIFS(TaxableValuation[Taxable Industrial],TaxableValuation[Dist],$C77,TaxableValuation[Tif_NonTIF],$A$4)</f>
        <v>132876265</v>
      </c>
      <c r="L77" s="8">
        <f>SUMIFS(TaxableValuation[Taxable Reserved],TaxableValuation[Dist],$C77,TaxableValuation[Tif_NonTIF],$A$4)</f>
        <v>0</v>
      </c>
      <c r="M77" s="8">
        <f>SUMIFS(TaxableValuation[Taxable Reserved2],TaxableValuation[Dist],$C77,TaxableValuation[Tif_NonTIF],$A$4)</f>
        <v>0</v>
      </c>
      <c r="N77" s="8">
        <f>SUMIFS(TaxableValuation[Taxable Railroads],TaxableValuation[Dist],$C77,TaxableValuation[Tif_NonTIF],$A$4)</f>
        <v>7515201</v>
      </c>
      <c r="O77" s="8">
        <f>SUMIFS(TaxableValuation[Taxable Utilities],TaxableValuation[Dist],$C77,TaxableValuation[Tif_NonTIF],$A$4)</f>
        <v>0</v>
      </c>
      <c r="P77" s="8">
        <f>SUMIFS(TaxableValuation[Taxable Other],TaxableValuation[Dist],$C77,TaxableValuation[Tif_NonTIF],$A$4)</f>
        <v>424410</v>
      </c>
      <c r="Q77" s="8">
        <f>SUMIFS(TaxableValuation[Taxable Gross],TaxableValuation[Dist],$C77,TaxableValuation[Tif_NonTIF],$A$4)</f>
        <v>856220361</v>
      </c>
      <c r="R77" s="8">
        <f>SUMIFS(TaxableValuation[Taxable Military Exempt],TaxableValuation[Dist],$C77,TaxableValuation[Tif_NonTIF],$A$4)</f>
        <v>2059424</v>
      </c>
      <c r="S77" s="8">
        <f>SUMIFS(TaxableValuation[Taxable Net],TaxableValuation[Dist],$C77,TaxableValuation[Tif_NonTIF],$A$4)</f>
        <v>854160937</v>
      </c>
      <c r="T77" s="8">
        <f>SUMIFS(TaxableValuation[Taxable Gas &amp; Elec Utilities],TaxableValuation[Dist],$C77,TaxableValuation[Tif_NonTIF],$A$4)</f>
        <v>71196073</v>
      </c>
      <c r="U77" s="8">
        <f t="shared" si="1"/>
        <v>925357010</v>
      </c>
    </row>
    <row r="78" spans="1:21" x14ac:dyDescent="0.25">
      <c r="A78">
        <f>'Assessed Non-TIF'!A78</f>
        <v>2024</v>
      </c>
      <c r="B78" t="str">
        <f>'Assessed Non-TIF'!B78</f>
        <v>11</v>
      </c>
      <c r="C78" t="str">
        <f>'Assessed Non-TIF'!C78</f>
        <v>1332</v>
      </c>
      <c r="D78" t="str">
        <f>'Assessed Non-TIF'!D78</f>
        <v>1332</v>
      </c>
      <c r="E78" t="str">
        <f>'Assessed Non-TIF'!E78</f>
        <v>COLFAX-MINGO</v>
      </c>
      <c r="F78" t="str">
        <f>'Assessed Non-TIF'!F78</f>
        <v>Colfax-Mingo</v>
      </c>
      <c r="G78" s="8">
        <f>SUMIFS(TaxableValuation[Taxable Residential],TaxableValuation[Dist],$C78,TaxableValuation[Tif_NonTIF],$A$4)</f>
        <v>144080266</v>
      </c>
      <c r="H78" s="8">
        <f>SUMIFS(TaxableValuation[Taxable Ag Land],TaxableValuation[Dist],$C78,TaxableValuation[Tif_NonTIF],$A$4)</f>
        <v>77068728</v>
      </c>
      <c r="I78" s="8">
        <f>SUMIFS(TaxableValuation[Taxable Ag Building],TaxableValuation[Dist],$C78,TaxableValuation[Tif_NonTIF],$A$4)</f>
        <v>1980990</v>
      </c>
      <c r="J78" s="8">
        <f>SUMIFS(TaxableValuation[Taxable Commercial],TaxableValuation[Dist],$C78,TaxableValuation[Tif_NonTIF],$A$4)</f>
        <v>19159167</v>
      </c>
      <c r="K78" s="8">
        <f>SUMIFS(TaxableValuation[Taxable Industrial],TaxableValuation[Dist],$C78,TaxableValuation[Tif_NonTIF],$A$4)</f>
        <v>845207</v>
      </c>
      <c r="L78" s="8">
        <f>SUMIFS(TaxableValuation[Taxable Reserved],TaxableValuation[Dist],$C78,TaxableValuation[Tif_NonTIF],$A$4)</f>
        <v>0</v>
      </c>
      <c r="M78" s="8">
        <f>SUMIFS(TaxableValuation[Taxable Reserved2],TaxableValuation[Dist],$C78,TaxableValuation[Tif_NonTIF],$A$4)</f>
        <v>0</v>
      </c>
      <c r="N78" s="8">
        <f>SUMIFS(TaxableValuation[Taxable Railroads],TaxableValuation[Dist],$C78,TaxableValuation[Tif_NonTIF],$A$4)</f>
        <v>2492823</v>
      </c>
      <c r="O78" s="8">
        <f>SUMIFS(TaxableValuation[Taxable Utilities],TaxableValuation[Dist],$C78,TaxableValuation[Tif_NonTIF],$A$4)</f>
        <v>35117092</v>
      </c>
      <c r="P78" s="8">
        <f>SUMIFS(TaxableValuation[Taxable Other],TaxableValuation[Dist],$C78,TaxableValuation[Tif_NonTIF],$A$4)</f>
        <v>0</v>
      </c>
      <c r="Q78" s="8">
        <f>SUMIFS(TaxableValuation[Taxable Gross],TaxableValuation[Dist],$C78,TaxableValuation[Tif_NonTIF],$A$4)</f>
        <v>280744273</v>
      </c>
      <c r="R78" s="8">
        <f>SUMIFS(TaxableValuation[Taxable Military Exempt],TaxableValuation[Dist],$C78,TaxableValuation[Tif_NonTIF],$A$4)</f>
        <v>292616</v>
      </c>
      <c r="S78" s="8">
        <f>SUMIFS(TaxableValuation[Taxable Net],TaxableValuation[Dist],$C78,TaxableValuation[Tif_NonTIF],$A$4)</f>
        <v>280451657</v>
      </c>
      <c r="T78" s="8">
        <f>SUMIFS(TaxableValuation[Taxable Gas &amp; Elec Utilities],TaxableValuation[Dist],$C78,TaxableValuation[Tif_NonTIF],$A$4)</f>
        <v>5643055</v>
      </c>
      <c r="U78" s="8">
        <f t="shared" si="1"/>
        <v>286094712</v>
      </c>
    </row>
    <row r="79" spans="1:21" x14ac:dyDescent="0.25">
      <c r="A79">
        <f>'Assessed Non-TIF'!A79</f>
        <v>2024</v>
      </c>
      <c r="B79" t="str">
        <f>'Assessed Non-TIF'!B79</f>
        <v>10</v>
      </c>
      <c r="C79" t="str">
        <f>'Assessed Non-TIF'!C79</f>
        <v>1337</v>
      </c>
      <c r="D79" t="str">
        <f>'Assessed Non-TIF'!D79</f>
        <v>1337</v>
      </c>
      <c r="E79" t="str">
        <f>'Assessed Non-TIF'!E79</f>
        <v>COLLEGE COMMUNITY</v>
      </c>
      <c r="F79" t="str">
        <f>'Assessed Non-TIF'!F79</f>
        <v>College Community</v>
      </c>
      <c r="G79" s="8">
        <f>SUMIFS(TaxableValuation[Taxable Residential],TaxableValuation[Dist],$C79,TaxableValuation[Tif_NonTIF],$A$4)</f>
        <v>1162084994</v>
      </c>
      <c r="H79" s="8">
        <f>SUMIFS(TaxableValuation[Taxable Ag Land],TaxableValuation[Dist],$C79,TaxableValuation[Tif_NonTIF],$A$4)</f>
        <v>73453173</v>
      </c>
      <c r="I79" s="8">
        <f>SUMIFS(TaxableValuation[Taxable Ag Building],TaxableValuation[Dist],$C79,TaxableValuation[Tif_NonTIF],$A$4)</f>
        <v>5979630</v>
      </c>
      <c r="J79" s="8">
        <f>SUMIFS(TaxableValuation[Taxable Commercial],TaxableValuation[Dist],$C79,TaxableValuation[Tif_NonTIF],$A$4)</f>
        <v>634916247</v>
      </c>
      <c r="K79" s="8">
        <f>SUMIFS(TaxableValuation[Taxable Industrial],TaxableValuation[Dist],$C79,TaxableValuation[Tif_NonTIF],$A$4)</f>
        <v>318487068</v>
      </c>
      <c r="L79" s="8">
        <f>SUMIFS(TaxableValuation[Taxable Reserved],TaxableValuation[Dist],$C79,TaxableValuation[Tif_NonTIF],$A$4)</f>
        <v>0</v>
      </c>
      <c r="M79" s="8">
        <f>SUMIFS(TaxableValuation[Taxable Reserved2],TaxableValuation[Dist],$C79,TaxableValuation[Tif_NonTIF],$A$4)</f>
        <v>0</v>
      </c>
      <c r="N79" s="8">
        <f>SUMIFS(TaxableValuation[Taxable Railroads],TaxableValuation[Dist],$C79,TaxableValuation[Tif_NonTIF],$A$4)</f>
        <v>39112626</v>
      </c>
      <c r="O79" s="8">
        <f>SUMIFS(TaxableValuation[Taxable Utilities],TaxableValuation[Dist],$C79,TaxableValuation[Tif_NonTIF],$A$4)</f>
        <v>14064819</v>
      </c>
      <c r="P79" s="8">
        <f>SUMIFS(TaxableValuation[Taxable Other],TaxableValuation[Dist],$C79,TaxableValuation[Tif_NonTIF],$A$4)</f>
        <v>0</v>
      </c>
      <c r="Q79" s="8">
        <f>SUMIFS(TaxableValuation[Taxable Gross],TaxableValuation[Dist],$C79,TaxableValuation[Tif_NonTIF],$A$4)</f>
        <v>2248098557</v>
      </c>
      <c r="R79" s="8">
        <f>SUMIFS(TaxableValuation[Taxable Military Exempt],TaxableValuation[Dist],$C79,TaxableValuation[Tif_NonTIF],$A$4)</f>
        <v>1700136</v>
      </c>
      <c r="S79" s="8">
        <f>SUMIFS(TaxableValuation[Taxable Net],TaxableValuation[Dist],$C79,TaxableValuation[Tif_NonTIF],$A$4)</f>
        <v>2246398421</v>
      </c>
      <c r="T79" s="8">
        <f>SUMIFS(TaxableValuation[Taxable Gas &amp; Elec Utilities],TaxableValuation[Dist],$C79,TaxableValuation[Tif_NonTIF],$A$4)</f>
        <v>152931677</v>
      </c>
      <c r="U79" s="8">
        <f t="shared" si="1"/>
        <v>2399330098</v>
      </c>
    </row>
    <row r="80" spans="1:21" x14ac:dyDescent="0.25">
      <c r="A80">
        <f>'Assessed Non-TIF'!A80</f>
        <v>2024</v>
      </c>
      <c r="B80" t="str">
        <f>'Assessed Non-TIF'!B80</f>
        <v>11</v>
      </c>
      <c r="C80" t="str">
        <f>'Assessed Non-TIF'!C80</f>
        <v>1350</v>
      </c>
      <c r="D80" t="str">
        <f>'Assessed Non-TIF'!D80</f>
        <v>1350</v>
      </c>
      <c r="E80" t="str">
        <f>'Assessed Non-TIF'!E80</f>
        <v>COLLINS-MAXWELL</v>
      </c>
      <c r="F80" t="str">
        <f>'Assessed Non-TIF'!F80</f>
        <v>Collins-Maxwell</v>
      </c>
      <c r="G80" s="8">
        <f>SUMIFS(TaxableValuation[Taxable Residential],TaxableValuation[Dist],$C80,TaxableValuation[Tif_NonTIF],$A$4)</f>
        <v>101385729</v>
      </c>
      <c r="H80" s="8">
        <f>SUMIFS(TaxableValuation[Taxable Ag Land],TaxableValuation[Dist],$C80,TaxableValuation[Tif_NonTIF],$A$4)</f>
        <v>84331654</v>
      </c>
      <c r="I80" s="8">
        <f>SUMIFS(TaxableValuation[Taxable Ag Building],TaxableValuation[Dist],$C80,TaxableValuation[Tif_NonTIF],$A$4)</f>
        <v>3048456</v>
      </c>
      <c r="J80" s="8">
        <f>SUMIFS(TaxableValuation[Taxable Commercial],TaxableValuation[Dist],$C80,TaxableValuation[Tif_NonTIF],$A$4)</f>
        <v>4091959</v>
      </c>
      <c r="K80" s="8">
        <f>SUMIFS(TaxableValuation[Taxable Industrial],TaxableValuation[Dist],$C80,TaxableValuation[Tif_NonTIF],$A$4)</f>
        <v>309165</v>
      </c>
      <c r="L80" s="8">
        <f>SUMIFS(TaxableValuation[Taxable Reserved],TaxableValuation[Dist],$C80,TaxableValuation[Tif_NonTIF],$A$4)</f>
        <v>0</v>
      </c>
      <c r="M80" s="8">
        <f>SUMIFS(TaxableValuation[Taxable Reserved2],TaxableValuation[Dist],$C80,TaxableValuation[Tif_NonTIF],$A$4)</f>
        <v>0</v>
      </c>
      <c r="N80" s="8">
        <f>SUMIFS(TaxableValuation[Taxable Railroads],TaxableValuation[Dist],$C80,TaxableValuation[Tif_NonTIF],$A$4)</f>
        <v>0</v>
      </c>
      <c r="O80" s="8">
        <f>SUMIFS(TaxableValuation[Taxable Utilities],TaxableValuation[Dist],$C80,TaxableValuation[Tif_NonTIF],$A$4)</f>
        <v>12474420</v>
      </c>
      <c r="P80" s="8">
        <f>SUMIFS(TaxableValuation[Taxable Other],TaxableValuation[Dist],$C80,TaxableValuation[Tif_NonTIF],$A$4)</f>
        <v>0</v>
      </c>
      <c r="Q80" s="8">
        <f>SUMIFS(TaxableValuation[Taxable Gross],TaxableValuation[Dist],$C80,TaxableValuation[Tif_NonTIF],$A$4)</f>
        <v>205641383</v>
      </c>
      <c r="R80" s="8">
        <f>SUMIFS(TaxableValuation[Taxable Military Exempt],TaxableValuation[Dist],$C80,TaxableValuation[Tif_NonTIF],$A$4)</f>
        <v>196260</v>
      </c>
      <c r="S80" s="8">
        <f>SUMIFS(TaxableValuation[Taxable Net],TaxableValuation[Dist],$C80,TaxableValuation[Tif_NonTIF],$A$4)</f>
        <v>205445123</v>
      </c>
      <c r="T80" s="8">
        <f>SUMIFS(TaxableValuation[Taxable Gas &amp; Elec Utilities],TaxableValuation[Dist],$C80,TaxableValuation[Tif_NonTIF],$A$4)</f>
        <v>3153488</v>
      </c>
      <c r="U80" s="8">
        <f t="shared" si="1"/>
        <v>208598611</v>
      </c>
    </row>
    <row r="81" spans="1:21" x14ac:dyDescent="0.25">
      <c r="A81">
        <f>'Assessed Non-TIF'!A81</f>
        <v>2024</v>
      </c>
      <c r="B81" t="str">
        <f>'Assessed Non-TIF'!B81</f>
        <v>11</v>
      </c>
      <c r="C81" t="str">
        <f>'Assessed Non-TIF'!C81</f>
        <v>1359</v>
      </c>
      <c r="D81" t="str">
        <f>'Assessed Non-TIF'!D81</f>
        <v>1359</v>
      </c>
      <c r="E81" t="str">
        <f>'Assessed Non-TIF'!E81</f>
        <v>COLO-NESCO</v>
      </c>
      <c r="F81" t="str">
        <f>'Assessed Non-TIF'!F81</f>
        <v>Colo-Nesco</v>
      </c>
      <c r="G81" s="8">
        <f>SUMIFS(TaxableValuation[Taxable Residential],TaxableValuation[Dist],$C81,TaxableValuation[Tif_NonTIF],$A$4)</f>
        <v>95189978</v>
      </c>
      <c r="H81" s="8">
        <f>SUMIFS(TaxableValuation[Taxable Ag Land],TaxableValuation[Dist],$C81,TaxableValuation[Tif_NonTIF],$A$4)</f>
        <v>147292516</v>
      </c>
      <c r="I81" s="8">
        <f>SUMIFS(TaxableValuation[Taxable Ag Building],TaxableValuation[Dist],$C81,TaxableValuation[Tif_NonTIF],$A$4)</f>
        <v>5135589</v>
      </c>
      <c r="J81" s="8">
        <f>SUMIFS(TaxableValuation[Taxable Commercial],TaxableValuation[Dist],$C81,TaxableValuation[Tif_NonTIF],$A$4)</f>
        <v>11770616</v>
      </c>
      <c r="K81" s="8">
        <f>SUMIFS(TaxableValuation[Taxable Industrial],TaxableValuation[Dist],$C81,TaxableValuation[Tif_NonTIF],$A$4)</f>
        <v>50026931</v>
      </c>
      <c r="L81" s="8">
        <f>SUMIFS(TaxableValuation[Taxable Reserved],TaxableValuation[Dist],$C81,TaxableValuation[Tif_NonTIF],$A$4)</f>
        <v>0</v>
      </c>
      <c r="M81" s="8">
        <f>SUMIFS(TaxableValuation[Taxable Reserved2],TaxableValuation[Dist],$C81,TaxableValuation[Tif_NonTIF],$A$4)</f>
        <v>0</v>
      </c>
      <c r="N81" s="8">
        <f>SUMIFS(TaxableValuation[Taxable Railroads],TaxableValuation[Dist],$C81,TaxableValuation[Tif_NonTIF],$A$4)</f>
        <v>15656621</v>
      </c>
      <c r="O81" s="8">
        <f>SUMIFS(TaxableValuation[Taxable Utilities],TaxableValuation[Dist],$C81,TaxableValuation[Tif_NonTIF],$A$4)</f>
        <v>583710</v>
      </c>
      <c r="P81" s="8">
        <f>SUMIFS(TaxableValuation[Taxable Other],TaxableValuation[Dist],$C81,TaxableValuation[Tif_NonTIF],$A$4)</f>
        <v>0</v>
      </c>
      <c r="Q81" s="8">
        <f>SUMIFS(TaxableValuation[Taxable Gross],TaxableValuation[Dist],$C81,TaxableValuation[Tif_NonTIF],$A$4)</f>
        <v>325655961</v>
      </c>
      <c r="R81" s="8">
        <f>SUMIFS(TaxableValuation[Taxable Military Exempt],TaxableValuation[Dist],$C81,TaxableValuation[Tif_NonTIF],$A$4)</f>
        <v>218536</v>
      </c>
      <c r="S81" s="8">
        <f>SUMIFS(TaxableValuation[Taxable Net],TaxableValuation[Dist],$C81,TaxableValuation[Tif_NonTIF],$A$4)</f>
        <v>325437425</v>
      </c>
      <c r="T81" s="8">
        <f>SUMIFS(TaxableValuation[Taxable Gas &amp; Elec Utilities],TaxableValuation[Dist],$C81,TaxableValuation[Tif_NonTIF],$A$4)</f>
        <v>4532217</v>
      </c>
      <c r="U81" s="8">
        <f t="shared" si="1"/>
        <v>329969642</v>
      </c>
    </row>
    <row r="82" spans="1:21" x14ac:dyDescent="0.25">
      <c r="A82">
        <f>'Assessed Non-TIF'!A82</f>
        <v>2024</v>
      </c>
      <c r="B82" t="str">
        <f>'Assessed Non-TIF'!B82</f>
        <v>09</v>
      </c>
      <c r="C82" t="str">
        <f>'Assessed Non-TIF'!C82</f>
        <v>1368</v>
      </c>
      <c r="D82" t="str">
        <f>'Assessed Non-TIF'!D82</f>
        <v>1368</v>
      </c>
      <c r="E82" t="str">
        <f>'Assessed Non-TIF'!E82</f>
        <v>COLUMBUS</v>
      </c>
      <c r="F82" t="str">
        <f>'Assessed Non-TIF'!F82</f>
        <v>Columbus</v>
      </c>
      <c r="G82" s="8">
        <f>SUMIFS(TaxableValuation[Taxable Residential],TaxableValuation[Dist],$C82,TaxableValuation[Tif_NonTIF],$A$4)</f>
        <v>90343535</v>
      </c>
      <c r="H82" s="8">
        <f>SUMIFS(TaxableValuation[Taxable Ag Land],TaxableValuation[Dist],$C82,TaxableValuation[Tif_NonTIF],$A$4)</f>
        <v>80520271</v>
      </c>
      <c r="I82" s="8">
        <f>SUMIFS(TaxableValuation[Taxable Ag Building],TaxableValuation[Dist],$C82,TaxableValuation[Tif_NonTIF],$A$4)</f>
        <v>5953575</v>
      </c>
      <c r="J82" s="8">
        <f>SUMIFS(TaxableValuation[Taxable Commercial],TaxableValuation[Dist],$C82,TaxableValuation[Tif_NonTIF],$A$4)</f>
        <v>8587732</v>
      </c>
      <c r="K82" s="8">
        <f>SUMIFS(TaxableValuation[Taxable Industrial],TaxableValuation[Dist],$C82,TaxableValuation[Tif_NonTIF],$A$4)</f>
        <v>7483567</v>
      </c>
      <c r="L82" s="8">
        <f>SUMIFS(TaxableValuation[Taxable Reserved],TaxableValuation[Dist],$C82,TaxableValuation[Tif_NonTIF],$A$4)</f>
        <v>0</v>
      </c>
      <c r="M82" s="8">
        <f>SUMIFS(TaxableValuation[Taxable Reserved2],TaxableValuation[Dist],$C82,TaxableValuation[Tif_NonTIF],$A$4)</f>
        <v>0</v>
      </c>
      <c r="N82" s="8">
        <f>SUMIFS(TaxableValuation[Taxable Railroads],TaxableValuation[Dist],$C82,TaxableValuation[Tif_NonTIF],$A$4)</f>
        <v>2490570</v>
      </c>
      <c r="O82" s="8">
        <f>SUMIFS(TaxableValuation[Taxable Utilities],TaxableValuation[Dist],$C82,TaxableValuation[Tif_NonTIF],$A$4)</f>
        <v>80548095</v>
      </c>
      <c r="P82" s="8">
        <f>SUMIFS(TaxableValuation[Taxable Other],TaxableValuation[Dist],$C82,TaxableValuation[Tif_NonTIF],$A$4)</f>
        <v>0</v>
      </c>
      <c r="Q82" s="8">
        <f>SUMIFS(TaxableValuation[Taxable Gross],TaxableValuation[Dist],$C82,TaxableValuation[Tif_NonTIF],$A$4)</f>
        <v>275927345</v>
      </c>
      <c r="R82" s="8">
        <f>SUMIFS(TaxableValuation[Taxable Military Exempt],TaxableValuation[Dist],$C82,TaxableValuation[Tif_NonTIF],$A$4)</f>
        <v>279652</v>
      </c>
      <c r="S82" s="8">
        <f>SUMIFS(TaxableValuation[Taxable Net],TaxableValuation[Dist],$C82,TaxableValuation[Tif_NonTIF],$A$4)</f>
        <v>275647693</v>
      </c>
      <c r="T82" s="8">
        <f>SUMIFS(TaxableValuation[Taxable Gas &amp; Elec Utilities],TaxableValuation[Dist],$C82,TaxableValuation[Tif_NonTIF],$A$4)</f>
        <v>5576988</v>
      </c>
      <c r="U82" s="8">
        <f t="shared" si="1"/>
        <v>281224681</v>
      </c>
    </row>
    <row r="83" spans="1:21" x14ac:dyDescent="0.25">
      <c r="A83">
        <f>'Assessed Non-TIF'!A83</f>
        <v>2024</v>
      </c>
      <c r="B83" t="str">
        <f>'Assessed Non-TIF'!B83</f>
        <v>11</v>
      </c>
      <c r="C83" t="str">
        <f>'Assessed Non-TIF'!C83</f>
        <v>1413</v>
      </c>
      <c r="D83" t="str">
        <f>'Assessed Non-TIF'!D83</f>
        <v>1413</v>
      </c>
      <c r="E83" t="str">
        <f>'Assessed Non-TIF'!E83</f>
        <v>COON RAPIDS-BAYARD</v>
      </c>
      <c r="F83" t="str">
        <f>'Assessed Non-TIF'!F83</f>
        <v>Coon Rapids-Bayard</v>
      </c>
      <c r="G83" s="8">
        <f>SUMIFS(TaxableValuation[Taxable Residential],TaxableValuation[Dist],$C83,TaxableValuation[Tif_NonTIF],$A$4)</f>
        <v>56312349</v>
      </c>
      <c r="H83" s="8">
        <f>SUMIFS(TaxableValuation[Taxable Ag Land],TaxableValuation[Dist],$C83,TaxableValuation[Tif_NonTIF],$A$4)</f>
        <v>126217150</v>
      </c>
      <c r="I83" s="8">
        <f>SUMIFS(TaxableValuation[Taxable Ag Building],TaxableValuation[Dist],$C83,TaxableValuation[Tif_NonTIF],$A$4)</f>
        <v>7470307</v>
      </c>
      <c r="J83" s="8">
        <f>SUMIFS(TaxableValuation[Taxable Commercial],TaxableValuation[Dist],$C83,TaxableValuation[Tif_NonTIF],$A$4)</f>
        <v>13653122</v>
      </c>
      <c r="K83" s="8">
        <f>SUMIFS(TaxableValuation[Taxable Industrial],TaxableValuation[Dist],$C83,TaxableValuation[Tif_NonTIF],$A$4)</f>
        <v>18968984</v>
      </c>
      <c r="L83" s="8">
        <f>SUMIFS(TaxableValuation[Taxable Reserved],TaxableValuation[Dist],$C83,TaxableValuation[Tif_NonTIF],$A$4)</f>
        <v>0</v>
      </c>
      <c r="M83" s="8">
        <f>SUMIFS(TaxableValuation[Taxable Reserved2],TaxableValuation[Dist],$C83,TaxableValuation[Tif_NonTIF],$A$4)</f>
        <v>0</v>
      </c>
      <c r="N83" s="8">
        <f>SUMIFS(TaxableValuation[Taxable Railroads],TaxableValuation[Dist],$C83,TaxableValuation[Tif_NonTIF],$A$4)</f>
        <v>9938519</v>
      </c>
      <c r="O83" s="8">
        <f>SUMIFS(TaxableValuation[Taxable Utilities],TaxableValuation[Dist],$C83,TaxableValuation[Tif_NonTIF],$A$4)</f>
        <v>2133775</v>
      </c>
      <c r="P83" s="8">
        <f>SUMIFS(TaxableValuation[Taxable Other],TaxableValuation[Dist],$C83,TaxableValuation[Tif_NonTIF],$A$4)</f>
        <v>0</v>
      </c>
      <c r="Q83" s="8">
        <f>SUMIFS(TaxableValuation[Taxable Gross],TaxableValuation[Dist],$C83,TaxableValuation[Tif_NonTIF],$A$4)</f>
        <v>234694206</v>
      </c>
      <c r="R83" s="8">
        <f>SUMIFS(TaxableValuation[Taxable Military Exempt],TaxableValuation[Dist],$C83,TaxableValuation[Tif_NonTIF],$A$4)</f>
        <v>235204</v>
      </c>
      <c r="S83" s="8">
        <f>SUMIFS(TaxableValuation[Taxable Net],TaxableValuation[Dist],$C83,TaxableValuation[Tif_NonTIF],$A$4)</f>
        <v>234459002</v>
      </c>
      <c r="T83" s="8">
        <f>SUMIFS(TaxableValuation[Taxable Gas &amp; Elec Utilities],TaxableValuation[Dist],$C83,TaxableValuation[Tif_NonTIF],$A$4)</f>
        <v>3568162</v>
      </c>
      <c r="U83" s="8">
        <f t="shared" si="1"/>
        <v>238027164</v>
      </c>
    </row>
    <row r="84" spans="1:21" x14ac:dyDescent="0.25">
      <c r="A84">
        <f>'Assessed Non-TIF'!A84</f>
        <v>2024</v>
      </c>
      <c r="B84" t="str">
        <f>'Assessed Non-TIF'!B84</f>
        <v>13</v>
      </c>
      <c r="C84" t="str">
        <f>'Assessed Non-TIF'!C84</f>
        <v>1431</v>
      </c>
      <c r="D84" t="str">
        <f>'Assessed Non-TIF'!D84</f>
        <v>1431</v>
      </c>
      <c r="E84" t="str">
        <f>'Assessed Non-TIF'!E84</f>
        <v>CORNING</v>
      </c>
      <c r="F84" t="str">
        <f>'Assessed Non-TIF'!F84</f>
        <v>Corning</v>
      </c>
      <c r="G84" s="8">
        <f>SUMIFS(TaxableValuation[Taxable Residential],TaxableValuation[Dist],$C84,TaxableValuation[Tif_NonTIF],$A$4)</f>
        <v>74720439</v>
      </c>
      <c r="H84" s="8">
        <f>SUMIFS(TaxableValuation[Taxable Ag Land],TaxableValuation[Dist],$C84,TaxableValuation[Tif_NonTIF],$A$4)</f>
        <v>126593997</v>
      </c>
      <c r="I84" s="8">
        <f>SUMIFS(TaxableValuation[Taxable Ag Building],TaxableValuation[Dist],$C84,TaxableValuation[Tif_NonTIF],$A$4)</f>
        <v>11103014</v>
      </c>
      <c r="J84" s="8">
        <f>SUMIFS(TaxableValuation[Taxable Commercial],TaxableValuation[Dist],$C84,TaxableValuation[Tif_NonTIF],$A$4)</f>
        <v>9510729</v>
      </c>
      <c r="K84" s="8">
        <f>SUMIFS(TaxableValuation[Taxable Industrial],TaxableValuation[Dist],$C84,TaxableValuation[Tif_NonTIF],$A$4)</f>
        <v>84162705</v>
      </c>
      <c r="L84" s="8">
        <f>SUMIFS(TaxableValuation[Taxable Reserved],TaxableValuation[Dist],$C84,TaxableValuation[Tif_NonTIF],$A$4)</f>
        <v>0</v>
      </c>
      <c r="M84" s="8">
        <f>SUMIFS(TaxableValuation[Taxable Reserved2],TaxableValuation[Dist],$C84,TaxableValuation[Tif_NonTIF],$A$4)</f>
        <v>0</v>
      </c>
      <c r="N84" s="8">
        <f>SUMIFS(TaxableValuation[Taxable Railroads],TaxableValuation[Dist],$C84,TaxableValuation[Tif_NonTIF],$A$4)</f>
        <v>13293904</v>
      </c>
      <c r="O84" s="8">
        <f>SUMIFS(TaxableValuation[Taxable Utilities],TaxableValuation[Dist],$C84,TaxableValuation[Tif_NonTIF],$A$4)</f>
        <v>6702408</v>
      </c>
      <c r="P84" s="8">
        <f>SUMIFS(TaxableValuation[Taxable Other],TaxableValuation[Dist],$C84,TaxableValuation[Tif_NonTIF],$A$4)</f>
        <v>0</v>
      </c>
      <c r="Q84" s="8">
        <f>SUMIFS(TaxableValuation[Taxable Gross],TaxableValuation[Dist],$C84,TaxableValuation[Tif_NonTIF],$A$4)</f>
        <v>326087196</v>
      </c>
      <c r="R84" s="8">
        <f>SUMIFS(TaxableValuation[Taxable Military Exempt],TaxableValuation[Dist],$C84,TaxableValuation[Tif_NonTIF],$A$4)</f>
        <v>275408</v>
      </c>
      <c r="S84" s="8">
        <f>SUMIFS(TaxableValuation[Taxable Net],TaxableValuation[Dist],$C84,TaxableValuation[Tif_NonTIF],$A$4)</f>
        <v>325811788</v>
      </c>
      <c r="T84" s="8">
        <f>SUMIFS(TaxableValuation[Taxable Gas &amp; Elec Utilities],TaxableValuation[Dist],$C84,TaxableValuation[Tif_NonTIF],$A$4)</f>
        <v>10250552</v>
      </c>
      <c r="U84" s="8">
        <f t="shared" si="1"/>
        <v>336062340</v>
      </c>
    </row>
    <row r="85" spans="1:21" x14ac:dyDescent="0.25">
      <c r="A85">
        <f>'Assessed Non-TIF'!A85</f>
        <v>2024</v>
      </c>
      <c r="B85" t="str">
        <f>'Assessed Non-TIF'!B85</f>
        <v>13</v>
      </c>
      <c r="C85" t="str">
        <f>'Assessed Non-TIF'!C85</f>
        <v>1476</v>
      </c>
      <c r="D85" t="str">
        <f>'Assessed Non-TIF'!D85</f>
        <v>1476</v>
      </c>
      <c r="E85" t="str">
        <f>'Assessed Non-TIF'!E85</f>
        <v>COUNCIL BLUFFS</v>
      </c>
      <c r="F85" t="str">
        <f>'Assessed Non-TIF'!F85</f>
        <v>Council Bluffs</v>
      </c>
      <c r="G85" s="8">
        <f>SUMIFS(TaxableValuation[Taxable Residential],TaxableValuation[Dist],$C85,TaxableValuation[Tif_NonTIF],$A$4)</f>
        <v>1600922693</v>
      </c>
      <c r="H85" s="8">
        <f>SUMIFS(TaxableValuation[Taxable Ag Land],TaxableValuation[Dist],$C85,TaxableValuation[Tif_NonTIF],$A$4)</f>
        <v>21995436</v>
      </c>
      <c r="I85" s="8">
        <f>SUMIFS(TaxableValuation[Taxable Ag Building],TaxableValuation[Dist],$C85,TaxableValuation[Tif_NonTIF],$A$4)</f>
        <v>1199246</v>
      </c>
      <c r="J85" s="8">
        <f>SUMIFS(TaxableValuation[Taxable Commercial],TaxableValuation[Dist],$C85,TaxableValuation[Tif_NonTIF],$A$4)</f>
        <v>693662610</v>
      </c>
      <c r="K85" s="8">
        <f>SUMIFS(TaxableValuation[Taxable Industrial],TaxableValuation[Dist],$C85,TaxableValuation[Tif_NonTIF],$A$4)</f>
        <v>93962649</v>
      </c>
      <c r="L85" s="8">
        <f>SUMIFS(TaxableValuation[Taxable Reserved],TaxableValuation[Dist],$C85,TaxableValuation[Tif_NonTIF],$A$4)</f>
        <v>0</v>
      </c>
      <c r="M85" s="8">
        <f>SUMIFS(TaxableValuation[Taxable Reserved2],TaxableValuation[Dist],$C85,TaxableValuation[Tif_NonTIF],$A$4)</f>
        <v>0</v>
      </c>
      <c r="N85" s="8">
        <f>SUMIFS(TaxableValuation[Taxable Railroads],TaxableValuation[Dist],$C85,TaxableValuation[Tif_NonTIF],$A$4)</f>
        <v>28969244</v>
      </c>
      <c r="O85" s="8">
        <f>SUMIFS(TaxableValuation[Taxable Utilities],TaxableValuation[Dist],$C85,TaxableValuation[Tif_NonTIF],$A$4)</f>
        <v>2888142</v>
      </c>
      <c r="P85" s="8">
        <f>SUMIFS(TaxableValuation[Taxable Other],TaxableValuation[Dist],$C85,TaxableValuation[Tif_NonTIF],$A$4)</f>
        <v>0</v>
      </c>
      <c r="Q85" s="8">
        <f>SUMIFS(TaxableValuation[Taxable Gross],TaxableValuation[Dist],$C85,TaxableValuation[Tif_NonTIF],$A$4)</f>
        <v>2443600020</v>
      </c>
      <c r="R85" s="8">
        <f>SUMIFS(TaxableValuation[Taxable Military Exempt],TaxableValuation[Dist],$C85,TaxableValuation[Tif_NonTIF],$A$4)</f>
        <v>3835492</v>
      </c>
      <c r="S85" s="8">
        <f>SUMIFS(TaxableValuation[Taxable Net],TaxableValuation[Dist],$C85,TaxableValuation[Tif_NonTIF],$A$4)</f>
        <v>2439764528</v>
      </c>
      <c r="T85" s="8">
        <f>SUMIFS(TaxableValuation[Taxable Gas &amp; Elec Utilities],TaxableValuation[Dist],$C85,TaxableValuation[Tif_NonTIF],$A$4)</f>
        <v>69474816</v>
      </c>
      <c r="U85" s="8">
        <f t="shared" si="1"/>
        <v>2509239344</v>
      </c>
    </row>
    <row r="86" spans="1:21" x14ac:dyDescent="0.25">
      <c r="A86">
        <f>'Assessed Non-TIF'!A86</f>
        <v>2024</v>
      </c>
      <c r="B86" t="str">
        <f>'Assessed Non-TIF'!B86</f>
        <v>13</v>
      </c>
      <c r="C86" t="str">
        <f>'Assessed Non-TIF'!C86</f>
        <v>1503</v>
      </c>
      <c r="D86" t="str">
        <f>'Assessed Non-TIF'!D86</f>
        <v>1503</v>
      </c>
      <c r="E86" t="str">
        <f>'Assessed Non-TIF'!E86</f>
        <v>CRESTON</v>
      </c>
      <c r="F86" t="str">
        <f>'Assessed Non-TIF'!F86</f>
        <v>Creston</v>
      </c>
      <c r="G86" s="8">
        <f>SUMIFS(TaxableValuation[Taxable Residential],TaxableValuation[Dist],$C86,TaxableValuation[Tif_NonTIF],$A$4)</f>
        <v>251446001</v>
      </c>
      <c r="H86" s="8">
        <f>SUMIFS(TaxableValuation[Taxable Ag Land],TaxableValuation[Dist],$C86,TaxableValuation[Tif_NonTIF],$A$4)</f>
        <v>107732314</v>
      </c>
      <c r="I86" s="8">
        <f>SUMIFS(TaxableValuation[Taxable Ag Building],TaxableValuation[Dist],$C86,TaxableValuation[Tif_NonTIF],$A$4)</f>
        <v>10086152</v>
      </c>
      <c r="J86" s="8">
        <f>SUMIFS(TaxableValuation[Taxable Commercial],TaxableValuation[Dist],$C86,TaxableValuation[Tif_NonTIF],$A$4)</f>
        <v>64743542</v>
      </c>
      <c r="K86" s="8">
        <f>SUMIFS(TaxableValuation[Taxable Industrial],TaxableValuation[Dist],$C86,TaxableValuation[Tif_NonTIF],$A$4)</f>
        <v>18479327</v>
      </c>
      <c r="L86" s="8">
        <f>SUMIFS(TaxableValuation[Taxable Reserved],TaxableValuation[Dist],$C86,TaxableValuation[Tif_NonTIF],$A$4)</f>
        <v>0</v>
      </c>
      <c r="M86" s="8">
        <f>SUMIFS(TaxableValuation[Taxable Reserved2],TaxableValuation[Dist],$C86,TaxableValuation[Tif_NonTIF],$A$4)</f>
        <v>0</v>
      </c>
      <c r="N86" s="8">
        <f>SUMIFS(TaxableValuation[Taxable Railroads],TaxableValuation[Dist],$C86,TaxableValuation[Tif_NonTIF],$A$4)</f>
        <v>21036754</v>
      </c>
      <c r="O86" s="8">
        <f>SUMIFS(TaxableValuation[Taxable Utilities],TaxableValuation[Dist],$C86,TaxableValuation[Tif_NonTIF],$A$4)</f>
        <v>6730592</v>
      </c>
      <c r="P86" s="8">
        <f>SUMIFS(TaxableValuation[Taxable Other],TaxableValuation[Dist],$C86,TaxableValuation[Tif_NonTIF],$A$4)</f>
        <v>0</v>
      </c>
      <c r="Q86" s="8">
        <f>SUMIFS(TaxableValuation[Taxable Gross],TaxableValuation[Dist],$C86,TaxableValuation[Tif_NonTIF],$A$4)</f>
        <v>480254682</v>
      </c>
      <c r="R86" s="8">
        <f>SUMIFS(TaxableValuation[Taxable Military Exempt],TaxableValuation[Dist],$C86,TaxableValuation[Tif_NonTIF],$A$4)</f>
        <v>792656</v>
      </c>
      <c r="S86" s="8">
        <f>SUMIFS(TaxableValuation[Taxable Net],TaxableValuation[Dist],$C86,TaxableValuation[Tif_NonTIF],$A$4)</f>
        <v>479462026</v>
      </c>
      <c r="T86" s="8">
        <f>SUMIFS(TaxableValuation[Taxable Gas &amp; Elec Utilities],TaxableValuation[Dist],$C86,TaxableValuation[Tif_NonTIF],$A$4)</f>
        <v>25603350</v>
      </c>
      <c r="U86" s="8">
        <f t="shared" si="1"/>
        <v>505065376</v>
      </c>
    </row>
    <row r="87" spans="1:21" x14ac:dyDescent="0.25">
      <c r="A87">
        <f>'Assessed Non-TIF'!A87</f>
        <v>2024</v>
      </c>
      <c r="B87" t="str">
        <f>'Assessed Non-TIF'!B87</f>
        <v>11</v>
      </c>
      <c r="C87" t="str">
        <f>'Assessed Non-TIF'!C87</f>
        <v>1576</v>
      </c>
      <c r="D87" t="str">
        <f>'Assessed Non-TIF'!D87</f>
        <v>1576</v>
      </c>
      <c r="E87" t="str">
        <f>'Assessed Non-TIF'!E87</f>
        <v>DALLAS CENTER-GRIMES</v>
      </c>
      <c r="F87" t="str">
        <f>'Assessed Non-TIF'!F87</f>
        <v>Dallas Center-Grimes</v>
      </c>
      <c r="G87" s="8">
        <f>SUMIFS(TaxableValuation[Taxable Residential],TaxableValuation[Dist],$C87,TaxableValuation[Tif_NonTIF],$A$4)</f>
        <v>742122118</v>
      </c>
      <c r="H87" s="8">
        <f>SUMIFS(TaxableValuation[Taxable Ag Land],TaxableValuation[Dist],$C87,TaxableValuation[Tif_NonTIF],$A$4)</f>
        <v>52772831</v>
      </c>
      <c r="I87" s="8">
        <f>SUMIFS(TaxableValuation[Taxable Ag Building],TaxableValuation[Dist],$C87,TaxableValuation[Tif_NonTIF],$A$4)</f>
        <v>2577720</v>
      </c>
      <c r="J87" s="8">
        <f>SUMIFS(TaxableValuation[Taxable Commercial],TaxableValuation[Dist],$C87,TaxableValuation[Tif_NonTIF],$A$4)</f>
        <v>469554330</v>
      </c>
      <c r="K87" s="8">
        <f>SUMIFS(TaxableValuation[Taxable Industrial],TaxableValuation[Dist],$C87,TaxableValuation[Tif_NonTIF],$A$4)</f>
        <v>58708789</v>
      </c>
      <c r="L87" s="8">
        <f>SUMIFS(TaxableValuation[Taxable Reserved],TaxableValuation[Dist],$C87,TaxableValuation[Tif_NonTIF],$A$4)</f>
        <v>0</v>
      </c>
      <c r="M87" s="8">
        <f>SUMIFS(TaxableValuation[Taxable Reserved2],TaxableValuation[Dist],$C87,TaxableValuation[Tif_NonTIF],$A$4)</f>
        <v>0</v>
      </c>
      <c r="N87" s="8">
        <f>SUMIFS(TaxableValuation[Taxable Railroads],TaxableValuation[Dist],$C87,TaxableValuation[Tif_NonTIF],$A$4)</f>
        <v>0</v>
      </c>
      <c r="O87" s="8">
        <f>SUMIFS(TaxableValuation[Taxable Utilities],TaxableValuation[Dist],$C87,TaxableValuation[Tif_NonTIF],$A$4)</f>
        <v>282417</v>
      </c>
      <c r="P87" s="8">
        <f>SUMIFS(TaxableValuation[Taxable Other],TaxableValuation[Dist],$C87,TaxableValuation[Tif_NonTIF],$A$4)</f>
        <v>0</v>
      </c>
      <c r="Q87" s="8">
        <f>SUMIFS(TaxableValuation[Taxable Gross],TaxableValuation[Dist],$C87,TaxableValuation[Tif_NonTIF],$A$4)</f>
        <v>1326018205</v>
      </c>
      <c r="R87" s="8">
        <f>SUMIFS(TaxableValuation[Taxable Military Exempt],TaxableValuation[Dist],$C87,TaxableValuation[Tif_NonTIF],$A$4)</f>
        <v>729688</v>
      </c>
      <c r="S87" s="8">
        <f>SUMIFS(TaxableValuation[Taxable Net],TaxableValuation[Dist],$C87,TaxableValuation[Tif_NonTIF],$A$4)</f>
        <v>1325288517</v>
      </c>
      <c r="T87" s="8">
        <f>SUMIFS(TaxableValuation[Taxable Gas &amp; Elec Utilities],TaxableValuation[Dist],$C87,TaxableValuation[Tif_NonTIF],$A$4)</f>
        <v>23009022</v>
      </c>
      <c r="U87" s="8">
        <f t="shared" si="1"/>
        <v>1348297539</v>
      </c>
    </row>
    <row r="88" spans="1:21" x14ac:dyDescent="0.25">
      <c r="A88">
        <f>'Assessed Non-TIF'!A88</f>
        <v>2024</v>
      </c>
      <c r="B88" t="str">
        <f>'Assessed Non-TIF'!B88</f>
        <v>15</v>
      </c>
      <c r="C88" t="str">
        <f>'Assessed Non-TIF'!C88</f>
        <v>1602</v>
      </c>
      <c r="D88" t="str">
        <f>'Assessed Non-TIF'!D88</f>
        <v>1602</v>
      </c>
      <c r="E88" t="str">
        <f>'Assessed Non-TIF'!E88</f>
        <v>DANVILLE</v>
      </c>
      <c r="F88" t="str">
        <f>'Assessed Non-TIF'!F88</f>
        <v>Danville</v>
      </c>
      <c r="G88" s="8">
        <f>SUMIFS(TaxableValuation[Taxable Residential],TaxableValuation[Dist],$C88,TaxableValuation[Tif_NonTIF],$A$4)</f>
        <v>97797982</v>
      </c>
      <c r="H88" s="8">
        <f>SUMIFS(TaxableValuation[Taxable Ag Land],TaxableValuation[Dist],$C88,TaxableValuation[Tif_NonTIF],$A$4)</f>
        <v>45844060</v>
      </c>
      <c r="I88" s="8">
        <f>SUMIFS(TaxableValuation[Taxable Ag Building],TaxableValuation[Dist],$C88,TaxableValuation[Tif_NonTIF],$A$4)</f>
        <v>2551577</v>
      </c>
      <c r="J88" s="8">
        <f>SUMIFS(TaxableValuation[Taxable Commercial],TaxableValuation[Dist],$C88,TaxableValuation[Tif_NonTIF],$A$4)</f>
        <v>5591216</v>
      </c>
      <c r="K88" s="8">
        <f>SUMIFS(TaxableValuation[Taxable Industrial],TaxableValuation[Dist],$C88,TaxableValuation[Tif_NonTIF],$A$4)</f>
        <v>4358055</v>
      </c>
      <c r="L88" s="8">
        <f>SUMIFS(TaxableValuation[Taxable Reserved],TaxableValuation[Dist],$C88,TaxableValuation[Tif_NonTIF],$A$4)</f>
        <v>0</v>
      </c>
      <c r="M88" s="8">
        <f>SUMIFS(TaxableValuation[Taxable Reserved2],TaxableValuation[Dist],$C88,TaxableValuation[Tif_NonTIF],$A$4)</f>
        <v>0</v>
      </c>
      <c r="N88" s="8">
        <f>SUMIFS(TaxableValuation[Taxable Railroads],TaxableValuation[Dist],$C88,TaxableValuation[Tif_NonTIF],$A$4)</f>
        <v>7977065</v>
      </c>
      <c r="O88" s="8">
        <f>SUMIFS(TaxableValuation[Taxable Utilities],TaxableValuation[Dist],$C88,TaxableValuation[Tif_NonTIF],$A$4)</f>
        <v>2305994</v>
      </c>
      <c r="P88" s="8">
        <f>SUMIFS(TaxableValuation[Taxable Other],TaxableValuation[Dist],$C88,TaxableValuation[Tif_NonTIF],$A$4)</f>
        <v>0</v>
      </c>
      <c r="Q88" s="8">
        <f>SUMIFS(TaxableValuation[Taxable Gross],TaxableValuation[Dist],$C88,TaxableValuation[Tif_NonTIF],$A$4)</f>
        <v>166425949</v>
      </c>
      <c r="R88" s="8">
        <f>SUMIFS(TaxableValuation[Taxable Military Exempt],TaxableValuation[Dist],$C88,TaxableValuation[Tif_NonTIF],$A$4)</f>
        <v>272244</v>
      </c>
      <c r="S88" s="8">
        <f>SUMIFS(TaxableValuation[Taxable Net],TaxableValuation[Dist],$C88,TaxableValuation[Tif_NonTIF],$A$4)</f>
        <v>166153705</v>
      </c>
      <c r="T88" s="8">
        <f>SUMIFS(TaxableValuation[Taxable Gas &amp; Elec Utilities],TaxableValuation[Dist],$C88,TaxableValuation[Tif_NonTIF],$A$4)</f>
        <v>1410098</v>
      </c>
      <c r="U88" s="8">
        <f t="shared" si="1"/>
        <v>167563803</v>
      </c>
    </row>
    <row r="89" spans="1:21" x14ac:dyDescent="0.25">
      <c r="A89">
        <f>'Assessed Non-TIF'!A89</f>
        <v>2024</v>
      </c>
      <c r="B89" t="str">
        <f>'Assessed Non-TIF'!B89</f>
        <v>09</v>
      </c>
      <c r="C89" t="str">
        <f>'Assessed Non-TIF'!C89</f>
        <v>1611</v>
      </c>
      <c r="D89" t="str">
        <f>'Assessed Non-TIF'!D89</f>
        <v>1611</v>
      </c>
      <c r="E89" t="str">
        <f>'Assessed Non-TIF'!E89</f>
        <v>DAVENPORT</v>
      </c>
      <c r="F89" t="str">
        <f>'Assessed Non-TIF'!F89</f>
        <v>Davenport</v>
      </c>
      <c r="G89" s="8">
        <f>SUMIFS(TaxableValuation[Taxable Residential],TaxableValuation[Dist],$C89,TaxableValuation[Tif_NonTIF],$A$4)</f>
        <v>3229762844</v>
      </c>
      <c r="H89" s="8">
        <f>SUMIFS(TaxableValuation[Taxable Ag Land],TaxableValuation[Dist],$C89,TaxableValuation[Tif_NonTIF],$A$4)</f>
        <v>80265185</v>
      </c>
      <c r="I89" s="8">
        <f>SUMIFS(TaxableValuation[Taxable Ag Building],TaxableValuation[Dist],$C89,TaxableValuation[Tif_NonTIF],$A$4)</f>
        <v>5050686</v>
      </c>
      <c r="J89" s="8">
        <f>SUMIFS(TaxableValuation[Taxable Commercial],TaxableValuation[Dist],$C89,TaxableValuation[Tif_NonTIF],$A$4)</f>
        <v>1370473181</v>
      </c>
      <c r="K89" s="8">
        <f>SUMIFS(TaxableValuation[Taxable Industrial],TaxableValuation[Dist],$C89,TaxableValuation[Tif_NonTIF],$A$4)</f>
        <v>104369841</v>
      </c>
      <c r="L89" s="8">
        <f>SUMIFS(TaxableValuation[Taxable Reserved],TaxableValuation[Dist],$C89,TaxableValuation[Tif_NonTIF],$A$4)</f>
        <v>0</v>
      </c>
      <c r="M89" s="8">
        <f>SUMIFS(TaxableValuation[Taxable Reserved2],TaxableValuation[Dist],$C89,TaxableValuation[Tif_NonTIF],$A$4)</f>
        <v>0</v>
      </c>
      <c r="N89" s="8">
        <f>SUMIFS(TaxableValuation[Taxable Railroads],TaxableValuation[Dist],$C89,TaxableValuation[Tif_NonTIF],$A$4)</f>
        <v>8541203</v>
      </c>
      <c r="O89" s="8">
        <f>SUMIFS(TaxableValuation[Taxable Utilities],TaxableValuation[Dist],$C89,TaxableValuation[Tif_NonTIF],$A$4)</f>
        <v>1818607</v>
      </c>
      <c r="P89" s="8">
        <f>SUMIFS(TaxableValuation[Taxable Other],TaxableValuation[Dist],$C89,TaxableValuation[Tif_NonTIF],$A$4)</f>
        <v>0</v>
      </c>
      <c r="Q89" s="8">
        <f>SUMIFS(TaxableValuation[Taxable Gross],TaxableValuation[Dist],$C89,TaxableValuation[Tif_NonTIF],$A$4)</f>
        <v>4800281547</v>
      </c>
      <c r="R89" s="8">
        <f>SUMIFS(TaxableValuation[Taxable Military Exempt],TaxableValuation[Dist],$C89,TaxableValuation[Tif_NonTIF],$A$4)</f>
        <v>7176500</v>
      </c>
      <c r="S89" s="8">
        <f>SUMIFS(TaxableValuation[Taxable Net],TaxableValuation[Dist],$C89,TaxableValuation[Tif_NonTIF],$A$4)</f>
        <v>4793105047</v>
      </c>
      <c r="T89" s="8">
        <f>SUMIFS(TaxableValuation[Taxable Gas &amp; Elec Utilities],TaxableValuation[Dist],$C89,TaxableValuation[Tif_NonTIF],$A$4)</f>
        <v>181077883</v>
      </c>
      <c r="U89" s="8">
        <f t="shared" si="1"/>
        <v>4974182930</v>
      </c>
    </row>
    <row r="90" spans="1:21" x14ac:dyDescent="0.25">
      <c r="A90">
        <f>'Assessed Non-TIF'!A90</f>
        <v>2024</v>
      </c>
      <c r="B90" t="str">
        <f>'Assessed Non-TIF'!B90</f>
        <v>15</v>
      </c>
      <c r="C90" t="str">
        <f>'Assessed Non-TIF'!C90</f>
        <v>1619</v>
      </c>
      <c r="D90" t="str">
        <f>'Assessed Non-TIF'!D90</f>
        <v>1619</v>
      </c>
      <c r="E90" t="str">
        <f>'Assessed Non-TIF'!E90</f>
        <v>DAVIS COUNTY</v>
      </c>
      <c r="F90" t="str">
        <f>'Assessed Non-TIF'!F90</f>
        <v>Davis County</v>
      </c>
      <c r="G90" s="8">
        <f>SUMIFS(TaxableValuation[Taxable Residential],TaxableValuation[Dist],$C90,TaxableValuation[Tif_NonTIF],$A$4)</f>
        <v>224380995</v>
      </c>
      <c r="H90" s="8">
        <f>SUMIFS(TaxableValuation[Taxable Ag Land],TaxableValuation[Dist],$C90,TaxableValuation[Tif_NonTIF],$A$4)</f>
        <v>157737264</v>
      </c>
      <c r="I90" s="8">
        <f>SUMIFS(TaxableValuation[Taxable Ag Building],TaxableValuation[Dist],$C90,TaxableValuation[Tif_NonTIF],$A$4)</f>
        <v>18909110</v>
      </c>
      <c r="J90" s="8">
        <f>SUMIFS(TaxableValuation[Taxable Commercial],TaxableValuation[Dist],$C90,TaxableValuation[Tif_NonTIF],$A$4)</f>
        <v>20111260</v>
      </c>
      <c r="K90" s="8">
        <f>SUMIFS(TaxableValuation[Taxable Industrial],TaxableValuation[Dist],$C90,TaxableValuation[Tif_NonTIF],$A$4)</f>
        <v>1145921</v>
      </c>
      <c r="L90" s="8">
        <f>SUMIFS(TaxableValuation[Taxable Reserved],TaxableValuation[Dist],$C90,TaxableValuation[Tif_NonTIF],$A$4)</f>
        <v>0</v>
      </c>
      <c r="M90" s="8">
        <f>SUMIFS(TaxableValuation[Taxable Reserved2],TaxableValuation[Dist],$C90,TaxableValuation[Tif_NonTIF],$A$4)</f>
        <v>0</v>
      </c>
      <c r="N90" s="8">
        <f>SUMIFS(TaxableValuation[Taxable Railroads],TaxableValuation[Dist],$C90,TaxableValuation[Tif_NonTIF],$A$4)</f>
        <v>0</v>
      </c>
      <c r="O90" s="8">
        <f>SUMIFS(TaxableValuation[Taxable Utilities],TaxableValuation[Dist],$C90,TaxableValuation[Tif_NonTIF],$A$4)</f>
        <v>12783698</v>
      </c>
      <c r="P90" s="8">
        <f>SUMIFS(TaxableValuation[Taxable Other],TaxableValuation[Dist],$C90,TaxableValuation[Tif_NonTIF],$A$4)</f>
        <v>284890</v>
      </c>
      <c r="Q90" s="8">
        <f>SUMIFS(TaxableValuation[Taxable Gross],TaxableValuation[Dist],$C90,TaxableValuation[Tif_NonTIF],$A$4)</f>
        <v>435353138</v>
      </c>
      <c r="R90" s="8">
        <f>SUMIFS(TaxableValuation[Taxable Military Exempt],TaxableValuation[Dist],$C90,TaxableValuation[Tif_NonTIF],$A$4)</f>
        <v>577824</v>
      </c>
      <c r="S90" s="8">
        <f>SUMIFS(TaxableValuation[Taxable Net],TaxableValuation[Dist],$C90,TaxableValuation[Tif_NonTIF],$A$4)</f>
        <v>434775314</v>
      </c>
      <c r="T90" s="8">
        <f>SUMIFS(TaxableValuation[Taxable Gas &amp; Elec Utilities],TaxableValuation[Dist],$C90,TaxableValuation[Tif_NonTIF],$A$4)</f>
        <v>18518800</v>
      </c>
      <c r="U90" s="8">
        <f t="shared" si="1"/>
        <v>453294114</v>
      </c>
    </row>
    <row r="91" spans="1:21" x14ac:dyDescent="0.25">
      <c r="A91">
        <f>'Assessed Non-TIF'!A91</f>
        <v>2024</v>
      </c>
      <c r="B91" t="str">
        <f>'Assessed Non-TIF'!B91</f>
        <v>01</v>
      </c>
      <c r="C91" t="str">
        <f>'Assessed Non-TIF'!C91</f>
        <v>1638</v>
      </c>
      <c r="D91" t="str">
        <f>'Assessed Non-TIF'!D91</f>
        <v>1638</v>
      </c>
      <c r="E91" t="str">
        <f>'Assessed Non-TIF'!E91</f>
        <v>DECORAH</v>
      </c>
      <c r="F91" t="str">
        <f>'Assessed Non-TIF'!F91</f>
        <v>Decorah</v>
      </c>
      <c r="G91" s="8">
        <f>SUMIFS(TaxableValuation[Taxable Residential],TaxableValuation[Dist],$C91,TaxableValuation[Tif_NonTIF],$A$4)</f>
        <v>550314432</v>
      </c>
      <c r="H91" s="8">
        <f>SUMIFS(TaxableValuation[Taxable Ag Land],TaxableValuation[Dist],$C91,TaxableValuation[Tif_NonTIF],$A$4)</f>
        <v>157690435</v>
      </c>
      <c r="I91" s="8">
        <f>SUMIFS(TaxableValuation[Taxable Ag Building],TaxableValuation[Dist],$C91,TaxableValuation[Tif_NonTIF],$A$4)</f>
        <v>10095515</v>
      </c>
      <c r="J91" s="8">
        <f>SUMIFS(TaxableValuation[Taxable Commercial],TaxableValuation[Dist],$C91,TaxableValuation[Tif_NonTIF],$A$4)</f>
        <v>123222898</v>
      </c>
      <c r="K91" s="8">
        <f>SUMIFS(TaxableValuation[Taxable Industrial],TaxableValuation[Dist],$C91,TaxableValuation[Tif_NonTIF],$A$4)</f>
        <v>15284743</v>
      </c>
      <c r="L91" s="8">
        <f>SUMIFS(TaxableValuation[Taxable Reserved],TaxableValuation[Dist],$C91,TaxableValuation[Tif_NonTIF],$A$4)</f>
        <v>0</v>
      </c>
      <c r="M91" s="8">
        <f>SUMIFS(TaxableValuation[Taxable Reserved2],TaxableValuation[Dist],$C91,TaxableValuation[Tif_NonTIF],$A$4)</f>
        <v>0</v>
      </c>
      <c r="N91" s="8">
        <f>SUMIFS(TaxableValuation[Taxable Railroads],TaxableValuation[Dist],$C91,TaxableValuation[Tif_NonTIF],$A$4)</f>
        <v>0</v>
      </c>
      <c r="O91" s="8">
        <f>SUMIFS(TaxableValuation[Taxable Utilities],TaxableValuation[Dist],$C91,TaxableValuation[Tif_NonTIF],$A$4)</f>
        <v>6548419</v>
      </c>
      <c r="P91" s="8">
        <f>SUMIFS(TaxableValuation[Taxable Other],TaxableValuation[Dist],$C91,TaxableValuation[Tif_NonTIF],$A$4)</f>
        <v>0</v>
      </c>
      <c r="Q91" s="8">
        <f>SUMIFS(TaxableValuation[Taxable Gross],TaxableValuation[Dist],$C91,TaxableValuation[Tif_NonTIF],$A$4)</f>
        <v>863156442</v>
      </c>
      <c r="R91" s="8">
        <f>SUMIFS(TaxableValuation[Taxable Military Exempt],TaxableValuation[Dist],$C91,TaxableValuation[Tif_NonTIF],$A$4)</f>
        <v>961188</v>
      </c>
      <c r="S91" s="8">
        <f>SUMIFS(TaxableValuation[Taxable Net],TaxableValuation[Dist],$C91,TaxableValuation[Tif_NonTIF],$A$4)</f>
        <v>862195254</v>
      </c>
      <c r="T91" s="8">
        <f>SUMIFS(TaxableValuation[Taxable Gas &amp; Elec Utilities],TaxableValuation[Dist],$C91,TaxableValuation[Tif_NonTIF],$A$4)</f>
        <v>8626861</v>
      </c>
      <c r="U91" s="8">
        <f t="shared" si="1"/>
        <v>870822115</v>
      </c>
    </row>
    <row r="92" spans="1:21" x14ac:dyDescent="0.25">
      <c r="A92">
        <f>'Assessed Non-TIF'!A92</f>
        <v>2024</v>
      </c>
      <c r="B92" t="str">
        <f>'Assessed Non-TIF'!B92</f>
        <v>09</v>
      </c>
      <c r="C92" t="str">
        <f>'Assessed Non-TIF'!C92</f>
        <v>1675</v>
      </c>
      <c r="D92" t="str">
        <f>'Assessed Non-TIF'!D92</f>
        <v>1675</v>
      </c>
      <c r="E92" t="str">
        <f>'Assessed Non-TIF'!E92</f>
        <v>DELWOOD</v>
      </c>
      <c r="F92" t="str">
        <f>'Assessed Non-TIF'!F92</f>
        <v>Delwood</v>
      </c>
      <c r="G92" s="8">
        <f>SUMIFS(TaxableValuation[Taxable Residential],TaxableValuation[Dist],$C92,TaxableValuation[Tif_NonTIF],$A$4)</f>
        <v>42684343</v>
      </c>
      <c r="H92" s="8">
        <f>SUMIFS(TaxableValuation[Taxable Ag Land],TaxableValuation[Dist],$C92,TaxableValuation[Tif_NonTIF],$A$4)</f>
        <v>61664717</v>
      </c>
      <c r="I92" s="8">
        <f>SUMIFS(TaxableValuation[Taxable Ag Building],TaxableValuation[Dist],$C92,TaxableValuation[Tif_NonTIF],$A$4)</f>
        <v>4568151</v>
      </c>
      <c r="J92" s="8">
        <f>SUMIFS(TaxableValuation[Taxable Commercial],TaxableValuation[Dist],$C92,TaxableValuation[Tif_NonTIF],$A$4)</f>
        <v>2259875</v>
      </c>
      <c r="K92" s="8">
        <f>SUMIFS(TaxableValuation[Taxable Industrial],TaxableValuation[Dist],$C92,TaxableValuation[Tif_NonTIF],$A$4)</f>
        <v>0</v>
      </c>
      <c r="L92" s="8">
        <f>SUMIFS(TaxableValuation[Taxable Reserved],TaxableValuation[Dist],$C92,TaxableValuation[Tif_NonTIF],$A$4)</f>
        <v>0</v>
      </c>
      <c r="M92" s="8">
        <f>SUMIFS(TaxableValuation[Taxable Reserved2],TaxableValuation[Dist],$C92,TaxableValuation[Tif_NonTIF],$A$4)</f>
        <v>0</v>
      </c>
      <c r="N92" s="8">
        <f>SUMIFS(TaxableValuation[Taxable Railroads],TaxableValuation[Dist],$C92,TaxableValuation[Tif_NonTIF],$A$4)</f>
        <v>0</v>
      </c>
      <c r="O92" s="8">
        <f>SUMIFS(TaxableValuation[Taxable Utilities],TaxableValuation[Dist],$C92,TaxableValuation[Tif_NonTIF],$A$4)</f>
        <v>306839</v>
      </c>
      <c r="P92" s="8">
        <f>SUMIFS(TaxableValuation[Taxable Other],TaxableValuation[Dist],$C92,TaxableValuation[Tif_NonTIF],$A$4)</f>
        <v>0</v>
      </c>
      <c r="Q92" s="8">
        <f>SUMIFS(TaxableValuation[Taxable Gross],TaxableValuation[Dist],$C92,TaxableValuation[Tif_NonTIF],$A$4)</f>
        <v>111483925</v>
      </c>
      <c r="R92" s="8">
        <f>SUMIFS(TaxableValuation[Taxable Military Exempt],TaxableValuation[Dist],$C92,TaxableValuation[Tif_NonTIF],$A$4)</f>
        <v>105564</v>
      </c>
      <c r="S92" s="8">
        <f>SUMIFS(TaxableValuation[Taxable Net],TaxableValuation[Dist],$C92,TaxableValuation[Tif_NonTIF],$A$4)</f>
        <v>111378361</v>
      </c>
      <c r="T92" s="8">
        <f>SUMIFS(TaxableValuation[Taxable Gas &amp; Elec Utilities],TaxableValuation[Dist],$C92,TaxableValuation[Tif_NonTIF],$A$4)</f>
        <v>1794621</v>
      </c>
      <c r="U92" s="8">
        <f t="shared" si="1"/>
        <v>113172982</v>
      </c>
    </row>
    <row r="93" spans="1:21" x14ac:dyDescent="0.25">
      <c r="A93">
        <f>'Assessed Non-TIF'!A93</f>
        <v>2024</v>
      </c>
      <c r="B93" t="str">
        <f>'Assessed Non-TIF'!B93</f>
        <v>12</v>
      </c>
      <c r="C93" t="str">
        <f>'Assessed Non-TIF'!C93</f>
        <v>1701</v>
      </c>
      <c r="D93" t="str">
        <f>'Assessed Non-TIF'!D93</f>
        <v>1701</v>
      </c>
      <c r="E93" t="str">
        <f>'Assessed Non-TIF'!E93</f>
        <v>DENISON</v>
      </c>
      <c r="F93" t="str">
        <f>'Assessed Non-TIF'!F93</f>
        <v>Denison</v>
      </c>
      <c r="G93" s="8">
        <f>SUMIFS(TaxableValuation[Taxable Residential],TaxableValuation[Dist],$C93,TaxableValuation[Tif_NonTIF],$A$4)</f>
        <v>221672958</v>
      </c>
      <c r="H93" s="8">
        <f>SUMIFS(TaxableValuation[Taxable Ag Land],TaxableValuation[Dist],$C93,TaxableValuation[Tif_NonTIF],$A$4)</f>
        <v>126730134</v>
      </c>
      <c r="I93" s="8">
        <f>SUMIFS(TaxableValuation[Taxable Ag Building],TaxableValuation[Dist],$C93,TaxableValuation[Tif_NonTIF],$A$4)</f>
        <v>8067090</v>
      </c>
      <c r="J93" s="8">
        <f>SUMIFS(TaxableValuation[Taxable Commercial],TaxableValuation[Dist],$C93,TaxableValuation[Tif_NonTIF],$A$4)</f>
        <v>64494926</v>
      </c>
      <c r="K93" s="8">
        <f>SUMIFS(TaxableValuation[Taxable Industrial],TaxableValuation[Dist],$C93,TaxableValuation[Tif_NonTIF],$A$4)</f>
        <v>45403289</v>
      </c>
      <c r="L93" s="8">
        <f>SUMIFS(TaxableValuation[Taxable Reserved],TaxableValuation[Dist],$C93,TaxableValuation[Tif_NonTIF],$A$4)</f>
        <v>0</v>
      </c>
      <c r="M93" s="8">
        <f>SUMIFS(TaxableValuation[Taxable Reserved2],TaxableValuation[Dist],$C93,TaxableValuation[Tif_NonTIF],$A$4)</f>
        <v>0</v>
      </c>
      <c r="N93" s="8">
        <f>SUMIFS(TaxableValuation[Taxable Railroads],TaxableValuation[Dist],$C93,TaxableValuation[Tif_NonTIF],$A$4)</f>
        <v>15062077</v>
      </c>
      <c r="O93" s="8">
        <f>SUMIFS(TaxableValuation[Taxable Utilities],TaxableValuation[Dist],$C93,TaxableValuation[Tif_NonTIF],$A$4)</f>
        <v>661699</v>
      </c>
      <c r="P93" s="8">
        <f>SUMIFS(TaxableValuation[Taxable Other],TaxableValuation[Dist],$C93,TaxableValuation[Tif_NonTIF],$A$4)</f>
        <v>0</v>
      </c>
      <c r="Q93" s="8">
        <f>SUMIFS(TaxableValuation[Taxable Gross],TaxableValuation[Dist],$C93,TaxableValuation[Tif_NonTIF],$A$4)</f>
        <v>482092173</v>
      </c>
      <c r="R93" s="8">
        <f>SUMIFS(TaxableValuation[Taxable Military Exempt],TaxableValuation[Dist],$C93,TaxableValuation[Tif_NonTIF],$A$4)</f>
        <v>503744</v>
      </c>
      <c r="S93" s="8">
        <f>SUMIFS(TaxableValuation[Taxable Net],TaxableValuation[Dist],$C93,TaxableValuation[Tif_NonTIF],$A$4)</f>
        <v>481588429</v>
      </c>
      <c r="T93" s="8">
        <f>SUMIFS(TaxableValuation[Taxable Gas &amp; Elec Utilities],TaxableValuation[Dist],$C93,TaxableValuation[Tif_NonTIF],$A$4)</f>
        <v>4312219</v>
      </c>
      <c r="U93" s="8">
        <f t="shared" si="1"/>
        <v>485900648</v>
      </c>
    </row>
    <row r="94" spans="1:21" x14ac:dyDescent="0.25">
      <c r="A94">
        <f>'Assessed Non-TIF'!A94</f>
        <v>2024</v>
      </c>
      <c r="B94" t="str">
        <f>'Assessed Non-TIF'!B94</f>
        <v>07</v>
      </c>
      <c r="C94" t="str">
        <f>'Assessed Non-TIF'!C94</f>
        <v>1719</v>
      </c>
      <c r="D94" t="str">
        <f>'Assessed Non-TIF'!D94</f>
        <v>1719</v>
      </c>
      <c r="E94" t="str">
        <f>'Assessed Non-TIF'!E94</f>
        <v>DENVER</v>
      </c>
      <c r="F94" t="str">
        <f>'Assessed Non-TIF'!F94</f>
        <v>Denver</v>
      </c>
      <c r="G94" s="8">
        <f>SUMIFS(TaxableValuation[Taxable Residential],TaxableValuation[Dist],$C94,TaxableValuation[Tif_NonTIF],$A$4)</f>
        <v>177095206</v>
      </c>
      <c r="H94" s="8">
        <f>SUMIFS(TaxableValuation[Taxable Ag Land],TaxableValuation[Dist],$C94,TaxableValuation[Tif_NonTIF],$A$4)</f>
        <v>42445147</v>
      </c>
      <c r="I94" s="8">
        <f>SUMIFS(TaxableValuation[Taxable Ag Building],TaxableValuation[Dist],$C94,TaxableValuation[Tif_NonTIF],$A$4)</f>
        <v>1913199</v>
      </c>
      <c r="J94" s="8">
        <f>SUMIFS(TaxableValuation[Taxable Commercial],TaxableValuation[Dist],$C94,TaxableValuation[Tif_NonTIF],$A$4)</f>
        <v>8799911</v>
      </c>
      <c r="K94" s="8">
        <f>SUMIFS(TaxableValuation[Taxable Industrial],TaxableValuation[Dist],$C94,TaxableValuation[Tif_NonTIF],$A$4)</f>
        <v>4601717</v>
      </c>
      <c r="L94" s="8">
        <f>SUMIFS(TaxableValuation[Taxable Reserved],TaxableValuation[Dist],$C94,TaxableValuation[Tif_NonTIF],$A$4)</f>
        <v>0</v>
      </c>
      <c r="M94" s="8">
        <f>SUMIFS(TaxableValuation[Taxable Reserved2],TaxableValuation[Dist],$C94,TaxableValuation[Tif_NonTIF],$A$4)</f>
        <v>0</v>
      </c>
      <c r="N94" s="8">
        <f>SUMIFS(TaxableValuation[Taxable Railroads],TaxableValuation[Dist],$C94,TaxableValuation[Tif_NonTIF],$A$4)</f>
        <v>0</v>
      </c>
      <c r="O94" s="8">
        <f>SUMIFS(TaxableValuation[Taxable Utilities],TaxableValuation[Dist],$C94,TaxableValuation[Tif_NonTIF],$A$4)</f>
        <v>278963</v>
      </c>
      <c r="P94" s="8">
        <f>SUMIFS(TaxableValuation[Taxable Other],TaxableValuation[Dist],$C94,TaxableValuation[Tif_NonTIF],$A$4)</f>
        <v>0</v>
      </c>
      <c r="Q94" s="8">
        <f>SUMIFS(TaxableValuation[Taxable Gross],TaxableValuation[Dist],$C94,TaxableValuation[Tif_NonTIF],$A$4)</f>
        <v>235134143</v>
      </c>
      <c r="R94" s="8">
        <f>SUMIFS(TaxableValuation[Taxable Military Exempt],TaxableValuation[Dist],$C94,TaxableValuation[Tif_NonTIF],$A$4)</f>
        <v>377808</v>
      </c>
      <c r="S94" s="8">
        <f>SUMIFS(TaxableValuation[Taxable Net],TaxableValuation[Dist],$C94,TaxableValuation[Tif_NonTIF],$A$4)</f>
        <v>234756335</v>
      </c>
      <c r="T94" s="8">
        <f>SUMIFS(TaxableValuation[Taxable Gas &amp; Elec Utilities],TaxableValuation[Dist],$C94,TaxableValuation[Tif_NonTIF],$A$4)</f>
        <v>20112179</v>
      </c>
      <c r="U94" s="8">
        <f t="shared" si="1"/>
        <v>254868514</v>
      </c>
    </row>
    <row r="95" spans="1:21" x14ac:dyDescent="0.25">
      <c r="A95">
        <f>'Assessed Non-TIF'!A95</f>
        <v>2024</v>
      </c>
      <c r="B95" t="str">
        <f>'Assessed Non-TIF'!B95</f>
        <v>11</v>
      </c>
      <c r="C95" t="str">
        <f>'Assessed Non-TIF'!C95</f>
        <v>1737</v>
      </c>
      <c r="D95" t="str">
        <f>'Assessed Non-TIF'!D95</f>
        <v>1737</v>
      </c>
      <c r="E95" t="str">
        <f>'Assessed Non-TIF'!E95</f>
        <v>DES MOINES</v>
      </c>
      <c r="F95" t="str">
        <f>'Assessed Non-TIF'!F95</f>
        <v>Des Moines</v>
      </c>
      <c r="G95" s="8">
        <f>SUMIFS(TaxableValuation[Taxable Residential],TaxableValuation[Dist],$C95,TaxableValuation[Tif_NonTIF],$A$4)</f>
        <v>5922743951</v>
      </c>
      <c r="H95" s="8">
        <f>SUMIFS(TaxableValuation[Taxable Ag Land],TaxableValuation[Dist],$C95,TaxableValuation[Tif_NonTIF],$A$4)</f>
        <v>3907733</v>
      </c>
      <c r="I95" s="8">
        <f>SUMIFS(TaxableValuation[Taxable Ag Building],TaxableValuation[Dist],$C95,TaxableValuation[Tif_NonTIF],$A$4)</f>
        <v>365107</v>
      </c>
      <c r="J95" s="8">
        <f>SUMIFS(TaxableValuation[Taxable Commercial],TaxableValuation[Dist],$C95,TaxableValuation[Tif_NonTIF],$A$4)</f>
        <v>2336719491</v>
      </c>
      <c r="K95" s="8">
        <f>SUMIFS(TaxableValuation[Taxable Industrial],TaxableValuation[Dist],$C95,TaxableValuation[Tif_NonTIF],$A$4)</f>
        <v>243940722</v>
      </c>
      <c r="L95" s="8">
        <f>SUMIFS(TaxableValuation[Taxable Reserved],TaxableValuation[Dist],$C95,TaxableValuation[Tif_NonTIF],$A$4)</f>
        <v>0</v>
      </c>
      <c r="M95" s="8">
        <f>SUMIFS(TaxableValuation[Taxable Reserved2],TaxableValuation[Dist],$C95,TaxableValuation[Tif_NonTIF],$A$4)</f>
        <v>0</v>
      </c>
      <c r="N95" s="8">
        <f>SUMIFS(TaxableValuation[Taxable Railroads],TaxableValuation[Dist],$C95,TaxableValuation[Tif_NonTIF],$A$4)</f>
        <v>25382888</v>
      </c>
      <c r="O95" s="8">
        <f>SUMIFS(TaxableValuation[Taxable Utilities],TaxableValuation[Dist],$C95,TaxableValuation[Tif_NonTIF],$A$4)</f>
        <v>693923</v>
      </c>
      <c r="P95" s="8">
        <f>SUMIFS(TaxableValuation[Taxable Other],TaxableValuation[Dist],$C95,TaxableValuation[Tif_NonTIF],$A$4)</f>
        <v>0</v>
      </c>
      <c r="Q95" s="8">
        <f>SUMIFS(TaxableValuation[Taxable Gross],TaxableValuation[Dist],$C95,TaxableValuation[Tif_NonTIF],$A$4)</f>
        <v>8533753815</v>
      </c>
      <c r="R95" s="8">
        <f>SUMIFS(TaxableValuation[Taxable Military Exempt],TaxableValuation[Dist],$C95,TaxableValuation[Tif_NonTIF],$A$4)</f>
        <v>8847004</v>
      </c>
      <c r="S95" s="8">
        <f>SUMIFS(TaxableValuation[Taxable Net],TaxableValuation[Dist],$C95,TaxableValuation[Tif_NonTIF],$A$4)</f>
        <v>8524906811</v>
      </c>
      <c r="T95" s="8">
        <f>SUMIFS(TaxableValuation[Taxable Gas &amp; Elec Utilities],TaxableValuation[Dist],$C95,TaxableValuation[Tif_NonTIF],$A$4)</f>
        <v>193045725</v>
      </c>
      <c r="U95" s="8">
        <f t="shared" si="1"/>
        <v>8717952536</v>
      </c>
    </row>
    <row r="96" spans="1:21" x14ac:dyDescent="0.25">
      <c r="A96">
        <f>'Assessed Non-TIF'!A96</f>
        <v>2024</v>
      </c>
      <c r="B96" t="str">
        <f>'Assessed Non-TIF'!B96</f>
        <v>13</v>
      </c>
      <c r="C96" t="str">
        <f>'Assessed Non-TIF'!C96</f>
        <v>1782</v>
      </c>
      <c r="D96" t="str">
        <f>'Assessed Non-TIF'!D96</f>
        <v>1782</v>
      </c>
      <c r="E96" t="str">
        <f>'Assessed Non-TIF'!E96</f>
        <v>DIAGONAL</v>
      </c>
      <c r="F96" t="str">
        <f>'Assessed Non-TIF'!F96</f>
        <v>Diagonal</v>
      </c>
      <c r="G96" s="8">
        <f>SUMIFS(TaxableValuation[Taxable Residential],TaxableValuation[Dist],$C96,TaxableValuation[Tif_NonTIF],$A$4)</f>
        <v>11926642</v>
      </c>
      <c r="H96" s="8">
        <f>SUMIFS(TaxableValuation[Taxable Ag Land],TaxableValuation[Dist],$C96,TaxableValuation[Tif_NonTIF],$A$4)</f>
        <v>31008510</v>
      </c>
      <c r="I96" s="8">
        <f>SUMIFS(TaxableValuation[Taxable Ag Building],TaxableValuation[Dist],$C96,TaxableValuation[Tif_NonTIF],$A$4)</f>
        <v>3082919</v>
      </c>
      <c r="J96" s="8">
        <f>SUMIFS(TaxableValuation[Taxable Commercial],TaxableValuation[Dist],$C96,TaxableValuation[Tif_NonTIF],$A$4)</f>
        <v>2333231</v>
      </c>
      <c r="K96" s="8">
        <f>SUMIFS(TaxableValuation[Taxable Industrial],TaxableValuation[Dist],$C96,TaxableValuation[Tif_NonTIF],$A$4)</f>
        <v>238552</v>
      </c>
      <c r="L96" s="8">
        <f>SUMIFS(TaxableValuation[Taxable Reserved],TaxableValuation[Dist],$C96,TaxableValuation[Tif_NonTIF],$A$4)</f>
        <v>0</v>
      </c>
      <c r="M96" s="8">
        <f>SUMIFS(TaxableValuation[Taxable Reserved2],TaxableValuation[Dist],$C96,TaxableValuation[Tif_NonTIF],$A$4)</f>
        <v>0</v>
      </c>
      <c r="N96" s="8">
        <f>SUMIFS(TaxableValuation[Taxable Railroads],TaxableValuation[Dist],$C96,TaxableValuation[Tif_NonTIF],$A$4)</f>
        <v>0</v>
      </c>
      <c r="O96" s="8">
        <f>SUMIFS(TaxableValuation[Taxable Utilities],TaxableValuation[Dist],$C96,TaxableValuation[Tif_NonTIF],$A$4)</f>
        <v>0</v>
      </c>
      <c r="P96" s="8">
        <f>SUMIFS(TaxableValuation[Taxable Other],TaxableValuation[Dist],$C96,TaxableValuation[Tif_NonTIF],$A$4)</f>
        <v>0</v>
      </c>
      <c r="Q96" s="8">
        <f>SUMIFS(TaxableValuation[Taxable Gross],TaxableValuation[Dist],$C96,TaxableValuation[Tif_NonTIF],$A$4)</f>
        <v>48589854</v>
      </c>
      <c r="R96" s="8">
        <f>SUMIFS(TaxableValuation[Taxable Military Exempt],TaxableValuation[Dist],$C96,TaxableValuation[Tif_NonTIF],$A$4)</f>
        <v>48689</v>
      </c>
      <c r="S96" s="8">
        <f>SUMIFS(TaxableValuation[Taxable Net],TaxableValuation[Dist],$C96,TaxableValuation[Tif_NonTIF],$A$4)</f>
        <v>48541165</v>
      </c>
      <c r="T96" s="8">
        <f>SUMIFS(TaxableValuation[Taxable Gas &amp; Elec Utilities],TaxableValuation[Dist],$C96,TaxableValuation[Tif_NonTIF],$A$4)</f>
        <v>1074632</v>
      </c>
      <c r="U96" s="8">
        <f t="shared" si="1"/>
        <v>49615797</v>
      </c>
    </row>
    <row r="97" spans="1:21" x14ac:dyDescent="0.25">
      <c r="A97">
        <f>'Assessed Non-TIF'!A97</f>
        <v>2024</v>
      </c>
      <c r="B97" t="str">
        <f>'Assessed Non-TIF'!B97</f>
        <v>07</v>
      </c>
      <c r="C97" t="str">
        <f>'Assessed Non-TIF'!C97</f>
        <v>1791</v>
      </c>
      <c r="D97" t="str">
        <f>'Assessed Non-TIF'!D97</f>
        <v>1791</v>
      </c>
      <c r="E97" t="str">
        <f>'Assessed Non-TIF'!E97</f>
        <v>DIKE-NEW HARTFORD</v>
      </c>
      <c r="F97" t="str">
        <f>'Assessed Non-TIF'!F97</f>
        <v>Dike-New Hartford</v>
      </c>
      <c r="G97" s="8">
        <f>SUMIFS(TaxableValuation[Taxable Residential],TaxableValuation[Dist],$C97,TaxableValuation[Tif_NonTIF],$A$4)</f>
        <v>176330434</v>
      </c>
      <c r="H97" s="8">
        <f>SUMIFS(TaxableValuation[Taxable Ag Land],TaxableValuation[Dist],$C97,TaxableValuation[Tif_NonTIF],$A$4)</f>
        <v>119247788</v>
      </c>
      <c r="I97" s="8">
        <f>SUMIFS(TaxableValuation[Taxable Ag Building],TaxableValuation[Dist],$C97,TaxableValuation[Tif_NonTIF],$A$4)</f>
        <v>6797329</v>
      </c>
      <c r="J97" s="8">
        <f>SUMIFS(TaxableValuation[Taxable Commercial],TaxableValuation[Dist],$C97,TaxableValuation[Tif_NonTIF],$A$4)</f>
        <v>14182389</v>
      </c>
      <c r="K97" s="8">
        <f>SUMIFS(TaxableValuation[Taxable Industrial],TaxableValuation[Dist],$C97,TaxableValuation[Tif_NonTIF],$A$4)</f>
        <v>8309923</v>
      </c>
      <c r="L97" s="8">
        <f>SUMIFS(TaxableValuation[Taxable Reserved],TaxableValuation[Dist],$C97,TaxableValuation[Tif_NonTIF],$A$4)</f>
        <v>0</v>
      </c>
      <c r="M97" s="8">
        <f>SUMIFS(TaxableValuation[Taxable Reserved2],TaxableValuation[Dist],$C97,TaxableValuation[Tif_NonTIF],$A$4)</f>
        <v>0</v>
      </c>
      <c r="N97" s="8">
        <f>SUMIFS(TaxableValuation[Taxable Railroads],TaxableValuation[Dist],$C97,TaxableValuation[Tif_NonTIF],$A$4)</f>
        <v>1653739</v>
      </c>
      <c r="O97" s="8">
        <f>SUMIFS(TaxableValuation[Taxable Utilities],TaxableValuation[Dist],$C97,TaxableValuation[Tif_NonTIF],$A$4)</f>
        <v>1995442</v>
      </c>
      <c r="P97" s="8">
        <f>SUMIFS(TaxableValuation[Taxable Other],TaxableValuation[Dist],$C97,TaxableValuation[Tif_NonTIF],$A$4)</f>
        <v>0</v>
      </c>
      <c r="Q97" s="8">
        <f>SUMIFS(TaxableValuation[Taxable Gross],TaxableValuation[Dist],$C97,TaxableValuation[Tif_NonTIF],$A$4)</f>
        <v>328517044</v>
      </c>
      <c r="R97" s="8">
        <f>SUMIFS(TaxableValuation[Taxable Military Exempt],TaxableValuation[Dist],$C97,TaxableValuation[Tif_NonTIF],$A$4)</f>
        <v>362992</v>
      </c>
      <c r="S97" s="8">
        <f>SUMIFS(TaxableValuation[Taxable Net],TaxableValuation[Dist],$C97,TaxableValuation[Tif_NonTIF],$A$4)</f>
        <v>328154052</v>
      </c>
      <c r="T97" s="8">
        <f>SUMIFS(TaxableValuation[Taxable Gas &amp; Elec Utilities],TaxableValuation[Dist],$C97,TaxableValuation[Tif_NonTIF],$A$4)</f>
        <v>10979980</v>
      </c>
      <c r="U97" s="8">
        <f t="shared" si="1"/>
        <v>339134032</v>
      </c>
    </row>
    <row r="98" spans="1:21" x14ac:dyDescent="0.25">
      <c r="A98">
        <f>'Assessed Non-TIF'!A98</f>
        <v>2024</v>
      </c>
      <c r="B98" t="str">
        <f>'Assessed Non-TIF'!B98</f>
        <v>01</v>
      </c>
      <c r="C98" t="str">
        <f>'Assessed Non-TIF'!C98</f>
        <v>1863</v>
      </c>
      <c r="D98" t="str">
        <f>'Assessed Non-TIF'!D98</f>
        <v>1863</v>
      </c>
      <c r="E98" t="str">
        <f>'Assessed Non-TIF'!E98</f>
        <v>DUBUQUE</v>
      </c>
      <c r="F98" t="str">
        <f>'Assessed Non-TIF'!F98</f>
        <v>Dubuque</v>
      </c>
      <c r="G98" s="8">
        <f>SUMIFS(TaxableValuation[Taxable Residential],TaxableValuation[Dist],$C98,TaxableValuation[Tif_NonTIF],$A$4)</f>
        <v>2829022407</v>
      </c>
      <c r="H98" s="8">
        <f>SUMIFS(TaxableValuation[Taxable Ag Land],TaxableValuation[Dist],$C98,TaxableValuation[Tif_NonTIF],$A$4)</f>
        <v>103905392</v>
      </c>
      <c r="I98" s="8">
        <f>SUMIFS(TaxableValuation[Taxable Ag Building],TaxableValuation[Dist],$C98,TaxableValuation[Tif_NonTIF],$A$4)</f>
        <v>8380066</v>
      </c>
      <c r="J98" s="8">
        <f>SUMIFS(TaxableValuation[Taxable Commercial],TaxableValuation[Dist],$C98,TaxableValuation[Tif_NonTIF],$A$4)</f>
        <v>801151824</v>
      </c>
      <c r="K98" s="8">
        <f>SUMIFS(TaxableValuation[Taxable Industrial],TaxableValuation[Dist],$C98,TaxableValuation[Tif_NonTIF],$A$4)</f>
        <v>114688834</v>
      </c>
      <c r="L98" s="8">
        <f>SUMIFS(TaxableValuation[Taxable Reserved],TaxableValuation[Dist],$C98,TaxableValuation[Tif_NonTIF],$A$4)</f>
        <v>0</v>
      </c>
      <c r="M98" s="8">
        <f>SUMIFS(TaxableValuation[Taxable Reserved2],TaxableValuation[Dist],$C98,TaxableValuation[Tif_NonTIF],$A$4)</f>
        <v>0</v>
      </c>
      <c r="N98" s="8">
        <f>SUMIFS(TaxableValuation[Taxable Railroads],TaxableValuation[Dist],$C98,TaxableValuation[Tif_NonTIF],$A$4)</f>
        <v>11219566</v>
      </c>
      <c r="O98" s="8">
        <f>SUMIFS(TaxableValuation[Taxable Utilities],TaxableValuation[Dist],$C98,TaxableValuation[Tif_NonTIF],$A$4)</f>
        <v>28861244</v>
      </c>
      <c r="P98" s="8">
        <f>SUMIFS(TaxableValuation[Taxable Other],TaxableValuation[Dist],$C98,TaxableValuation[Tif_NonTIF],$A$4)</f>
        <v>459827</v>
      </c>
      <c r="Q98" s="8">
        <f>SUMIFS(TaxableValuation[Taxable Gross],TaxableValuation[Dist],$C98,TaxableValuation[Tif_NonTIF],$A$4)</f>
        <v>3897689160</v>
      </c>
      <c r="R98" s="8">
        <f>SUMIFS(TaxableValuation[Taxable Military Exempt],TaxableValuation[Dist],$C98,TaxableValuation[Tif_NonTIF],$A$4)</f>
        <v>5272644</v>
      </c>
      <c r="S98" s="8">
        <f>SUMIFS(TaxableValuation[Taxable Net],TaxableValuation[Dist],$C98,TaxableValuation[Tif_NonTIF],$A$4)</f>
        <v>3892416516</v>
      </c>
      <c r="T98" s="8">
        <f>SUMIFS(TaxableValuation[Taxable Gas &amp; Elec Utilities],TaxableValuation[Dist],$C98,TaxableValuation[Tif_NonTIF],$A$4)</f>
        <v>87258879</v>
      </c>
      <c r="U98" s="8">
        <f t="shared" si="1"/>
        <v>3979675395</v>
      </c>
    </row>
    <row r="99" spans="1:21" x14ac:dyDescent="0.25">
      <c r="A99">
        <f>'Assessed Non-TIF'!A99</f>
        <v>2024</v>
      </c>
      <c r="B99" t="str">
        <f>'Assessed Non-TIF'!B99</f>
        <v>07</v>
      </c>
      <c r="C99" t="str">
        <f>'Assessed Non-TIF'!C99</f>
        <v>1908</v>
      </c>
      <c r="D99" t="str">
        <f>'Assessed Non-TIF'!D99</f>
        <v>1908</v>
      </c>
      <c r="E99" t="str">
        <f>'Assessed Non-TIF'!E99</f>
        <v>DUNKERTON</v>
      </c>
      <c r="F99" t="str">
        <f>'Assessed Non-TIF'!F99</f>
        <v>Dunkerton</v>
      </c>
      <c r="G99" s="8">
        <f>SUMIFS(TaxableValuation[Taxable Residential],TaxableValuation[Dist],$C99,TaxableValuation[Tif_NonTIF],$A$4)</f>
        <v>84022243</v>
      </c>
      <c r="H99" s="8">
        <f>SUMIFS(TaxableValuation[Taxable Ag Land],TaxableValuation[Dist],$C99,TaxableValuation[Tif_NonTIF],$A$4)</f>
        <v>60696066</v>
      </c>
      <c r="I99" s="8">
        <f>SUMIFS(TaxableValuation[Taxable Ag Building],TaxableValuation[Dist],$C99,TaxableValuation[Tif_NonTIF],$A$4)</f>
        <v>2826029</v>
      </c>
      <c r="J99" s="8">
        <f>SUMIFS(TaxableValuation[Taxable Commercial],TaxableValuation[Dist],$C99,TaxableValuation[Tif_NonTIF],$A$4)</f>
        <v>8372568</v>
      </c>
      <c r="K99" s="8">
        <f>SUMIFS(TaxableValuation[Taxable Industrial],TaxableValuation[Dist],$C99,TaxableValuation[Tif_NonTIF],$A$4)</f>
        <v>4127197</v>
      </c>
      <c r="L99" s="8">
        <f>SUMIFS(TaxableValuation[Taxable Reserved],TaxableValuation[Dist],$C99,TaxableValuation[Tif_NonTIF],$A$4)</f>
        <v>0</v>
      </c>
      <c r="M99" s="8">
        <f>SUMIFS(TaxableValuation[Taxable Reserved2],TaxableValuation[Dist],$C99,TaxableValuation[Tif_NonTIF],$A$4)</f>
        <v>0</v>
      </c>
      <c r="N99" s="8">
        <f>SUMIFS(TaxableValuation[Taxable Railroads],TaxableValuation[Dist],$C99,TaxableValuation[Tif_NonTIF],$A$4)</f>
        <v>2310299</v>
      </c>
      <c r="O99" s="8">
        <f>SUMIFS(TaxableValuation[Taxable Utilities],TaxableValuation[Dist],$C99,TaxableValuation[Tif_NonTIF],$A$4)</f>
        <v>83250</v>
      </c>
      <c r="P99" s="8">
        <f>SUMIFS(TaxableValuation[Taxable Other],TaxableValuation[Dist],$C99,TaxableValuation[Tif_NonTIF],$A$4)</f>
        <v>0</v>
      </c>
      <c r="Q99" s="8">
        <f>SUMIFS(TaxableValuation[Taxable Gross],TaxableValuation[Dist],$C99,TaxableValuation[Tif_NonTIF],$A$4)</f>
        <v>162437652</v>
      </c>
      <c r="R99" s="8">
        <f>SUMIFS(TaxableValuation[Taxable Military Exempt],TaxableValuation[Dist],$C99,TaxableValuation[Tif_NonTIF],$A$4)</f>
        <v>216684</v>
      </c>
      <c r="S99" s="8">
        <f>SUMIFS(TaxableValuation[Taxable Net],TaxableValuation[Dist],$C99,TaxableValuation[Tif_NonTIF],$A$4)</f>
        <v>162220968</v>
      </c>
      <c r="T99" s="8">
        <f>SUMIFS(TaxableValuation[Taxable Gas &amp; Elec Utilities],TaxableValuation[Dist],$C99,TaxableValuation[Tif_NonTIF],$A$4)</f>
        <v>17814741</v>
      </c>
      <c r="U99" s="8">
        <f t="shared" si="1"/>
        <v>180035709</v>
      </c>
    </row>
    <row r="100" spans="1:21" x14ac:dyDescent="0.25">
      <c r="A100">
        <f>'Assessed Non-TIF'!A100</f>
        <v>2024</v>
      </c>
      <c r="B100" t="str">
        <f>'Assessed Non-TIF'!B100</f>
        <v>09</v>
      </c>
      <c r="C100" t="str">
        <f>'Assessed Non-TIF'!C100</f>
        <v>1926</v>
      </c>
      <c r="D100" t="str">
        <f>'Assessed Non-TIF'!D100</f>
        <v>1926</v>
      </c>
      <c r="E100" t="str">
        <f>'Assessed Non-TIF'!E100</f>
        <v>DURANT</v>
      </c>
      <c r="F100" t="str">
        <f>'Assessed Non-TIF'!F100</f>
        <v>Durant</v>
      </c>
      <c r="G100" s="8">
        <f>SUMIFS(TaxableValuation[Taxable Residential],TaxableValuation[Dist],$C100,TaxableValuation[Tif_NonTIF],$A$4)</f>
        <v>115101492</v>
      </c>
      <c r="H100" s="8">
        <f>SUMIFS(TaxableValuation[Taxable Ag Land],TaxableValuation[Dist],$C100,TaxableValuation[Tif_NonTIF],$A$4)</f>
        <v>84739188</v>
      </c>
      <c r="I100" s="8">
        <f>SUMIFS(TaxableValuation[Taxable Ag Building],TaxableValuation[Dist],$C100,TaxableValuation[Tif_NonTIF],$A$4)</f>
        <v>5019001</v>
      </c>
      <c r="J100" s="8">
        <f>SUMIFS(TaxableValuation[Taxable Commercial],TaxableValuation[Dist],$C100,TaxableValuation[Tif_NonTIF],$A$4)</f>
        <v>33427427</v>
      </c>
      <c r="K100" s="8">
        <f>SUMIFS(TaxableValuation[Taxable Industrial],TaxableValuation[Dist],$C100,TaxableValuation[Tif_NonTIF],$A$4)</f>
        <v>20990135</v>
      </c>
      <c r="L100" s="8">
        <f>SUMIFS(TaxableValuation[Taxable Reserved],TaxableValuation[Dist],$C100,TaxableValuation[Tif_NonTIF],$A$4)</f>
        <v>0</v>
      </c>
      <c r="M100" s="8">
        <f>SUMIFS(TaxableValuation[Taxable Reserved2],TaxableValuation[Dist],$C100,TaxableValuation[Tif_NonTIF],$A$4)</f>
        <v>0</v>
      </c>
      <c r="N100" s="8">
        <f>SUMIFS(TaxableValuation[Taxable Railroads],TaxableValuation[Dist],$C100,TaxableValuation[Tif_NonTIF],$A$4)</f>
        <v>2087382</v>
      </c>
      <c r="O100" s="8">
        <f>SUMIFS(TaxableValuation[Taxable Utilities],TaxableValuation[Dist],$C100,TaxableValuation[Tif_NonTIF],$A$4)</f>
        <v>5009073</v>
      </c>
      <c r="P100" s="8">
        <f>SUMIFS(TaxableValuation[Taxable Other],TaxableValuation[Dist],$C100,TaxableValuation[Tif_NonTIF],$A$4)</f>
        <v>0</v>
      </c>
      <c r="Q100" s="8">
        <f>SUMIFS(TaxableValuation[Taxable Gross],TaxableValuation[Dist],$C100,TaxableValuation[Tif_NonTIF],$A$4)</f>
        <v>266373698</v>
      </c>
      <c r="R100" s="8">
        <f>SUMIFS(TaxableValuation[Taxable Military Exempt],TaxableValuation[Dist],$C100,TaxableValuation[Tif_NonTIF],$A$4)</f>
        <v>270392</v>
      </c>
      <c r="S100" s="8">
        <f>SUMIFS(TaxableValuation[Taxable Net],TaxableValuation[Dist],$C100,TaxableValuation[Tif_NonTIF],$A$4)</f>
        <v>266103306</v>
      </c>
      <c r="T100" s="8">
        <f>SUMIFS(TaxableValuation[Taxable Gas &amp; Elec Utilities],TaxableValuation[Dist],$C100,TaxableValuation[Tif_NonTIF],$A$4)</f>
        <v>5874420</v>
      </c>
      <c r="U100" s="8">
        <f t="shared" si="1"/>
        <v>271977726</v>
      </c>
    </row>
    <row r="101" spans="1:21" x14ac:dyDescent="0.25">
      <c r="A101">
        <f>'Assessed Non-TIF'!A101</f>
        <v>2024</v>
      </c>
      <c r="B101" t="str">
        <f>'Assessed Non-TIF'!B101</f>
        <v>05</v>
      </c>
      <c r="C101" t="str">
        <f>'Assessed Non-TIF'!C101</f>
        <v>1944</v>
      </c>
      <c r="D101" t="str">
        <f>'Assessed Non-TIF'!D101</f>
        <v>1944</v>
      </c>
      <c r="E101" t="str">
        <f>'Assessed Non-TIF'!E101</f>
        <v>EAGLE GROVE</v>
      </c>
      <c r="F101" t="str">
        <f>'Assessed Non-TIF'!F101</f>
        <v>Eagle Grove</v>
      </c>
      <c r="G101" s="8">
        <f>SUMIFS(TaxableValuation[Taxable Residential],TaxableValuation[Dist],$C101,TaxableValuation[Tif_NonTIF],$A$4)</f>
        <v>95387050</v>
      </c>
      <c r="H101" s="8">
        <f>SUMIFS(TaxableValuation[Taxable Ag Land],TaxableValuation[Dist],$C101,TaxableValuation[Tif_NonTIF],$A$4)</f>
        <v>122153054</v>
      </c>
      <c r="I101" s="8">
        <f>SUMIFS(TaxableValuation[Taxable Ag Building],TaxableValuation[Dist],$C101,TaxableValuation[Tif_NonTIF],$A$4)</f>
        <v>3489369</v>
      </c>
      <c r="J101" s="8">
        <f>SUMIFS(TaxableValuation[Taxable Commercial],TaxableValuation[Dist],$C101,TaxableValuation[Tif_NonTIF],$A$4)</f>
        <v>25077267</v>
      </c>
      <c r="K101" s="8">
        <f>SUMIFS(TaxableValuation[Taxable Industrial],TaxableValuation[Dist],$C101,TaxableValuation[Tif_NonTIF],$A$4)</f>
        <v>16071663</v>
      </c>
      <c r="L101" s="8">
        <f>SUMIFS(TaxableValuation[Taxable Reserved],TaxableValuation[Dist],$C101,TaxableValuation[Tif_NonTIF],$A$4)</f>
        <v>0</v>
      </c>
      <c r="M101" s="8">
        <f>SUMIFS(TaxableValuation[Taxable Reserved2],TaxableValuation[Dist],$C101,TaxableValuation[Tif_NonTIF],$A$4)</f>
        <v>0</v>
      </c>
      <c r="N101" s="8">
        <f>SUMIFS(TaxableValuation[Taxable Railroads],TaxableValuation[Dist],$C101,TaxableValuation[Tif_NonTIF],$A$4)</f>
        <v>29529365</v>
      </c>
      <c r="O101" s="8">
        <f>SUMIFS(TaxableValuation[Taxable Utilities],TaxableValuation[Dist],$C101,TaxableValuation[Tif_NonTIF],$A$4)</f>
        <v>15799873</v>
      </c>
      <c r="P101" s="8">
        <f>SUMIFS(TaxableValuation[Taxable Other],TaxableValuation[Dist],$C101,TaxableValuation[Tif_NonTIF],$A$4)</f>
        <v>2849</v>
      </c>
      <c r="Q101" s="8">
        <f>SUMIFS(TaxableValuation[Taxable Gross],TaxableValuation[Dist],$C101,TaxableValuation[Tif_NonTIF],$A$4)</f>
        <v>307510490</v>
      </c>
      <c r="R101" s="8">
        <f>SUMIFS(TaxableValuation[Taxable Military Exempt],TaxableValuation[Dist],$C101,TaxableValuation[Tif_NonTIF],$A$4)</f>
        <v>340768</v>
      </c>
      <c r="S101" s="8">
        <f>SUMIFS(TaxableValuation[Taxable Net],TaxableValuation[Dist],$C101,TaxableValuation[Tif_NonTIF],$A$4)</f>
        <v>307169722</v>
      </c>
      <c r="T101" s="8">
        <f>SUMIFS(TaxableValuation[Taxable Gas &amp; Elec Utilities],TaxableValuation[Dist],$C101,TaxableValuation[Tif_NonTIF],$A$4)</f>
        <v>7621523</v>
      </c>
      <c r="U101" s="8">
        <f t="shared" si="1"/>
        <v>314791245</v>
      </c>
    </row>
    <row r="102" spans="1:21" x14ac:dyDescent="0.25">
      <c r="A102">
        <f>'Assessed Non-TIF'!A102</f>
        <v>2024</v>
      </c>
      <c r="B102" t="str">
        <f>'Assessed Non-TIF'!B102</f>
        <v>11</v>
      </c>
      <c r="C102" t="str">
        <f>'Assessed Non-TIF'!C102</f>
        <v>1953</v>
      </c>
      <c r="D102" t="str">
        <f>'Assessed Non-TIF'!D102</f>
        <v>1953</v>
      </c>
      <c r="E102" t="str">
        <f>'Assessed Non-TIF'!E102</f>
        <v>EARLHAM</v>
      </c>
      <c r="F102" t="str">
        <f>'Assessed Non-TIF'!F102</f>
        <v>Earlham</v>
      </c>
      <c r="G102" s="8">
        <f>SUMIFS(TaxableValuation[Taxable Residential],TaxableValuation[Dist],$C102,TaxableValuation[Tif_NonTIF],$A$4)</f>
        <v>150025514</v>
      </c>
      <c r="H102" s="8">
        <f>SUMIFS(TaxableValuation[Taxable Ag Land],TaxableValuation[Dist],$C102,TaxableValuation[Tif_NonTIF],$A$4)</f>
        <v>53450869</v>
      </c>
      <c r="I102" s="8">
        <f>SUMIFS(TaxableValuation[Taxable Ag Building],TaxableValuation[Dist],$C102,TaxableValuation[Tif_NonTIF],$A$4)</f>
        <v>1944489</v>
      </c>
      <c r="J102" s="8">
        <f>SUMIFS(TaxableValuation[Taxable Commercial],TaxableValuation[Dist],$C102,TaxableValuation[Tif_NonTIF],$A$4)</f>
        <v>10827542</v>
      </c>
      <c r="K102" s="8">
        <f>SUMIFS(TaxableValuation[Taxable Industrial],TaxableValuation[Dist],$C102,TaxableValuation[Tif_NonTIF],$A$4)</f>
        <v>1313340</v>
      </c>
      <c r="L102" s="8">
        <f>SUMIFS(TaxableValuation[Taxable Reserved],TaxableValuation[Dist],$C102,TaxableValuation[Tif_NonTIF],$A$4)</f>
        <v>0</v>
      </c>
      <c r="M102" s="8">
        <f>SUMIFS(TaxableValuation[Taxable Reserved2],TaxableValuation[Dist],$C102,TaxableValuation[Tif_NonTIF],$A$4)</f>
        <v>0</v>
      </c>
      <c r="N102" s="8">
        <f>SUMIFS(TaxableValuation[Taxable Railroads],TaxableValuation[Dist],$C102,TaxableValuation[Tif_NonTIF],$A$4)</f>
        <v>2105426</v>
      </c>
      <c r="O102" s="8">
        <f>SUMIFS(TaxableValuation[Taxable Utilities],TaxableValuation[Dist],$C102,TaxableValuation[Tif_NonTIF],$A$4)</f>
        <v>1397920</v>
      </c>
      <c r="P102" s="8">
        <f>SUMIFS(TaxableValuation[Taxable Other],TaxableValuation[Dist],$C102,TaxableValuation[Tif_NonTIF],$A$4)</f>
        <v>0</v>
      </c>
      <c r="Q102" s="8">
        <f>SUMIFS(TaxableValuation[Taxable Gross],TaxableValuation[Dist],$C102,TaxableValuation[Tif_NonTIF],$A$4)</f>
        <v>221065100</v>
      </c>
      <c r="R102" s="8">
        <f>SUMIFS(TaxableValuation[Taxable Military Exempt],TaxableValuation[Dist],$C102,TaxableValuation[Tif_NonTIF],$A$4)</f>
        <v>214832</v>
      </c>
      <c r="S102" s="8">
        <f>SUMIFS(TaxableValuation[Taxable Net],TaxableValuation[Dist],$C102,TaxableValuation[Tif_NonTIF],$A$4)</f>
        <v>220850268</v>
      </c>
      <c r="T102" s="8">
        <f>SUMIFS(TaxableValuation[Taxable Gas &amp; Elec Utilities],TaxableValuation[Dist],$C102,TaxableValuation[Tif_NonTIF],$A$4)</f>
        <v>11464805</v>
      </c>
      <c r="U102" s="8">
        <f t="shared" si="1"/>
        <v>232315073</v>
      </c>
    </row>
    <row r="103" spans="1:21" x14ac:dyDescent="0.25">
      <c r="A103">
        <f>'Assessed Non-TIF'!A103</f>
        <v>2024</v>
      </c>
      <c r="B103" t="str">
        <f>'Assessed Non-TIF'!B103</f>
        <v>07</v>
      </c>
      <c r="C103" t="str">
        <f>'Assessed Non-TIF'!C103</f>
        <v>1963</v>
      </c>
      <c r="D103" t="str">
        <f>'Assessed Non-TIF'!D103</f>
        <v>1963</v>
      </c>
      <c r="E103" t="str">
        <f>'Assessed Non-TIF'!E103</f>
        <v>EAST BUCHANAN</v>
      </c>
      <c r="F103" t="str">
        <f>'Assessed Non-TIF'!F103</f>
        <v>East Buchanan</v>
      </c>
      <c r="G103" s="8">
        <f>SUMIFS(TaxableValuation[Taxable Residential],TaxableValuation[Dist],$C103,TaxableValuation[Tif_NonTIF],$A$4)</f>
        <v>92755950</v>
      </c>
      <c r="H103" s="8">
        <f>SUMIFS(TaxableValuation[Taxable Ag Land],TaxableValuation[Dist],$C103,TaxableValuation[Tif_NonTIF],$A$4)</f>
        <v>122634853</v>
      </c>
      <c r="I103" s="8">
        <f>SUMIFS(TaxableValuation[Taxable Ag Building],TaxableValuation[Dist],$C103,TaxableValuation[Tif_NonTIF],$A$4)</f>
        <v>6646762</v>
      </c>
      <c r="J103" s="8">
        <f>SUMIFS(TaxableValuation[Taxable Commercial],TaxableValuation[Dist],$C103,TaxableValuation[Tif_NonTIF],$A$4)</f>
        <v>6843391</v>
      </c>
      <c r="K103" s="8">
        <f>SUMIFS(TaxableValuation[Taxable Industrial],TaxableValuation[Dist],$C103,TaxableValuation[Tif_NonTIF],$A$4)</f>
        <v>3538466</v>
      </c>
      <c r="L103" s="8">
        <f>SUMIFS(TaxableValuation[Taxable Reserved],TaxableValuation[Dist],$C103,TaxableValuation[Tif_NonTIF],$A$4)</f>
        <v>0</v>
      </c>
      <c r="M103" s="8">
        <f>SUMIFS(TaxableValuation[Taxable Reserved2],TaxableValuation[Dist],$C103,TaxableValuation[Tif_NonTIF],$A$4)</f>
        <v>0</v>
      </c>
      <c r="N103" s="8">
        <f>SUMIFS(TaxableValuation[Taxable Railroads],TaxableValuation[Dist],$C103,TaxableValuation[Tif_NonTIF],$A$4)</f>
        <v>2055951</v>
      </c>
      <c r="O103" s="8">
        <f>SUMIFS(TaxableValuation[Taxable Utilities],TaxableValuation[Dist],$C103,TaxableValuation[Tif_NonTIF],$A$4)</f>
        <v>6312342</v>
      </c>
      <c r="P103" s="8">
        <f>SUMIFS(TaxableValuation[Taxable Other],TaxableValuation[Dist],$C103,TaxableValuation[Tif_NonTIF],$A$4)</f>
        <v>0</v>
      </c>
      <c r="Q103" s="8">
        <f>SUMIFS(TaxableValuation[Taxable Gross],TaxableValuation[Dist],$C103,TaxableValuation[Tif_NonTIF],$A$4)</f>
        <v>240787715</v>
      </c>
      <c r="R103" s="8">
        <f>SUMIFS(TaxableValuation[Taxable Military Exempt],TaxableValuation[Dist],$C103,TaxableValuation[Tif_NonTIF],$A$4)</f>
        <v>257428</v>
      </c>
      <c r="S103" s="8">
        <f>SUMIFS(TaxableValuation[Taxable Net],TaxableValuation[Dist],$C103,TaxableValuation[Tif_NonTIF],$A$4)</f>
        <v>240530287</v>
      </c>
      <c r="T103" s="8">
        <f>SUMIFS(TaxableValuation[Taxable Gas &amp; Elec Utilities],TaxableValuation[Dist],$C103,TaxableValuation[Tif_NonTIF],$A$4)</f>
        <v>3199260</v>
      </c>
      <c r="U103" s="8">
        <f t="shared" si="1"/>
        <v>243729547</v>
      </c>
    </row>
    <row r="104" spans="1:21" x14ac:dyDescent="0.25">
      <c r="A104">
        <f>'Assessed Non-TIF'!A104</f>
        <v>2024</v>
      </c>
      <c r="B104" t="str">
        <f>'Assessed Non-TIF'!B104</f>
        <v>07</v>
      </c>
      <c r="C104" t="str">
        <f>'Assessed Non-TIF'!C104</f>
        <v>3582</v>
      </c>
      <c r="D104" t="str">
        <f>'Assessed Non-TIF'!D104</f>
        <v>1968</v>
      </c>
      <c r="E104" t="str">
        <f>'Assessed Non-TIF'!E104</f>
        <v>EAST MARSHALL</v>
      </c>
      <c r="F104" t="str">
        <f>'Assessed Non-TIF'!F104</f>
        <v>East Marshall</v>
      </c>
      <c r="G104" s="8">
        <f>SUMIFS(TaxableValuation[Taxable Residential],TaxableValuation[Dist],$C104,TaxableValuation[Tif_NonTIF],$A$4)</f>
        <v>101015222</v>
      </c>
      <c r="H104" s="8">
        <f>SUMIFS(TaxableValuation[Taxable Ag Land],TaxableValuation[Dist],$C104,TaxableValuation[Tif_NonTIF],$A$4)</f>
        <v>135581161</v>
      </c>
      <c r="I104" s="8">
        <f>SUMIFS(TaxableValuation[Taxable Ag Building],TaxableValuation[Dist],$C104,TaxableValuation[Tif_NonTIF],$A$4)</f>
        <v>3586696</v>
      </c>
      <c r="J104" s="8">
        <f>SUMIFS(TaxableValuation[Taxable Commercial],TaxableValuation[Dist],$C104,TaxableValuation[Tif_NonTIF],$A$4)</f>
        <v>20268584</v>
      </c>
      <c r="K104" s="8">
        <f>SUMIFS(TaxableValuation[Taxable Industrial],TaxableValuation[Dist],$C104,TaxableValuation[Tif_NonTIF],$A$4)</f>
        <v>35941587</v>
      </c>
      <c r="L104" s="8">
        <f>SUMIFS(TaxableValuation[Taxable Reserved],TaxableValuation[Dist],$C104,TaxableValuation[Tif_NonTIF],$A$4)</f>
        <v>0</v>
      </c>
      <c r="M104" s="8">
        <f>SUMIFS(TaxableValuation[Taxable Reserved2],TaxableValuation[Dist],$C104,TaxableValuation[Tif_NonTIF],$A$4)</f>
        <v>0</v>
      </c>
      <c r="N104" s="8">
        <f>SUMIFS(TaxableValuation[Taxable Railroads],TaxableValuation[Dist],$C104,TaxableValuation[Tif_NonTIF],$A$4)</f>
        <v>23855047</v>
      </c>
      <c r="O104" s="8">
        <f>SUMIFS(TaxableValuation[Taxable Utilities],TaxableValuation[Dist],$C104,TaxableValuation[Tif_NonTIF],$A$4)</f>
        <v>340927</v>
      </c>
      <c r="P104" s="8">
        <f>SUMIFS(TaxableValuation[Taxable Other],TaxableValuation[Dist],$C104,TaxableValuation[Tif_NonTIF],$A$4)</f>
        <v>0</v>
      </c>
      <c r="Q104" s="8">
        <f>SUMIFS(TaxableValuation[Taxable Gross],TaxableValuation[Dist],$C104,TaxableValuation[Tif_NonTIF],$A$4)</f>
        <v>320589224</v>
      </c>
      <c r="R104" s="8">
        <f>SUMIFS(TaxableValuation[Taxable Military Exempt],TaxableValuation[Dist],$C104,TaxableValuation[Tif_NonTIF],$A$4)</f>
        <v>305580</v>
      </c>
      <c r="S104" s="8">
        <f>SUMIFS(TaxableValuation[Taxable Net],TaxableValuation[Dist],$C104,TaxableValuation[Tif_NonTIF],$A$4)</f>
        <v>320283644</v>
      </c>
      <c r="T104" s="8">
        <f>SUMIFS(TaxableValuation[Taxable Gas &amp; Elec Utilities],TaxableValuation[Dist],$C104,TaxableValuation[Tif_NonTIF],$A$4)</f>
        <v>4629016</v>
      </c>
      <c r="U104" s="8">
        <f t="shared" si="1"/>
        <v>324912660</v>
      </c>
    </row>
    <row r="105" spans="1:21" x14ac:dyDescent="0.25">
      <c r="A105">
        <f>'Assessed Non-TIF'!A105</f>
        <v>2024</v>
      </c>
      <c r="B105" t="str">
        <f>'Assessed Non-TIF'!B105</f>
        <v>13</v>
      </c>
      <c r="C105" t="str">
        <f>'Assessed Non-TIF'!C105</f>
        <v>3978</v>
      </c>
      <c r="D105" t="str">
        <f>'Assessed Non-TIF'!D105</f>
        <v>3978</v>
      </c>
      <c r="E105" t="str">
        <f>'Assessed Non-TIF'!E105</f>
        <v>EAST MILLS</v>
      </c>
      <c r="F105" t="str">
        <f>'Assessed Non-TIF'!F105</f>
        <v>East Mills</v>
      </c>
      <c r="G105" s="8">
        <f>SUMIFS(TaxableValuation[Taxable Residential],TaxableValuation[Dist],$C105,TaxableValuation[Tif_NonTIF],$A$4)</f>
        <v>112677416</v>
      </c>
      <c r="H105" s="8">
        <f>SUMIFS(TaxableValuation[Taxable Ag Land],TaxableValuation[Dist],$C105,TaxableValuation[Tif_NonTIF],$A$4)</f>
        <v>173929185</v>
      </c>
      <c r="I105" s="8">
        <f>SUMIFS(TaxableValuation[Taxable Ag Building],TaxableValuation[Dist],$C105,TaxableValuation[Tif_NonTIF],$A$4)</f>
        <v>3493024</v>
      </c>
      <c r="J105" s="8">
        <f>SUMIFS(TaxableValuation[Taxable Commercial],TaxableValuation[Dist],$C105,TaxableValuation[Tif_NonTIF],$A$4)</f>
        <v>10280649</v>
      </c>
      <c r="K105" s="8">
        <f>SUMIFS(TaxableValuation[Taxable Industrial],TaxableValuation[Dist],$C105,TaxableValuation[Tif_NonTIF],$A$4)</f>
        <v>1115307</v>
      </c>
      <c r="L105" s="8">
        <f>SUMIFS(TaxableValuation[Taxable Reserved],TaxableValuation[Dist],$C105,TaxableValuation[Tif_NonTIF],$A$4)</f>
        <v>0</v>
      </c>
      <c r="M105" s="8">
        <f>SUMIFS(TaxableValuation[Taxable Reserved2],TaxableValuation[Dist],$C105,TaxableValuation[Tif_NonTIF],$A$4)</f>
        <v>0</v>
      </c>
      <c r="N105" s="8">
        <f>SUMIFS(TaxableValuation[Taxable Railroads],TaxableValuation[Dist],$C105,TaxableValuation[Tif_NonTIF],$A$4)</f>
        <v>10838080</v>
      </c>
      <c r="O105" s="8">
        <f>SUMIFS(TaxableValuation[Taxable Utilities],TaxableValuation[Dist],$C105,TaxableValuation[Tif_NonTIF],$A$4)</f>
        <v>25808052</v>
      </c>
      <c r="P105" s="8">
        <f>SUMIFS(TaxableValuation[Taxable Other],TaxableValuation[Dist],$C105,TaxableValuation[Tif_NonTIF],$A$4)</f>
        <v>0</v>
      </c>
      <c r="Q105" s="8">
        <f>SUMIFS(TaxableValuation[Taxable Gross],TaxableValuation[Dist],$C105,TaxableValuation[Tif_NonTIF],$A$4)</f>
        <v>338141713</v>
      </c>
      <c r="R105" s="8">
        <f>SUMIFS(TaxableValuation[Taxable Military Exempt],TaxableValuation[Dist],$C105,TaxableValuation[Tif_NonTIF],$A$4)</f>
        <v>335966</v>
      </c>
      <c r="S105" s="8">
        <f>SUMIFS(TaxableValuation[Taxable Net],TaxableValuation[Dist],$C105,TaxableValuation[Tif_NonTIF],$A$4)</f>
        <v>337805747</v>
      </c>
      <c r="T105" s="8">
        <f>SUMIFS(TaxableValuation[Taxable Gas &amp; Elec Utilities],TaxableValuation[Dist],$C105,TaxableValuation[Tif_NonTIF],$A$4)</f>
        <v>11212647</v>
      </c>
      <c r="U105" s="8">
        <f t="shared" si="1"/>
        <v>349018394</v>
      </c>
    </row>
    <row r="106" spans="1:21" x14ac:dyDescent="0.25">
      <c r="A106">
        <f>'Assessed Non-TIF'!A106</f>
        <v>2024</v>
      </c>
      <c r="B106" t="str">
        <f>'Assessed Non-TIF'!B106</f>
        <v>05</v>
      </c>
      <c r="C106" t="str">
        <f>'Assessed Non-TIF'!C106</f>
        <v>6741</v>
      </c>
      <c r="D106" t="str">
        <f>'Assessed Non-TIF'!D106</f>
        <v>6741</v>
      </c>
      <c r="E106" t="str">
        <f>'Assessed Non-TIF'!E106</f>
        <v>EAST SAC COUNTY</v>
      </c>
      <c r="F106" t="str">
        <f>'Assessed Non-TIF'!F106</f>
        <v>East Sac County</v>
      </c>
      <c r="G106" s="8">
        <f>SUMIFS(TaxableValuation[Taxable Residential],TaxableValuation[Dist],$C106,TaxableValuation[Tif_NonTIF],$A$4)</f>
        <v>215160989</v>
      </c>
      <c r="H106" s="8">
        <f>SUMIFS(TaxableValuation[Taxable Ag Land],TaxableValuation[Dist],$C106,TaxableValuation[Tif_NonTIF],$A$4)</f>
        <v>213292676</v>
      </c>
      <c r="I106" s="8">
        <f>SUMIFS(TaxableValuation[Taxable Ag Building],TaxableValuation[Dist],$C106,TaxableValuation[Tif_NonTIF],$A$4)</f>
        <v>11415635</v>
      </c>
      <c r="J106" s="8">
        <f>SUMIFS(TaxableValuation[Taxable Commercial],TaxableValuation[Dist],$C106,TaxableValuation[Tif_NonTIF],$A$4)</f>
        <v>22933188</v>
      </c>
      <c r="K106" s="8">
        <f>SUMIFS(TaxableValuation[Taxable Industrial],TaxableValuation[Dist],$C106,TaxableValuation[Tif_NonTIF],$A$4)</f>
        <v>10402399</v>
      </c>
      <c r="L106" s="8">
        <f>SUMIFS(TaxableValuation[Taxable Reserved],TaxableValuation[Dist],$C106,TaxableValuation[Tif_NonTIF],$A$4)</f>
        <v>0</v>
      </c>
      <c r="M106" s="8">
        <f>SUMIFS(TaxableValuation[Taxable Reserved2],TaxableValuation[Dist],$C106,TaxableValuation[Tif_NonTIF],$A$4)</f>
        <v>0</v>
      </c>
      <c r="N106" s="8">
        <f>SUMIFS(TaxableValuation[Taxable Railroads],TaxableValuation[Dist],$C106,TaxableValuation[Tif_NonTIF],$A$4)</f>
        <v>6374814</v>
      </c>
      <c r="O106" s="8">
        <f>SUMIFS(TaxableValuation[Taxable Utilities],TaxableValuation[Dist],$C106,TaxableValuation[Tif_NonTIF],$A$4)</f>
        <v>534428</v>
      </c>
      <c r="P106" s="8">
        <f>SUMIFS(TaxableValuation[Taxable Other],TaxableValuation[Dist],$C106,TaxableValuation[Tif_NonTIF],$A$4)</f>
        <v>0</v>
      </c>
      <c r="Q106" s="8">
        <f>SUMIFS(TaxableValuation[Taxable Gross],TaxableValuation[Dist],$C106,TaxableValuation[Tif_NonTIF],$A$4)</f>
        <v>480114129</v>
      </c>
      <c r="R106" s="8">
        <f>SUMIFS(TaxableValuation[Taxable Military Exempt],TaxableValuation[Dist],$C106,TaxableValuation[Tif_NonTIF],$A$4)</f>
        <v>547059</v>
      </c>
      <c r="S106" s="8">
        <f>SUMIFS(TaxableValuation[Taxable Net],TaxableValuation[Dist],$C106,TaxableValuation[Tif_NonTIF],$A$4)</f>
        <v>479567070</v>
      </c>
      <c r="T106" s="8">
        <f>SUMIFS(TaxableValuation[Taxable Gas &amp; Elec Utilities],TaxableValuation[Dist],$C106,TaxableValuation[Tif_NonTIF],$A$4)</f>
        <v>5162866</v>
      </c>
      <c r="U106" s="8">
        <f t="shared" si="1"/>
        <v>484729936</v>
      </c>
    </row>
    <row r="107" spans="1:21" x14ac:dyDescent="0.25">
      <c r="A107">
        <f>'Assessed Non-TIF'!A107</f>
        <v>2024</v>
      </c>
      <c r="B107" t="str">
        <f>'Assessed Non-TIF'!B107</f>
        <v>13</v>
      </c>
      <c r="C107" t="str">
        <f>'Assessed Non-TIF'!C107</f>
        <v>1970</v>
      </c>
      <c r="D107" t="str">
        <f>'Assessed Non-TIF'!D107</f>
        <v>1970</v>
      </c>
      <c r="E107" t="str">
        <f>'Assessed Non-TIF'!E107</f>
        <v>EAST UNION</v>
      </c>
      <c r="F107" t="str">
        <f>'Assessed Non-TIF'!F107</f>
        <v>East Union</v>
      </c>
      <c r="G107" s="8">
        <f>SUMIFS(TaxableValuation[Taxable Residential],TaxableValuation[Dist],$C107,TaxableValuation[Tif_NonTIF],$A$4)</f>
        <v>71521142</v>
      </c>
      <c r="H107" s="8">
        <f>SUMIFS(TaxableValuation[Taxable Ag Land],TaxableValuation[Dist],$C107,TaxableValuation[Tif_NonTIF],$A$4)</f>
        <v>65229452</v>
      </c>
      <c r="I107" s="8">
        <f>SUMIFS(TaxableValuation[Taxable Ag Building],TaxableValuation[Dist],$C107,TaxableValuation[Tif_NonTIF],$A$4)</f>
        <v>7540443</v>
      </c>
      <c r="J107" s="8">
        <f>SUMIFS(TaxableValuation[Taxable Commercial],TaxableValuation[Dist],$C107,TaxableValuation[Tif_NonTIF],$A$4)</f>
        <v>6283121</v>
      </c>
      <c r="K107" s="8">
        <f>SUMIFS(TaxableValuation[Taxable Industrial],TaxableValuation[Dist],$C107,TaxableValuation[Tif_NonTIF],$A$4)</f>
        <v>2900254</v>
      </c>
      <c r="L107" s="8">
        <f>SUMIFS(TaxableValuation[Taxable Reserved],TaxableValuation[Dist],$C107,TaxableValuation[Tif_NonTIF],$A$4)</f>
        <v>0</v>
      </c>
      <c r="M107" s="8">
        <f>SUMIFS(TaxableValuation[Taxable Reserved2],TaxableValuation[Dist],$C107,TaxableValuation[Tif_NonTIF],$A$4)</f>
        <v>0</v>
      </c>
      <c r="N107" s="8">
        <f>SUMIFS(TaxableValuation[Taxable Railroads],TaxableValuation[Dist],$C107,TaxableValuation[Tif_NonTIF],$A$4)</f>
        <v>11944531</v>
      </c>
      <c r="O107" s="8">
        <f>SUMIFS(TaxableValuation[Taxable Utilities],TaxableValuation[Dist],$C107,TaxableValuation[Tif_NonTIF],$A$4)</f>
        <v>918464</v>
      </c>
      <c r="P107" s="8">
        <f>SUMIFS(TaxableValuation[Taxable Other],TaxableValuation[Dist],$C107,TaxableValuation[Tif_NonTIF],$A$4)</f>
        <v>0</v>
      </c>
      <c r="Q107" s="8">
        <f>SUMIFS(TaxableValuation[Taxable Gross],TaxableValuation[Dist],$C107,TaxableValuation[Tif_NonTIF],$A$4)</f>
        <v>166337407</v>
      </c>
      <c r="R107" s="8">
        <f>SUMIFS(TaxableValuation[Taxable Military Exempt],TaxableValuation[Dist],$C107,TaxableValuation[Tif_NonTIF],$A$4)</f>
        <v>237056</v>
      </c>
      <c r="S107" s="8">
        <f>SUMIFS(TaxableValuation[Taxable Net],TaxableValuation[Dist],$C107,TaxableValuation[Tif_NonTIF],$A$4)</f>
        <v>166100351</v>
      </c>
      <c r="T107" s="8">
        <f>SUMIFS(TaxableValuation[Taxable Gas &amp; Elec Utilities],TaxableValuation[Dist],$C107,TaxableValuation[Tif_NonTIF],$A$4)</f>
        <v>4363790</v>
      </c>
      <c r="U107" s="8">
        <f t="shared" si="1"/>
        <v>170464141</v>
      </c>
    </row>
    <row r="108" spans="1:21" x14ac:dyDescent="0.25">
      <c r="A108">
        <f>'Assessed Non-TIF'!A108</f>
        <v>2024</v>
      </c>
      <c r="B108" t="str">
        <f>'Assessed Non-TIF'!B108</f>
        <v>01</v>
      </c>
      <c r="C108" t="str">
        <f>'Assessed Non-TIF'!C108</f>
        <v>1972</v>
      </c>
      <c r="D108" t="str">
        <f>'Assessed Non-TIF'!D108</f>
        <v>1972</v>
      </c>
      <c r="E108" t="str">
        <f>'Assessed Non-TIF'!E108</f>
        <v>EASTERN ALLAMAKEE</v>
      </c>
      <c r="F108" t="str">
        <f>'Assessed Non-TIF'!F108</f>
        <v>Eastern Allamakee</v>
      </c>
      <c r="G108" s="8">
        <f>SUMIFS(TaxableValuation[Taxable Residential],TaxableValuation[Dist],$C108,TaxableValuation[Tif_NonTIF],$A$4)</f>
        <v>116443761</v>
      </c>
      <c r="H108" s="8">
        <f>SUMIFS(TaxableValuation[Taxable Ag Land],TaxableValuation[Dist],$C108,TaxableValuation[Tif_NonTIF],$A$4)</f>
        <v>38774167</v>
      </c>
      <c r="I108" s="8">
        <f>SUMIFS(TaxableValuation[Taxable Ag Building],TaxableValuation[Dist],$C108,TaxableValuation[Tif_NonTIF],$A$4)</f>
        <v>4540921</v>
      </c>
      <c r="J108" s="8">
        <f>SUMIFS(TaxableValuation[Taxable Commercial],TaxableValuation[Dist],$C108,TaxableValuation[Tif_NonTIF],$A$4)</f>
        <v>10307161</v>
      </c>
      <c r="K108" s="8">
        <f>SUMIFS(TaxableValuation[Taxable Industrial],TaxableValuation[Dist],$C108,TaxableValuation[Tif_NonTIF],$A$4)</f>
        <v>2395664</v>
      </c>
      <c r="L108" s="8">
        <f>SUMIFS(TaxableValuation[Taxable Reserved],TaxableValuation[Dist],$C108,TaxableValuation[Tif_NonTIF],$A$4)</f>
        <v>0</v>
      </c>
      <c r="M108" s="8">
        <f>SUMIFS(TaxableValuation[Taxable Reserved2],TaxableValuation[Dist],$C108,TaxableValuation[Tif_NonTIF],$A$4)</f>
        <v>0</v>
      </c>
      <c r="N108" s="8">
        <f>SUMIFS(TaxableValuation[Taxable Railroads],TaxableValuation[Dist],$C108,TaxableValuation[Tif_NonTIF],$A$4)</f>
        <v>6541184</v>
      </c>
      <c r="O108" s="8">
        <f>SUMIFS(TaxableValuation[Taxable Utilities],TaxableValuation[Dist],$C108,TaxableValuation[Tif_NonTIF],$A$4)</f>
        <v>2385317</v>
      </c>
      <c r="P108" s="8">
        <f>SUMIFS(TaxableValuation[Taxable Other],TaxableValuation[Dist],$C108,TaxableValuation[Tif_NonTIF],$A$4)</f>
        <v>0</v>
      </c>
      <c r="Q108" s="8">
        <f>SUMIFS(TaxableValuation[Taxable Gross],TaxableValuation[Dist],$C108,TaxableValuation[Tif_NonTIF],$A$4)</f>
        <v>181388175</v>
      </c>
      <c r="R108" s="8">
        <f>SUMIFS(TaxableValuation[Taxable Military Exempt],TaxableValuation[Dist],$C108,TaxableValuation[Tif_NonTIF],$A$4)</f>
        <v>290764</v>
      </c>
      <c r="S108" s="8">
        <f>SUMIFS(TaxableValuation[Taxable Net],TaxableValuation[Dist],$C108,TaxableValuation[Tif_NonTIF],$A$4)</f>
        <v>181097411</v>
      </c>
      <c r="T108" s="8">
        <f>SUMIFS(TaxableValuation[Taxable Gas &amp; Elec Utilities],TaxableValuation[Dist],$C108,TaxableValuation[Tif_NonTIF],$A$4)</f>
        <v>47803528</v>
      </c>
      <c r="U108" s="8">
        <f t="shared" si="1"/>
        <v>228900939</v>
      </c>
    </row>
    <row r="109" spans="1:21" x14ac:dyDescent="0.25">
      <c r="A109">
        <f>'Assessed Non-TIF'!A109</f>
        <v>2024</v>
      </c>
      <c r="B109" t="str">
        <f>'Assessed Non-TIF'!B109</f>
        <v>09</v>
      </c>
      <c r="C109" t="str">
        <f>'Assessed Non-TIF'!C109</f>
        <v>1965</v>
      </c>
      <c r="D109" t="str">
        <f>'Assessed Non-TIF'!D109</f>
        <v>1965</v>
      </c>
      <c r="E109" t="str">
        <f>'Assessed Non-TIF'!E109</f>
        <v>EASTON VALLEY</v>
      </c>
      <c r="F109" t="str">
        <f>'Assessed Non-TIF'!F109</f>
        <v>Easton Valley</v>
      </c>
      <c r="G109" s="8">
        <f>SUMIFS(TaxableValuation[Taxable Residential],TaxableValuation[Dist],$C109,TaxableValuation[Tif_NonTIF],$A$4)</f>
        <v>131177873</v>
      </c>
      <c r="H109" s="8">
        <f>SUMIFS(TaxableValuation[Taxable Ag Land],TaxableValuation[Dist],$C109,TaxableValuation[Tif_NonTIF],$A$4)</f>
        <v>115118207</v>
      </c>
      <c r="I109" s="8">
        <f>SUMIFS(TaxableValuation[Taxable Ag Building],TaxableValuation[Dist],$C109,TaxableValuation[Tif_NonTIF],$A$4)</f>
        <v>7162784</v>
      </c>
      <c r="J109" s="8">
        <f>SUMIFS(TaxableValuation[Taxable Commercial],TaxableValuation[Dist],$C109,TaxableValuation[Tif_NonTIF],$A$4)</f>
        <v>14456783</v>
      </c>
      <c r="K109" s="8">
        <f>SUMIFS(TaxableValuation[Taxable Industrial],TaxableValuation[Dist],$C109,TaxableValuation[Tif_NonTIF],$A$4)</f>
        <v>3343159</v>
      </c>
      <c r="L109" s="8">
        <f>SUMIFS(TaxableValuation[Taxable Reserved],TaxableValuation[Dist],$C109,TaxableValuation[Tif_NonTIF],$A$4)</f>
        <v>0</v>
      </c>
      <c r="M109" s="8">
        <f>SUMIFS(TaxableValuation[Taxable Reserved2],TaxableValuation[Dist],$C109,TaxableValuation[Tif_NonTIF],$A$4)</f>
        <v>0</v>
      </c>
      <c r="N109" s="8">
        <f>SUMIFS(TaxableValuation[Taxable Railroads],TaxableValuation[Dist],$C109,TaxableValuation[Tif_NonTIF],$A$4)</f>
        <v>5146850</v>
      </c>
      <c r="O109" s="8">
        <f>SUMIFS(TaxableValuation[Taxable Utilities],TaxableValuation[Dist],$C109,TaxableValuation[Tif_NonTIF],$A$4)</f>
        <v>1077248</v>
      </c>
      <c r="P109" s="8">
        <f>SUMIFS(TaxableValuation[Taxable Other],TaxableValuation[Dist],$C109,TaxableValuation[Tif_NonTIF],$A$4)</f>
        <v>545600</v>
      </c>
      <c r="Q109" s="8">
        <f>SUMIFS(TaxableValuation[Taxable Gross],TaxableValuation[Dist],$C109,TaxableValuation[Tif_NonTIF],$A$4)</f>
        <v>278028504</v>
      </c>
      <c r="R109" s="8">
        <f>SUMIFS(TaxableValuation[Taxable Military Exempt],TaxableValuation[Dist],$C109,TaxableValuation[Tif_NonTIF],$A$4)</f>
        <v>361140</v>
      </c>
      <c r="S109" s="8">
        <f>SUMIFS(TaxableValuation[Taxable Net],TaxableValuation[Dist],$C109,TaxableValuation[Tif_NonTIF],$A$4)</f>
        <v>277667364</v>
      </c>
      <c r="T109" s="8">
        <f>SUMIFS(TaxableValuation[Taxable Gas &amp; Elec Utilities],TaxableValuation[Dist],$C109,TaxableValuation[Tif_NonTIF],$A$4)</f>
        <v>4183176</v>
      </c>
      <c r="U109" s="8">
        <f t="shared" si="1"/>
        <v>281850540</v>
      </c>
    </row>
    <row r="110" spans="1:21" x14ac:dyDescent="0.25">
      <c r="A110">
        <f>'Assessed Non-TIF'!A110</f>
        <v>2024</v>
      </c>
      <c r="B110" t="str">
        <f>'Assessed Non-TIF'!B110</f>
        <v>15</v>
      </c>
      <c r="C110" t="str">
        <f>'Assessed Non-TIF'!C110</f>
        <v>0657</v>
      </c>
      <c r="D110" t="str">
        <f>'Assessed Non-TIF'!D110</f>
        <v>0657</v>
      </c>
      <c r="E110" t="str">
        <f>'Assessed Non-TIF'!E110</f>
        <v>EDDYVILLE-BLAKESBURG-FREMONT</v>
      </c>
      <c r="F110" t="str">
        <f>'Assessed Non-TIF'!F110</f>
        <v>Eddyville-Blakesburg-Fremont</v>
      </c>
      <c r="G110" s="8">
        <f>SUMIFS(TaxableValuation[Taxable Residential],TaxableValuation[Dist],$C110,TaxableValuation[Tif_NonTIF],$A$4)</f>
        <v>126541682</v>
      </c>
      <c r="H110" s="8">
        <f>SUMIFS(TaxableValuation[Taxable Ag Land],TaxableValuation[Dist],$C110,TaxableValuation[Tif_NonTIF],$A$4)</f>
        <v>140115769</v>
      </c>
      <c r="I110" s="8">
        <f>SUMIFS(TaxableValuation[Taxable Ag Building],TaxableValuation[Dist],$C110,TaxableValuation[Tif_NonTIF],$A$4)</f>
        <v>6459109</v>
      </c>
      <c r="J110" s="8">
        <f>SUMIFS(TaxableValuation[Taxable Commercial],TaxableValuation[Dist],$C110,TaxableValuation[Tif_NonTIF],$A$4)</f>
        <v>12613075</v>
      </c>
      <c r="K110" s="8">
        <f>SUMIFS(TaxableValuation[Taxable Industrial],TaxableValuation[Dist],$C110,TaxableValuation[Tif_NonTIF],$A$4)</f>
        <v>160867220</v>
      </c>
      <c r="L110" s="8">
        <f>SUMIFS(TaxableValuation[Taxable Reserved],TaxableValuation[Dist],$C110,TaxableValuation[Tif_NonTIF],$A$4)</f>
        <v>0</v>
      </c>
      <c r="M110" s="8">
        <f>SUMIFS(TaxableValuation[Taxable Reserved2],TaxableValuation[Dist],$C110,TaxableValuation[Tif_NonTIF],$A$4)</f>
        <v>0</v>
      </c>
      <c r="N110" s="8">
        <f>SUMIFS(TaxableValuation[Taxable Railroads],TaxableValuation[Dist],$C110,TaxableValuation[Tif_NonTIF],$A$4)</f>
        <v>20506227</v>
      </c>
      <c r="O110" s="8">
        <f>SUMIFS(TaxableValuation[Taxable Utilities],TaxableValuation[Dist],$C110,TaxableValuation[Tif_NonTIF],$A$4)</f>
        <v>22832969</v>
      </c>
      <c r="P110" s="8">
        <f>SUMIFS(TaxableValuation[Taxable Other],TaxableValuation[Dist],$C110,TaxableValuation[Tif_NonTIF],$A$4)</f>
        <v>14865</v>
      </c>
      <c r="Q110" s="8">
        <f>SUMIFS(TaxableValuation[Taxable Gross],TaxableValuation[Dist],$C110,TaxableValuation[Tif_NonTIF],$A$4)</f>
        <v>489950916</v>
      </c>
      <c r="R110" s="8">
        <f>SUMIFS(TaxableValuation[Taxable Military Exempt],TaxableValuation[Dist],$C110,TaxableValuation[Tif_NonTIF],$A$4)</f>
        <v>344980</v>
      </c>
      <c r="S110" s="8">
        <f>SUMIFS(TaxableValuation[Taxable Net],TaxableValuation[Dist],$C110,TaxableValuation[Tif_NonTIF],$A$4)</f>
        <v>489605936</v>
      </c>
      <c r="T110" s="8">
        <f>SUMIFS(TaxableValuation[Taxable Gas &amp; Elec Utilities],TaxableValuation[Dist],$C110,TaxableValuation[Tif_NonTIF],$A$4)</f>
        <v>71031505</v>
      </c>
      <c r="U110" s="8">
        <f t="shared" si="1"/>
        <v>560637441</v>
      </c>
    </row>
    <row r="111" spans="1:21" x14ac:dyDescent="0.25">
      <c r="A111">
        <f>'Assessed Non-TIF'!A111</f>
        <v>2024</v>
      </c>
      <c r="B111" t="str">
        <f>'Assessed Non-TIF'!B111</f>
        <v>01</v>
      </c>
      <c r="C111" t="str">
        <f>'Assessed Non-TIF'!C111</f>
        <v>1989</v>
      </c>
      <c r="D111" t="str">
        <f>'Assessed Non-TIF'!D111</f>
        <v>1989</v>
      </c>
      <c r="E111" t="str">
        <f>'Assessed Non-TIF'!E111</f>
        <v>EDGEWOOD-COLESBURG</v>
      </c>
      <c r="F111" t="str">
        <f>'Assessed Non-TIF'!F111</f>
        <v>Edgewood-Colesburg</v>
      </c>
      <c r="G111" s="8">
        <f>SUMIFS(TaxableValuation[Taxable Residential],TaxableValuation[Dist],$C111,TaxableValuation[Tif_NonTIF],$A$4)</f>
        <v>82589024</v>
      </c>
      <c r="H111" s="8">
        <f>SUMIFS(TaxableValuation[Taxable Ag Land],TaxableValuation[Dist],$C111,TaxableValuation[Tif_NonTIF],$A$4)</f>
        <v>74610901</v>
      </c>
      <c r="I111" s="8">
        <f>SUMIFS(TaxableValuation[Taxable Ag Building],TaxableValuation[Dist],$C111,TaxableValuation[Tif_NonTIF],$A$4)</f>
        <v>8101550</v>
      </c>
      <c r="J111" s="8">
        <f>SUMIFS(TaxableValuation[Taxable Commercial],TaxableValuation[Dist],$C111,TaxableValuation[Tif_NonTIF],$A$4)</f>
        <v>18192715</v>
      </c>
      <c r="K111" s="8">
        <f>SUMIFS(TaxableValuation[Taxable Industrial],TaxableValuation[Dist],$C111,TaxableValuation[Tif_NonTIF],$A$4)</f>
        <v>6743138</v>
      </c>
      <c r="L111" s="8">
        <f>SUMIFS(TaxableValuation[Taxable Reserved],TaxableValuation[Dist],$C111,TaxableValuation[Tif_NonTIF],$A$4)</f>
        <v>0</v>
      </c>
      <c r="M111" s="8">
        <f>SUMIFS(TaxableValuation[Taxable Reserved2],TaxableValuation[Dist],$C111,TaxableValuation[Tif_NonTIF],$A$4)</f>
        <v>0</v>
      </c>
      <c r="N111" s="8">
        <f>SUMIFS(TaxableValuation[Taxable Railroads],TaxableValuation[Dist],$C111,TaxableValuation[Tif_NonTIF],$A$4)</f>
        <v>0</v>
      </c>
      <c r="O111" s="8">
        <f>SUMIFS(TaxableValuation[Taxable Utilities],TaxableValuation[Dist],$C111,TaxableValuation[Tif_NonTIF],$A$4)</f>
        <v>718108</v>
      </c>
      <c r="P111" s="8">
        <f>SUMIFS(TaxableValuation[Taxable Other],TaxableValuation[Dist],$C111,TaxableValuation[Tif_NonTIF],$A$4)</f>
        <v>0</v>
      </c>
      <c r="Q111" s="8">
        <f>SUMIFS(TaxableValuation[Taxable Gross],TaxableValuation[Dist],$C111,TaxableValuation[Tif_NonTIF],$A$4)</f>
        <v>190955436</v>
      </c>
      <c r="R111" s="8">
        <f>SUMIFS(TaxableValuation[Taxable Military Exempt],TaxableValuation[Dist],$C111,TaxableValuation[Tif_NonTIF],$A$4)</f>
        <v>194460</v>
      </c>
      <c r="S111" s="8">
        <f>SUMIFS(TaxableValuation[Taxable Net],TaxableValuation[Dist],$C111,TaxableValuation[Tif_NonTIF],$A$4)</f>
        <v>190760976</v>
      </c>
      <c r="T111" s="8">
        <f>SUMIFS(TaxableValuation[Taxable Gas &amp; Elec Utilities],TaxableValuation[Dist],$C111,TaxableValuation[Tif_NonTIF],$A$4)</f>
        <v>2068839</v>
      </c>
      <c r="U111" s="8">
        <f t="shared" si="1"/>
        <v>192829815</v>
      </c>
    </row>
    <row r="112" spans="1:21" x14ac:dyDescent="0.25">
      <c r="A112">
        <f>'Assessed Non-TIF'!A112</f>
        <v>2024</v>
      </c>
      <c r="B112" t="str">
        <f>'Assessed Non-TIF'!B112</f>
        <v>07</v>
      </c>
      <c r="C112" t="str">
        <f>'Assessed Non-TIF'!C112</f>
        <v>2007</v>
      </c>
      <c r="D112" t="str">
        <f>'Assessed Non-TIF'!D112</f>
        <v>2007</v>
      </c>
      <c r="E112" t="str">
        <f>'Assessed Non-TIF'!E112</f>
        <v>ELDORA-NEW PROVIDENCE</v>
      </c>
      <c r="F112" t="str">
        <f>'Assessed Non-TIF'!F112</f>
        <v>Eldora-New Providence</v>
      </c>
      <c r="G112" s="8">
        <f>SUMIFS(TaxableValuation[Taxable Residential],TaxableValuation[Dist],$C112,TaxableValuation[Tif_NonTIF],$A$4)</f>
        <v>81543445</v>
      </c>
      <c r="H112" s="8">
        <f>SUMIFS(TaxableValuation[Taxable Ag Land],TaxableValuation[Dist],$C112,TaxableValuation[Tif_NonTIF],$A$4)</f>
        <v>107225157</v>
      </c>
      <c r="I112" s="8">
        <f>SUMIFS(TaxableValuation[Taxable Ag Building],TaxableValuation[Dist],$C112,TaxableValuation[Tif_NonTIF],$A$4)</f>
        <v>5702853</v>
      </c>
      <c r="J112" s="8">
        <f>SUMIFS(TaxableValuation[Taxable Commercial],TaxableValuation[Dist],$C112,TaxableValuation[Tif_NonTIF],$A$4)</f>
        <v>11089852</v>
      </c>
      <c r="K112" s="8">
        <f>SUMIFS(TaxableValuation[Taxable Industrial],TaxableValuation[Dist],$C112,TaxableValuation[Tif_NonTIF],$A$4)</f>
        <v>29468686</v>
      </c>
      <c r="L112" s="8">
        <f>SUMIFS(TaxableValuation[Taxable Reserved],TaxableValuation[Dist],$C112,TaxableValuation[Tif_NonTIF],$A$4)</f>
        <v>0</v>
      </c>
      <c r="M112" s="8">
        <f>SUMIFS(TaxableValuation[Taxable Reserved2],TaxableValuation[Dist],$C112,TaxableValuation[Tif_NonTIF],$A$4)</f>
        <v>0</v>
      </c>
      <c r="N112" s="8">
        <f>SUMIFS(TaxableValuation[Taxable Railroads],TaxableValuation[Dist],$C112,TaxableValuation[Tif_NonTIF],$A$4)</f>
        <v>0</v>
      </c>
      <c r="O112" s="8">
        <f>SUMIFS(TaxableValuation[Taxable Utilities],TaxableValuation[Dist],$C112,TaxableValuation[Tif_NonTIF],$A$4)</f>
        <v>7444390</v>
      </c>
      <c r="P112" s="8">
        <f>SUMIFS(TaxableValuation[Taxable Other],TaxableValuation[Dist],$C112,TaxableValuation[Tif_NonTIF],$A$4)</f>
        <v>0</v>
      </c>
      <c r="Q112" s="8">
        <f>SUMIFS(TaxableValuation[Taxable Gross],TaxableValuation[Dist],$C112,TaxableValuation[Tif_NonTIF],$A$4)</f>
        <v>242474383</v>
      </c>
      <c r="R112" s="8">
        <f>SUMIFS(TaxableValuation[Taxable Military Exempt],TaxableValuation[Dist],$C112,TaxableValuation[Tif_NonTIF],$A$4)</f>
        <v>331508</v>
      </c>
      <c r="S112" s="8">
        <f>SUMIFS(TaxableValuation[Taxable Net],TaxableValuation[Dist],$C112,TaxableValuation[Tif_NonTIF],$A$4)</f>
        <v>242142875</v>
      </c>
      <c r="T112" s="8">
        <f>SUMIFS(TaxableValuation[Taxable Gas &amp; Elec Utilities],TaxableValuation[Dist],$C112,TaxableValuation[Tif_NonTIF],$A$4)</f>
        <v>5291457</v>
      </c>
      <c r="U112" s="8">
        <f t="shared" si="1"/>
        <v>247434332</v>
      </c>
    </row>
    <row r="113" spans="1:21" x14ac:dyDescent="0.25">
      <c r="A113">
        <f>'Assessed Non-TIF'!A113</f>
        <v>2024</v>
      </c>
      <c r="B113" t="str">
        <f>'Assessed Non-TIF'!B113</f>
        <v>05</v>
      </c>
      <c r="C113" t="str">
        <f>'Assessed Non-TIF'!C113</f>
        <v>2088</v>
      </c>
      <c r="D113" t="str">
        <f>'Assessed Non-TIF'!D113</f>
        <v>2088</v>
      </c>
      <c r="E113" t="str">
        <f>'Assessed Non-TIF'!E113</f>
        <v>EMMETSBURG</v>
      </c>
      <c r="F113" t="str">
        <f>'Assessed Non-TIF'!F113</f>
        <v>Emmetsburg</v>
      </c>
      <c r="G113" s="8">
        <f>SUMIFS(TaxableValuation[Taxable Residential],TaxableValuation[Dist],$C113,TaxableValuation[Tif_NonTIF],$A$4)</f>
        <v>123795768</v>
      </c>
      <c r="H113" s="8">
        <f>SUMIFS(TaxableValuation[Taxable Ag Land],TaxableValuation[Dist],$C113,TaxableValuation[Tif_NonTIF],$A$4)</f>
        <v>153239505</v>
      </c>
      <c r="I113" s="8">
        <f>SUMIFS(TaxableValuation[Taxable Ag Building],TaxableValuation[Dist],$C113,TaxableValuation[Tif_NonTIF],$A$4)</f>
        <v>10156416</v>
      </c>
      <c r="J113" s="8">
        <f>SUMIFS(TaxableValuation[Taxable Commercial],TaxableValuation[Dist],$C113,TaxableValuation[Tif_NonTIF],$A$4)</f>
        <v>39291957</v>
      </c>
      <c r="K113" s="8">
        <f>SUMIFS(TaxableValuation[Taxable Industrial],TaxableValuation[Dist],$C113,TaxableValuation[Tif_NonTIF],$A$4)</f>
        <v>24086164</v>
      </c>
      <c r="L113" s="8">
        <f>SUMIFS(TaxableValuation[Taxable Reserved],TaxableValuation[Dist],$C113,TaxableValuation[Tif_NonTIF],$A$4)</f>
        <v>0</v>
      </c>
      <c r="M113" s="8">
        <f>SUMIFS(TaxableValuation[Taxable Reserved2],TaxableValuation[Dist],$C113,TaxableValuation[Tif_NonTIF],$A$4)</f>
        <v>0</v>
      </c>
      <c r="N113" s="8">
        <f>SUMIFS(TaxableValuation[Taxable Railroads],TaxableValuation[Dist],$C113,TaxableValuation[Tif_NonTIF],$A$4)</f>
        <v>22224788</v>
      </c>
      <c r="O113" s="8">
        <f>SUMIFS(TaxableValuation[Taxable Utilities],TaxableValuation[Dist],$C113,TaxableValuation[Tif_NonTIF],$A$4)</f>
        <v>1181726</v>
      </c>
      <c r="P113" s="8">
        <f>SUMIFS(TaxableValuation[Taxable Other],TaxableValuation[Dist],$C113,TaxableValuation[Tif_NonTIF],$A$4)</f>
        <v>0</v>
      </c>
      <c r="Q113" s="8">
        <f>SUMIFS(TaxableValuation[Taxable Gross],TaxableValuation[Dist],$C113,TaxableValuation[Tif_NonTIF],$A$4)</f>
        <v>373976324</v>
      </c>
      <c r="R113" s="8">
        <f>SUMIFS(TaxableValuation[Taxable Military Exempt],TaxableValuation[Dist],$C113,TaxableValuation[Tif_NonTIF],$A$4)</f>
        <v>408851</v>
      </c>
      <c r="S113" s="8">
        <f>SUMIFS(TaxableValuation[Taxable Net],TaxableValuation[Dist],$C113,TaxableValuation[Tif_NonTIF],$A$4)</f>
        <v>373567473</v>
      </c>
      <c r="T113" s="8">
        <f>SUMIFS(TaxableValuation[Taxable Gas &amp; Elec Utilities],TaxableValuation[Dist],$C113,TaxableValuation[Tif_NonTIF],$A$4)</f>
        <v>19472648</v>
      </c>
      <c r="U113" s="8">
        <f t="shared" si="1"/>
        <v>393040121</v>
      </c>
    </row>
    <row r="114" spans="1:21" x14ac:dyDescent="0.25">
      <c r="A114">
        <f>'Assessed Non-TIF'!A114</f>
        <v>2024</v>
      </c>
      <c r="B114" t="str">
        <f>'Assessed Non-TIF'!B114</f>
        <v>10</v>
      </c>
      <c r="C114" t="str">
        <f>'Assessed Non-TIF'!C114</f>
        <v>2097</v>
      </c>
      <c r="D114" t="str">
        <f>'Assessed Non-TIF'!D114</f>
        <v>2097</v>
      </c>
      <c r="E114" t="str">
        <f>'Assessed Non-TIF'!E114</f>
        <v>ENGLISH VALLEYS</v>
      </c>
      <c r="F114" t="str">
        <f>'Assessed Non-TIF'!F114</f>
        <v>English Valleys</v>
      </c>
      <c r="G114" s="8">
        <f>SUMIFS(TaxableValuation[Taxable Residential],TaxableValuation[Dist],$C114,TaxableValuation[Tif_NonTIF],$A$4)</f>
        <v>77918367</v>
      </c>
      <c r="H114" s="8">
        <f>SUMIFS(TaxableValuation[Taxable Ag Land],TaxableValuation[Dist],$C114,TaxableValuation[Tif_NonTIF],$A$4)</f>
        <v>122421660</v>
      </c>
      <c r="I114" s="8">
        <f>SUMIFS(TaxableValuation[Taxable Ag Building],TaxableValuation[Dist],$C114,TaxableValuation[Tif_NonTIF],$A$4)</f>
        <v>7432247</v>
      </c>
      <c r="J114" s="8">
        <f>SUMIFS(TaxableValuation[Taxable Commercial],TaxableValuation[Dist],$C114,TaxableValuation[Tif_NonTIF],$A$4)</f>
        <v>7345649</v>
      </c>
      <c r="K114" s="8">
        <f>SUMIFS(TaxableValuation[Taxable Industrial],TaxableValuation[Dist],$C114,TaxableValuation[Tif_NonTIF],$A$4)</f>
        <v>3557648</v>
      </c>
      <c r="L114" s="8">
        <f>SUMIFS(TaxableValuation[Taxable Reserved],TaxableValuation[Dist],$C114,TaxableValuation[Tif_NonTIF],$A$4)</f>
        <v>0</v>
      </c>
      <c r="M114" s="8">
        <f>SUMIFS(TaxableValuation[Taxable Reserved2],TaxableValuation[Dist],$C114,TaxableValuation[Tif_NonTIF],$A$4)</f>
        <v>0</v>
      </c>
      <c r="N114" s="8">
        <f>SUMIFS(TaxableValuation[Taxable Railroads],TaxableValuation[Dist],$C114,TaxableValuation[Tif_NonTIF],$A$4)</f>
        <v>0</v>
      </c>
      <c r="O114" s="8">
        <f>SUMIFS(TaxableValuation[Taxable Utilities],TaxableValuation[Dist],$C114,TaxableValuation[Tif_NonTIF],$A$4)</f>
        <v>11133125</v>
      </c>
      <c r="P114" s="8">
        <f>SUMIFS(TaxableValuation[Taxable Other],TaxableValuation[Dist],$C114,TaxableValuation[Tif_NonTIF],$A$4)</f>
        <v>0</v>
      </c>
      <c r="Q114" s="8">
        <f>SUMIFS(TaxableValuation[Taxable Gross],TaxableValuation[Dist],$C114,TaxableValuation[Tif_NonTIF],$A$4)</f>
        <v>229808696</v>
      </c>
      <c r="R114" s="8">
        <f>SUMIFS(TaxableValuation[Taxable Military Exempt],TaxableValuation[Dist],$C114,TaxableValuation[Tif_NonTIF],$A$4)</f>
        <v>220388</v>
      </c>
      <c r="S114" s="8">
        <f>SUMIFS(TaxableValuation[Taxable Net],TaxableValuation[Dist],$C114,TaxableValuation[Tif_NonTIF],$A$4)</f>
        <v>229588308</v>
      </c>
      <c r="T114" s="8">
        <f>SUMIFS(TaxableValuation[Taxable Gas &amp; Elec Utilities],TaxableValuation[Dist],$C114,TaxableValuation[Tif_NonTIF],$A$4)</f>
        <v>6427035</v>
      </c>
      <c r="U114" s="8">
        <f t="shared" si="1"/>
        <v>236015343</v>
      </c>
    </row>
    <row r="115" spans="1:21" x14ac:dyDescent="0.25">
      <c r="A115">
        <f>'Assessed Non-TIF'!A115</f>
        <v>2024</v>
      </c>
      <c r="B115" t="str">
        <f>'Assessed Non-TIF'!B115</f>
        <v>13</v>
      </c>
      <c r="C115" t="str">
        <f>'Assessed Non-TIF'!C115</f>
        <v>2113</v>
      </c>
      <c r="D115" t="str">
        <f>'Assessed Non-TIF'!D115</f>
        <v>2113</v>
      </c>
      <c r="E115" t="str">
        <f>'Assessed Non-TIF'!E115</f>
        <v>ESSEX</v>
      </c>
      <c r="F115" t="str">
        <f>'Assessed Non-TIF'!F115</f>
        <v>Essex</v>
      </c>
      <c r="G115" s="8">
        <f>SUMIFS(TaxableValuation[Taxable Residential],TaxableValuation[Dist],$C115,TaxableValuation[Tif_NonTIF],$A$4)</f>
        <v>32403302</v>
      </c>
      <c r="H115" s="8">
        <f>SUMIFS(TaxableValuation[Taxable Ag Land],TaxableValuation[Dist],$C115,TaxableValuation[Tif_NonTIF],$A$4)</f>
        <v>61312930</v>
      </c>
      <c r="I115" s="8">
        <f>SUMIFS(TaxableValuation[Taxable Ag Building],TaxableValuation[Dist],$C115,TaxableValuation[Tif_NonTIF],$A$4)</f>
        <v>2488974</v>
      </c>
      <c r="J115" s="8">
        <f>SUMIFS(TaxableValuation[Taxable Commercial],TaxableValuation[Dist],$C115,TaxableValuation[Tif_NonTIF],$A$4)</f>
        <v>3491633</v>
      </c>
      <c r="K115" s="8">
        <f>SUMIFS(TaxableValuation[Taxable Industrial],TaxableValuation[Dist],$C115,TaxableValuation[Tif_NonTIF],$A$4)</f>
        <v>0</v>
      </c>
      <c r="L115" s="8">
        <f>SUMIFS(TaxableValuation[Taxable Reserved],TaxableValuation[Dist],$C115,TaxableValuation[Tif_NonTIF],$A$4)</f>
        <v>0</v>
      </c>
      <c r="M115" s="8">
        <f>SUMIFS(TaxableValuation[Taxable Reserved2],TaxableValuation[Dist],$C115,TaxableValuation[Tif_NonTIF],$A$4)</f>
        <v>0</v>
      </c>
      <c r="N115" s="8">
        <f>SUMIFS(TaxableValuation[Taxable Railroads],TaxableValuation[Dist],$C115,TaxableValuation[Tif_NonTIF],$A$4)</f>
        <v>6426999</v>
      </c>
      <c r="O115" s="8">
        <f>SUMIFS(TaxableValuation[Taxable Utilities],TaxableValuation[Dist],$C115,TaxableValuation[Tif_NonTIF],$A$4)</f>
        <v>0</v>
      </c>
      <c r="P115" s="8">
        <f>SUMIFS(TaxableValuation[Taxable Other],TaxableValuation[Dist],$C115,TaxableValuation[Tif_NonTIF],$A$4)</f>
        <v>0</v>
      </c>
      <c r="Q115" s="8">
        <f>SUMIFS(TaxableValuation[Taxable Gross],TaxableValuation[Dist],$C115,TaxableValuation[Tif_NonTIF],$A$4)</f>
        <v>106123838</v>
      </c>
      <c r="R115" s="8">
        <f>SUMIFS(TaxableValuation[Taxable Military Exempt],TaxableValuation[Dist],$C115,TaxableValuation[Tif_NonTIF],$A$4)</f>
        <v>133344</v>
      </c>
      <c r="S115" s="8">
        <f>SUMIFS(TaxableValuation[Taxable Net],TaxableValuation[Dist],$C115,TaxableValuation[Tif_NonTIF],$A$4)</f>
        <v>105990494</v>
      </c>
      <c r="T115" s="8">
        <f>SUMIFS(TaxableValuation[Taxable Gas &amp; Elec Utilities],TaxableValuation[Dist],$C115,TaxableValuation[Tif_NonTIF],$A$4)</f>
        <v>2063978</v>
      </c>
      <c r="U115" s="8">
        <f t="shared" si="1"/>
        <v>108054472</v>
      </c>
    </row>
    <row r="116" spans="1:21" x14ac:dyDescent="0.25">
      <c r="A116">
        <f>'Assessed Non-TIF'!A116</f>
        <v>2024</v>
      </c>
      <c r="B116" t="str">
        <f>'Assessed Non-TIF'!B116</f>
        <v>05</v>
      </c>
      <c r="C116" t="str">
        <f>'Assessed Non-TIF'!C116</f>
        <v>2124</v>
      </c>
      <c r="D116" t="str">
        <f>'Assessed Non-TIF'!D116</f>
        <v>2124</v>
      </c>
      <c r="E116" t="str">
        <f>'Assessed Non-TIF'!E116</f>
        <v>ESTHERVILLE-LINCOLN CENTRAL</v>
      </c>
      <c r="F116" t="str">
        <f>'Assessed Non-TIF'!F116</f>
        <v>Estherville-Lincoln Central</v>
      </c>
      <c r="G116" s="8">
        <f>SUMIFS(TaxableValuation[Taxable Residential],TaxableValuation[Dist],$C116,TaxableValuation[Tif_NonTIF],$A$4)</f>
        <v>168962420</v>
      </c>
      <c r="H116" s="8">
        <f>SUMIFS(TaxableValuation[Taxable Ag Land],TaxableValuation[Dist],$C116,TaxableValuation[Tif_NonTIF],$A$4)</f>
        <v>141664189</v>
      </c>
      <c r="I116" s="8">
        <f>SUMIFS(TaxableValuation[Taxable Ag Building],TaxableValuation[Dist],$C116,TaxableValuation[Tif_NonTIF],$A$4)</f>
        <v>14898873</v>
      </c>
      <c r="J116" s="8">
        <f>SUMIFS(TaxableValuation[Taxable Commercial],TaxableValuation[Dist],$C116,TaxableValuation[Tif_NonTIF],$A$4)</f>
        <v>30737595</v>
      </c>
      <c r="K116" s="8">
        <f>SUMIFS(TaxableValuation[Taxable Industrial],TaxableValuation[Dist],$C116,TaxableValuation[Tif_NonTIF],$A$4)</f>
        <v>22555018</v>
      </c>
      <c r="L116" s="8">
        <f>SUMIFS(TaxableValuation[Taxable Reserved],TaxableValuation[Dist],$C116,TaxableValuation[Tif_NonTIF],$A$4)</f>
        <v>0</v>
      </c>
      <c r="M116" s="8">
        <f>SUMIFS(TaxableValuation[Taxable Reserved2],TaxableValuation[Dist],$C116,TaxableValuation[Tif_NonTIF],$A$4)</f>
        <v>0</v>
      </c>
      <c r="N116" s="8">
        <f>SUMIFS(TaxableValuation[Taxable Railroads],TaxableValuation[Dist],$C116,TaxableValuation[Tif_NonTIF],$A$4)</f>
        <v>28313666</v>
      </c>
      <c r="O116" s="8">
        <f>SUMIFS(TaxableValuation[Taxable Utilities],TaxableValuation[Dist],$C116,TaxableValuation[Tif_NonTIF],$A$4)</f>
        <v>1919475</v>
      </c>
      <c r="P116" s="8">
        <f>SUMIFS(TaxableValuation[Taxable Other],TaxableValuation[Dist],$C116,TaxableValuation[Tif_NonTIF],$A$4)</f>
        <v>0</v>
      </c>
      <c r="Q116" s="8">
        <f>SUMIFS(TaxableValuation[Taxable Gross],TaxableValuation[Dist],$C116,TaxableValuation[Tif_NonTIF],$A$4)</f>
        <v>409051236</v>
      </c>
      <c r="R116" s="8">
        <f>SUMIFS(TaxableValuation[Taxable Military Exempt],TaxableValuation[Dist],$C116,TaxableValuation[Tif_NonTIF],$A$4)</f>
        <v>609308</v>
      </c>
      <c r="S116" s="8">
        <f>SUMIFS(TaxableValuation[Taxable Net],TaxableValuation[Dist],$C116,TaxableValuation[Tif_NonTIF],$A$4)</f>
        <v>408441928</v>
      </c>
      <c r="T116" s="8">
        <f>SUMIFS(TaxableValuation[Taxable Gas &amp; Elec Utilities],TaxableValuation[Dist],$C116,TaxableValuation[Tif_NonTIF],$A$4)</f>
        <v>4354414</v>
      </c>
      <c r="U116" s="8">
        <f t="shared" si="1"/>
        <v>412796342</v>
      </c>
    </row>
    <row r="117" spans="1:21" x14ac:dyDescent="0.25">
      <c r="A117">
        <f>'Assessed Non-TIF'!A117</f>
        <v>2024</v>
      </c>
      <c r="B117" t="str">
        <f>'Assessed Non-TIF'!B117</f>
        <v>11</v>
      </c>
      <c r="C117" t="str">
        <f>'Assessed Non-TIF'!C117</f>
        <v>2151</v>
      </c>
      <c r="D117" t="str">
        <f>'Assessed Non-TIF'!D117</f>
        <v>2151</v>
      </c>
      <c r="E117" t="str">
        <f>'Assessed Non-TIF'!E117</f>
        <v>EXIRA-ELK HORN-KIMBALLTON</v>
      </c>
      <c r="F117" t="str">
        <f>'Assessed Non-TIF'!F117</f>
        <v>Exira-Elk Horn-Kimballton</v>
      </c>
      <c r="G117" s="8">
        <f>SUMIFS(TaxableValuation[Taxable Residential],TaxableValuation[Dist],$C117,TaxableValuation[Tif_NonTIF],$A$4)</f>
        <v>61957314</v>
      </c>
      <c r="H117" s="8">
        <f>SUMIFS(TaxableValuation[Taxable Ag Land],TaxableValuation[Dist],$C117,TaxableValuation[Tif_NonTIF],$A$4)</f>
        <v>161686102</v>
      </c>
      <c r="I117" s="8">
        <f>SUMIFS(TaxableValuation[Taxable Ag Building],TaxableValuation[Dist],$C117,TaxableValuation[Tif_NonTIF],$A$4)</f>
        <v>6250426</v>
      </c>
      <c r="J117" s="8">
        <f>SUMIFS(TaxableValuation[Taxable Commercial],TaxableValuation[Dist],$C117,TaxableValuation[Tif_NonTIF],$A$4)</f>
        <v>5723880</v>
      </c>
      <c r="K117" s="8">
        <f>SUMIFS(TaxableValuation[Taxable Industrial],TaxableValuation[Dist],$C117,TaxableValuation[Tif_NonTIF],$A$4)</f>
        <v>6544837</v>
      </c>
      <c r="L117" s="8">
        <f>SUMIFS(TaxableValuation[Taxable Reserved],TaxableValuation[Dist],$C117,TaxableValuation[Tif_NonTIF],$A$4)</f>
        <v>0</v>
      </c>
      <c r="M117" s="8">
        <f>SUMIFS(TaxableValuation[Taxable Reserved2],TaxableValuation[Dist],$C117,TaxableValuation[Tif_NonTIF],$A$4)</f>
        <v>0</v>
      </c>
      <c r="N117" s="8">
        <f>SUMIFS(TaxableValuation[Taxable Railroads],TaxableValuation[Dist],$C117,TaxableValuation[Tif_NonTIF],$A$4)</f>
        <v>0</v>
      </c>
      <c r="O117" s="8">
        <f>SUMIFS(TaxableValuation[Taxable Utilities],TaxableValuation[Dist],$C117,TaxableValuation[Tif_NonTIF],$A$4)</f>
        <v>15883281</v>
      </c>
      <c r="P117" s="8">
        <f>SUMIFS(TaxableValuation[Taxable Other],TaxableValuation[Dist],$C117,TaxableValuation[Tif_NonTIF],$A$4)</f>
        <v>0</v>
      </c>
      <c r="Q117" s="8">
        <f>SUMIFS(TaxableValuation[Taxable Gross],TaxableValuation[Dist],$C117,TaxableValuation[Tif_NonTIF],$A$4)</f>
        <v>258045840</v>
      </c>
      <c r="R117" s="8">
        <f>SUMIFS(TaxableValuation[Taxable Military Exempt],TaxableValuation[Dist],$C117,TaxableValuation[Tif_NonTIF],$A$4)</f>
        <v>292616</v>
      </c>
      <c r="S117" s="8">
        <f>SUMIFS(TaxableValuation[Taxable Net],TaxableValuation[Dist],$C117,TaxableValuation[Tif_NonTIF],$A$4)</f>
        <v>257753224</v>
      </c>
      <c r="T117" s="8">
        <f>SUMIFS(TaxableValuation[Taxable Gas &amp; Elec Utilities],TaxableValuation[Dist],$C117,TaxableValuation[Tif_NonTIF],$A$4)</f>
        <v>7045831</v>
      </c>
      <c r="U117" s="8">
        <f t="shared" si="1"/>
        <v>264799055</v>
      </c>
    </row>
    <row r="118" spans="1:21" x14ac:dyDescent="0.25">
      <c r="A118">
        <f>'Assessed Non-TIF'!A118</f>
        <v>2024</v>
      </c>
      <c r="B118" t="str">
        <f>'Assessed Non-TIF'!B118</f>
        <v>15</v>
      </c>
      <c r="C118" t="str">
        <f>'Assessed Non-TIF'!C118</f>
        <v>2169</v>
      </c>
      <c r="D118" t="str">
        <f>'Assessed Non-TIF'!D118</f>
        <v>2169</v>
      </c>
      <c r="E118" t="str">
        <f>'Assessed Non-TIF'!E118</f>
        <v>FAIRFIELD</v>
      </c>
      <c r="F118" t="str">
        <f>'Assessed Non-TIF'!F118</f>
        <v>Fairfield</v>
      </c>
      <c r="G118" s="8">
        <f>SUMIFS(TaxableValuation[Taxable Residential],TaxableValuation[Dist],$C118,TaxableValuation[Tif_NonTIF],$A$4)</f>
        <v>442433554</v>
      </c>
      <c r="H118" s="8">
        <f>SUMIFS(TaxableValuation[Taxable Ag Land],TaxableValuation[Dist],$C118,TaxableValuation[Tif_NonTIF],$A$4)</f>
        <v>185988713</v>
      </c>
      <c r="I118" s="8">
        <f>SUMIFS(TaxableValuation[Taxable Ag Building],TaxableValuation[Dist],$C118,TaxableValuation[Tif_NonTIF],$A$4)</f>
        <v>12227786</v>
      </c>
      <c r="J118" s="8">
        <f>SUMIFS(TaxableValuation[Taxable Commercial],TaxableValuation[Dist],$C118,TaxableValuation[Tif_NonTIF],$A$4)</f>
        <v>92984069</v>
      </c>
      <c r="K118" s="8">
        <f>SUMIFS(TaxableValuation[Taxable Industrial],TaxableValuation[Dist],$C118,TaxableValuation[Tif_NonTIF],$A$4)</f>
        <v>13863030</v>
      </c>
      <c r="L118" s="8">
        <f>SUMIFS(TaxableValuation[Taxable Reserved],TaxableValuation[Dist],$C118,TaxableValuation[Tif_NonTIF],$A$4)</f>
        <v>0</v>
      </c>
      <c r="M118" s="8">
        <f>SUMIFS(TaxableValuation[Taxable Reserved2],TaxableValuation[Dist],$C118,TaxableValuation[Tif_NonTIF],$A$4)</f>
        <v>0</v>
      </c>
      <c r="N118" s="8">
        <f>SUMIFS(TaxableValuation[Taxable Railroads],TaxableValuation[Dist],$C118,TaxableValuation[Tif_NonTIF],$A$4)</f>
        <v>22810495</v>
      </c>
      <c r="O118" s="8">
        <f>SUMIFS(TaxableValuation[Taxable Utilities],TaxableValuation[Dist],$C118,TaxableValuation[Tif_NonTIF],$A$4)</f>
        <v>117126950</v>
      </c>
      <c r="P118" s="8">
        <f>SUMIFS(TaxableValuation[Taxable Other],TaxableValuation[Dist],$C118,TaxableValuation[Tif_NonTIF],$A$4)</f>
        <v>0</v>
      </c>
      <c r="Q118" s="8">
        <f>SUMIFS(TaxableValuation[Taxable Gross],TaxableValuation[Dist],$C118,TaxableValuation[Tif_NonTIF],$A$4)</f>
        <v>887434597</v>
      </c>
      <c r="R118" s="8">
        <f>SUMIFS(TaxableValuation[Taxable Military Exempt],TaxableValuation[Dist],$C118,TaxableValuation[Tif_NonTIF],$A$4)</f>
        <v>796360</v>
      </c>
      <c r="S118" s="8">
        <f>SUMIFS(TaxableValuation[Taxable Net],TaxableValuation[Dist],$C118,TaxableValuation[Tif_NonTIF],$A$4)</f>
        <v>886638237</v>
      </c>
      <c r="T118" s="8">
        <f>SUMIFS(TaxableValuation[Taxable Gas &amp; Elec Utilities],TaxableValuation[Dist],$C118,TaxableValuation[Tif_NonTIF],$A$4)</f>
        <v>11483369</v>
      </c>
      <c r="U118" s="8">
        <f t="shared" si="1"/>
        <v>898121606</v>
      </c>
    </row>
    <row r="119" spans="1:21" x14ac:dyDescent="0.25">
      <c r="A119">
        <f>'Assessed Non-TIF'!A119</f>
        <v>2024</v>
      </c>
      <c r="B119" t="str">
        <f>'Assessed Non-TIF'!B119</f>
        <v>07</v>
      </c>
      <c r="C119" t="str">
        <f>'Assessed Non-TIF'!C119</f>
        <v>2295</v>
      </c>
      <c r="D119" t="str">
        <f>'Assessed Non-TIF'!D119</f>
        <v>2295</v>
      </c>
      <c r="E119" t="str">
        <f>'Assessed Non-TIF'!E119</f>
        <v>FOREST CITY</v>
      </c>
      <c r="F119" t="str">
        <f>'Assessed Non-TIF'!F119</f>
        <v>Forest City</v>
      </c>
      <c r="G119" s="8">
        <f>SUMIFS(TaxableValuation[Taxable Residential],TaxableValuation[Dist],$C119,TaxableValuation[Tif_NonTIF],$A$4)</f>
        <v>197269257</v>
      </c>
      <c r="H119" s="8">
        <f>SUMIFS(TaxableValuation[Taxable Ag Land],TaxableValuation[Dist],$C119,TaxableValuation[Tif_NonTIF],$A$4)</f>
        <v>146803129</v>
      </c>
      <c r="I119" s="8">
        <f>SUMIFS(TaxableValuation[Taxable Ag Building],TaxableValuation[Dist],$C119,TaxableValuation[Tif_NonTIF],$A$4)</f>
        <v>8231179</v>
      </c>
      <c r="J119" s="8">
        <f>SUMIFS(TaxableValuation[Taxable Commercial],TaxableValuation[Dist],$C119,TaxableValuation[Tif_NonTIF],$A$4)</f>
        <v>45291815</v>
      </c>
      <c r="K119" s="8">
        <f>SUMIFS(TaxableValuation[Taxable Industrial],TaxableValuation[Dist],$C119,TaxableValuation[Tif_NonTIF],$A$4)</f>
        <v>51496314</v>
      </c>
      <c r="L119" s="8">
        <f>SUMIFS(TaxableValuation[Taxable Reserved],TaxableValuation[Dist],$C119,TaxableValuation[Tif_NonTIF],$A$4)</f>
        <v>0</v>
      </c>
      <c r="M119" s="8">
        <f>SUMIFS(TaxableValuation[Taxable Reserved2],TaxableValuation[Dist],$C119,TaxableValuation[Tif_NonTIF],$A$4)</f>
        <v>0</v>
      </c>
      <c r="N119" s="8">
        <f>SUMIFS(TaxableValuation[Taxable Railroads],TaxableValuation[Dist],$C119,TaxableValuation[Tif_NonTIF],$A$4)</f>
        <v>1826078</v>
      </c>
      <c r="O119" s="8">
        <f>SUMIFS(TaxableValuation[Taxable Utilities],TaxableValuation[Dist],$C119,TaxableValuation[Tif_NonTIF],$A$4)</f>
        <v>16413561</v>
      </c>
      <c r="P119" s="8">
        <f>SUMIFS(TaxableValuation[Taxable Other],TaxableValuation[Dist],$C119,TaxableValuation[Tif_NonTIF],$A$4)</f>
        <v>0</v>
      </c>
      <c r="Q119" s="8">
        <f>SUMIFS(TaxableValuation[Taxable Gross],TaxableValuation[Dist],$C119,TaxableValuation[Tif_NonTIF],$A$4)</f>
        <v>467331333</v>
      </c>
      <c r="R119" s="8">
        <f>SUMIFS(TaxableValuation[Taxable Military Exempt],TaxableValuation[Dist],$C119,TaxableValuation[Tif_NonTIF],$A$4)</f>
        <v>616716</v>
      </c>
      <c r="S119" s="8">
        <f>SUMIFS(TaxableValuation[Taxable Net],TaxableValuation[Dist],$C119,TaxableValuation[Tif_NonTIF],$A$4)</f>
        <v>466714617</v>
      </c>
      <c r="T119" s="8">
        <f>SUMIFS(TaxableValuation[Taxable Gas &amp; Elec Utilities],TaxableValuation[Dist],$C119,TaxableValuation[Tif_NonTIF],$A$4)</f>
        <v>3477303</v>
      </c>
      <c r="U119" s="8">
        <f t="shared" si="1"/>
        <v>470191920</v>
      </c>
    </row>
    <row r="120" spans="1:21" x14ac:dyDescent="0.25">
      <c r="A120">
        <f>'Assessed Non-TIF'!A120</f>
        <v>2024</v>
      </c>
      <c r="B120" t="str">
        <f>'Assessed Non-TIF'!B120</f>
        <v>05</v>
      </c>
      <c r="C120" t="str">
        <f>'Assessed Non-TIF'!C120</f>
        <v>2313</v>
      </c>
      <c r="D120" t="str">
        <f>'Assessed Non-TIF'!D120</f>
        <v>2313</v>
      </c>
      <c r="E120" t="str">
        <f>'Assessed Non-TIF'!E120</f>
        <v>FORT DODGE</v>
      </c>
      <c r="F120" t="str">
        <f>'Assessed Non-TIF'!F120</f>
        <v>Fort Dodge</v>
      </c>
      <c r="G120" s="8">
        <f>SUMIFS(TaxableValuation[Taxable Residential],TaxableValuation[Dist],$C120,TaxableValuation[Tif_NonTIF],$A$4)</f>
        <v>655498254</v>
      </c>
      <c r="H120" s="8">
        <f>SUMIFS(TaxableValuation[Taxable Ag Land],TaxableValuation[Dist],$C120,TaxableValuation[Tif_NonTIF],$A$4)</f>
        <v>96247411</v>
      </c>
      <c r="I120" s="8">
        <f>SUMIFS(TaxableValuation[Taxable Ag Building],TaxableValuation[Dist],$C120,TaxableValuation[Tif_NonTIF],$A$4)</f>
        <v>2410281</v>
      </c>
      <c r="J120" s="8">
        <f>SUMIFS(TaxableValuation[Taxable Commercial],TaxableValuation[Dist],$C120,TaxableValuation[Tif_NonTIF],$A$4)</f>
        <v>204786804</v>
      </c>
      <c r="K120" s="8">
        <f>SUMIFS(TaxableValuation[Taxable Industrial],TaxableValuation[Dist],$C120,TaxableValuation[Tif_NonTIF],$A$4)</f>
        <v>59332610</v>
      </c>
      <c r="L120" s="8">
        <f>SUMIFS(TaxableValuation[Taxable Reserved],TaxableValuation[Dist],$C120,TaxableValuation[Tif_NonTIF],$A$4)</f>
        <v>0</v>
      </c>
      <c r="M120" s="8">
        <f>SUMIFS(TaxableValuation[Taxable Reserved2],TaxableValuation[Dist],$C120,TaxableValuation[Tif_NonTIF],$A$4)</f>
        <v>0</v>
      </c>
      <c r="N120" s="8">
        <f>SUMIFS(TaxableValuation[Taxable Railroads],TaxableValuation[Dist],$C120,TaxableValuation[Tif_NonTIF],$A$4)</f>
        <v>19757585</v>
      </c>
      <c r="O120" s="8">
        <f>SUMIFS(TaxableValuation[Taxable Utilities],TaxableValuation[Dist],$C120,TaxableValuation[Tif_NonTIF],$A$4)</f>
        <v>14857116</v>
      </c>
      <c r="P120" s="8">
        <f>SUMIFS(TaxableValuation[Taxable Other],TaxableValuation[Dist],$C120,TaxableValuation[Tif_NonTIF],$A$4)</f>
        <v>33230</v>
      </c>
      <c r="Q120" s="8">
        <f>SUMIFS(TaxableValuation[Taxable Gross],TaxableValuation[Dist],$C120,TaxableValuation[Tif_NonTIF],$A$4)</f>
        <v>1052923291</v>
      </c>
      <c r="R120" s="8">
        <f>SUMIFS(TaxableValuation[Taxable Military Exempt],TaxableValuation[Dist],$C120,TaxableValuation[Tif_NonTIF],$A$4)</f>
        <v>1949681</v>
      </c>
      <c r="S120" s="8">
        <f>SUMIFS(TaxableValuation[Taxable Net],TaxableValuation[Dist],$C120,TaxableValuation[Tif_NonTIF],$A$4)</f>
        <v>1050973610</v>
      </c>
      <c r="T120" s="8">
        <f>SUMIFS(TaxableValuation[Taxable Gas &amp; Elec Utilities],TaxableValuation[Dist],$C120,TaxableValuation[Tif_NonTIF],$A$4)</f>
        <v>78863429</v>
      </c>
      <c r="U120" s="8">
        <f t="shared" si="1"/>
        <v>1129837039</v>
      </c>
    </row>
    <row r="121" spans="1:21" x14ac:dyDescent="0.25">
      <c r="A121">
        <f>'Assessed Non-TIF'!A121</f>
        <v>2024</v>
      </c>
      <c r="B121" t="str">
        <f>'Assessed Non-TIF'!B121</f>
        <v>15</v>
      </c>
      <c r="C121" t="str">
        <f>'Assessed Non-TIF'!C121</f>
        <v>2322</v>
      </c>
      <c r="D121" t="str">
        <f>'Assessed Non-TIF'!D121</f>
        <v>2322</v>
      </c>
      <c r="E121" t="str">
        <f>'Assessed Non-TIF'!E121</f>
        <v>FORT MADISON</v>
      </c>
      <c r="F121" t="str">
        <f>'Assessed Non-TIF'!F121</f>
        <v>Fort Madison</v>
      </c>
      <c r="G121" s="8">
        <f>SUMIFS(TaxableValuation[Taxable Residential],TaxableValuation[Dist],$C121,TaxableValuation[Tif_NonTIF],$A$4)</f>
        <v>408427037</v>
      </c>
      <c r="H121" s="8">
        <f>SUMIFS(TaxableValuation[Taxable Ag Land],TaxableValuation[Dist],$C121,TaxableValuation[Tif_NonTIF],$A$4)</f>
        <v>130660469</v>
      </c>
      <c r="I121" s="8">
        <f>SUMIFS(TaxableValuation[Taxable Ag Building],TaxableValuation[Dist],$C121,TaxableValuation[Tif_NonTIF],$A$4)</f>
        <v>6017389</v>
      </c>
      <c r="J121" s="8">
        <f>SUMIFS(TaxableValuation[Taxable Commercial],TaxableValuation[Dist],$C121,TaxableValuation[Tif_NonTIF],$A$4)</f>
        <v>76341068</v>
      </c>
      <c r="K121" s="8">
        <f>SUMIFS(TaxableValuation[Taxable Industrial],TaxableValuation[Dist],$C121,TaxableValuation[Tif_NonTIF],$A$4)</f>
        <v>44635157</v>
      </c>
      <c r="L121" s="8">
        <f>SUMIFS(TaxableValuation[Taxable Reserved],TaxableValuation[Dist],$C121,TaxableValuation[Tif_NonTIF],$A$4)</f>
        <v>0</v>
      </c>
      <c r="M121" s="8">
        <f>SUMIFS(TaxableValuation[Taxable Reserved2],TaxableValuation[Dist],$C121,TaxableValuation[Tif_NonTIF],$A$4)</f>
        <v>0</v>
      </c>
      <c r="N121" s="8">
        <f>SUMIFS(TaxableValuation[Taxable Railroads],TaxableValuation[Dist],$C121,TaxableValuation[Tif_NonTIF],$A$4)</f>
        <v>24723598</v>
      </c>
      <c r="O121" s="8">
        <f>SUMIFS(TaxableValuation[Taxable Utilities],TaxableValuation[Dist],$C121,TaxableValuation[Tif_NonTIF],$A$4)</f>
        <v>15053527</v>
      </c>
      <c r="P121" s="8">
        <f>SUMIFS(TaxableValuation[Taxable Other],TaxableValuation[Dist],$C121,TaxableValuation[Tif_NonTIF],$A$4)</f>
        <v>2196975</v>
      </c>
      <c r="Q121" s="8">
        <f>SUMIFS(TaxableValuation[Taxable Gross],TaxableValuation[Dist],$C121,TaxableValuation[Tif_NonTIF],$A$4)</f>
        <v>708055220</v>
      </c>
      <c r="R121" s="8">
        <f>SUMIFS(TaxableValuation[Taxable Military Exempt],TaxableValuation[Dist],$C121,TaxableValuation[Tif_NonTIF],$A$4)</f>
        <v>1525180</v>
      </c>
      <c r="S121" s="8">
        <f>SUMIFS(TaxableValuation[Taxable Net],TaxableValuation[Dist],$C121,TaxableValuation[Tif_NonTIF],$A$4)</f>
        <v>706530040</v>
      </c>
      <c r="T121" s="8">
        <f>SUMIFS(TaxableValuation[Taxable Gas &amp; Elec Utilities],TaxableValuation[Dist],$C121,TaxableValuation[Tif_NonTIF],$A$4)</f>
        <v>101186778</v>
      </c>
      <c r="U121" s="8">
        <f t="shared" si="1"/>
        <v>807716818</v>
      </c>
    </row>
    <row r="122" spans="1:21" x14ac:dyDescent="0.25">
      <c r="A122">
        <f>'Assessed Non-TIF'!A122</f>
        <v>2024</v>
      </c>
      <c r="B122" t="str">
        <f>'Assessed Non-TIF'!B122</f>
        <v>13</v>
      </c>
      <c r="C122" t="str">
        <f>'Assessed Non-TIF'!C122</f>
        <v>2369</v>
      </c>
      <c r="D122" t="str">
        <f>'Assessed Non-TIF'!D122</f>
        <v>2369</v>
      </c>
      <c r="E122" t="str">
        <f>'Assessed Non-TIF'!E122</f>
        <v>FREMONT-MILLS</v>
      </c>
      <c r="F122" t="str">
        <f>'Assessed Non-TIF'!F122</f>
        <v>Fremont-Mills</v>
      </c>
      <c r="G122" s="8">
        <f>SUMIFS(TaxableValuation[Taxable Residential],TaxableValuation[Dist],$C122,TaxableValuation[Tif_NonTIF],$A$4)</f>
        <v>76822267</v>
      </c>
      <c r="H122" s="8">
        <f>SUMIFS(TaxableValuation[Taxable Ag Land],TaxableValuation[Dist],$C122,TaxableValuation[Tif_NonTIF],$A$4)</f>
        <v>97540472</v>
      </c>
      <c r="I122" s="8">
        <f>SUMIFS(TaxableValuation[Taxable Ag Building],TaxableValuation[Dist],$C122,TaxableValuation[Tif_NonTIF],$A$4)</f>
        <v>2797350</v>
      </c>
      <c r="J122" s="8">
        <f>SUMIFS(TaxableValuation[Taxable Commercial],TaxableValuation[Dist],$C122,TaxableValuation[Tif_NonTIF],$A$4)</f>
        <v>9442051</v>
      </c>
      <c r="K122" s="8">
        <f>SUMIFS(TaxableValuation[Taxable Industrial],TaxableValuation[Dist],$C122,TaxableValuation[Tif_NonTIF],$A$4)</f>
        <v>241005</v>
      </c>
      <c r="L122" s="8">
        <f>SUMIFS(TaxableValuation[Taxable Reserved],TaxableValuation[Dist],$C122,TaxableValuation[Tif_NonTIF],$A$4)</f>
        <v>0</v>
      </c>
      <c r="M122" s="8">
        <f>SUMIFS(TaxableValuation[Taxable Reserved2],TaxableValuation[Dist],$C122,TaxableValuation[Tif_NonTIF],$A$4)</f>
        <v>0</v>
      </c>
      <c r="N122" s="8">
        <f>SUMIFS(TaxableValuation[Taxable Railroads],TaxableValuation[Dist],$C122,TaxableValuation[Tif_NonTIF],$A$4)</f>
        <v>9684679</v>
      </c>
      <c r="O122" s="8">
        <f>SUMIFS(TaxableValuation[Taxable Utilities],TaxableValuation[Dist],$C122,TaxableValuation[Tif_NonTIF],$A$4)</f>
        <v>5638262</v>
      </c>
      <c r="P122" s="8">
        <f>SUMIFS(TaxableValuation[Taxable Other],TaxableValuation[Dist],$C122,TaxableValuation[Tif_NonTIF],$A$4)</f>
        <v>0</v>
      </c>
      <c r="Q122" s="8">
        <f>SUMIFS(TaxableValuation[Taxable Gross],TaxableValuation[Dist],$C122,TaxableValuation[Tif_NonTIF],$A$4)</f>
        <v>202166086</v>
      </c>
      <c r="R122" s="8">
        <f>SUMIFS(TaxableValuation[Taxable Military Exempt],TaxableValuation[Dist],$C122,TaxableValuation[Tif_NonTIF],$A$4)</f>
        <v>201868</v>
      </c>
      <c r="S122" s="8">
        <f>SUMIFS(TaxableValuation[Taxable Net],TaxableValuation[Dist],$C122,TaxableValuation[Tif_NonTIF],$A$4)</f>
        <v>201964218</v>
      </c>
      <c r="T122" s="8">
        <f>SUMIFS(TaxableValuation[Taxable Gas &amp; Elec Utilities],TaxableValuation[Dist],$C122,TaxableValuation[Tif_NonTIF],$A$4)</f>
        <v>5980543</v>
      </c>
      <c r="U122" s="8">
        <f t="shared" si="1"/>
        <v>207944761</v>
      </c>
    </row>
    <row r="123" spans="1:21" x14ac:dyDescent="0.25">
      <c r="A123">
        <f>'Assessed Non-TIF'!A123</f>
        <v>2024</v>
      </c>
      <c r="B123" t="str">
        <f>'Assessed Non-TIF'!B123</f>
        <v>12</v>
      </c>
      <c r="C123" t="str">
        <f>'Assessed Non-TIF'!C123</f>
        <v>2376</v>
      </c>
      <c r="D123" t="str">
        <f>'Assessed Non-TIF'!D123</f>
        <v>2376</v>
      </c>
      <c r="E123" t="str">
        <f>'Assessed Non-TIF'!E123</f>
        <v>GALVA-HOLSTEIN</v>
      </c>
      <c r="F123" t="str">
        <f>'Assessed Non-TIF'!F123</f>
        <v>Galva-Holstein</v>
      </c>
      <c r="G123" s="8">
        <f>SUMIFS(TaxableValuation[Taxable Residential],TaxableValuation[Dist],$C123,TaxableValuation[Tif_NonTIF],$A$4)</f>
        <v>78757313</v>
      </c>
      <c r="H123" s="8">
        <f>SUMIFS(TaxableValuation[Taxable Ag Land],TaxableValuation[Dist],$C123,TaxableValuation[Tif_NonTIF],$A$4)</f>
        <v>170792854</v>
      </c>
      <c r="I123" s="8">
        <f>SUMIFS(TaxableValuation[Taxable Ag Building],TaxableValuation[Dist],$C123,TaxableValuation[Tif_NonTIF],$A$4)</f>
        <v>17999539</v>
      </c>
      <c r="J123" s="8">
        <f>SUMIFS(TaxableValuation[Taxable Commercial],TaxableValuation[Dist],$C123,TaxableValuation[Tif_NonTIF],$A$4)</f>
        <v>13201192</v>
      </c>
      <c r="K123" s="8">
        <f>SUMIFS(TaxableValuation[Taxable Industrial],TaxableValuation[Dist],$C123,TaxableValuation[Tif_NonTIF],$A$4)</f>
        <v>20551883</v>
      </c>
      <c r="L123" s="8">
        <f>SUMIFS(TaxableValuation[Taxable Reserved],TaxableValuation[Dist],$C123,TaxableValuation[Tif_NonTIF],$A$4)</f>
        <v>0</v>
      </c>
      <c r="M123" s="8">
        <f>SUMIFS(TaxableValuation[Taxable Reserved2],TaxableValuation[Dist],$C123,TaxableValuation[Tif_NonTIF],$A$4)</f>
        <v>0</v>
      </c>
      <c r="N123" s="8">
        <f>SUMIFS(TaxableValuation[Taxable Railroads],TaxableValuation[Dist],$C123,TaxableValuation[Tif_NonTIF],$A$4)</f>
        <v>0</v>
      </c>
      <c r="O123" s="8">
        <f>SUMIFS(TaxableValuation[Taxable Utilities],TaxableValuation[Dist],$C123,TaxableValuation[Tif_NonTIF],$A$4)</f>
        <v>1600244</v>
      </c>
      <c r="P123" s="8">
        <f>SUMIFS(TaxableValuation[Taxable Other],TaxableValuation[Dist],$C123,TaxableValuation[Tif_NonTIF],$A$4)</f>
        <v>0</v>
      </c>
      <c r="Q123" s="8">
        <f>SUMIFS(TaxableValuation[Taxable Gross],TaxableValuation[Dist],$C123,TaxableValuation[Tif_NonTIF],$A$4)</f>
        <v>302903025</v>
      </c>
      <c r="R123" s="8">
        <f>SUMIFS(TaxableValuation[Taxable Military Exempt],TaxableValuation[Dist],$C123,TaxableValuation[Tif_NonTIF],$A$4)</f>
        <v>231500</v>
      </c>
      <c r="S123" s="8">
        <f>SUMIFS(TaxableValuation[Taxable Net],TaxableValuation[Dist],$C123,TaxableValuation[Tif_NonTIF],$A$4)</f>
        <v>302671525</v>
      </c>
      <c r="T123" s="8">
        <f>SUMIFS(TaxableValuation[Taxable Gas &amp; Elec Utilities],TaxableValuation[Dist],$C123,TaxableValuation[Tif_NonTIF],$A$4)</f>
        <v>7781360</v>
      </c>
      <c r="U123" s="8">
        <f t="shared" si="1"/>
        <v>310452885</v>
      </c>
    </row>
    <row r="124" spans="1:21" x14ac:dyDescent="0.25">
      <c r="A124">
        <f>'Assessed Non-TIF'!A124</f>
        <v>2024</v>
      </c>
      <c r="B124" t="str">
        <f>'Assessed Non-TIF'!B124</f>
        <v>07</v>
      </c>
      <c r="C124" t="str">
        <f>'Assessed Non-TIF'!C124</f>
        <v>2403</v>
      </c>
      <c r="D124" t="str">
        <f>'Assessed Non-TIF'!D124</f>
        <v>2403</v>
      </c>
      <c r="E124" t="str">
        <f>'Assessed Non-TIF'!E124</f>
        <v>GARNER-HAYFIELD-VENTURA</v>
      </c>
      <c r="F124" t="str">
        <f>'Assessed Non-TIF'!F124</f>
        <v>Garner-Hayfield-Ventura</v>
      </c>
      <c r="G124" s="8">
        <f>SUMIFS(TaxableValuation[Taxable Residential],TaxableValuation[Dist],$C124,TaxableValuation[Tif_NonTIF],$A$4)</f>
        <v>345802405</v>
      </c>
      <c r="H124" s="8">
        <f>SUMIFS(TaxableValuation[Taxable Ag Land],TaxableValuation[Dist],$C124,TaxableValuation[Tif_NonTIF],$A$4)</f>
        <v>129373658</v>
      </c>
      <c r="I124" s="8">
        <f>SUMIFS(TaxableValuation[Taxable Ag Building],TaxableValuation[Dist],$C124,TaxableValuation[Tif_NonTIF],$A$4)</f>
        <v>11594077</v>
      </c>
      <c r="J124" s="8">
        <f>SUMIFS(TaxableValuation[Taxable Commercial],TaxableValuation[Dist],$C124,TaxableValuation[Tif_NonTIF],$A$4)</f>
        <v>30230408</v>
      </c>
      <c r="K124" s="8">
        <f>SUMIFS(TaxableValuation[Taxable Industrial],TaxableValuation[Dist],$C124,TaxableValuation[Tif_NonTIF],$A$4)</f>
        <v>21270323</v>
      </c>
      <c r="L124" s="8">
        <f>SUMIFS(TaxableValuation[Taxable Reserved],TaxableValuation[Dist],$C124,TaxableValuation[Tif_NonTIF],$A$4)</f>
        <v>0</v>
      </c>
      <c r="M124" s="8">
        <f>SUMIFS(TaxableValuation[Taxable Reserved2],TaxableValuation[Dist],$C124,TaxableValuation[Tif_NonTIF],$A$4)</f>
        <v>0</v>
      </c>
      <c r="N124" s="8">
        <f>SUMIFS(TaxableValuation[Taxable Railroads],TaxableValuation[Dist],$C124,TaxableValuation[Tif_NonTIF],$A$4)</f>
        <v>6683239</v>
      </c>
      <c r="O124" s="8">
        <f>SUMIFS(TaxableValuation[Taxable Utilities],TaxableValuation[Dist],$C124,TaxableValuation[Tif_NonTIF],$A$4)</f>
        <v>96311787</v>
      </c>
      <c r="P124" s="8">
        <f>SUMIFS(TaxableValuation[Taxable Other],TaxableValuation[Dist],$C124,TaxableValuation[Tif_NonTIF],$A$4)</f>
        <v>0</v>
      </c>
      <c r="Q124" s="8">
        <f>SUMIFS(TaxableValuation[Taxable Gross],TaxableValuation[Dist],$C124,TaxableValuation[Tif_NonTIF],$A$4)</f>
        <v>641265897</v>
      </c>
      <c r="R124" s="8">
        <f>SUMIFS(TaxableValuation[Taxable Military Exempt],TaxableValuation[Dist],$C124,TaxableValuation[Tif_NonTIF],$A$4)</f>
        <v>571635</v>
      </c>
      <c r="S124" s="8">
        <f>SUMIFS(TaxableValuation[Taxable Net],TaxableValuation[Dist],$C124,TaxableValuation[Tif_NonTIF],$A$4)</f>
        <v>640694262</v>
      </c>
      <c r="T124" s="8">
        <f>SUMIFS(TaxableValuation[Taxable Gas &amp; Elec Utilities],TaxableValuation[Dist],$C124,TaxableValuation[Tif_NonTIF],$A$4)</f>
        <v>11462733</v>
      </c>
      <c r="U124" s="8">
        <f t="shared" si="1"/>
        <v>652156995</v>
      </c>
    </row>
    <row r="125" spans="1:21" x14ac:dyDescent="0.25">
      <c r="A125">
        <f>'Assessed Non-TIF'!A125</f>
        <v>2024</v>
      </c>
      <c r="B125" t="str">
        <f>'Assessed Non-TIF'!B125</f>
        <v>12</v>
      </c>
      <c r="C125" t="str">
        <f>'Assessed Non-TIF'!C125</f>
        <v>2457</v>
      </c>
      <c r="D125" t="str">
        <f>'Assessed Non-TIF'!D125</f>
        <v>2457</v>
      </c>
      <c r="E125" t="str">
        <f>'Assessed Non-TIF'!E125</f>
        <v>GEORGE-LITTLE ROCK</v>
      </c>
      <c r="F125" t="str">
        <f>'Assessed Non-TIF'!F125</f>
        <v>George-Little Rock</v>
      </c>
      <c r="G125" s="8">
        <f>SUMIFS(TaxableValuation[Taxable Residential],TaxableValuation[Dist],$C125,TaxableValuation[Tif_NonTIF],$A$4)</f>
        <v>66088956</v>
      </c>
      <c r="H125" s="8">
        <f>SUMIFS(TaxableValuation[Taxable Ag Land],TaxableValuation[Dist],$C125,TaxableValuation[Tif_NonTIF],$A$4)</f>
        <v>166417470</v>
      </c>
      <c r="I125" s="8">
        <f>SUMIFS(TaxableValuation[Taxable Ag Building],TaxableValuation[Dist],$C125,TaxableValuation[Tif_NonTIF],$A$4)</f>
        <v>15332414</v>
      </c>
      <c r="J125" s="8">
        <f>SUMIFS(TaxableValuation[Taxable Commercial],TaxableValuation[Dist],$C125,TaxableValuation[Tif_NonTIF],$A$4)</f>
        <v>14962998</v>
      </c>
      <c r="K125" s="8">
        <f>SUMIFS(TaxableValuation[Taxable Industrial],TaxableValuation[Dist],$C125,TaxableValuation[Tif_NonTIF],$A$4)</f>
        <v>1789378</v>
      </c>
      <c r="L125" s="8">
        <f>SUMIFS(TaxableValuation[Taxable Reserved],TaxableValuation[Dist],$C125,TaxableValuation[Tif_NonTIF],$A$4)</f>
        <v>0</v>
      </c>
      <c r="M125" s="8">
        <f>SUMIFS(TaxableValuation[Taxable Reserved2],TaxableValuation[Dist],$C125,TaxableValuation[Tif_NonTIF],$A$4)</f>
        <v>0</v>
      </c>
      <c r="N125" s="8">
        <f>SUMIFS(TaxableValuation[Taxable Railroads],TaxableValuation[Dist],$C125,TaxableValuation[Tif_NonTIF],$A$4)</f>
        <v>0</v>
      </c>
      <c r="O125" s="8">
        <f>SUMIFS(TaxableValuation[Taxable Utilities],TaxableValuation[Dist],$C125,TaxableValuation[Tif_NonTIF],$A$4)</f>
        <v>1423083</v>
      </c>
      <c r="P125" s="8">
        <f>SUMIFS(TaxableValuation[Taxable Other],TaxableValuation[Dist],$C125,TaxableValuation[Tif_NonTIF],$A$4)</f>
        <v>0</v>
      </c>
      <c r="Q125" s="8">
        <f>SUMIFS(TaxableValuation[Taxable Gross],TaxableValuation[Dist],$C125,TaxableValuation[Tif_NonTIF],$A$4)</f>
        <v>266014299</v>
      </c>
      <c r="R125" s="8">
        <f>SUMIFS(TaxableValuation[Taxable Military Exempt],TaxableValuation[Dist],$C125,TaxableValuation[Tif_NonTIF],$A$4)</f>
        <v>229648</v>
      </c>
      <c r="S125" s="8">
        <f>SUMIFS(TaxableValuation[Taxable Net],TaxableValuation[Dist],$C125,TaxableValuation[Tif_NonTIF],$A$4)</f>
        <v>265784651</v>
      </c>
      <c r="T125" s="8">
        <f>SUMIFS(TaxableValuation[Taxable Gas &amp; Elec Utilities],TaxableValuation[Dist],$C125,TaxableValuation[Tif_NonTIF],$A$4)</f>
        <v>3065435</v>
      </c>
      <c r="U125" s="8">
        <f t="shared" si="1"/>
        <v>268850086</v>
      </c>
    </row>
    <row r="126" spans="1:21" x14ac:dyDescent="0.25">
      <c r="A126">
        <f>'Assessed Non-TIF'!A126</f>
        <v>2024</v>
      </c>
      <c r="B126" t="str">
        <f>'Assessed Non-TIF'!B126</f>
        <v>11</v>
      </c>
      <c r="C126" t="str">
        <f>'Assessed Non-TIF'!C126</f>
        <v>2466</v>
      </c>
      <c r="D126" t="str">
        <f>'Assessed Non-TIF'!D126</f>
        <v>2466</v>
      </c>
      <c r="E126" t="str">
        <f>'Assessed Non-TIF'!E126</f>
        <v>GILBERT</v>
      </c>
      <c r="F126" t="str">
        <f>'Assessed Non-TIF'!F126</f>
        <v>Gilbert</v>
      </c>
      <c r="G126" s="8">
        <f>SUMIFS(TaxableValuation[Taxable Residential],TaxableValuation[Dist],$C126,TaxableValuation[Tif_NonTIF],$A$4)</f>
        <v>572361325</v>
      </c>
      <c r="H126" s="8">
        <f>SUMIFS(TaxableValuation[Taxable Ag Land],TaxableValuation[Dist],$C126,TaxableValuation[Tif_NonTIF],$A$4)</f>
        <v>31642880</v>
      </c>
      <c r="I126" s="8">
        <f>SUMIFS(TaxableValuation[Taxable Ag Building],TaxableValuation[Dist],$C126,TaxableValuation[Tif_NonTIF],$A$4)</f>
        <v>1612642</v>
      </c>
      <c r="J126" s="8">
        <f>SUMIFS(TaxableValuation[Taxable Commercial],TaxableValuation[Dist],$C126,TaxableValuation[Tif_NonTIF],$A$4)</f>
        <v>51434699</v>
      </c>
      <c r="K126" s="8">
        <f>SUMIFS(TaxableValuation[Taxable Industrial],TaxableValuation[Dist],$C126,TaxableValuation[Tif_NonTIF],$A$4)</f>
        <v>13222936</v>
      </c>
      <c r="L126" s="8">
        <f>SUMIFS(TaxableValuation[Taxable Reserved],TaxableValuation[Dist],$C126,TaxableValuation[Tif_NonTIF],$A$4)</f>
        <v>0</v>
      </c>
      <c r="M126" s="8">
        <f>SUMIFS(TaxableValuation[Taxable Reserved2],TaxableValuation[Dist],$C126,TaxableValuation[Tif_NonTIF],$A$4)</f>
        <v>0</v>
      </c>
      <c r="N126" s="8">
        <f>SUMIFS(TaxableValuation[Taxable Railroads],TaxableValuation[Dist],$C126,TaxableValuation[Tif_NonTIF],$A$4)</f>
        <v>7208491</v>
      </c>
      <c r="O126" s="8">
        <f>SUMIFS(TaxableValuation[Taxable Utilities],TaxableValuation[Dist],$C126,TaxableValuation[Tif_NonTIF],$A$4)</f>
        <v>345059</v>
      </c>
      <c r="P126" s="8">
        <f>SUMIFS(TaxableValuation[Taxable Other],TaxableValuation[Dist],$C126,TaxableValuation[Tif_NonTIF],$A$4)</f>
        <v>0</v>
      </c>
      <c r="Q126" s="8">
        <f>SUMIFS(TaxableValuation[Taxable Gross],TaxableValuation[Dist],$C126,TaxableValuation[Tif_NonTIF],$A$4)</f>
        <v>677828032</v>
      </c>
      <c r="R126" s="8">
        <f>SUMIFS(TaxableValuation[Taxable Military Exempt],TaxableValuation[Dist],$C126,TaxableValuation[Tif_NonTIF],$A$4)</f>
        <v>501892</v>
      </c>
      <c r="S126" s="8">
        <f>SUMIFS(TaxableValuation[Taxable Net],TaxableValuation[Dist],$C126,TaxableValuation[Tif_NonTIF],$A$4)</f>
        <v>677326140</v>
      </c>
      <c r="T126" s="8">
        <f>SUMIFS(TaxableValuation[Taxable Gas &amp; Elec Utilities],TaxableValuation[Dist],$C126,TaxableValuation[Tif_NonTIF],$A$4)</f>
        <v>1855422</v>
      </c>
      <c r="U126" s="8">
        <f t="shared" si="1"/>
        <v>679181562</v>
      </c>
    </row>
    <row r="127" spans="1:21" x14ac:dyDescent="0.25">
      <c r="A127">
        <f>'Assessed Non-TIF'!A127</f>
        <v>2024</v>
      </c>
      <c r="B127" t="str">
        <f>'Assessed Non-TIF'!B127</f>
        <v>05</v>
      </c>
      <c r="C127" t="str">
        <f>'Assessed Non-TIF'!C127</f>
        <v>2493</v>
      </c>
      <c r="D127" t="str">
        <f>'Assessed Non-TIF'!D127</f>
        <v>2493</v>
      </c>
      <c r="E127" t="str">
        <f>'Assessed Non-TIF'!E127</f>
        <v>GILMORE CITY-BRADGATE</v>
      </c>
      <c r="F127" t="str">
        <f>'Assessed Non-TIF'!F127</f>
        <v>Gilmore City-Bradgate</v>
      </c>
      <c r="G127" s="8">
        <f>SUMIFS(TaxableValuation[Taxable Residential],TaxableValuation[Dist],$C127,TaxableValuation[Tif_NonTIF],$A$4)</f>
        <v>16990270</v>
      </c>
      <c r="H127" s="8">
        <f>SUMIFS(TaxableValuation[Taxable Ag Land],TaxableValuation[Dist],$C127,TaxableValuation[Tif_NonTIF],$A$4)</f>
        <v>72320697</v>
      </c>
      <c r="I127" s="8">
        <f>SUMIFS(TaxableValuation[Taxable Ag Building],TaxableValuation[Dist],$C127,TaxableValuation[Tif_NonTIF],$A$4)</f>
        <v>2910803</v>
      </c>
      <c r="J127" s="8">
        <f>SUMIFS(TaxableValuation[Taxable Commercial],TaxableValuation[Dist],$C127,TaxableValuation[Tif_NonTIF],$A$4)</f>
        <v>14095677</v>
      </c>
      <c r="K127" s="8">
        <f>SUMIFS(TaxableValuation[Taxable Industrial],TaxableValuation[Dist],$C127,TaxableValuation[Tif_NonTIF],$A$4)</f>
        <v>2555884</v>
      </c>
      <c r="L127" s="8">
        <f>SUMIFS(TaxableValuation[Taxable Reserved],TaxableValuation[Dist],$C127,TaxableValuation[Tif_NonTIF],$A$4)</f>
        <v>0</v>
      </c>
      <c r="M127" s="8">
        <f>SUMIFS(TaxableValuation[Taxable Reserved2],TaxableValuation[Dist],$C127,TaxableValuation[Tif_NonTIF],$A$4)</f>
        <v>0</v>
      </c>
      <c r="N127" s="8">
        <f>SUMIFS(TaxableValuation[Taxable Railroads],TaxableValuation[Dist],$C127,TaxableValuation[Tif_NonTIF],$A$4)</f>
        <v>12615334</v>
      </c>
      <c r="O127" s="8">
        <f>SUMIFS(TaxableValuation[Taxable Utilities],TaxableValuation[Dist],$C127,TaxableValuation[Tif_NonTIF],$A$4)</f>
        <v>85731</v>
      </c>
      <c r="P127" s="8">
        <f>SUMIFS(TaxableValuation[Taxable Other],TaxableValuation[Dist],$C127,TaxableValuation[Tif_NonTIF],$A$4)</f>
        <v>3960</v>
      </c>
      <c r="Q127" s="8">
        <f>SUMIFS(TaxableValuation[Taxable Gross],TaxableValuation[Dist],$C127,TaxableValuation[Tif_NonTIF],$A$4)</f>
        <v>121578356</v>
      </c>
      <c r="R127" s="8">
        <f>SUMIFS(TaxableValuation[Taxable Military Exempt],TaxableValuation[Dist],$C127,TaxableValuation[Tif_NonTIF],$A$4)</f>
        <v>99442</v>
      </c>
      <c r="S127" s="8">
        <f>SUMIFS(TaxableValuation[Taxable Net],TaxableValuation[Dist],$C127,TaxableValuation[Tif_NonTIF],$A$4)</f>
        <v>121478914</v>
      </c>
      <c r="T127" s="8">
        <f>SUMIFS(TaxableValuation[Taxable Gas &amp; Elec Utilities],TaxableValuation[Dist],$C127,TaxableValuation[Tif_NonTIF],$A$4)</f>
        <v>1441482</v>
      </c>
      <c r="U127" s="8">
        <f t="shared" si="1"/>
        <v>122920396</v>
      </c>
    </row>
    <row r="128" spans="1:21" x14ac:dyDescent="0.25">
      <c r="A128">
        <f>'Assessed Non-TIF'!A128</f>
        <v>2024</v>
      </c>
      <c r="B128" t="str">
        <f>'Assessed Non-TIF'!B128</f>
        <v>07</v>
      </c>
      <c r="C128" t="str">
        <f>'Assessed Non-TIF'!C128</f>
        <v>2502</v>
      </c>
      <c r="D128" t="str">
        <f>'Assessed Non-TIF'!D128</f>
        <v>2502</v>
      </c>
      <c r="E128" t="str">
        <f>'Assessed Non-TIF'!E128</f>
        <v>GLADBROOK-REINBECK</v>
      </c>
      <c r="F128" t="str">
        <f>'Assessed Non-TIF'!F128</f>
        <v>Gladbrook-Reinbeck</v>
      </c>
      <c r="G128" s="8">
        <f>SUMIFS(TaxableValuation[Taxable Residential],TaxableValuation[Dist],$C128,TaxableValuation[Tif_NonTIF],$A$4)</f>
        <v>136495726</v>
      </c>
      <c r="H128" s="8">
        <f>SUMIFS(TaxableValuation[Taxable Ag Land],TaxableValuation[Dist],$C128,TaxableValuation[Tif_NonTIF],$A$4)</f>
        <v>188707521</v>
      </c>
      <c r="I128" s="8">
        <f>SUMIFS(TaxableValuation[Taxable Ag Building],TaxableValuation[Dist],$C128,TaxableValuation[Tif_NonTIF],$A$4)</f>
        <v>6340294</v>
      </c>
      <c r="J128" s="8">
        <f>SUMIFS(TaxableValuation[Taxable Commercial],TaxableValuation[Dist],$C128,TaxableValuation[Tif_NonTIF],$A$4)</f>
        <v>23212565</v>
      </c>
      <c r="K128" s="8">
        <f>SUMIFS(TaxableValuation[Taxable Industrial],TaxableValuation[Dist],$C128,TaxableValuation[Tif_NonTIF],$A$4)</f>
        <v>10000856</v>
      </c>
      <c r="L128" s="8">
        <f>SUMIFS(TaxableValuation[Taxable Reserved],TaxableValuation[Dist],$C128,TaxableValuation[Tif_NonTIF],$A$4)</f>
        <v>0</v>
      </c>
      <c r="M128" s="8">
        <f>SUMIFS(TaxableValuation[Taxable Reserved2],TaxableValuation[Dist],$C128,TaxableValuation[Tif_NonTIF],$A$4)</f>
        <v>0</v>
      </c>
      <c r="N128" s="8">
        <f>SUMIFS(TaxableValuation[Taxable Railroads],TaxableValuation[Dist],$C128,TaxableValuation[Tif_NonTIF],$A$4)</f>
        <v>0</v>
      </c>
      <c r="O128" s="8">
        <f>SUMIFS(TaxableValuation[Taxable Utilities],TaxableValuation[Dist],$C128,TaxableValuation[Tif_NonTIF],$A$4)</f>
        <v>5715659</v>
      </c>
      <c r="P128" s="8">
        <f>SUMIFS(TaxableValuation[Taxable Other],TaxableValuation[Dist],$C128,TaxableValuation[Tif_NonTIF],$A$4)</f>
        <v>0</v>
      </c>
      <c r="Q128" s="8">
        <f>SUMIFS(TaxableValuation[Taxable Gross],TaxableValuation[Dist],$C128,TaxableValuation[Tif_NonTIF],$A$4)</f>
        <v>370472621</v>
      </c>
      <c r="R128" s="8">
        <f>SUMIFS(TaxableValuation[Taxable Military Exempt],TaxableValuation[Dist],$C128,TaxableValuation[Tif_NonTIF],$A$4)</f>
        <v>420404</v>
      </c>
      <c r="S128" s="8">
        <f>SUMIFS(TaxableValuation[Taxable Net],TaxableValuation[Dist],$C128,TaxableValuation[Tif_NonTIF],$A$4)</f>
        <v>370052217</v>
      </c>
      <c r="T128" s="8">
        <f>SUMIFS(TaxableValuation[Taxable Gas &amp; Elec Utilities],TaxableValuation[Dist],$C128,TaxableValuation[Tif_NonTIF],$A$4)</f>
        <v>8130733</v>
      </c>
      <c r="U128" s="8">
        <f t="shared" si="1"/>
        <v>378182950</v>
      </c>
    </row>
    <row r="129" spans="1:21" x14ac:dyDescent="0.25">
      <c r="A129">
        <f>'Assessed Non-TIF'!A129</f>
        <v>2024</v>
      </c>
      <c r="B129" t="str">
        <f>'Assessed Non-TIF'!B129</f>
        <v>13</v>
      </c>
      <c r="C129" t="str">
        <f>'Assessed Non-TIF'!C129</f>
        <v>2511</v>
      </c>
      <c r="D129" t="str">
        <f>'Assessed Non-TIF'!D129</f>
        <v>2511</v>
      </c>
      <c r="E129" t="str">
        <f>'Assessed Non-TIF'!E129</f>
        <v>GLENWOOD</v>
      </c>
      <c r="F129" t="str">
        <f>'Assessed Non-TIF'!F129</f>
        <v>Glenwood</v>
      </c>
      <c r="G129" s="8">
        <f>SUMIFS(TaxableValuation[Taxable Residential],TaxableValuation[Dist],$C129,TaxableValuation[Tif_NonTIF],$A$4)</f>
        <v>485929906</v>
      </c>
      <c r="H129" s="8">
        <f>SUMIFS(TaxableValuation[Taxable Ag Land],TaxableValuation[Dist],$C129,TaxableValuation[Tif_NonTIF],$A$4)</f>
        <v>82415163</v>
      </c>
      <c r="I129" s="8">
        <f>SUMIFS(TaxableValuation[Taxable Ag Building],TaxableValuation[Dist],$C129,TaxableValuation[Tif_NonTIF],$A$4)</f>
        <v>4544809</v>
      </c>
      <c r="J129" s="8">
        <f>SUMIFS(TaxableValuation[Taxable Commercial],TaxableValuation[Dist],$C129,TaxableValuation[Tif_NonTIF],$A$4)</f>
        <v>34039374</v>
      </c>
      <c r="K129" s="8">
        <f>SUMIFS(TaxableValuation[Taxable Industrial],TaxableValuation[Dist],$C129,TaxableValuation[Tif_NonTIF],$A$4)</f>
        <v>6447704</v>
      </c>
      <c r="L129" s="8">
        <f>SUMIFS(TaxableValuation[Taxable Reserved],TaxableValuation[Dist],$C129,TaxableValuation[Tif_NonTIF],$A$4)</f>
        <v>0</v>
      </c>
      <c r="M129" s="8">
        <f>SUMIFS(TaxableValuation[Taxable Reserved2],TaxableValuation[Dist],$C129,TaxableValuation[Tif_NonTIF],$A$4)</f>
        <v>0</v>
      </c>
      <c r="N129" s="8">
        <f>SUMIFS(TaxableValuation[Taxable Railroads],TaxableValuation[Dist],$C129,TaxableValuation[Tif_NonTIF],$A$4)</f>
        <v>27435101</v>
      </c>
      <c r="O129" s="8">
        <f>SUMIFS(TaxableValuation[Taxable Utilities],TaxableValuation[Dist],$C129,TaxableValuation[Tif_NonTIF],$A$4)</f>
        <v>32613026</v>
      </c>
      <c r="P129" s="8">
        <f>SUMIFS(TaxableValuation[Taxable Other],TaxableValuation[Dist],$C129,TaxableValuation[Tif_NonTIF],$A$4)</f>
        <v>895400</v>
      </c>
      <c r="Q129" s="8">
        <f>SUMIFS(TaxableValuation[Taxable Gross],TaxableValuation[Dist],$C129,TaxableValuation[Tif_NonTIF],$A$4)</f>
        <v>674320483</v>
      </c>
      <c r="R129" s="8">
        <f>SUMIFS(TaxableValuation[Taxable Military Exempt],TaxableValuation[Dist],$C129,TaxableValuation[Tif_NonTIF],$A$4)</f>
        <v>1153141</v>
      </c>
      <c r="S129" s="8">
        <f>SUMIFS(TaxableValuation[Taxable Net],TaxableValuation[Dist],$C129,TaxableValuation[Tif_NonTIF],$A$4)</f>
        <v>673167342</v>
      </c>
      <c r="T129" s="8">
        <f>SUMIFS(TaxableValuation[Taxable Gas &amp; Elec Utilities],TaxableValuation[Dist],$C129,TaxableValuation[Tif_NonTIF],$A$4)</f>
        <v>9319363</v>
      </c>
      <c r="U129" s="8">
        <f t="shared" si="1"/>
        <v>682486705</v>
      </c>
    </row>
    <row r="130" spans="1:21" x14ac:dyDescent="0.25">
      <c r="A130">
        <f>'Assessed Non-TIF'!A130</f>
        <v>2024</v>
      </c>
      <c r="B130" t="str">
        <f>'Assessed Non-TIF'!B130</f>
        <v>11</v>
      </c>
      <c r="C130" t="str">
        <f>'Assessed Non-TIF'!C130</f>
        <v>2520</v>
      </c>
      <c r="D130" t="str">
        <f>'Assessed Non-TIF'!D130</f>
        <v>2520</v>
      </c>
      <c r="E130" t="str">
        <f>'Assessed Non-TIF'!E130</f>
        <v>GLIDDEN-RALSTON</v>
      </c>
      <c r="F130" t="str">
        <f>'Assessed Non-TIF'!F130</f>
        <v>Glidden-Ralston</v>
      </c>
      <c r="G130" s="8">
        <f>SUMIFS(TaxableValuation[Taxable Residential],TaxableValuation[Dist],$C130,TaxableValuation[Tif_NonTIF],$A$4)</f>
        <v>51596374</v>
      </c>
      <c r="H130" s="8">
        <f>SUMIFS(TaxableValuation[Taxable Ag Land],TaxableValuation[Dist],$C130,TaxableValuation[Tif_NonTIF],$A$4)</f>
        <v>94547423</v>
      </c>
      <c r="I130" s="8">
        <f>SUMIFS(TaxableValuation[Taxable Ag Building],TaxableValuation[Dist],$C130,TaxableValuation[Tif_NonTIF],$A$4)</f>
        <v>7254981</v>
      </c>
      <c r="J130" s="8">
        <f>SUMIFS(TaxableValuation[Taxable Commercial],TaxableValuation[Dist],$C130,TaxableValuation[Tif_NonTIF],$A$4)</f>
        <v>9631945</v>
      </c>
      <c r="K130" s="8">
        <f>SUMIFS(TaxableValuation[Taxable Industrial],TaxableValuation[Dist],$C130,TaxableValuation[Tif_NonTIF],$A$4)</f>
        <v>17292354</v>
      </c>
      <c r="L130" s="8">
        <f>SUMIFS(TaxableValuation[Taxable Reserved],TaxableValuation[Dist],$C130,TaxableValuation[Tif_NonTIF],$A$4)</f>
        <v>0</v>
      </c>
      <c r="M130" s="8">
        <f>SUMIFS(TaxableValuation[Taxable Reserved2],TaxableValuation[Dist],$C130,TaxableValuation[Tif_NonTIF],$A$4)</f>
        <v>0</v>
      </c>
      <c r="N130" s="8">
        <f>SUMIFS(TaxableValuation[Taxable Railroads],TaxableValuation[Dist],$C130,TaxableValuation[Tif_NonTIF],$A$4)</f>
        <v>10384381</v>
      </c>
      <c r="O130" s="8">
        <f>SUMIFS(TaxableValuation[Taxable Utilities],TaxableValuation[Dist],$C130,TaxableValuation[Tif_NonTIF],$A$4)</f>
        <v>1095966</v>
      </c>
      <c r="P130" s="8">
        <f>SUMIFS(TaxableValuation[Taxable Other],TaxableValuation[Dist],$C130,TaxableValuation[Tif_NonTIF],$A$4)</f>
        <v>0</v>
      </c>
      <c r="Q130" s="8">
        <f>SUMIFS(TaxableValuation[Taxable Gross],TaxableValuation[Dist],$C130,TaxableValuation[Tif_NonTIF],$A$4)</f>
        <v>191803424</v>
      </c>
      <c r="R130" s="8">
        <f>SUMIFS(TaxableValuation[Taxable Military Exempt],TaxableValuation[Dist],$C130,TaxableValuation[Tif_NonTIF],$A$4)</f>
        <v>124084</v>
      </c>
      <c r="S130" s="8">
        <f>SUMIFS(TaxableValuation[Taxable Net],TaxableValuation[Dist],$C130,TaxableValuation[Tif_NonTIF],$A$4)</f>
        <v>191679340</v>
      </c>
      <c r="T130" s="8">
        <f>SUMIFS(TaxableValuation[Taxable Gas &amp; Elec Utilities],TaxableValuation[Dist],$C130,TaxableValuation[Tif_NonTIF],$A$4)</f>
        <v>3651104</v>
      </c>
      <c r="U130" s="8">
        <f t="shared" si="1"/>
        <v>195330444</v>
      </c>
    </row>
    <row r="131" spans="1:21" x14ac:dyDescent="0.25">
      <c r="A131">
        <f>'Assessed Non-TIF'!A131</f>
        <v>2024</v>
      </c>
      <c r="B131" t="str">
        <f>'Assessed Non-TIF'!B131</f>
        <v>07</v>
      </c>
      <c r="C131" t="str">
        <f>'Assessed Non-TIF'!C131</f>
        <v>2682</v>
      </c>
      <c r="D131" t="str">
        <f>'Assessed Non-TIF'!D131</f>
        <v>2682</v>
      </c>
      <c r="E131" t="str">
        <f>'Assessed Non-TIF'!E131</f>
        <v>GMG</v>
      </c>
      <c r="F131" t="str">
        <f>'Assessed Non-TIF'!F131</f>
        <v>GMG</v>
      </c>
      <c r="G131" s="8">
        <f>SUMIFS(TaxableValuation[Taxable Residential],TaxableValuation[Dist],$C131,TaxableValuation[Tif_NonTIF],$A$4)</f>
        <v>54347877</v>
      </c>
      <c r="H131" s="8">
        <f>SUMIFS(TaxableValuation[Taxable Ag Land],TaxableValuation[Dist],$C131,TaxableValuation[Tif_NonTIF],$A$4)</f>
        <v>86598167</v>
      </c>
      <c r="I131" s="8">
        <f>SUMIFS(TaxableValuation[Taxable Ag Building],TaxableValuation[Dist],$C131,TaxableValuation[Tif_NonTIF],$A$4)</f>
        <v>2703771</v>
      </c>
      <c r="J131" s="8">
        <f>SUMIFS(TaxableValuation[Taxable Commercial],TaxableValuation[Dist],$C131,TaxableValuation[Tif_NonTIF],$A$4)</f>
        <v>7050852</v>
      </c>
      <c r="K131" s="8">
        <f>SUMIFS(TaxableValuation[Taxable Industrial],TaxableValuation[Dist],$C131,TaxableValuation[Tif_NonTIF],$A$4)</f>
        <v>27000889</v>
      </c>
      <c r="L131" s="8">
        <f>SUMIFS(TaxableValuation[Taxable Reserved],TaxableValuation[Dist],$C131,TaxableValuation[Tif_NonTIF],$A$4)</f>
        <v>0</v>
      </c>
      <c r="M131" s="8">
        <f>SUMIFS(TaxableValuation[Taxable Reserved2],TaxableValuation[Dist],$C131,TaxableValuation[Tif_NonTIF],$A$4)</f>
        <v>0</v>
      </c>
      <c r="N131" s="8">
        <f>SUMIFS(TaxableValuation[Taxable Railroads],TaxableValuation[Dist],$C131,TaxableValuation[Tif_NonTIF],$A$4)</f>
        <v>0</v>
      </c>
      <c r="O131" s="8">
        <f>SUMIFS(TaxableValuation[Taxable Utilities],TaxableValuation[Dist],$C131,TaxableValuation[Tif_NonTIF],$A$4)</f>
        <v>5647558</v>
      </c>
      <c r="P131" s="8">
        <f>SUMIFS(TaxableValuation[Taxable Other],TaxableValuation[Dist],$C131,TaxableValuation[Tif_NonTIF],$A$4)</f>
        <v>0</v>
      </c>
      <c r="Q131" s="8">
        <f>SUMIFS(TaxableValuation[Taxable Gross],TaxableValuation[Dist],$C131,TaxableValuation[Tif_NonTIF],$A$4)</f>
        <v>183349114</v>
      </c>
      <c r="R131" s="8">
        <f>SUMIFS(TaxableValuation[Taxable Military Exempt],TaxableValuation[Dist],$C131,TaxableValuation[Tif_NonTIF],$A$4)</f>
        <v>211128</v>
      </c>
      <c r="S131" s="8">
        <f>SUMIFS(TaxableValuation[Taxable Net],TaxableValuation[Dist],$C131,TaxableValuation[Tif_NonTIF],$A$4)</f>
        <v>183137986</v>
      </c>
      <c r="T131" s="8">
        <f>SUMIFS(TaxableValuation[Taxable Gas &amp; Elec Utilities],TaxableValuation[Dist],$C131,TaxableValuation[Tif_NonTIF],$A$4)</f>
        <v>16874747</v>
      </c>
      <c r="U131" s="8">
        <f t="shared" si="1"/>
        <v>200012733</v>
      </c>
    </row>
    <row r="132" spans="1:21" x14ac:dyDescent="0.25">
      <c r="A132">
        <f>'Assessed Non-TIF'!A132</f>
        <v>2024</v>
      </c>
      <c r="B132" t="str">
        <f>'Assessed Non-TIF'!B132</f>
        <v>05</v>
      </c>
      <c r="C132" t="str">
        <f>'Assessed Non-TIF'!C132</f>
        <v>2556</v>
      </c>
      <c r="D132" t="str">
        <f>'Assessed Non-TIF'!D132</f>
        <v>2556</v>
      </c>
      <c r="E132" t="str">
        <f>'Assessed Non-TIF'!E132</f>
        <v>GRAETTINGER-TERRIL</v>
      </c>
      <c r="F132" t="str">
        <f>'Assessed Non-TIF'!F132</f>
        <v>Graettinger-Terril</v>
      </c>
      <c r="G132" s="8">
        <f>SUMIFS(TaxableValuation[Taxable Residential],TaxableValuation[Dist],$C132,TaxableValuation[Tif_NonTIF],$A$4)</f>
        <v>67870462</v>
      </c>
      <c r="H132" s="8">
        <f>SUMIFS(TaxableValuation[Taxable Ag Land],TaxableValuation[Dist],$C132,TaxableValuation[Tif_NonTIF],$A$4)</f>
        <v>162232852</v>
      </c>
      <c r="I132" s="8">
        <f>SUMIFS(TaxableValuation[Taxable Ag Building],TaxableValuation[Dist],$C132,TaxableValuation[Tif_NonTIF],$A$4)</f>
        <v>7669541</v>
      </c>
      <c r="J132" s="8">
        <f>SUMIFS(TaxableValuation[Taxable Commercial],TaxableValuation[Dist],$C132,TaxableValuation[Tif_NonTIF],$A$4)</f>
        <v>13277957</v>
      </c>
      <c r="K132" s="8">
        <f>SUMIFS(TaxableValuation[Taxable Industrial],TaxableValuation[Dist],$C132,TaxableValuation[Tif_NonTIF],$A$4)</f>
        <v>2597184</v>
      </c>
      <c r="L132" s="8">
        <f>SUMIFS(TaxableValuation[Taxable Reserved],TaxableValuation[Dist],$C132,TaxableValuation[Tif_NonTIF],$A$4)</f>
        <v>0</v>
      </c>
      <c r="M132" s="8">
        <f>SUMIFS(TaxableValuation[Taxable Reserved2],TaxableValuation[Dist],$C132,TaxableValuation[Tif_NonTIF],$A$4)</f>
        <v>0</v>
      </c>
      <c r="N132" s="8">
        <f>SUMIFS(TaxableValuation[Taxable Railroads],TaxableValuation[Dist],$C132,TaxableValuation[Tif_NonTIF],$A$4)</f>
        <v>9623603</v>
      </c>
      <c r="O132" s="8">
        <f>SUMIFS(TaxableValuation[Taxable Utilities],TaxableValuation[Dist],$C132,TaxableValuation[Tif_NonTIF],$A$4)</f>
        <v>2196967</v>
      </c>
      <c r="P132" s="8">
        <f>SUMIFS(TaxableValuation[Taxable Other],TaxableValuation[Dist],$C132,TaxableValuation[Tif_NonTIF],$A$4)</f>
        <v>0</v>
      </c>
      <c r="Q132" s="8">
        <f>SUMIFS(TaxableValuation[Taxable Gross],TaxableValuation[Dist],$C132,TaxableValuation[Tif_NonTIF],$A$4)</f>
        <v>265468566</v>
      </c>
      <c r="R132" s="8">
        <f>SUMIFS(TaxableValuation[Taxable Military Exempt],TaxableValuation[Dist],$C132,TaxableValuation[Tif_NonTIF],$A$4)</f>
        <v>233352</v>
      </c>
      <c r="S132" s="8">
        <f>SUMIFS(TaxableValuation[Taxable Net],TaxableValuation[Dist],$C132,TaxableValuation[Tif_NonTIF],$A$4)</f>
        <v>265235214</v>
      </c>
      <c r="T132" s="8">
        <f>SUMIFS(TaxableValuation[Taxable Gas &amp; Elec Utilities],TaxableValuation[Dist],$C132,TaxableValuation[Tif_NonTIF],$A$4)</f>
        <v>17281385</v>
      </c>
      <c r="U132" s="8">
        <f t="shared" si="1"/>
        <v>282516599</v>
      </c>
    </row>
    <row r="133" spans="1:21" x14ac:dyDescent="0.25">
      <c r="A133">
        <f>'Assessed Non-TIF'!A133</f>
        <v>2024</v>
      </c>
      <c r="B133" t="str">
        <f>'Assessed Non-TIF'!B133</f>
        <v>05</v>
      </c>
      <c r="C133" t="str">
        <f>'Assessed Non-TIF'!C133</f>
        <v>3195</v>
      </c>
      <c r="D133" t="str">
        <f>'Assessed Non-TIF'!D133</f>
        <v>3195</v>
      </c>
      <c r="E133" t="str">
        <f>'Assessed Non-TIF'!E133</f>
        <v>GREENE COUNTY</v>
      </c>
      <c r="F133" t="str">
        <f>'Assessed Non-TIF'!F133</f>
        <v>Greene County</v>
      </c>
      <c r="G133" s="8">
        <f>SUMIFS(TaxableValuation[Taxable Residential],TaxableValuation[Dist],$C133,TaxableValuation[Tif_NonTIF],$A$4)</f>
        <v>164451706</v>
      </c>
      <c r="H133" s="8">
        <f>SUMIFS(TaxableValuation[Taxable Ag Land],TaxableValuation[Dist],$C133,TaxableValuation[Tif_NonTIF],$A$4)</f>
        <v>290323915</v>
      </c>
      <c r="I133" s="8">
        <f>SUMIFS(TaxableValuation[Taxable Ag Building],TaxableValuation[Dist],$C133,TaxableValuation[Tif_NonTIF],$A$4)</f>
        <v>10510683</v>
      </c>
      <c r="J133" s="8">
        <f>SUMIFS(TaxableValuation[Taxable Commercial],TaxableValuation[Dist],$C133,TaxableValuation[Tif_NonTIF],$A$4)</f>
        <v>33941298</v>
      </c>
      <c r="K133" s="8">
        <f>SUMIFS(TaxableValuation[Taxable Industrial],TaxableValuation[Dist],$C133,TaxableValuation[Tif_NonTIF],$A$4)</f>
        <v>50150281</v>
      </c>
      <c r="L133" s="8">
        <f>SUMIFS(TaxableValuation[Taxable Reserved],TaxableValuation[Dist],$C133,TaxableValuation[Tif_NonTIF],$A$4)</f>
        <v>0</v>
      </c>
      <c r="M133" s="8">
        <f>SUMIFS(TaxableValuation[Taxable Reserved2],TaxableValuation[Dist],$C133,TaxableValuation[Tif_NonTIF],$A$4)</f>
        <v>0</v>
      </c>
      <c r="N133" s="8">
        <f>SUMIFS(TaxableValuation[Taxable Railroads],TaxableValuation[Dist],$C133,TaxableValuation[Tif_NonTIF],$A$4)</f>
        <v>35894349</v>
      </c>
      <c r="O133" s="8">
        <f>SUMIFS(TaxableValuation[Taxable Utilities],TaxableValuation[Dist],$C133,TaxableValuation[Tif_NonTIF],$A$4)</f>
        <v>13688003</v>
      </c>
      <c r="P133" s="8">
        <f>SUMIFS(TaxableValuation[Taxable Other],TaxableValuation[Dist],$C133,TaxableValuation[Tif_NonTIF],$A$4)</f>
        <v>0</v>
      </c>
      <c r="Q133" s="8">
        <f>SUMIFS(TaxableValuation[Taxable Gross],TaxableValuation[Dist],$C133,TaxableValuation[Tif_NonTIF],$A$4)</f>
        <v>598960235</v>
      </c>
      <c r="R133" s="8">
        <f>SUMIFS(TaxableValuation[Taxable Military Exempt],TaxableValuation[Dist],$C133,TaxableValuation[Tif_NonTIF],$A$4)</f>
        <v>659480</v>
      </c>
      <c r="S133" s="8">
        <f>SUMIFS(TaxableValuation[Taxable Net],TaxableValuation[Dist],$C133,TaxableValuation[Tif_NonTIF],$A$4)</f>
        <v>598300755</v>
      </c>
      <c r="T133" s="8">
        <f>SUMIFS(TaxableValuation[Taxable Gas &amp; Elec Utilities],TaxableValuation[Dist],$C133,TaxableValuation[Tif_NonTIF],$A$4)</f>
        <v>23971912</v>
      </c>
      <c r="U133" s="8">
        <f t="shared" si="1"/>
        <v>622272667</v>
      </c>
    </row>
    <row r="134" spans="1:21" x14ac:dyDescent="0.25">
      <c r="A134">
        <f>'Assessed Non-TIF'!A134</f>
        <v>2024</v>
      </c>
      <c r="B134" t="str">
        <f>'Assessed Non-TIF'!B134</f>
        <v>07</v>
      </c>
      <c r="C134" t="str">
        <f>'Assessed Non-TIF'!C134</f>
        <v>2709</v>
      </c>
      <c r="D134" t="str">
        <f>'Assessed Non-TIF'!D134</f>
        <v>2709</v>
      </c>
      <c r="E134" t="str">
        <f>'Assessed Non-TIF'!E134</f>
        <v>GRINNELL-NEWBURG</v>
      </c>
      <c r="F134" t="str">
        <f>'Assessed Non-TIF'!F134</f>
        <v>Grinnell-Newburg</v>
      </c>
      <c r="G134" s="8">
        <f>SUMIFS(TaxableValuation[Taxable Residential],TaxableValuation[Dist],$C134,TaxableValuation[Tif_NonTIF],$A$4)</f>
        <v>360085905</v>
      </c>
      <c r="H134" s="8">
        <f>SUMIFS(TaxableValuation[Taxable Ag Land],TaxableValuation[Dist],$C134,TaxableValuation[Tif_NonTIF],$A$4)</f>
        <v>169120468</v>
      </c>
      <c r="I134" s="8">
        <f>SUMIFS(TaxableValuation[Taxable Ag Building],TaxableValuation[Dist],$C134,TaxableValuation[Tif_NonTIF],$A$4)</f>
        <v>9874171</v>
      </c>
      <c r="J134" s="8">
        <f>SUMIFS(TaxableValuation[Taxable Commercial],TaxableValuation[Dist],$C134,TaxableValuation[Tif_NonTIF],$A$4)</f>
        <v>88048339</v>
      </c>
      <c r="K134" s="8">
        <f>SUMIFS(TaxableValuation[Taxable Industrial],TaxableValuation[Dist],$C134,TaxableValuation[Tif_NonTIF],$A$4)</f>
        <v>47866758</v>
      </c>
      <c r="L134" s="8">
        <f>SUMIFS(TaxableValuation[Taxable Reserved],TaxableValuation[Dist],$C134,TaxableValuation[Tif_NonTIF],$A$4)</f>
        <v>0</v>
      </c>
      <c r="M134" s="8">
        <f>SUMIFS(TaxableValuation[Taxable Reserved2],TaxableValuation[Dist],$C134,TaxableValuation[Tif_NonTIF],$A$4)</f>
        <v>0</v>
      </c>
      <c r="N134" s="8">
        <f>SUMIFS(TaxableValuation[Taxable Railroads],TaxableValuation[Dist],$C134,TaxableValuation[Tif_NonTIF],$A$4)</f>
        <v>23216338</v>
      </c>
      <c r="O134" s="8">
        <f>SUMIFS(TaxableValuation[Taxable Utilities],TaxableValuation[Dist],$C134,TaxableValuation[Tif_NonTIF],$A$4)</f>
        <v>2180460</v>
      </c>
      <c r="P134" s="8">
        <f>SUMIFS(TaxableValuation[Taxable Other],TaxableValuation[Dist],$C134,TaxableValuation[Tif_NonTIF],$A$4)</f>
        <v>0</v>
      </c>
      <c r="Q134" s="8">
        <f>SUMIFS(TaxableValuation[Taxable Gross],TaxableValuation[Dist],$C134,TaxableValuation[Tif_NonTIF],$A$4)</f>
        <v>700392439</v>
      </c>
      <c r="R134" s="8">
        <f>SUMIFS(TaxableValuation[Taxable Military Exempt],TaxableValuation[Dist],$C134,TaxableValuation[Tif_NonTIF],$A$4)</f>
        <v>881552</v>
      </c>
      <c r="S134" s="8">
        <f>SUMIFS(TaxableValuation[Taxable Net],TaxableValuation[Dist],$C134,TaxableValuation[Tif_NonTIF],$A$4)</f>
        <v>699510887</v>
      </c>
      <c r="T134" s="8">
        <f>SUMIFS(TaxableValuation[Taxable Gas &amp; Elec Utilities],TaxableValuation[Dist],$C134,TaxableValuation[Tif_NonTIF],$A$4)</f>
        <v>12023208</v>
      </c>
      <c r="U134" s="8">
        <f t="shared" si="1"/>
        <v>711534095</v>
      </c>
    </row>
    <row r="135" spans="1:21" x14ac:dyDescent="0.25">
      <c r="A135">
        <f>'Assessed Non-TIF'!A135</f>
        <v>2024</v>
      </c>
      <c r="B135" t="str">
        <f>'Assessed Non-TIF'!B135</f>
        <v>13</v>
      </c>
      <c r="C135" t="str">
        <f>'Assessed Non-TIF'!C135</f>
        <v>2718</v>
      </c>
      <c r="D135" t="str">
        <f>'Assessed Non-TIF'!D135</f>
        <v>2718</v>
      </c>
      <c r="E135" t="str">
        <f>'Assessed Non-TIF'!E135</f>
        <v>GRISWOLD</v>
      </c>
      <c r="F135" t="str">
        <f>'Assessed Non-TIF'!F135</f>
        <v>Griswold</v>
      </c>
      <c r="G135" s="8">
        <f>SUMIFS(TaxableValuation[Taxable Residential],TaxableValuation[Dist],$C135,TaxableValuation[Tif_NonTIF],$A$4)</f>
        <v>85981727</v>
      </c>
      <c r="H135" s="8">
        <f>SUMIFS(TaxableValuation[Taxable Ag Land],TaxableValuation[Dist],$C135,TaxableValuation[Tif_NonTIF],$A$4)</f>
        <v>186774288</v>
      </c>
      <c r="I135" s="8">
        <f>SUMIFS(TaxableValuation[Taxable Ag Building],TaxableValuation[Dist],$C135,TaxableValuation[Tif_NonTIF],$A$4)</f>
        <v>6408901</v>
      </c>
      <c r="J135" s="8">
        <f>SUMIFS(TaxableValuation[Taxable Commercial],TaxableValuation[Dist],$C135,TaxableValuation[Tif_NonTIF],$A$4)</f>
        <v>14370525</v>
      </c>
      <c r="K135" s="8">
        <f>SUMIFS(TaxableValuation[Taxable Industrial],TaxableValuation[Dist],$C135,TaxableValuation[Tif_NonTIF],$A$4)</f>
        <v>467328</v>
      </c>
      <c r="L135" s="8">
        <f>SUMIFS(TaxableValuation[Taxable Reserved],TaxableValuation[Dist],$C135,TaxableValuation[Tif_NonTIF],$A$4)</f>
        <v>0</v>
      </c>
      <c r="M135" s="8">
        <f>SUMIFS(TaxableValuation[Taxable Reserved2],TaxableValuation[Dist],$C135,TaxableValuation[Tif_NonTIF],$A$4)</f>
        <v>0</v>
      </c>
      <c r="N135" s="8">
        <f>SUMIFS(TaxableValuation[Taxable Railroads],TaxableValuation[Dist],$C135,TaxableValuation[Tif_NonTIF],$A$4)</f>
        <v>203848</v>
      </c>
      <c r="O135" s="8">
        <f>SUMIFS(TaxableValuation[Taxable Utilities],TaxableValuation[Dist],$C135,TaxableValuation[Tif_NonTIF],$A$4)</f>
        <v>5580143</v>
      </c>
      <c r="P135" s="8">
        <f>SUMIFS(TaxableValuation[Taxable Other],TaxableValuation[Dist],$C135,TaxableValuation[Tif_NonTIF],$A$4)</f>
        <v>0</v>
      </c>
      <c r="Q135" s="8">
        <f>SUMIFS(TaxableValuation[Taxable Gross],TaxableValuation[Dist],$C135,TaxableValuation[Tif_NonTIF],$A$4)</f>
        <v>299786760</v>
      </c>
      <c r="R135" s="8">
        <f>SUMIFS(TaxableValuation[Taxable Military Exempt],TaxableValuation[Dist],$C135,TaxableValuation[Tif_NonTIF],$A$4)</f>
        <v>319304</v>
      </c>
      <c r="S135" s="8">
        <f>SUMIFS(TaxableValuation[Taxable Net],TaxableValuation[Dist],$C135,TaxableValuation[Tif_NonTIF],$A$4)</f>
        <v>299467456</v>
      </c>
      <c r="T135" s="8">
        <f>SUMIFS(TaxableValuation[Taxable Gas &amp; Elec Utilities],TaxableValuation[Dist],$C135,TaxableValuation[Tif_NonTIF],$A$4)</f>
        <v>8315418</v>
      </c>
      <c r="U135" s="8">
        <f t="shared" si="1"/>
        <v>307782874</v>
      </c>
    </row>
    <row r="136" spans="1:21" x14ac:dyDescent="0.25">
      <c r="A136">
        <f>'Assessed Non-TIF'!A136</f>
        <v>2024</v>
      </c>
      <c r="B136" t="str">
        <f>'Assessed Non-TIF'!B136</f>
        <v>07</v>
      </c>
      <c r="C136" t="str">
        <f>'Assessed Non-TIF'!C136</f>
        <v>2727</v>
      </c>
      <c r="D136" t="str">
        <f>'Assessed Non-TIF'!D136</f>
        <v>2727</v>
      </c>
      <c r="E136" t="str">
        <f>'Assessed Non-TIF'!E136</f>
        <v>GRUNDY CENTER</v>
      </c>
      <c r="F136" t="str">
        <f>'Assessed Non-TIF'!F136</f>
        <v>Grundy Center</v>
      </c>
      <c r="G136" s="8">
        <f>SUMIFS(TaxableValuation[Taxable Residential],TaxableValuation[Dist],$C136,TaxableValuation[Tif_NonTIF],$A$4)</f>
        <v>121499335</v>
      </c>
      <c r="H136" s="8">
        <f>SUMIFS(TaxableValuation[Taxable Ag Land],TaxableValuation[Dist],$C136,TaxableValuation[Tif_NonTIF],$A$4)</f>
        <v>110573409</v>
      </c>
      <c r="I136" s="8">
        <f>SUMIFS(TaxableValuation[Taxable Ag Building],TaxableValuation[Dist],$C136,TaxableValuation[Tif_NonTIF],$A$4)</f>
        <v>7158988</v>
      </c>
      <c r="J136" s="8">
        <f>SUMIFS(TaxableValuation[Taxable Commercial],TaxableValuation[Dist],$C136,TaxableValuation[Tif_NonTIF],$A$4)</f>
        <v>27333081</v>
      </c>
      <c r="K136" s="8">
        <f>SUMIFS(TaxableValuation[Taxable Industrial],TaxableValuation[Dist],$C136,TaxableValuation[Tif_NonTIF],$A$4)</f>
        <v>9730752</v>
      </c>
      <c r="L136" s="8">
        <f>SUMIFS(TaxableValuation[Taxable Reserved],TaxableValuation[Dist],$C136,TaxableValuation[Tif_NonTIF],$A$4)</f>
        <v>0</v>
      </c>
      <c r="M136" s="8">
        <f>SUMIFS(TaxableValuation[Taxable Reserved2],TaxableValuation[Dist],$C136,TaxableValuation[Tif_NonTIF],$A$4)</f>
        <v>0</v>
      </c>
      <c r="N136" s="8">
        <f>SUMIFS(TaxableValuation[Taxable Railroads],TaxableValuation[Dist],$C136,TaxableValuation[Tif_NonTIF],$A$4)</f>
        <v>0</v>
      </c>
      <c r="O136" s="8">
        <f>SUMIFS(TaxableValuation[Taxable Utilities],TaxableValuation[Dist],$C136,TaxableValuation[Tif_NonTIF],$A$4)</f>
        <v>6334424</v>
      </c>
      <c r="P136" s="8">
        <f>SUMIFS(TaxableValuation[Taxable Other],TaxableValuation[Dist],$C136,TaxableValuation[Tif_NonTIF],$A$4)</f>
        <v>0</v>
      </c>
      <c r="Q136" s="8">
        <f>SUMIFS(TaxableValuation[Taxable Gross],TaxableValuation[Dist],$C136,TaxableValuation[Tif_NonTIF],$A$4)</f>
        <v>282629989</v>
      </c>
      <c r="R136" s="8">
        <f>SUMIFS(TaxableValuation[Taxable Military Exempt],TaxableValuation[Dist],$C136,TaxableValuation[Tif_NonTIF],$A$4)</f>
        <v>325952</v>
      </c>
      <c r="S136" s="8">
        <f>SUMIFS(TaxableValuation[Taxable Net],TaxableValuation[Dist],$C136,TaxableValuation[Tif_NonTIF],$A$4)</f>
        <v>282304037</v>
      </c>
      <c r="T136" s="8">
        <f>SUMIFS(TaxableValuation[Taxable Gas &amp; Elec Utilities],TaxableValuation[Dist],$C136,TaxableValuation[Tif_NonTIF],$A$4)</f>
        <v>2415124</v>
      </c>
      <c r="U136" s="8">
        <f t="shared" ref="U136:U199" si="2">SUM(S136:T136)</f>
        <v>284719161</v>
      </c>
    </row>
    <row r="137" spans="1:21" x14ac:dyDescent="0.25">
      <c r="A137">
        <f>'Assessed Non-TIF'!A137</f>
        <v>2024</v>
      </c>
      <c r="B137" t="str">
        <f>'Assessed Non-TIF'!B137</f>
        <v>11</v>
      </c>
      <c r="C137" t="str">
        <f>'Assessed Non-TIF'!C137</f>
        <v>2754</v>
      </c>
      <c r="D137" t="str">
        <f>'Assessed Non-TIF'!D137</f>
        <v>2754</v>
      </c>
      <c r="E137" t="str">
        <f>'Assessed Non-TIF'!E137</f>
        <v>GUTHRIE CENTER</v>
      </c>
      <c r="F137" t="str">
        <f>'Assessed Non-TIF'!F137</f>
        <v>Guthrie Center</v>
      </c>
      <c r="G137" s="8">
        <f>SUMIFS(TaxableValuation[Taxable Residential],TaxableValuation[Dist],$C137,TaxableValuation[Tif_NonTIF],$A$4)</f>
        <v>66534280</v>
      </c>
      <c r="H137" s="8">
        <f>SUMIFS(TaxableValuation[Taxable Ag Land],TaxableValuation[Dist],$C137,TaxableValuation[Tif_NonTIF],$A$4)</f>
        <v>93222900</v>
      </c>
      <c r="I137" s="8">
        <f>SUMIFS(TaxableValuation[Taxable Ag Building],TaxableValuation[Dist],$C137,TaxableValuation[Tif_NonTIF],$A$4)</f>
        <v>4780852</v>
      </c>
      <c r="J137" s="8">
        <f>SUMIFS(TaxableValuation[Taxable Commercial],TaxableValuation[Dist],$C137,TaxableValuation[Tif_NonTIF],$A$4)</f>
        <v>12457309</v>
      </c>
      <c r="K137" s="8">
        <f>SUMIFS(TaxableValuation[Taxable Industrial],TaxableValuation[Dist],$C137,TaxableValuation[Tif_NonTIF],$A$4)</f>
        <v>121623</v>
      </c>
      <c r="L137" s="8">
        <f>SUMIFS(TaxableValuation[Taxable Reserved],TaxableValuation[Dist],$C137,TaxableValuation[Tif_NonTIF],$A$4)</f>
        <v>0</v>
      </c>
      <c r="M137" s="8">
        <f>SUMIFS(TaxableValuation[Taxable Reserved2],TaxableValuation[Dist],$C137,TaxableValuation[Tif_NonTIF],$A$4)</f>
        <v>0</v>
      </c>
      <c r="N137" s="8">
        <f>SUMIFS(TaxableValuation[Taxable Railroads],TaxableValuation[Dist],$C137,TaxableValuation[Tif_NonTIF],$A$4)</f>
        <v>0</v>
      </c>
      <c r="O137" s="8">
        <f>SUMIFS(TaxableValuation[Taxable Utilities],TaxableValuation[Dist],$C137,TaxableValuation[Tif_NonTIF],$A$4)</f>
        <v>29061365</v>
      </c>
      <c r="P137" s="8">
        <f>SUMIFS(TaxableValuation[Taxable Other],TaxableValuation[Dist],$C137,TaxableValuation[Tif_NonTIF],$A$4)</f>
        <v>0</v>
      </c>
      <c r="Q137" s="8">
        <f>SUMIFS(TaxableValuation[Taxable Gross],TaxableValuation[Dist],$C137,TaxableValuation[Tif_NonTIF],$A$4)</f>
        <v>206178329</v>
      </c>
      <c r="R137" s="8">
        <f>SUMIFS(TaxableValuation[Taxable Military Exempt],TaxableValuation[Dist],$C137,TaxableValuation[Tif_NonTIF],$A$4)</f>
        <v>198164</v>
      </c>
      <c r="S137" s="8">
        <f>SUMIFS(TaxableValuation[Taxable Net],TaxableValuation[Dist],$C137,TaxableValuation[Tif_NonTIF],$A$4)</f>
        <v>205980165</v>
      </c>
      <c r="T137" s="8">
        <f>SUMIFS(TaxableValuation[Taxable Gas &amp; Elec Utilities],TaxableValuation[Dist],$C137,TaxableValuation[Tif_NonTIF],$A$4)</f>
        <v>8051772</v>
      </c>
      <c r="U137" s="8">
        <f t="shared" si="2"/>
        <v>214031937</v>
      </c>
    </row>
    <row r="138" spans="1:21" x14ac:dyDescent="0.25">
      <c r="A138">
        <f>'Assessed Non-TIF'!A138</f>
        <v>2024</v>
      </c>
      <c r="B138" t="str">
        <f>'Assessed Non-TIF'!B138</f>
        <v>13</v>
      </c>
      <c r="C138" t="str">
        <f>'Assessed Non-TIF'!C138</f>
        <v>2772</v>
      </c>
      <c r="D138" t="str">
        <f>'Assessed Non-TIF'!D138</f>
        <v>2772</v>
      </c>
      <c r="E138" t="str">
        <f>'Assessed Non-TIF'!E138</f>
        <v>HAMBURG</v>
      </c>
      <c r="F138" t="str">
        <f>'Assessed Non-TIF'!F138</f>
        <v>Hamburg</v>
      </c>
      <c r="G138" s="8">
        <f>SUMIFS(TaxableValuation[Taxable Residential],TaxableValuation[Dist],$C138,TaxableValuation[Tif_NonTIF],$A$4)</f>
        <v>36433143</v>
      </c>
      <c r="H138" s="8">
        <f>SUMIFS(TaxableValuation[Taxable Ag Land],TaxableValuation[Dist],$C138,TaxableValuation[Tif_NonTIF],$A$4)</f>
        <v>69450943</v>
      </c>
      <c r="I138" s="8">
        <f>SUMIFS(TaxableValuation[Taxable Ag Building],TaxableValuation[Dist],$C138,TaxableValuation[Tif_NonTIF],$A$4)</f>
        <v>1927704</v>
      </c>
      <c r="J138" s="8">
        <f>SUMIFS(TaxableValuation[Taxable Commercial],TaxableValuation[Dist],$C138,TaxableValuation[Tif_NonTIF],$A$4)</f>
        <v>16184922</v>
      </c>
      <c r="K138" s="8">
        <f>SUMIFS(TaxableValuation[Taxable Industrial],TaxableValuation[Dist],$C138,TaxableValuation[Tif_NonTIF],$A$4)</f>
        <v>7803022</v>
      </c>
      <c r="L138" s="8">
        <f>SUMIFS(TaxableValuation[Taxable Reserved],TaxableValuation[Dist],$C138,TaxableValuation[Tif_NonTIF],$A$4)</f>
        <v>0</v>
      </c>
      <c r="M138" s="8">
        <f>SUMIFS(TaxableValuation[Taxable Reserved2],TaxableValuation[Dist],$C138,TaxableValuation[Tif_NonTIF],$A$4)</f>
        <v>0</v>
      </c>
      <c r="N138" s="8">
        <f>SUMIFS(TaxableValuation[Taxable Railroads],TaxableValuation[Dist],$C138,TaxableValuation[Tif_NonTIF],$A$4)</f>
        <v>9915657</v>
      </c>
      <c r="O138" s="8">
        <f>SUMIFS(TaxableValuation[Taxable Utilities],TaxableValuation[Dist],$C138,TaxableValuation[Tif_NonTIF],$A$4)</f>
        <v>2207934</v>
      </c>
      <c r="P138" s="8">
        <f>SUMIFS(TaxableValuation[Taxable Other],TaxableValuation[Dist],$C138,TaxableValuation[Tif_NonTIF],$A$4)</f>
        <v>710</v>
      </c>
      <c r="Q138" s="8">
        <f>SUMIFS(TaxableValuation[Taxable Gross],TaxableValuation[Dist],$C138,TaxableValuation[Tif_NonTIF],$A$4)</f>
        <v>143924035</v>
      </c>
      <c r="R138" s="8">
        <f>SUMIFS(TaxableValuation[Taxable Military Exempt],TaxableValuation[Dist],$C138,TaxableValuation[Tif_NonTIF],$A$4)</f>
        <v>127788</v>
      </c>
      <c r="S138" s="8">
        <f>SUMIFS(TaxableValuation[Taxable Net],TaxableValuation[Dist],$C138,TaxableValuation[Tif_NonTIF],$A$4)</f>
        <v>143796247</v>
      </c>
      <c r="T138" s="8">
        <f>SUMIFS(TaxableValuation[Taxable Gas &amp; Elec Utilities],TaxableValuation[Dist],$C138,TaxableValuation[Tif_NonTIF],$A$4)</f>
        <v>2163764</v>
      </c>
      <c r="U138" s="8">
        <f t="shared" si="2"/>
        <v>145960011</v>
      </c>
    </row>
    <row r="139" spans="1:21" x14ac:dyDescent="0.25">
      <c r="A139">
        <f>'Assessed Non-TIF'!A139</f>
        <v>2024</v>
      </c>
      <c r="B139" t="str">
        <f>'Assessed Non-TIF'!B139</f>
        <v>07</v>
      </c>
      <c r="C139" t="str">
        <f>'Assessed Non-TIF'!C139</f>
        <v>2781</v>
      </c>
      <c r="D139" t="str">
        <f>'Assessed Non-TIF'!D139</f>
        <v>2781</v>
      </c>
      <c r="E139" t="str">
        <f>'Assessed Non-TIF'!E139</f>
        <v>HAMPTON-DUMONT</v>
      </c>
      <c r="F139" t="str">
        <f>'Assessed Non-TIF'!F139</f>
        <v>Hampton-Dumont</v>
      </c>
      <c r="G139" s="8">
        <f>SUMIFS(TaxableValuation[Taxable Residential],TaxableValuation[Dist],$C139,TaxableValuation[Tif_NonTIF],$A$4)</f>
        <v>150823899</v>
      </c>
      <c r="H139" s="8">
        <f>SUMIFS(TaxableValuation[Taxable Ag Land],TaxableValuation[Dist],$C139,TaxableValuation[Tif_NonTIF],$A$4)</f>
        <v>164643868</v>
      </c>
      <c r="I139" s="8">
        <f>SUMIFS(TaxableValuation[Taxable Ag Building],TaxableValuation[Dist],$C139,TaxableValuation[Tif_NonTIF],$A$4)</f>
        <v>12514180</v>
      </c>
      <c r="J139" s="8">
        <f>SUMIFS(TaxableValuation[Taxable Commercial],TaxableValuation[Dist],$C139,TaxableValuation[Tif_NonTIF],$A$4)</f>
        <v>25948133</v>
      </c>
      <c r="K139" s="8">
        <f>SUMIFS(TaxableValuation[Taxable Industrial],TaxableValuation[Dist],$C139,TaxableValuation[Tif_NonTIF],$A$4)</f>
        <v>65046583</v>
      </c>
      <c r="L139" s="8">
        <f>SUMIFS(TaxableValuation[Taxable Reserved],TaxableValuation[Dist],$C139,TaxableValuation[Tif_NonTIF],$A$4)</f>
        <v>0</v>
      </c>
      <c r="M139" s="8">
        <f>SUMIFS(TaxableValuation[Taxable Reserved2],TaxableValuation[Dist],$C139,TaxableValuation[Tif_NonTIF],$A$4)</f>
        <v>0</v>
      </c>
      <c r="N139" s="8">
        <f>SUMIFS(TaxableValuation[Taxable Railroads],TaxableValuation[Dist],$C139,TaxableValuation[Tif_NonTIF],$A$4)</f>
        <v>15442117</v>
      </c>
      <c r="O139" s="8">
        <f>SUMIFS(TaxableValuation[Taxable Utilities],TaxableValuation[Dist],$C139,TaxableValuation[Tif_NonTIF],$A$4)</f>
        <v>7155232</v>
      </c>
      <c r="P139" s="8">
        <f>SUMIFS(TaxableValuation[Taxable Other],TaxableValuation[Dist],$C139,TaxableValuation[Tif_NonTIF],$A$4)</f>
        <v>0</v>
      </c>
      <c r="Q139" s="8">
        <f>SUMIFS(TaxableValuation[Taxable Gross],TaxableValuation[Dist],$C139,TaxableValuation[Tif_NonTIF],$A$4)</f>
        <v>441574012</v>
      </c>
      <c r="R139" s="8">
        <f>SUMIFS(TaxableValuation[Taxable Military Exempt],TaxableValuation[Dist],$C139,TaxableValuation[Tif_NonTIF],$A$4)</f>
        <v>535228</v>
      </c>
      <c r="S139" s="8">
        <f>SUMIFS(TaxableValuation[Taxable Net],TaxableValuation[Dist],$C139,TaxableValuation[Tif_NonTIF],$A$4)</f>
        <v>441038784</v>
      </c>
      <c r="T139" s="8">
        <f>SUMIFS(TaxableValuation[Taxable Gas &amp; Elec Utilities],TaxableValuation[Dist],$C139,TaxableValuation[Tif_NonTIF],$A$4)</f>
        <v>13072545</v>
      </c>
      <c r="U139" s="8">
        <f t="shared" si="2"/>
        <v>454111329</v>
      </c>
    </row>
    <row r="140" spans="1:21" x14ac:dyDescent="0.25">
      <c r="A140">
        <f>'Assessed Non-TIF'!A140</f>
        <v>2024</v>
      </c>
      <c r="B140" t="str">
        <f>'Assessed Non-TIF'!B140</f>
        <v>13</v>
      </c>
      <c r="C140" t="str">
        <f>'Assessed Non-TIF'!C140</f>
        <v>2826</v>
      </c>
      <c r="D140" t="str">
        <f>'Assessed Non-TIF'!D140</f>
        <v>2826</v>
      </c>
      <c r="E140" t="str">
        <f>'Assessed Non-TIF'!E140</f>
        <v>HARLAN</v>
      </c>
      <c r="F140" t="str">
        <f>'Assessed Non-TIF'!F140</f>
        <v>Harlan</v>
      </c>
      <c r="G140" s="8">
        <f>SUMIFS(TaxableValuation[Taxable Residential],TaxableValuation[Dist],$C140,TaxableValuation[Tif_NonTIF],$A$4)</f>
        <v>263395979</v>
      </c>
      <c r="H140" s="8">
        <f>SUMIFS(TaxableValuation[Taxable Ag Land],TaxableValuation[Dist],$C140,TaxableValuation[Tif_NonTIF],$A$4)</f>
        <v>225294559</v>
      </c>
      <c r="I140" s="8">
        <f>SUMIFS(TaxableValuation[Taxable Ag Building],TaxableValuation[Dist],$C140,TaxableValuation[Tif_NonTIF],$A$4)</f>
        <v>11824825</v>
      </c>
      <c r="J140" s="8">
        <f>SUMIFS(TaxableValuation[Taxable Commercial],TaxableValuation[Dist],$C140,TaxableValuation[Tif_NonTIF],$A$4)</f>
        <v>49666354</v>
      </c>
      <c r="K140" s="8">
        <f>SUMIFS(TaxableValuation[Taxable Industrial],TaxableValuation[Dist],$C140,TaxableValuation[Tif_NonTIF],$A$4)</f>
        <v>15312072</v>
      </c>
      <c r="L140" s="8">
        <f>SUMIFS(TaxableValuation[Taxable Reserved],TaxableValuation[Dist],$C140,TaxableValuation[Tif_NonTIF],$A$4)</f>
        <v>0</v>
      </c>
      <c r="M140" s="8">
        <f>SUMIFS(TaxableValuation[Taxable Reserved2],TaxableValuation[Dist],$C140,TaxableValuation[Tif_NonTIF],$A$4)</f>
        <v>0</v>
      </c>
      <c r="N140" s="8">
        <f>SUMIFS(TaxableValuation[Taxable Railroads],TaxableValuation[Dist],$C140,TaxableValuation[Tif_NonTIF],$A$4)</f>
        <v>21160141</v>
      </c>
      <c r="O140" s="8">
        <f>SUMIFS(TaxableValuation[Taxable Utilities],TaxableValuation[Dist],$C140,TaxableValuation[Tif_NonTIF],$A$4)</f>
        <v>1322527</v>
      </c>
      <c r="P140" s="8">
        <f>SUMIFS(TaxableValuation[Taxable Other],TaxableValuation[Dist],$C140,TaxableValuation[Tif_NonTIF],$A$4)</f>
        <v>0</v>
      </c>
      <c r="Q140" s="8">
        <f>SUMIFS(TaxableValuation[Taxable Gross],TaxableValuation[Dist],$C140,TaxableValuation[Tif_NonTIF],$A$4)</f>
        <v>587976457</v>
      </c>
      <c r="R140" s="8">
        <f>SUMIFS(TaxableValuation[Taxable Military Exempt],TaxableValuation[Dist],$C140,TaxableValuation[Tif_NonTIF],$A$4)</f>
        <v>787100</v>
      </c>
      <c r="S140" s="8">
        <f>SUMIFS(TaxableValuation[Taxable Net],TaxableValuation[Dist],$C140,TaxableValuation[Tif_NonTIF],$A$4)</f>
        <v>587189357</v>
      </c>
      <c r="T140" s="8">
        <f>SUMIFS(TaxableValuation[Taxable Gas &amp; Elec Utilities],TaxableValuation[Dist],$C140,TaxableValuation[Tif_NonTIF],$A$4)</f>
        <v>7486658</v>
      </c>
      <c r="U140" s="8">
        <f t="shared" si="2"/>
        <v>594676015</v>
      </c>
    </row>
    <row r="141" spans="1:21" x14ac:dyDescent="0.25">
      <c r="A141">
        <f>'Assessed Non-TIF'!A141</f>
        <v>2024</v>
      </c>
      <c r="B141" t="str">
        <f>'Assessed Non-TIF'!B141</f>
        <v>05</v>
      </c>
      <c r="C141" t="str">
        <f>'Assessed Non-TIF'!C141</f>
        <v>2846</v>
      </c>
      <c r="D141" t="str">
        <f>'Assessed Non-TIF'!D141</f>
        <v>2846</v>
      </c>
      <c r="E141" t="str">
        <f>'Assessed Non-TIF'!E141</f>
        <v>HARRIS-LAKE PARK</v>
      </c>
      <c r="F141" t="str">
        <f>'Assessed Non-TIF'!F141</f>
        <v>Harris-Lake Park</v>
      </c>
      <c r="G141" s="8">
        <f>SUMIFS(TaxableValuation[Taxable Residential],TaxableValuation[Dist],$C141,TaxableValuation[Tif_NonTIF],$A$4)</f>
        <v>83337783</v>
      </c>
      <c r="H141" s="8">
        <f>SUMIFS(TaxableValuation[Taxable Ag Land],TaxableValuation[Dist],$C141,TaxableValuation[Tif_NonTIF],$A$4)</f>
        <v>101521564</v>
      </c>
      <c r="I141" s="8">
        <f>SUMIFS(TaxableValuation[Taxable Ag Building],TaxableValuation[Dist],$C141,TaxableValuation[Tif_NonTIF],$A$4)</f>
        <v>14378253</v>
      </c>
      <c r="J141" s="8">
        <f>SUMIFS(TaxableValuation[Taxable Commercial],TaxableValuation[Dist],$C141,TaxableValuation[Tif_NonTIF],$A$4)</f>
        <v>16802636</v>
      </c>
      <c r="K141" s="8">
        <f>SUMIFS(TaxableValuation[Taxable Industrial],TaxableValuation[Dist],$C141,TaxableValuation[Tif_NonTIF],$A$4)</f>
        <v>64550783</v>
      </c>
      <c r="L141" s="8">
        <f>SUMIFS(TaxableValuation[Taxable Reserved],TaxableValuation[Dist],$C141,TaxableValuation[Tif_NonTIF],$A$4)</f>
        <v>0</v>
      </c>
      <c r="M141" s="8">
        <f>SUMIFS(TaxableValuation[Taxable Reserved2],TaxableValuation[Dist],$C141,TaxableValuation[Tif_NonTIF],$A$4)</f>
        <v>0</v>
      </c>
      <c r="N141" s="8">
        <f>SUMIFS(TaxableValuation[Taxable Railroads],TaxableValuation[Dist],$C141,TaxableValuation[Tif_NonTIF],$A$4)</f>
        <v>0</v>
      </c>
      <c r="O141" s="8">
        <f>SUMIFS(TaxableValuation[Taxable Utilities],TaxableValuation[Dist],$C141,TaxableValuation[Tif_NonTIF],$A$4)</f>
        <v>3686305</v>
      </c>
      <c r="P141" s="8">
        <f>SUMIFS(TaxableValuation[Taxable Other],TaxableValuation[Dist],$C141,TaxableValuation[Tif_NonTIF],$A$4)</f>
        <v>0</v>
      </c>
      <c r="Q141" s="8">
        <f>SUMIFS(TaxableValuation[Taxable Gross],TaxableValuation[Dist],$C141,TaxableValuation[Tif_NonTIF],$A$4)</f>
        <v>284277324</v>
      </c>
      <c r="R141" s="8">
        <f>SUMIFS(TaxableValuation[Taxable Military Exempt],TaxableValuation[Dist],$C141,TaxableValuation[Tif_NonTIF],$A$4)</f>
        <v>177792</v>
      </c>
      <c r="S141" s="8">
        <f>SUMIFS(TaxableValuation[Taxable Net],TaxableValuation[Dist],$C141,TaxableValuation[Tif_NonTIF],$A$4)</f>
        <v>284099532</v>
      </c>
      <c r="T141" s="8">
        <f>SUMIFS(TaxableValuation[Taxable Gas &amp; Elec Utilities],TaxableValuation[Dist],$C141,TaxableValuation[Tif_NonTIF],$A$4)</f>
        <v>1695312</v>
      </c>
      <c r="U141" s="8">
        <f t="shared" si="2"/>
        <v>285794844</v>
      </c>
    </row>
    <row r="142" spans="1:21" x14ac:dyDescent="0.25">
      <c r="A142">
        <f>'Assessed Non-TIF'!A142</f>
        <v>2024</v>
      </c>
      <c r="B142" t="str">
        <f>'Assessed Non-TIF'!B142</f>
        <v>12</v>
      </c>
      <c r="C142" t="str">
        <f>'Assessed Non-TIF'!C142</f>
        <v>2862</v>
      </c>
      <c r="D142" t="str">
        <f>'Assessed Non-TIF'!D142</f>
        <v>2862</v>
      </c>
      <c r="E142" t="str">
        <f>'Assessed Non-TIF'!E142</f>
        <v>HARTLEY-MELVIN-SANBORN</v>
      </c>
      <c r="F142" t="str">
        <f>'Assessed Non-TIF'!F142</f>
        <v>Hartley-Melvin-Sanborn</v>
      </c>
      <c r="G142" s="8">
        <f>SUMIFS(TaxableValuation[Taxable Residential],TaxableValuation[Dist],$C142,TaxableValuation[Tif_NonTIF],$A$4)</f>
        <v>98004267</v>
      </c>
      <c r="H142" s="8">
        <f>SUMIFS(TaxableValuation[Taxable Ag Land],TaxableValuation[Dist],$C142,TaxableValuation[Tif_NonTIF],$A$4)</f>
        <v>216881927</v>
      </c>
      <c r="I142" s="8">
        <f>SUMIFS(TaxableValuation[Taxable Ag Building],TaxableValuation[Dist],$C142,TaxableValuation[Tif_NonTIF],$A$4)</f>
        <v>13514003</v>
      </c>
      <c r="J142" s="8">
        <f>SUMIFS(TaxableValuation[Taxable Commercial],TaxableValuation[Dist],$C142,TaxableValuation[Tif_NonTIF],$A$4)</f>
        <v>35730428</v>
      </c>
      <c r="K142" s="8">
        <f>SUMIFS(TaxableValuation[Taxable Industrial],TaxableValuation[Dist],$C142,TaxableValuation[Tif_NonTIF],$A$4)</f>
        <v>118233912</v>
      </c>
      <c r="L142" s="8">
        <f>SUMIFS(TaxableValuation[Taxable Reserved],TaxableValuation[Dist],$C142,TaxableValuation[Tif_NonTIF],$A$4)</f>
        <v>0</v>
      </c>
      <c r="M142" s="8">
        <f>SUMIFS(TaxableValuation[Taxable Reserved2],TaxableValuation[Dist],$C142,TaxableValuation[Tif_NonTIF],$A$4)</f>
        <v>0</v>
      </c>
      <c r="N142" s="8">
        <f>SUMIFS(TaxableValuation[Taxable Railroads],TaxableValuation[Dist],$C142,TaxableValuation[Tif_NonTIF],$A$4)</f>
        <v>4493234</v>
      </c>
      <c r="O142" s="8">
        <f>SUMIFS(TaxableValuation[Taxable Utilities],TaxableValuation[Dist],$C142,TaxableValuation[Tif_NonTIF],$A$4)</f>
        <v>6368461</v>
      </c>
      <c r="P142" s="8">
        <f>SUMIFS(TaxableValuation[Taxable Other],TaxableValuation[Dist],$C142,TaxableValuation[Tif_NonTIF],$A$4)</f>
        <v>0</v>
      </c>
      <c r="Q142" s="8">
        <f>SUMIFS(TaxableValuation[Taxable Gross],TaxableValuation[Dist],$C142,TaxableValuation[Tif_NonTIF],$A$4)</f>
        <v>493226232</v>
      </c>
      <c r="R142" s="8">
        <f>SUMIFS(TaxableValuation[Taxable Military Exempt],TaxableValuation[Dist],$C142,TaxableValuation[Tif_NonTIF],$A$4)</f>
        <v>312062</v>
      </c>
      <c r="S142" s="8">
        <f>SUMIFS(TaxableValuation[Taxable Net],TaxableValuation[Dist],$C142,TaxableValuation[Tif_NonTIF],$A$4)</f>
        <v>492914170</v>
      </c>
      <c r="T142" s="8">
        <f>SUMIFS(TaxableValuation[Taxable Gas &amp; Elec Utilities],TaxableValuation[Dist],$C142,TaxableValuation[Tif_NonTIF],$A$4)</f>
        <v>22394002</v>
      </c>
      <c r="U142" s="8">
        <f t="shared" si="2"/>
        <v>515308172</v>
      </c>
    </row>
    <row r="143" spans="1:21" x14ac:dyDescent="0.25">
      <c r="A143">
        <f>'Assessed Non-TIF'!A143</f>
        <v>2024</v>
      </c>
      <c r="B143" t="str">
        <f>'Assessed Non-TIF'!B143</f>
        <v>10</v>
      </c>
      <c r="C143" t="str">
        <f>'Assessed Non-TIF'!C143</f>
        <v>2977</v>
      </c>
      <c r="D143" t="str">
        <f>'Assessed Non-TIF'!D143</f>
        <v>2977</v>
      </c>
      <c r="E143" t="str">
        <f>'Assessed Non-TIF'!E143</f>
        <v>HIGHLAND</v>
      </c>
      <c r="F143" t="str">
        <f>'Assessed Non-TIF'!F143</f>
        <v>Highland</v>
      </c>
      <c r="G143" s="8">
        <f>SUMIFS(TaxableValuation[Taxable Residential],TaxableValuation[Dist],$C143,TaxableValuation[Tif_NonTIF],$A$4)</f>
        <v>170696889</v>
      </c>
      <c r="H143" s="8">
        <f>SUMIFS(TaxableValuation[Taxable Ag Land],TaxableValuation[Dist],$C143,TaxableValuation[Tif_NonTIF],$A$4)</f>
        <v>69422255</v>
      </c>
      <c r="I143" s="8">
        <f>SUMIFS(TaxableValuation[Taxable Ag Building],TaxableValuation[Dist],$C143,TaxableValuation[Tif_NonTIF],$A$4)</f>
        <v>6248230</v>
      </c>
      <c r="J143" s="8">
        <f>SUMIFS(TaxableValuation[Taxable Commercial],TaxableValuation[Dist],$C143,TaxableValuation[Tif_NonTIF],$A$4)</f>
        <v>77911093</v>
      </c>
      <c r="K143" s="8">
        <f>SUMIFS(TaxableValuation[Taxable Industrial],TaxableValuation[Dist],$C143,TaxableValuation[Tif_NonTIF],$A$4)</f>
        <v>2506474</v>
      </c>
      <c r="L143" s="8">
        <f>SUMIFS(TaxableValuation[Taxable Reserved],TaxableValuation[Dist],$C143,TaxableValuation[Tif_NonTIF],$A$4)</f>
        <v>0</v>
      </c>
      <c r="M143" s="8">
        <f>SUMIFS(TaxableValuation[Taxable Reserved2],TaxableValuation[Dist],$C143,TaxableValuation[Tif_NonTIF],$A$4)</f>
        <v>0</v>
      </c>
      <c r="N143" s="8">
        <f>SUMIFS(TaxableValuation[Taxable Railroads],TaxableValuation[Dist],$C143,TaxableValuation[Tif_NonTIF],$A$4)</f>
        <v>1601498</v>
      </c>
      <c r="O143" s="8">
        <f>SUMIFS(TaxableValuation[Taxable Utilities],TaxableValuation[Dist],$C143,TaxableValuation[Tif_NonTIF],$A$4)</f>
        <v>7617180</v>
      </c>
      <c r="P143" s="8">
        <f>SUMIFS(TaxableValuation[Taxable Other],TaxableValuation[Dist],$C143,TaxableValuation[Tif_NonTIF],$A$4)</f>
        <v>0</v>
      </c>
      <c r="Q143" s="8">
        <f>SUMIFS(TaxableValuation[Taxable Gross],TaxableValuation[Dist],$C143,TaxableValuation[Tif_NonTIF],$A$4)</f>
        <v>336003619</v>
      </c>
      <c r="R143" s="8">
        <f>SUMIFS(TaxableValuation[Taxable Military Exempt],TaxableValuation[Dist],$C143,TaxableValuation[Tif_NonTIF],$A$4)</f>
        <v>303728</v>
      </c>
      <c r="S143" s="8">
        <f>SUMIFS(TaxableValuation[Taxable Net],TaxableValuation[Dist],$C143,TaxableValuation[Tif_NonTIF],$A$4)</f>
        <v>335699891</v>
      </c>
      <c r="T143" s="8">
        <f>SUMIFS(TaxableValuation[Taxable Gas &amp; Elec Utilities],TaxableValuation[Dist],$C143,TaxableValuation[Tif_NonTIF],$A$4)</f>
        <v>10453655</v>
      </c>
      <c r="U143" s="8">
        <f t="shared" si="2"/>
        <v>346153546</v>
      </c>
    </row>
    <row r="144" spans="1:21" x14ac:dyDescent="0.25">
      <c r="A144">
        <f>'Assessed Non-TIF'!A144</f>
        <v>2024</v>
      </c>
      <c r="B144" t="str">
        <f>'Assessed Non-TIF'!B144</f>
        <v>12</v>
      </c>
      <c r="C144" t="str">
        <f>'Assessed Non-TIF'!C144</f>
        <v>2988</v>
      </c>
      <c r="D144" t="str">
        <f>'Assessed Non-TIF'!D144</f>
        <v>2988</v>
      </c>
      <c r="E144" t="str">
        <f>'Assessed Non-TIF'!E144</f>
        <v>HINTON</v>
      </c>
      <c r="F144" t="str">
        <f>'Assessed Non-TIF'!F144</f>
        <v>Hinton</v>
      </c>
      <c r="G144" s="8">
        <f>SUMIFS(TaxableValuation[Taxable Residential],TaxableValuation[Dist],$C144,TaxableValuation[Tif_NonTIF],$A$4)</f>
        <v>129286915</v>
      </c>
      <c r="H144" s="8">
        <f>SUMIFS(TaxableValuation[Taxable Ag Land],TaxableValuation[Dist],$C144,TaxableValuation[Tif_NonTIF],$A$4)</f>
        <v>81573252</v>
      </c>
      <c r="I144" s="8">
        <f>SUMIFS(TaxableValuation[Taxable Ag Building],TaxableValuation[Dist],$C144,TaxableValuation[Tif_NonTIF],$A$4)</f>
        <v>5961699</v>
      </c>
      <c r="J144" s="8">
        <f>SUMIFS(TaxableValuation[Taxable Commercial],TaxableValuation[Dist],$C144,TaxableValuation[Tif_NonTIF],$A$4)</f>
        <v>20826287</v>
      </c>
      <c r="K144" s="8">
        <f>SUMIFS(TaxableValuation[Taxable Industrial],TaxableValuation[Dist],$C144,TaxableValuation[Tif_NonTIF],$A$4)</f>
        <v>0</v>
      </c>
      <c r="L144" s="8">
        <f>SUMIFS(TaxableValuation[Taxable Reserved],TaxableValuation[Dist],$C144,TaxableValuation[Tif_NonTIF],$A$4)</f>
        <v>0</v>
      </c>
      <c r="M144" s="8">
        <f>SUMIFS(TaxableValuation[Taxable Reserved2],TaxableValuation[Dist],$C144,TaxableValuation[Tif_NonTIF],$A$4)</f>
        <v>0</v>
      </c>
      <c r="N144" s="8">
        <f>SUMIFS(TaxableValuation[Taxable Railroads],TaxableValuation[Dist],$C144,TaxableValuation[Tif_NonTIF],$A$4)</f>
        <v>11375498</v>
      </c>
      <c r="O144" s="8">
        <f>SUMIFS(TaxableValuation[Taxable Utilities],TaxableValuation[Dist],$C144,TaxableValuation[Tif_NonTIF],$A$4)</f>
        <v>1387315</v>
      </c>
      <c r="P144" s="8">
        <f>SUMIFS(TaxableValuation[Taxable Other],TaxableValuation[Dist],$C144,TaxableValuation[Tif_NonTIF],$A$4)</f>
        <v>0</v>
      </c>
      <c r="Q144" s="8">
        <f>SUMIFS(TaxableValuation[Taxable Gross],TaxableValuation[Dist],$C144,TaxableValuation[Tif_NonTIF],$A$4)</f>
        <v>250410966</v>
      </c>
      <c r="R144" s="8">
        <f>SUMIFS(TaxableValuation[Taxable Military Exempt],TaxableValuation[Dist],$C144,TaxableValuation[Tif_NonTIF],$A$4)</f>
        <v>288912</v>
      </c>
      <c r="S144" s="8">
        <f>SUMIFS(TaxableValuation[Taxable Net],TaxableValuation[Dist],$C144,TaxableValuation[Tif_NonTIF],$A$4)</f>
        <v>250122054</v>
      </c>
      <c r="T144" s="8">
        <f>SUMIFS(TaxableValuation[Taxable Gas &amp; Elec Utilities],TaxableValuation[Dist],$C144,TaxableValuation[Tif_NonTIF],$A$4)</f>
        <v>5823026</v>
      </c>
      <c r="U144" s="8">
        <f t="shared" si="2"/>
        <v>255945080</v>
      </c>
    </row>
    <row r="145" spans="1:21" x14ac:dyDescent="0.25">
      <c r="A145">
        <f>'Assessed Non-TIF'!A145</f>
        <v>2024</v>
      </c>
      <c r="B145" t="str">
        <f>'Assessed Non-TIF'!B145</f>
        <v>10</v>
      </c>
      <c r="C145" t="str">
        <f>'Assessed Non-TIF'!C145</f>
        <v>2766</v>
      </c>
      <c r="D145" t="str">
        <f>'Assessed Non-TIF'!D145</f>
        <v>2766</v>
      </c>
      <c r="E145" t="str">
        <f>'Assessed Non-TIF'!E145</f>
        <v>HLV</v>
      </c>
      <c r="F145" t="str">
        <f>'Assessed Non-TIF'!F145</f>
        <v>HLV</v>
      </c>
      <c r="G145" s="8">
        <f>SUMIFS(TaxableValuation[Taxable Residential],TaxableValuation[Dist],$C145,TaxableValuation[Tif_NonTIF],$A$4)</f>
        <v>58157775</v>
      </c>
      <c r="H145" s="8">
        <f>SUMIFS(TaxableValuation[Taxable Ag Land],TaxableValuation[Dist],$C145,TaxableValuation[Tif_NonTIF],$A$4)</f>
        <v>92949679</v>
      </c>
      <c r="I145" s="8">
        <f>SUMIFS(TaxableValuation[Taxable Ag Building],TaxableValuation[Dist],$C145,TaxableValuation[Tif_NonTIF],$A$4)</f>
        <v>3624738</v>
      </c>
      <c r="J145" s="8">
        <f>SUMIFS(TaxableValuation[Taxable Commercial],TaxableValuation[Dist],$C145,TaxableValuation[Tif_NonTIF],$A$4)</f>
        <v>12376561</v>
      </c>
      <c r="K145" s="8">
        <f>SUMIFS(TaxableValuation[Taxable Industrial],TaxableValuation[Dist],$C145,TaxableValuation[Tif_NonTIF],$A$4)</f>
        <v>12868527</v>
      </c>
      <c r="L145" s="8">
        <f>SUMIFS(TaxableValuation[Taxable Reserved],TaxableValuation[Dist],$C145,TaxableValuation[Tif_NonTIF],$A$4)</f>
        <v>0</v>
      </c>
      <c r="M145" s="8">
        <f>SUMIFS(TaxableValuation[Taxable Reserved2],TaxableValuation[Dist],$C145,TaxableValuation[Tif_NonTIF],$A$4)</f>
        <v>0</v>
      </c>
      <c r="N145" s="8">
        <f>SUMIFS(TaxableValuation[Taxable Railroads],TaxableValuation[Dist],$C145,TaxableValuation[Tif_NonTIF],$A$4)</f>
        <v>2694476</v>
      </c>
      <c r="O145" s="8">
        <f>SUMIFS(TaxableValuation[Taxable Utilities],TaxableValuation[Dist],$C145,TaxableValuation[Tif_NonTIF],$A$4)</f>
        <v>9445155</v>
      </c>
      <c r="P145" s="8">
        <f>SUMIFS(TaxableValuation[Taxable Other],TaxableValuation[Dist],$C145,TaxableValuation[Tif_NonTIF],$A$4)</f>
        <v>0</v>
      </c>
      <c r="Q145" s="8">
        <f>SUMIFS(TaxableValuation[Taxable Gross],TaxableValuation[Dist],$C145,TaxableValuation[Tif_NonTIF],$A$4)</f>
        <v>192116911</v>
      </c>
      <c r="R145" s="8">
        <f>SUMIFS(TaxableValuation[Taxable Military Exempt],TaxableValuation[Dist],$C145,TaxableValuation[Tif_NonTIF],$A$4)</f>
        <v>183348</v>
      </c>
      <c r="S145" s="8">
        <f>SUMIFS(TaxableValuation[Taxable Net],TaxableValuation[Dist],$C145,TaxableValuation[Tif_NonTIF],$A$4)</f>
        <v>191933563</v>
      </c>
      <c r="T145" s="8">
        <f>SUMIFS(TaxableValuation[Taxable Gas &amp; Elec Utilities],TaxableValuation[Dist],$C145,TaxableValuation[Tif_NonTIF],$A$4)</f>
        <v>3302903</v>
      </c>
      <c r="U145" s="8">
        <f t="shared" si="2"/>
        <v>195236466</v>
      </c>
    </row>
    <row r="146" spans="1:21" x14ac:dyDescent="0.25">
      <c r="A146">
        <f>'Assessed Non-TIF'!A146</f>
        <v>2024</v>
      </c>
      <c r="B146" t="str">
        <f>'Assessed Non-TIF'!B146</f>
        <v>01</v>
      </c>
      <c r="C146" t="str">
        <f>'Assessed Non-TIF'!C146</f>
        <v>3029</v>
      </c>
      <c r="D146" t="str">
        <f>'Assessed Non-TIF'!D146</f>
        <v>3029</v>
      </c>
      <c r="E146" t="str">
        <f>'Assessed Non-TIF'!E146</f>
        <v>HOWARD-WINNESHIEK</v>
      </c>
      <c r="F146" t="str">
        <f>'Assessed Non-TIF'!F146</f>
        <v>Howard-Winneshiek</v>
      </c>
      <c r="G146" s="8">
        <f>SUMIFS(TaxableValuation[Taxable Residential],TaxableValuation[Dist],$C146,TaxableValuation[Tif_NonTIF],$A$4)</f>
        <v>246812596</v>
      </c>
      <c r="H146" s="8">
        <f>SUMIFS(TaxableValuation[Taxable Ag Land],TaxableValuation[Dist],$C146,TaxableValuation[Tif_NonTIF],$A$4)</f>
        <v>251986767</v>
      </c>
      <c r="I146" s="8">
        <f>SUMIFS(TaxableValuation[Taxable Ag Building],TaxableValuation[Dist],$C146,TaxableValuation[Tif_NonTIF],$A$4)</f>
        <v>24557392</v>
      </c>
      <c r="J146" s="8">
        <f>SUMIFS(TaxableValuation[Taxable Commercial],TaxableValuation[Dist],$C146,TaxableValuation[Tif_NonTIF],$A$4)</f>
        <v>52574507</v>
      </c>
      <c r="K146" s="8">
        <f>SUMIFS(TaxableValuation[Taxable Industrial],TaxableValuation[Dist],$C146,TaxableValuation[Tif_NonTIF],$A$4)</f>
        <v>27034921</v>
      </c>
      <c r="L146" s="8">
        <f>SUMIFS(TaxableValuation[Taxable Reserved],TaxableValuation[Dist],$C146,TaxableValuation[Tif_NonTIF],$A$4)</f>
        <v>0</v>
      </c>
      <c r="M146" s="8">
        <f>SUMIFS(TaxableValuation[Taxable Reserved2],TaxableValuation[Dist],$C146,TaxableValuation[Tif_NonTIF],$A$4)</f>
        <v>0</v>
      </c>
      <c r="N146" s="8">
        <f>SUMIFS(TaxableValuation[Taxable Railroads],TaxableValuation[Dist],$C146,TaxableValuation[Tif_NonTIF],$A$4)</f>
        <v>0</v>
      </c>
      <c r="O146" s="8">
        <f>SUMIFS(TaxableValuation[Taxable Utilities],TaxableValuation[Dist],$C146,TaxableValuation[Tif_NonTIF],$A$4)</f>
        <v>10446496</v>
      </c>
      <c r="P146" s="8">
        <f>SUMIFS(TaxableValuation[Taxable Other],TaxableValuation[Dist],$C146,TaxableValuation[Tif_NonTIF],$A$4)</f>
        <v>0</v>
      </c>
      <c r="Q146" s="8">
        <f>SUMIFS(TaxableValuation[Taxable Gross],TaxableValuation[Dist],$C146,TaxableValuation[Tif_NonTIF],$A$4)</f>
        <v>613412679</v>
      </c>
      <c r="R146" s="8">
        <f>SUMIFS(TaxableValuation[Taxable Military Exempt],TaxableValuation[Dist],$C146,TaxableValuation[Tif_NonTIF],$A$4)</f>
        <v>651904</v>
      </c>
      <c r="S146" s="8">
        <f>SUMIFS(TaxableValuation[Taxable Net],TaxableValuation[Dist],$C146,TaxableValuation[Tif_NonTIF],$A$4)</f>
        <v>612760775</v>
      </c>
      <c r="T146" s="8">
        <f>SUMIFS(TaxableValuation[Taxable Gas &amp; Elec Utilities],TaxableValuation[Dist],$C146,TaxableValuation[Tif_NonTIF],$A$4)</f>
        <v>4950932</v>
      </c>
      <c r="U146" s="8">
        <f t="shared" si="2"/>
        <v>617711707</v>
      </c>
    </row>
    <row r="147" spans="1:21" x14ac:dyDescent="0.25">
      <c r="A147">
        <f>'Assessed Non-TIF'!A147</f>
        <v>2024</v>
      </c>
      <c r="B147" t="str">
        <f>'Assessed Non-TIF'!B147</f>
        <v>07</v>
      </c>
      <c r="C147" t="str">
        <f>'Assessed Non-TIF'!C147</f>
        <v>3033</v>
      </c>
      <c r="D147" t="str">
        <f>'Assessed Non-TIF'!D147</f>
        <v>3033</v>
      </c>
      <c r="E147" t="str">
        <f>'Assessed Non-TIF'!E147</f>
        <v>HUBBARD-RADCLIFFE</v>
      </c>
      <c r="F147" t="str">
        <f>'Assessed Non-TIF'!F147</f>
        <v>Hubbard-Radcliffe</v>
      </c>
      <c r="G147" s="8">
        <f>SUMIFS(TaxableValuation[Taxable Residential],TaxableValuation[Dist],$C147,TaxableValuation[Tif_NonTIF],$A$4)</f>
        <v>68622420</v>
      </c>
      <c r="H147" s="8">
        <f>SUMIFS(TaxableValuation[Taxable Ag Land],TaxableValuation[Dist],$C147,TaxableValuation[Tif_NonTIF],$A$4)</f>
        <v>164374599</v>
      </c>
      <c r="I147" s="8">
        <f>SUMIFS(TaxableValuation[Taxable Ag Building],TaxableValuation[Dist],$C147,TaxableValuation[Tif_NonTIF],$A$4)</f>
        <v>12212890</v>
      </c>
      <c r="J147" s="8">
        <f>SUMIFS(TaxableValuation[Taxable Commercial],TaxableValuation[Dist],$C147,TaxableValuation[Tif_NonTIF],$A$4)</f>
        <v>14459137</v>
      </c>
      <c r="K147" s="8">
        <f>SUMIFS(TaxableValuation[Taxable Industrial],TaxableValuation[Dist],$C147,TaxableValuation[Tif_NonTIF],$A$4)</f>
        <v>40012494</v>
      </c>
      <c r="L147" s="8">
        <f>SUMIFS(TaxableValuation[Taxable Reserved],TaxableValuation[Dist],$C147,TaxableValuation[Tif_NonTIF],$A$4)</f>
        <v>0</v>
      </c>
      <c r="M147" s="8">
        <f>SUMIFS(TaxableValuation[Taxable Reserved2],TaxableValuation[Dist],$C147,TaxableValuation[Tif_NonTIF],$A$4)</f>
        <v>0</v>
      </c>
      <c r="N147" s="8">
        <f>SUMIFS(TaxableValuation[Taxable Railroads],TaxableValuation[Dist],$C147,TaxableValuation[Tif_NonTIF],$A$4)</f>
        <v>15970325</v>
      </c>
      <c r="O147" s="8">
        <f>SUMIFS(TaxableValuation[Taxable Utilities],TaxableValuation[Dist],$C147,TaxableValuation[Tif_NonTIF],$A$4)</f>
        <v>16125510</v>
      </c>
      <c r="P147" s="8">
        <f>SUMIFS(TaxableValuation[Taxable Other],TaxableValuation[Dist],$C147,TaxableValuation[Tif_NonTIF],$A$4)</f>
        <v>0</v>
      </c>
      <c r="Q147" s="8">
        <f>SUMIFS(TaxableValuation[Taxable Gross],TaxableValuation[Dist],$C147,TaxableValuation[Tif_NonTIF],$A$4)</f>
        <v>331777375</v>
      </c>
      <c r="R147" s="8">
        <f>SUMIFS(TaxableValuation[Taxable Military Exempt],TaxableValuation[Dist],$C147,TaxableValuation[Tif_NonTIF],$A$4)</f>
        <v>259280</v>
      </c>
      <c r="S147" s="8">
        <f>SUMIFS(TaxableValuation[Taxable Net],TaxableValuation[Dist],$C147,TaxableValuation[Tif_NonTIF],$A$4)</f>
        <v>331518095</v>
      </c>
      <c r="T147" s="8">
        <f>SUMIFS(TaxableValuation[Taxable Gas &amp; Elec Utilities],TaxableValuation[Dist],$C147,TaxableValuation[Tif_NonTIF],$A$4)</f>
        <v>3184079</v>
      </c>
      <c r="U147" s="8">
        <f t="shared" si="2"/>
        <v>334702174</v>
      </c>
    </row>
    <row r="148" spans="1:21" x14ac:dyDescent="0.25">
      <c r="A148">
        <f>'Assessed Non-TIF'!A148</f>
        <v>2024</v>
      </c>
      <c r="B148" t="str">
        <f>'Assessed Non-TIF'!B148</f>
        <v>07</v>
      </c>
      <c r="C148" t="str">
        <f>'Assessed Non-TIF'!C148</f>
        <v>3042</v>
      </c>
      <c r="D148" t="str">
        <f>'Assessed Non-TIF'!D148</f>
        <v>3042</v>
      </c>
      <c r="E148" t="str">
        <f>'Assessed Non-TIF'!E148</f>
        <v>HUDSON</v>
      </c>
      <c r="F148" t="str">
        <f>'Assessed Non-TIF'!F148</f>
        <v>Hudson</v>
      </c>
      <c r="G148" s="8">
        <f>SUMIFS(TaxableValuation[Taxable Residential],TaxableValuation[Dist],$C148,TaxableValuation[Tif_NonTIF],$A$4)</f>
        <v>121197244</v>
      </c>
      <c r="H148" s="8">
        <f>SUMIFS(TaxableValuation[Taxable Ag Land],TaxableValuation[Dist],$C148,TaxableValuation[Tif_NonTIF],$A$4)</f>
        <v>51895471</v>
      </c>
      <c r="I148" s="8">
        <f>SUMIFS(TaxableValuation[Taxable Ag Building],TaxableValuation[Dist],$C148,TaxableValuation[Tif_NonTIF],$A$4)</f>
        <v>3148280</v>
      </c>
      <c r="J148" s="8">
        <f>SUMIFS(TaxableValuation[Taxable Commercial],TaxableValuation[Dist],$C148,TaxableValuation[Tif_NonTIF],$A$4)</f>
        <v>22356529</v>
      </c>
      <c r="K148" s="8">
        <f>SUMIFS(TaxableValuation[Taxable Industrial],TaxableValuation[Dist],$C148,TaxableValuation[Tif_NonTIF],$A$4)</f>
        <v>7221219</v>
      </c>
      <c r="L148" s="8">
        <f>SUMIFS(TaxableValuation[Taxable Reserved],TaxableValuation[Dist],$C148,TaxableValuation[Tif_NonTIF],$A$4)</f>
        <v>0</v>
      </c>
      <c r="M148" s="8">
        <f>SUMIFS(TaxableValuation[Taxable Reserved2],TaxableValuation[Dist],$C148,TaxableValuation[Tif_NonTIF],$A$4)</f>
        <v>0</v>
      </c>
      <c r="N148" s="8">
        <f>SUMIFS(TaxableValuation[Taxable Railroads],TaxableValuation[Dist],$C148,TaxableValuation[Tif_NonTIF],$A$4)</f>
        <v>0</v>
      </c>
      <c r="O148" s="8">
        <f>SUMIFS(TaxableValuation[Taxable Utilities],TaxableValuation[Dist],$C148,TaxableValuation[Tif_NonTIF],$A$4)</f>
        <v>8060726</v>
      </c>
      <c r="P148" s="8">
        <f>SUMIFS(TaxableValuation[Taxable Other],TaxableValuation[Dist],$C148,TaxableValuation[Tif_NonTIF],$A$4)</f>
        <v>0</v>
      </c>
      <c r="Q148" s="8">
        <f>SUMIFS(TaxableValuation[Taxable Gross],TaxableValuation[Dist],$C148,TaxableValuation[Tif_NonTIF],$A$4)</f>
        <v>213879469</v>
      </c>
      <c r="R148" s="8">
        <f>SUMIFS(TaxableValuation[Taxable Military Exempt],TaxableValuation[Dist],$C148,TaxableValuation[Tif_NonTIF],$A$4)</f>
        <v>212980</v>
      </c>
      <c r="S148" s="8">
        <f>SUMIFS(TaxableValuation[Taxable Net],TaxableValuation[Dist],$C148,TaxableValuation[Tif_NonTIF],$A$4)</f>
        <v>213666489</v>
      </c>
      <c r="T148" s="8">
        <f>SUMIFS(TaxableValuation[Taxable Gas &amp; Elec Utilities],TaxableValuation[Dist],$C148,TaxableValuation[Tif_NonTIF],$A$4)</f>
        <v>1682431</v>
      </c>
      <c r="U148" s="8">
        <f t="shared" si="2"/>
        <v>215348920</v>
      </c>
    </row>
    <row r="149" spans="1:21" x14ac:dyDescent="0.25">
      <c r="A149">
        <f>'Assessed Non-TIF'!A149</f>
        <v>2024</v>
      </c>
      <c r="B149" t="str">
        <f>'Assessed Non-TIF'!B149</f>
        <v>05</v>
      </c>
      <c r="C149" t="str">
        <f>'Assessed Non-TIF'!C149</f>
        <v>3060</v>
      </c>
      <c r="D149" t="str">
        <f>'Assessed Non-TIF'!D149</f>
        <v>3060</v>
      </c>
      <c r="E149" t="str">
        <f>'Assessed Non-TIF'!E149</f>
        <v>HUMBOLDT</v>
      </c>
      <c r="F149" t="str">
        <f>'Assessed Non-TIF'!F149</f>
        <v>Humboldt</v>
      </c>
      <c r="G149" s="8">
        <f>SUMIFS(TaxableValuation[Taxable Residential],TaxableValuation[Dist],$C149,TaxableValuation[Tif_NonTIF],$A$4)</f>
        <v>251768800</v>
      </c>
      <c r="H149" s="8">
        <f>SUMIFS(TaxableValuation[Taxable Ag Land],TaxableValuation[Dist],$C149,TaxableValuation[Tif_NonTIF],$A$4)</f>
        <v>168620499</v>
      </c>
      <c r="I149" s="8">
        <f>SUMIFS(TaxableValuation[Taxable Ag Building],TaxableValuation[Dist],$C149,TaxableValuation[Tif_NonTIF],$A$4)</f>
        <v>8241805</v>
      </c>
      <c r="J149" s="8">
        <f>SUMIFS(TaxableValuation[Taxable Commercial],TaxableValuation[Dist],$C149,TaxableValuation[Tif_NonTIF],$A$4)</f>
        <v>66359191</v>
      </c>
      <c r="K149" s="8">
        <f>SUMIFS(TaxableValuation[Taxable Industrial],TaxableValuation[Dist],$C149,TaxableValuation[Tif_NonTIF],$A$4)</f>
        <v>27060008</v>
      </c>
      <c r="L149" s="8">
        <f>SUMIFS(TaxableValuation[Taxable Reserved],TaxableValuation[Dist],$C149,TaxableValuation[Tif_NonTIF],$A$4)</f>
        <v>0</v>
      </c>
      <c r="M149" s="8">
        <f>SUMIFS(TaxableValuation[Taxable Reserved2],TaxableValuation[Dist],$C149,TaxableValuation[Tif_NonTIF],$A$4)</f>
        <v>0</v>
      </c>
      <c r="N149" s="8">
        <f>SUMIFS(TaxableValuation[Taxable Railroads],TaxableValuation[Dist],$C149,TaxableValuation[Tif_NonTIF],$A$4)</f>
        <v>15719613</v>
      </c>
      <c r="O149" s="8">
        <f>SUMIFS(TaxableValuation[Taxable Utilities],TaxableValuation[Dist],$C149,TaxableValuation[Tif_NonTIF],$A$4)</f>
        <v>525363</v>
      </c>
      <c r="P149" s="8">
        <f>SUMIFS(TaxableValuation[Taxable Other],TaxableValuation[Dist],$C149,TaxableValuation[Tif_NonTIF],$A$4)</f>
        <v>146492</v>
      </c>
      <c r="Q149" s="8">
        <f>SUMIFS(TaxableValuation[Taxable Gross],TaxableValuation[Dist],$C149,TaxableValuation[Tif_NonTIF],$A$4)</f>
        <v>538441771</v>
      </c>
      <c r="R149" s="8">
        <f>SUMIFS(TaxableValuation[Taxable Military Exempt],TaxableValuation[Dist],$C149,TaxableValuation[Tif_NonTIF],$A$4)</f>
        <v>652958</v>
      </c>
      <c r="S149" s="8">
        <f>SUMIFS(TaxableValuation[Taxable Net],TaxableValuation[Dist],$C149,TaxableValuation[Tif_NonTIF],$A$4)</f>
        <v>537788813</v>
      </c>
      <c r="T149" s="8">
        <f>SUMIFS(TaxableValuation[Taxable Gas &amp; Elec Utilities],TaxableValuation[Dist],$C149,TaxableValuation[Tif_NonTIF],$A$4)</f>
        <v>22308975</v>
      </c>
      <c r="U149" s="8">
        <f t="shared" si="2"/>
        <v>560097788</v>
      </c>
    </row>
    <row r="150" spans="1:21" x14ac:dyDescent="0.25">
      <c r="A150">
        <f>'Assessed Non-TIF'!A150</f>
        <v>2024</v>
      </c>
      <c r="B150" t="str">
        <f>'Assessed Non-TIF'!B150</f>
        <v>13</v>
      </c>
      <c r="C150" t="str">
        <f>'Assessed Non-TIF'!C150</f>
        <v>3168</v>
      </c>
      <c r="D150" t="str">
        <f>'Assessed Non-TIF'!D150</f>
        <v>3168</v>
      </c>
      <c r="E150" t="str">
        <f>'Assessed Non-TIF'!E150</f>
        <v>IKM-MANNING</v>
      </c>
      <c r="F150" t="str">
        <f>'Assessed Non-TIF'!F150</f>
        <v>IKM-Manning</v>
      </c>
      <c r="G150" s="8">
        <f>SUMIFS(TaxableValuation[Taxable Residential],TaxableValuation[Dist],$C150,TaxableValuation[Tif_NonTIF],$A$4)</f>
        <v>114033101</v>
      </c>
      <c r="H150" s="8">
        <f>SUMIFS(TaxableValuation[Taxable Ag Land],TaxableValuation[Dist],$C150,TaxableValuation[Tif_NonTIF],$A$4)</f>
        <v>269874976</v>
      </c>
      <c r="I150" s="8">
        <f>SUMIFS(TaxableValuation[Taxable Ag Building],TaxableValuation[Dist],$C150,TaxableValuation[Tif_NonTIF],$A$4)</f>
        <v>17775728</v>
      </c>
      <c r="J150" s="8">
        <f>SUMIFS(TaxableValuation[Taxable Commercial],TaxableValuation[Dist],$C150,TaxableValuation[Tif_NonTIF],$A$4)</f>
        <v>21634923</v>
      </c>
      <c r="K150" s="8">
        <f>SUMIFS(TaxableValuation[Taxable Industrial],TaxableValuation[Dist],$C150,TaxableValuation[Tif_NonTIF],$A$4)</f>
        <v>7254615</v>
      </c>
      <c r="L150" s="8">
        <f>SUMIFS(TaxableValuation[Taxable Reserved],TaxableValuation[Dist],$C150,TaxableValuation[Tif_NonTIF],$A$4)</f>
        <v>0</v>
      </c>
      <c r="M150" s="8">
        <f>SUMIFS(TaxableValuation[Taxable Reserved2],TaxableValuation[Dist],$C150,TaxableValuation[Tif_NonTIF],$A$4)</f>
        <v>0</v>
      </c>
      <c r="N150" s="8">
        <f>SUMIFS(TaxableValuation[Taxable Railroads],TaxableValuation[Dist],$C150,TaxableValuation[Tif_NonTIF],$A$4)</f>
        <v>20106241</v>
      </c>
      <c r="O150" s="8">
        <f>SUMIFS(TaxableValuation[Taxable Utilities],TaxableValuation[Dist],$C150,TaxableValuation[Tif_NonTIF],$A$4)</f>
        <v>1878118</v>
      </c>
      <c r="P150" s="8">
        <f>SUMIFS(TaxableValuation[Taxable Other],TaxableValuation[Dist],$C150,TaxableValuation[Tif_NonTIF],$A$4)</f>
        <v>0</v>
      </c>
      <c r="Q150" s="8">
        <f>SUMIFS(TaxableValuation[Taxable Gross],TaxableValuation[Dist],$C150,TaxableValuation[Tif_NonTIF],$A$4)</f>
        <v>452557702</v>
      </c>
      <c r="R150" s="8">
        <f>SUMIFS(TaxableValuation[Taxable Military Exempt],TaxableValuation[Dist],$C150,TaxableValuation[Tif_NonTIF],$A$4)</f>
        <v>411144</v>
      </c>
      <c r="S150" s="8">
        <f>SUMIFS(TaxableValuation[Taxable Net],TaxableValuation[Dist],$C150,TaxableValuation[Tif_NonTIF],$A$4)</f>
        <v>452146558</v>
      </c>
      <c r="T150" s="8">
        <f>SUMIFS(TaxableValuation[Taxable Gas &amp; Elec Utilities],TaxableValuation[Dist],$C150,TaxableValuation[Tif_NonTIF],$A$4)</f>
        <v>4612957</v>
      </c>
      <c r="U150" s="8">
        <f t="shared" si="2"/>
        <v>456759515</v>
      </c>
    </row>
    <row r="151" spans="1:21" x14ac:dyDescent="0.25">
      <c r="A151">
        <f>'Assessed Non-TIF'!A151</f>
        <v>2024</v>
      </c>
      <c r="B151" t="str">
        <f>'Assessed Non-TIF'!B151</f>
        <v>07</v>
      </c>
      <c r="C151" t="str">
        <f>'Assessed Non-TIF'!C151</f>
        <v>3105</v>
      </c>
      <c r="D151" t="str">
        <f>'Assessed Non-TIF'!D151</f>
        <v>3105</v>
      </c>
      <c r="E151" t="str">
        <f>'Assessed Non-TIF'!E151</f>
        <v>INDEPENDENCE</v>
      </c>
      <c r="F151" t="str">
        <f>'Assessed Non-TIF'!F151</f>
        <v>Independence</v>
      </c>
      <c r="G151" s="8">
        <f>SUMIFS(TaxableValuation[Taxable Residential],TaxableValuation[Dist],$C151,TaxableValuation[Tif_NonTIF],$A$4)</f>
        <v>275734657</v>
      </c>
      <c r="H151" s="8">
        <f>SUMIFS(TaxableValuation[Taxable Ag Land],TaxableValuation[Dist],$C151,TaxableValuation[Tif_NonTIF],$A$4)</f>
        <v>133636818</v>
      </c>
      <c r="I151" s="8">
        <f>SUMIFS(TaxableValuation[Taxable Ag Building],TaxableValuation[Dist],$C151,TaxableValuation[Tif_NonTIF],$A$4)</f>
        <v>7592093</v>
      </c>
      <c r="J151" s="8">
        <f>SUMIFS(TaxableValuation[Taxable Commercial],TaxableValuation[Dist],$C151,TaxableValuation[Tif_NonTIF],$A$4)</f>
        <v>53542032</v>
      </c>
      <c r="K151" s="8">
        <f>SUMIFS(TaxableValuation[Taxable Industrial],TaxableValuation[Dist],$C151,TaxableValuation[Tif_NonTIF],$A$4)</f>
        <v>16399230</v>
      </c>
      <c r="L151" s="8">
        <f>SUMIFS(TaxableValuation[Taxable Reserved],TaxableValuation[Dist],$C151,TaxableValuation[Tif_NonTIF],$A$4)</f>
        <v>0</v>
      </c>
      <c r="M151" s="8">
        <f>SUMIFS(TaxableValuation[Taxable Reserved2],TaxableValuation[Dist],$C151,TaxableValuation[Tif_NonTIF],$A$4)</f>
        <v>0</v>
      </c>
      <c r="N151" s="8">
        <f>SUMIFS(TaxableValuation[Taxable Railroads],TaxableValuation[Dist],$C151,TaxableValuation[Tif_NonTIF],$A$4)</f>
        <v>2069306</v>
      </c>
      <c r="O151" s="8">
        <f>SUMIFS(TaxableValuation[Taxable Utilities],TaxableValuation[Dist],$C151,TaxableValuation[Tif_NonTIF],$A$4)</f>
        <v>6263724</v>
      </c>
      <c r="P151" s="8">
        <f>SUMIFS(TaxableValuation[Taxable Other],TaxableValuation[Dist],$C151,TaxableValuation[Tif_NonTIF],$A$4)</f>
        <v>0</v>
      </c>
      <c r="Q151" s="8">
        <f>SUMIFS(TaxableValuation[Taxable Gross],TaxableValuation[Dist],$C151,TaxableValuation[Tif_NonTIF],$A$4)</f>
        <v>495237860</v>
      </c>
      <c r="R151" s="8">
        <f>SUMIFS(TaxableValuation[Taxable Military Exempt],TaxableValuation[Dist],$C151,TaxableValuation[Tif_NonTIF],$A$4)</f>
        <v>788952</v>
      </c>
      <c r="S151" s="8">
        <f>SUMIFS(TaxableValuation[Taxable Net],TaxableValuation[Dist],$C151,TaxableValuation[Tif_NonTIF],$A$4)</f>
        <v>494448908</v>
      </c>
      <c r="T151" s="8">
        <f>SUMIFS(TaxableValuation[Taxable Gas &amp; Elec Utilities],TaxableValuation[Dist],$C151,TaxableValuation[Tif_NonTIF],$A$4)</f>
        <v>6552030</v>
      </c>
      <c r="U151" s="8">
        <f t="shared" si="2"/>
        <v>501000938</v>
      </c>
    </row>
    <row r="152" spans="1:21" x14ac:dyDescent="0.25">
      <c r="A152">
        <f>'Assessed Non-TIF'!A152</f>
        <v>2024</v>
      </c>
      <c r="B152" t="str">
        <f>'Assessed Non-TIF'!B152</f>
        <v>11</v>
      </c>
      <c r="C152" t="str">
        <f>'Assessed Non-TIF'!C152</f>
        <v>3114</v>
      </c>
      <c r="D152" t="str">
        <f>'Assessed Non-TIF'!D152</f>
        <v>3114</v>
      </c>
      <c r="E152" t="str">
        <f>'Assessed Non-TIF'!E152</f>
        <v>INDIANOLA</v>
      </c>
      <c r="F152" t="str">
        <f>'Assessed Non-TIF'!F152</f>
        <v>Indianola</v>
      </c>
      <c r="G152" s="8">
        <f>SUMIFS(TaxableValuation[Taxable Residential],TaxableValuation[Dist],$C152,TaxableValuation[Tif_NonTIF],$A$4)</f>
        <v>841802663</v>
      </c>
      <c r="H152" s="8">
        <f>SUMIFS(TaxableValuation[Taxable Ag Land],TaxableValuation[Dist],$C152,TaxableValuation[Tif_NonTIF],$A$4)</f>
        <v>59257336</v>
      </c>
      <c r="I152" s="8">
        <f>SUMIFS(TaxableValuation[Taxable Ag Building],TaxableValuation[Dist],$C152,TaxableValuation[Tif_NonTIF],$A$4)</f>
        <v>2329237</v>
      </c>
      <c r="J152" s="8">
        <f>SUMIFS(TaxableValuation[Taxable Commercial],TaxableValuation[Dist],$C152,TaxableValuation[Tif_NonTIF],$A$4)</f>
        <v>116000564</v>
      </c>
      <c r="K152" s="8">
        <f>SUMIFS(TaxableValuation[Taxable Industrial],TaxableValuation[Dist],$C152,TaxableValuation[Tif_NonTIF],$A$4)</f>
        <v>15874723</v>
      </c>
      <c r="L152" s="8">
        <f>SUMIFS(TaxableValuation[Taxable Reserved],TaxableValuation[Dist],$C152,TaxableValuation[Tif_NonTIF],$A$4)</f>
        <v>0</v>
      </c>
      <c r="M152" s="8">
        <f>SUMIFS(TaxableValuation[Taxable Reserved2],TaxableValuation[Dist],$C152,TaxableValuation[Tif_NonTIF],$A$4)</f>
        <v>0</v>
      </c>
      <c r="N152" s="8">
        <f>SUMIFS(TaxableValuation[Taxable Railroads],TaxableValuation[Dist],$C152,TaxableValuation[Tif_NonTIF],$A$4)</f>
        <v>0</v>
      </c>
      <c r="O152" s="8">
        <f>SUMIFS(TaxableValuation[Taxable Utilities],TaxableValuation[Dist],$C152,TaxableValuation[Tif_NonTIF],$A$4)</f>
        <v>4662003</v>
      </c>
      <c r="P152" s="8">
        <f>SUMIFS(TaxableValuation[Taxable Other],TaxableValuation[Dist],$C152,TaxableValuation[Tif_NonTIF],$A$4)</f>
        <v>0</v>
      </c>
      <c r="Q152" s="8">
        <f>SUMIFS(TaxableValuation[Taxable Gross],TaxableValuation[Dist],$C152,TaxableValuation[Tif_NonTIF],$A$4)</f>
        <v>1039926526</v>
      </c>
      <c r="R152" s="8">
        <f>SUMIFS(TaxableValuation[Taxable Military Exempt],TaxableValuation[Dist],$C152,TaxableValuation[Tif_NonTIF],$A$4)</f>
        <v>1587162</v>
      </c>
      <c r="S152" s="8">
        <f>SUMIFS(TaxableValuation[Taxable Net],TaxableValuation[Dist],$C152,TaxableValuation[Tif_NonTIF],$A$4)</f>
        <v>1038339364</v>
      </c>
      <c r="T152" s="8">
        <f>SUMIFS(TaxableValuation[Taxable Gas &amp; Elec Utilities],TaxableValuation[Dist],$C152,TaxableValuation[Tif_NonTIF],$A$4)</f>
        <v>7626579</v>
      </c>
      <c r="U152" s="8">
        <f t="shared" si="2"/>
        <v>1045965943</v>
      </c>
    </row>
    <row r="153" spans="1:21" x14ac:dyDescent="0.25">
      <c r="A153">
        <f>'Assessed Non-TIF'!A153</f>
        <v>2024</v>
      </c>
      <c r="B153" t="str">
        <f>'Assessed Non-TIF'!B153</f>
        <v>11</v>
      </c>
      <c r="C153" t="str">
        <f>'Assessed Non-TIF'!C153</f>
        <v>3119</v>
      </c>
      <c r="D153" t="str">
        <f>'Assessed Non-TIF'!D153</f>
        <v>3119</v>
      </c>
      <c r="E153" t="str">
        <f>'Assessed Non-TIF'!E153</f>
        <v>INTERSTATE 35</v>
      </c>
      <c r="F153" t="str">
        <f>'Assessed Non-TIF'!F153</f>
        <v>Interstate 35</v>
      </c>
      <c r="G153" s="8">
        <f>SUMIFS(TaxableValuation[Taxable Residential],TaxableValuation[Dist],$C153,TaxableValuation[Tif_NonTIF],$A$4)</f>
        <v>200399470</v>
      </c>
      <c r="H153" s="8">
        <f>SUMIFS(TaxableValuation[Taxable Ag Land],TaxableValuation[Dist],$C153,TaxableValuation[Tif_NonTIF],$A$4)</f>
        <v>60850043</v>
      </c>
      <c r="I153" s="8">
        <f>SUMIFS(TaxableValuation[Taxable Ag Building],TaxableValuation[Dist],$C153,TaxableValuation[Tif_NonTIF],$A$4)</f>
        <v>3443524</v>
      </c>
      <c r="J153" s="8">
        <f>SUMIFS(TaxableValuation[Taxable Commercial],TaxableValuation[Dist],$C153,TaxableValuation[Tif_NonTIF],$A$4)</f>
        <v>8010790</v>
      </c>
      <c r="K153" s="8">
        <f>SUMIFS(TaxableValuation[Taxable Industrial],TaxableValuation[Dist],$C153,TaxableValuation[Tif_NonTIF],$A$4)</f>
        <v>465784</v>
      </c>
      <c r="L153" s="8">
        <f>SUMIFS(TaxableValuation[Taxable Reserved],TaxableValuation[Dist],$C153,TaxableValuation[Tif_NonTIF],$A$4)</f>
        <v>0</v>
      </c>
      <c r="M153" s="8">
        <f>SUMIFS(TaxableValuation[Taxable Reserved2],TaxableValuation[Dist],$C153,TaxableValuation[Tif_NonTIF],$A$4)</f>
        <v>0</v>
      </c>
      <c r="N153" s="8">
        <f>SUMIFS(TaxableValuation[Taxable Railroads],TaxableValuation[Dist],$C153,TaxableValuation[Tif_NonTIF],$A$4)</f>
        <v>0</v>
      </c>
      <c r="O153" s="8">
        <f>SUMIFS(TaxableValuation[Taxable Utilities],TaxableValuation[Dist],$C153,TaxableValuation[Tif_NonTIF],$A$4)</f>
        <v>22742433</v>
      </c>
      <c r="P153" s="8">
        <f>SUMIFS(TaxableValuation[Taxable Other],TaxableValuation[Dist],$C153,TaxableValuation[Tif_NonTIF],$A$4)</f>
        <v>0</v>
      </c>
      <c r="Q153" s="8">
        <f>SUMIFS(TaxableValuation[Taxable Gross],TaxableValuation[Dist],$C153,TaxableValuation[Tif_NonTIF],$A$4)</f>
        <v>295912044</v>
      </c>
      <c r="R153" s="8">
        <f>SUMIFS(TaxableValuation[Taxable Military Exempt],TaxableValuation[Dist],$C153,TaxableValuation[Tif_NonTIF],$A$4)</f>
        <v>450036</v>
      </c>
      <c r="S153" s="8">
        <f>SUMIFS(TaxableValuation[Taxable Net],TaxableValuation[Dist],$C153,TaxableValuation[Tif_NonTIF],$A$4)</f>
        <v>295462008</v>
      </c>
      <c r="T153" s="8">
        <f>SUMIFS(TaxableValuation[Taxable Gas &amp; Elec Utilities],TaxableValuation[Dist],$C153,TaxableValuation[Tif_NonTIF],$A$4)</f>
        <v>8190642</v>
      </c>
      <c r="U153" s="8">
        <f t="shared" si="2"/>
        <v>303652650</v>
      </c>
    </row>
    <row r="154" spans="1:21" x14ac:dyDescent="0.25">
      <c r="A154">
        <f>'Assessed Non-TIF'!A154</f>
        <v>2024</v>
      </c>
      <c r="B154" t="str">
        <f>'Assessed Non-TIF'!B154</f>
        <v>10</v>
      </c>
      <c r="C154" t="str">
        <f>'Assessed Non-TIF'!C154</f>
        <v>3141</v>
      </c>
      <c r="D154" t="str">
        <f>'Assessed Non-TIF'!D154</f>
        <v>3141</v>
      </c>
      <c r="E154" t="str">
        <f>'Assessed Non-TIF'!E154</f>
        <v>IOWA CITY</v>
      </c>
      <c r="F154" t="str">
        <f>'Assessed Non-TIF'!F154</f>
        <v>Iowa City</v>
      </c>
      <c r="G154" s="8">
        <f>SUMIFS(TaxableValuation[Taxable Residential],TaxableValuation[Dist],$C154,TaxableValuation[Tif_NonTIF],$A$4)</f>
        <v>5439598609</v>
      </c>
      <c r="H154" s="8">
        <f>SUMIFS(TaxableValuation[Taxable Ag Land],TaxableValuation[Dist],$C154,TaxableValuation[Tif_NonTIF],$A$4)</f>
        <v>47670790</v>
      </c>
      <c r="I154" s="8">
        <f>SUMIFS(TaxableValuation[Taxable Ag Building],TaxableValuation[Dist],$C154,TaxableValuation[Tif_NonTIF],$A$4)</f>
        <v>3939821</v>
      </c>
      <c r="J154" s="8">
        <f>SUMIFS(TaxableValuation[Taxable Commercial],TaxableValuation[Dist],$C154,TaxableValuation[Tif_NonTIF],$A$4)</f>
        <v>1264140291</v>
      </c>
      <c r="K154" s="8">
        <f>SUMIFS(TaxableValuation[Taxable Industrial],TaxableValuation[Dist],$C154,TaxableValuation[Tif_NonTIF],$A$4)</f>
        <v>81801467</v>
      </c>
      <c r="L154" s="8">
        <f>SUMIFS(TaxableValuation[Taxable Reserved],TaxableValuation[Dist],$C154,TaxableValuation[Tif_NonTIF],$A$4)</f>
        <v>0</v>
      </c>
      <c r="M154" s="8">
        <f>SUMIFS(TaxableValuation[Taxable Reserved2],TaxableValuation[Dist],$C154,TaxableValuation[Tif_NonTIF],$A$4)</f>
        <v>0</v>
      </c>
      <c r="N154" s="8">
        <f>SUMIFS(TaxableValuation[Taxable Railroads],TaxableValuation[Dist],$C154,TaxableValuation[Tif_NonTIF],$A$4)</f>
        <v>17071742</v>
      </c>
      <c r="O154" s="8">
        <f>SUMIFS(TaxableValuation[Taxable Utilities],TaxableValuation[Dist],$C154,TaxableValuation[Tif_NonTIF],$A$4)</f>
        <v>30214438</v>
      </c>
      <c r="P154" s="8">
        <f>SUMIFS(TaxableValuation[Taxable Other],TaxableValuation[Dist],$C154,TaxableValuation[Tif_NonTIF],$A$4)</f>
        <v>0</v>
      </c>
      <c r="Q154" s="8">
        <f>SUMIFS(TaxableValuation[Taxable Gross],TaxableValuation[Dist],$C154,TaxableValuation[Tif_NonTIF],$A$4)</f>
        <v>6884437158</v>
      </c>
      <c r="R154" s="8">
        <f>SUMIFS(TaxableValuation[Taxable Military Exempt],TaxableValuation[Dist],$C154,TaxableValuation[Tif_NonTIF],$A$4)</f>
        <v>3766652</v>
      </c>
      <c r="S154" s="8">
        <f>SUMIFS(TaxableValuation[Taxable Net],TaxableValuation[Dist],$C154,TaxableValuation[Tif_NonTIF],$A$4)</f>
        <v>6880670506</v>
      </c>
      <c r="T154" s="8">
        <f>SUMIFS(TaxableValuation[Taxable Gas &amp; Elec Utilities],TaxableValuation[Dist],$C154,TaxableValuation[Tif_NonTIF],$A$4)</f>
        <v>78332817</v>
      </c>
      <c r="U154" s="8">
        <f t="shared" si="2"/>
        <v>6959003323</v>
      </c>
    </row>
    <row r="155" spans="1:21" x14ac:dyDescent="0.25">
      <c r="A155">
        <f>'Assessed Non-TIF'!A155</f>
        <v>2024</v>
      </c>
      <c r="B155" t="str">
        <f>'Assessed Non-TIF'!B155</f>
        <v>07</v>
      </c>
      <c r="C155" t="str">
        <f>'Assessed Non-TIF'!C155</f>
        <v>3150</v>
      </c>
      <c r="D155" t="str">
        <f>'Assessed Non-TIF'!D155</f>
        <v>3150</v>
      </c>
      <c r="E155" t="str">
        <f>'Assessed Non-TIF'!E155</f>
        <v>IOWA FALLS</v>
      </c>
      <c r="F155" t="str">
        <f>'Assessed Non-TIF'!F155</f>
        <v>Iowa Falls</v>
      </c>
      <c r="G155" s="8">
        <f>SUMIFS(TaxableValuation[Taxable Residential],TaxableValuation[Dist],$C155,TaxableValuation[Tif_NonTIF],$A$4)</f>
        <v>145466302</v>
      </c>
      <c r="H155" s="8">
        <f>SUMIFS(TaxableValuation[Taxable Ag Land],TaxableValuation[Dist],$C155,TaxableValuation[Tif_NonTIF],$A$4)</f>
        <v>99261293</v>
      </c>
      <c r="I155" s="8">
        <f>SUMIFS(TaxableValuation[Taxable Ag Building],TaxableValuation[Dist],$C155,TaxableValuation[Tif_NonTIF],$A$4)</f>
        <v>9954203</v>
      </c>
      <c r="J155" s="8">
        <f>SUMIFS(TaxableValuation[Taxable Commercial],TaxableValuation[Dist],$C155,TaxableValuation[Tif_NonTIF],$A$4)</f>
        <v>30344164</v>
      </c>
      <c r="K155" s="8">
        <f>SUMIFS(TaxableValuation[Taxable Industrial],TaxableValuation[Dist],$C155,TaxableValuation[Tif_NonTIF],$A$4)</f>
        <v>88058710</v>
      </c>
      <c r="L155" s="8">
        <f>SUMIFS(TaxableValuation[Taxable Reserved],TaxableValuation[Dist],$C155,TaxableValuation[Tif_NonTIF],$A$4)</f>
        <v>0</v>
      </c>
      <c r="M155" s="8">
        <f>SUMIFS(TaxableValuation[Taxable Reserved2],TaxableValuation[Dist],$C155,TaxableValuation[Tif_NonTIF],$A$4)</f>
        <v>0</v>
      </c>
      <c r="N155" s="8">
        <f>SUMIFS(TaxableValuation[Taxable Railroads],TaxableValuation[Dist],$C155,TaxableValuation[Tif_NonTIF],$A$4)</f>
        <v>22227377</v>
      </c>
      <c r="O155" s="8">
        <f>SUMIFS(TaxableValuation[Taxable Utilities],TaxableValuation[Dist],$C155,TaxableValuation[Tif_NonTIF],$A$4)</f>
        <v>1462982</v>
      </c>
      <c r="P155" s="8">
        <f>SUMIFS(TaxableValuation[Taxable Other],TaxableValuation[Dist],$C155,TaxableValuation[Tif_NonTIF],$A$4)</f>
        <v>0</v>
      </c>
      <c r="Q155" s="8">
        <f>SUMIFS(TaxableValuation[Taxable Gross],TaxableValuation[Dist],$C155,TaxableValuation[Tif_NonTIF],$A$4)</f>
        <v>396775031</v>
      </c>
      <c r="R155" s="8">
        <f>SUMIFS(TaxableValuation[Taxable Military Exempt],TaxableValuation[Dist],$C155,TaxableValuation[Tif_NonTIF],$A$4)</f>
        <v>529672</v>
      </c>
      <c r="S155" s="8">
        <f>SUMIFS(TaxableValuation[Taxable Net],TaxableValuation[Dist],$C155,TaxableValuation[Tif_NonTIF],$A$4)</f>
        <v>396245359</v>
      </c>
      <c r="T155" s="8">
        <f>SUMIFS(TaxableValuation[Taxable Gas &amp; Elec Utilities],TaxableValuation[Dist],$C155,TaxableValuation[Tif_NonTIF],$A$4)</f>
        <v>19279289</v>
      </c>
      <c r="U155" s="8">
        <f t="shared" si="2"/>
        <v>415524648</v>
      </c>
    </row>
    <row r="156" spans="1:21" x14ac:dyDescent="0.25">
      <c r="A156">
        <f>'Assessed Non-TIF'!A156</f>
        <v>2024</v>
      </c>
      <c r="B156" t="str">
        <f>'Assessed Non-TIF'!B156</f>
        <v>10</v>
      </c>
      <c r="C156" t="str">
        <f>'Assessed Non-TIF'!C156</f>
        <v>3154</v>
      </c>
      <c r="D156" t="str">
        <f>'Assessed Non-TIF'!D156</f>
        <v>3154</v>
      </c>
      <c r="E156" t="str">
        <f>'Assessed Non-TIF'!E156</f>
        <v>IOWA VALLEY</v>
      </c>
      <c r="F156" t="str">
        <f>'Assessed Non-TIF'!F156</f>
        <v>Iowa Valley</v>
      </c>
      <c r="G156" s="8">
        <f>SUMIFS(TaxableValuation[Taxable Residential],TaxableValuation[Dist],$C156,TaxableValuation[Tif_NonTIF],$A$4)</f>
        <v>101786345</v>
      </c>
      <c r="H156" s="8">
        <f>SUMIFS(TaxableValuation[Taxable Ag Land],TaxableValuation[Dist],$C156,TaxableValuation[Tif_NonTIF],$A$4)</f>
        <v>58621571</v>
      </c>
      <c r="I156" s="8">
        <f>SUMIFS(TaxableValuation[Taxable Ag Building],TaxableValuation[Dist],$C156,TaxableValuation[Tif_NonTIF],$A$4)</f>
        <v>1891839</v>
      </c>
      <c r="J156" s="8">
        <f>SUMIFS(TaxableValuation[Taxable Commercial],TaxableValuation[Dist],$C156,TaxableValuation[Tif_NonTIF],$A$4)</f>
        <v>14380476</v>
      </c>
      <c r="K156" s="8">
        <f>SUMIFS(TaxableValuation[Taxable Industrial],TaxableValuation[Dist],$C156,TaxableValuation[Tif_NonTIF],$A$4)</f>
        <v>6417770</v>
      </c>
      <c r="L156" s="8">
        <f>SUMIFS(TaxableValuation[Taxable Reserved],TaxableValuation[Dist],$C156,TaxableValuation[Tif_NonTIF],$A$4)</f>
        <v>0</v>
      </c>
      <c r="M156" s="8">
        <f>SUMIFS(TaxableValuation[Taxable Reserved2],TaxableValuation[Dist],$C156,TaxableValuation[Tif_NonTIF],$A$4)</f>
        <v>0</v>
      </c>
      <c r="N156" s="8">
        <f>SUMIFS(TaxableValuation[Taxable Railroads],TaxableValuation[Dist],$C156,TaxableValuation[Tif_NonTIF],$A$4)</f>
        <v>2477123</v>
      </c>
      <c r="O156" s="8">
        <f>SUMIFS(TaxableValuation[Taxable Utilities],TaxableValuation[Dist],$C156,TaxableValuation[Tif_NonTIF],$A$4)</f>
        <v>0</v>
      </c>
      <c r="P156" s="8">
        <f>SUMIFS(TaxableValuation[Taxable Other],TaxableValuation[Dist],$C156,TaxableValuation[Tif_NonTIF],$A$4)</f>
        <v>0</v>
      </c>
      <c r="Q156" s="8">
        <f>SUMIFS(TaxableValuation[Taxable Gross],TaxableValuation[Dist],$C156,TaxableValuation[Tif_NonTIF],$A$4)</f>
        <v>185575124</v>
      </c>
      <c r="R156" s="8">
        <f>SUMIFS(TaxableValuation[Taxable Military Exempt],TaxableValuation[Dist],$C156,TaxableValuation[Tif_NonTIF],$A$4)</f>
        <v>290764</v>
      </c>
      <c r="S156" s="8">
        <f>SUMIFS(TaxableValuation[Taxable Net],TaxableValuation[Dist],$C156,TaxableValuation[Tif_NonTIF],$A$4)</f>
        <v>185284360</v>
      </c>
      <c r="T156" s="8">
        <f>SUMIFS(TaxableValuation[Taxable Gas &amp; Elec Utilities],TaxableValuation[Dist],$C156,TaxableValuation[Tif_NonTIF],$A$4)</f>
        <v>4143236</v>
      </c>
      <c r="U156" s="8">
        <f t="shared" si="2"/>
        <v>189427596</v>
      </c>
    </row>
    <row r="157" spans="1:21" x14ac:dyDescent="0.25">
      <c r="A157">
        <f>'Assessed Non-TIF'!A157</f>
        <v>2024</v>
      </c>
      <c r="B157" t="str">
        <f>'Assessed Non-TIF'!B157</f>
        <v>07</v>
      </c>
      <c r="C157" t="str">
        <f>'Assessed Non-TIF'!C157</f>
        <v>3186</v>
      </c>
      <c r="D157" t="str">
        <f>'Assessed Non-TIF'!D157</f>
        <v>3186</v>
      </c>
      <c r="E157" t="str">
        <f>'Assessed Non-TIF'!E157</f>
        <v>JANESVILLE</v>
      </c>
      <c r="F157" t="str">
        <f>'Assessed Non-TIF'!F157</f>
        <v>Janesville</v>
      </c>
      <c r="G157" s="8">
        <f>SUMIFS(TaxableValuation[Taxable Residential],TaxableValuation[Dist],$C157,TaxableValuation[Tif_NonTIF],$A$4)</f>
        <v>115409687</v>
      </c>
      <c r="H157" s="8">
        <f>SUMIFS(TaxableValuation[Taxable Ag Land],TaxableValuation[Dist],$C157,TaxableValuation[Tif_NonTIF],$A$4)</f>
        <v>21816487</v>
      </c>
      <c r="I157" s="8">
        <f>SUMIFS(TaxableValuation[Taxable Ag Building],TaxableValuation[Dist],$C157,TaxableValuation[Tif_NonTIF],$A$4)</f>
        <v>1956033</v>
      </c>
      <c r="J157" s="8">
        <f>SUMIFS(TaxableValuation[Taxable Commercial],TaxableValuation[Dist],$C157,TaxableValuation[Tif_NonTIF],$A$4)</f>
        <v>5337958</v>
      </c>
      <c r="K157" s="8">
        <f>SUMIFS(TaxableValuation[Taxable Industrial],TaxableValuation[Dist],$C157,TaxableValuation[Tif_NonTIF],$A$4)</f>
        <v>6038250</v>
      </c>
      <c r="L157" s="8">
        <f>SUMIFS(TaxableValuation[Taxable Reserved],TaxableValuation[Dist],$C157,TaxableValuation[Tif_NonTIF],$A$4)</f>
        <v>0</v>
      </c>
      <c r="M157" s="8">
        <f>SUMIFS(TaxableValuation[Taxable Reserved2],TaxableValuation[Dist],$C157,TaxableValuation[Tif_NonTIF],$A$4)</f>
        <v>0</v>
      </c>
      <c r="N157" s="8">
        <f>SUMIFS(TaxableValuation[Taxable Railroads],TaxableValuation[Dist],$C157,TaxableValuation[Tif_NonTIF],$A$4)</f>
        <v>3387690</v>
      </c>
      <c r="O157" s="8">
        <f>SUMIFS(TaxableValuation[Taxable Utilities],TaxableValuation[Dist],$C157,TaxableValuation[Tif_NonTIF],$A$4)</f>
        <v>315711</v>
      </c>
      <c r="P157" s="8">
        <f>SUMIFS(TaxableValuation[Taxable Other],TaxableValuation[Dist],$C157,TaxableValuation[Tif_NonTIF],$A$4)</f>
        <v>0</v>
      </c>
      <c r="Q157" s="8">
        <f>SUMIFS(TaxableValuation[Taxable Gross],TaxableValuation[Dist],$C157,TaxableValuation[Tif_NonTIF],$A$4)</f>
        <v>154261816</v>
      </c>
      <c r="R157" s="8">
        <f>SUMIFS(TaxableValuation[Taxable Military Exempt],TaxableValuation[Dist],$C157,TaxableValuation[Tif_NonTIF],$A$4)</f>
        <v>288912</v>
      </c>
      <c r="S157" s="8">
        <f>SUMIFS(TaxableValuation[Taxable Net],TaxableValuation[Dist],$C157,TaxableValuation[Tif_NonTIF],$A$4)</f>
        <v>153972904</v>
      </c>
      <c r="T157" s="8">
        <f>SUMIFS(TaxableValuation[Taxable Gas &amp; Elec Utilities],TaxableValuation[Dist],$C157,TaxableValuation[Tif_NonTIF],$A$4)</f>
        <v>10154868</v>
      </c>
      <c r="U157" s="8">
        <f t="shared" si="2"/>
        <v>164127772</v>
      </c>
    </row>
    <row r="158" spans="1:21" x14ac:dyDescent="0.25">
      <c r="A158">
        <f>'Assessed Non-TIF'!A158</f>
        <v>2024</v>
      </c>
      <c r="B158" t="str">
        <f>'Assessed Non-TIF'!B158</f>
        <v>07</v>
      </c>
      <c r="C158" t="str">
        <f>'Assessed Non-TIF'!C158</f>
        <v>3204</v>
      </c>
      <c r="D158" t="str">
        <f>'Assessed Non-TIF'!D158</f>
        <v>3204</v>
      </c>
      <c r="E158" t="str">
        <f>'Assessed Non-TIF'!E158</f>
        <v>JESUP</v>
      </c>
      <c r="F158" t="str">
        <f>'Assessed Non-TIF'!F158</f>
        <v>Jesup</v>
      </c>
      <c r="G158" s="8">
        <f>SUMIFS(TaxableValuation[Taxable Residential],TaxableValuation[Dist],$C158,TaxableValuation[Tif_NonTIF],$A$4)</f>
        <v>181757689</v>
      </c>
      <c r="H158" s="8">
        <f>SUMIFS(TaxableValuation[Taxable Ag Land],TaxableValuation[Dist],$C158,TaxableValuation[Tif_NonTIF],$A$4)</f>
        <v>112293487</v>
      </c>
      <c r="I158" s="8">
        <f>SUMIFS(TaxableValuation[Taxable Ag Building],TaxableValuation[Dist],$C158,TaxableValuation[Tif_NonTIF],$A$4)</f>
        <v>8086612</v>
      </c>
      <c r="J158" s="8">
        <f>SUMIFS(TaxableValuation[Taxable Commercial],TaxableValuation[Dist],$C158,TaxableValuation[Tif_NonTIF],$A$4)</f>
        <v>14567739</v>
      </c>
      <c r="K158" s="8">
        <f>SUMIFS(TaxableValuation[Taxable Industrial],TaxableValuation[Dist],$C158,TaxableValuation[Tif_NonTIF],$A$4)</f>
        <v>5404076</v>
      </c>
      <c r="L158" s="8">
        <f>SUMIFS(TaxableValuation[Taxable Reserved],TaxableValuation[Dist],$C158,TaxableValuation[Tif_NonTIF],$A$4)</f>
        <v>0</v>
      </c>
      <c r="M158" s="8">
        <f>SUMIFS(TaxableValuation[Taxable Reserved2],TaxableValuation[Dist],$C158,TaxableValuation[Tif_NonTIF],$A$4)</f>
        <v>0</v>
      </c>
      <c r="N158" s="8">
        <f>SUMIFS(TaxableValuation[Taxable Railroads],TaxableValuation[Dist],$C158,TaxableValuation[Tif_NonTIF],$A$4)</f>
        <v>2570877</v>
      </c>
      <c r="O158" s="8">
        <f>SUMIFS(TaxableValuation[Taxable Utilities],TaxableValuation[Dist],$C158,TaxableValuation[Tif_NonTIF],$A$4)</f>
        <v>3234232</v>
      </c>
      <c r="P158" s="8">
        <f>SUMIFS(TaxableValuation[Taxable Other],TaxableValuation[Dist],$C158,TaxableValuation[Tif_NonTIF],$A$4)</f>
        <v>0</v>
      </c>
      <c r="Q158" s="8">
        <f>SUMIFS(TaxableValuation[Taxable Gross],TaxableValuation[Dist],$C158,TaxableValuation[Tif_NonTIF],$A$4)</f>
        <v>327914712</v>
      </c>
      <c r="R158" s="8">
        <f>SUMIFS(TaxableValuation[Taxable Military Exempt],TaxableValuation[Dist],$C158,TaxableValuation[Tif_NonTIF],$A$4)</f>
        <v>370400</v>
      </c>
      <c r="S158" s="8">
        <f>SUMIFS(TaxableValuation[Taxable Net],TaxableValuation[Dist],$C158,TaxableValuation[Tif_NonTIF],$A$4)</f>
        <v>327544312</v>
      </c>
      <c r="T158" s="8">
        <f>SUMIFS(TaxableValuation[Taxable Gas &amp; Elec Utilities],TaxableValuation[Dist],$C158,TaxableValuation[Tif_NonTIF],$A$4)</f>
        <v>9959784</v>
      </c>
      <c r="U158" s="8">
        <f t="shared" si="2"/>
        <v>337504096</v>
      </c>
    </row>
    <row r="159" spans="1:21" x14ac:dyDescent="0.25">
      <c r="A159">
        <f>'Assessed Non-TIF'!A159</f>
        <v>2024</v>
      </c>
      <c r="B159" t="str">
        <f>'Assessed Non-TIF'!B159</f>
        <v>11</v>
      </c>
      <c r="C159" t="str">
        <f>'Assessed Non-TIF'!C159</f>
        <v>3231</v>
      </c>
      <c r="D159" t="str">
        <f>'Assessed Non-TIF'!D159</f>
        <v>3231</v>
      </c>
      <c r="E159" t="str">
        <f>'Assessed Non-TIF'!E159</f>
        <v>JOHNSTON</v>
      </c>
      <c r="F159" t="str">
        <f>'Assessed Non-TIF'!F159</f>
        <v>Johnston</v>
      </c>
      <c r="G159" s="8">
        <f>SUMIFS(TaxableValuation[Taxable Residential],TaxableValuation[Dist],$C159,TaxableValuation[Tif_NonTIF],$A$4)</f>
        <v>1981986434</v>
      </c>
      <c r="H159" s="8">
        <f>SUMIFS(TaxableValuation[Taxable Ag Land],TaxableValuation[Dist],$C159,TaxableValuation[Tif_NonTIF],$A$4)</f>
        <v>4131550</v>
      </c>
      <c r="I159" s="8">
        <f>SUMIFS(TaxableValuation[Taxable Ag Building],TaxableValuation[Dist],$C159,TaxableValuation[Tif_NonTIF],$A$4)</f>
        <v>4890162</v>
      </c>
      <c r="J159" s="8">
        <f>SUMIFS(TaxableValuation[Taxable Commercial],TaxableValuation[Dist],$C159,TaxableValuation[Tif_NonTIF],$A$4)</f>
        <v>645325783</v>
      </c>
      <c r="K159" s="8">
        <f>SUMIFS(TaxableValuation[Taxable Industrial],TaxableValuation[Dist],$C159,TaxableValuation[Tif_NonTIF],$A$4)</f>
        <v>6712944</v>
      </c>
      <c r="L159" s="8">
        <f>SUMIFS(TaxableValuation[Taxable Reserved],TaxableValuation[Dist],$C159,TaxableValuation[Tif_NonTIF],$A$4)</f>
        <v>0</v>
      </c>
      <c r="M159" s="8">
        <f>SUMIFS(TaxableValuation[Taxable Reserved2],TaxableValuation[Dist],$C159,TaxableValuation[Tif_NonTIF],$A$4)</f>
        <v>0</v>
      </c>
      <c r="N159" s="8">
        <f>SUMIFS(TaxableValuation[Taxable Railroads],TaxableValuation[Dist],$C159,TaxableValuation[Tif_NonTIF],$A$4)</f>
        <v>0</v>
      </c>
      <c r="O159" s="8">
        <f>SUMIFS(TaxableValuation[Taxable Utilities],TaxableValuation[Dist],$C159,TaxableValuation[Tif_NonTIF],$A$4)</f>
        <v>1613747</v>
      </c>
      <c r="P159" s="8">
        <f>SUMIFS(TaxableValuation[Taxable Other],TaxableValuation[Dist],$C159,TaxableValuation[Tif_NonTIF],$A$4)</f>
        <v>0</v>
      </c>
      <c r="Q159" s="8">
        <f>SUMIFS(TaxableValuation[Taxable Gross],TaxableValuation[Dist],$C159,TaxableValuation[Tif_NonTIF],$A$4)</f>
        <v>2644660620</v>
      </c>
      <c r="R159" s="8">
        <f>SUMIFS(TaxableValuation[Taxable Military Exempt],TaxableValuation[Dist],$C159,TaxableValuation[Tif_NonTIF],$A$4)</f>
        <v>1833480</v>
      </c>
      <c r="S159" s="8">
        <f>SUMIFS(TaxableValuation[Taxable Net],TaxableValuation[Dist],$C159,TaxableValuation[Tif_NonTIF],$A$4)</f>
        <v>2642827140</v>
      </c>
      <c r="T159" s="8">
        <f>SUMIFS(TaxableValuation[Taxable Gas &amp; Elec Utilities],TaxableValuation[Dist],$C159,TaxableValuation[Tif_NonTIF],$A$4)</f>
        <v>49328157</v>
      </c>
      <c r="U159" s="8">
        <f t="shared" si="2"/>
        <v>2692155297</v>
      </c>
    </row>
    <row r="160" spans="1:21" x14ac:dyDescent="0.25">
      <c r="A160">
        <f>'Assessed Non-TIF'!A160</f>
        <v>2024</v>
      </c>
      <c r="B160" t="str">
        <f>'Assessed Non-TIF'!B160</f>
        <v>15</v>
      </c>
      <c r="C160" t="str">
        <f>'Assessed Non-TIF'!C160</f>
        <v>3312</v>
      </c>
      <c r="D160" t="str">
        <f>'Assessed Non-TIF'!D160</f>
        <v>3312</v>
      </c>
      <c r="E160" t="str">
        <f>'Assessed Non-TIF'!E160</f>
        <v>KEOKUK</v>
      </c>
      <c r="F160" t="str">
        <f>'Assessed Non-TIF'!F160</f>
        <v>Keokuk</v>
      </c>
      <c r="G160" s="8">
        <f>SUMIFS(TaxableValuation[Taxable Residential],TaxableValuation[Dist],$C160,TaxableValuation[Tif_NonTIF],$A$4)</f>
        <v>225826630</v>
      </c>
      <c r="H160" s="8">
        <f>SUMIFS(TaxableValuation[Taxable Ag Land],TaxableValuation[Dist],$C160,TaxableValuation[Tif_NonTIF],$A$4)</f>
        <v>12232552</v>
      </c>
      <c r="I160" s="8">
        <f>SUMIFS(TaxableValuation[Taxable Ag Building],TaxableValuation[Dist],$C160,TaxableValuation[Tif_NonTIF],$A$4)</f>
        <v>466412</v>
      </c>
      <c r="J160" s="8">
        <f>SUMIFS(TaxableValuation[Taxable Commercial],TaxableValuation[Dist],$C160,TaxableValuation[Tif_NonTIF],$A$4)</f>
        <v>72949835</v>
      </c>
      <c r="K160" s="8">
        <f>SUMIFS(TaxableValuation[Taxable Industrial],TaxableValuation[Dist],$C160,TaxableValuation[Tif_NonTIF],$A$4)</f>
        <v>26606543</v>
      </c>
      <c r="L160" s="8">
        <f>SUMIFS(TaxableValuation[Taxable Reserved],TaxableValuation[Dist],$C160,TaxableValuation[Tif_NonTIF],$A$4)</f>
        <v>0</v>
      </c>
      <c r="M160" s="8">
        <f>SUMIFS(TaxableValuation[Taxable Reserved2],TaxableValuation[Dist],$C160,TaxableValuation[Tif_NonTIF],$A$4)</f>
        <v>0</v>
      </c>
      <c r="N160" s="8">
        <f>SUMIFS(TaxableValuation[Taxable Railroads],TaxableValuation[Dist],$C160,TaxableValuation[Tif_NonTIF],$A$4)</f>
        <v>9433735</v>
      </c>
      <c r="O160" s="8">
        <f>SUMIFS(TaxableValuation[Taxable Utilities],TaxableValuation[Dist],$C160,TaxableValuation[Tif_NonTIF],$A$4)</f>
        <v>1664230</v>
      </c>
      <c r="P160" s="8">
        <f>SUMIFS(TaxableValuation[Taxable Other],TaxableValuation[Dist],$C160,TaxableValuation[Tif_NonTIF],$A$4)</f>
        <v>0</v>
      </c>
      <c r="Q160" s="8">
        <f>SUMIFS(TaxableValuation[Taxable Gross],TaxableValuation[Dist],$C160,TaxableValuation[Tif_NonTIF],$A$4)</f>
        <v>349179937</v>
      </c>
      <c r="R160" s="8">
        <f>SUMIFS(TaxableValuation[Taxable Military Exempt],TaxableValuation[Dist],$C160,TaxableValuation[Tif_NonTIF],$A$4)</f>
        <v>926000</v>
      </c>
      <c r="S160" s="8">
        <f>SUMIFS(TaxableValuation[Taxable Net],TaxableValuation[Dist],$C160,TaxableValuation[Tif_NonTIF],$A$4)</f>
        <v>348253937</v>
      </c>
      <c r="T160" s="8">
        <f>SUMIFS(TaxableValuation[Taxable Gas &amp; Elec Utilities],TaxableValuation[Dist],$C160,TaxableValuation[Tif_NonTIF],$A$4)</f>
        <v>52468201</v>
      </c>
      <c r="U160" s="8">
        <f t="shared" si="2"/>
        <v>400722138</v>
      </c>
    </row>
    <row r="161" spans="1:21" x14ac:dyDescent="0.25">
      <c r="A161">
        <f>'Assessed Non-TIF'!A161</f>
        <v>2024</v>
      </c>
      <c r="B161" t="str">
        <f>'Assessed Non-TIF'!B161</f>
        <v>15</v>
      </c>
      <c r="C161" t="str">
        <f>'Assessed Non-TIF'!C161</f>
        <v>3330</v>
      </c>
      <c r="D161" t="str">
        <f>'Assessed Non-TIF'!D161</f>
        <v>3330</v>
      </c>
      <c r="E161" t="str">
        <f>'Assessed Non-TIF'!E161</f>
        <v>KEOTA</v>
      </c>
      <c r="F161" t="str">
        <f>'Assessed Non-TIF'!F161</f>
        <v>Keota</v>
      </c>
      <c r="G161" s="8">
        <f>SUMIFS(TaxableValuation[Taxable Residential],TaxableValuation[Dist],$C161,TaxableValuation[Tif_NonTIF],$A$4)</f>
        <v>52918052</v>
      </c>
      <c r="H161" s="8">
        <f>SUMIFS(TaxableValuation[Taxable Ag Land],TaxableValuation[Dist],$C161,TaxableValuation[Tif_NonTIF],$A$4)</f>
        <v>90852142</v>
      </c>
      <c r="I161" s="8">
        <f>SUMIFS(TaxableValuation[Taxable Ag Building],TaxableValuation[Dist],$C161,TaxableValuation[Tif_NonTIF],$A$4)</f>
        <v>12078233</v>
      </c>
      <c r="J161" s="8">
        <f>SUMIFS(TaxableValuation[Taxable Commercial],TaxableValuation[Dist],$C161,TaxableValuation[Tif_NonTIF],$A$4)</f>
        <v>6129178</v>
      </c>
      <c r="K161" s="8">
        <f>SUMIFS(TaxableValuation[Taxable Industrial],TaxableValuation[Dist],$C161,TaxableValuation[Tif_NonTIF],$A$4)</f>
        <v>2254139</v>
      </c>
      <c r="L161" s="8">
        <f>SUMIFS(TaxableValuation[Taxable Reserved],TaxableValuation[Dist],$C161,TaxableValuation[Tif_NonTIF],$A$4)</f>
        <v>0</v>
      </c>
      <c r="M161" s="8">
        <f>SUMIFS(TaxableValuation[Taxable Reserved2],TaxableValuation[Dist],$C161,TaxableValuation[Tif_NonTIF],$A$4)</f>
        <v>0</v>
      </c>
      <c r="N161" s="8">
        <f>SUMIFS(TaxableValuation[Taxable Railroads],TaxableValuation[Dist],$C161,TaxableValuation[Tif_NonTIF],$A$4)</f>
        <v>70285</v>
      </c>
      <c r="O161" s="8">
        <f>SUMIFS(TaxableValuation[Taxable Utilities],TaxableValuation[Dist],$C161,TaxableValuation[Tif_NonTIF],$A$4)</f>
        <v>39425614</v>
      </c>
      <c r="P161" s="8">
        <f>SUMIFS(TaxableValuation[Taxable Other],TaxableValuation[Dist],$C161,TaxableValuation[Tif_NonTIF],$A$4)</f>
        <v>0</v>
      </c>
      <c r="Q161" s="8">
        <f>SUMIFS(TaxableValuation[Taxable Gross],TaxableValuation[Dist],$C161,TaxableValuation[Tif_NonTIF],$A$4)</f>
        <v>203727643</v>
      </c>
      <c r="R161" s="8">
        <f>SUMIFS(TaxableValuation[Taxable Military Exempt],TaxableValuation[Dist],$C161,TaxableValuation[Tif_NonTIF],$A$4)</f>
        <v>144456</v>
      </c>
      <c r="S161" s="8">
        <f>SUMIFS(TaxableValuation[Taxable Net],TaxableValuation[Dist],$C161,TaxableValuation[Tif_NonTIF],$A$4)</f>
        <v>203583187</v>
      </c>
      <c r="T161" s="8">
        <f>SUMIFS(TaxableValuation[Taxable Gas &amp; Elec Utilities],TaxableValuation[Dist],$C161,TaxableValuation[Tif_NonTIF],$A$4)</f>
        <v>4225902</v>
      </c>
      <c r="U161" s="8">
        <f t="shared" si="2"/>
        <v>207809089</v>
      </c>
    </row>
    <row r="162" spans="1:21" x14ac:dyDescent="0.25">
      <c r="A162">
        <f>'Assessed Non-TIF'!A162</f>
        <v>2024</v>
      </c>
      <c r="B162" t="str">
        <f>'Assessed Non-TIF'!B162</f>
        <v>12</v>
      </c>
      <c r="C162" t="str">
        <f>'Assessed Non-TIF'!C162</f>
        <v>3348</v>
      </c>
      <c r="D162" t="str">
        <f>'Assessed Non-TIF'!D162</f>
        <v>3348</v>
      </c>
      <c r="E162" t="str">
        <f>'Assessed Non-TIF'!E162</f>
        <v>KINGSLEY-PIERSON</v>
      </c>
      <c r="F162" t="str">
        <f>'Assessed Non-TIF'!F162</f>
        <v>Kingsley-Pierson</v>
      </c>
      <c r="G162" s="8">
        <f>SUMIFS(TaxableValuation[Taxable Residential],TaxableValuation[Dist],$C162,TaxableValuation[Tif_NonTIF],$A$4)</f>
        <v>76524472</v>
      </c>
      <c r="H162" s="8">
        <f>SUMIFS(TaxableValuation[Taxable Ag Land],TaxableValuation[Dist],$C162,TaxableValuation[Tif_NonTIF],$A$4)</f>
        <v>126621278</v>
      </c>
      <c r="I162" s="8">
        <f>SUMIFS(TaxableValuation[Taxable Ag Building],TaxableValuation[Dist],$C162,TaxableValuation[Tif_NonTIF],$A$4)</f>
        <v>7111104</v>
      </c>
      <c r="J162" s="8">
        <f>SUMIFS(TaxableValuation[Taxable Commercial],TaxableValuation[Dist],$C162,TaxableValuation[Tif_NonTIF],$A$4)</f>
        <v>14482552</v>
      </c>
      <c r="K162" s="8">
        <f>SUMIFS(TaxableValuation[Taxable Industrial],TaxableValuation[Dist],$C162,TaxableValuation[Tif_NonTIF],$A$4)</f>
        <v>1519</v>
      </c>
      <c r="L162" s="8">
        <f>SUMIFS(TaxableValuation[Taxable Reserved],TaxableValuation[Dist],$C162,TaxableValuation[Tif_NonTIF],$A$4)</f>
        <v>0</v>
      </c>
      <c r="M162" s="8">
        <f>SUMIFS(TaxableValuation[Taxable Reserved2],TaxableValuation[Dist],$C162,TaxableValuation[Tif_NonTIF],$A$4)</f>
        <v>0</v>
      </c>
      <c r="N162" s="8">
        <f>SUMIFS(TaxableValuation[Taxable Railroads],TaxableValuation[Dist],$C162,TaxableValuation[Tif_NonTIF],$A$4)</f>
        <v>0</v>
      </c>
      <c r="O162" s="8">
        <f>SUMIFS(TaxableValuation[Taxable Utilities],TaxableValuation[Dist],$C162,TaxableValuation[Tif_NonTIF],$A$4)</f>
        <v>1928008</v>
      </c>
      <c r="P162" s="8">
        <f>SUMIFS(TaxableValuation[Taxable Other],TaxableValuation[Dist],$C162,TaxableValuation[Tif_NonTIF],$A$4)</f>
        <v>0</v>
      </c>
      <c r="Q162" s="8">
        <f>SUMIFS(TaxableValuation[Taxable Gross],TaxableValuation[Dist],$C162,TaxableValuation[Tif_NonTIF],$A$4)</f>
        <v>226668933</v>
      </c>
      <c r="R162" s="8">
        <f>SUMIFS(TaxableValuation[Taxable Military Exempt],TaxableValuation[Dist],$C162,TaxableValuation[Tif_NonTIF],$A$4)</f>
        <v>188904</v>
      </c>
      <c r="S162" s="8">
        <f>SUMIFS(TaxableValuation[Taxable Net],TaxableValuation[Dist],$C162,TaxableValuation[Tif_NonTIF],$A$4)</f>
        <v>226480029</v>
      </c>
      <c r="T162" s="8">
        <f>SUMIFS(TaxableValuation[Taxable Gas &amp; Elec Utilities],TaxableValuation[Dist],$C162,TaxableValuation[Tif_NonTIF],$A$4)</f>
        <v>2625994</v>
      </c>
      <c r="U162" s="8">
        <f t="shared" si="2"/>
        <v>229106023</v>
      </c>
    </row>
    <row r="163" spans="1:21" x14ac:dyDescent="0.25">
      <c r="A163">
        <f>'Assessed Non-TIF'!A163</f>
        <v>2024</v>
      </c>
      <c r="B163" t="str">
        <f>'Assessed Non-TIF'!B163</f>
        <v>11</v>
      </c>
      <c r="C163" t="str">
        <f>'Assessed Non-TIF'!C163</f>
        <v>3375</v>
      </c>
      <c r="D163" t="str">
        <f>'Assessed Non-TIF'!D163</f>
        <v>3375</v>
      </c>
      <c r="E163" t="str">
        <f>'Assessed Non-TIF'!E163</f>
        <v>KNOXVILLE</v>
      </c>
      <c r="F163" t="str">
        <f>'Assessed Non-TIF'!F163</f>
        <v>Knoxville</v>
      </c>
      <c r="G163" s="8">
        <f>SUMIFS(TaxableValuation[Taxable Residential],TaxableValuation[Dist],$C163,TaxableValuation[Tif_NonTIF],$A$4)</f>
        <v>351178214</v>
      </c>
      <c r="H163" s="8">
        <f>SUMIFS(TaxableValuation[Taxable Ag Land],TaxableValuation[Dist],$C163,TaxableValuation[Tif_NonTIF],$A$4)</f>
        <v>61581727</v>
      </c>
      <c r="I163" s="8">
        <f>SUMIFS(TaxableValuation[Taxable Ag Building],TaxableValuation[Dist],$C163,TaxableValuation[Tif_NonTIF],$A$4)</f>
        <v>2439651</v>
      </c>
      <c r="J163" s="8">
        <f>SUMIFS(TaxableValuation[Taxable Commercial],TaxableValuation[Dist],$C163,TaxableValuation[Tif_NonTIF],$A$4)</f>
        <v>45204054</v>
      </c>
      <c r="K163" s="8">
        <f>SUMIFS(TaxableValuation[Taxable Industrial],TaxableValuation[Dist],$C163,TaxableValuation[Tif_NonTIF],$A$4)</f>
        <v>21144647</v>
      </c>
      <c r="L163" s="8">
        <f>SUMIFS(TaxableValuation[Taxable Reserved],TaxableValuation[Dist],$C163,TaxableValuation[Tif_NonTIF],$A$4)</f>
        <v>0</v>
      </c>
      <c r="M163" s="8">
        <f>SUMIFS(TaxableValuation[Taxable Reserved2],TaxableValuation[Dist],$C163,TaxableValuation[Tif_NonTIF],$A$4)</f>
        <v>0</v>
      </c>
      <c r="N163" s="8">
        <f>SUMIFS(TaxableValuation[Taxable Railroads],TaxableValuation[Dist],$C163,TaxableValuation[Tif_NonTIF],$A$4)</f>
        <v>15594947</v>
      </c>
      <c r="O163" s="8">
        <f>SUMIFS(TaxableValuation[Taxable Utilities],TaxableValuation[Dist],$C163,TaxableValuation[Tif_NonTIF],$A$4)</f>
        <v>9972078</v>
      </c>
      <c r="P163" s="8">
        <f>SUMIFS(TaxableValuation[Taxable Other],TaxableValuation[Dist],$C163,TaxableValuation[Tif_NonTIF],$A$4)</f>
        <v>81079</v>
      </c>
      <c r="Q163" s="8">
        <f>SUMIFS(TaxableValuation[Taxable Gross],TaxableValuation[Dist],$C163,TaxableValuation[Tif_NonTIF],$A$4)</f>
        <v>507196397</v>
      </c>
      <c r="R163" s="8">
        <f>SUMIFS(TaxableValuation[Taxable Military Exempt],TaxableValuation[Dist],$C163,TaxableValuation[Tif_NonTIF],$A$4)</f>
        <v>883628</v>
      </c>
      <c r="S163" s="8">
        <f>SUMIFS(TaxableValuation[Taxable Net],TaxableValuation[Dist],$C163,TaxableValuation[Tif_NonTIF],$A$4)</f>
        <v>506312769</v>
      </c>
      <c r="T163" s="8">
        <f>SUMIFS(TaxableValuation[Taxable Gas &amp; Elec Utilities],TaxableValuation[Dist],$C163,TaxableValuation[Tif_NonTIF],$A$4)</f>
        <v>10554662</v>
      </c>
      <c r="U163" s="8">
        <f t="shared" si="2"/>
        <v>516867431</v>
      </c>
    </row>
    <row r="164" spans="1:21" x14ac:dyDescent="0.25">
      <c r="A164">
        <f>'Assessed Non-TIF'!A164</f>
        <v>2024</v>
      </c>
      <c r="B164" t="str">
        <f>'Assessed Non-TIF'!B164</f>
        <v>07</v>
      </c>
      <c r="C164" t="str">
        <f>'Assessed Non-TIF'!C164</f>
        <v>3420</v>
      </c>
      <c r="D164" t="str">
        <f>'Assessed Non-TIF'!D164</f>
        <v>3420</v>
      </c>
      <c r="E164" t="str">
        <f>'Assessed Non-TIF'!E164</f>
        <v>LAKE MILLS</v>
      </c>
      <c r="F164" t="str">
        <f>'Assessed Non-TIF'!F164</f>
        <v>Lake Mills</v>
      </c>
      <c r="G164" s="8">
        <f>SUMIFS(TaxableValuation[Taxable Residential],TaxableValuation[Dist],$C164,TaxableValuation[Tif_NonTIF],$A$4)</f>
        <v>92940876</v>
      </c>
      <c r="H164" s="8">
        <f>SUMIFS(TaxableValuation[Taxable Ag Land],TaxableValuation[Dist],$C164,TaxableValuation[Tif_NonTIF],$A$4)</f>
        <v>117289415</v>
      </c>
      <c r="I164" s="8">
        <f>SUMIFS(TaxableValuation[Taxable Ag Building],TaxableValuation[Dist],$C164,TaxableValuation[Tif_NonTIF],$A$4)</f>
        <v>5374716</v>
      </c>
      <c r="J164" s="8">
        <f>SUMIFS(TaxableValuation[Taxable Commercial],TaxableValuation[Dist],$C164,TaxableValuation[Tif_NonTIF],$A$4)</f>
        <v>17728377</v>
      </c>
      <c r="K164" s="8">
        <f>SUMIFS(TaxableValuation[Taxable Industrial],TaxableValuation[Dist],$C164,TaxableValuation[Tif_NonTIF],$A$4)</f>
        <v>17981548</v>
      </c>
      <c r="L164" s="8">
        <f>SUMIFS(TaxableValuation[Taxable Reserved],TaxableValuation[Dist],$C164,TaxableValuation[Tif_NonTIF],$A$4)</f>
        <v>0</v>
      </c>
      <c r="M164" s="8">
        <f>SUMIFS(TaxableValuation[Taxable Reserved2],TaxableValuation[Dist],$C164,TaxableValuation[Tif_NonTIF],$A$4)</f>
        <v>0</v>
      </c>
      <c r="N164" s="8">
        <f>SUMIFS(TaxableValuation[Taxable Railroads],TaxableValuation[Dist],$C164,TaxableValuation[Tif_NonTIF],$A$4)</f>
        <v>21564262</v>
      </c>
      <c r="O164" s="8">
        <f>SUMIFS(TaxableValuation[Taxable Utilities],TaxableValuation[Dist],$C164,TaxableValuation[Tif_NonTIF],$A$4)</f>
        <v>43193173</v>
      </c>
      <c r="P164" s="8">
        <f>SUMIFS(TaxableValuation[Taxable Other],TaxableValuation[Dist],$C164,TaxableValuation[Tif_NonTIF],$A$4)</f>
        <v>0</v>
      </c>
      <c r="Q164" s="8">
        <f>SUMIFS(TaxableValuation[Taxable Gross],TaxableValuation[Dist],$C164,TaxableValuation[Tif_NonTIF],$A$4)</f>
        <v>316072367</v>
      </c>
      <c r="R164" s="8">
        <f>SUMIFS(TaxableValuation[Taxable Military Exempt],TaxableValuation[Dist],$C164,TaxableValuation[Tif_NonTIF],$A$4)</f>
        <v>292616</v>
      </c>
      <c r="S164" s="8">
        <f>SUMIFS(TaxableValuation[Taxable Net],TaxableValuation[Dist],$C164,TaxableValuation[Tif_NonTIF],$A$4)</f>
        <v>315779751</v>
      </c>
      <c r="T164" s="8">
        <f>SUMIFS(TaxableValuation[Taxable Gas &amp; Elec Utilities],TaxableValuation[Dist],$C164,TaxableValuation[Tif_NonTIF],$A$4)</f>
        <v>5203202</v>
      </c>
      <c r="U164" s="8">
        <f t="shared" si="2"/>
        <v>320982953</v>
      </c>
    </row>
    <row r="165" spans="1:21" x14ac:dyDescent="0.25">
      <c r="A165">
        <f>'Assessed Non-TIF'!A165</f>
        <v>2024</v>
      </c>
      <c r="B165" t="str">
        <f>'Assessed Non-TIF'!B165</f>
        <v>13</v>
      </c>
      <c r="C165" t="str">
        <f>'Assessed Non-TIF'!C165</f>
        <v>3465</v>
      </c>
      <c r="D165" t="str">
        <f>'Assessed Non-TIF'!D165</f>
        <v>3465</v>
      </c>
      <c r="E165" t="str">
        <f>'Assessed Non-TIF'!E165</f>
        <v>LAMONI</v>
      </c>
      <c r="F165" t="str">
        <f>'Assessed Non-TIF'!F165</f>
        <v>Lamoni</v>
      </c>
      <c r="G165" s="8">
        <f>SUMIFS(TaxableValuation[Taxable Residential],TaxableValuation[Dist],$C165,TaxableValuation[Tif_NonTIF],$A$4)</f>
        <v>42611867</v>
      </c>
      <c r="H165" s="8">
        <f>SUMIFS(TaxableValuation[Taxable Ag Land],TaxableValuation[Dist],$C165,TaxableValuation[Tif_NonTIF],$A$4)</f>
        <v>29597720</v>
      </c>
      <c r="I165" s="8">
        <f>SUMIFS(TaxableValuation[Taxable Ag Building],TaxableValuation[Dist],$C165,TaxableValuation[Tif_NonTIF],$A$4)</f>
        <v>1889630</v>
      </c>
      <c r="J165" s="8">
        <f>SUMIFS(TaxableValuation[Taxable Commercial],TaxableValuation[Dist],$C165,TaxableValuation[Tif_NonTIF],$A$4)</f>
        <v>9652275</v>
      </c>
      <c r="K165" s="8">
        <f>SUMIFS(TaxableValuation[Taxable Industrial],TaxableValuation[Dist],$C165,TaxableValuation[Tif_NonTIF],$A$4)</f>
        <v>2338934</v>
      </c>
      <c r="L165" s="8">
        <f>SUMIFS(TaxableValuation[Taxable Reserved],TaxableValuation[Dist],$C165,TaxableValuation[Tif_NonTIF],$A$4)</f>
        <v>0</v>
      </c>
      <c r="M165" s="8">
        <f>SUMIFS(TaxableValuation[Taxable Reserved2],TaxableValuation[Dist],$C165,TaxableValuation[Tif_NonTIF],$A$4)</f>
        <v>0</v>
      </c>
      <c r="N165" s="8">
        <f>SUMIFS(TaxableValuation[Taxable Railroads],TaxableValuation[Dist],$C165,TaxableValuation[Tif_NonTIF],$A$4)</f>
        <v>0</v>
      </c>
      <c r="O165" s="8">
        <f>SUMIFS(TaxableValuation[Taxable Utilities],TaxableValuation[Dist],$C165,TaxableValuation[Tif_NonTIF],$A$4)</f>
        <v>1446657</v>
      </c>
      <c r="P165" s="8">
        <f>SUMIFS(TaxableValuation[Taxable Other],TaxableValuation[Dist],$C165,TaxableValuation[Tif_NonTIF],$A$4)</f>
        <v>0</v>
      </c>
      <c r="Q165" s="8">
        <f>SUMIFS(TaxableValuation[Taxable Gross],TaxableValuation[Dist],$C165,TaxableValuation[Tif_NonTIF],$A$4)</f>
        <v>87537083</v>
      </c>
      <c r="R165" s="8">
        <f>SUMIFS(TaxableValuation[Taxable Military Exempt],TaxableValuation[Dist],$C165,TaxableValuation[Tif_NonTIF],$A$4)</f>
        <v>174088</v>
      </c>
      <c r="S165" s="8">
        <f>SUMIFS(TaxableValuation[Taxable Net],TaxableValuation[Dist],$C165,TaxableValuation[Tif_NonTIF],$A$4)</f>
        <v>87362995</v>
      </c>
      <c r="T165" s="8">
        <f>SUMIFS(TaxableValuation[Taxable Gas &amp; Elec Utilities],TaxableValuation[Dist],$C165,TaxableValuation[Tif_NonTIF],$A$4)</f>
        <v>732830</v>
      </c>
      <c r="U165" s="8">
        <f t="shared" si="2"/>
        <v>88095825</v>
      </c>
    </row>
    <row r="166" spans="1:21" x14ac:dyDescent="0.25">
      <c r="A166">
        <f>'Assessed Non-TIF'!A166</f>
        <v>2024</v>
      </c>
      <c r="B166" t="str">
        <f>'Assessed Non-TIF'!B166</f>
        <v>05</v>
      </c>
      <c r="C166" t="str">
        <f>'Assessed Non-TIF'!C166</f>
        <v>3537</v>
      </c>
      <c r="D166" t="str">
        <f>'Assessed Non-TIF'!D166</f>
        <v>3537</v>
      </c>
      <c r="E166" t="str">
        <f>'Assessed Non-TIF'!E166</f>
        <v>LAURENS-MARATHON</v>
      </c>
      <c r="F166" t="str">
        <f>'Assessed Non-TIF'!F166</f>
        <v>Laurens-Marathon</v>
      </c>
      <c r="G166" s="8">
        <f>SUMIFS(TaxableValuation[Taxable Residential],TaxableValuation[Dist],$C166,TaxableValuation[Tif_NonTIF],$A$4)</f>
        <v>38229813</v>
      </c>
      <c r="H166" s="8">
        <f>SUMIFS(TaxableValuation[Taxable Ag Land],TaxableValuation[Dist],$C166,TaxableValuation[Tif_NonTIF],$A$4)</f>
        <v>114292381</v>
      </c>
      <c r="I166" s="8">
        <f>SUMIFS(TaxableValuation[Taxable Ag Building],TaxableValuation[Dist],$C166,TaxableValuation[Tif_NonTIF],$A$4)</f>
        <v>4312499</v>
      </c>
      <c r="J166" s="8">
        <f>SUMIFS(TaxableValuation[Taxable Commercial],TaxableValuation[Dist],$C166,TaxableValuation[Tif_NonTIF],$A$4)</f>
        <v>16046639</v>
      </c>
      <c r="K166" s="8">
        <f>SUMIFS(TaxableValuation[Taxable Industrial],TaxableValuation[Dist],$C166,TaxableValuation[Tif_NonTIF],$A$4)</f>
        <v>3671635</v>
      </c>
      <c r="L166" s="8">
        <f>SUMIFS(TaxableValuation[Taxable Reserved],TaxableValuation[Dist],$C166,TaxableValuation[Tif_NonTIF],$A$4)</f>
        <v>0</v>
      </c>
      <c r="M166" s="8">
        <f>SUMIFS(TaxableValuation[Taxable Reserved2],TaxableValuation[Dist],$C166,TaxableValuation[Tif_NonTIF],$A$4)</f>
        <v>0</v>
      </c>
      <c r="N166" s="8">
        <f>SUMIFS(TaxableValuation[Taxable Railroads],TaxableValuation[Dist],$C166,TaxableValuation[Tif_NonTIF],$A$4)</f>
        <v>18807525</v>
      </c>
      <c r="O166" s="8">
        <f>SUMIFS(TaxableValuation[Taxable Utilities],TaxableValuation[Dist],$C166,TaxableValuation[Tif_NonTIF],$A$4)</f>
        <v>802445</v>
      </c>
      <c r="P166" s="8">
        <f>SUMIFS(TaxableValuation[Taxable Other],TaxableValuation[Dist],$C166,TaxableValuation[Tif_NonTIF],$A$4)</f>
        <v>0</v>
      </c>
      <c r="Q166" s="8">
        <f>SUMIFS(TaxableValuation[Taxable Gross],TaxableValuation[Dist],$C166,TaxableValuation[Tif_NonTIF],$A$4)</f>
        <v>196162937</v>
      </c>
      <c r="R166" s="8">
        <f>SUMIFS(TaxableValuation[Taxable Military Exempt],TaxableValuation[Dist],$C166,TaxableValuation[Tif_NonTIF],$A$4)</f>
        <v>218159</v>
      </c>
      <c r="S166" s="8">
        <f>SUMIFS(TaxableValuation[Taxable Net],TaxableValuation[Dist],$C166,TaxableValuation[Tif_NonTIF],$A$4)</f>
        <v>195944778</v>
      </c>
      <c r="T166" s="8">
        <f>SUMIFS(TaxableValuation[Taxable Gas &amp; Elec Utilities],TaxableValuation[Dist],$C166,TaxableValuation[Tif_NonTIF],$A$4)</f>
        <v>1822239</v>
      </c>
      <c r="U166" s="8">
        <f t="shared" si="2"/>
        <v>197767017</v>
      </c>
    </row>
    <row r="167" spans="1:21" x14ac:dyDescent="0.25">
      <c r="A167">
        <f>'Assessed Non-TIF'!A167</f>
        <v>2024</v>
      </c>
      <c r="B167" t="str">
        <f>'Assessed Non-TIF'!B167</f>
        <v>12</v>
      </c>
      <c r="C167" t="str">
        <f>'Assessed Non-TIF'!C167</f>
        <v>3555</v>
      </c>
      <c r="D167" t="str">
        <f>'Assessed Non-TIF'!D167</f>
        <v>3555</v>
      </c>
      <c r="E167" t="str">
        <f>'Assessed Non-TIF'!E167</f>
        <v>LAWTON-BRONSON</v>
      </c>
      <c r="F167" t="str">
        <f>'Assessed Non-TIF'!F167</f>
        <v>Lawton-Bronson</v>
      </c>
      <c r="G167" s="8">
        <f>SUMIFS(TaxableValuation[Taxable Residential],TaxableValuation[Dist],$C167,TaxableValuation[Tif_NonTIF],$A$4)</f>
        <v>153581248</v>
      </c>
      <c r="H167" s="8">
        <f>SUMIFS(TaxableValuation[Taxable Ag Land],TaxableValuation[Dist],$C167,TaxableValuation[Tif_NonTIF],$A$4)</f>
        <v>91250707</v>
      </c>
      <c r="I167" s="8">
        <f>SUMIFS(TaxableValuation[Taxable Ag Building],TaxableValuation[Dist],$C167,TaxableValuation[Tif_NonTIF],$A$4)</f>
        <v>4575290</v>
      </c>
      <c r="J167" s="8">
        <f>SUMIFS(TaxableValuation[Taxable Commercial],TaxableValuation[Dist],$C167,TaxableValuation[Tif_NonTIF],$A$4)</f>
        <v>20240665</v>
      </c>
      <c r="K167" s="8">
        <f>SUMIFS(TaxableValuation[Taxable Industrial],TaxableValuation[Dist],$C167,TaxableValuation[Tif_NonTIF],$A$4)</f>
        <v>902711</v>
      </c>
      <c r="L167" s="8">
        <f>SUMIFS(TaxableValuation[Taxable Reserved],TaxableValuation[Dist],$C167,TaxableValuation[Tif_NonTIF],$A$4)</f>
        <v>0</v>
      </c>
      <c r="M167" s="8">
        <f>SUMIFS(TaxableValuation[Taxable Reserved2],TaxableValuation[Dist],$C167,TaxableValuation[Tif_NonTIF],$A$4)</f>
        <v>0</v>
      </c>
      <c r="N167" s="8">
        <f>SUMIFS(TaxableValuation[Taxable Railroads],TaxableValuation[Dist],$C167,TaxableValuation[Tif_NonTIF],$A$4)</f>
        <v>0</v>
      </c>
      <c r="O167" s="8">
        <f>SUMIFS(TaxableValuation[Taxable Utilities],TaxableValuation[Dist],$C167,TaxableValuation[Tif_NonTIF],$A$4)</f>
        <v>2727487</v>
      </c>
      <c r="P167" s="8">
        <f>SUMIFS(TaxableValuation[Taxable Other],TaxableValuation[Dist],$C167,TaxableValuation[Tif_NonTIF],$A$4)</f>
        <v>0</v>
      </c>
      <c r="Q167" s="8">
        <f>SUMIFS(TaxableValuation[Taxable Gross],TaxableValuation[Dist],$C167,TaxableValuation[Tif_NonTIF],$A$4)</f>
        <v>273278108</v>
      </c>
      <c r="R167" s="8">
        <f>SUMIFS(TaxableValuation[Taxable Military Exempt],TaxableValuation[Dist],$C167,TaxableValuation[Tif_NonTIF],$A$4)</f>
        <v>316692</v>
      </c>
      <c r="S167" s="8">
        <f>SUMIFS(TaxableValuation[Taxable Net],TaxableValuation[Dist],$C167,TaxableValuation[Tif_NonTIF],$A$4)</f>
        <v>272961416</v>
      </c>
      <c r="T167" s="8">
        <f>SUMIFS(TaxableValuation[Taxable Gas &amp; Elec Utilities],TaxableValuation[Dist],$C167,TaxableValuation[Tif_NonTIF],$A$4)</f>
        <v>4758957</v>
      </c>
      <c r="U167" s="8">
        <f t="shared" si="2"/>
        <v>277720373</v>
      </c>
    </row>
    <row r="168" spans="1:21" x14ac:dyDescent="0.25">
      <c r="A168">
        <f>'Assessed Non-TIF'!A168</f>
        <v>2024</v>
      </c>
      <c r="B168" t="str">
        <f>'Assessed Non-TIF'!B168</f>
        <v>12</v>
      </c>
      <c r="C168" t="str">
        <f>'Assessed Non-TIF'!C168</f>
        <v>3600</v>
      </c>
      <c r="D168" t="str">
        <f>'Assessed Non-TIF'!D168</f>
        <v>3600</v>
      </c>
      <c r="E168" t="str">
        <f>'Assessed Non-TIF'!E168</f>
        <v>LE MARS</v>
      </c>
      <c r="F168" t="str">
        <f>'Assessed Non-TIF'!F168</f>
        <v>Le Mars</v>
      </c>
      <c r="G168" s="8">
        <f>SUMIFS(TaxableValuation[Taxable Residential],TaxableValuation[Dist],$C168,TaxableValuation[Tif_NonTIF],$A$4)</f>
        <v>486745016</v>
      </c>
      <c r="H168" s="8">
        <f>SUMIFS(TaxableValuation[Taxable Ag Land],TaxableValuation[Dist],$C168,TaxableValuation[Tif_NonTIF],$A$4)</f>
        <v>220647306</v>
      </c>
      <c r="I168" s="8">
        <f>SUMIFS(TaxableValuation[Taxable Ag Building],TaxableValuation[Dist],$C168,TaxableValuation[Tif_NonTIF],$A$4)</f>
        <v>24150996</v>
      </c>
      <c r="J168" s="8">
        <f>SUMIFS(TaxableValuation[Taxable Commercial],TaxableValuation[Dist],$C168,TaxableValuation[Tif_NonTIF],$A$4)</f>
        <v>121852674</v>
      </c>
      <c r="K168" s="8">
        <f>SUMIFS(TaxableValuation[Taxable Industrial],TaxableValuation[Dist],$C168,TaxableValuation[Tif_NonTIF],$A$4)</f>
        <v>51762056</v>
      </c>
      <c r="L168" s="8">
        <f>SUMIFS(TaxableValuation[Taxable Reserved],TaxableValuation[Dist],$C168,TaxableValuation[Tif_NonTIF],$A$4)</f>
        <v>0</v>
      </c>
      <c r="M168" s="8">
        <f>SUMIFS(TaxableValuation[Taxable Reserved2],TaxableValuation[Dist],$C168,TaxableValuation[Tif_NonTIF],$A$4)</f>
        <v>0</v>
      </c>
      <c r="N168" s="8">
        <f>SUMIFS(TaxableValuation[Taxable Railroads],TaxableValuation[Dist],$C168,TaxableValuation[Tif_NonTIF],$A$4)</f>
        <v>28794460</v>
      </c>
      <c r="O168" s="8">
        <f>SUMIFS(TaxableValuation[Taxable Utilities],TaxableValuation[Dist],$C168,TaxableValuation[Tif_NonTIF],$A$4)</f>
        <v>3784191</v>
      </c>
      <c r="P168" s="8">
        <f>SUMIFS(TaxableValuation[Taxable Other],TaxableValuation[Dist],$C168,TaxableValuation[Tif_NonTIF],$A$4)</f>
        <v>0</v>
      </c>
      <c r="Q168" s="8">
        <f>SUMIFS(TaxableValuation[Taxable Gross],TaxableValuation[Dist],$C168,TaxableValuation[Tif_NonTIF],$A$4)</f>
        <v>937736699</v>
      </c>
      <c r="R168" s="8">
        <f>SUMIFS(TaxableValuation[Taxable Military Exempt],TaxableValuation[Dist],$C168,TaxableValuation[Tif_NonTIF],$A$4)</f>
        <v>948224</v>
      </c>
      <c r="S168" s="8">
        <f>SUMIFS(TaxableValuation[Taxable Net],TaxableValuation[Dist],$C168,TaxableValuation[Tif_NonTIF],$A$4)</f>
        <v>936788475</v>
      </c>
      <c r="T168" s="8">
        <f>SUMIFS(TaxableValuation[Taxable Gas &amp; Elec Utilities],TaxableValuation[Dist],$C168,TaxableValuation[Tif_NonTIF],$A$4)</f>
        <v>18482228</v>
      </c>
      <c r="U168" s="8">
        <f t="shared" si="2"/>
        <v>955270703</v>
      </c>
    </row>
    <row r="169" spans="1:21" x14ac:dyDescent="0.25">
      <c r="A169">
        <f>'Assessed Non-TIF'!A169</f>
        <v>2024</v>
      </c>
      <c r="B169" t="str">
        <f>'Assessed Non-TIF'!B169</f>
        <v>13</v>
      </c>
      <c r="C169" t="str">
        <f>'Assessed Non-TIF'!C169</f>
        <v>3609</v>
      </c>
      <c r="D169" t="str">
        <f>'Assessed Non-TIF'!D169</f>
        <v>3609</v>
      </c>
      <c r="E169" t="str">
        <f>'Assessed Non-TIF'!E169</f>
        <v>LENOX</v>
      </c>
      <c r="F169" t="str">
        <f>'Assessed Non-TIF'!F169</f>
        <v>Lenox</v>
      </c>
      <c r="G169" s="8">
        <f>SUMIFS(TaxableValuation[Taxable Residential],TaxableValuation[Dist],$C169,TaxableValuation[Tif_NonTIF],$A$4)</f>
        <v>53635993</v>
      </c>
      <c r="H169" s="8">
        <f>SUMIFS(TaxableValuation[Taxable Ag Land],TaxableValuation[Dist],$C169,TaxableValuation[Tif_NonTIF],$A$4)</f>
        <v>91854015</v>
      </c>
      <c r="I169" s="8">
        <f>SUMIFS(TaxableValuation[Taxable Ag Building],TaxableValuation[Dist],$C169,TaxableValuation[Tif_NonTIF],$A$4)</f>
        <v>6723621</v>
      </c>
      <c r="J169" s="8">
        <f>SUMIFS(TaxableValuation[Taxable Commercial],TaxableValuation[Dist],$C169,TaxableValuation[Tif_NonTIF],$A$4)</f>
        <v>5530003</v>
      </c>
      <c r="K169" s="8">
        <f>SUMIFS(TaxableValuation[Taxable Industrial],TaxableValuation[Dist],$C169,TaxableValuation[Tif_NonTIF],$A$4)</f>
        <v>22436761</v>
      </c>
      <c r="L169" s="8">
        <f>SUMIFS(TaxableValuation[Taxable Reserved],TaxableValuation[Dist],$C169,TaxableValuation[Tif_NonTIF],$A$4)</f>
        <v>0</v>
      </c>
      <c r="M169" s="8">
        <f>SUMIFS(TaxableValuation[Taxable Reserved2],TaxableValuation[Dist],$C169,TaxableValuation[Tif_NonTIF],$A$4)</f>
        <v>0</v>
      </c>
      <c r="N169" s="8">
        <f>SUMIFS(TaxableValuation[Taxable Railroads],TaxableValuation[Dist],$C169,TaxableValuation[Tif_NonTIF],$A$4)</f>
        <v>0</v>
      </c>
      <c r="O169" s="8">
        <f>SUMIFS(TaxableValuation[Taxable Utilities],TaxableValuation[Dist],$C169,TaxableValuation[Tif_NonTIF],$A$4)</f>
        <v>704314</v>
      </c>
      <c r="P169" s="8">
        <f>SUMIFS(TaxableValuation[Taxable Other],TaxableValuation[Dist],$C169,TaxableValuation[Tif_NonTIF],$A$4)</f>
        <v>0</v>
      </c>
      <c r="Q169" s="8">
        <f>SUMIFS(TaxableValuation[Taxable Gross],TaxableValuation[Dist],$C169,TaxableValuation[Tif_NonTIF],$A$4)</f>
        <v>180884707</v>
      </c>
      <c r="R169" s="8">
        <f>SUMIFS(TaxableValuation[Taxable Military Exempt],TaxableValuation[Dist],$C169,TaxableValuation[Tif_NonTIF],$A$4)</f>
        <v>201896</v>
      </c>
      <c r="S169" s="8">
        <f>SUMIFS(TaxableValuation[Taxable Net],TaxableValuation[Dist],$C169,TaxableValuation[Tif_NonTIF],$A$4)</f>
        <v>180682811</v>
      </c>
      <c r="T169" s="8">
        <f>SUMIFS(TaxableValuation[Taxable Gas &amp; Elec Utilities],TaxableValuation[Dist],$C169,TaxableValuation[Tif_NonTIF],$A$4)</f>
        <v>1364740</v>
      </c>
      <c r="U169" s="8">
        <f t="shared" si="2"/>
        <v>182047551</v>
      </c>
    </row>
    <row r="170" spans="1:21" x14ac:dyDescent="0.25">
      <c r="A170">
        <f>'Assessed Non-TIF'!A170</f>
        <v>2024</v>
      </c>
      <c r="B170" t="str">
        <f>'Assessed Non-TIF'!B170</f>
        <v>13</v>
      </c>
      <c r="C170" t="str">
        <f>'Assessed Non-TIF'!C170</f>
        <v>3645</v>
      </c>
      <c r="D170" t="str">
        <f>'Assessed Non-TIF'!D170</f>
        <v>3645</v>
      </c>
      <c r="E170" t="str">
        <f>'Assessed Non-TIF'!E170</f>
        <v>LEWIS CENTRAL</v>
      </c>
      <c r="F170" t="str">
        <f>'Assessed Non-TIF'!F170</f>
        <v>Lewis Central</v>
      </c>
      <c r="G170" s="8">
        <f>SUMIFS(TaxableValuation[Taxable Residential],TaxableValuation[Dist],$C170,TaxableValuation[Tif_NonTIF],$A$4)</f>
        <v>772832686</v>
      </c>
      <c r="H170" s="8">
        <f>SUMIFS(TaxableValuation[Taxable Ag Land],TaxableValuation[Dist],$C170,TaxableValuation[Tif_NonTIF],$A$4)</f>
        <v>26183325</v>
      </c>
      <c r="I170" s="8">
        <f>SUMIFS(TaxableValuation[Taxable Ag Building],TaxableValuation[Dist],$C170,TaxableValuation[Tif_NonTIF],$A$4)</f>
        <v>7833183</v>
      </c>
      <c r="J170" s="8">
        <f>SUMIFS(TaxableValuation[Taxable Commercial],TaxableValuation[Dist],$C170,TaxableValuation[Tif_NonTIF],$A$4)</f>
        <v>511954625</v>
      </c>
      <c r="K170" s="8">
        <f>SUMIFS(TaxableValuation[Taxable Industrial],TaxableValuation[Dist],$C170,TaxableValuation[Tif_NonTIF],$A$4)</f>
        <v>96473746</v>
      </c>
      <c r="L170" s="8">
        <f>SUMIFS(TaxableValuation[Taxable Reserved],TaxableValuation[Dist],$C170,TaxableValuation[Tif_NonTIF],$A$4)</f>
        <v>0</v>
      </c>
      <c r="M170" s="8">
        <f>SUMIFS(TaxableValuation[Taxable Reserved2],TaxableValuation[Dist],$C170,TaxableValuation[Tif_NonTIF],$A$4)</f>
        <v>0</v>
      </c>
      <c r="N170" s="8">
        <f>SUMIFS(TaxableValuation[Taxable Railroads],TaxableValuation[Dist],$C170,TaxableValuation[Tif_NonTIF],$A$4)</f>
        <v>7670000</v>
      </c>
      <c r="O170" s="8">
        <f>SUMIFS(TaxableValuation[Taxable Utilities],TaxableValuation[Dist],$C170,TaxableValuation[Tif_NonTIF],$A$4)</f>
        <v>22457361</v>
      </c>
      <c r="P170" s="8">
        <f>SUMIFS(TaxableValuation[Taxable Other],TaxableValuation[Dist],$C170,TaxableValuation[Tif_NonTIF],$A$4)</f>
        <v>0</v>
      </c>
      <c r="Q170" s="8">
        <f>SUMIFS(TaxableValuation[Taxable Gross],TaxableValuation[Dist],$C170,TaxableValuation[Tif_NonTIF],$A$4)</f>
        <v>1445404926</v>
      </c>
      <c r="R170" s="8">
        <f>SUMIFS(TaxableValuation[Taxable Military Exempt],TaxableValuation[Dist],$C170,TaxableValuation[Tif_NonTIF],$A$4)</f>
        <v>1420484</v>
      </c>
      <c r="S170" s="8">
        <f>SUMIFS(TaxableValuation[Taxable Net],TaxableValuation[Dist],$C170,TaxableValuation[Tif_NonTIF],$A$4)</f>
        <v>1443984442</v>
      </c>
      <c r="T170" s="8">
        <f>SUMIFS(TaxableValuation[Taxable Gas &amp; Elec Utilities],TaxableValuation[Dist],$C170,TaxableValuation[Tif_NonTIF],$A$4)</f>
        <v>158350147</v>
      </c>
      <c r="U170" s="8">
        <f t="shared" si="2"/>
        <v>1602334589</v>
      </c>
    </row>
    <row r="171" spans="1:21" x14ac:dyDescent="0.25">
      <c r="A171">
        <f>'Assessed Non-TIF'!A171</f>
        <v>2024</v>
      </c>
      <c r="B171" t="str">
        <f>'Assessed Non-TIF'!B171</f>
        <v>10</v>
      </c>
      <c r="C171" t="str">
        <f>'Assessed Non-TIF'!C171</f>
        <v>3715</v>
      </c>
      <c r="D171" t="str">
        <f>'Assessed Non-TIF'!D171</f>
        <v>3715</v>
      </c>
      <c r="E171" t="str">
        <f>'Assessed Non-TIF'!E171</f>
        <v>LINN-MAR</v>
      </c>
      <c r="F171" t="str">
        <f>'Assessed Non-TIF'!F171</f>
        <v>Linn-Mar</v>
      </c>
      <c r="G171" s="8">
        <f>SUMIFS(TaxableValuation[Taxable Residential],TaxableValuation[Dist],$C171,TaxableValuation[Tif_NonTIF],$A$4)</f>
        <v>1880525315</v>
      </c>
      <c r="H171" s="8">
        <f>SUMIFS(TaxableValuation[Taxable Ag Land],TaxableValuation[Dist],$C171,TaxableValuation[Tif_NonTIF],$A$4)</f>
        <v>42852844</v>
      </c>
      <c r="I171" s="8">
        <f>SUMIFS(TaxableValuation[Taxable Ag Building],TaxableValuation[Dist],$C171,TaxableValuation[Tif_NonTIF],$A$4)</f>
        <v>1648853</v>
      </c>
      <c r="J171" s="8">
        <f>SUMIFS(TaxableValuation[Taxable Commercial],TaxableValuation[Dist],$C171,TaxableValuation[Tif_NonTIF],$A$4)</f>
        <v>522023993</v>
      </c>
      <c r="K171" s="8">
        <f>SUMIFS(TaxableValuation[Taxable Industrial],TaxableValuation[Dist],$C171,TaxableValuation[Tif_NonTIF],$A$4)</f>
        <v>65372387</v>
      </c>
      <c r="L171" s="8">
        <f>SUMIFS(TaxableValuation[Taxable Reserved],TaxableValuation[Dist],$C171,TaxableValuation[Tif_NonTIF],$A$4)</f>
        <v>0</v>
      </c>
      <c r="M171" s="8">
        <f>SUMIFS(TaxableValuation[Taxable Reserved2],TaxableValuation[Dist],$C171,TaxableValuation[Tif_NonTIF],$A$4)</f>
        <v>0</v>
      </c>
      <c r="N171" s="8">
        <f>SUMIFS(TaxableValuation[Taxable Railroads],TaxableValuation[Dist],$C171,TaxableValuation[Tif_NonTIF],$A$4)</f>
        <v>280600</v>
      </c>
      <c r="O171" s="8">
        <f>SUMIFS(TaxableValuation[Taxable Utilities],TaxableValuation[Dist],$C171,TaxableValuation[Tif_NonTIF],$A$4)</f>
        <v>0</v>
      </c>
      <c r="P171" s="8">
        <f>SUMIFS(TaxableValuation[Taxable Other],TaxableValuation[Dist],$C171,TaxableValuation[Tif_NonTIF],$A$4)</f>
        <v>0</v>
      </c>
      <c r="Q171" s="8">
        <f>SUMIFS(TaxableValuation[Taxable Gross],TaxableValuation[Dist],$C171,TaxableValuation[Tif_NonTIF],$A$4)</f>
        <v>2512703992</v>
      </c>
      <c r="R171" s="8">
        <f>SUMIFS(TaxableValuation[Taxable Military Exempt],TaxableValuation[Dist],$C171,TaxableValuation[Tif_NonTIF],$A$4)</f>
        <v>2837264</v>
      </c>
      <c r="S171" s="8">
        <f>SUMIFS(TaxableValuation[Taxable Net],TaxableValuation[Dist],$C171,TaxableValuation[Tif_NonTIF],$A$4)</f>
        <v>2509866728</v>
      </c>
      <c r="T171" s="8">
        <f>SUMIFS(TaxableValuation[Taxable Gas &amp; Elec Utilities],TaxableValuation[Dist],$C171,TaxableValuation[Tif_NonTIF],$A$4)</f>
        <v>9908552</v>
      </c>
      <c r="U171" s="8">
        <f t="shared" si="2"/>
        <v>2519775280</v>
      </c>
    </row>
    <row r="172" spans="1:21" x14ac:dyDescent="0.25">
      <c r="A172">
        <f>'Assessed Non-TIF'!A172</f>
        <v>2024</v>
      </c>
      <c r="B172" t="str">
        <f>'Assessed Non-TIF'!B172</f>
        <v>10</v>
      </c>
      <c r="C172" t="str">
        <f>'Assessed Non-TIF'!C172</f>
        <v>3744</v>
      </c>
      <c r="D172" t="str">
        <f>'Assessed Non-TIF'!D172</f>
        <v>3744</v>
      </c>
      <c r="E172" t="str">
        <f>'Assessed Non-TIF'!E172</f>
        <v>LISBON</v>
      </c>
      <c r="F172" t="str">
        <f>'Assessed Non-TIF'!F172</f>
        <v>Lisbon</v>
      </c>
      <c r="G172" s="8">
        <f>SUMIFS(TaxableValuation[Taxable Residential],TaxableValuation[Dist],$C172,TaxableValuation[Tif_NonTIF],$A$4)</f>
        <v>143726164</v>
      </c>
      <c r="H172" s="8">
        <f>SUMIFS(TaxableValuation[Taxable Ag Land],TaxableValuation[Dist],$C172,TaxableValuation[Tif_NonTIF],$A$4)</f>
        <v>36412665</v>
      </c>
      <c r="I172" s="8">
        <f>SUMIFS(TaxableValuation[Taxable Ag Building],TaxableValuation[Dist],$C172,TaxableValuation[Tif_NonTIF],$A$4)</f>
        <v>1290828</v>
      </c>
      <c r="J172" s="8">
        <f>SUMIFS(TaxableValuation[Taxable Commercial],TaxableValuation[Dist],$C172,TaxableValuation[Tif_NonTIF],$A$4)</f>
        <v>11826548</v>
      </c>
      <c r="K172" s="8">
        <f>SUMIFS(TaxableValuation[Taxable Industrial],TaxableValuation[Dist],$C172,TaxableValuation[Tif_NonTIF],$A$4)</f>
        <v>1911630</v>
      </c>
      <c r="L172" s="8">
        <f>SUMIFS(TaxableValuation[Taxable Reserved],TaxableValuation[Dist],$C172,TaxableValuation[Tif_NonTIF],$A$4)</f>
        <v>0</v>
      </c>
      <c r="M172" s="8">
        <f>SUMIFS(TaxableValuation[Taxable Reserved2],TaxableValuation[Dist],$C172,TaxableValuation[Tif_NonTIF],$A$4)</f>
        <v>0</v>
      </c>
      <c r="N172" s="8">
        <f>SUMIFS(TaxableValuation[Taxable Railroads],TaxableValuation[Dist],$C172,TaxableValuation[Tif_NonTIF],$A$4)</f>
        <v>4677838</v>
      </c>
      <c r="O172" s="8">
        <f>SUMIFS(TaxableValuation[Taxable Utilities],TaxableValuation[Dist],$C172,TaxableValuation[Tif_NonTIF],$A$4)</f>
        <v>1269127</v>
      </c>
      <c r="P172" s="8">
        <f>SUMIFS(TaxableValuation[Taxable Other],TaxableValuation[Dist],$C172,TaxableValuation[Tif_NonTIF],$A$4)</f>
        <v>0</v>
      </c>
      <c r="Q172" s="8">
        <f>SUMIFS(TaxableValuation[Taxable Gross],TaxableValuation[Dist],$C172,TaxableValuation[Tif_NonTIF],$A$4)</f>
        <v>201114800</v>
      </c>
      <c r="R172" s="8">
        <f>SUMIFS(TaxableValuation[Taxable Military Exempt],TaxableValuation[Dist],$C172,TaxableValuation[Tif_NonTIF],$A$4)</f>
        <v>237056</v>
      </c>
      <c r="S172" s="8">
        <f>SUMIFS(TaxableValuation[Taxable Net],TaxableValuation[Dist],$C172,TaxableValuation[Tif_NonTIF],$A$4)</f>
        <v>200877744</v>
      </c>
      <c r="T172" s="8">
        <f>SUMIFS(TaxableValuation[Taxable Gas &amp; Elec Utilities],TaxableValuation[Dist],$C172,TaxableValuation[Tif_NonTIF],$A$4)</f>
        <v>2876430</v>
      </c>
      <c r="U172" s="8">
        <f t="shared" si="2"/>
        <v>203754174</v>
      </c>
    </row>
    <row r="173" spans="1:21" x14ac:dyDescent="0.25">
      <c r="A173">
        <f>'Assessed Non-TIF'!A173</f>
        <v>2024</v>
      </c>
      <c r="B173" t="str">
        <f>'Assessed Non-TIF'!B173</f>
        <v>13</v>
      </c>
      <c r="C173" t="str">
        <f>'Assessed Non-TIF'!C173</f>
        <v>3798</v>
      </c>
      <c r="D173" t="str">
        <f>'Assessed Non-TIF'!D173</f>
        <v>3798</v>
      </c>
      <c r="E173" t="str">
        <f>'Assessed Non-TIF'!E173</f>
        <v>LOGAN-MAGNOLIA</v>
      </c>
      <c r="F173" t="str">
        <f>'Assessed Non-TIF'!F173</f>
        <v>Logan-Magnolia</v>
      </c>
      <c r="G173" s="8">
        <f>SUMIFS(TaxableValuation[Taxable Residential],TaxableValuation[Dist],$C173,TaxableValuation[Tif_NonTIF],$A$4)</f>
        <v>107367401</v>
      </c>
      <c r="H173" s="8">
        <f>SUMIFS(TaxableValuation[Taxable Ag Land],TaxableValuation[Dist],$C173,TaxableValuation[Tif_NonTIF],$A$4)</f>
        <v>90441312</v>
      </c>
      <c r="I173" s="8">
        <f>SUMIFS(TaxableValuation[Taxable Ag Building],TaxableValuation[Dist],$C173,TaxableValuation[Tif_NonTIF],$A$4)</f>
        <v>4247838</v>
      </c>
      <c r="J173" s="8">
        <f>SUMIFS(TaxableValuation[Taxable Commercial],TaxableValuation[Dist],$C173,TaxableValuation[Tif_NonTIF],$A$4)</f>
        <v>8988784</v>
      </c>
      <c r="K173" s="8">
        <f>SUMIFS(TaxableValuation[Taxable Industrial],TaxableValuation[Dist],$C173,TaxableValuation[Tif_NonTIF],$A$4)</f>
        <v>783559</v>
      </c>
      <c r="L173" s="8">
        <f>SUMIFS(TaxableValuation[Taxable Reserved],TaxableValuation[Dist],$C173,TaxableValuation[Tif_NonTIF],$A$4)</f>
        <v>0</v>
      </c>
      <c r="M173" s="8">
        <f>SUMIFS(TaxableValuation[Taxable Reserved2],TaxableValuation[Dist],$C173,TaxableValuation[Tif_NonTIF],$A$4)</f>
        <v>0</v>
      </c>
      <c r="N173" s="8">
        <f>SUMIFS(TaxableValuation[Taxable Railroads],TaxableValuation[Dist],$C173,TaxableValuation[Tif_NonTIF],$A$4)</f>
        <v>10601344</v>
      </c>
      <c r="O173" s="8">
        <f>SUMIFS(TaxableValuation[Taxable Utilities],TaxableValuation[Dist],$C173,TaxableValuation[Tif_NonTIF],$A$4)</f>
        <v>715385</v>
      </c>
      <c r="P173" s="8">
        <f>SUMIFS(TaxableValuation[Taxable Other],TaxableValuation[Dist],$C173,TaxableValuation[Tif_NonTIF],$A$4)</f>
        <v>0</v>
      </c>
      <c r="Q173" s="8">
        <f>SUMIFS(TaxableValuation[Taxable Gross],TaxableValuation[Dist],$C173,TaxableValuation[Tif_NonTIF],$A$4)</f>
        <v>223145623</v>
      </c>
      <c r="R173" s="8">
        <f>SUMIFS(TaxableValuation[Taxable Military Exempt],TaxableValuation[Dist],$C173,TaxableValuation[Tif_NonTIF],$A$4)</f>
        <v>267614</v>
      </c>
      <c r="S173" s="8">
        <f>SUMIFS(TaxableValuation[Taxable Net],TaxableValuation[Dist],$C173,TaxableValuation[Tif_NonTIF],$A$4)</f>
        <v>222878009</v>
      </c>
      <c r="T173" s="8">
        <f>SUMIFS(TaxableValuation[Taxable Gas &amp; Elec Utilities],TaxableValuation[Dist],$C173,TaxableValuation[Tif_NonTIF],$A$4)</f>
        <v>3503955</v>
      </c>
      <c r="U173" s="8">
        <f t="shared" si="2"/>
        <v>226381964</v>
      </c>
    </row>
    <row r="174" spans="1:21" x14ac:dyDescent="0.25">
      <c r="A174">
        <f>'Assessed Non-TIF'!A174</f>
        <v>2024</v>
      </c>
      <c r="B174" t="str">
        <f>'Assessed Non-TIF'!B174</f>
        <v>10</v>
      </c>
      <c r="C174" t="str">
        <f>'Assessed Non-TIF'!C174</f>
        <v>3816</v>
      </c>
      <c r="D174" t="str">
        <f>'Assessed Non-TIF'!D174</f>
        <v>3816</v>
      </c>
      <c r="E174" t="str">
        <f>'Assessed Non-TIF'!E174</f>
        <v>LONE TREE</v>
      </c>
      <c r="F174" t="str">
        <f>'Assessed Non-TIF'!F174</f>
        <v>Lone Tree</v>
      </c>
      <c r="G174" s="8">
        <f>SUMIFS(TaxableValuation[Taxable Residential],TaxableValuation[Dist],$C174,TaxableValuation[Tif_NonTIF],$A$4)</f>
        <v>88071513</v>
      </c>
      <c r="H174" s="8">
        <f>SUMIFS(TaxableValuation[Taxable Ag Land],TaxableValuation[Dist],$C174,TaxableValuation[Tif_NonTIF],$A$4)</f>
        <v>69084094</v>
      </c>
      <c r="I174" s="8">
        <f>SUMIFS(TaxableValuation[Taxable Ag Building],TaxableValuation[Dist],$C174,TaxableValuation[Tif_NonTIF],$A$4)</f>
        <v>4285736</v>
      </c>
      <c r="J174" s="8">
        <f>SUMIFS(TaxableValuation[Taxable Commercial],TaxableValuation[Dist],$C174,TaxableValuation[Tif_NonTIF],$A$4)</f>
        <v>5783075</v>
      </c>
      <c r="K174" s="8">
        <f>SUMIFS(TaxableValuation[Taxable Industrial],TaxableValuation[Dist],$C174,TaxableValuation[Tif_NonTIF],$A$4)</f>
        <v>6768075</v>
      </c>
      <c r="L174" s="8">
        <f>SUMIFS(TaxableValuation[Taxable Reserved],TaxableValuation[Dist],$C174,TaxableValuation[Tif_NonTIF],$A$4)</f>
        <v>0</v>
      </c>
      <c r="M174" s="8">
        <f>SUMIFS(TaxableValuation[Taxable Reserved2],TaxableValuation[Dist],$C174,TaxableValuation[Tif_NonTIF],$A$4)</f>
        <v>0</v>
      </c>
      <c r="N174" s="8">
        <f>SUMIFS(TaxableValuation[Taxable Railroads],TaxableValuation[Dist],$C174,TaxableValuation[Tif_NonTIF],$A$4)</f>
        <v>147483</v>
      </c>
      <c r="O174" s="8">
        <f>SUMIFS(TaxableValuation[Taxable Utilities],TaxableValuation[Dist],$C174,TaxableValuation[Tif_NonTIF],$A$4)</f>
        <v>13682247</v>
      </c>
      <c r="P174" s="8">
        <f>SUMIFS(TaxableValuation[Taxable Other],TaxableValuation[Dist],$C174,TaxableValuation[Tif_NonTIF],$A$4)</f>
        <v>0</v>
      </c>
      <c r="Q174" s="8">
        <f>SUMIFS(TaxableValuation[Taxable Gross],TaxableValuation[Dist],$C174,TaxableValuation[Tif_NonTIF],$A$4)</f>
        <v>187822223</v>
      </c>
      <c r="R174" s="8">
        <f>SUMIFS(TaxableValuation[Taxable Military Exempt],TaxableValuation[Dist],$C174,TaxableValuation[Tif_NonTIF],$A$4)</f>
        <v>181496</v>
      </c>
      <c r="S174" s="8">
        <f>SUMIFS(TaxableValuation[Taxable Net],TaxableValuation[Dist],$C174,TaxableValuation[Tif_NonTIF],$A$4)</f>
        <v>187640727</v>
      </c>
      <c r="T174" s="8">
        <f>SUMIFS(TaxableValuation[Taxable Gas &amp; Elec Utilities],TaxableValuation[Dist],$C174,TaxableValuation[Tif_NonTIF],$A$4)</f>
        <v>2109707</v>
      </c>
      <c r="U174" s="8">
        <f t="shared" si="2"/>
        <v>189750434</v>
      </c>
    </row>
    <row r="175" spans="1:21" x14ac:dyDescent="0.25">
      <c r="A175">
        <f>'Assessed Non-TIF'!A175</f>
        <v>2024</v>
      </c>
      <c r="B175" t="str">
        <f>'Assessed Non-TIF'!B175</f>
        <v>09</v>
      </c>
      <c r="C175" t="str">
        <f>'Assessed Non-TIF'!C175</f>
        <v>3841</v>
      </c>
      <c r="D175" t="str">
        <f>'Assessed Non-TIF'!D175</f>
        <v>3841</v>
      </c>
      <c r="E175" t="str">
        <f>'Assessed Non-TIF'!E175</f>
        <v>LOUISA-MUSCATINE</v>
      </c>
      <c r="F175" t="str">
        <f>'Assessed Non-TIF'!F175</f>
        <v>Louisa-Muscatine</v>
      </c>
      <c r="G175" s="8">
        <f>SUMIFS(TaxableValuation[Taxable Residential],TaxableValuation[Dist],$C175,TaxableValuation[Tif_NonTIF],$A$4)</f>
        <v>136267262</v>
      </c>
      <c r="H175" s="8">
        <f>SUMIFS(TaxableValuation[Taxable Ag Land],TaxableValuation[Dist],$C175,TaxableValuation[Tif_NonTIF],$A$4)</f>
        <v>71019702</v>
      </c>
      <c r="I175" s="8">
        <f>SUMIFS(TaxableValuation[Taxable Ag Building],TaxableValuation[Dist],$C175,TaxableValuation[Tif_NonTIF],$A$4)</f>
        <v>3460741</v>
      </c>
      <c r="J175" s="8">
        <f>SUMIFS(TaxableValuation[Taxable Commercial],TaxableValuation[Dist],$C175,TaxableValuation[Tif_NonTIF],$A$4)</f>
        <v>20759526</v>
      </c>
      <c r="K175" s="8">
        <f>SUMIFS(TaxableValuation[Taxable Industrial],TaxableValuation[Dist],$C175,TaxableValuation[Tif_NonTIF],$A$4)</f>
        <v>32009084</v>
      </c>
      <c r="L175" s="8">
        <f>SUMIFS(TaxableValuation[Taxable Reserved],TaxableValuation[Dist],$C175,TaxableValuation[Tif_NonTIF],$A$4)</f>
        <v>0</v>
      </c>
      <c r="M175" s="8">
        <f>SUMIFS(TaxableValuation[Taxable Reserved2],TaxableValuation[Dist],$C175,TaxableValuation[Tif_NonTIF],$A$4)</f>
        <v>0</v>
      </c>
      <c r="N175" s="8">
        <f>SUMIFS(TaxableValuation[Taxable Railroads],TaxableValuation[Dist],$C175,TaxableValuation[Tif_NonTIF],$A$4)</f>
        <v>3110382</v>
      </c>
      <c r="O175" s="8">
        <f>SUMIFS(TaxableValuation[Taxable Utilities],TaxableValuation[Dist],$C175,TaxableValuation[Tif_NonTIF],$A$4)</f>
        <v>2607932</v>
      </c>
      <c r="P175" s="8">
        <f>SUMIFS(TaxableValuation[Taxable Other],TaxableValuation[Dist],$C175,TaxableValuation[Tif_NonTIF],$A$4)</f>
        <v>0</v>
      </c>
      <c r="Q175" s="8">
        <f>SUMIFS(TaxableValuation[Taxable Gross],TaxableValuation[Dist],$C175,TaxableValuation[Tif_NonTIF],$A$4)</f>
        <v>269234629</v>
      </c>
      <c r="R175" s="8">
        <f>SUMIFS(TaxableValuation[Taxable Military Exempt],TaxableValuation[Dist],$C175,TaxableValuation[Tif_NonTIF],$A$4)</f>
        <v>303728</v>
      </c>
      <c r="S175" s="8">
        <f>SUMIFS(TaxableValuation[Taxable Net],TaxableValuation[Dist],$C175,TaxableValuation[Tif_NonTIF],$A$4)</f>
        <v>268930901</v>
      </c>
      <c r="T175" s="8">
        <f>SUMIFS(TaxableValuation[Taxable Gas &amp; Elec Utilities],TaxableValuation[Dist],$C175,TaxableValuation[Tif_NonTIF],$A$4)</f>
        <v>47890296</v>
      </c>
      <c r="U175" s="8">
        <f t="shared" si="2"/>
        <v>316821197</v>
      </c>
    </row>
    <row r="176" spans="1:21" x14ac:dyDescent="0.25">
      <c r="A176">
        <f>'Assessed Non-TIF'!A176</f>
        <v>2024</v>
      </c>
      <c r="B176" t="str">
        <f>'Assessed Non-TIF'!B176</f>
        <v>11</v>
      </c>
      <c r="C176" t="str">
        <f>'Assessed Non-TIF'!C176</f>
        <v>3906</v>
      </c>
      <c r="D176" t="str">
        <f>'Assessed Non-TIF'!D176</f>
        <v>3906</v>
      </c>
      <c r="E176" t="str">
        <f>'Assessed Non-TIF'!E176</f>
        <v>LYNNVILLE-SULLY</v>
      </c>
      <c r="F176" t="str">
        <f>'Assessed Non-TIF'!F176</f>
        <v>Lynnville-Sully</v>
      </c>
      <c r="G176" s="8">
        <f>SUMIFS(TaxableValuation[Taxable Residential],TaxableValuation[Dist],$C176,TaxableValuation[Tif_NonTIF],$A$4)</f>
        <v>93371440</v>
      </c>
      <c r="H176" s="8">
        <f>SUMIFS(TaxableValuation[Taxable Ag Land],TaxableValuation[Dist],$C176,TaxableValuation[Tif_NonTIF],$A$4)</f>
        <v>110880706</v>
      </c>
      <c r="I176" s="8">
        <f>SUMIFS(TaxableValuation[Taxable Ag Building],TaxableValuation[Dist],$C176,TaxableValuation[Tif_NonTIF],$A$4)</f>
        <v>5620449</v>
      </c>
      <c r="J176" s="8">
        <f>SUMIFS(TaxableValuation[Taxable Commercial],TaxableValuation[Dist],$C176,TaxableValuation[Tif_NonTIF],$A$4)</f>
        <v>12238511</v>
      </c>
      <c r="K176" s="8">
        <f>SUMIFS(TaxableValuation[Taxable Industrial],TaxableValuation[Dist],$C176,TaxableValuation[Tif_NonTIF],$A$4)</f>
        <v>3322229</v>
      </c>
      <c r="L176" s="8">
        <f>SUMIFS(TaxableValuation[Taxable Reserved],TaxableValuation[Dist],$C176,TaxableValuation[Tif_NonTIF],$A$4)</f>
        <v>0</v>
      </c>
      <c r="M176" s="8">
        <f>SUMIFS(TaxableValuation[Taxable Reserved2],TaxableValuation[Dist],$C176,TaxableValuation[Tif_NonTIF],$A$4)</f>
        <v>0</v>
      </c>
      <c r="N176" s="8">
        <f>SUMIFS(TaxableValuation[Taxable Railroads],TaxableValuation[Dist],$C176,TaxableValuation[Tif_NonTIF],$A$4)</f>
        <v>8055351</v>
      </c>
      <c r="O176" s="8">
        <f>SUMIFS(TaxableValuation[Taxable Utilities],TaxableValuation[Dist],$C176,TaxableValuation[Tif_NonTIF],$A$4)</f>
        <v>22801680</v>
      </c>
      <c r="P176" s="8">
        <f>SUMIFS(TaxableValuation[Taxable Other],TaxableValuation[Dist],$C176,TaxableValuation[Tif_NonTIF],$A$4)</f>
        <v>0</v>
      </c>
      <c r="Q176" s="8">
        <f>SUMIFS(TaxableValuation[Taxable Gross],TaxableValuation[Dist],$C176,TaxableValuation[Tif_NonTIF],$A$4)</f>
        <v>256290366</v>
      </c>
      <c r="R176" s="8">
        <f>SUMIFS(TaxableValuation[Taxable Military Exempt],TaxableValuation[Dist],$C176,TaxableValuation[Tif_NonTIF],$A$4)</f>
        <v>161124</v>
      </c>
      <c r="S176" s="8">
        <f>SUMIFS(TaxableValuation[Taxable Net],TaxableValuation[Dist],$C176,TaxableValuation[Tif_NonTIF],$A$4)</f>
        <v>256129242</v>
      </c>
      <c r="T176" s="8">
        <f>SUMIFS(TaxableValuation[Taxable Gas &amp; Elec Utilities],TaxableValuation[Dist],$C176,TaxableValuation[Tif_NonTIF],$A$4)</f>
        <v>5257217</v>
      </c>
      <c r="U176" s="8">
        <f t="shared" si="2"/>
        <v>261386459</v>
      </c>
    </row>
    <row r="177" spans="1:21" x14ac:dyDescent="0.25">
      <c r="A177">
        <f>'Assessed Non-TIF'!A177</f>
        <v>2024</v>
      </c>
      <c r="B177" t="str">
        <f>'Assessed Non-TIF'!B177</f>
        <v>11</v>
      </c>
      <c r="C177" t="str">
        <f>'Assessed Non-TIF'!C177</f>
        <v>3942</v>
      </c>
      <c r="D177" t="str">
        <f>'Assessed Non-TIF'!D177</f>
        <v>3942</v>
      </c>
      <c r="E177" t="str">
        <f>'Assessed Non-TIF'!E177</f>
        <v>MADRID</v>
      </c>
      <c r="F177" t="str">
        <f>'Assessed Non-TIF'!F177</f>
        <v>Madrid</v>
      </c>
      <c r="G177" s="8">
        <f>SUMIFS(TaxableValuation[Taxable Residential],TaxableValuation[Dist],$C177,TaxableValuation[Tif_NonTIF],$A$4)</f>
        <v>133780640</v>
      </c>
      <c r="H177" s="8">
        <f>SUMIFS(TaxableValuation[Taxable Ag Land],TaxableValuation[Dist],$C177,TaxableValuation[Tif_NonTIF],$A$4)</f>
        <v>25221082</v>
      </c>
      <c r="I177" s="8">
        <f>SUMIFS(TaxableValuation[Taxable Ag Building],TaxableValuation[Dist],$C177,TaxableValuation[Tif_NonTIF],$A$4)</f>
        <v>1153463</v>
      </c>
      <c r="J177" s="8">
        <f>SUMIFS(TaxableValuation[Taxable Commercial],TaxableValuation[Dist],$C177,TaxableValuation[Tif_NonTIF],$A$4)</f>
        <v>8437028</v>
      </c>
      <c r="K177" s="8">
        <f>SUMIFS(TaxableValuation[Taxable Industrial],TaxableValuation[Dist],$C177,TaxableValuation[Tif_NonTIF],$A$4)</f>
        <v>272131</v>
      </c>
      <c r="L177" s="8">
        <f>SUMIFS(TaxableValuation[Taxable Reserved],TaxableValuation[Dist],$C177,TaxableValuation[Tif_NonTIF],$A$4)</f>
        <v>0</v>
      </c>
      <c r="M177" s="8">
        <f>SUMIFS(TaxableValuation[Taxable Reserved2],TaxableValuation[Dist],$C177,TaxableValuation[Tif_NonTIF],$A$4)</f>
        <v>0</v>
      </c>
      <c r="N177" s="8">
        <f>SUMIFS(TaxableValuation[Taxable Railroads],TaxableValuation[Dist],$C177,TaxableValuation[Tif_NonTIF],$A$4)</f>
        <v>0</v>
      </c>
      <c r="O177" s="8">
        <f>SUMIFS(TaxableValuation[Taxable Utilities],TaxableValuation[Dist],$C177,TaxableValuation[Tif_NonTIF],$A$4)</f>
        <v>226015</v>
      </c>
      <c r="P177" s="8">
        <f>SUMIFS(TaxableValuation[Taxable Other],TaxableValuation[Dist],$C177,TaxableValuation[Tif_NonTIF],$A$4)</f>
        <v>617</v>
      </c>
      <c r="Q177" s="8">
        <f>SUMIFS(TaxableValuation[Taxable Gross],TaxableValuation[Dist],$C177,TaxableValuation[Tif_NonTIF],$A$4)</f>
        <v>169090976</v>
      </c>
      <c r="R177" s="8">
        <f>SUMIFS(TaxableValuation[Taxable Military Exempt],TaxableValuation[Dist],$C177,TaxableValuation[Tif_NonTIF],$A$4)</f>
        <v>296320</v>
      </c>
      <c r="S177" s="8">
        <f>SUMIFS(TaxableValuation[Taxable Net],TaxableValuation[Dist],$C177,TaxableValuation[Tif_NonTIF],$A$4)</f>
        <v>168794656</v>
      </c>
      <c r="T177" s="8">
        <f>SUMIFS(TaxableValuation[Taxable Gas &amp; Elec Utilities],TaxableValuation[Dist],$C177,TaxableValuation[Tif_NonTIF],$A$4)</f>
        <v>4145727</v>
      </c>
      <c r="U177" s="8">
        <f t="shared" si="2"/>
        <v>172940383</v>
      </c>
    </row>
    <row r="178" spans="1:21" x14ac:dyDescent="0.25">
      <c r="A178">
        <f>'Assessed Non-TIF'!A178</f>
        <v>2024</v>
      </c>
      <c r="B178" t="str">
        <f>'Assessed Non-TIF'!B178</f>
        <v>05</v>
      </c>
      <c r="C178" t="str">
        <f>'Assessed Non-TIF'!C178</f>
        <v>4023</v>
      </c>
      <c r="D178" t="str">
        <f>'Assessed Non-TIF'!D178</f>
        <v>4023</v>
      </c>
      <c r="E178" t="str">
        <f>'Assessed Non-TIF'!E178</f>
        <v>MANSON-NORTHWEST WEBSTER</v>
      </c>
      <c r="F178" t="str">
        <f>'Assessed Non-TIF'!F178</f>
        <v>Manson-Northwest Webster</v>
      </c>
      <c r="G178" s="8">
        <f>SUMIFS(TaxableValuation[Taxable Residential],TaxableValuation[Dist],$C178,TaxableValuation[Tif_NonTIF],$A$4)</f>
        <v>155186486</v>
      </c>
      <c r="H178" s="8">
        <f>SUMIFS(TaxableValuation[Taxable Ag Land],TaxableValuation[Dist],$C178,TaxableValuation[Tif_NonTIF],$A$4)</f>
        <v>171597361</v>
      </c>
      <c r="I178" s="8">
        <f>SUMIFS(TaxableValuation[Taxable Ag Building],TaxableValuation[Dist],$C178,TaxableValuation[Tif_NonTIF],$A$4)</f>
        <v>5472333</v>
      </c>
      <c r="J178" s="8">
        <f>SUMIFS(TaxableValuation[Taxable Commercial],TaxableValuation[Dist],$C178,TaxableValuation[Tif_NonTIF],$A$4)</f>
        <v>25153878</v>
      </c>
      <c r="K178" s="8">
        <f>SUMIFS(TaxableValuation[Taxable Industrial],TaxableValuation[Dist],$C178,TaxableValuation[Tif_NonTIF],$A$4)</f>
        <v>33242841</v>
      </c>
      <c r="L178" s="8">
        <f>SUMIFS(TaxableValuation[Taxable Reserved],TaxableValuation[Dist],$C178,TaxableValuation[Tif_NonTIF],$A$4)</f>
        <v>0</v>
      </c>
      <c r="M178" s="8">
        <f>SUMIFS(TaxableValuation[Taxable Reserved2],TaxableValuation[Dist],$C178,TaxableValuation[Tif_NonTIF],$A$4)</f>
        <v>0</v>
      </c>
      <c r="N178" s="8">
        <f>SUMIFS(TaxableValuation[Taxable Railroads],TaxableValuation[Dist],$C178,TaxableValuation[Tif_NonTIF],$A$4)</f>
        <v>20756678</v>
      </c>
      <c r="O178" s="8">
        <f>SUMIFS(TaxableValuation[Taxable Utilities],TaxableValuation[Dist],$C178,TaxableValuation[Tif_NonTIF],$A$4)</f>
        <v>287896</v>
      </c>
      <c r="P178" s="8">
        <f>SUMIFS(TaxableValuation[Taxable Other],TaxableValuation[Dist],$C178,TaxableValuation[Tif_NonTIF],$A$4)</f>
        <v>11540</v>
      </c>
      <c r="Q178" s="8">
        <f>SUMIFS(TaxableValuation[Taxable Gross],TaxableValuation[Dist],$C178,TaxableValuation[Tif_NonTIF],$A$4)</f>
        <v>411709013</v>
      </c>
      <c r="R178" s="8">
        <f>SUMIFS(TaxableValuation[Taxable Military Exempt],TaxableValuation[Dist],$C178,TaxableValuation[Tif_NonTIF],$A$4)</f>
        <v>330678</v>
      </c>
      <c r="S178" s="8">
        <f>SUMIFS(TaxableValuation[Taxable Net],TaxableValuation[Dist],$C178,TaxableValuation[Tif_NonTIF],$A$4)</f>
        <v>411378335</v>
      </c>
      <c r="T178" s="8">
        <f>SUMIFS(TaxableValuation[Taxable Gas &amp; Elec Utilities],TaxableValuation[Dist],$C178,TaxableValuation[Tif_NonTIF],$A$4)</f>
        <v>21806761</v>
      </c>
      <c r="U178" s="8">
        <f t="shared" si="2"/>
        <v>433185096</v>
      </c>
    </row>
    <row r="179" spans="1:21" x14ac:dyDescent="0.25">
      <c r="A179">
        <f>'Assessed Non-TIF'!A179</f>
        <v>2024</v>
      </c>
      <c r="B179" t="str">
        <f>'Assessed Non-TIF'!B179</f>
        <v>12</v>
      </c>
      <c r="C179" t="str">
        <f>'Assessed Non-TIF'!C179</f>
        <v>4033</v>
      </c>
      <c r="D179" t="str">
        <f>'Assessed Non-TIF'!D179</f>
        <v>4033</v>
      </c>
      <c r="E179" t="str">
        <f>'Assessed Non-TIF'!E179</f>
        <v>MAPLE VALLEY-ANTHON OTO</v>
      </c>
      <c r="F179" t="str">
        <f>'Assessed Non-TIF'!F179</f>
        <v>Maple Valley-Anthon Oto</v>
      </c>
      <c r="G179" s="8">
        <f>SUMIFS(TaxableValuation[Taxable Residential],TaxableValuation[Dist],$C179,TaxableValuation[Tif_NonTIF],$A$4)</f>
        <v>108022288</v>
      </c>
      <c r="H179" s="8">
        <f>SUMIFS(TaxableValuation[Taxable Ag Land],TaxableValuation[Dist],$C179,TaxableValuation[Tif_NonTIF],$A$4)</f>
        <v>286437368</v>
      </c>
      <c r="I179" s="8">
        <f>SUMIFS(TaxableValuation[Taxable Ag Building],TaxableValuation[Dist],$C179,TaxableValuation[Tif_NonTIF],$A$4)</f>
        <v>12096602</v>
      </c>
      <c r="J179" s="8">
        <f>SUMIFS(TaxableValuation[Taxable Commercial],TaxableValuation[Dist],$C179,TaxableValuation[Tif_NonTIF],$A$4)</f>
        <v>23626232</v>
      </c>
      <c r="K179" s="8">
        <f>SUMIFS(TaxableValuation[Taxable Industrial],TaxableValuation[Dist],$C179,TaxableValuation[Tif_NonTIF],$A$4)</f>
        <v>1486592</v>
      </c>
      <c r="L179" s="8">
        <f>SUMIFS(TaxableValuation[Taxable Reserved],TaxableValuation[Dist],$C179,TaxableValuation[Tif_NonTIF],$A$4)</f>
        <v>0</v>
      </c>
      <c r="M179" s="8">
        <f>SUMIFS(TaxableValuation[Taxable Reserved2],TaxableValuation[Dist],$C179,TaxableValuation[Tif_NonTIF],$A$4)</f>
        <v>0</v>
      </c>
      <c r="N179" s="8">
        <f>SUMIFS(TaxableValuation[Taxable Railroads],TaxableValuation[Dist],$C179,TaxableValuation[Tif_NonTIF],$A$4)</f>
        <v>0</v>
      </c>
      <c r="O179" s="8">
        <f>SUMIFS(TaxableValuation[Taxable Utilities],TaxableValuation[Dist],$C179,TaxableValuation[Tif_NonTIF],$A$4)</f>
        <v>1742915</v>
      </c>
      <c r="P179" s="8">
        <f>SUMIFS(TaxableValuation[Taxable Other],TaxableValuation[Dist],$C179,TaxableValuation[Tif_NonTIF],$A$4)</f>
        <v>0</v>
      </c>
      <c r="Q179" s="8">
        <f>SUMIFS(TaxableValuation[Taxable Gross],TaxableValuation[Dist],$C179,TaxableValuation[Tif_NonTIF],$A$4)</f>
        <v>433411997</v>
      </c>
      <c r="R179" s="8">
        <f>SUMIFS(TaxableValuation[Taxable Military Exempt],TaxableValuation[Dist],$C179,TaxableValuation[Tif_NonTIF],$A$4)</f>
        <v>392624</v>
      </c>
      <c r="S179" s="8">
        <f>SUMIFS(TaxableValuation[Taxable Net],TaxableValuation[Dist],$C179,TaxableValuation[Tif_NonTIF],$A$4)</f>
        <v>433019373</v>
      </c>
      <c r="T179" s="8">
        <f>SUMIFS(TaxableValuation[Taxable Gas &amp; Elec Utilities],TaxableValuation[Dist],$C179,TaxableValuation[Tif_NonTIF],$A$4)</f>
        <v>6057409</v>
      </c>
      <c r="U179" s="8">
        <f t="shared" si="2"/>
        <v>439076782</v>
      </c>
    </row>
    <row r="180" spans="1:21" x14ac:dyDescent="0.25">
      <c r="A180">
        <f>'Assessed Non-TIF'!A180</f>
        <v>2024</v>
      </c>
      <c r="B180" t="str">
        <f>'Assessed Non-TIF'!B180</f>
        <v>09</v>
      </c>
      <c r="C180" t="str">
        <f>'Assessed Non-TIF'!C180</f>
        <v>4041</v>
      </c>
      <c r="D180" t="str">
        <f>'Assessed Non-TIF'!D180</f>
        <v>4041</v>
      </c>
      <c r="E180" t="str">
        <f>'Assessed Non-TIF'!E180</f>
        <v>MAQUOKETA</v>
      </c>
      <c r="F180" t="str">
        <f>'Assessed Non-TIF'!F180</f>
        <v>Maquoketa</v>
      </c>
      <c r="G180" s="8">
        <f>SUMIFS(TaxableValuation[Taxable Residential],TaxableValuation[Dist],$C180,TaxableValuation[Tif_NonTIF],$A$4)</f>
        <v>238756228</v>
      </c>
      <c r="H180" s="8">
        <f>SUMIFS(TaxableValuation[Taxable Ag Land],TaxableValuation[Dist],$C180,TaxableValuation[Tif_NonTIF],$A$4)</f>
        <v>101346794</v>
      </c>
      <c r="I180" s="8">
        <f>SUMIFS(TaxableValuation[Taxable Ag Building],TaxableValuation[Dist],$C180,TaxableValuation[Tif_NonTIF],$A$4)</f>
        <v>5218365</v>
      </c>
      <c r="J180" s="8">
        <f>SUMIFS(TaxableValuation[Taxable Commercial],TaxableValuation[Dist],$C180,TaxableValuation[Tif_NonTIF],$A$4)</f>
        <v>65175914</v>
      </c>
      <c r="K180" s="8">
        <f>SUMIFS(TaxableValuation[Taxable Industrial],TaxableValuation[Dist],$C180,TaxableValuation[Tif_NonTIF],$A$4)</f>
        <v>11997033</v>
      </c>
      <c r="L180" s="8">
        <f>SUMIFS(TaxableValuation[Taxable Reserved],TaxableValuation[Dist],$C180,TaxableValuation[Tif_NonTIF],$A$4)</f>
        <v>0</v>
      </c>
      <c r="M180" s="8">
        <f>SUMIFS(TaxableValuation[Taxable Reserved2],TaxableValuation[Dist],$C180,TaxableValuation[Tif_NonTIF],$A$4)</f>
        <v>0</v>
      </c>
      <c r="N180" s="8">
        <f>SUMIFS(TaxableValuation[Taxable Railroads],TaxableValuation[Dist],$C180,TaxableValuation[Tif_NonTIF],$A$4)</f>
        <v>0</v>
      </c>
      <c r="O180" s="8">
        <f>SUMIFS(TaxableValuation[Taxable Utilities],TaxableValuation[Dist],$C180,TaxableValuation[Tif_NonTIF],$A$4)</f>
        <v>2392275</v>
      </c>
      <c r="P180" s="8">
        <f>SUMIFS(TaxableValuation[Taxable Other],TaxableValuation[Dist],$C180,TaxableValuation[Tif_NonTIF],$A$4)</f>
        <v>0</v>
      </c>
      <c r="Q180" s="8">
        <f>SUMIFS(TaxableValuation[Taxable Gross],TaxableValuation[Dist],$C180,TaxableValuation[Tif_NonTIF],$A$4)</f>
        <v>424886609</v>
      </c>
      <c r="R180" s="8">
        <f>SUMIFS(TaxableValuation[Taxable Military Exempt],TaxableValuation[Dist],$C180,TaxableValuation[Tif_NonTIF],$A$4)</f>
        <v>674128</v>
      </c>
      <c r="S180" s="8">
        <f>SUMIFS(TaxableValuation[Taxable Net],TaxableValuation[Dist],$C180,TaxableValuation[Tif_NonTIF],$A$4)</f>
        <v>424212481</v>
      </c>
      <c r="T180" s="8">
        <f>SUMIFS(TaxableValuation[Taxable Gas &amp; Elec Utilities],TaxableValuation[Dist],$C180,TaxableValuation[Tif_NonTIF],$A$4)</f>
        <v>10139714</v>
      </c>
      <c r="U180" s="8">
        <f t="shared" si="2"/>
        <v>434352195</v>
      </c>
    </row>
    <row r="181" spans="1:21" x14ac:dyDescent="0.25">
      <c r="A181">
        <f>'Assessed Non-TIF'!A181</f>
        <v>2024</v>
      </c>
      <c r="B181" t="str">
        <f>'Assessed Non-TIF'!B181</f>
        <v>01</v>
      </c>
      <c r="C181" t="str">
        <f>'Assessed Non-TIF'!C181</f>
        <v>4043</v>
      </c>
      <c r="D181" t="str">
        <f>'Assessed Non-TIF'!D181</f>
        <v>4043</v>
      </c>
      <c r="E181" t="str">
        <f>'Assessed Non-TIF'!E181</f>
        <v>MAQUOKETA VALLEY</v>
      </c>
      <c r="F181" t="str">
        <f>'Assessed Non-TIF'!F181</f>
        <v>Maquoketa Valley</v>
      </c>
      <c r="G181" s="8">
        <f>SUMIFS(TaxableValuation[Taxable Residential],TaxableValuation[Dist],$C181,TaxableValuation[Tif_NonTIF],$A$4)</f>
        <v>262465707</v>
      </c>
      <c r="H181" s="8">
        <f>SUMIFS(TaxableValuation[Taxable Ag Land],TaxableValuation[Dist],$C181,TaxableValuation[Tif_NonTIF],$A$4)</f>
        <v>102528496</v>
      </c>
      <c r="I181" s="8">
        <f>SUMIFS(TaxableValuation[Taxable Ag Building],TaxableValuation[Dist],$C181,TaxableValuation[Tif_NonTIF],$A$4)</f>
        <v>14368179</v>
      </c>
      <c r="J181" s="8">
        <f>SUMIFS(TaxableValuation[Taxable Commercial],TaxableValuation[Dist],$C181,TaxableValuation[Tif_NonTIF],$A$4)</f>
        <v>18183657</v>
      </c>
      <c r="K181" s="8">
        <f>SUMIFS(TaxableValuation[Taxable Industrial],TaxableValuation[Dist],$C181,TaxableValuation[Tif_NonTIF],$A$4)</f>
        <v>7867780</v>
      </c>
      <c r="L181" s="8">
        <f>SUMIFS(TaxableValuation[Taxable Reserved],TaxableValuation[Dist],$C181,TaxableValuation[Tif_NonTIF],$A$4)</f>
        <v>0</v>
      </c>
      <c r="M181" s="8">
        <f>SUMIFS(TaxableValuation[Taxable Reserved2],TaxableValuation[Dist],$C181,TaxableValuation[Tif_NonTIF],$A$4)</f>
        <v>0</v>
      </c>
      <c r="N181" s="8">
        <f>SUMIFS(TaxableValuation[Taxable Railroads],TaxableValuation[Dist],$C181,TaxableValuation[Tif_NonTIF],$A$4)</f>
        <v>1882286</v>
      </c>
      <c r="O181" s="8">
        <f>SUMIFS(TaxableValuation[Taxable Utilities],TaxableValuation[Dist],$C181,TaxableValuation[Tif_NonTIF],$A$4)</f>
        <v>19073108</v>
      </c>
      <c r="P181" s="8">
        <f>SUMIFS(TaxableValuation[Taxable Other],TaxableValuation[Dist],$C181,TaxableValuation[Tif_NonTIF],$A$4)</f>
        <v>0</v>
      </c>
      <c r="Q181" s="8">
        <f>SUMIFS(TaxableValuation[Taxable Gross],TaxableValuation[Dist],$C181,TaxableValuation[Tif_NonTIF],$A$4)</f>
        <v>426369213</v>
      </c>
      <c r="R181" s="8">
        <f>SUMIFS(TaxableValuation[Taxable Military Exempt],TaxableValuation[Dist],$C181,TaxableValuation[Tif_NonTIF],$A$4)</f>
        <v>370400</v>
      </c>
      <c r="S181" s="8">
        <f>SUMIFS(TaxableValuation[Taxable Net],TaxableValuation[Dist],$C181,TaxableValuation[Tif_NonTIF],$A$4)</f>
        <v>425998813</v>
      </c>
      <c r="T181" s="8">
        <f>SUMIFS(TaxableValuation[Taxable Gas &amp; Elec Utilities],TaxableValuation[Dist],$C181,TaxableValuation[Tif_NonTIF],$A$4)</f>
        <v>5183306</v>
      </c>
      <c r="U181" s="8">
        <f t="shared" si="2"/>
        <v>431182119</v>
      </c>
    </row>
    <row r="182" spans="1:21" x14ac:dyDescent="0.25">
      <c r="A182">
        <f>'Assessed Non-TIF'!A182</f>
        <v>2024</v>
      </c>
      <c r="B182" t="str">
        <f>'Assessed Non-TIF'!B182</f>
        <v>12</v>
      </c>
      <c r="C182" t="str">
        <f>'Assessed Non-TIF'!C182</f>
        <v>4068</v>
      </c>
      <c r="D182" t="str">
        <f>'Assessed Non-TIF'!D182</f>
        <v>4068</v>
      </c>
      <c r="E182" t="str">
        <f>'Assessed Non-TIF'!E182</f>
        <v>MARCUS-MERIDEN CLEGHORN</v>
      </c>
      <c r="F182" t="str">
        <f>'Assessed Non-TIF'!F182</f>
        <v>Marcus-Meriden Cleghorn</v>
      </c>
      <c r="G182" s="8">
        <f>SUMIFS(TaxableValuation[Taxable Residential],TaxableValuation[Dist],$C182,TaxableValuation[Tif_NonTIF],$A$4)</f>
        <v>76947208</v>
      </c>
      <c r="H182" s="8">
        <f>SUMIFS(TaxableValuation[Taxable Ag Land],TaxableValuation[Dist],$C182,TaxableValuation[Tif_NonTIF],$A$4)</f>
        <v>218584203</v>
      </c>
      <c r="I182" s="8">
        <f>SUMIFS(TaxableValuation[Taxable Ag Building],TaxableValuation[Dist],$C182,TaxableValuation[Tif_NonTIF],$A$4)</f>
        <v>14488091</v>
      </c>
      <c r="J182" s="8">
        <f>SUMIFS(TaxableValuation[Taxable Commercial],TaxableValuation[Dist],$C182,TaxableValuation[Tif_NonTIF],$A$4)</f>
        <v>14995777</v>
      </c>
      <c r="K182" s="8">
        <f>SUMIFS(TaxableValuation[Taxable Industrial],TaxableValuation[Dist],$C182,TaxableValuation[Tif_NonTIF],$A$4)</f>
        <v>40050103</v>
      </c>
      <c r="L182" s="8">
        <f>SUMIFS(TaxableValuation[Taxable Reserved],TaxableValuation[Dist],$C182,TaxableValuation[Tif_NonTIF],$A$4)</f>
        <v>0</v>
      </c>
      <c r="M182" s="8">
        <f>SUMIFS(TaxableValuation[Taxable Reserved2],TaxableValuation[Dist],$C182,TaxableValuation[Tif_NonTIF],$A$4)</f>
        <v>0</v>
      </c>
      <c r="N182" s="8">
        <f>SUMIFS(TaxableValuation[Taxable Railroads],TaxableValuation[Dist],$C182,TaxableValuation[Tif_NonTIF],$A$4)</f>
        <v>3378490</v>
      </c>
      <c r="O182" s="8">
        <f>SUMIFS(TaxableValuation[Taxable Utilities],TaxableValuation[Dist],$C182,TaxableValuation[Tif_NonTIF],$A$4)</f>
        <v>9040660</v>
      </c>
      <c r="P182" s="8">
        <f>SUMIFS(TaxableValuation[Taxable Other],TaxableValuation[Dist],$C182,TaxableValuation[Tif_NonTIF],$A$4)</f>
        <v>0</v>
      </c>
      <c r="Q182" s="8">
        <f>SUMIFS(TaxableValuation[Taxable Gross],TaxableValuation[Dist],$C182,TaxableValuation[Tif_NonTIF],$A$4)</f>
        <v>377484532</v>
      </c>
      <c r="R182" s="8">
        <f>SUMIFS(TaxableValuation[Taxable Military Exempt],TaxableValuation[Dist],$C182,TaxableValuation[Tif_NonTIF],$A$4)</f>
        <v>261132</v>
      </c>
      <c r="S182" s="8">
        <f>SUMIFS(TaxableValuation[Taxable Net],TaxableValuation[Dist],$C182,TaxableValuation[Tif_NonTIF],$A$4)</f>
        <v>377223400</v>
      </c>
      <c r="T182" s="8">
        <f>SUMIFS(TaxableValuation[Taxable Gas &amp; Elec Utilities],TaxableValuation[Dist],$C182,TaxableValuation[Tif_NonTIF],$A$4)</f>
        <v>21605401</v>
      </c>
      <c r="U182" s="8">
        <f t="shared" si="2"/>
        <v>398828801</v>
      </c>
    </row>
    <row r="183" spans="1:21" x14ac:dyDescent="0.25">
      <c r="A183">
        <f>'Assessed Non-TIF'!A183</f>
        <v>2024</v>
      </c>
      <c r="B183" t="str">
        <f>'Assessed Non-TIF'!B183</f>
        <v>10</v>
      </c>
      <c r="C183" t="str">
        <f>'Assessed Non-TIF'!C183</f>
        <v>4086</v>
      </c>
      <c r="D183" t="str">
        <f>'Assessed Non-TIF'!D183</f>
        <v>4086</v>
      </c>
      <c r="E183" t="str">
        <f>'Assessed Non-TIF'!E183</f>
        <v>MARION</v>
      </c>
      <c r="F183" t="str">
        <f>'Assessed Non-TIF'!F183</f>
        <v>Marion</v>
      </c>
      <c r="G183" s="8">
        <f>SUMIFS(TaxableValuation[Taxable Residential],TaxableValuation[Dist],$C183,TaxableValuation[Tif_NonTIF],$A$4)</f>
        <v>367263230</v>
      </c>
      <c r="H183" s="8">
        <f>SUMIFS(TaxableValuation[Taxable Ag Land],TaxableValuation[Dist],$C183,TaxableValuation[Tif_NonTIF],$A$4)</f>
        <v>109428</v>
      </c>
      <c r="I183" s="8">
        <f>SUMIFS(TaxableValuation[Taxable Ag Building],TaxableValuation[Dist],$C183,TaxableValuation[Tif_NonTIF],$A$4)</f>
        <v>0</v>
      </c>
      <c r="J183" s="8">
        <f>SUMIFS(TaxableValuation[Taxable Commercial],TaxableValuation[Dist],$C183,TaxableValuation[Tif_NonTIF],$A$4)</f>
        <v>106377746</v>
      </c>
      <c r="K183" s="8">
        <f>SUMIFS(TaxableValuation[Taxable Industrial],TaxableValuation[Dist],$C183,TaxableValuation[Tif_NonTIF],$A$4)</f>
        <v>5877437</v>
      </c>
      <c r="L183" s="8">
        <f>SUMIFS(TaxableValuation[Taxable Reserved],TaxableValuation[Dist],$C183,TaxableValuation[Tif_NonTIF],$A$4)</f>
        <v>0</v>
      </c>
      <c r="M183" s="8">
        <f>SUMIFS(TaxableValuation[Taxable Reserved2],TaxableValuation[Dist],$C183,TaxableValuation[Tif_NonTIF],$A$4)</f>
        <v>0</v>
      </c>
      <c r="N183" s="8">
        <f>SUMIFS(TaxableValuation[Taxable Railroads],TaxableValuation[Dist],$C183,TaxableValuation[Tif_NonTIF],$A$4)</f>
        <v>0</v>
      </c>
      <c r="O183" s="8">
        <f>SUMIFS(TaxableValuation[Taxable Utilities],TaxableValuation[Dist],$C183,TaxableValuation[Tif_NonTIF],$A$4)</f>
        <v>0</v>
      </c>
      <c r="P183" s="8">
        <f>SUMIFS(TaxableValuation[Taxable Other],TaxableValuation[Dist],$C183,TaxableValuation[Tif_NonTIF],$A$4)</f>
        <v>0</v>
      </c>
      <c r="Q183" s="8">
        <f>SUMIFS(TaxableValuation[Taxable Gross],TaxableValuation[Dist],$C183,TaxableValuation[Tif_NonTIF],$A$4)</f>
        <v>479627841</v>
      </c>
      <c r="R183" s="8">
        <f>SUMIFS(TaxableValuation[Taxable Military Exempt],TaxableValuation[Dist],$C183,TaxableValuation[Tif_NonTIF],$A$4)</f>
        <v>900072</v>
      </c>
      <c r="S183" s="8">
        <f>SUMIFS(TaxableValuation[Taxable Net],TaxableValuation[Dist],$C183,TaxableValuation[Tif_NonTIF],$A$4)</f>
        <v>478727769</v>
      </c>
      <c r="T183" s="8">
        <f>SUMIFS(TaxableValuation[Taxable Gas &amp; Elec Utilities],TaxableValuation[Dist],$C183,TaxableValuation[Tif_NonTIF],$A$4)</f>
        <v>9515410</v>
      </c>
      <c r="U183" s="8">
        <f t="shared" si="2"/>
        <v>488243179</v>
      </c>
    </row>
    <row r="184" spans="1:21" x14ac:dyDescent="0.25">
      <c r="A184">
        <f>'Assessed Non-TIF'!A184</f>
        <v>2024</v>
      </c>
      <c r="B184" t="str">
        <f>'Assessed Non-TIF'!B184</f>
        <v>07</v>
      </c>
      <c r="C184" t="str">
        <f>'Assessed Non-TIF'!C184</f>
        <v>4104</v>
      </c>
      <c r="D184" t="str">
        <f>'Assessed Non-TIF'!D184</f>
        <v>4104</v>
      </c>
      <c r="E184" t="str">
        <f>'Assessed Non-TIF'!E184</f>
        <v>MARSHALLTOWN</v>
      </c>
      <c r="F184" t="str">
        <f>'Assessed Non-TIF'!F184</f>
        <v>Marshalltown</v>
      </c>
      <c r="G184" s="8">
        <f>SUMIFS(TaxableValuation[Taxable Residential],TaxableValuation[Dist],$C184,TaxableValuation[Tif_NonTIF],$A$4)</f>
        <v>661280465</v>
      </c>
      <c r="H184" s="8">
        <f>SUMIFS(TaxableValuation[Taxable Ag Land],TaxableValuation[Dist],$C184,TaxableValuation[Tif_NonTIF],$A$4)</f>
        <v>104029881</v>
      </c>
      <c r="I184" s="8">
        <f>SUMIFS(TaxableValuation[Taxable Ag Building],TaxableValuation[Dist],$C184,TaxableValuation[Tif_NonTIF],$A$4)</f>
        <v>3808683</v>
      </c>
      <c r="J184" s="8">
        <f>SUMIFS(TaxableValuation[Taxable Commercial],TaxableValuation[Dist],$C184,TaxableValuation[Tif_NonTIF],$A$4)</f>
        <v>199860194</v>
      </c>
      <c r="K184" s="8">
        <f>SUMIFS(TaxableValuation[Taxable Industrial],TaxableValuation[Dist],$C184,TaxableValuation[Tif_NonTIF],$A$4)</f>
        <v>84326328</v>
      </c>
      <c r="L184" s="8">
        <f>SUMIFS(TaxableValuation[Taxable Reserved],TaxableValuation[Dist],$C184,TaxableValuation[Tif_NonTIF],$A$4)</f>
        <v>0</v>
      </c>
      <c r="M184" s="8">
        <f>SUMIFS(TaxableValuation[Taxable Reserved2],TaxableValuation[Dist],$C184,TaxableValuation[Tif_NonTIF],$A$4)</f>
        <v>0</v>
      </c>
      <c r="N184" s="8">
        <f>SUMIFS(TaxableValuation[Taxable Railroads],TaxableValuation[Dist],$C184,TaxableValuation[Tif_NonTIF],$A$4)</f>
        <v>10714541</v>
      </c>
      <c r="O184" s="8">
        <f>SUMIFS(TaxableValuation[Taxable Utilities],TaxableValuation[Dist],$C184,TaxableValuation[Tif_NonTIF],$A$4)</f>
        <v>442665</v>
      </c>
      <c r="P184" s="8">
        <f>SUMIFS(TaxableValuation[Taxable Other],TaxableValuation[Dist],$C184,TaxableValuation[Tif_NonTIF],$A$4)</f>
        <v>0</v>
      </c>
      <c r="Q184" s="8">
        <f>SUMIFS(TaxableValuation[Taxable Gross],TaxableValuation[Dist],$C184,TaxableValuation[Tif_NonTIF],$A$4)</f>
        <v>1064462757</v>
      </c>
      <c r="R184" s="8">
        <f>SUMIFS(TaxableValuation[Taxable Military Exempt],TaxableValuation[Dist],$C184,TaxableValuation[Tif_NonTIF],$A$4)</f>
        <v>1963120</v>
      </c>
      <c r="S184" s="8">
        <f>SUMIFS(TaxableValuation[Taxable Net],TaxableValuation[Dist],$C184,TaxableValuation[Tif_NonTIF],$A$4)</f>
        <v>1062499637</v>
      </c>
      <c r="T184" s="8">
        <f>SUMIFS(TaxableValuation[Taxable Gas &amp; Elec Utilities],TaxableValuation[Dist],$C184,TaxableValuation[Tif_NonTIF],$A$4)</f>
        <v>114959910</v>
      </c>
      <c r="U184" s="8">
        <f t="shared" si="2"/>
        <v>1177459547</v>
      </c>
    </row>
    <row r="185" spans="1:21" x14ac:dyDescent="0.25">
      <c r="A185">
        <f>'Assessed Non-TIF'!A185</f>
        <v>2024</v>
      </c>
      <c r="B185" t="str">
        <f>'Assessed Non-TIF'!B185</f>
        <v>11</v>
      </c>
      <c r="C185" t="str">
        <f>'Assessed Non-TIF'!C185</f>
        <v>4122</v>
      </c>
      <c r="D185" t="str">
        <f>'Assessed Non-TIF'!D185</f>
        <v>4122</v>
      </c>
      <c r="E185" t="str">
        <f>'Assessed Non-TIF'!E185</f>
        <v>MARTENSDALE-ST MARYS</v>
      </c>
      <c r="F185" t="str">
        <f>'Assessed Non-TIF'!F185</f>
        <v>Martensdale-St Marys</v>
      </c>
      <c r="G185" s="8">
        <f>SUMIFS(TaxableValuation[Taxable Residential],TaxableValuation[Dist],$C185,TaxableValuation[Tif_NonTIF],$A$4)</f>
        <v>166862973</v>
      </c>
      <c r="H185" s="8">
        <f>SUMIFS(TaxableValuation[Taxable Ag Land],TaxableValuation[Dist],$C185,TaxableValuation[Tif_NonTIF],$A$4)</f>
        <v>29747415</v>
      </c>
      <c r="I185" s="8">
        <f>SUMIFS(TaxableValuation[Taxable Ag Building],TaxableValuation[Dist],$C185,TaxableValuation[Tif_NonTIF],$A$4)</f>
        <v>1479496</v>
      </c>
      <c r="J185" s="8">
        <f>SUMIFS(TaxableValuation[Taxable Commercial],TaxableValuation[Dist],$C185,TaxableValuation[Tif_NonTIF],$A$4)</f>
        <v>8669820</v>
      </c>
      <c r="K185" s="8">
        <f>SUMIFS(TaxableValuation[Taxable Industrial],TaxableValuation[Dist],$C185,TaxableValuation[Tif_NonTIF],$A$4)</f>
        <v>0</v>
      </c>
      <c r="L185" s="8">
        <f>SUMIFS(TaxableValuation[Taxable Reserved],TaxableValuation[Dist],$C185,TaxableValuation[Tif_NonTIF],$A$4)</f>
        <v>0</v>
      </c>
      <c r="M185" s="8">
        <f>SUMIFS(TaxableValuation[Taxable Reserved2],TaxableValuation[Dist],$C185,TaxableValuation[Tif_NonTIF],$A$4)</f>
        <v>0</v>
      </c>
      <c r="N185" s="8">
        <f>SUMIFS(TaxableValuation[Taxable Railroads],TaxableValuation[Dist],$C185,TaxableValuation[Tif_NonTIF],$A$4)</f>
        <v>0</v>
      </c>
      <c r="O185" s="8">
        <f>SUMIFS(TaxableValuation[Taxable Utilities],TaxableValuation[Dist],$C185,TaxableValuation[Tif_NonTIF],$A$4)</f>
        <v>761397</v>
      </c>
      <c r="P185" s="8">
        <f>SUMIFS(TaxableValuation[Taxable Other],TaxableValuation[Dist],$C185,TaxableValuation[Tif_NonTIF],$A$4)</f>
        <v>0</v>
      </c>
      <c r="Q185" s="8">
        <f>SUMIFS(TaxableValuation[Taxable Gross],TaxableValuation[Dist],$C185,TaxableValuation[Tif_NonTIF],$A$4)</f>
        <v>207521101</v>
      </c>
      <c r="R185" s="8">
        <f>SUMIFS(TaxableValuation[Taxable Military Exempt],TaxableValuation[Dist],$C185,TaxableValuation[Tif_NonTIF],$A$4)</f>
        <v>242452</v>
      </c>
      <c r="S185" s="8">
        <f>SUMIFS(TaxableValuation[Taxable Net],TaxableValuation[Dist],$C185,TaxableValuation[Tif_NonTIF],$A$4)</f>
        <v>207278649</v>
      </c>
      <c r="T185" s="8">
        <f>SUMIFS(TaxableValuation[Taxable Gas &amp; Elec Utilities],TaxableValuation[Dist],$C185,TaxableValuation[Tif_NonTIF],$A$4)</f>
        <v>2909203</v>
      </c>
      <c r="U185" s="8">
        <f t="shared" si="2"/>
        <v>210187852</v>
      </c>
    </row>
    <row r="186" spans="1:21" x14ac:dyDescent="0.25">
      <c r="A186">
        <f>'Assessed Non-TIF'!A186</f>
        <v>2024</v>
      </c>
      <c r="B186" t="str">
        <f>'Assessed Non-TIF'!B186</f>
        <v>07</v>
      </c>
      <c r="C186" t="str">
        <f>'Assessed Non-TIF'!C186</f>
        <v>4131</v>
      </c>
      <c r="D186" t="str">
        <f>'Assessed Non-TIF'!D186</f>
        <v>4131</v>
      </c>
      <c r="E186" t="str">
        <f>'Assessed Non-TIF'!E186</f>
        <v>MASON CITY</v>
      </c>
      <c r="F186" t="str">
        <f>'Assessed Non-TIF'!F186</f>
        <v>Mason City</v>
      </c>
      <c r="G186" s="8">
        <f>SUMIFS(TaxableValuation[Taxable Residential],TaxableValuation[Dist],$C186,TaxableValuation[Tif_NonTIF],$A$4)</f>
        <v>821577650</v>
      </c>
      <c r="H186" s="8">
        <f>SUMIFS(TaxableValuation[Taxable Ag Land],TaxableValuation[Dist],$C186,TaxableValuation[Tif_NonTIF],$A$4)</f>
        <v>50378644</v>
      </c>
      <c r="I186" s="8">
        <f>SUMIFS(TaxableValuation[Taxable Ag Building],TaxableValuation[Dist],$C186,TaxableValuation[Tif_NonTIF],$A$4)</f>
        <v>6538992</v>
      </c>
      <c r="J186" s="8">
        <f>SUMIFS(TaxableValuation[Taxable Commercial],TaxableValuation[Dist],$C186,TaxableValuation[Tif_NonTIF],$A$4)</f>
        <v>365881719</v>
      </c>
      <c r="K186" s="8">
        <f>SUMIFS(TaxableValuation[Taxable Industrial],TaxableValuation[Dist],$C186,TaxableValuation[Tif_NonTIF],$A$4)</f>
        <v>101740704</v>
      </c>
      <c r="L186" s="8">
        <f>SUMIFS(TaxableValuation[Taxable Reserved],TaxableValuation[Dist],$C186,TaxableValuation[Tif_NonTIF],$A$4)</f>
        <v>0</v>
      </c>
      <c r="M186" s="8">
        <f>SUMIFS(TaxableValuation[Taxable Reserved2],TaxableValuation[Dist],$C186,TaxableValuation[Tif_NonTIF],$A$4)</f>
        <v>0</v>
      </c>
      <c r="N186" s="8">
        <f>SUMIFS(TaxableValuation[Taxable Railroads],TaxableValuation[Dist],$C186,TaxableValuation[Tif_NonTIF],$A$4)</f>
        <v>38970129</v>
      </c>
      <c r="O186" s="8">
        <f>SUMIFS(TaxableValuation[Taxable Utilities],TaxableValuation[Dist],$C186,TaxableValuation[Tif_NonTIF],$A$4)</f>
        <v>1245239</v>
      </c>
      <c r="P186" s="8">
        <f>SUMIFS(TaxableValuation[Taxable Other],TaxableValuation[Dist],$C186,TaxableValuation[Tif_NonTIF],$A$4)</f>
        <v>0</v>
      </c>
      <c r="Q186" s="8">
        <f>SUMIFS(TaxableValuation[Taxable Gross],TaxableValuation[Dist],$C186,TaxableValuation[Tif_NonTIF],$A$4)</f>
        <v>1386333077</v>
      </c>
      <c r="R186" s="8">
        <f>SUMIFS(TaxableValuation[Taxable Military Exempt],TaxableValuation[Dist],$C186,TaxableValuation[Tif_NonTIF],$A$4)</f>
        <v>2426120</v>
      </c>
      <c r="S186" s="8">
        <f>SUMIFS(TaxableValuation[Taxable Net],TaxableValuation[Dist],$C186,TaxableValuation[Tif_NonTIF],$A$4)</f>
        <v>1383906957</v>
      </c>
      <c r="T186" s="8">
        <f>SUMIFS(TaxableValuation[Taxable Gas &amp; Elec Utilities],TaxableValuation[Dist],$C186,TaxableValuation[Tif_NonTIF],$A$4)</f>
        <v>35134256</v>
      </c>
      <c r="U186" s="8">
        <f t="shared" si="2"/>
        <v>1419041213</v>
      </c>
    </row>
    <row r="187" spans="1:21" x14ac:dyDescent="0.25">
      <c r="A187">
        <f>'Assessed Non-TIF'!A187</f>
        <v>2024</v>
      </c>
      <c r="B187" t="str">
        <f>'Assessed Non-TIF'!B187</f>
        <v>15</v>
      </c>
      <c r="C187" t="str">
        <f>'Assessed Non-TIF'!C187</f>
        <v>4203</v>
      </c>
      <c r="D187" t="str">
        <f>'Assessed Non-TIF'!D187</f>
        <v>4203</v>
      </c>
      <c r="E187" t="str">
        <f>'Assessed Non-TIF'!E187</f>
        <v>MEDIAPOLIS</v>
      </c>
      <c r="F187" t="str">
        <f>'Assessed Non-TIF'!F187</f>
        <v>Mediapolis</v>
      </c>
      <c r="G187" s="8">
        <f>SUMIFS(TaxableValuation[Taxable Residential],TaxableValuation[Dist],$C187,TaxableValuation[Tif_NonTIF],$A$4)</f>
        <v>168955191</v>
      </c>
      <c r="H187" s="8">
        <f>SUMIFS(TaxableValuation[Taxable Ag Land],TaxableValuation[Dist],$C187,TaxableValuation[Tif_NonTIF],$A$4)</f>
        <v>160368170</v>
      </c>
      <c r="I187" s="8">
        <f>SUMIFS(TaxableValuation[Taxable Ag Building],TaxableValuation[Dist],$C187,TaxableValuation[Tif_NonTIF],$A$4)</f>
        <v>9080167</v>
      </c>
      <c r="J187" s="8">
        <f>SUMIFS(TaxableValuation[Taxable Commercial],TaxableValuation[Dist],$C187,TaxableValuation[Tif_NonTIF],$A$4)</f>
        <v>17227302</v>
      </c>
      <c r="K187" s="8">
        <f>SUMIFS(TaxableValuation[Taxable Industrial],TaxableValuation[Dist],$C187,TaxableValuation[Tif_NonTIF],$A$4)</f>
        <v>11999616</v>
      </c>
      <c r="L187" s="8">
        <f>SUMIFS(TaxableValuation[Taxable Reserved],TaxableValuation[Dist],$C187,TaxableValuation[Tif_NonTIF],$A$4)</f>
        <v>0</v>
      </c>
      <c r="M187" s="8">
        <f>SUMIFS(TaxableValuation[Taxable Reserved2],TaxableValuation[Dist],$C187,TaxableValuation[Tif_NonTIF],$A$4)</f>
        <v>0</v>
      </c>
      <c r="N187" s="8">
        <f>SUMIFS(TaxableValuation[Taxable Railroads],TaxableValuation[Dist],$C187,TaxableValuation[Tif_NonTIF],$A$4)</f>
        <v>0</v>
      </c>
      <c r="O187" s="8">
        <f>SUMIFS(TaxableValuation[Taxable Utilities],TaxableValuation[Dist],$C187,TaxableValuation[Tif_NonTIF],$A$4)</f>
        <v>4819554</v>
      </c>
      <c r="P187" s="8">
        <f>SUMIFS(TaxableValuation[Taxable Other],TaxableValuation[Dist],$C187,TaxableValuation[Tif_NonTIF],$A$4)</f>
        <v>0</v>
      </c>
      <c r="Q187" s="8">
        <f>SUMIFS(TaxableValuation[Taxable Gross],TaxableValuation[Dist],$C187,TaxableValuation[Tif_NonTIF],$A$4)</f>
        <v>372450000</v>
      </c>
      <c r="R187" s="8">
        <f>SUMIFS(TaxableValuation[Taxable Military Exempt],TaxableValuation[Dist],$C187,TaxableValuation[Tif_NonTIF],$A$4)</f>
        <v>370400</v>
      </c>
      <c r="S187" s="8">
        <f>SUMIFS(TaxableValuation[Taxable Net],TaxableValuation[Dist],$C187,TaxableValuation[Tif_NonTIF],$A$4)</f>
        <v>372079600</v>
      </c>
      <c r="T187" s="8">
        <f>SUMIFS(TaxableValuation[Taxable Gas &amp; Elec Utilities],TaxableValuation[Dist],$C187,TaxableValuation[Tif_NonTIF],$A$4)</f>
        <v>5122404</v>
      </c>
      <c r="U187" s="8">
        <f t="shared" si="2"/>
        <v>377202004</v>
      </c>
    </row>
    <row r="188" spans="1:21" x14ac:dyDescent="0.25">
      <c r="A188">
        <f>'Assessed Non-TIF'!A188</f>
        <v>2024</v>
      </c>
      <c r="B188" t="str">
        <f>'Assessed Non-TIF'!B188</f>
        <v>11</v>
      </c>
      <c r="C188" t="str">
        <f>'Assessed Non-TIF'!C188</f>
        <v>4212</v>
      </c>
      <c r="D188" t="str">
        <f>'Assessed Non-TIF'!D188</f>
        <v>4212</v>
      </c>
      <c r="E188" t="str">
        <f>'Assessed Non-TIF'!E188</f>
        <v>MELCHER-DALLAS</v>
      </c>
      <c r="F188" t="str">
        <f>'Assessed Non-TIF'!F188</f>
        <v>Melcher-Dallas</v>
      </c>
      <c r="G188" s="8">
        <f>SUMIFS(TaxableValuation[Taxable Residential],TaxableValuation[Dist],$C188,TaxableValuation[Tif_NonTIF],$A$4)</f>
        <v>45229146</v>
      </c>
      <c r="H188" s="8">
        <f>SUMIFS(TaxableValuation[Taxable Ag Land],TaxableValuation[Dist],$C188,TaxableValuation[Tif_NonTIF],$A$4)</f>
        <v>29219345</v>
      </c>
      <c r="I188" s="8">
        <f>SUMIFS(TaxableValuation[Taxable Ag Building],TaxableValuation[Dist],$C188,TaxableValuation[Tif_NonTIF],$A$4)</f>
        <v>801412</v>
      </c>
      <c r="J188" s="8">
        <f>SUMIFS(TaxableValuation[Taxable Commercial],TaxableValuation[Dist],$C188,TaxableValuation[Tif_NonTIF],$A$4)</f>
        <v>1542216</v>
      </c>
      <c r="K188" s="8">
        <f>SUMIFS(TaxableValuation[Taxable Industrial],TaxableValuation[Dist],$C188,TaxableValuation[Tif_NonTIF],$A$4)</f>
        <v>0</v>
      </c>
      <c r="L188" s="8">
        <f>SUMIFS(TaxableValuation[Taxable Reserved],TaxableValuation[Dist],$C188,TaxableValuation[Tif_NonTIF],$A$4)</f>
        <v>0</v>
      </c>
      <c r="M188" s="8">
        <f>SUMIFS(TaxableValuation[Taxable Reserved2],TaxableValuation[Dist],$C188,TaxableValuation[Tif_NonTIF],$A$4)</f>
        <v>0</v>
      </c>
      <c r="N188" s="8">
        <f>SUMIFS(TaxableValuation[Taxable Railroads],TaxableValuation[Dist],$C188,TaxableValuation[Tif_NonTIF],$A$4)</f>
        <v>11252426</v>
      </c>
      <c r="O188" s="8">
        <f>SUMIFS(TaxableValuation[Taxable Utilities],TaxableValuation[Dist],$C188,TaxableValuation[Tif_NonTIF],$A$4)</f>
        <v>1547556</v>
      </c>
      <c r="P188" s="8">
        <f>SUMIFS(TaxableValuation[Taxable Other],TaxableValuation[Dist],$C188,TaxableValuation[Tif_NonTIF],$A$4)</f>
        <v>1020</v>
      </c>
      <c r="Q188" s="8">
        <f>SUMIFS(TaxableValuation[Taxable Gross],TaxableValuation[Dist],$C188,TaxableValuation[Tif_NonTIF],$A$4)</f>
        <v>89593121</v>
      </c>
      <c r="R188" s="8">
        <f>SUMIFS(TaxableValuation[Taxable Military Exempt],TaxableValuation[Dist],$C188,TaxableValuation[Tif_NonTIF],$A$4)</f>
        <v>196312</v>
      </c>
      <c r="S188" s="8">
        <f>SUMIFS(TaxableValuation[Taxable Net],TaxableValuation[Dist],$C188,TaxableValuation[Tif_NonTIF],$A$4)</f>
        <v>89396809</v>
      </c>
      <c r="T188" s="8">
        <f>SUMIFS(TaxableValuation[Taxable Gas &amp; Elec Utilities],TaxableValuation[Dist],$C188,TaxableValuation[Tif_NonTIF],$A$4)</f>
        <v>3375462</v>
      </c>
      <c r="U188" s="8">
        <f t="shared" si="2"/>
        <v>92772271</v>
      </c>
    </row>
    <row r="189" spans="1:21" x14ac:dyDescent="0.25">
      <c r="A189">
        <f>'Assessed Non-TIF'!A189</f>
        <v>2024</v>
      </c>
      <c r="B189" t="str">
        <f>'Assessed Non-TIF'!B189</f>
        <v>01</v>
      </c>
      <c r="C189" t="str">
        <f>'Assessed Non-TIF'!C189</f>
        <v>4419</v>
      </c>
      <c r="D189" t="str">
        <f>'Assessed Non-TIF'!D189</f>
        <v>4419</v>
      </c>
      <c r="E189" t="str">
        <f>'Assessed Non-TIF'!E189</f>
        <v>MFL MAR MAC</v>
      </c>
      <c r="F189" t="str">
        <f>'Assessed Non-TIF'!F189</f>
        <v>MFL Mar Mac</v>
      </c>
      <c r="G189" s="8">
        <f>SUMIFS(TaxableValuation[Taxable Residential],TaxableValuation[Dist],$C189,TaxableValuation[Tif_NonTIF],$A$4)</f>
        <v>144308856</v>
      </c>
      <c r="H189" s="8">
        <f>SUMIFS(TaxableValuation[Taxable Ag Land],TaxableValuation[Dist],$C189,TaxableValuation[Tif_NonTIF],$A$4)</f>
        <v>101399677</v>
      </c>
      <c r="I189" s="8">
        <f>SUMIFS(TaxableValuation[Taxable Ag Building],TaxableValuation[Dist],$C189,TaxableValuation[Tif_NonTIF],$A$4)</f>
        <v>7249510</v>
      </c>
      <c r="J189" s="8">
        <f>SUMIFS(TaxableValuation[Taxable Commercial],TaxableValuation[Dist],$C189,TaxableValuation[Tif_NonTIF],$A$4)</f>
        <v>25745917</v>
      </c>
      <c r="K189" s="8">
        <f>SUMIFS(TaxableValuation[Taxable Industrial],TaxableValuation[Dist],$C189,TaxableValuation[Tif_NonTIF],$A$4)</f>
        <v>4475400</v>
      </c>
      <c r="L189" s="8">
        <f>SUMIFS(TaxableValuation[Taxable Reserved],TaxableValuation[Dist],$C189,TaxableValuation[Tif_NonTIF],$A$4)</f>
        <v>0</v>
      </c>
      <c r="M189" s="8">
        <f>SUMIFS(TaxableValuation[Taxable Reserved2],TaxableValuation[Dist],$C189,TaxableValuation[Tif_NonTIF],$A$4)</f>
        <v>0</v>
      </c>
      <c r="N189" s="8">
        <f>SUMIFS(TaxableValuation[Taxable Railroads],TaxableValuation[Dist],$C189,TaxableValuation[Tif_NonTIF],$A$4)</f>
        <v>7646733</v>
      </c>
      <c r="O189" s="8">
        <f>SUMIFS(TaxableValuation[Taxable Utilities],TaxableValuation[Dist],$C189,TaxableValuation[Tif_NonTIF],$A$4)</f>
        <v>241890</v>
      </c>
      <c r="P189" s="8">
        <f>SUMIFS(TaxableValuation[Taxable Other],TaxableValuation[Dist],$C189,TaxableValuation[Tif_NonTIF],$A$4)</f>
        <v>0</v>
      </c>
      <c r="Q189" s="8">
        <f>SUMIFS(TaxableValuation[Taxable Gross],TaxableValuation[Dist],$C189,TaxableValuation[Tif_NonTIF],$A$4)</f>
        <v>291067983</v>
      </c>
      <c r="R189" s="8">
        <f>SUMIFS(TaxableValuation[Taxable Military Exempt],TaxableValuation[Dist],$C189,TaxableValuation[Tif_NonTIF],$A$4)</f>
        <v>390772</v>
      </c>
      <c r="S189" s="8">
        <f>SUMIFS(TaxableValuation[Taxable Net],TaxableValuation[Dist],$C189,TaxableValuation[Tif_NonTIF],$A$4)</f>
        <v>290677211</v>
      </c>
      <c r="T189" s="8">
        <f>SUMIFS(TaxableValuation[Taxable Gas &amp; Elec Utilities],TaxableValuation[Dist],$C189,TaxableValuation[Tif_NonTIF],$A$4)</f>
        <v>3670231</v>
      </c>
      <c r="U189" s="8">
        <f t="shared" si="2"/>
        <v>294347442</v>
      </c>
    </row>
    <row r="190" spans="1:21" x14ac:dyDescent="0.25">
      <c r="A190">
        <f>'Assessed Non-TIF'!A190</f>
        <v>2024</v>
      </c>
      <c r="B190" t="str">
        <f>'Assessed Non-TIF'!B190</f>
        <v>10</v>
      </c>
      <c r="C190" t="str">
        <f>'Assessed Non-TIF'!C190</f>
        <v>4269</v>
      </c>
      <c r="D190" t="str">
        <f>'Assessed Non-TIF'!D190</f>
        <v>4269</v>
      </c>
      <c r="E190" t="str">
        <f>'Assessed Non-TIF'!E190</f>
        <v>MIDLAND</v>
      </c>
      <c r="F190" t="str">
        <f>'Assessed Non-TIF'!F190</f>
        <v>Midland</v>
      </c>
      <c r="G190" s="8">
        <f>SUMIFS(TaxableValuation[Taxable Residential],TaxableValuation[Dist],$C190,TaxableValuation[Tif_NonTIF],$A$4)</f>
        <v>87849842</v>
      </c>
      <c r="H190" s="8">
        <f>SUMIFS(TaxableValuation[Taxable Ag Land],TaxableValuation[Dist],$C190,TaxableValuation[Tif_NonTIF],$A$4)</f>
        <v>151775848</v>
      </c>
      <c r="I190" s="8">
        <f>SUMIFS(TaxableValuation[Taxable Ag Building],TaxableValuation[Dist],$C190,TaxableValuation[Tif_NonTIF],$A$4)</f>
        <v>7295575</v>
      </c>
      <c r="J190" s="8">
        <f>SUMIFS(TaxableValuation[Taxable Commercial],TaxableValuation[Dist],$C190,TaxableValuation[Tif_NonTIF],$A$4)</f>
        <v>9994380</v>
      </c>
      <c r="K190" s="8">
        <f>SUMIFS(TaxableValuation[Taxable Industrial],TaxableValuation[Dist],$C190,TaxableValuation[Tif_NonTIF],$A$4)</f>
        <v>0</v>
      </c>
      <c r="L190" s="8">
        <f>SUMIFS(TaxableValuation[Taxable Reserved],TaxableValuation[Dist],$C190,TaxableValuation[Tif_NonTIF],$A$4)</f>
        <v>0</v>
      </c>
      <c r="M190" s="8">
        <f>SUMIFS(TaxableValuation[Taxable Reserved2],TaxableValuation[Dist],$C190,TaxableValuation[Tif_NonTIF],$A$4)</f>
        <v>0</v>
      </c>
      <c r="N190" s="8">
        <f>SUMIFS(TaxableValuation[Taxable Railroads],TaxableValuation[Dist],$C190,TaxableValuation[Tif_NonTIF],$A$4)</f>
        <v>0</v>
      </c>
      <c r="O190" s="8">
        <f>SUMIFS(TaxableValuation[Taxable Utilities],TaxableValuation[Dist],$C190,TaxableValuation[Tif_NonTIF],$A$4)</f>
        <v>35196744</v>
      </c>
      <c r="P190" s="8">
        <f>SUMIFS(TaxableValuation[Taxable Other],TaxableValuation[Dist],$C190,TaxableValuation[Tif_NonTIF],$A$4)</f>
        <v>0</v>
      </c>
      <c r="Q190" s="8">
        <f>SUMIFS(TaxableValuation[Taxable Gross],TaxableValuation[Dist],$C190,TaxableValuation[Tif_NonTIF],$A$4)</f>
        <v>292112389</v>
      </c>
      <c r="R190" s="8">
        <f>SUMIFS(TaxableValuation[Taxable Military Exempt],TaxableValuation[Dist],$C190,TaxableValuation[Tif_NonTIF],$A$4)</f>
        <v>379846</v>
      </c>
      <c r="S190" s="8">
        <f>SUMIFS(TaxableValuation[Taxable Net],TaxableValuation[Dist],$C190,TaxableValuation[Tif_NonTIF],$A$4)</f>
        <v>291732543</v>
      </c>
      <c r="T190" s="8">
        <f>SUMIFS(TaxableValuation[Taxable Gas &amp; Elec Utilities],TaxableValuation[Dist],$C190,TaxableValuation[Tif_NonTIF],$A$4)</f>
        <v>7599585</v>
      </c>
      <c r="U190" s="8">
        <f t="shared" si="2"/>
        <v>299332128</v>
      </c>
    </row>
    <row r="191" spans="1:21" x14ac:dyDescent="0.25">
      <c r="A191">
        <f>'Assessed Non-TIF'!A191</f>
        <v>2024</v>
      </c>
      <c r="B191" t="str">
        <f>'Assessed Non-TIF'!B191</f>
        <v>10</v>
      </c>
      <c r="C191" t="str">
        <f>'Assessed Non-TIF'!C191</f>
        <v>4271</v>
      </c>
      <c r="D191" t="str">
        <f>'Assessed Non-TIF'!D191</f>
        <v>4271</v>
      </c>
      <c r="E191" t="str">
        <f>'Assessed Non-TIF'!E191</f>
        <v>MID-PRAIRIE</v>
      </c>
      <c r="F191" t="str">
        <f>'Assessed Non-TIF'!F191</f>
        <v>Mid-Prairie</v>
      </c>
      <c r="G191" s="8">
        <f>SUMIFS(TaxableValuation[Taxable Residential],TaxableValuation[Dist],$C191,TaxableValuation[Tif_NonTIF],$A$4)</f>
        <v>330912155</v>
      </c>
      <c r="H191" s="8">
        <f>SUMIFS(TaxableValuation[Taxable Ag Land],TaxableValuation[Dist],$C191,TaxableValuation[Tif_NonTIF],$A$4)</f>
        <v>130982466</v>
      </c>
      <c r="I191" s="8">
        <f>SUMIFS(TaxableValuation[Taxable Ag Building],TaxableValuation[Dist],$C191,TaxableValuation[Tif_NonTIF],$A$4)</f>
        <v>24179626</v>
      </c>
      <c r="J191" s="8">
        <f>SUMIFS(TaxableValuation[Taxable Commercial],TaxableValuation[Dist],$C191,TaxableValuation[Tif_NonTIF],$A$4)</f>
        <v>44646270</v>
      </c>
      <c r="K191" s="8">
        <f>SUMIFS(TaxableValuation[Taxable Industrial],TaxableValuation[Dist],$C191,TaxableValuation[Tif_NonTIF],$A$4)</f>
        <v>10275481</v>
      </c>
      <c r="L191" s="8">
        <f>SUMIFS(TaxableValuation[Taxable Reserved],TaxableValuation[Dist],$C191,TaxableValuation[Tif_NonTIF],$A$4)</f>
        <v>0</v>
      </c>
      <c r="M191" s="8">
        <f>SUMIFS(TaxableValuation[Taxable Reserved2],TaxableValuation[Dist],$C191,TaxableValuation[Tif_NonTIF],$A$4)</f>
        <v>0</v>
      </c>
      <c r="N191" s="8">
        <f>SUMIFS(TaxableValuation[Taxable Railroads],TaxableValuation[Dist],$C191,TaxableValuation[Tif_NonTIF],$A$4)</f>
        <v>534670</v>
      </c>
      <c r="O191" s="8">
        <f>SUMIFS(TaxableValuation[Taxable Utilities],TaxableValuation[Dist],$C191,TaxableValuation[Tif_NonTIF],$A$4)</f>
        <v>7683360</v>
      </c>
      <c r="P191" s="8">
        <f>SUMIFS(TaxableValuation[Taxable Other],TaxableValuation[Dist],$C191,TaxableValuation[Tif_NonTIF],$A$4)</f>
        <v>0</v>
      </c>
      <c r="Q191" s="8">
        <f>SUMIFS(TaxableValuation[Taxable Gross],TaxableValuation[Dist],$C191,TaxableValuation[Tif_NonTIF],$A$4)</f>
        <v>549214028</v>
      </c>
      <c r="R191" s="8">
        <f>SUMIFS(TaxableValuation[Taxable Military Exempt],TaxableValuation[Dist],$C191,TaxableValuation[Tif_NonTIF],$A$4)</f>
        <v>383364</v>
      </c>
      <c r="S191" s="8">
        <f>SUMIFS(TaxableValuation[Taxable Net],TaxableValuation[Dist],$C191,TaxableValuation[Tif_NonTIF],$A$4)</f>
        <v>548830664</v>
      </c>
      <c r="T191" s="8">
        <f>SUMIFS(TaxableValuation[Taxable Gas &amp; Elec Utilities],TaxableValuation[Dist],$C191,TaxableValuation[Tif_NonTIF],$A$4)</f>
        <v>14130903</v>
      </c>
      <c r="U191" s="8">
        <f t="shared" si="2"/>
        <v>562961567</v>
      </c>
    </row>
    <row r="192" spans="1:21" x14ac:dyDescent="0.25">
      <c r="A192">
        <f>'Assessed Non-TIF'!A192</f>
        <v>2024</v>
      </c>
      <c r="B192" t="str">
        <f>'Assessed Non-TIF'!B192</f>
        <v>13</v>
      </c>
      <c r="C192" t="str">
        <f>'Assessed Non-TIF'!C192</f>
        <v>4356</v>
      </c>
      <c r="D192" t="str">
        <f>'Assessed Non-TIF'!D192</f>
        <v>4356</v>
      </c>
      <c r="E192" t="str">
        <f>'Assessed Non-TIF'!E192</f>
        <v>MISSOURI VALLEY</v>
      </c>
      <c r="F192" t="str">
        <f>'Assessed Non-TIF'!F192</f>
        <v>Missouri Valley</v>
      </c>
      <c r="G192" s="8">
        <f>SUMIFS(TaxableValuation[Taxable Residential],TaxableValuation[Dist],$C192,TaxableValuation[Tif_NonTIF],$A$4)</f>
        <v>187694581</v>
      </c>
      <c r="H192" s="8">
        <f>SUMIFS(TaxableValuation[Taxable Ag Land],TaxableValuation[Dist],$C192,TaxableValuation[Tif_NonTIF],$A$4)</f>
        <v>81444799</v>
      </c>
      <c r="I192" s="8">
        <f>SUMIFS(TaxableValuation[Taxable Ag Building],TaxableValuation[Dist],$C192,TaxableValuation[Tif_NonTIF],$A$4)</f>
        <v>1976173</v>
      </c>
      <c r="J192" s="8">
        <f>SUMIFS(TaxableValuation[Taxable Commercial],TaxableValuation[Dist],$C192,TaxableValuation[Tif_NonTIF],$A$4)</f>
        <v>28536417</v>
      </c>
      <c r="K192" s="8">
        <f>SUMIFS(TaxableValuation[Taxable Industrial],TaxableValuation[Dist],$C192,TaxableValuation[Tif_NonTIF],$A$4)</f>
        <v>2218409</v>
      </c>
      <c r="L192" s="8">
        <f>SUMIFS(TaxableValuation[Taxable Reserved],TaxableValuation[Dist],$C192,TaxableValuation[Tif_NonTIF],$A$4)</f>
        <v>0</v>
      </c>
      <c r="M192" s="8">
        <f>SUMIFS(TaxableValuation[Taxable Reserved2],TaxableValuation[Dist],$C192,TaxableValuation[Tif_NonTIF],$A$4)</f>
        <v>0</v>
      </c>
      <c r="N192" s="8">
        <f>SUMIFS(TaxableValuation[Taxable Railroads],TaxableValuation[Dist],$C192,TaxableValuation[Tif_NonTIF],$A$4)</f>
        <v>34007496</v>
      </c>
      <c r="O192" s="8">
        <f>SUMIFS(TaxableValuation[Taxable Utilities],TaxableValuation[Dist],$C192,TaxableValuation[Tif_NonTIF],$A$4)</f>
        <v>310351</v>
      </c>
      <c r="P192" s="8">
        <f>SUMIFS(TaxableValuation[Taxable Other],TaxableValuation[Dist],$C192,TaxableValuation[Tif_NonTIF],$A$4)</f>
        <v>528666</v>
      </c>
      <c r="Q192" s="8">
        <f>SUMIFS(TaxableValuation[Taxable Gross],TaxableValuation[Dist],$C192,TaxableValuation[Tif_NonTIF],$A$4)</f>
        <v>336716892</v>
      </c>
      <c r="R192" s="8">
        <f>SUMIFS(TaxableValuation[Taxable Military Exempt],TaxableValuation[Dist],$C192,TaxableValuation[Tif_NonTIF],$A$4)</f>
        <v>463000</v>
      </c>
      <c r="S192" s="8">
        <f>SUMIFS(TaxableValuation[Taxable Net],TaxableValuation[Dist],$C192,TaxableValuation[Tif_NonTIF],$A$4)</f>
        <v>336253892</v>
      </c>
      <c r="T192" s="8">
        <f>SUMIFS(TaxableValuation[Taxable Gas &amp; Elec Utilities],TaxableValuation[Dist],$C192,TaxableValuation[Tif_NonTIF],$A$4)</f>
        <v>6317049</v>
      </c>
      <c r="U192" s="8">
        <f t="shared" si="2"/>
        <v>342570941</v>
      </c>
    </row>
    <row r="193" spans="1:21" x14ac:dyDescent="0.25">
      <c r="A193">
        <f>'Assessed Non-TIF'!A193</f>
        <v>2024</v>
      </c>
      <c r="B193" t="str">
        <f>'Assessed Non-TIF'!B193</f>
        <v>12</v>
      </c>
      <c r="C193" t="str">
        <f>'Assessed Non-TIF'!C193</f>
        <v>4149</v>
      </c>
      <c r="D193" t="str">
        <f>'Assessed Non-TIF'!D193</f>
        <v>4149</v>
      </c>
      <c r="E193" t="str">
        <f>'Assessed Non-TIF'!E193</f>
        <v>MOC-FLOYD VALLEY</v>
      </c>
      <c r="F193" t="str">
        <f>'Assessed Non-TIF'!F193</f>
        <v>Moc-Floyd Valley</v>
      </c>
      <c r="G193" s="8">
        <f>SUMIFS(TaxableValuation[Taxable Residential],TaxableValuation[Dist],$C193,TaxableValuation[Tif_NonTIF],$A$4)</f>
        <v>358716254</v>
      </c>
      <c r="H193" s="8">
        <f>SUMIFS(TaxableValuation[Taxable Ag Land],TaxableValuation[Dist],$C193,TaxableValuation[Tif_NonTIF],$A$4)</f>
        <v>201633199</v>
      </c>
      <c r="I193" s="8">
        <f>SUMIFS(TaxableValuation[Taxable Ag Building],TaxableValuation[Dist],$C193,TaxableValuation[Tif_NonTIF],$A$4)</f>
        <v>18842139</v>
      </c>
      <c r="J193" s="8">
        <f>SUMIFS(TaxableValuation[Taxable Commercial],TaxableValuation[Dist],$C193,TaxableValuation[Tif_NonTIF],$A$4)</f>
        <v>61340559</v>
      </c>
      <c r="K193" s="8">
        <f>SUMIFS(TaxableValuation[Taxable Industrial],TaxableValuation[Dist],$C193,TaxableValuation[Tif_NonTIF],$A$4)</f>
        <v>30538146</v>
      </c>
      <c r="L193" s="8">
        <f>SUMIFS(TaxableValuation[Taxable Reserved],TaxableValuation[Dist],$C193,TaxableValuation[Tif_NonTIF],$A$4)</f>
        <v>0</v>
      </c>
      <c r="M193" s="8">
        <f>SUMIFS(TaxableValuation[Taxable Reserved2],TaxableValuation[Dist],$C193,TaxableValuation[Tif_NonTIF],$A$4)</f>
        <v>0</v>
      </c>
      <c r="N193" s="8">
        <f>SUMIFS(TaxableValuation[Taxable Railroads],TaxableValuation[Dist],$C193,TaxableValuation[Tif_NonTIF],$A$4)</f>
        <v>26455355</v>
      </c>
      <c r="O193" s="8">
        <f>SUMIFS(TaxableValuation[Taxable Utilities],TaxableValuation[Dist],$C193,TaxableValuation[Tif_NonTIF],$A$4)</f>
        <v>41453405</v>
      </c>
      <c r="P193" s="8">
        <f>SUMIFS(TaxableValuation[Taxable Other],TaxableValuation[Dist],$C193,TaxableValuation[Tif_NonTIF],$A$4)</f>
        <v>0</v>
      </c>
      <c r="Q193" s="8">
        <f>SUMIFS(TaxableValuation[Taxable Gross],TaxableValuation[Dist],$C193,TaxableValuation[Tif_NonTIF],$A$4)</f>
        <v>738979057</v>
      </c>
      <c r="R193" s="8">
        <f>SUMIFS(TaxableValuation[Taxable Military Exempt],TaxableValuation[Dist],$C193,TaxableValuation[Tif_NonTIF],$A$4)</f>
        <v>663016</v>
      </c>
      <c r="S193" s="8">
        <f>SUMIFS(TaxableValuation[Taxable Net],TaxableValuation[Dist],$C193,TaxableValuation[Tif_NonTIF],$A$4)</f>
        <v>738316041</v>
      </c>
      <c r="T193" s="8">
        <f>SUMIFS(TaxableValuation[Taxable Gas &amp; Elec Utilities],TaxableValuation[Dist],$C193,TaxableValuation[Tif_NonTIF],$A$4)</f>
        <v>4399095</v>
      </c>
      <c r="U193" s="8">
        <f t="shared" si="2"/>
        <v>742715136</v>
      </c>
    </row>
    <row r="194" spans="1:21" x14ac:dyDescent="0.25">
      <c r="A194">
        <f>'Assessed Non-TIF'!A194</f>
        <v>2024</v>
      </c>
      <c r="B194" t="str">
        <f>'Assessed Non-TIF'!B194</f>
        <v>07</v>
      </c>
      <c r="C194" t="str">
        <f>'Assessed Non-TIF'!C194</f>
        <v>4437</v>
      </c>
      <c r="D194" t="str">
        <f>'Assessed Non-TIF'!D194</f>
        <v>4437</v>
      </c>
      <c r="E194" t="str">
        <f>'Assessed Non-TIF'!E194</f>
        <v>MONTEZUMA</v>
      </c>
      <c r="F194" t="str">
        <f>'Assessed Non-TIF'!F194</f>
        <v>Montezuma</v>
      </c>
      <c r="G194" s="8">
        <f>SUMIFS(TaxableValuation[Taxable Residential],TaxableValuation[Dist],$C194,TaxableValuation[Tif_NonTIF],$A$4)</f>
        <v>226490704</v>
      </c>
      <c r="H194" s="8">
        <f>SUMIFS(TaxableValuation[Taxable Ag Land],TaxableValuation[Dist],$C194,TaxableValuation[Tif_NonTIF],$A$4)</f>
        <v>111554020</v>
      </c>
      <c r="I194" s="8">
        <f>SUMIFS(TaxableValuation[Taxable Ag Building],TaxableValuation[Dist],$C194,TaxableValuation[Tif_NonTIF],$A$4)</f>
        <v>7011819</v>
      </c>
      <c r="J194" s="8">
        <f>SUMIFS(TaxableValuation[Taxable Commercial],TaxableValuation[Dist],$C194,TaxableValuation[Tif_NonTIF],$A$4)</f>
        <v>13149881</v>
      </c>
      <c r="K194" s="8">
        <f>SUMIFS(TaxableValuation[Taxable Industrial],TaxableValuation[Dist],$C194,TaxableValuation[Tif_NonTIF],$A$4)</f>
        <v>58735918</v>
      </c>
      <c r="L194" s="8">
        <f>SUMIFS(TaxableValuation[Taxable Reserved],TaxableValuation[Dist],$C194,TaxableValuation[Tif_NonTIF],$A$4)</f>
        <v>0</v>
      </c>
      <c r="M194" s="8">
        <f>SUMIFS(TaxableValuation[Taxable Reserved2],TaxableValuation[Dist],$C194,TaxableValuation[Tif_NonTIF],$A$4)</f>
        <v>0</v>
      </c>
      <c r="N194" s="8">
        <f>SUMIFS(TaxableValuation[Taxable Railroads],TaxableValuation[Dist],$C194,TaxableValuation[Tif_NonTIF],$A$4)</f>
        <v>0</v>
      </c>
      <c r="O194" s="8">
        <f>SUMIFS(TaxableValuation[Taxable Utilities],TaxableValuation[Dist],$C194,TaxableValuation[Tif_NonTIF],$A$4)</f>
        <v>5786344</v>
      </c>
      <c r="P194" s="8">
        <f>SUMIFS(TaxableValuation[Taxable Other],TaxableValuation[Dist],$C194,TaxableValuation[Tif_NonTIF],$A$4)</f>
        <v>0</v>
      </c>
      <c r="Q194" s="8">
        <f>SUMIFS(TaxableValuation[Taxable Gross],TaxableValuation[Dist],$C194,TaxableValuation[Tif_NonTIF],$A$4)</f>
        <v>422728686</v>
      </c>
      <c r="R194" s="8">
        <f>SUMIFS(TaxableValuation[Taxable Military Exempt],TaxableValuation[Dist],$C194,TaxableValuation[Tif_NonTIF],$A$4)</f>
        <v>301876</v>
      </c>
      <c r="S194" s="8">
        <f>SUMIFS(TaxableValuation[Taxable Net],TaxableValuation[Dist],$C194,TaxableValuation[Tif_NonTIF],$A$4)</f>
        <v>422426810</v>
      </c>
      <c r="T194" s="8">
        <f>SUMIFS(TaxableValuation[Taxable Gas &amp; Elec Utilities],TaxableValuation[Dist],$C194,TaxableValuation[Tif_NonTIF],$A$4)</f>
        <v>17353356</v>
      </c>
      <c r="U194" s="8">
        <f t="shared" si="2"/>
        <v>439780166</v>
      </c>
    </row>
    <row r="195" spans="1:21" x14ac:dyDescent="0.25">
      <c r="A195">
        <f>'Assessed Non-TIF'!A195</f>
        <v>2024</v>
      </c>
      <c r="B195" t="str">
        <f>'Assessed Non-TIF'!B195</f>
        <v>10</v>
      </c>
      <c r="C195" t="str">
        <f>'Assessed Non-TIF'!C195</f>
        <v>4446</v>
      </c>
      <c r="D195" t="str">
        <f>'Assessed Non-TIF'!D195</f>
        <v>4446</v>
      </c>
      <c r="E195" t="str">
        <f>'Assessed Non-TIF'!E195</f>
        <v>MONTICELLO</v>
      </c>
      <c r="F195" t="str">
        <f>'Assessed Non-TIF'!F195</f>
        <v>Monticello</v>
      </c>
      <c r="G195" s="8">
        <f>SUMIFS(TaxableValuation[Taxable Residential],TaxableValuation[Dist],$C195,TaxableValuation[Tif_NonTIF],$A$4)</f>
        <v>200894599</v>
      </c>
      <c r="H195" s="8">
        <f>SUMIFS(TaxableValuation[Taxable Ag Land],TaxableValuation[Dist],$C195,TaxableValuation[Tif_NonTIF],$A$4)</f>
        <v>127262495</v>
      </c>
      <c r="I195" s="8">
        <f>SUMIFS(TaxableValuation[Taxable Ag Building],TaxableValuation[Dist],$C195,TaxableValuation[Tif_NonTIF],$A$4)</f>
        <v>8160548</v>
      </c>
      <c r="J195" s="8">
        <f>SUMIFS(TaxableValuation[Taxable Commercial],TaxableValuation[Dist],$C195,TaxableValuation[Tif_NonTIF],$A$4)</f>
        <v>36275679</v>
      </c>
      <c r="K195" s="8">
        <f>SUMIFS(TaxableValuation[Taxable Industrial],TaxableValuation[Dist],$C195,TaxableValuation[Tif_NonTIF],$A$4)</f>
        <v>12169051</v>
      </c>
      <c r="L195" s="8">
        <f>SUMIFS(TaxableValuation[Taxable Reserved],TaxableValuation[Dist],$C195,TaxableValuation[Tif_NonTIF],$A$4)</f>
        <v>0</v>
      </c>
      <c r="M195" s="8">
        <f>SUMIFS(TaxableValuation[Taxable Reserved2],TaxableValuation[Dist],$C195,TaxableValuation[Tif_NonTIF],$A$4)</f>
        <v>0</v>
      </c>
      <c r="N195" s="8">
        <f>SUMIFS(TaxableValuation[Taxable Railroads],TaxableValuation[Dist],$C195,TaxableValuation[Tif_NonTIF],$A$4)</f>
        <v>0</v>
      </c>
      <c r="O195" s="8">
        <f>SUMIFS(TaxableValuation[Taxable Utilities],TaxableValuation[Dist],$C195,TaxableValuation[Tif_NonTIF],$A$4)</f>
        <v>19683361</v>
      </c>
      <c r="P195" s="8">
        <f>SUMIFS(TaxableValuation[Taxable Other],TaxableValuation[Dist],$C195,TaxableValuation[Tif_NonTIF],$A$4)</f>
        <v>0</v>
      </c>
      <c r="Q195" s="8">
        <f>SUMIFS(TaxableValuation[Taxable Gross],TaxableValuation[Dist],$C195,TaxableValuation[Tif_NonTIF],$A$4)</f>
        <v>404445733</v>
      </c>
      <c r="R195" s="8">
        <f>SUMIFS(TaxableValuation[Taxable Military Exempt],TaxableValuation[Dist],$C195,TaxableValuation[Tif_NonTIF],$A$4)</f>
        <v>531524</v>
      </c>
      <c r="S195" s="8">
        <f>SUMIFS(TaxableValuation[Taxable Net],TaxableValuation[Dist],$C195,TaxableValuation[Tif_NonTIF],$A$4)</f>
        <v>403914209</v>
      </c>
      <c r="T195" s="8">
        <f>SUMIFS(TaxableValuation[Taxable Gas &amp; Elec Utilities],TaxableValuation[Dist],$C195,TaxableValuation[Tif_NonTIF],$A$4)</f>
        <v>6929533</v>
      </c>
      <c r="U195" s="8">
        <f t="shared" si="2"/>
        <v>410843742</v>
      </c>
    </row>
    <row r="196" spans="1:21" x14ac:dyDescent="0.25">
      <c r="A196">
        <f>'Assessed Non-TIF'!A196</f>
        <v>2024</v>
      </c>
      <c r="B196" t="str">
        <f>'Assessed Non-TIF'!B196</f>
        <v>15</v>
      </c>
      <c r="C196" t="str">
        <f>'Assessed Non-TIF'!C196</f>
        <v>4491</v>
      </c>
      <c r="D196" t="str">
        <f>'Assessed Non-TIF'!D196</f>
        <v>4491</v>
      </c>
      <c r="E196" t="str">
        <f>'Assessed Non-TIF'!E196</f>
        <v>MORAVIA</v>
      </c>
      <c r="F196" t="str">
        <f>'Assessed Non-TIF'!F196</f>
        <v>Moravia</v>
      </c>
      <c r="G196" s="8">
        <f>SUMIFS(TaxableValuation[Taxable Residential],TaxableValuation[Dist],$C196,TaxableValuation[Tif_NonTIF],$A$4)</f>
        <v>85862776</v>
      </c>
      <c r="H196" s="8">
        <f>SUMIFS(TaxableValuation[Taxable Ag Land],TaxableValuation[Dist],$C196,TaxableValuation[Tif_NonTIF],$A$4)</f>
        <v>40763541</v>
      </c>
      <c r="I196" s="8">
        <f>SUMIFS(TaxableValuation[Taxable Ag Building],TaxableValuation[Dist],$C196,TaxableValuation[Tif_NonTIF],$A$4)</f>
        <v>1785297</v>
      </c>
      <c r="J196" s="8">
        <f>SUMIFS(TaxableValuation[Taxable Commercial],TaxableValuation[Dist],$C196,TaxableValuation[Tif_NonTIF],$A$4)</f>
        <v>12629209</v>
      </c>
      <c r="K196" s="8">
        <f>SUMIFS(TaxableValuation[Taxable Industrial],TaxableValuation[Dist],$C196,TaxableValuation[Tif_NonTIF],$A$4)</f>
        <v>987676</v>
      </c>
      <c r="L196" s="8">
        <f>SUMIFS(TaxableValuation[Taxable Reserved],TaxableValuation[Dist],$C196,TaxableValuation[Tif_NonTIF],$A$4)</f>
        <v>0</v>
      </c>
      <c r="M196" s="8">
        <f>SUMIFS(TaxableValuation[Taxable Reserved2],TaxableValuation[Dist],$C196,TaxableValuation[Tif_NonTIF],$A$4)</f>
        <v>0</v>
      </c>
      <c r="N196" s="8">
        <f>SUMIFS(TaxableValuation[Taxable Railroads],TaxableValuation[Dist],$C196,TaxableValuation[Tif_NonTIF],$A$4)</f>
        <v>4183357</v>
      </c>
      <c r="O196" s="8">
        <f>SUMIFS(TaxableValuation[Taxable Utilities],TaxableValuation[Dist],$C196,TaxableValuation[Tif_NonTIF],$A$4)</f>
        <v>1103464</v>
      </c>
      <c r="P196" s="8">
        <f>SUMIFS(TaxableValuation[Taxable Other],TaxableValuation[Dist],$C196,TaxableValuation[Tif_NonTIF],$A$4)</f>
        <v>8540</v>
      </c>
      <c r="Q196" s="8">
        <f>SUMIFS(TaxableValuation[Taxable Gross],TaxableValuation[Dist],$C196,TaxableValuation[Tif_NonTIF],$A$4)</f>
        <v>147323860</v>
      </c>
      <c r="R196" s="8">
        <f>SUMIFS(TaxableValuation[Taxable Military Exempt],TaxableValuation[Dist],$C196,TaxableValuation[Tif_NonTIF],$A$4)</f>
        <v>183348</v>
      </c>
      <c r="S196" s="8">
        <f>SUMIFS(TaxableValuation[Taxable Net],TaxableValuation[Dist],$C196,TaxableValuation[Tif_NonTIF],$A$4)</f>
        <v>147140512</v>
      </c>
      <c r="T196" s="8">
        <f>SUMIFS(TaxableValuation[Taxable Gas &amp; Elec Utilities],TaxableValuation[Dist],$C196,TaxableValuation[Tif_NonTIF],$A$4)</f>
        <v>1515331</v>
      </c>
      <c r="U196" s="8">
        <f t="shared" si="2"/>
        <v>148655843</v>
      </c>
    </row>
    <row r="197" spans="1:21" x14ac:dyDescent="0.25">
      <c r="A197">
        <f>'Assessed Non-TIF'!A197</f>
        <v>2024</v>
      </c>
      <c r="B197" t="str">
        <f>'Assessed Non-TIF'!B197</f>
        <v>13</v>
      </c>
      <c r="C197" t="str">
        <f>'Assessed Non-TIF'!C197</f>
        <v>4505</v>
      </c>
      <c r="D197" t="str">
        <f>'Assessed Non-TIF'!D197</f>
        <v>4505</v>
      </c>
      <c r="E197" t="str">
        <f>'Assessed Non-TIF'!E197</f>
        <v>MORMON TRAIL</v>
      </c>
      <c r="F197" t="str">
        <f>'Assessed Non-TIF'!F197</f>
        <v>Mormon Trail</v>
      </c>
      <c r="G197" s="8">
        <f>SUMIFS(TaxableValuation[Taxable Residential],TaxableValuation[Dist],$C197,TaxableValuation[Tif_NonTIF],$A$4)</f>
        <v>36691477</v>
      </c>
      <c r="H197" s="8">
        <f>SUMIFS(TaxableValuation[Taxable Ag Land],TaxableValuation[Dist],$C197,TaxableValuation[Tif_NonTIF],$A$4)</f>
        <v>64085019</v>
      </c>
      <c r="I197" s="8">
        <f>SUMIFS(TaxableValuation[Taxable Ag Building],TaxableValuation[Dist],$C197,TaxableValuation[Tif_NonTIF],$A$4)</f>
        <v>6398195</v>
      </c>
      <c r="J197" s="8">
        <f>SUMIFS(TaxableValuation[Taxable Commercial],TaxableValuation[Dist],$C197,TaxableValuation[Tif_NonTIF],$A$4)</f>
        <v>4764727</v>
      </c>
      <c r="K197" s="8">
        <f>SUMIFS(TaxableValuation[Taxable Industrial],TaxableValuation[Dist],$C197,TaxableValuation[Tif_NonTIF],$A$4)</f>
        <v>121332</v>
      </c>
      <c r="L197" s="8">
        <f>SUMIFS(TaxableValuation[Taxable Reserved],TaxableValuation[Dist],$C197,TaxableValuation[Tif_NonTIF],$A$4)</f>
        <v>0</v>
      </c>
      <c r="M197" s="8">
        <f>SUMIFS(TaxableValuation[Taxable Reserved2],TaxableValuation[Dist],$C197,TaxableValuation[Tif_NonTIF],$A$4)</f>
        <v>0</v>
      </c>
      <c r="N197" s="8">
        <f>SUMIFS(TaxableValuation[Taxable Railroads],TaxableValuation[Dist],$C197,TaxableValuation[Tif_NonTIF],$A$4)</f>
        <v>0</v>
      </c>
      <c r="O197" s="8">
        <f>SUMIFS(TaxableValuation[Taxable Utilities],TaxableValuation[Dist],$C197,TaxableValuation[Tif_NonTIF],$A$4)</f>
        <v>0</v>
      </c>
      <c r="P197" s="8">
        <f>SUMIFS(TaxableValuation[Taxable Other],TaxableValuation[Dist],$C197,TaxableValuation[Tif_NonTIF],$A$4)</f>
        <v>0</v>
      </c>
      <c r="Q197" s="8">
        <f>SUMIFS(TaxableValuation[Taxable Gross],TaxableValuation[Dist],$C197,TaxableValuation[Tif_NonTIF],$A$4)</f>
        <v>112060750</v>
      </c>
      <c r="R197" s="8">
        <f>SUMIFS(TaxableValuation[Taxable Military Exempt],TaxableValuation[Dist],$C197,TaxableValuation[Tif_NonTIF],$A$4)</f>
        <v>118528</v>
      </c>
      <c r="S197" s="8">
        <f>SUMIFS(TaxableValuation[Taxable Net],TaxableValuation[Dist],$C197,TaxableValuation[Tif_NonTIF],$A$4)</f>
        <v>111942222</v>
      </c>
      <c r="T197" s="8">
        <f>SUMIFS(TaxableValuation[Taxable Gas &amp; Elec Utilities],TaxableValuation[Dist],$C197,TaxableValuation[Tif_NonTIF],$A$4)</f>
        <v>2286835</v>
      </c>
      <c r="U197" s="8">
        <f t="shared" si="2"/>
        <v>114229057</v>
      </c>
    </row>
    <row r="198" spans="1:21" x14ac:dyDescent="0.25">
      <c r="A198">
        <f>'Assessed Non-TIF'!A198</f>
        <v>2024</v>
      </c>
      <c r="B198" t="str">
        <f>'Assessed Non-TIF'!B198</f>
        <v>15</v>
      </c>
      <c r="C198" t="str">
        <f>'Assessed Non-TIF'!C198</f>
        <v>4509</v>
      </c>
      <c r="D198" t="str">
        <f>'Assessed Non-TIF'!D198</f>
        <v>4509</v>
      </c>
      <c r="E198" t="str">
        <f>'Assessed Non-TIF'!E198</f>
        <v>MORNING SUN</v>
      </c>
      <c r="F198" t="str">
        <f>'Assessed Non-TIF'!F198</f>
        <v>Morning Sun</v>
      </c>
      <c r="G198" s="8">
        <f>SUMIFS(TaxableValuation[Taxable Residential],TaxableValuation[Dist],$C198,TaxableValuation[Tif_NonTIF],$A$4)</f>
        <v>30211125</v>
      </c>
      <c r="H198" s="8">
        <f>SUMIFS(TaxableValuation[Taxable Ag Land],TaxableValuation[Dist],$C198,TaxableValuation[Tif_NonTIF],$A$4)</f>
        <v>36257665</v>
      </c>
      <c r="I198" s="8">
        <f>SUMIFS(TaxableValuation[Taxable Ag Building],TaxableValuation[Dist],$C198,TaxableValuation[Tif_NonTIF],$A$4)</f>
        <v>941840</v>
      </c>
      <c r="J198" s="8">
        <f>SUMIFS(TaxableValuation[Taxable Commercial],TaxableValuation[Dist],$C198,TaxableValuation[Tif_NonTIF],$A$4)</f>
        <v>3896388</v>
      </c>
      <c r="K198" s="8">
        <f>SUMIFS(TaxableValuation[Taxable Industrial],TaxableValuation[Dist],$C198,TaxableValuation[Tif_NonTIF],$A$4)</f>
        <v>371867</v>
      </c>
      <c r="L198" s="8">
        <f>SUMIFS(TaxableValuation[Taxable Reserved],TaxableValuation[Dist],$C198,TaxableValuation[Tif_NonTIF],$A$4)</f>
        <v>0</v>
      </c>
      <c r="M198" s="8">
        <f>SUMIFS(TaxableValuation[Taxable Reserved2],TaxableValuation[Dist],$C198,TaxableValuation[Tif_NonTIF],$A$4)</f>
        <v>0</v>
      </c>
      <c r="N198" s="8">
        <f>SUMIFS(TaxableValuation[Taxable Railroads],TaxableValuation[Dist],$C198,TaxableValuation[Tif_NonTIF],$A$4)</f>
        <v>0</v>
      </c>
      <c r="O198" s="8">
        <f>SUMIFS(TaxableValuation[Taxable Utilities],TaxableValuation[Dist],$C198,TaxableValuation[Tif_NonTIF],$A$4)</f>
        <v>3043906</v>
      </c>
      <c r="P198" s="8">
        <f>SUMIFS(TaxableValuation[Taxable Other],TaxableValuation[Dist],$C198,TaxableValuation[Tif_NonTIF],$A$4)</f>
        <v>0</v>
      </c>
      <c r="Q198" s="8">
        <f>SUMIFS(TaxableValuation[Taxable Gross],TaxableValuation[Dist],$C198,TaxableValuation[Tif_NonTIF],$A$4)</f>
        <v>74722791</v>
      </c>
      <c r="R198" s="8">
        <f>SUMIFS(TaxableValuation[Taxable Military Exempt],TaxableValuation[Dist],$C198,TaxableValuation[Tif_NonTIF],$A$4)</f>
        <v>79636</v>
      </c>
      <c r="S198" s="8">
        <f>SUMIFS(TaxableValuation[Taxable Net],TaxableValuation[Dist],$C198,TaxableValuation[Tif_NonTIF],$A$4)</f>
        <v>74643155</v>
      </c>
      <c r="T198" s="8">
        <f>SUMIFS(TaxableValuation[Taxable Gas &amp; Elec Utilities],TaxableValuation[Dist],$C198,TaxableValuation[Tif_NonTIF],$A$4)</f>
        <v>1583962</v>
      </c>
      <c r="U198" s="8">
        <f t="shared" si="2"/>
        <v>76227117</v>
      </c>
    </row>
    <row r="199" spans="1:21" x14ac:dyDescent="0.25">
      <c r="A199">
        <f>'Assessed Non-TIF'!A199</f>
        <v>2024</v>
      </c>
      <c r="B199" t="str">
        <f>'Assessed Non-TIF'!B199</f>
        <v>15</v>
      </c>
      <c r="C199" t="str">
        <f>'Assessed Non-TIF'!C199</f>
        <v>4518</v>
      </c>
      <c r="D199" t="str">
        <f>'Assessed Non-TIF'!D199</f>
        <v>4518</v>
      </c>
      <c r="E199" t="str">
        <f>'Assessed Non-TIF'!E199</f>
        <v>MOULTON-UDELL</v>
      </c>
      <c r="F199" t="str">
        <f>'Assessed Non-TIF'!F199</f>
        <v>Moulton-Udell</v>
      </c>
      <c r="G199" s="8">
        <f>SUMIFS(TaxableValuation[Taxable Residential],TaxableValuation[Dist],$C199,TaxableValuation[Tif_NonTIF],$A$4)</f>
        <v>36342055</v>
      </c>
      <c r="H199" s="8">
        <f>SUMIFS(TaxableValuation[Taxable Ag Land],TaxableValuation[Dist],$C199,TaxableValuation[Tif_NonTIF],$A$4)</f>
        <v>41564616</v>
      </c>
      <c r="I199" s="8">
        <f>SUMIFS(TaxableValuation[Taxable Ag Building],TaxableValuation[Dist],$C199,TaxableValuation[Tif_NonTIF],$A$4)</f>
        <v>2367732</v>
      </c>
      <c r="J199" s="8">
        <f>SUMIFS(TaxableValuation[Taxable Commercial],TaxableValuation[Dist],$C199,TaxableValuation[Tif_NonTIF],$A$4)</f>
        <v>1002696</v>
      </c>
      <c r="K199" s="8">
        <f>SUMIFS(TaxableValuation[Taxable Industrial],TaxableValuation[Dist],$C199,TaxableValuation[Tif_NonTIF],$A$4)</f>
        <v>0</v>
      </c>
      <c r="L199" s="8">
        <f>SUMIFS(TaxableValuation[Taxable Reserved],TaxableValuation[Dist],$C199,TaxableValuation[Tif_NonTIF],$A$4)</f>
        <v>0</v>
      </c>
      <c r="M199" s="8">
        <f>SUMIFS(TaxableValuation[Taxable Reserved2],TaxableValuation[Dist],$C199,TaxableValuation[Tif_NonTIF],$A$4)</f>
        <v>0</v>
      </c>
      <c r="N199" s="8">
        <f>SUMIFS(TaxableValuation[Taxable Railroads],TaxableValuation[Dist],$C199,TaxableValuation[Tif_NonTIF],$A$4)</f>
        <v>161497</v>
      </c>
      <c r="O199" s="8">
        <f>SUMIFS(TaxableValuation[Taxable Utilities],TaxableValuation[Dist],$C199,TaxableValuation[Tif_NonTIF],$A$4)</f>
        <v>3403242</v>
      </c>
      <c r="P199" s="8">
        <f>SUMIFS(TaxableValuation[Taxable Other],TaxableValuation[Dist],$C199,TaxableValuation[Tif_NonTIF],$A$4)</f>
        <v>11675</v>
      </c>
      <c r="Q199" s="8">
        <f>SUMIFS(TaxableValuation[Taxable Gross],TaxableValuation[Dist],$C199,TaxableValuation[Tif_NonTIF],$A$4)</f>
        <v>84853513</v>
      </c>
      <c r="R199" s="8">
        <f>SUMIFS(TaxableValuation[Taxable Military Exempt],TaxableValuation[Dist],$C199,TaxableValuation[Tif_NonTIF],$A$4)</f>
        <v>137048</v>
      </c>
      <c r="S199" s="8">
        <f>SUMIFS(TaxableValuation[Taxable Net],TaxableValuation[Dist],$C199,TaxableValuation[Tif_NonTIF],$A$4)</f>
        <v>84716465</v>
      </c>
      <c r="T199" s="8">
        <f>SUMIFS(TaxableValuation[Taxable Gas &amp; Elec Utilities],TaxableValuation[Dist],$C199,TaxableValuation[Tif_NonTIF],$A$4)</f>
        <v>13155592</v>
      </c>
      <c r="U199" s="8">
        <f t="shared" si="2"/>
        <v>97872057</v>
      </c>
    </row>
    <row r="200" spans="1:21" x14ac:dyDescent="0.25">
      <c r="A200">
        <f>'Assessed Non-TIF'!A200</f>
        <v>2024</v>
      </c>
      <c r="B200" t="str">
        <f>'Assessed Non-TIF'!B200</f>
        <v>13</v>
      </c>
      <c r="C200" t="str">
        <f>'Assessed Non-TIF'!C200</f>
        <v>4527</v>
      </c>
      <c r="D200" t="str">
        <f>'Assessed Non-TIF'!D200</f>
        <v>4527</v>
      </c>
      <c r="E200" t="str">
        <f>'Assessed Non-TIF'!E200</f>
        <v>MOUNT AYR</v>
      </c>
      <c r="F200" t="str">
        <f>'Assessed Non-TIF'!F200</f>
        <v>Mount Ayr</v>
      </c>
      <c r="G200" s="8">
        <f>SUMIFS(TaxableValuation[Taxable Residential],TaxableValuation[Dist],$C200,TaxableValuation[Tif_NonTIF],$A$4)</f>
        <v>186417136</v>
      </c>
      <c r="H200" s="8">
        <f>SUMIFS(TaxableValuation[Taxable Ag Land],TaxableValuation[Dist],$C200,TaxableValuation[Tif_NonTIF],$A$4)</f>
        <v>137502160</v>
      </c>
      <c r="I200" s="8">
        <f>SUMIFS(TaxableValuation[Taxable Ag Building],TaxableValuation[Dist],$C200,TaxableValuation[Tif_NonTIF],$A$4)</f>
        <v>9345100</v>
      </c>
      <c r="J200" s="8">
        <f>SUMIFS(TaxableValuation[Taxable Commercial],TaxableValuation[Dist],$C200,TaxableValuation[Tif_NonTIF],$A$4)</f>
        <v>19220217</v>
      </c>
      <c r="K200" s="8">
        <f>SUMIFS(TaxableValuation[Taxable Industrial],TaxableValuation[Dist],$C200,TaxableValuation[Tif_NonTIF],$A$4)</f>
        <v>1443063</v>
      </c>
      <c r="L200" s="8">
        <f>SUMIFS(TaxableValuation[Taxable Reserved],TaxableValuation[Dist],$C200,TaxableValuation[Tif_NonTIF],$A$4)</f>
        <v>0</v>
      </c>
      <c r="M200" s="8">
        <f>SUMIFS(TaxableValuation[Taxable Reserved2],TaxableValuation[Dist],$C200,TaxableValuation[Tif_NonTIF],$A$4)</f>
        <v>0</v>
      </c>
      <c r="N200" s="8">
        <f>SUMIFS(TaxableValuation[Taxable Railroads],TaxableValuation[Dist],$C200,TaxableValuation[Tif_NonTIF],$A$4)</f>
        <v>0</v>
      </c>
      <c r="O200" s="8">
        <f>SUMIFS(TaxableValuation[Taxable Utilities],TaxableValuation[Dist],$C200,TaxableValuation[Tif_NonTIF],$A$4)</f>
        <v>1428447</v>
      </c>
      <c r="P200" s="8">
        <f>SUMIFS(TaxableValuation[Taxable Other],TaxableValuation[Dist],$C200,TaxableValuation[Tif_NonTIF],$A$4)</f>
        <v>0</v>
      </c>
      <c r="Q200" s="8">
        <f>SUMIFS(TaxableValuation[Taxable Gross],TaxableValuation[Dist],$C200,TaxableValuation[Tif_NonTIF],$A$4)</f>
        <v>355356123</v>
      </c>
      <c r="R200" s="8">
        <f>SUMIFS(TaxableValuation[Taxable Military Exempt],TaxableValuation[Dist],$C200,TaxableValuation[Tif_NonTIF],$A$4)</f>
        <v>357359</v>
      </c>
      <c r="S200" s="8">
        <f>SUMIFS(TaxableValuation[Taxable Net],TaxableValuation[Dist],$C200,TaxableValuation[Tif_NonTIF],$A$4)</f>
        <v>354998764</v>
      </c>
      <c r="T200" s="8">
        <f>SUMIFS(TaxableValuation[Taxable Gas &amp; Elec Utilities],TaxableValuation[Dist],$C200,TaxableValuation[Tif_NonTIF],$A$4)</f>
        <v>6426107</v>
      </c>
      <c r="U200" s="8">
        <f t="shared" ref="U200:U263" si="3">SUM(S200:T200)</f>
        <v>361424871</v>
      </c>
    </row>
    <row r="201" spans="1:21" x14ac:dyDescent="0.25">
      <c r="A201">
        <f>'Assessed Non-TIF'!A201</f>
        <v>2024</v>
      </c>
      <c r="B201" t="str">
        <f>'Assessed Non-TIF'!B201</f>
        <v>15</v>
      </c>
      <c r="C201" t="str">
        <f>'Assessed Non-TIF'!C201</f>
        <v>4536</v>
      </c>
      <c r="D201" t="str">
        <f>'Assessed Non-TIF'!D201</f>
        <v>4536</v>
      </c>
      <c r="E201" t="str">
        <f>'Assessed Non-TIF'!E201</f>
        <v>MOUNT PLEASANT</v>
      </c>
      <c r="F201" t="str">
        <f>'Assessed Non-TIF'!F201</f>
        <v>Mount Pleasant</v>
      </c>
      <c r="G201" s="8">
        <f>SUMIFS(TaxableValuation[Taxable Residential],TaxableValuation[Dist],$C201,TaxableValuation[Tif_NonTIF],$A$4)</f>
        <v>325979767</v>
      </c>
      <c r="H201" s="8">
        <f>SUMIFS(TaxableValuation[Taxable Ag Land],TaxableValuation[Dist],$C201,TaxableValuation[Tif_NonTIF],$A$4)</f>
        <v>111504930</v>
      </c>
      <c r="I201" s="8">
        <f>SUMIFS(TaxableValuation[Taxable Ag Building],TaxableValuation[Dist],$C201,TaxableValuation[Tif_NonTIF],$A$4)</f>
        <v>6420990</v>
      </c>
      <c r="J201" s="8">
        <f>SUMIFS(TaxableValuation[Taxable Commercial],TaxableValuation[Dist],$C201,TaxableValuation[Tif_NonTIF],$A$4)</f>
        <v>121838717</v>
      </c>
      <c r="K201" s="8">
        <f>SUMIFS(TaxableValuation[Taxable Industrial],TaxableValuation[Dist],$C201,TaxableValuation[Tif_NonTIF],$A$4)</f>
        <v>36508765</v>
      </c>
      <c r="L201" s="8">
        <f>SUMIFS(TaxableValuation[Taxable Reserved],TaxableValuation[Dist],$C201,TaxableValuation[Tif_NonTIF],$A$4)</f>
        <v>0</v>
      </c>
      <c r="M201" s="8">
        <f>SUMIFS(TaxableValuation[Taxable Reserved2],TaxableValuation[Dist],$C201,TaxableValuation[Tif_NonTIF],$A$4)</f>
        <v>0</v>
      </c>
      <c r="N201" s="8">
        <f>SUMIFS(TaxableValuation[Taxable Railroads],TaxableValuation[Dist],$C201,TaxableValuation[Tif_NonTIF],$A$4)</f>
        <v>13528020</v>
      </c>
      <c r="O201" s="8">
        <f>SUMIFS(TaxableValuation[Taxable Utilities],TaxableValuation[Dist],$C201,TaxableValuation[Tif_NonTIF],$A$4)</f>
        <v>8495799</v>
      </c>
      <c r="P201" s="8">
        <f>SUMIFS(TaxableValuation[Taxable Other],TaxableValuation[Dist],$C201,TaxableValuation[Tif_NonTIF],$A$4)</f>
        <v>0</v>
      </c>
      <c r="Q201" s="8">
        <f>SUMIFS(TaxableValuation[Taxable Gross],TaxableValuation[Dist],$C201,TaxableValuation[Tif_NonTIF],$A$4)</f>
        <v>624276988</v>
      </c>
      <c r="R201" s="8">
        <f>SUMIFS(TaxableValuation[Taxable Military Exempt],TaxableValuation[Dist],$C201,TaxableValuation[Tif_NonTIF],$A$4)</f>
        <v>844512</v>
      </c>
      <c r="S201" s="8">
        <f>SUMIFS(TaxableValuation[Taxable Net],TaxableValuation[Dist],$C201,TaxableValuation[Tif_NonTIF],$A$4)</f>
        <v>623432476</v>
      </c>
      <c r="T201" s="8">
        <f>SUMIFS(TaxableValuation[Taxable Gas &amp; Elec Utilities],TaxableValuation[Dist],$C201,TaxableValuation[Tif_NonTIF],$A$4)</f>
        <v>5182232</v>
      </c>
      <c r="U201" s="8">
        <f t="shared" si="3"/>
        <v>628614708</v>
      </c>
    </row>
    <row r="202" spans="1:21" x14ac:dyDescent="0.25">
      <c r="A202">
        <f>'Assessed Non-TIF'!A202</f>
        <v>2024</v>
      </c>
      <c r="B202" t="str">
        <f>'Assessed Non-TIF'!B202</f>
        <v>10</v>
      </c>
      <c r="C202" t="str">
        <f>'Assessed Non-TIF'!C202</f>
        <v>4554</v>
      </c>
      <c r="D202" t="str">
        <f>'Assessed Non-TIF'!D202</f>
        <v>4554</v>
      </c>
      <c r="E202" t="str">
        <f>'Assessed Non-TIF'!E202</f>
        <v>MOUNT VERNON</v>
      </c>
      <c r="F202" t="str">
        <f>'Assessed Non-TIF'!F202</f>
        <v>Mount Vernon</v>
      </c>
      <c r="G202" s="8">
        <f>SUMIFS(TaxableValuation[Taxable Residential],TaxableValuation[Dist],$C202,TaxableValuation[Tif_NonTIF],$A$4)</f>
        <v>251380261</v>
      </c>
      <c r="H202" s="8">
        <f>SUMIFS(TaxableValuation[Taxable Ag Land],TaxableValuation[Dist],$C202,TaxableValuation[Tif_NonTIF],$A$4)</f>
        <v>54291395</v>
      </c>
      <c r="I202" s="8">
        <f>SUMIFS(TaxableValuation[Taxable Ag Building],TaxableValuation[Dist],$C202,TaxableValuation[Tif_NonTIF],$A$4)</f>
        <v>2178722</v>
      </c>
      <c r="J202" s="8">
        <f>SUMIFS(TaxableValuation[Taxable Commercial],TaxableValuation[Dist],$C202,TaxableValuation[Tif_NonTIF],$A$4)</f>
        <v>25559781</v>
      </c>
      <c r="K202" s="8">
        <f>SUMIFS(TaxableValuation[Taxable Industrial],TaxableValuation[Dist],$C202,TaxableValuation[Tif_NonTIF],$A$4)</f>
        <v>775391</v>
      </c>
      <c r="L202" s="8">
        <f>SUMIFS(TaxableValuation[Taxable Reserved],TaxableValuation[Dist],$C202,TaxableValuation[Tif_NonTIF],$A$4)</f>
        <v>0</v>
      </c>
      <c r="M202" s="8">
        <f>SUMIFS(TaxableValuation[Taxable Reserved2],TaxableValuation[Dist],$C202,TaxableValuation[Tif_NonTIF],$A$4)</f>
        <v>0</v>
      </c>
      <c r="N202" s="8">
        <f>SUMIFS(TaxableValuation[Taxable Railroads],TaxableValuation[Dist],$C202,TaxableValuation[Tif_NonTIF],$A$4)</f>
        <v>9578192</v>
      </c>
      <c r="O202" s="8">
        <f>SUMIFS(TaxableValuation[Taxable Utilities],TaxableValuation[Dist],$C202,TaxableValuation[Tif_NonTIF],$A$4)</f>
        <v>3601060</v>
      </c>
      <c r="P202" s="8">
        <f>SUMIFS(TaxableValuation[Taxable Other],TaxableValuation[Dist],$C202,TaxableValuation[Tif_NonTIF],$A$4)</f>
        <v>0</v>
      </c>
      <c r="Q202" s="8">
        <f>SUMIFS(TaxableValuation[Taxable Gross],TaxableValuation[Dist],$C202,TaxableValuation[Tif_NonTIF],$A$4)</f>
        <v>347364802</v>
      </c>
      <c r="R202" s="8">
        <f>SUMIFS(TaxableValuation[Taxable Military Exempt],TaxableValuation[Dist],$C202,TaxableValuation[Tif_NonTIF],$A$4)</f>
        <v>344472</v>
      </c>
      <c r="S202" s="8">
        <f>SUMIFS(TaxableValuation[Taxable Net],TaxableValuation[Dist],$C202,TaxableValuation[Tif_NonTIF],$A$4)</f>
        <v>347020330</v>
      </c>
      <c r="T202" s="8">
        <f>SUMIFS(TaxableValuation[Taxable Gas &amp; Elec Utilities],TaxableValuation[Dist],$C202,TaxableValuation[Tif_NonTIF],$A$4)</f>
        <v>4949133</v>
      </c>
      <c r="U202" s="8">
        <f t="shared" si="3"/>
        <v>351969463</v>
      </c>
    </row>
    <row r="203" spans="1:21" x14ac:dyDescent="0.25">
      <c r="A203">
        <f>'Assessed Non-TIF'!A203</f>
        <v>2024</v>
      </c>
      <c r="B203" t="str">
        <f>'Assessed Non-TIF'!B203</f>
        <v>13</v>
      </c>
      <c r="C203" t="str">
        <f>'Assessed Non-TIF'!C203</f>
        <v>4572</v>
      </c>
      <c r="D203" t="str">
        <f>'Assessed Non-TIF'!D203</f>
        <v>4572</v>
      </c>
      <c r="E203" t="str">
        <f>'Assessed Non-TIF'!E203</f>
        <v>MURRAY</v>
      </c>
      <c r="F203" t="str">
        <f>'Assessed Non-TIF'!F203</f>
        <v>Murray</v>
      </c>
      <c r="G203" s="8">
        <f>SUMIFS(TaxableValuation[Taxable Residential],TaxableValuation[Dist],$C203,TaxableValuation[Tif_NonTIF],$A$4)</f>
        <v>35811082</v>
      </c>
      <c r="H203" s="8">
        <f>SUMIFS(TaxableValuation[Taxable Ag Land],TaxableValuation[Dist],$C203,TaxableValuation[Tif_NonTIF],$A$4)</f>
        <v>35143158</v>
      </c>
      <c r="I203" s="8">
        <f>SUMIFS(TaxableValuation[Taxable Ag Building],TaxableValuation[Dist],$C203,TaxableValuation[Tif_NonTIF],$A$4)</f>
        <v>5720144</v>
      </c>
      <c r="J203" s="8">
        <f>SUMIFS(TaxableValuation[Taxable Commercial],TaxableValuation[Dist],$C203,TaxableValuation[Tif_NonTIF],$A$4)</f>
        <v>1364943</v>
      </c>
      <c r="K203" s="8">
        <f>SUMIFS(TaxableValuation[Taxable Industrial],TaxableValuation[Dist],$C203,TaxableValuation[Tif_NonTIF],$A$4)</f>
        <v>232275</v>
      </c>
      <c r="L203" s="8">
        <f>SUMIFS(TaxableValuation[Taxable Reserved],TaxableValuation[Dist],$C203,TaxableValuation[Tif_NonTIF],$A$4)</f>
        <v>0</v>
      </c>
      <c r="M203" s="8">
        <f>SUMIFS(TaxableValuation[Taxable Reserved2],TaxableValuation[Dist],$C203,TaxableValuation[Tif_NonTIF],$A$4)</f>
        <v>0</v>
      </c>
      <c r="N203" s="8">
        <f>SUMIFS(TaxableValuation[Taxable Railroads],TaxableValuation[Dist],$C203,TaxableValuation[Tif_NonTIF],$A$4)</f>
        <v>7277608</v>
      </c>
      <c r="O203" s="8">
        <f>SUMIFS(TaxableValuation[Taxable Utilities],TaxableValuation[Dist],$C203,TaxableValuation[Tif_NonTIF],$A$4)</f>
        <v>534180</v>
      </c>
      <c r="P203" s="8">
        <f>SUMIFS(TaxableValuation[Taxable Other],TaxableValuation[Dist],$C203,TaxableValuation[Tif_NonTIF],$A$4)</f>
        <v>0</v>
      </c>
      <c r="Q203" s="8">
        <f>SUMIFS(TaxableValuation[Taxable Gross],TaxableValuation[Dist],$C203,TaxableValuation[Tif_NonTIF],$A$4)</f>
        <v>86083390</v>
      </c>
      <c r="R203" s="8">
        <f>SUMIFS(TaxableValuation[Taxable Military Exempt],TaxableValuation[Dist],$C203,TaxableValuation[Tif_NonTIF],$A$4)</f>
        <v>103712</v>
      </c>
      <c r="S203" s="8">
        <f>SUMIFS(TaxableValuation[Taxable Net],TaxableValuation[Dist],$C203,TaxableValuation[Tif_NonTIF],$A$4)</f>
        <v>85979678</v>
      </c>
      <c r="T203" s="8">
        <f>SUMIFS(TaxableValuation[Taxable Gas &amp; Elec Utilities],TaxableValuation[Dist],$C203,TaxableValuation[Tif_NonTIF],$A$4)</f>
        <v>1854489</v>
      </c>
      <c r="U203" s="8">
        <f t="shared" si="3"/>
        <v>87834167</v>
      </c>
    </row>
    <row r="204" spans="1:21" x14ac:dyDescent="0.25">
      <c r="A204">
        <f>'Assessed Non-TIF'!A204</f>
        <v>2024</v>
      </c>
      <c r="B204" t="str">
        <f>'Assessed Non-TIF'!B204</f>
        <v>09</v>
      </c>
      <c r="C204" t="str">
        <f>'Assessed Non-TIF'!C204</f>
        <v>4581</v>
      </c>
      <c r="D204" t="str">
        <f>'Assessed Non-TIF'!D204</f>
        <v>4581</v>
      </c>
      <c r="E204" t="str">
        <f>'Assessed Non-TIF'!E204</f>
        <v>MUSCATINE</v>
      </c>
      <c r="F204" t="str">
        <f>'Assessed Non-TIF'!F204</f>
        <v>Muscatine</v>
      </c>
      <c r="G204" s="8">
        <f>SUMIFS(TaxableValuation[Taxable Residential],TaxableValuation[Dist],$C204,TaxableValuation[Tif_NonTIF],$A$4)</f>
        <v>929983608</v>
      </c>
      <c r="H204" s="8">
        <f>SUMIFS(TaxableValuation[Taxable Ag Land],TaxableValuation[Dist],$C204,TaxableValuation[Tif_NonTIF],$A$4)</f>
        <v>83291298</v>
      </c>
      <c r="I204" s="8">
        <f>SUMIFS(TaxableValuation[Taxable Ag Building],TaxableValuation[Dist],$C204,TaxableValuation[Tif_NonTIF],$A$4)</f>
        <v>7040882</v>
      </c>
      <c r="J204" s="8">
        <f>SUMIFS(TaxableValuation[Taxable Commercial],TaxableValuation[Dist],$C204,TaxableValuation[Tif_NonTIF],$A$4)</f>
        <v>265938703</v>
      </c>
      <c r="K204" s="8">
        <f>SUMIFS(TaxableValuation[Taxable Industrial],TaxableValuation[Dist],$C204,TaxableValuation[Tif_NonTIF],$A$4)</f>
        <v>215022577</v>
      </c>
      <c r="L204" s="8">
        <f>SUMIFS(TaxableValuation[Taxable Reserved],TaxableValuation[Dist],$C204,TaxableValuation[Tif_NonTIF],$A$4)</f>
        <v>0</v>
      </c>
      <c r="M204" s="8">
        <f>SUMIFS(TaxableValuation[Taxable Reserved2],TaxableValuation[Dist],$C204,TaxableValuation[Tif_NonTIF],$A$4)</f>
        <v>0</v>
      </c>
      <c r="N204" s="8">
        <f>SUMIFS(TaxableValuation[Taxable Railroads],TaxableValuation[Dist],$C204,TaxableValuation[Tif_NonTIF],$A$4)</f>
        <v>4867430</v>
      </c>
      <c r="O204" s="8">
        <f>SUMIFS(TaxableValuation[Taxable Utilities],TaxableValuation[Dist],$C204,TaxableValuation[Tif_NonTIF],$A$4)</f>
        <v>13508436</v>
      </c>
      <c r="P204" s="8">
        <f>SUMIFS(TaxableValuation[Taxable Other],TaxableValuation[Dist],$C204,TaxableValuation[Tif_NonTIF],$A$4)</f>
        <v>0</v>
      </c>
      <c r="Q204" s="8">
        <f>SUMIFS(TaxableValuation[Taxable Gross],TaxableValuation[Dist],$C204,TaxableValuation[Tif_NonTIF],$A$4)</f>
        <v>1519652934</v>
      </c>
      <c r="R204" s="8">
        <f>SUMIFS(TaxableValuation[Taxable Military Exempt],TaxableValuation[Dist],$C204,TaxableValuation[Tif_NonTIF],$A$4)</f>
        <v>1647046</v>
      </c>
      <c r="S204" s="8">
        <f>SUMIFS(TaxableValuation[Taxable Net],TaxableValuation[Dist],$C204,TaxableValuation[Tif_NonTIF],$A$4)</f>
        <v>1518005888</v>
      </c>
      <c r="T204" s="8">
        <f>SUMIFS(TaxableValuation[Taxable Gas &amp; Elec Utilities],TaxableValuation[Dist],$C204,TaxableValuation[Tif_NonTIF],$A$4)</f>
        <v>14749997</v>
      </c>
      <c r="U204" s="8">
        <f t="shared" si="3"/>
        <v>1532755885</v>
      </c>
    </row>
    <row r="205" spans="1:21" x14ac:dyDescent="0.25">
      <c r="A205">
        <f>'Assessed Non-TIF'!A205</f>
        <v>2024</v>
      </c>
      <c r="B205" t="str">
        <f>'Assessed Non-TIF'!B205</f>
        <v>07</v>
      </c>
      <c r="C205" t="str">
        <f>'Assessed Non-TIF'!C205</f>
        <v>4599</v>
      </c>
      <c r="D205" t="str">
        <f>'Assessed Non-TIF'!D205</f>
        <v>4599</v>
      </c>
      <c r="E205" t="str">
        <f>'Assessed Non-TIF'!E205</f>
        <v>NASHUA-PLAINFIELD</v>
      </c>
      <c r="F205" t="str">
        <f>'Assessed Non-TIF'!F205</f>
        <v>Nashua-Plainfield</v>
      </c>
      <c r="G205" s="8">
        <f>SUMIFS(TaxableValuation[Taxable Residential],TaxableValuation[Dist],$C205,TaxableValuation[Tif_NonTIF],$A$4)</f>
        <v>128814718</v>
      </c>
      <c r="H205" s="8">
        <f>SUMIFS(TaxableValuation[Taxable Ag Land],TaxableValuation[Dist],$C205,TaxableValuation[Tif_NonTIF],$A$4)</f>
        <v>129817231</v>
      </c>
      <c r="I205" s="8">
        <f>SUMIFS(TaxableValuation[Taxable Ag Building],TaxableValuation[Dist],$C205,TaxableValuation[Tif_NonTIF],$A$4)</f>
        <v>6478176</v>
      </c>
      <c r="J205" s="8">
        <f>SUMIFS(TaxableValuation[Taxable Commercial],TaxableValuation[Dist],$C205,TaxableValuation[Tif_NonTIF],$A$4)</f>
        <v>12452155</v>
      </c>
      <c r="K205" s="8">
        <f>SUMIFS(TaxableValuation[Taxable Industrial],TaxableValuation[Dist],$C205,TaxableValuation[Tif_NonTIF],$A$4)</f>
        <v>1619010</v>
      </c>
      <c r="L205" s="8">
        <f>SUMIFS(TaxableValuation[Taxable Reserved],TaxableValuation[Dist],$C205,TaxableValuation[Tif_NonTIF],$A$4)</f>
        <v>0</v>
      </c>
      <c r="M205" s="8">
        <f>SUMIFS(TaxableValuation[Taxable Reserved2],TaxableValuation[Dist],$C205,TaxableValuation[Tif_NonTIF],$A$4)</f>
        <v>0</v>
      </c>
      <c r="N205" s="8">
        <f>SUMIFS(TaxableValuation[Taxable Railroads],TaxableValuation[Dist],$C205,TaxableValuation[Tif_NonTIF],$A$4)</f>
        <v>6047985</v>
      </c>
      <c r="O205" s="8">
        <f>SUMIFS(TaxableValuation[Taxable Utilities],TaxableValuation[Dist],$C205,TaxableValuation[Tif_NonTIF],$A$4)</f>
        <v>440843</v>
      </c>
      <c r="P205" s="8">
        <f>SUMIFS(TaxableValuation[Taxable Other],TaxableValuation[Dist],$C205,TaxableValuation[Tif_NonTIF],$A$4)</f>
        <v>0</v>
      </c>
      <c r="Q205" s="8">
        <f>SUMIFS(TaxableValuation[Taxable Gross],TaxableValuation[Dist],$C205,TaxableValuation[Tif_NonTIF],$A$4)</f>
        <v>285670118</v>
      </c>
      <c r="R205" s="8">
        <f>SUMIFS(TaxableValuation[Taxable Military Exempt],TaxableValuation[Dist],$C205,TaxableValuation[Tif_NonTIF],$A$4)</f>
        <v>377808</v>
      </c>
      <c r="S205" s="8">
        <f>SUMIFS(TaxableValuation[Taxable Net],TaxableValuation[Dist],$C205,TaxableValuation[Tif_NonTIF],$A$4)</f>
        <v>285292310</v>
      </c>
      <c r="T205" s="8">
        <f>SUMIFS(TaxableValuation[Taxable Gas &amp; Elec Utilities],TaxableValuation[Dist],$C205,TaxableValuation[Tif_NonTIF],$A$4)</f>
        <v>5127794</v>
      </c>
      <c r="U205" s="8">
        <f t="shared" si="3"/>
        <v>290420104</v>
      </c>
    </row>
    <row r="206" spans="1:21" x14ac:dyDescent="0.25">
      <c r="A206">
        <f>'Assessed Non-TIF'!A206</f>
        <v>2024</v>
      </c>
      <c r="B206" t="str">
        <f>'Assessed Non-TIF'!B206</f>
        <v>11</v>
      </c>
      <c r="C206" t="str">
        <f>'Assessed Non-TIF'!C206</f>
        <v>4617</v>
      </c>
      <c r="D206" t="str">
        <f>'Assessed Non-TIF'!D206</f>
        <v>4617</v>
      </c>
      <c r="E206" t="str">
        <f>'Assessed Non-TIF'!E206</f>
        <v>NEVADA</v>
      </c>
      <c r="F206" t="str">
        <f>'Assessed Non-TIF'!F206</f>
        <v>Nevada</v>
      </c>
      <c r="G206" s="8">
        <f>SUMIFS(TaxableValuation[Taxable Residential],TaxableValuation[Dist],$C206,TaxableValuation[Tif_NonTIF],$A$4)</f>
        <v>305759403</v>
      </c>
      <c r="H206" s="8">
        <f>SUMIFS(TaxableValuation[Taxable Ag Land],TaxableValuation[Dist],$C206,TaxableValuation[Tif_NonTIF],$A$4)</f>
        <v>90349856</v>
      </c>
      <c r="I206" s="8">
        <f>SUMIFS(TaxableValuation[Taxable Ag Building],TaxableValuation[Dist],$C206,TaxableValuation[Tif_NonTIF],$A$4)</f>
        <v>4516081</v>
      </c>
      <c r="J206" s="8">
        <f>SUMIFS(TaxableValuation[Taxable Commercial],TaxableValuation[Dist],$C206,TaxableValuation[Tif_NonTIF],$A$4)</f>
        <v>56653401</v>
      </c>
      <c r="K206" s="8">
        <f>SUMIFS(TaxableValuation[Taxable Industrial],TaxableValuation[Dist],$C206,TaxableValuation[Tif_NonTIF],$A$4)</f>
        <v>41593799</v>
      </c>
      <c r="L206" s="8">
        <f>SUMIFS(TaxableValuation[Taxable Reserved],TaxableValuation[Dist],$C206,TaxableValuation[Tif_NonTIF],$A$4)</f>
        <v>0</v>
      </c>
      <c r="M206" s="8">
        <f>SUMIFS(TaxableValuation[Taxable Reserved2],TaxableValuation[Dist],$C206,TaxableValuation[Tif_NonTIF],$A$4)</f>
        <v>0</v>
      </c>
      <c r="N206" s="8">
        <f>SUMIFS(TaxableValuation[Taxable Railroads],TaxableValuation[Dist],$C206,TaxableValuation[Tif_NonTIF],$A$4)</f>
        <v>31557427</v>
      </c>
      <c r="O206" s="8">
        <f>SUMIFS(TaxableValuation[Taxable Utilities],TaxableValuation[Dist],$C206,TaxableValuation[Tif_NonTIF],$A$4)</f>
        <v>2334252</v>
      </c>
      <c r="P206" s="8">
        <f>SUMIFS(TaxableValuation[Taxable Other],TaxableValuation[Dist],$C206,TaxableValuation[Tif_NonTIF],$A$4)</f>
        <v>0</v>
      </c>
      <c r="Q206" s="8">
        <f>SUMIFS(TaxableValuation[Taxable Gross],TaxableValuation[Dist],$C206,TaxableValuation[Tif_NonTIF],$A$4)</f>
        <v>532764219</v>
      </c>
      <c r="R206" s="8">
        <f>SUMIFS(TaxableValuation[Taxable Military Exempt],TaxableValuation[Dist],$C206,TaxableValuation[Tif_NonTIF],$A$4)</f>
        <v>548192</v>
      </c>
      <c r="S206" s="8">
        <f>SUMIFS(TaxableValuation[Taxable Net],TaxableValuation[Dist],$C206,TaxableValuation[Tif_NonTIF],$A$4)</f>
        <v>532216027</v>
      </c>
      <c r="T206" s="8">
        <f>SUMIFS(TaxableValuation[Taxable Gas &amp; Elec Utilities],TaxableValuation[Dist],$C206,TaxableValuation[Tif_NonTIF],$A$4)</f>
        <v>9571216</v>
      </c>
      <c r="U206" s="8">
        <f t="shared" si="3"/>
        <v>541787243</v>
      </c>
    </row>
    <row r="207" spans="1:21" x14ac:dyDescent="0.25">
      <c r="A207">
        <f>'Assessed Non-TIF'!A207</f>
        <v>2024</v>
      </c>
      <c r="B207" t="str">
        <f>'Assessed Non-TIF'!B207</f>
        <v>01</v>
      </c>
      <c r="C207" t="str">
        <f>'Assessed Non-TIF'!C207</f>
        <v>4662</v>
      </c>
      <c r="D207" t="str">
        <f>'Assessed Non-TIF'!D207</f>
        <v>4662</v>
      </c>
      <c r="E207" t="str">
        <f>'Assessed Non-TIF'!E207</f>
        <v>NEW HAMPTON</v>
      </c>
      <c r="F207" t="str">
        <f>'Assessed Non-TIF'!F207</f>
        <v>New Hampton</v>
      </c>
      <c r="G207" s="8">
        <f>SUMIFS(TaxableValuation[Taxable Residential],TaxableValuation[Dist],$C207,TaxableValuation[Tif_NonTIF],$A$4)</f>
        <v>205031602</v>
      </c>
      <c r="H207" s="8">
        <f>SUMIFS(TaxableValuation[Taxable Ag Land],TaxableValuation[Dist],$C207,TaxableValuation[Tif_NonTIF],$A$4)</f>
        <v>194066937</v>
      </c>
      <c r="I207" s="8">
        <f>SUMIFS(TaxableValuation[Taxable Ag Building],TaxableValuation[Dist],$C207,TaxableValuation[Tif_NonTIF],$A$4)</f>
        <v>15256238</v>
      </c>
      <c r="J207" s="8">
        <f>SUMIFS(TaxableValuation[Taxable Commercial],TaxableValuation[Dist],$C207,TaxableValuation[Tif_NonTIF],$A$4)</f>
        <v>40155582</v>
      </c>
      <c r="K207" s="8">
        <f>SUMIFS(TaxableValuation[Taxable Industrial],TaxableValuation[Dist],$C207,TaxableValuation[Tif_NonTIF],$A$4)</f>
        <v>45096167</v>
      </c>
      <c r="L207" s="8">
        <f>SUMIFS(TaxableValuation[Taxable Reserved],TaxableValuation[Dist],$C207,TaxableValuation[Tif_NonTIF],$A$4)</f>
        <v>0</v>
      </c>
      <c r="M207" s="8">
        <f>SUMIFS(TaxableValuation[Taxable Reserved2],TaxableValuation[Dist],$C207,TaxableValuation[Tif_NonTIF],$A$4)</f>
        <v>0</v>
      </c>
      <c r="N207" s="8">
        <f>SUMIFS(TaxableValuation[Taxable Railroads],TaxableValuation[Dist],$C207,TaxableValuation[Tif_NonTIF],$A$4)</f>
        <v>3906870</v>
      </c>
      <c r="O207" s="8">
        <f>SUMIFS(TaxableValuation[Taxable Utilities],TaxableValuation[Dist],$C207,TaxableValuation[Tif_NonTIF],$A$4)</f>
        <v>38045536</v>
      </c>
      <c r="P207" s="8">
        <f>SUMIFS(TaxableValuation[Taxable Other],TaxableValuation[Dist],$C207,TaxableValuation[Tif_NonTIF],$A$4)</f>
        <v>0</v>
      </c>
      <c r="Q207" s="8">
        <f>SUMIFS(TaxableValuation[Taxable Gross],TaxableValuation[Dist],$C207,TaxableValuation[Tif_NonTIF],$A$4)</f>
        <v>541558932</v>
      </c>
      <c r="R207" s="8">
        <f>SUMIFS(TaxableValuation[Taxable Military Exempt],TaxableValuation[Dist],$C207,TaxableValuation[Tif_NonTIF],$A$4)</f>
        <v>594492</v>
      </c>
      <c r="S207" s="8">
        <f>SUMIFS(TaxableValuation[Taxable Net],TaxableValuation[Dist],$C207,TaxableValuation[Tif_NonTIF],$A$4)</f>
        <v>540964440</v>
      </c>
      <c r="T207" s="8">
        <f>SUMIFS(TaxableValuation[Taxable Gas &amp; Elec Utilities],TaxableValuation[Dist],$C207,TaxableValuation[Tif_NonTIF],$A$4)</f>
        <v>24425397</v>
      </c>
      <c r="U207" s="8">
        <f t="shared" si="3"/>
        <v>565389837</v>
      </c>
    </row>
    <row r="208" spans="1:21" x14ac:dyDescent="0.25">
      <c r="A208">
        <f>'Assessed Non-TIF'!A208</f>
        <v>2024</v>
      </c>
      <c r="B208" t="str">
        <f>'Assessed Non-TIF'!B208</f>
        <v>15</v>
      </c>
      <c r="C208" t="str">
        <f>'Assessed Non-TIF'!C208</f>
        <v>4689</v>
      </c>
      <c r="D208" t="str">
        <f>'Assessed Non-TIF'!D208</f>
        <v>4689</v>
      </c>
      <c r="E208" t="str">
        <f>'Assessed Non-TIF'!E208</f>
        <v>NEW LONDON</v>
      </c>
      <c r="F208" t="str">
        <f>'Assessed Non-TIF'!F208</f>
        <v>New London</v>
      </c>
      <c r="G208" s="8">
        <f>SUMIFS(TaxableValuation[Taxable Residential],TaxableValuation[Dist],$C208,TaxableValuation[Tif_NonTIF],$A$4)</f>
        <v>88975598</v>
      </c>
      <c r="H208" s="8">
        <f>SUMIFS(TaxableValuation[Taxable Ag Land],TaxableValuation[Dist],$C208,TaxableValuation[Tif_NonTIF],$A$4)</f>
        <v>35090767</v>
      </c>
      <c r="I208" s="8">
        <f>SUMIFS(TaxableValuation[Taxable Ag Building],TaxableValuation[Dist],$C208,TaxableValuation[Tif_NonTIF],$A$4)</f>
        <v>1388815</v>
      </c>
      <c r="J208" s="8">
        <f>SUMIFS(TaxableValuation[Taxable Commercial],TaxableValuation[Dist],$C208,TaxableValuation[Tif_NonTIF],$A$4)</f>
        <v>6612029</v>
      </c>
      <c r="K208" s="8">
        <f>SUMIFS(TaxableValuation[Taxable Industrial],TaxableValuation[Dist],$C208,TaxableValuation[Tif_NonTIF],$A$4)</f>
        <v>208002</v>
      </c>
      <c r="L208" s="8">
        <f>SUMIFS(TaxableValuation[Taxable Reserved],TaxableValuation[Dist],$C208,TaxableValuation[Tif_NonTIF],$A$4)</f>
        <v>0</v>
      </c>
      <c r="M208" s="8">
        <f>SUMIFS(TaxableValuation[Taxable Reserved2],TaxableValuation[Dist],$C208,TaxableValuation[Tif_NonTIF],$A$4)</f>
        <v>0</v>
      </c>
      <c r="N208" s="8">
        <f>SUMIFS(TaxableValuation[Taxable Railroads],TaxableValuation[Dist],$C208,TaxableValuation[Tif_NonTIF],$A$4)</f>
        <v>5979259</v>
      </c>
      <c r="O208" s="8">
        <f>SUMIFS(TaxableValuation[Taxable Utilities],TaxableValuation[Dist],$C208,TaxableValuation[Tif_NonTIF],$A$4)</f>
        <v>2451427</v>
      </c>
      <c r="P208" s="8">
        <f>SUMIFS(TaxableValuation[Taxable Other],TaxableValuation[Dist],$C208,TaxableValuation[Tif_NonTIF],$A$4)</f>
        <v>0</v>
      </c>
      <c r="Q208" s="8">
        <f>SUMIFS(TaxableValuation[Taxable Gross],TaxableValuation[Dist],$C208,TaxableValuation[Tif_NonTIF],$A$4)</f>
        <v>140705897</v>
      </c>
      <c r="R208" s="8">
        <f>SUMIFS(TaxableValuation[Taxable Military Exempt],TaxableValuation[Dist],$C208,TaxableValuation[Tif_NonTIF],$A$4)</f>
        <v>335212</v>
      </c>
      <c r="S208" s="8">
        <f>SUMIFS(TaxableValuation[Taxable Net],TaxableValuation[Dist],$C208,TaxableValuation[Tif_NonTIF],$A$4)</f>
        <v>140370685</v>
      </c>
      <c r="T208" s="8">
        <f>SUMIFS(TaxableValuation[Taxable Gas &amp; Elec Utilities],TaxableValuation[Dist],$C208,TaxableValuation[Tif_NonTIF],$A$4)</f>
        <v>689697</v>
      </c>
      <c r="U208" s="8">
        <f t="shared" si="3"/>
        <v>141060382</v>
      </c>
    </row>
    <row r="209" spans="1:21" x14ac:dyDescent="0.25">
      <c r="A209">
        <f>'Assessed Non-TIF'!A209</f>
        <v>2024</v>
      </c>
      <c r="B209" t="str">
        <f>'Assessed Non-TIF'!B209</f>
        <v>05</v>
      </c>
      <c r="C209" t="str">
        <f>'Assessed Non-TIF'!C209</f>
        <v>4644</v>
      </c>
      <c r="D209" t="str">
        <f>'Assessed Non-TIF'!D209</f>
        <v>4644</v>
      </c>
      <c r="E209" t="str">
        <f>'Assessed Non-TIF'!E209</f>
        <v>NEWELL-FONDA</v>
      </c>
      <c r="F209" t="str">
        <f>'Assessed Non-TIF'!F209</f>
        <v>Newell-Fonda</v>
      </c>
      <c r="G209" s="8">
        <f>SUMIFS(TaxableValuation[Taxable Residential],TaxableValuation[Dist],$C209,TaxableValuation[Tif_NonTIF],$A$4)</f>
        <v>51781465</v>
      </c>
      <c r="H209" s="8">
        <f>SUMIFS(TaxableValuation[Taxable Ag Land],TaxableValuation[Dist],$C209,TaxableValuation[Tif_NonTIF],$A$4)</f>
        <v>144648403</v>
      </c>
      <c r="I209" s="8">
        <f>SUMIFS(TaxableValuation[Taxable Ag Building],TaxableValuation[Dist],$C209,TaxableValuation[Tif_NonTIF],$A$4)</f>
        <v>10468640</v>
      </c>
      <c r="J209" s="8">
        <f>SUMIFS(TaxableValuation[Taxable Commercial],TaxableValuation[Dist],$C209,TaxableValuation[Tif_NonTIF],$A$4)</f>
        <v>7528265</v>
      </c>
      <c r="K209" s="8">
        <f>SUMIFS(TaxableValuation[Taxable Industrial],TaxableValuation[Dist],$C209,TaxableValuation[Tif_NonTIF],$A$4)</f>
        <v>57884095</v>
      </c>
      <c r="L209" s="8">
        <f>SUMIFS(TaxableValuation[Taxable Reserved],TaxableValuation[Dist],$C209,TaxableValuation[Tif_NonTIF],$A$4)</f>
        <v>0</v>
      </c>
      <c r="M209" s="8">
        <f>SUMIFS(TaxableValuation[Taxable Reserved2],TaxableValuation[Dist],$C209,TaxableValuation[Tif_NonTIF],$A$4)</f>
        <v>0</v>
      </c>
      <c r="N209" s="8">
        <f>SUMIFS(TaxableValuation[Taxable Railroads],TaxableValuation[Dist],$C209,TaxableValuation[Tif_NonTIF],$A$4)</f>
        <v>3770234</v>
      </c>
      <c r="O209" s="8">
        <f>SUMIFS(TaxableValuation[Taxable Utilities],TaxableValuation[Dist],$C209,TaxableValuation[Tif_NonTIF],$A$4)</f>
        <v>50480492</v>
      </c>
      <c r="P209" s="8">
        <f>SUMIFS(TaxableValuation[Taxable Other],TaxableValuation[Dist],$C209,TaxableValuation[Tif_NonTIF],$A$4)</f>
        <v>0</v>
      </c>
      <c r="Q209" s="8">
        <f>SUMIFS(TaxableValuation[Taxable Gross],TaxableValuation[Dist],$C209,TaxableValuation[Tif_NonTIF],$A$4)</f>
        <v>326561594</v>
      </c>
      <c r="R209" s="8">
        <f>SUMIFS(TaxableValuation[Taxable Military Exempt],TaxableValuation[Dist],$C209,TaxableValuation[Tif_NonTIF],$A$4)</f>
        <v>198164</v>
      </c>
      <c r="S209" s="8">
        <f>SUMIFS(TaxableValuation[Taxable Net],TaxableValuation[Dist],$C209,TaxableValuation[Tif_NonTIF],$A$4)</f>
        <v>326363430</v>
      </c>
      <c r="T209" s="8">
        <f>SUMIFS(TaxableValuation[Taxable Gas &amp; Elec Utilities],TaxableValuation[Dist],$C209,TaxableValuation[Tif_NonTIF],$A$4)</f>
        <v>4609421</v>
      </c>
      <c r="U209" s="8">
        <f t="shared" si="3"/>
        <v>330972851</v>
      </c>
    </row>
    <row r="210" spans="1:21" x14ac:dyDescent="0.25">
      <c r="A210">
        <f>'Assessed Non-TIF'!A210</f>
        <v>2024</v>
      </c>
      <c r="B210" t="str">
        <f>'Assessed Non-TIF'!B210</f>
        <v>11</v>
      </c>
      <c r="C210" t="str">
        <f>'Assessed Non-TIF'!C210</f>
        <v>4725</v>
      </c>
      <c r="D210" t="str">
        <f>'Assessed Non-TIF'!D210</f>
        <v>4725</v>
      </c>
      <c r="E210" t="str">
        <f>'Assessed Non-TIF'!E210</f>
        <v>NEWTON</v>
      </c>
      <c r="F210" t="str">
        <f>'Assessed Non-TIF'!F210</f>
        <v>Newton</v>
      </c>
      <c r="G210" s="8">
        <f>SUMIFS(TaxableValuation[Taxable Residential],TaxableValuation[Dist],$C210,TaxableValuation[Tif_NonTIF],$A$4)</f>
        <v>606218064</v>
      </c>
      <c r="H210" s="8">
        <f>SUMIFS(TaxableValuation[Taxable Ag Land],TaxableValuation[Dist],$C210,TaxableValuation[Tif_NonTIF],$A$4)</f>
        <v>140992213</v>
      </c>
      <c r="I210" s="8">
        <f>SUMIFS(TaxableValuation[Taxable Ag Building],TaxableValuation[Dist],$C210,TaxableValuation[Tif_NonTIF],$A$4)</f>
        <v>3551882</v>
      </c>
      <c r="J210" s="8">
        <f>SUMIFS(TaxableValuation[Taxable Commercial],TaxableValuation[Dist],$C210,TaxableValuation[Tif_NonTIF],$A$4)</f>
        <v>100157238</v>
      </c>
      <c r="K210" s="8">
        <f>SUMIFS(TaxableValuation[Taxable Industrial],TaxableValuation[Dist],$C210,TaxableValuation[Tif_NonTIF],$A$4)</f>
        <v>27413151</v>
      </c>
      <c r="L210" s="8">
        <f>SUMIFS(TaxableValuation[Taxable Reserved],TaxableValuation[Dist],$C210,TaxableValuation[Tif_NonTIF],$A$4)</f>
        <v>0</v>
      </c>
      <c r="M210" s="8">
        <f>SUMIFS(TaxableValuation[Taxable Reserved2],TaxableValuation[Dist],$C210,TaxableValuation[Tif_NonTIF],$A$4)</f>
        <v>0</v>
      </c>
      <c r="N210" s="8">
        <f>SUMIFS(TaxableValuation[Taxable Railroads],TaxableValuation[Dist],$C210,TaxableValuation[Tif_NonTIF],$A$4)</f>
        <v>3913355</v>
      </c>
      <c r="O210" s="8">
        <f>SUMIFS(TaxableValuation[Taxable Utilities],TaxableValuation[Dist],$C210,TaxableValuation[Tif_NonTIF],$A$4)</f>
        <v>46844363</v>
      </c>
      <c r="P210" s="8">
        <f>SUMIFS(TaxableValuation[Taxable Other],TaxableValuation[Dist],$C210,TaxableValuation[Tif_NonTIF],$A$4)</f>
        <v>0</v>
      </c>
      <c r="Q210" s="8">
        <f>SUMIFS(TaxableValuation[Taxable Gross],TaxableValuation[Dist],$C210,TaxableValuation[Tif_NonTIF],$A$4)</f>
        <v>929090266</v>
      </c>
      <c r="R210" s="8">
        <f>SUMIFS(TaxableValuation[Taxable Military Exempt],TaxableValuation[Dist],$C210,TaxableValuation[Tif_NonTIF],$A$4)</f>
        <v>1440856</v>
      </c>
      <c r="S210" s="8">
        <f>SUMIFS(TaxableValuation[Taxable Net],TaxableValuation[Dist],$C210,TaxableValuation[Tif_NonTIF],$A$4)</f>
        <v>927649410</v>
      </c>
      <c r="T210" s="8">
        <f>SUMIFS(TaxableValuation[Taxable Gas &amp; Elec Utilities],TaxableValuation[Dist],$C210,TaxableValuation[Tif_NonTIF],$A$4)</f>
        <v>16713250</v>
      </c>
      <c r="U210" s="8">
        <f t="shared" si="3"/>
        <v>944362660</v>
      </c>
    </row>
    <row r="211" spans="1:21" x14ac:dyDescent="0.25">
      <c r="A211">
        <f>'Assessed Non-TIF'!A211</f>
        <v>2024</v>
      </c>
      <c r="B211" t="str">
        <f>'Assessed Non-TIF'!B211</f>
        <v>13</v>
      </c>
      <c r="C211" t="str">
        <f>'Assessed Non-TIF'!C211</f>
        <v>2673</v>
      </c>
      <c r="D211" t="str">
        <f>'Assessed Non-TIF'!D211</f>
        <v>2673</v>
      </c>
      <c r="E211" t="str">
        <f>'Assessed Non-TIF'!E211</f>
        <v>NODAWAY VALLEY</v>
      </c>
      <c r="F211" t="str">
        <f>'Assessed Non-TIF'!F211</f>
        <v>Nodaway Valley</v>
      </c>
      <c r="G211" s="8">
        <f>SUMIFS(TaxableValuation[Taxable Residential],TaxableValuation[Dist],$C211,TaxableValuation[Tif_NonTIF],$A$4)</f>
        <v>104630082</v>
      </c>
      <c r="H211" s="8">
        <f>SUMIFS(TaxableValuation[Taxable Ag Land],TaxableValuation[Dist],$C211,TaxableValuation[Tif_NonTIF],$A$4)</f>
        <v>158005376</v>
      </c>
      <c r="I211" s="8">
        <f>SUMIFS(TaxableValuation[Taxable Ag Building],TaxableValuation[Dist],$C211,TaxableValuation[Tif_NonTIF],$A$4)</f>
        <v>2572088</v>
      </c>
      <c r="J211" s="8">
        <f>SUMIFS(TaxableValuation[Taxable Commercial],TaxableValuation[Dist],$C211,TaxableValuation[Tif_NonTIF],$A$4)</f>
        <v>18256064</v>
      </c>
      <c r="K211" s="8">
        <f>SUMIFS(TaxableValuation[Taxable Industrial],TaxableValuation[Dist],$C211,TaxableValuation[Tif_NonTIF],$A$4)</f>
        <v>22103146</v>
      </c>
      <c r="L211" s="8">
        <f>SUMIFS(TaxableValuation[Taxable Reserved],TaxableValuation[Dist],$C211,TaxableValuation[Tif_NonTIF],$A$4)</f>
        <v>0</v>
      </c>
      <c r="M211" s="8">
        <f>SUMIFS(TaxableValuation[Taxable Reserved2],TaxableValuation[Dist],$C211,TaxableValuation[Tif_NonTIF],$A$4)</f>
        <v>0</v>
      </c>
      <c r="N211" s="8">
        <f>SUMIFS(TaxableValuation[Taxable Railroads],TaxableValuation[Dist],$C211,TaxableValuation[Tif_NonTIF],$A$4)</f>
        <v>0</v>
      </c>
      <c r="O211" s="8">
        <f>SUMIFS(TaxableValuation[Taxable Utilities],TaxableValuation[Dist],$C211,TaxableValuation[Tif_NonTIF],$A$4)</f>
        <v>3266418</v>
      </c>
      <c r="P211" s="8">
        <f>SUMIFS(TaxableValuation[Taxable Other],TaxableValuation[Dist],$C211,TaxableValuation[Tif_NonTIF],$A$4)</f>
        <v>0</v>
      </c>
      <c r="Q211" s="8">
        <f>SUMIFS(TaxableValuation[Taxable Gross],TaxableValuation[Dist],$C211,TaxableValuation[Tif_NonTIF],$A$4)</f>
        <v>308833174</v>
      </c>
      <c r="R211" s="8">
        <f>SUMIFS(TaxableValuation[Taxable Military Exempt],TaxableValuation[Dist],$C211,TaxableValuation[Tif_NonTIF],$A$4)</f>
        <v>388658</v>
      </c>
      <c r="S211" s="8">
        <f>SUMIFS(TaxableValuation[Taxable Net],TaxableValuation[Dist],$C211,TaxableValuation[Tif_NonTIF],$A$4)</f>
        <v>308444516</v>
      </c>
      <c r="T211" s="8">
        <f>SUMIFS(TaxableValuation[Taxable Gas &amp; Elec Utilities],TaxableValuation[Dist],$C211,TaxableValuation[Tif_NonTIF],$A$4)</f>
        <v>4468161</v>
      </c>
      <c r="U211" s="8">
        <f t="shared" si="3"/>
        <v>312912677</v>
      </c>
    </row>
    <row r="212" spans="1:21" x14ac:dyDescent="0.25">
      <c r="A212">
        <f>'Assessed Non-TIF'!A212</f>
        <v>2024</v>
      </c>
      <c r="B212" t="str">
        <f>'Assessed Non-TIF'!B212</f>
        <v>07</v>
      </c>
      <c r="C212" t="str">
        <f>'Assessed Non-TIF'!C212</f>
        <v>0153</v>
      </c>
      <c r="D212" t="str">
        <f>'Assessed Non-TIF'!D212</f>
        <v>0153</v>
      </c>
      <c r="E212" t="str">
        <f>'Assessed Non-TIF'!E212</f>
        <v>NORTH BUTLER</v>
      </c>
      <c r="F212" t="str">
        <f>'Assessed Non-TIF'!F212</f>
        <v>North Butler</v>
      </c>
      <c r="G212" s="8">
        <f>SUMIFS(TaxableValuation[Taxable Residential],TaxableValuation[Dist],$C212,TaxableValuation[Tif_NonTIF],$A$4)</f>
        <v>107951417</v>
      </c>
      <c r="H212" s="8">
        <f>SUMIFS(TaxableValuation[Taxable Ag Land],TaxableValuation[Dist],$C212,TaxableValuation[Tif_NonTIF],$A$4)</f>
        <v>160120843</v>
      </c>
      <c r="I212" s="8">
        <f>SUMIFS(TaxableValuation[Taxable Ag Building],TaxableValuation[Dist],$C212,TaxableValuation[Tif_NonTIF],$A$4)</f>
        <v>8293193</v>
      </c>
      <c r="J212" s="8">
        <f>SUMIFS(TaxableValuation[Taxable Commercial],TaxableValuation[Dist],$C212,TaxableValuation[Tif_NonTIF],$A$4)</f>
        <v>15143103</v>
      </c>
      <c r="K212" s="8">
        <f>SUMIFS(TaxableValuation[Taxable Industrial],TaxableValuation[Dist],$C212,TaxableValuation[Tif_NonTIF],$A$4)</f>
        <v>4901555</v>
      </c>
      <c r="L212" s="8">
        <f>SUMIFS(TaxableValuation[Taxable Reserved],TaxableValuation[Dist],$C212,TaxableValuation[Tif_NonTIF],$A$4)</f>
        <v>0</v>
      </c>
      <c r="M212" s="8">
        <f>SUMIFS(TaxableValuation[Taxable Reserved2],TaxableValuation[Dist],$C212,TaxableValuation[Tif_NonTIF],$A$4)</f>
        <v>0</v>
      </c>
      <c r="N212" s="8">
        <f>SUMIFS(TaxableValuation[Taxable Railroads],TaxableValuation[Dist],$C212,TaxableValuation[Tif_NonTIF],$A$4)</f>
        <v>2255880</v>
      </c>
      <c r="O212" s="8">
        <f>SUMIFS(TaxableValuation[Taxable Utilities],TaxableValuation[Dist],$C212,TaxableValuation[Tif_NonTIF],$A$4)</f>
        <v>510169</v>
      </c>
      <c r="P212" s="8">
        <f>SUMIFS(TaxableValuation[Taxable Other],TaxableValuation[Dist],$C212,TaxableValuation[Tif_NonTIF],$A$4)</f>
        <v>0</v>
      </c>
      <c r="Q212" s="8">
        <f>SUMIFS(TaxableValuation[Taxable Gross],TaxableValuation[Dist],$C212,TaxableValuation[Tif_NonTIF],$A$4)</f>
        <v>299176160</v>
      </c>
      <c r="R212" s="8">
        <f>SUMIFS(TaxableValuation[Taxable Military Exempt],TaxableValuation[Dist],$C212,TaxableValuation[Tif_NonTIF],$A$4)</f>
        <v>383364</v>
      </c>
      <c r="S212" s="8">
        <f>SUMIFS(TaxableValuation[Taxable Net],TaxableValuation[Dist],$C212,TaxableValuation[Tif_NonTIF],$A$4)</f>
        <v>298792796</v>
      </c>
      <c r="T212" s="8">
        <f>SUMIFS(TaxableValuation[Taxable Gas &amp; Elec Utilities],TaxableValuation[Dist],$C212,TaxableValuation[Tif_NonTIF],$A$4)</f>
        <v>3573845</v>
      </c>
      <c r="U212" s="8">
        <f t="shared" si="3"/>
        <v>302366641</v>
      </c>
    </row>
    <row r="213" spans="1:21" x14ac:dyDescent="0.25">
      <c r="A213">
        <f>'Assessed Non-TIF'!A213</f>
        <v>2024</v>
      </c>
      <c r="B213" t="str">
        <f>'Assessed Non-TIF'!B213</f>
        <v>10</v>
      </c>
      <c r="C213" t="str">
        <f>'Assessed Non-TIF'!C213</f>
        <v>3691</v>
      </c>
      <c r="D213" t="str">
        <f>'Assessed Non-TIF'!D213</f>
        <v>3691</v>
      </c>
      <c r="E213" t="str">
        <f>'Assessed Non-TIF'!E213</f>
        <v>NORTH CEDAR</v>
      </c>
      <c r="F213" t="str">
        <f>'Assessed Non-TIF'!F213</f>
        <v>North Cedar</v>
      </c>
      <c r="G213" s="8">
        <f>SUMIFS(TaxableValuation[Taxable Residential],TaxableValuation[Dist],$C213,TaxableValuation[Tif_NonTIF],$A$4)</f>
        <v>143986789</v>
      </c>
      <c r="H213" s="8">
        <f>SUMIFS(TaxableValuation[Taxable Ag Land],TaxableValuation[Dist],$C213,TaxableValuation[Tif_NonTIF],$A$4)</f>
        <v>180285061</v>
      </c>
      <c r="I213" s="8">
        <f>SUMIFS(TaxableValuation[Taxable Ag Building],TaxableValuation[Dist],$C213,TaxableValuation[Tif_NonTIF],$A$4)</f>
        <v>5509496</v>
      </c>
      <c r="J213" s="8">
        <f>SUMIFS(TaxableValuation[Taxable Commercial],TaxableValuation[Dist],$C213,TaxableValuation[Tif_NonTIF],$A$4)</f>
        <v>15614857</v>
      </c>
      <c r="K213" s="8">
        <f>SUMIFS(TaxableValuation[Taxable Industrial],TaxableValuation[Dist],$C213,TaxableValuation[Tif_NonTIF],$A$4)</f>
        <v>8763730</v>
      </c>
      <c r="L213" s="8">
        <f>SUMIFS(TaxableValuation[Taxable Reserved],TaxableValuation[Dist],$C213,TaxableValuation[Tif_NonTIF],$A$4)</f>
        <v>0</v>
      </c>
      <c r="M213" s="8">
        <f>SUMIFS(TaxableValuation[Taxable Reserved2],TaxableValuation[Dist],$C213,TaxableValuation[Tif_NonTIF],$A$4)</f>
        <v>0</v>
      </c>
      <c r="N213" s="8">
        <f>SUMIFS(TaxableValuation[Taxable Railroads],TaxableValuation[Dist],$C213,TaxableValuation[Tif_NonTIF],$A$4)</f>
        <v>26786594</v>
      </c>
      <c r="O213" s="8">
        <f>SUMIFS(TaxableValuation[Taxable Utilities],TaxableValuation[Dist],$C213,TaxableValuation[Tif_NonTIF],$A$4)</f>
        <v>3618893</v>
      </c>
      <c r="P213" s="8">
        <f>SUMIFS(TaxableValuation[Taxable Other],TaxableValuation[Dist],$C213,TaxableValuation[Tif_NonTIF],$A$4)</f>
        <v>0</v>
      </c>
      <c r="Q213" s="8">
        <f>SUMIFS(TaxableValuation[Taxable Gross],TaxableValuation[Dist],$C213,TaxableValuation[Tif_NonTIF],$A$4)</f>
        <v>384565420</v>
      </c>
      <c r="R213" s="8">
        <f>SUMIFS(TaxableValuation[Taxable Military Exempt],TaxableValuation[Dist],$C213,TaxableValuation[Tif_NonTIF],$A$4)</f>
        <v>531524</v>
      </c>
      <c r="S213" s="8">
        <f>SUMIFS(TaxableValuation[Taxable Net],TaxableValuation[Dist],$C213,TaxableValuation[Tif_NonTIF],$A$4)</f>
        <v>384033896</v>
      </c>
      <c r="T213" s="8">
        <f>SUMIFS(TaxableValuation[Taxable Gas &amp; Elec Utilities],TaxableValuation[Dist],$C213,TaxableValuation[Tif_NonTIF],$A$4)</f>
        <v>4053231</v>
      </c>
      <c r="U213" s="8">
        <f t="shared" si="3"/>
        <v>388087127</v>
      </c>
    </row>
    <row r="214" spans="1:21" x14ac:dyDescent="0.25">
      <c r="A214">
        <f>'Assessed Non-TIF'!A214</f>
        <v>2024</v>
      </c>
      <c r="B214" t="str">
        <f>'Assessed Non-TIF'!B214</f>
        <v>01</v>
      </c>
      <c r="C214" t="str">
        <f>'Assessed Non-TIF'!C214</f>
        <v>4774</v>
      </c>
      <c r="D214" t="str">
        <f>'Assessed Non-TIF'!D214</f>
        <v>4774</v>
      </c>
      <c r="E214" t="str">
        <f>'Assessed Non-TIF'!E214</f>
        <v>NORTH FAYETTE VALLEY</v>
      </c>
      <c r="F214" t="str">
        <f>'Assessed Non-TIF'!F214</f>
        <v>North Fayette Valley</v>
      </c>
      <c r="G214" s="8">
        <f>SUMIFS(TaxableValuation[Taxable Residential],TaxableValuation[Dist],$C214,TaxableValuation[Tif_NonTIF],$A$4)</f>
        <v>233013616</v>
      </c>
      <c r="H214" s="8">
        <f>SUMIFS(TaxableValuation[Taxable Ag Land],TaxableValuation[Dist],$C214,TaxableValuation[Tif_NonTIF],$A$4)</f>
        <v>204051281</v>
      </c>
      <c r="I214" s="8">
        <f>SUMIFS(TaxableValuation[Taxable Ag Building],TaxableValuation[Dist],$C214,TaxableValuation[Tif_NonTIF],$A$4)</f>
        <v>20372277</v>
      </c>
      <c r="J214" s="8">
        <f>SUMIFS(TaxableValuation[Taxable Commercial],TaxableValuation[Dist],$C214,TaxableValuation[Tif_NonTIF],$A$4)</f>
        <v>33045852</v>
      </c>
      <c r="K214" s="8">
        <f>SUMIFS(TaxableValuation[Taxable Industrial],TaxableValuation[Dist],$C214,TaxableValuation[Tif_NonTIF],$A$4)</f>
        <v>8667287</v>
      </c>
      <c r="L214" s="8">
        <f>SUMIFS(TaxableValuation[Taxable Reserved],TaxableValuation[Dist],$C214,TaxableValuation[Tif_NonTIF],$A$4)</f>
        <v>0</v>
      </c>
      <c r="M214" s="8">
        <f>SUMIFS(TaxableValuation[Taxable Reserved2],TaxableValuation[Dist],$C214,TaxableValuation[Tif_NonTIF],$A$4)</f>
        <v>0</v>
      </c>
      <c r="N214" s="8">
        <f>SUMIFS(TaxableValuation[Taxable Railroads],TaxableValuation[Dist],$C214,TaxableValuation[Tif_NonTIF],$A$4)</f>
        <v>0</v>
      </c>
      <c r="O214" s="8">
        <f>SUMIFS(TaxableValuation[Taxable Utilities],TaxableValuation[Dist],$C214,TaxableValuation[Tif_NonTIF],$A$4)</f>
        <v>4177915</v>
      </c>
      <c r="P214" s="8">
        <f>SUMIFS(TaxableValuation[Taxable Other],TaxableValuation[Dist],$C214,TaxableValuation[Tif_NonTIF],$A$4)</f>
        <v>0</v>
      </c>
      <c r="Q214" s="8">
        <f>SUMIFS(TaxableValuation[Taxable Gross],TaxableValuation[Dist],$C214,TaxableValuation[Tif_NonTIF],$A$4)</f>
        <v>503328228</v>
      </c>
      <c r="R214" s="8">
        <f>SUMIFS(TaxableValuation[Taxable Military Exempt],TaxableValuation[Dist],$C214,TaxableValuation[Tif_NonTIF],$A$4)</f>
        <v>722280</v>
      </c>
      <c r="S214" s="8">
        <f>SUMIFS(TaxableValuation[Taxable Net],TaxableValuation[Dist],$C214,TaxableValuation[Tif_NonTIF],$A$4)</f>
        <v>502605948</v>
      </c>
      <c r="T214" s="8">
        <f>SUMIFS(TaxableValuation[Taxable Gas &amp; Elec Utilities],TaxableValuation[Dist],$C214,TaxableValuation[Tif_NonTIF],$A$4)</f>
        <v>7572722</v>
      </c>
      <c r="U214" s="8">
        <f t="shared" si="3"/>
        <v>510178670</v>
      </c>
    </row>
    <row r="215" spans="1:21" x14ac:dyDescent="0.25">
      <c r="A215">
        <f>'Assessed Non-TIF'!A215</f>
        <v>2024</v>
      </c>
      <c r="B215" t="str">
        <f>'Assessed Non-TIF'!B215</f>
        <v>07</v>
      </c>
      <c r="C215" t="str">
        <f>'Assessed Non-TIF'!C215</f>
        <v>0873</v>
      </c>
      <c r="D215" t="str">
        <f>'Assessed Non-TIF'!D215</f>
        <v>0873</v>
      </c>
      <c r="E215" t="str">
        <f>'Assessed Non-TIF'!E215</f>
        <v>NORTH IOWA</v>
      </c>
      <c r="F215" t="str">
        <f>'Assessed Non-TIF'!F215</f>
        <v>North Iowa</v>
      </c>
      <c r="G215" s="8">
        <f>SUMIFS(TaxableValuation[Taxable Residential],TaxableValuation[Dist],$C215,TaxableValuation[Tif_NonTIF],$A$4)</f>
        <v>60178463</v>
      </c>
      <c r="H215" s="8">
        <f>SUMIFS(TaxableValuation[Taxable Ag Land],TaxableValuation[Dist],$C215,TaxableValuation[Tif_NonTIF],$A$4)</f>
        <v>237117599</v>
      </c>
      <c r="I215" s="8">
        <f>SUMIFS(TaxableValuation[Taxable Ag Building],TaxableValuation[Dist],$C215,TaxableValuation[Tif_NonTIF],$A$4)</f>
        <v>15061533</v>
      </c>
      <c r="J215" s="8">
        <f>SUMIFS(TaxableValuation[Taxable Commercial],TaxableValuation[Dist],$C215,TaxableValuation[Tif_NonTIF],$A$4)</f>
        <v>26148146</v>
      </c>
      <c r="K215" s="8">
        <f>SUMIFS(TaxableValuation[Taxable Industrial],TaxableValuation[Dist],$C215,TaxableValuation[Tif_NonTIF],$A$4)</f>
        <v>17681061</v>
      </c>
      <c r="L215" s="8">
        <f>SUMIFS(TaxableValuation[Taxable Reserved],TaxableValuation[Dist],$C215,TaxableValuation[Tif_NonTIF],$A$4)</f>
        <v>0</v>
      </c>
      <c r="M215" s="8">
        <f>SUMIFS(TaxableValuation[Taxable Reserved2],TaxableValuation[Dist],$C215,TaxableValuation[Tif_NonTIF],$A$4)</f>
        <v>0</v>
      </c>
      <c r="N215" s="8">
        <f>SUMIFS(TaxableValuation[Taxable Railroads],TaxableValuation[Dist],$C215,TaxableValuation[Tif_NonTIF],$A$4)</f>
        <v>15657166</v>
      </c>
      <c r="O215" s="8">
        <f>SUMIFS(TaxableValuation[Taxable Utilities],TaxableValuation[Dist],$C215,TaxableValuation[Tif_NonTIF],$A$4)</f>
        <v>10126696</v>
      </c>
      <c r="P215" s="8">
        <f>SUMIFS(TaxableValuation[Taxable Other],TaxableValuation[Dist],$C215,TaxableValuation[Tif_NonTIF],$A$4)</f>
        <v>0</v>
      </c>
      <c r="Q215" s="8">
        <f>SUMIFS(TaxableValuation[Taxable Gross],TaxableValuation[Dist],$C215,TaxableValuation[Tif_NonTIF],$A$4)</f>
        <v>381970664</v>
      </c>
      <c r="R215" s="8">
        <f>SUMIFS(TaxableValuation[Taxable Military Exempt],TaxableValuation[Dist],$C215,TaxableValuation[Tif_NonTIF],$A$4)</f>
        <v>290764</v>
      </c>
      <c r="S215" s="8">
        <f>SUMIFS(TaxableValuation[Taxable Net],TaxableValuation[Dist],$C215,TaxableValuation[Tif_NonTIF],$A$4)</f>
        <v>381679900</v>
      </c>
      <c r="T215" s="8">
        <f>SUMIFS(TaxableValuation[Taxable Gas &amp; Elec Utilities],TaxableValuation[Dist],$C215,TaxableValuation[Tif_NonTIF],$A$4)</f>
        <v>6874374</v>
      </c>
      <c r="U215" s="8">
        <f t="shared" si="3"/>
        <v>388554274</v>
      </c>
    </row>
    <row r="216" spans="1:21" x14ac:dyDescent="0.25">
      <c r="A216">
        <f>'Assessed Non-TIF'!A216</f>
        <v>2024</v>
      </c>
      <c r="B216" t="str">
        <f>'Assessed Non-TIF'!B216</f>
        <v>05</v>
      </c>
      <c r="C216" t="str">
        <f>'Assessed Non-TIF'!C216</f>
        <v>4778</v>
      </c>
      <c r="D216" t="str">
        <f>'Assessed Non-TIF'!D216</f>
        <v>4778</v>
      </c>
      <c r="E216" t="str">
        <f>'Assessed Non-TIF'!E216</f>
        <v>NORTH KOSSUTH</v>
      </c>
      <c r="F216" t="str">
        <f>'Assessed Non-TIF'!F216</f>
        <v>North Kossuth</v>
      </c>
      <c r="G216" s="8">
        <f>SUMIFS(TaxableValuation[Taxable Residential],TaxableValuation[Dist],$C216,TaxableValuation[Tif_NonTIF],$A$4)</f>
        <v>44884948</v>
      </c>
      <c r="H216" s="8">
        <f>SUMIFS(TaxableValuation[Taxable Ag Land],TaxableValuation[Dist],$C216,TaxableValuation[Tif_NonTIF],$A$4)</f>
        <v>170259986</v>
      </c>
      <c r="I216" s="8">
        <f>SUMIFS(TaxableValuation[Taxable Ag Building],TaxableValuation[Dist],$C216,TaxableValuation[Tif_NonTIF],$A$4)</f>
        <v>12066963</v>
      </c>
      <c r="J216" s="8">
        <f>SUMIFS(TaxableValuation[Taxable Commercial],TaxableValuation[Dist],$C216,TaxableValuation[Tif_NonTIF],$A$4)</f>
        <v>17443290</v>
      </c>
      <c r="K216" s="8">
        <f>SUMIFS(TaxableValuation[Taxable Industrial],TaxableValuation[Dist],$C216,TaxableValuation[Tif_NonTIF],$A$4)</f>
        <v>24469564</v>
      </c>
      <c r="L216" s="8">
        <f>SUMIFS(TaxableValuation[Taxable Reserved],TaxableValuation[Dist],$C216,TaxableValuation[Tif_NonTIF],$A$4)</f>
        <v>0</v>
      </c>
      <c r="M216" s="8">
        <f>SUMIFS(TaxableValuation[Taxable Reserved2],TaxableValuation[Dist],$C216,TaxableValuation[Tif_NonTIF],$A$4)</f>
        <v>0</v>
      </c>
      <c r="N216" s="8">
        <f>SUMIFS(TaxableValuation[Taxable Railroads],TaxableValuation[Dist],$C216,TaxableValuation[Tif_NonTIF],$A$4)</f>
        <v>16582153</v>
      </c>
      <c r="O216" s="8">
        <f>SUMIFS(TaxableValuation[Taxable Utilities],TaxableValuation[Dist],$C216,TaxableValuation[Tif_NonTIF],$A$4)</f>
        <v>6499049</v>
      </c>
      <c r="P216" s="8">
        <f>SUMIFS(TaxableValuation[Taxable Other],TaxableValuation[Dist],$C216,TaxableValuation[Tif_NonTIF],$A$4)</f>
        <v>0</v>
      </c>
      <c r="Q216" s="8">
        <f>SUMIFS(TaxableValuation[Taxable Gross],TaxableValuation[Dist],$C216,TaxableValuation[Tif_NonTIF],$A$4)</f>
        <v>292205953</v>
      </c>
      <c r="R216" s="8">
        <f>SUMIFS(TaxableValuation[Taxable Military Exempt],TaxableValuation[Dist],$C216,TaxableValuation[Tif_NonTIF],$A$4)</f>
        <v>198164</v>
      </c>
      <c r="S216" s="8">
        <f>SUMIFS(TaxableValuation[Taxable Net],TaxableValuation[Dist],$C216,TaxableValuation[Tif_NonTIF],$A$4)</f>
        <v>292007789</v>
      </c>
      <c r="T216" s="8">
        <f>SUMIFS(TaxableValuation[Taxable Gas &amp; Elec Utilities],TaxableValuation[Dist],$C216,TaxableValuation[Tif_NonTIF],$A$4)</f>
        <v>15108560</v>
      </c>
      <c r="U216" s="8">
        <f t="shared" si="3"/>
        <v>307116349</v>
      </c>
    </row>
    <row r="217" spans="1:21" x14ac:dyDescent="0.25">
      <c r="A217">
        <f>'Assessed Non-TIF'!A217</f>
        <v>2024</v>
      </c>
      <c r="B217" t="str">
        <f>'Assessed Non-TIF'!B217</f>
        <v>10</v>
      </c>
      <c r="C217" t="str">
        <f>'Assessed Non-TIF'!C217</f>
        <v>4777</v>
      </c>
      <c r="D217" t="str">
        <f>'Assessed Non-TIF'!D217</f>
        <v>4777</v>
      </c>
      <c r="E217" t="str">
        <f>'Assessed Non-TIF'!E217</f>
        <v>NORTH LINN</v>
      </c>
      <c r="F217" t="str">
        <f>'Assessed Non-TIF'!F217</f>
        <v>North Linn</v>
      </c>
      <c r="G217" s="8">
        <f>SUMIFS(TaxableValuation[Taxable Residential],TaxableValuation[Dist],$C217,TaxableValuation[Tif_NonTIF],$A$4)</f>
        <v>130733151</v>
      </c>
      <c r="H217" s="8">
        <f>SUMIFS(TaxableValuation[Taxable Ag Land],TaxableValuation[Dist],$C217,TaxableValuation[Tif_NonTIF],$A$4)</f>
        <v>119966667</v>
      </c>
      <c r="I217" s="8">
        <f>SUMIFS(TaxableValuation[Taxable Ag Building],TaxableValuation[Dist],$C217,TaxableValuation[Tif_NonTIF],$A$4)</f>
        <v>5854673</v>
      </c>
      <c r="J217" s="8">
        <f>SUMIFS(TaxableValuation[Taxable Commercial],TaxableValuation[Dist],$C217,TaxableValuation[Tif_NonTIF],$A$4)</f>
        <v>6258937</v>
      </c>
      <c r="K217" s="8">
        <f>SUMIFS(TaxableValuation[Taxable Industrial],TaxableValuation[Dist],$C217,TaxableValuation[Tif_NonTIF],$A$4)</f>
        <v>281352</v>
      </c>
      <c r="L217" s="8">
        <f>SUMIFS(TaxableValuation[Taxable Reserved],TaxableValuation[Dist],$C217,TaxableValuation[Tif_NonTIF],$A$4)</f>
        <v>0</v>
      </c>
      <c r="M217" s="8">
        <f>SUMIFS(TaxableValuation[Taxable Reserved2],TaxableValuation[Dist],$C217,TaxableValuation[Tif_NonTIF],$A$4)</f>
        <v>0</v>
      </c>
      <c r="N217" s="8">
        <f>SUMIFS(TaxableValuation[Taxable Railroads],TaxableValuation[Dist],$C217,TaxableValuation[Tif_NonTIF],$A$4)</f>
        <v>1591619</v>
      </c>
      <c r="O217" s="8">
        <f>SUMIFS(TaxableValuation[Taxable Utilities],TaxableValuation[Dist],$C217,TaxableValuation[Tif_NonTIF],$A$4)</f>
        <v>245854</v>
      </c>
      <c r="P217" s="8">
        <f>SUMIFS(TaxableValuation[Taxable Other],TaxableValuation[Dist],$C217,TaxableValuation[Tif_NonTIF],$A$4)</f>
        <v>0</v>
      </c>
      <c r="Q217" s="8">
        <f>SUMIFS(TaxableValuation[Taxable Gross],TaxableValuation[Dist],$C217,TaxableValuation[Tif_NonTIF],$A$4)</f>
        <v>264932253</v>
      </c>
      <c r="R217" s="8">
        <f>SUMIFS(TaxableValuation[Taxable Military Exempt],TaxableValuation[Dist],$C217,TaxableValuation[Tif_NonTIF],$A$4)</f>
        <v>314354</v>
      </c>
      <c r="S217" s="8">
        <f>SUMIFS(TaxableValuation[Taxable Net],TaxableValuation[Dist],$C217,TaxableValuation[Tif_NonTIF],$A$4)</f>
        <v>264617899</v>
      </c>
      <c r="T217" s="8">
        <f>SUMIFS(TaxableValuation[Taxable Gas &amp; Elec Utilities],TaxableValuation[Dist],$C217,TaxableValuation[Tif_NonTIF],$A$4)</f>
        <v>7937736</v>
      </c>
      <c r="U217" s="8">
        <f t="shared" si="3"/>
        <v>272555635</v>
      </c>
    </row>
    <row r="218" spans="1:21" x14ac:dyDescent="0.25">
      <c r="A218">
        <f>'Assessed Non-TIF'!A218</f>
        <v>2024</v>
      </c>
      <c r="B218" t="str">
        <f>'Assessed Non-TIF'!B218</f>
        <v>15</v>
      </c>
      <c r="C218" t="str">
        <f>'Assessed Non-TIF'!C218</f>
        <v>4776</v>
      </c>
      <c r="D218" t="str">
        <f>'Assessed Non-TIF'!D218</f>
        <v>4776</v>
      </c>
      <c r="E218" t="str">
        <f>'Assessed Non-TIF'!E218</f>
        <v>NORTH MAHASKA</v>
      </c>
      <c r="F218" t="str">
        <f>'Assessed Non-TIF'!F218</f>
        <v>North Mahaska</v>
      </c>
      <c r="G218" s="8">
        <f>SUMIFS(TaxableValuation[Taxable Residential],TaxableValuation[Dist],$C218,TaxableValuation[Tif_NonTIF],$A$4)</f>
        <v>75277150</v>
      </c>
      <c r="H218" s="8">
        <f>SUMIFS(TaxableValuation[Taxable Ag Land],TaxableValuation[Dist],$C218,TaxableValuation[Tif_NonTIF],$A$4)</f>
        <v>121055236</v>
      </c>
      <c r="I218" s="8">
        <f>SUMIFS(TaxableValuation[Taxable Ag Building],TaxableValuation[Dist],$C218,TaxableValuation[Tif_NonTIF],$A$4)</f>
        <v>6828738</v>
      </c>
      <c r="J218" s="8">
        <f>SUMIFS(TaxableValuation[Taxable Commercial],TaxableValuation[Dist],$C218,TaxableValuation[Tif_NonTIF],$A$4)</f>
        <v>4882264</v>
      </c>
      <c r="K218" s="8">
        <f>SUMIFS(TaxableValuation[Taxable Industrial],TaxableValuation[Dist],$C218,TaxableValuation[Tif_NonTIF],$A$4)</f>
        <v>8110855</v>
      </c>
      <c r="L218" s="8">
        <f>SUMIFS(TaxableValuation[Taxable Reserved],TaxableValuation[Dist],$C218,TaxableValuation[Tif_NonTIF],$A$4)</f>
        <v>0</v>
      </c>
      <c r="M218" s="8">
        <f>SUMIFS(TaxableValuation[Taxable Reserved2],TaxableValuation[Dist],$C218,TaxableValuation[Tif_NonTIF],$A$4)</f>
        <v>0</v>
      </c>
      <c r="N218" s="8">
        <f>SUMIFS(TaxableValuation[Taxable Railroads],TaxableValuation[Dist],$C218,TaxableValuation[Tif_NonTIF],$A$4)</f>
        <v>15443602</v>
      </c>
      <c r="O218" s="8">
        <f>SUMIFS(TaxableValuation[Taxable Utilities],TaxableValuation[Dist],$C218,TaxableValuation[Tif_NonTIF],$A$4)</f>
        <v>43828875</v>
      </c>
      <c r="P218" s="8">
        <f>SUMIFS(TaxableValuation[Taxable Other],TaxableValuation[Dist],$C218,TaxableValuation[Tif_NonTIF],$A$4)</f>
        <v>0</v>
      </c>
      <c r="Q218" s="8">
        <f>SUMIFS(TaxableValuation[Taxable Gross],TaxableValuation[Dist],$C218,TaxableValuation[Tif_NonTIF],$A$4)</f>
        <v>275426720</v>
      </c>
      <c r="R218" s="8">
        <f>SUMIFS(TaxableValuation[Taxable Military Exempt],TaxableValuation[Dist],$C218,TaxableValuation[Tif_NonTIF],$A$4)</f>
        <v>173012</v>
      </c>
      <c r="S218" s="8">
        <f>SUMIFS(TaxableValuation[Taxable Net],TaxableValuation[Dist],$C218,TaxableValuation[Tif_NonTIF],$A$4)</f>
        <v>275253708</v>
      </c>
      <c r="T218" s="8">
        <f>SUMIFS(TaxableValuation[Taxable Gas &amp; Elec Utilities],TaxableValuation[Dist],$C218,TaxableValuation[Tif_NonTIF],$A$4)</f>
        <v>17674654</v>
      </c>
      <c r="U218" s="8">
        <f t="shared" si="3"/>
        <v>292928362</v>
      </c>
    </row>
    <row r="219" spans="1:21" x14ac:dyDescent="0.25">
      <c r="A219">
        <f>'Assessed Non-TIF'!A219</f>
        <v>2024</v>
      </c>
      <c r="B219" t="str">
        <f>'Assessed Non-TIF'!B219</f>
        <v>11</v>
      </c>
      <c r="C219" t="str">
        <f>'Assessed Non-TIF'!C219</f>
        <v>4779</v>
      </c>
      <c r="D219" t="str">
        <f>'Assessed Non-TIF'!D219</f>
        <v>4779</v>
      </c>
      <c r="E219" t="str">
        <f>'Assessed Non-TIF'!E219</f>
        <v>NORTH POLK</v>
      </c>
      <c r="F219" t="str">
        <f>'Assessed Non-TIF'!F219</f>
        <v>North Polk</v>
      </c>
      <c r="G219" s="8">
        <f>SUMIFS(TaxableValuation[Taxable Residential],TaxableValuation[Dist],$C219,TaxableValuation[Tif_NonTIF],$A$4)</f>
        <v>489385829</v>
      </c>
      <c r="H219" s="8">
        <f>SUMIFS(TaxableValuation[Taxable Ag Land],TaxableValuation[Dist],$C219,TaxableValuation[Tif_NonTIF],$A$4)</f>
        <v>54411689</v>
      </c>
      <c r="I219" s="8">
        <f>SUMIFS(TaxableValuation[Taxable Ag Building],TaxableValuation[Dist],$C219,TaxableValuation[Tif_NonTIF],$A$4)</f>
        <v>3394813</v>
      </c>
      <c r="J219" s="8">
        <f>SUMIFS(TaxableValuation[Taxable Commercial],TaxableValuation[Dist],$C219,TaxableValuation[Tif_NonTIF],$A$4)</f>
        <v>41114054</v>
      </c>
      <c r="K219" s="8">
        <f>SUMIFS(TaxableValuation[Taxable Industrial],TaxableValuation[Dist],$C219,TaxableValuation[Tif_NonTIF],$A$4)</f>
        <v>992702</v>
      </c>
      <c r="L219" s="8">
        <f>SUMIFS(TaxableValuation[Taxable Reserved],TaxableValuation[Dist],$C219,TaxableValuation[Tif_NonTIF],$A$4)</f>
        <v>0</v>
      </c>
      <c r="M219" s="8">
        <f>SUMIFS(TaxableValuation[Taxable Reserved2],TaxableValuation[Dist],$C219,TaxableValuation[Tif_NonTIF],$A$4)</f>
        <v>0</v>
      </c>
      <c r="N219" s="8">
        <f>SUMIFS(TaxableValuation[Taxable Railroads],TaxableValuation[Dist],$C219,TaxableValuation[Tif_NonTIF],$A$4)</f>
        <v>9429913</v>
      </c>
      <c r="O219" s="8">
        <f>SUMIFS(TaxableValuation[Taxable Utilities],TaxableValuation[Dist],$C219,TaxableValuation[Tif_NonTIF],$A$4)</f>
        <v>2668671</v>
      </c>
      <c r="P219" s="8">
        <f>SUMIFS(TaxableValuation[Taxable Other],TaxableValuation[Dist],$C219,TaxableValuation[Tif_NonTIF],$A$4)</f>
        <v>0</v>
      </c>
      <c r="Q219" s="8">
        <f>SUMIFS(TaxableValuation[Taxable Gross],TaxableValuation[Dist],$C219,TaxableValuation[Tif_NonTIF],$A$4)</f>
        <v>601397671</v>
      </c>
      <c r="R219" s="8">
        <f>SUMIFS(TaxableValuation[Taxable Military Exempt],TaxableValuation[Dist],$C219,TaxableValuation[Tif_NonTIF],$A$4)</f>
        <v>490780</v>
      </c>
      <c r="S219" s="8">
        <f>SUMIFS(TaxableValuation[Taxable Net],TaxableValuation[Dist],$C219,TaxableValuation[Tif_NonTIF],$A$4)</f>
        <v>600906891</v>
      </c>
      <c r="T219" s="8">
        <f>SUMIFS(TaxableValuation[Taxable Gas &amp; Elec Utilities],TaxableValuation[Dist],$C219,TaxableValuation[Tif_NonTIF],$A$4)</f>
        <v>10496802</v>
      </c>
      <c r="U219" s="8">
        <f t="shared" si="3"/>
        <v>611403693</v>
      </c>
    </row>
    <row r="220" spans="1:21" x14ac:dyDescent="0.25">
      <c r="A220">
        <f>'Assessed Non-TIF'!A220</f>
        <v>2024</v>
      </c>
      <c r="B220" t="str">
        <f>'Assessed Non-TIF'!B220</f>
        <v>09</v>
      </c>
      <c r="C220" t="str">
        <f>'Assessed Non-TIF'!C220</f>
        <v>4784</v>
      </c>
      <c r="D220" t="str">
        <f>'Assessed Non-TIF'!D220</f>
        <v>4784</v>
      </c>
      <c r="E220" t="str">
        <f>'Assessed Non-TIF'!E220</f>
        <v>NORTH SCOTT</v>
      </c>
      <c r="F220" t="str">
        <f>'Assessed Non-TIF'!F220</f>
        <v>North Scott</v>
      </c>
      <c r="G220" s="8">
        <f>SUMIFS(TaxableValuation[Taxable Residential],TaxableValuation[Dist],$C220,TaxableValuation[Tif_NonTIF],$A$4)</f>
        <v>769755794</v>
      </c>
      <c r="H220" s="8">
        <f>SUMIFS(TaxableValuation[Taxable Ag Land],TaxableValuation[Dist],$C220,TaxableValuation[Tif_NonTIF],$A$4)</f>
        <v>148508412</v>
      </c>
      <c r="I220" s="8">
        <f>SUMIFS(TaxableValuation[Taxable Ag Building],TaxableValuation[Dist],$C220,TaxableValuation[Tif_NonTIF],$A$4)</f>
        <v>13409293</v>
      </c>
      <c r="J220" s="8">
        <f>SUMIFS(TaxableValuation[Taxable Commercial],TaxableValuation[Dist],$C220,TaxableValuation[Tif_NonTIF],$A$4)</f>
        <v>221242692</v>
      </c>
      <c r="K220" s="8">
        <f>SUMIFS(TaxableValuation[Taxable Industrial],TaxableValuation[Dist],$C220,TaxableValuation[Tif_NonTIF],$A$4)</f>
        <v>95007782</v>
      </c>
      <c r="L220" s="8">
        <f>SUMIFS(TaxableValuation[Taxable Reserved],TaxableValuation[Dist],$C220,TaxableValuation[Tif_NonTIF],$A$4)</f>
        <v>0</v>
      </c>
      <c r="M220" s="8">
        <f>SUMIFS(TaxableValuation[Taxable Reserved2],TaxableValuation[Dist],$C220,TaxableValuation[Tif_NonTIF],$A$4)</f>
        <v>0</v>
      </c>
      <c r="N220" s="8">
        <f>SUMIFS(TaxableValuation[Taxable Railroads],TaxableValuation[Dist],$C220,TaxableValuation[Tif_NonTIF],$A$4)</f>
        <v>2335148</v>
      </c>
      <c r="O220" s="8">
        <f>SUMIFS(TaxableValuation[Taxable Utilities],TaxableValuation[Dist],$C220,TaxableValuation[Tif_NonTIF],$A$4)</f>
        <v>27660037</v>
      </c>
      <c r="P220" s="8">
        <f>SUMIFS(TaxableValuation[Taxable Other],TaxableValuation[Dist],$C220,TaxableValuation[Tif_NonTIF],$A$4)</f>
        <v>0</v>
      </c>
      <c r="Q220" s="8">
        <f>SUMIFS(TaxableValuation[Taxable Gross],TaxableValuation[Dist],$C220,TaxableValuation[Tif_NonTIF],$A$4)</f>
        <v>1277919158</v>
      </c>
      <c r="R220" s="8">
        <f>SUMIFS(TaxableValuation[Taxable Military Exempt],TaxableValuation[Dist],$C220,TaxableValuation[Tif_NonTIF],$A$4)</f>
        <v>1396408</v>
      </c>
      <c r="S220" s="8">
        <f>SUMIFS(TaxableValuation[Taxable Net],TaxableValuation[Dist],$C220,TaxableValuation[Tif_NonTIF],$A$4)</f>
        <v>1276522750</v>
      </c>
      <c r="T220" s="8">
        <f>SUMIFS(TaxableValuation[Taxable Gas &amp; Elec Utilities],TaxableValuation[Dist],$C220,TaxableValuation[Tif_NonTIF],$A$4)</f>
        <v>44073900</v>
      </c>
      <c r="U220" s="8">
        <f t="shared" si="3"/>
        <v>1320596650</v>
      </c>
    </row>
    <row r="221" spans="1:21" x14ac:dyDescent="0.25">
      <c r="A221">
        <f>'Assessed Non-TIF'!A221</f>
        <v>2024</v>
      </c>
      <c r="B221" t="str">
        <f>'Assessed Non-TIF'!B221</f>
        <v>07</v>
      </c>
      <c r="C221" t="str">
        <f>'Assessed Non-TIF'!C221</f>
        <v>4785</v>
      </c>
      <c r="D221" t="str">
        <f>'Assessed Non-TIF'!D221</f>
        <v>4785</v>
      </c>
      <c r="E221" t="str">
        <f>'Assessed Non-TIF'!E221</f>
        <v>NORTH TAMA</v>
      </c>
      <c r="F221" t="str">
        <f>'Assessed Non-TIF'!F221</f>
        <v>North Tama</v>
      </c>
      <c r="G221" s="8">
        <f>SUMIFS(TaxableValuation[Taxable Residential],TaxableValuation[Dist],$C221,TaxableValuation[Tif_NonTIF],$A$4)</f>
        <v>94419266</v>
      </c>
      <c r="H221" s="8">
        <f>SUMIFS(TaxableValuation[Taxable Ag Land],TaxableValuation[Dist],$C221,TaxableValuation[Tif_NonTIF],$A$4)</f>
        <v>152150807</v>
      </c>
      <c r="I221" s="8">
        <f>SUMIFS(TaxableValuation[Taxable Ag Building],TaxableValuation[Dist],$C221,TaxableValuation[Tif_NonTIF],$A$4)</f>
        <v>2878712</v>
      </c>
      <c r="J221" s="8">
        <f>SUMIFS(TaxableValuation[Taxable Commercial],TaxableValuation[Dist],$C221,TaxableValuation[Tif_NonTIF],$A$4)</f>
        <v>19944699</v>
      </c>
      <c r="K221" s="8">
        <f>SUMIFS(TaxableValuation[Taxable Industrial],TaxableValuation[Dist],$C221,TaxableValuation[Tif_NonTIF],$A$4)</f>
        <v>1917590</v>
      </c>
      <c r="L221" s="8">
        <f>SUMIFS(TaxableValuation[Taxable Reserved],TaxableValuation[Dist],$C221,TaxableValuation[Tif_NonTIF],$A$4)</f>
        <v>0</v>
      </c>
      <c r="M221" s="8">
        <f>SUMIFS(TaxableValuation[Taxable Reserved2],TaxableValuation[Dist],$C221,TaxableValuation[Tif_NonTIF],$A$4)</f>
        <v>0</v>
      </c>
      <c r="N221" s="8">
        <f>SUMIFS(TaxableValuation[Taxable Railroads],TaxableValuation[Dist],$C221,TaxableValuation[Tif_NonTIF],$A$4)</f>
        <v>0</v>
      </c>
      <c r="O221" s="8">
        <f>SUMIFS(TaxableValuation[Taxable Utilities],TaxableValuation[Dist],$C221,TaxableValuation[Tif_NonTIF],$A$4)</f>
        <v>793252</v>
      </c>
      <c r="P221" s="8">
        <f>SUMIFS(TaxableValuation[Taxable Other],TaxableValuation[Dist],$C221,TaxableValuation[Tif_NonTIF],$A$4)</f>
        <v>0</v>
      </c>
      <c r="Q221" s="8">
        <f>SUMIFS(TaxableValuation[Taxable Gross],TaxableValuation[Dist],$C221,TaxableValuation[Tif_NonTIF],$A$4)</f>
        <v>272104326</v>
      </c>
      <c r="R221" s="8">
        <f>SUMIFS(TaxableValuation[Taxable Military Exempt],TaxableValuation[Dist],$C221,TaxableValuation[Tif_NonTIF],$A$4)</f>
        <v>283356</v>
      </c>
      <c r="S221" s="8">
        <f>SUMIFS(TaxableValuation[Taxable Net],TaxableValuation[Dist],$C221,TaxableValuation[Tif_NonTIF],$A$4)</f>
        <v>271820970</v>
      </c>
      <c r="T221" s="8">
        <f>SUMIFS(TaxableValuation[Taxable Gas &amp; Elec Utilities],TaxableValuation[Dist],$C221,TaxableValuation[Tif_NonTIF],$A$4)</f>
        <v>3474701</v>
      </c>
      <c r="U221" s="8">
        <f t="shared" si="3"/>
        <v>275295671</v>
      </c>
    </row>
    <row r="222" spans="1:21" x14ac:dyDescent="0.25">
      <c r="A222">
        <f>'Assessed Non-TIF'!A222</f>
        <v>2024</v>
      </c>
      <c r="B222" t="str">
        <f>'Assessed Non-TIF'!B222</f>
        <v>05</v>
      </c>
      <c r="C222" t="str">
        <f>'Assessed Non-TIF'!C222</f>
        <v>0333</v>
      </c>
      <c r="D222" t="str">
        <f>'Assessed Non-TIF'!D222</f>
        <v>0333</v>
      </c>
      <c r="E222" t="str">
        <f>'Assessed Non-TIF'!E222</f>
        <v>NORTH UNION</v>
      </c>
      <c r="F222" t="str">
        <f>'Assessed Non-TIF'!F222</f>
        <v>North Union</v>
      </c>
      <c r="G222" s="8">
        <f>SUMIFS(TaxableValuation[Taxable Residential],TaxableValuation[Dist],$C222,TaxableValuation[Tif_NonTIF],$A$4)</f>
        <v>68357611</v>
      </c>
      <c r="H222" s="8">
        <f>SUMIFS(TaxableValuation[Taxable Ag Land],TaxableValuation[Dist],$C222,TaxableValuation[Tif_NonTIF],$A$4)</f>
        <v>259493892</v>
      </c>
      <c r="I222" s="8">
        <f>SUMIFS(TaxableValuation[Taxable Ag Building],TaxableValuation[Dist],$C222,TaxableValuation[Tif_NonTIF],$A$4)</f>
        <v>18930174</v>
      </c>
      <c r="J222" s="8">
        <f>SUMIFS(TaxableValuation[Taxable Commercial],TaxableValuation[Dist],$C222,TaxableValuation[Tif_NonTIF],$A$4)</f>
        <v>9910348</v>
      </c>
      <c r="K222" s="8">
        <f>SUMIFS(TaxableValuation[Taxable Industrial],TaxableValuation[Dist],$C222,TaxableValuation[Tif_NonTIF],$A$4)</f>
        <v>8859468</v>
      </c>
      <c r="L222" s="8">
        <f>SUMIFS(TaxableValuation[Taxable Reserved],TaxableValuation[Dist],$C222,TaxableValuation[Tif_NonTIF],$A$4)</f>
        <v>0</v>
      </c>
      <c r="M222" s="8">
        <f>SUMIFS(TaxableValuation[Taxable Reserved2],TaxableValuation[Dist],$C222,TaxableValuation[Tif_NonTIF],$A$4)</f>
        <v>0</v>
      </c>
      <c r="N222" s="8">
        <f>SUMIFS(TaxableValuation[Taxable Railroads],TaxableValuation[Dist],$C222,TaxableValuation[Tif_NonTIF],$A$4)</f>
        <v>14119890</v>
      </c>
      <c r="O222" s="8">
        <f>SUMIFS(TaxableValuation[Taxable Utilities],TaxableValuation[Dist],$C222,TaxableValuation[Tif_NonTIF],$A$4)</f>
        <v>104183</v>
      </c>
      <c r="P222" s="8">
        <f>SUMIFS(TaxableValuation[Taxable Other],TaxableValuation[Dist],$C222,TaxableValuation[Tif_NonTIF],$A$4)</f>
        <v>0</v>
      </c>
      <c r="Q222" s="8">
        <f>SUMIFS(TaxableValuation[Taxable Gross],TaxableValuation[Dist],$C222,TaxableValuation[Tif_NonTIF],$A$4)</f>
        <v>379775566</v>
      </c>
      <c r="R222" s="8">
        <f>SUMIFS(TaxableValuation[Taxable Military Exempt],TaxableValuation[Dist],$C222,TaxableValuation[Tif_NonTIF],$A$4)</f>
        <v>277163</v>
      </c>
      <c r="S222" s="8">
        <f>SUMIFS(TaxableValuation[Taxable Net],TaxableValuation[Dist],$C222,TaxableValuation[Tif_NonTIF],$A$4)</f>
        <v>379498403</v>
      </c>
      <c r="T222" s="8">
        <f>SUMIFS(TaxableValuation[Taxable Gas &amp; Elec Utilities],TaxableValuation[Dist],$C222,TaxableValuation[Tif_NonTIF],$A$4)</f>
        <v>16804983</v>
      </c>
      <c r="U222" s="8">
        <f t="shared" si="3"/>
        <v>396303386</v>
      </c>
    </row>
    <row r="223" spans="1:21" x14ac:dyDescent="0.25">
      <c r="A223">
        <f>'Assessed Non-TIF'!A223</f>
        <v>2024</v>
      </c>
      <c r="B223" t="str">
        <f>'Assessed Non-TIF'!B223</f>
        <v>09</v>
      </c>
      <c r="C223" t="str">
        <f>'Assessed Non-TIF'!C223</f>
        <v>4773</v>
      </c>
      <c r="D223" t="str">
        <f>'Assessed Non-TIF'!D223</f>
        <v>4773</v>
      </c>
      <c r="E223" t="str">
        <f>'Assessed Non-TIF'!E223</f>
        <v>NORTHEAST</v>
      </c>
      <c r="F223" t="str">
        <f>'Assessed Non-TIF'!F223</f>
        <v>Northeast</v>
      </c>
      <c r="G223" s="8">
        <f>SUMIFS(TaxableValuation[Taxable Residential],TaxableValuation[Dist],$C223,TaxableValuation[Tif_NonTIF],$A$4)</f>
        <v>124362764</v>
      </c>
      <c r="H223" s="8">
        <f>SUMIFS(TaxableValuation[Taxable Ag Land],TaxableValuation[Dist],$C223,TaxableValuation[Tif_NonTIF],$A$4)</f>
        <v>128326429</v>
      </c>
      <c r="I223" s="8">
        <f>SUMIFS(TaxableValuation[Taxable Ag Building],TaxableValuation[Dist],$C223,TaxableValuation[Tif_NonTIF],$A$4)</f>
        <v>9582106</v>
      </c>
      <c r="J223" s="8">
        <f>SUMIFS(TaxableValuation[Taxable Commercial],TaxableValuation[Dist],$C223,TaxableValuation[Tif_NonTIF],$A$4)</f>
        <v>3929288</v>
      </c>
      <c r="K223" s="8">
        <f>SUMIFS(TaxableValuation[Taxable Industrial],TaxableValuation[Dist],$C223,TaxableValuation[Tif_NonTIF],$A$4)</f>
        <v>70067</v>
      </c>
      <c r="L223" s="8">
        <f>SUMIFS(TaxableValuation[Taxable Reserved],TaxableValuation[Dist],$C223,TaxableValuation[Tif_NonTIF],$A$4)</f>
        <v>0</v>
      </c>
      <c r="M223" s="8">
        <f>SUMIFS(TaxableValuation[Taxable Reserved2],TaxableValuation[Dist],$C223,TaxableValuation[Tif_NonTIF],$A$4)</f>
        <v>0</v>
      </c>
      <c r="N223" s="8">
        <f>SUMIFS(TaxableValuation[Taxable Railroads],TaxableValuation[Dist],$C223,TaxableValuation[Tif_NonTIF],$A$4)</f>
        <v>476794</v>
      </c>
      <c r="O223" s="8">
        <f>SUMIFS(TaxableValuation[Taxable Utilities],TaxableValuation[Dist],$C223,TaxableValuation[Tif_NonTIF],$A$4)</f>
        <v>0</v>
      </c>
      <c r="P223" s="8">
        <f>SUMIFS(TaxableValuation[Taxable Other],TaxableValuation[Dist],$C223,TaxableValuation[Tif_NonTIF],$A$4)</f>
        <v>0</v>
      </c>
      <c r="Q223" s="8">
        <f>SUMIFS(TaxableValuation[Taxable Gross],TaxableValuation[Dist],$C223,TaxableValuation[Tif_NonTIF],$A$4)</f>
        <v>266747448</v>
      </c>
      <c r="R223" s="8">
        <f>SUMIFS(TaxableValuation[Taxable Military Exempt],TaxableValuation[Dist],$C223,TaxableValuation[Tif_NonTIF],$A$4)</f>
        <v>242612</v>
      </c>
      <c r="S223" s="8">
        <f>SUMIFS(TaxableValuation[Taxable Net],TaxableValuation[Dist],$C223,TaxableValuation[Tif_NonTIF],$A$4)</f>
        <v>266504836</v>
      </c>
      <c r="T223" s="8">
        <f>SUMIFS(TaxableValuation[Taxable Gas &amp; Elec Utilities],TaxableValuation[Dist],$C223,TaxableValuation[Tif_NonTIF],$A$4)</f>
        <v>2735373</v>
      </c>
      <c r="U223" s="8">
        <f t="shared" si="3"/>
        <v>269240209</v>
      </c>
    </row>
    <row r="224" spans="1:21" x14ac:dyDescent="0.25">
      <c r="A224">
        <f>'Assessed Non-TIF'!A224</f>
        <v>2024</v>
      </c>
      <c r="B224" t="str">
        <f>'Assessed Non-TIF'!B224</f>
        <v>07</v>
      </c>
      <c r="C224" t="str">
        <f>'Assessed Non-TIF'!C224</f>
        <v>4788</v>
      </c>
      <c r="D224" t="str">
        <f>'Assessed Non-TIF'!D224</f>
        <v>4788</v>
      </c>
      <c r="E224" t="str">
        <f>'Assessed Non-TIF'!E224</f>
        <v>NORTHWOOD-KENSETT</v>
      </c>
      <c r="F224" t="str">
        <f>'Assessed Non-TIF'!F224</f>
        <v>Northwood-Kensett</v>
      </c>
      <c r="G224" s="8">
        <f>SUMIFS(TaxableValuation[Taxable Residential],TaxableValuation[Dist],$C224,TaxableValuation[Tif_NonTIF],$A$4)</f>
        <v>83809364</v>
      </c>
      <c r="H224" s="8">
        <f>SUMIFS(TaxableValuation[Taxable Ag Land],TaxableValuation[Dist],$C224,TaxableValuation[Tif_NonTIF],$A$4)</f>
        <v>104089136</v>
      </c>
      <c r="I224" s="8">
        <f>SUMIFS(TaxableValuation[Taxable Ag Building],TaxableValuation[Dist],$C224,TaxableValuation[Tif_NonTIF],$A$4)</f>
        <v>4478653</v>
      </c>
      <c r="J224" s="8">
        <f>SUMIFS(TaxableValuation[Taxable Commercial],TaxableValuation[Dist],$C224,TaxableValuation[Tif_NonTIF],$A$4)</f>
        <v>56105052</v>
      </c>
      <c r="K224" s="8">
        <f>SUMIFS(TaxableValuation[Taxable Industrial],TaxableValuation[Dist],$C224,TaxableValuation[Tif_NonTIF],$A$4)</f>
        <v>5955096</v>
      </c>
      <c r="L224" s="8">
        <f>SUMIFS(TaxableValuation[Taxable Reserved],TaxableValuation[Dist],$C224,TaxableValuation[Tif_NonTIF],$A$4)</f>
        <v>0</v>
      </c>
      <c r="M224" s="8">
        <f>SUMIFS(TaxableValuation[Taxable Reserved2],TaxableValuation[Dist],$C224,TaxableValuation[Tif_NonTIF],$A$4)</f>
        <v>0</v>
      </c>
      <c r="N224" s="8">
        <f>SUMIFS(TaxableValuation[Taxable Railroads],TaxableValuation[Dist],$C224,TaxableValuation[Tif_NonTIF],$A$4)</f>
        <v>13015760</v>
      </c>
      <c r="O224" s="8">
        <f>SUMIFS(TaxableValuation[Taxable Utilities],TaxableValuation[Dist],$C224,TaxableValuation[Tif_NonTIF],$A$4)</f>
        <v>1583244</v>
      </c>
      <c r="P224" s="8">
        <f>SUMIFS(TaxableValuation[Taxable Other],TaxableValuation[Dist],$C224,TaxableValuation[Tif_NonTIF],$A$4)</f>
        <v>0</v>
      </c>
      <c r="Q224" s="8">
        <f>SUMIFS(TaxableValuation[Taxable Gross],TaxableValuation[Dist],$C224,TaxableValuation[Tif_NonTIF],$A$4)</f>
        <v>269036305</v>
      </c>
      <c r="R224" s="8">
        <f>SUMIFS(TaxableValuation[Taxable Military Exempt],TaxableValuation[Dist],$C224,TaxableValuation[Tif_NonTIF],$A$4)</f>
        <v>361140</v>
      </c>
      <c r="S224" s="8">
        <f>SUMIFS(TaxableValuation[Taxable Net],TaxableValuation[Dist],$C224,TaxableValuation[Tif_NonTIF],$A$4)</f>
        <v>268675165</v>
      </c>
      <c r="T224" s="8">
        <f>SUMIFS(TaxableValuation[Taxable Gas &amp; Elec Utilities],TaxableValuation[Dist],$C224,TaxableValuation[Tif_NonTIF],$A$4)</f>
        <v>6496727</v>
      </c>
      <c r="U224" s="8">
        <f t="shared" si="3"/>
        <v>275171892</v>
      </c>
    </row>
    <row r="225" spans="1:21" x14ac:dyDescent="0.25">
      <c r="A225">
        <f>'Assessed Non-TIF'!A225</f>
        <v>2024</v>
      </c>
      <c r="B225" t="str">
        <f>'Assessed Non-TIF'!B225</f>
        <v>11</v>
      </c>
      <c r="C225" t="str">
        <f>'Assessed Non-TIF'!C225</f>
        <v>4797</v>
      </c>
      <c r="D225" t="str">
        <f>'Assessed Non-TIF'!D225</f>
        <v>4797</v>
      </c>
      <c r="E225" t="str">
        <f>'Assessed Non-TIF'!E225</f>
        <v>NORWALK</v>
      </c>
      <c r="F225" t="str">
        <f>'Assessed Non-TIF'!F225</f>
        <v>Norwalk</v>
      </c>
      <c r="G225" s="8">
        <f>SUMIFS(TaxableValuation[Taxable Residential],TaxableValuation[Dist],$C225,TaxableValuation[Tif_NonTIF],$A$4)</f>
        <v>791711535</v>
      </c>
      <c r="H225" s="8">
        <f>SUMIFS(TaxableValuation[Taxable Ag Land],TaxableValuation[Dist],$C225,TaxableValuation[Tif_NonTIF],$A$4)</f>
        <v>15061656</v>
      </c>
      <c r="I225" s="8">
        <f>SUMIFS(TaxableValuation[Taxable Ag Building],TaxableValuation[Dist],$C225,TaxableValuation[Tif_NonTIF],$A$4)</f>
        <v>910068</v>
      </c>
      <c r="J225" s="8">
        <f>SUMIFS(TaxableValuation[Taxable Commercial],TaxableValuation[Dist],$C225,TaxableValuation[Tif_NonTIF],$A$4)</f>
        <v>48433443</v>
      </c>
      <c r="K225" s="8">
        <f>SUMIFS(TaxableValuation[Taxable Industrial],TaxableValuation[Dist],$C225,TaxableValuation[Tif_NonTIF],$A$4)</f>
        <v>2543651</v>
      </c>
      <c r="L225" s="8">
        <f>SUMIFS(TaxableValuation[Taxable Reserved],TaxableValuation[Dist],$C225,TaxableValuation[Tif_NonTIF],$A$4)</f>
        <v>0</v>
      </c>
      <c r="M225" s="8">
        <f>SUMIFS(TaxableValuation[Taxable Reserved2],TaxableValuation[Dist],$C225,TaxableValuation[Tif_NonTIF],$A$4)</f>
        <v>0</v>
      </c>
      <c r="N225" s="8">
        <f>SUMIFS(TaxableValuation[Taxable Railroads],TaxableValuation[Dist],$C225,TaxableValuation[Tif_NonTIF],$A$4)</f>
        <v>0</v>
      </c>
      <c r="O225" s="8">
        <f>SUMIFS(TaxableValuation[Taxable Utilities],TaxableValuation[Dist],$C225,TaxableValuation[Tif_NonTIF],$A$4)</f>
        <v>1236173</v>
      </c>
      <c r="P225" s="8">
        <f>SUMIFS(TaxableValuation[Taxable Other],TaxableValuation[Dist],$C225,TaxableValuation[Tif_NonTIF],$A$4)</f>
        <v>0</v>
      </c>
      <c r="Q225" s="8">
        <f>SUMIFS(TaxableValuation[Taxable Gross],TaxableValuation[Dist],$C225,TaxableValuation[Tif_NonTIF],$A$4)</f>
        <v>859896526</v>
      </c>
      <c r="R225" s="8">
        <f>SUMIFS(TaxableValuation[Taxable Military Exempt],TaxableValuation[Dist],$C225,TaxableValuation[Tif_NonTIF],$A$4)</f>
        <v>991150</v>
      </c>
      <c r="S225" s="8">
        <f>SUMIFS(TaxableValuation[Taxable Net],TaxableValuation[Dist],$C225,TaxableValuation[Tif_NonTIF],$A$4)</f>
        <v>858905376</v>
      </c>
      <c r="T225" s="8">
        <f>SUMIFS(TaxableValuation[Taxable Gas &amp; Elec Utilities],TaxableValuation[Dist],$C225,TaxableValuation[Tif_NonTIF],$A$4)</f>
        <v>23352472</v>
      </c>
      <c r="U225" s="8">
        <f t="shared" si="3"/>
        <v>882257848</v>
      </c>
    </row>
    <row r="226" spans="1:21" x14ac:dyDescent="0.25">
      <c r="A226">
        <f>'Assessed Non-TIF'!A226</f>
        <v>2024</v>
      </c>
      <c r="B226" t="str">
        <f>'Assessed Non-TIF'!B226</f>
        <v>12</v>
      </c>
      <c r="C226" t="str">
        <f>'Assessed Non-TIF'!C226</f>
        <v>4860</v>
      </c>
      <c r="D226" t="str">
        <f>'Assessed Non-TIF'!D226</f>
        <v>4860</v>
      </c>
      <c r="E226" t="str">
        <f>'Assessed Non-TIF'!E226</f>
        <v>ODEBOLT ARTHUR BATTLE CREEK IDA GROVE</v>
      </c>
      <c r="F226" t="str">
        <f>'Assessed Non-TIF'!F226</f>
        <v>Odebolt Arthur Battle Creek Ida Grove</v>
      </c>
      <c r="G226" s="8">
        <f>SUMIFS(TaxableValuation[Taxable Residential],TaxableValuation[Dist],$C226,TaxableValuation[Tif_NonTIF],$A$4)</f>
        <v>147006977</v>
      </c>
      <c r="H226" s="8">
        <f>SUMIFS(TaxableValuation[Taxable Ag Land],TaxableValuation[Dist],$C226,TaxableValuation[Tif_NonTIF],$A$4)</f>
        <v>305269851</v>
      </c>
      <c r="I226" s="8">
        <f>SUMIFS(TaxableValuation[Taxable Ag Building],TaxableValuation[Dist],$C226,TaxableValuation[Tif_NonTIF],$A$4)</f>
        <v>19438696</v>
      </c>
      <c r="J226" s="8">
        <f>SUMIFS(TaxableValuation[Taxable Commercial],TaxableValuation[Dist],$C226,TaxableValuation[Tif_NonTIF],$A$4)</f>
        <v>39060945</v>
      </c>
      <c r="K226" s="8">
        <f>SUMIFS(TaxableValuation[Taxable Industrial],TaxableValuation[Dist],$C226,TaxableValuation[Tif_NonTIF],$A$4)</f>
        <v>20467186</v>
      </c>
      <c r="L226" s="8">
        <f>SUMIFS(TaxableValuation[Taxable Reserved],TaxableValuation[Dist],$C226,TaxableValuation[Tif_NonTIF],$A$4)</f>
        <v>0</v>
      </c>
      <c r="M226" s="8">
        <f>SUMIFS(TaxableValuation[Taxable Reserved2],TaxableValuation[Dist],$C226,TaxableValuation[Tif_NonTIF],$A$4)</f>
        <v>0</v>
      </c>
      <c r="N226" s="8">
        <f>SUMIFS(TaxableValuation[Taxable Railroads],TaxableValuation[Dist],$C226,TaxableValuation[Tif_NonTIF],$A$4)</f>
        <v>4476285</v>
      </c>
      <c r="O226" s="8">
        <f>SUMIFS(TaxableValuation[Taxable Utilities],TaxableValuation[Dist],$C226,TaxableValuation[Tif_NonTIF],$A$4)</f>
        <v>1535342</v>
      </c>
      <c r="P226" s="8">
        <f>SUMIFS(TaxableValuation[Taxable Other],TaxableValuation[Dist],$C226,TaxableValuation[Tif_NonTIF],$A$4)</f>
        <v>0</v>
      </c>
      <c r="Q226" s="8">
        <f>SUMIFS(TaxableValuation[Taxable Gross],TaxableValuation[Dist],$C226,TaxableValuation[Tif_NonTIF],$A$4)</f>
        <v>537255282</v>
      </c>
      <c r="R226" s="8">
        <f>SUMIFS(TaxableValuation[Taxable Military Exempt],TaxableValuation[Dist],$C226,TaxableValuation[Tif_NonTIF],$A$4)</f>
        <v>577824</v>
      </c>
      <c r="S226" s="8">
        <f>SUMIFS(TaxableValuation[Taxable Net],TaxableValuation[Dist],$C226,TaxableValuation[Tif_NonTIF],$A$4)</f>
        <v>536677458</v>
      </c>
      <c r="T226" s="8">
        <f>SUMIFS(TaxableValuation[Taxable Gas &amp; Elec Utilities],TaxableValuation[Dist],$C226,TaxableValuation[Tif_NonTIF],$A$4)</f>
        <v>14170465</v>
      </c>
      <c r="U226" s="8">
        <f t="shared" si="3"/>
        <v>550847923</v>
      </c>
    </row>
    <row r="227" spans="1:21" x14ac:dyDescent="0.25">
      <c r="A227">
        <f>'Assessed Non-TIF'!A227</f>
        <v>2024</v>
      </c>
      <c r="B227" t="str">
        <f>'Assessed Non-TIF'!B227</f>
        <v>01</v>
      </c>
      <c r="C227" t="str">
        <f>'Assessed Non-TIF'!C227</f>
        <v>4869</v>
      </c>
      <c r="D227" t="str">
        <f>'Assessed Non-TIF'!D227</f>
        <v>4869</v>
      </c>
      <c r="E227" t="str">
        <f>'Assessed Non-TIF'!E227</f>
        <v>OELWEIN</v>
      </c>
      <c r="F227" t="str">
        <f>'Assessed Non-TIF'!F227</f>
        <v>Oelwein</v>
      </c>
      <c r="G227" s="8">
        <f>SUMIFS(TaxableValuation[Taxable Residential],TaxableValuation[Dist],$C227,TaxableValuation[Tif_NonTIF],$A$4)</f>
        <v>180190512</v>
      </c>
      <c r="H227" s="8">
        <f>SUMIFS(TaxableValuation[Taxable Ag Land],TaxableValuation[Dist],$C227,TaxableValuation[Tif_NonTIF],$A$4)</f>
        <v>108357992</v>
      </c>
      <c r="I227" s="8">
        <f>SUMIFS(TaxableValuation[Taxable Ag Building],TaxableValuation[Dist],$C227,TaxableValuation[Tif_NonTIF],$A$4)</f>
        <v>6098286</v>
      </c>
      <c r="J227" s="8">
        <f>SUMIFS(TaxableValuation[Taxable Commercial],TaxableValuation[Dist],$C227,TaxableValuation[Tif_NonTIF],$A$4)</f>
        <v>31084888</v>
      </c>
      <c r="K227" s="8">
        <f>SUMIFS(TaxableValuation[Taxable Industrial],TaxableValuation[Dist],$C227,TaxableValuation[Tif_NonTIF],$A$4)</f>
        <v>7995209</v>
      </c>
      <c r="L227" s="8">
        <f>SUMIFS(TaxableValuation[Taxable Reserved],TaxableValuation[Dist],$C227,TaxableValuation[Tif_NonTIF],$A$4)</f>
        <v>0</v>
      </c>
      <c r="M227" s="8">
        <f>SUMIFS(TaxableValuation[Taxable Reserved2],TaxableValuation[Dist],$C227,TaxableValuation[Tif_NonTIF],$A$4)</f>
        <v>0</v>
      </c>
      <c r="N227" s="8">
        <f>SUMIFS(TaxableValuation[Taxable Railroads],TaxableValuation[Dist],$C227,TaxableValuation[Tif_NonTIF],$A$4)</f>
        <v>1609687</v>
      </c>
      <c r="O227" s="8">
        <f>SUMIFS(TaxableValuation[Taxable Utilities],TaxableValuation[Dist],$C227,TaxableValuation[Tif_NonTIF],$A$4)</f>
        <v>13303205</v>
      </c>
      <c r="P227" s="8">
        <f>SUMIFS(TaxableValuation[Taxable Other],TaxableValuation[Dist],$C227,TaxableValuation[Tif_NonTIF],$A$4)</f>
        <v>0</v>
      </c>
      <c r="Q227" s="8">
        <f>SUMIFS(TaxableValuation[Taxable Gross],TaxableValuation[Dist],$C227,TaxableValuation[Tif_NonTIF],$A$4)</f>
        <v>348639779</v>
      </c>
      <c r="R227" s="8">
        <f>SUMIFS(TaxableValuation[Taxable Military Exempt],TaxableValuation[Dist],$C227,TaxableValuation[Tif_NonTIF],$A$4)</f>
        <v>853772</v>
      </c>
      <c r="S227" s="8">
        <f>SUMIFS(TaxableValuation[Taxable Net],TaxableValuation[Dist],$C227,TaxableValuation[Tif_NonTIF],$A$4)</f>
        <v>347786007</v>
      </c>
      <c r="T227" s="8">
        <f>SUMIFS(TaxableValuation[Taxable Gas &amp; Elec Utilities],TaxableValuation[Dist],$C227,TaxableValuation[Tif_NonTIF],$A$4)</f>
        <v>11512662</v>
      </c>
      <c r="U227" s="8">
        <f t="shared" si="3"/>
        <v>359298669</v>
      </c>
    </row>
    <row r="228" spans="1:21" x14ac:dyDescent="0.25">
      <c r="A228">
        <f>'Assessed Non-TIF'!A228</f>
        <v>2024</v>
      </c>
      <c r="B228" t="str">
        <f>'Assessed Non-TIF'!B228</f>
        <v>11</v>
      </c>
      <c r="C228" t="str">
        <f>'Assessed Non-TIF'!C228</f>
        <v>4878</v>
      </c>
      <c r="D228" t="str">
        <f>'Assessed Non-TIF'!D228</f>
        <v>4878</v>
      </c>
      <c r="E228" t="str">
        <f>'Assessed Non-TIF'!E228</f>
        <v>OGDEN</v>
      </c>
      <c r="F228" t="str">
        <f>'Assessed Non-TIF'!F228</f>
        <v>Ogden</v>
      </c>
      <c r="G228" s="8">
        <f>SUMIFS(TaxableValuation[Taxable Residential],TaxableValuation[Dist],$C228,TaxableValuation[Tif_NonTIF],$A$4)</f>
        <v>138694362</v>
      </c>
      <c r="H228" s="8">
        <f>SUMIFS(TaxableValuation[Taxable Ag Land],TaxableValuation[Dist],$C228,TaxableValuation[Tif_NonTIF],$A$4)</f>
        <v>108457102</v>
      </c>
      <c r="I228" s="8">
        <f>SUMIFS(TaxableValuation[Taxable Ag Building],TaxableValuation[Dist],$C228,TaxableValuation[Tif_NonTIF],$A$4)</f>
        <v>6466763</v>
      </c>
      <c r="J228" s="8">
        <f>SUMIFS(TaxableValuation[Taxable Commercial],TaxableValuation[Dist],$C228,TaxableValuation[Tif_NonTIF],$A$4)</f>
        <v>10641988</v>
      </c>
      <c r="K228" s="8">
        <f>SUMIFS(TaxableValuation[Taxable Industrial],TaxableValuation[Dist],$C228,TaxableValuation[Tif_NonTIF],$A$4)</f>
        <v>30503293</v>
      </c>
      <c r="L228" s="8">
        <f>SUMIFS(TaxableValuation[Taxable Reserved],TaxableValuation[Dist],$C228,TaxableValuation[Tif_NonTIF],$A$4)</f>
        <v>0</v>
      </c>
      <c r="M228" s="8">
        <f>SUMIFS(TaxableValuation[Taxable Reserved2],TaxableValuation[Dist],$C228,TaxableValuation[Tif_NonTIF],$A$4)</f>
        <v>0</v>
      </c>
      <c r="N228" s="8">
        <f>SUMIFS(TaxableValuation[Taxable Railroads],TaxableValuation[Dist],$C228,TaxableValuation[Tif_NonTIF],$A$4)</f>
        <v>11697942</v>
      </c>
      <c r="O228" s="8">
        <f>SUMIFS(TaxableValuation[Taxable Utilities],TaxableValuation[Dist],$C228,TaxableValuation[Tif_NonTIF],$A$4)</f>
        <v>67515136</v>
      </c>
      <c r="P228" s="8">
        <f>SUMIFS(TaxableValuation[Taxable Other],TaxableValuation[Dist],$C228,TaxableValuation[Tif_NonTIF],$A$4)</f>
        <v>16151</v>
      </c>
      <c r="Q228" s="8">
        <f>SUMIFS(TaxableValuation[Taxable Gross],TaxableValuation[Dist],$C228,TaxableValuation[Tif_NonTIF],$A$4)</f>
        <v>373992737</v>
      </c>
      <c r="R228" s="8">
        <f>SUMIFS(TaxableValuation[Taxable Military Exempt],TaxableValuation[Dist],$C228,TaxableValuation[Tif_NonTIF],$A$4)</f>
        <v>327804</v>
      </c>
      <c r="S228" s="8">
        <f>SUMIFS(TaxableValuation[Taxable Net],TaxableValuation[Dist],$C228,TaxableValuation[Tif_NonTIF],$A$4)</f>
        <v>373664933</v>
      </c>
      <c r="T228" s="8">
        <f>SUMIFS(TaxableValuation[Taxable Gas &amp; Elec Utilities],TaxableValuation[Dist],$C228,TaxableValuation[Tif_NonTIF],$A$4)</f>
        <v>2751333</v>
      </c>
      <c r="U228" s="8">
        <f t="shared" si="3"/>
        <v>376416266</v>
      </c>
    </row>
    <row r="229" spans="1:21" x14ac:dyDescent="0.25">
      <c r="A229">
        <f>'Assessed Non-TIF'!A229</f>
        <v>2024</v>
      </c>
      <c r="B229" t="str">
        <f>'Assessed Non-TIF'!B229</f>
        <v>05</v>
      </c>
      <c r="C229" t="str">
        <f>'Assessed Non-TIF'!C229</f>
        <v>4890</v>
      </c>
      <c r="D229" t="str">
        <f>'Assessed Non-TIF'!D229</f>
        <v>4890</v>
      </c>
      <c r="E229" t="str">
        <f>'Assessed Non-TIF'!E229</f>
        <v>OKOBOJI</v>
      </c>
      <c r="F229" t="str">
        <f>'Assessed Non-TIF'!F229</f>
        <v>Okoboji</v>
      </c>
      <c r="G229" s="8">
        <f>SUMIFS(TaxableValuation[Taxable Residential],TaxableValuation[Dist],$C229,TaxableValuation[Tif_NonTIF],$A$4)</f>
        <v>1297217313</v>
      </c>
      <c r="H229" s="8">
        <f>SUMIFS(TaxableValuation[Taxable Ag Land],TaxableValuation[Dist],$C229,TaxableValuation[Tif_NonTIF],$A$4)</f>
        <v>83469203</v>
      </c>
      <c r="I229" s="8">
        <f>SUMIFS(TaxableValuation[Taxable Ag Building],TaxableValuation[Dist],$C229,TaxableValuation[Tif_NonTIF],$A$4)</f>
        <v>2735761</v>
      </c>
      <c r="J229" s="8">
        <f>SUMIFS(TaxableValuation[Taxable Commercial],TaxableValuation[Dist],$C229,TaxableValuation[Tif_NonTIF],$A$4)</f>
        <v>144003759</v>
      </c>
      <c r="K229" s="8">
        <f>SUMIFS(TaxableValuation[Taxable Industrial],TaxableValuation[Dist],$C229,TaxableValuation[Tif_NonTIF],$A$4)</f>
        <v>65519549</v>
      </c>
      <c r="L229" s="8">
        <f>SUMIFS(TaxableValuation[Taxable Reserved],TaxableValuation[Dist],$C229,TaxableValuation[Tif_NonTIF],$A$4)</f>
        <v>0</v>
      </c>
      <c r="M229" s="8">
        <f>SUMIFS(TaxableValuation[Taxable Reserved2],TaxableValuation[Dist],$C229,TaxableValuation[Tif_NonTIF],$A$4)</f>
        <v>0</v>
      </c>
      <c r="N229" s="8">
        <f>SUMIFS(TaxableValuation[Taxable Railroads],TaxableValuation[Dist],$C229,TaxableValuation[Tif_NonTIF],$A$4)</f>
        <v>0</v>
      </c>
      <c r="O229" s="8">
        <f>SUMIFS(TaxableValuation[Taxable Utilities],TaxableValuation[Dist],$C229,TaxableValuation[Tif_NonTIF],$A$4)</f>
        <v>9315038</v>
      </c>
      <c r="P229" s="8">
        <f>SUMIFS(TaxableValuation[Taxable Other],TaxableValuation[Dist],$C229,TaxableValuation[Tif_NonTIF],$A$4)</f>
        <v>0</v>
      </c>
      <c r="Q229" s="8">
        <f>SUMIFS(TaxableValuation[Taxable Gross],TaxableValuation[Dist],$C229,TaxableValuation[Tif_NonTIF],$A$4)</f>
        <v>1602260623</v>
      </c>
      <c r="R229" s="8">
        <f>SUMIFS(TaxableValuation[Taxable Military Exempt],TaxableValuation[Dist],$C229,TaxableValuation[Tif_NonTIF],$A$4)</f>
        <v>621907</v>
      </c>
      <c r="S229" s="8">
        <f>SUMIFS(TaxableValuation[Taxable Net],TaxableValuation[Dist],$C229,TaxableValuation[Tif_NonTIF],$A$4)</f>
        <v>1601638716</v>
      </c>
      <c r="T229" s="8">
        <f>SUMIFS(TaxableValuation[Taxable Gas &amp; Elec Utilities],TaxableValuation[Dist],$C229,TaxableValuation[Tif_NonTIF],$A$4)</f>
        <v>7106160</v>
      </c>
      <c r="U229" s="8">
        <f t="shared" si="3"/>
        <v>1608744876</v>
      </c>
    </row>
    <row r="230" spans="1:21" x14ac:dyDescent="0.25">
      <c r="A230">
        <f>'Assessed Non-TIF'!A230</f>
        <v>2024</v>
      </c>
      <c r="B230" t="str">
        <f>'Assessed Non-TIF'!B230</f>
        <v>10</v>
      </c>
      <c r="C230" t="str">
        <f>'Assessed Non-TIF'!C230</f>
        <v>4905</v>
      </c>
      <c r="D230" t="str">
        <f>'Assessed Non-TIF'!D230</f>
        <v>4905</v>
      </c>
      <c r="E230" t="str">
        <f>'Assessed Non-TIF'!E230</f>
        <v>OLIN</v>
      </c>
      <c r="F230" t="str">
        <f>'Assessed Non-TIF'!F230</f>
        <v>Olin</v>
      </c>
      <c r="G230" s="8">
        <f>SUMIFS(TaxableValuation[Taxable Residential],TaxableValuation[Dist],$C230,TaxableValuation[Tif_NonTIF],$A$4)</f>
        <v>39868695</v>
      </c>
      <c r="H230" s="8">
        <f>SUMIFS(TaxableValuation[Taxable Ag Land],TaxableValuation[Dist],$C230,TaxableValuation[Tif_NonTIF],$A$4)</f>
        <v>59679831</v>
      </c>
      <c r="I230" s="8">
        <f>SUMIFS(TaxableValuation[Taxable Ag Building],TaxableValuation[Dist],$C230,TaxableValuation[Tif_NonTIF],$A$4)</f>
        <v>3062313</v>
      </c>
      <c r="J230" s="8">
        <f>SUMIFS(TaxableValuation[Taxable Commercial],TaxableValuation[Dist],$C230,TaxableValuation[Tif_NonTIF],$A$4)</f>
        <v>4229329</v>
      </c>
      <c r="K230" s="8">
        <f>SUMIFS(TaxableValuation[Taxable Industrial],TaxableValuation[Dist],$C230,TaxableValuation[Tif_NonTIF],$A$4)</f>
        <v>0</v>
      </c>
      <c r="L230" s="8">
        <f>SUMIFS(TaxableValuation[Taxable Reserved],TaxableValuation[Dist],$C230,TaxableValuation[Tif_NonTIF],$A$4)</f>
        <v>0</v>
      </c>
      <c r="M230" s="8">
        <f>SUMIFS(TaxableValuation[Taxable Reserved2],TaxableValuation[Dist],$C230,TaxableValuation[Tif_NonTIF],$A$4)</f>
        <v>0</v>
      </c>
      <c r="N230" s="8">
        <f>SUMIFS(TaxableValuation[Taxable Railroads],TaxableValuation[Dist],$C230,TaxableValuation[Tif_NonTIF],$A$4)</f>
        <v>0</v>
      </c>
      <c r="O230" s="8">
        <f>SUMIFS(TaxableValuation[Taxable Utilities],TaxableValuation[Dist],$C230,TaxableValuation[Tif_NonTIF],$A$4)</f>
        <v>8449474</v>
      </c>
      <c r="P230" s="8">
        <f>SUMIFS(TaxableValuation[Taxable Other],TaxableValuation[Dist],$C230,TaxableValuation[Tif_NonTIF],$A$4)</f>
        <v>0</v>
      </c>
      <c r="Q230" s="8">
        <f>SUMIFS(TaxableValuation[Taxable Gross],TaxableValuation[Dist],$C230,TaxableValuation[Tif_NonTIF],$A$4)</f>
        <v>115289642</v>
      </c>
      <c r="R230" s="8">
        <f>SUMIFS(TaxableValuation[Taxable Military Exempt],TaxableValuation[Dist],$C230,TaxableValuation[Tif_NonTIF],$A$4)</f>
        <v>140752</v>
      </c>
      <c r="S230" s="8">
        <f>SUMIFS(TaxableValuation[Taxable Net],TaxableValuation[Dist],$C230,TaxableValuation[Tif_NonTIF],$A$4)</f>
        <v>115148890</v>
      </c>
      <c r="T230" s="8">
        <f>SUMIFS(TaxableValuation[Taxable Gas &amp; Elec Utilities],TaxableValuation[Dist],$C230,TaxableValuation[Tif_NonTIF],$A$4)</f>
        <v>2192409</v>
      </c>
      <c r="U230" s="8">
        <f t="shared" si="3"/>
        <v>117341299</v>
      </c>
    </row>
    <row r="231" spans="1:21" x14ac:dyDescent="0.25">
      <c r="A231">
        <f>'Assessed Non-TIF'!A231</f>
        <v>2024</v>
      </c>
      <c r="B231" t="str">
        <f>'Assessed Non-TIF'!B231</f>
        <v>13</v>
      </c>
      <c r="C231" t="str">
        <f>'Assessed Non-TIF'!C231</f>
        <v>4978</v>
      </c>
      <c r="D231" t="str">
        <f>'Assessed Non-TIF'!D231</f>
        <v>4978</v>
      </c>
      <c r="E231" t="str">
        <f>'Assessed Non-TIF'!E231</f>
        <v>ORIENT-MACKSBURG</v>
      </c>
      <c r="F231" t="str">
        <f>'Assessed Non-TIF'!F231</f>
        <v>Orient-Macksburg</v>
      </c>
      <c r="G231" s="8">
        <f>SUMIFS(TaxableValuation[Taxable Residential],TaxableValuation[Dist],$C231,TaxableValuation[Tif_NonTIF],$A$4)</f>
        <v>32466516</v>
      </c>
      <c r="H231" s="8">
        <f>SUMIFS(TaxableValuation[Taxable Ag Land],TaxableValuation[Dist],$C231,TaxableValuation[Tif_NonTIF],$A$4)</f>
        <v>96993124</v>
      </c>
      <c r="I231" s="8">
        <f>SUMIFS(TaxableValuation[Taxable Ag Building],TaxableValuation[Dist],$C231,TaxableValuation[Tif_NonTIF],$A$4)</f>
        <v>3389938</v>
      </c>
      <c r="J231" s="8">
        <f>SUMIFS(TaxableValuation[Taxable Commercial],TaxableValuation[Dist],$C231,TaxableValuation[Tif_NonTIF],$A$4)</f>
        <v>2473516</v>
      </c>
      <c r="K231" s="8">
        <f>SUMIFS(TaxableValuation[Taxable Industrial],TaxableValuation[Dist],$C231,TaxableValuation[Tif_NonTIF],$A$4)</f>
        <v>31801855</v>
      </c>
      <c r="L231" s="8">
        <f>SUMIFS(TaxableValuation[Taxable Reserved],TaxableValuation[Dist],$C231,TaxableValuation[Tif_NonTIF],$A$4)</f>
        <v>0</v>
      </c>
      <c r="M231" s="8">
        <f>SUMIFS(TaxableValuation[Taxable Reserved2],TaxableValuation[Dist],$C231,TaxableValuation[Tif_NonTIF],$A$4)</f>
        <v>0</v>
      </c>
      <c r="N231" s="8">
        <f>SUMIFS(TaxableValuation[Taxable Railroads],TaxableValuation[Dist],$C231,TaxableValuation[Tif_NonTIF],$A$4)</f>
        <v>0</v>
      </c>
      <c r="O231" s="8">
        <f>SUMIFS(TaxableValuation[Taxable Utilities],TaxableValuation[Dist],$C231,TaxableValuation[Tif_NonTIF],$A$4)</f>
        <v>11832965</v>
      </c>
      <c r="P231" s="8">
        <f>SUMIFS(TaxableValuation[Taxable Other],TaxableValuation[Dist],$C231,TaxableValuation[Tif_NonTIF],$A$4)</f>
        <v>0</v>
      </c>
      <c r="Q231" s="8">
        <f>SUMIFS(TaxableValuation[Taxable Gross],TaxableValuation[Dist],$C231,TaxableValuation[Tif_NonTIF],$A$4)</f>
        <v>178957914</v>
      </c>
      <c r="R231" s="8">
        <f>SUMIFS(TaxableValuation[Taxable Military Exempt],TaxableValuation[Dist],$C231,TaxableValuation[Tif_NonTIF],$A$4)</f>
        <v>107416</v>
      </c>
      <c r="S231" s="8">
        <f>SUMIFS(TaxableValuation[Taxable Net],TaxableValuation[Dist],$C231,TaxableValuation[Tif_NonTIF],$A$4)</f>
        <v>178850498</v>
      </c>
      <c r="T231" s="8">
        <f>SUMIFS(TaxableValuation[Taxable Gas &amp; Elec Utilities],TaxableValuation[Dist],$C231,TaxableValuation[Tif_NonTIF],$A$4)</f>
        <v>9793559</v>
      </c>
      <c r="U231" s="8">
        <f t="shared" si="3"/>
        <v>188644057</v>
      </c>
    </row>
    <row r="232" spans="1:21" x14ac:dyDescent="0.25">
      <c r="A232">
        <f>'Assessed Non-TIF'!A232</f>
        <v>2024</v>
      </c>
      <c r="B232" t="str">
        <f>'Assessed Non-TIF'!B232</f>
        <v>07</v>
      </c>
      <c r="C232" t="str">
        <f>'Assessed Non-TIF'!C232</f>
        <v>4995</v>
      </c>
      <c r="D232" t="str">
        <f>'Assessed Non-TIF'!D232</f>
        <v>4995</v>
      </c>
      <c r="E232" t="str">
        <f>'Assessed Non-TIF'!E232</f>
        <v>OSAGE</v>
      </c>
      <c r="F232" t="str">
        <f>'Assessed Non-TIF'!F232</f>
        <v>Osage</v>
      </c>
      <c r="G232" s="8">
        <f>SUMIFS(TaxableValuation[Taxable Residential],TaxableValuation[Dist],$C232,TaxableValuation[Tif_NonTIF],$A$4)</f>
        <v>188791159</v>
      </c>
      <c r="H232" s="8">
        <f>SUMIFS(TaxableValuation[Taxable Ag Land],TaxableValuation[Dist],$C232,TaxableValuation[Tif_NonTIF],$A$4)</f>
        <v>165597482</v>
      </c>
      <c r="I232" s="8">
        <f>SUMIFS(TaxableValuation[Taxable Ag Building],TaxableValuation[Dist],$C232,TaxableValuation[Tif_NonTIF],$A$4)</f>
        <v>12960653</v>
      </c>
      <c r="J232" s="8">
        <f>SUMIFS(TaxableValuation[Taxable Commercial],TaxableValuation[Dist],$C232,TaxableValuation[Tif_NonTIF],$A$4)</f>
        <v>14441912</v>
      </c>
      <c r="K232" s="8">
        <f>SUMIFS(TaxableValuation[Taxable Industrial],TaxableValuation[Dist],$C232,TaxableValuation[Tif_NonTIF],$A$4)</f>
        <v>2515119</v>
      </c>
      <c r="L232" s="8">
        <f>SUMIFS(TaxableValuation[Taxable Reserved],TaxableValuation[Dist],$C232,TaxableValuation[Tif_NonTIF],$A$4)</f>
        <v>0</v>
      </c>
      <c r="M232" s="8">
        <f>SUMIFS(TaxableValuation[Taxable Reserved2],TaxableValuation[Dist],$C232,TaxableValuation[Tif_NonTIF],$A$4)</f>
        <v>0</v>
      </c>
      <c r="N232" s="8">
        <f>SUMIFS(TaxableValuation[Taxable Railroads],TaxableValuation[Dist],$C232,TaxableValuation[Tif_NonTIF],$A$4)</f>
        <v>4005620</v>
      </c>
      <c r="O232" s="8">
        <f>SUMIFS(TaxableValuation[Taxable Utilities],TaxableValuation[Dist],$C232,TaxableValuation[Tif_NonTIF],$A$4)</f>
        <v>11816392</v>
      </c>
      <c r="P232" s="8">
        <f>SUMIFS(TaxableValuation[Taxable Other],TaxableValuation[Dist],$C232,TaxableValuation[Tif_NonTIF],$A$4)</f>
        <v>0</v>
      </c>
      <c r="Q232" s="8">
        <f>SUMIFS(TaxableValuation[Taxable Gross],TaxableValuation[Dist],$C232,TaxableValuation[Tif_NonTIF],$A$4)</f>
        <v>400128337</v>
      </c>
      <c r="R232" s="8">
        <f>SUMIFS(TaxableValuation[Taxable Military Exempt],TaxableValuation[Dist],$C232,TaxableValuation[Tif_NonTIF],$A$4)</f>
        <v>514856</v>
      </c>
      <c r="S232" s="8">
        <f>SUMIFS(TaxableValuation[Taxable Net],TaxableValuation[Dist],$C232,TaxableValuation[Tif_NonTIF],$A$4)</f>
        <v>399613481</v>
      </c>
      <c r="T232" s="8">
        <f>SUMIFS(TaxableValuation[Taxable Gas &amp; Elec Utilities],TaxableValuation[Dist],$C232,TaxableValuation[Tif_NonTIF],$A$4)</f>
        <v>2012440</v>
      </c>
      <c r="U232" s="8">
        <f t="shared" si="3"/>
        <v>401625921</v>
      </c>
    </row>
    <row r="233" spans="1:21" x14ac:dyDescent="0.25">
      <c r="A233">
        <f>'Assessed Non-TIF'!A233</f>
        <v>2024</v>
      </c>
      <c r="B233" t="str">
        <f>'Assessed Non-TIF'!B233</f>
        <v>15</v>
      </c>
      <c r="C233" t="str">
        <f>'Assessed Non-TIF'!C233</f>
        <v>5013</v>
      </c>
      <c r="D233" t="str">
        <f>'Assessed Non-TIF'!D233</f>
        <v>5013</v>
      </c>
      <c r="E233" t="str">
        <f>'Assessed Non-TIF'!E233</f>
        <v>OSKALOOSA</v>
      </c>
      <c r="F233" t="str">
        <f>'Assessed Non-TIF'!F233</f>
        <v>Oskaloosa</v>
      </c>
      <c r="G233" s="8">
        <f>SUMIFS(TaxableValuation[Taxable Residential],TaxableValuation[Dist],$C233,TaxableValuation[Tif_NonTIF],$A$4)</f>
        <v>404906102</v>
      </c>
      <c r="H233" s="8">
        <f>SUMIFS(TaxableValuation[Taxable Ag Land],TaxableValuation[Dist],$C233,TaxableValuation[Tif_NonTIF],$A$4)</f>
        <v>106220399</v>
      </c>
      <c r="I233" s="8">
        <f>SUMIFS(TaxableValuation[Taxable Ag Building],TaxableValuation[Dist],$C233,TaxableValuation[Tif_NonTIF],$A$4)</f>
        <v>7026094</v>
      </c>
      <c r="J233" s="8">
        <f>SUMIFS(TaxableValuation[Taxable Commercial],TaxableValuation[Dist],$C233,TaxableValuation[Tif_NonTIF],$A$4)</f>
        <v>78280482</v>
      </c>
      <c r="K233" s="8">
        <f>SUMIFS(TaxableValuation[Taxable Industrial],TaxableValuation[Dist],$C233,TaxableValuation[Tif_NonTIF],$A$4)</f>
        <v>33526251</v>
      </c>
      <c r="L233" s="8">
        <f>SUMIFS(TaxableValuation[Taxable Reserved],TaxableValuation[Dist],$C233,TaxableValuation[Tif_NonTIF],$A$4)</f>
        <v>0</v>
      </c>
      <c r="M233" s="8">
        <f>SUMIFS(TaxableValuation[Taxable Reserved2],TaxableValuation[Dist],$C233,TaxableValuation[Tif_NonTIF],$A$4)</f>
        <v>0</v>
      </c>
      <c r="N233" s="8">
        <f>SUMIFS(TaxableValuation[Taxable Railroads],TaxableValuation[Dist],$C233,TaxableValuation[Tif_NonTIF],$A$4)</f>
        <v>13244856</v>
      </c>
      <c r="O233" s="8">
        <f>SUMIFS(TaxableValuation[Taxable Utilities],TaxableValuation[Dist],$C233,TaxableValuation[Tif_NonTIF],$A$4)</f>
        <v>33535578</v>
      </c>
      <c r="P233" s="8">
        <f>SUMIFS(TaxableValuation[Taxable Other],TaxableValuation[Dist],$C233,TaxableValuation[Tif_NonTIF],$A$4)</f>
        <v>0</v>
      </c>
      <c r="Q233" s="8">
        <f>SUMIFS(TaxableValuation[Taxable Gross],TaxableValuation[Dist],$C233,TaxableValuation[Tif_NonTIF],$A$4)</f>
        <v>676739762</v>
      </c>
      <c r="R233" s="8">
        <f>SUMIFS(TaxableValuation[Taxable Military Exempt],TaxableValuation[Dist],$C233,TaxableValuation[Tif_NonTIF],$A$4)</f>
        <v>947298</v>
      </c>
      <c r="S233" s="8">
        <f>SUMIFS(TaxableValuation[Taxable Net],TaxableValuation[Dist],$C233,TaxableValuation[Tif_NonTIF],$A$4)</f>
        <v>675792464</v>
      </c>
      <c r="T233" s="8">
        <f>SUMIFS(TaxableValuation[Taxable Gas &amp; Elec Utilities],TaxableValuation[Dist],$C233,TaxableValuation[Tif_NonTIF],$A$4)</f>
        <v>33603929</v>
      </c>
      <c r="U233" s="8">
        <f t="shared" si="3"/>
        <v>709396393</v>
      </c>
    </row>
    <row r="234" spans="1:21" x14ac:dyDescent="0.25">
      <c r="A234">
        <f>'Assessed Non-TIF'!A234</f>
        <v>2024</v>
      </c>
      <c r="B234" t="str">
        <f>'Assessed Non-TIF'!B234</f>
        <v>15</v>
      </c>
      <c r="C234" t="str">
        <f>'Assessed Non-TIF'!C234</f>
        <v>5049</v>
      </c>
      <c r="D234" t="str">
        <f>'Assessed Non-TIF'!D234</f>
        <v>5049</v>
      </c>
      <c r="E234" t="str">
        <f>'Assessed Non-TIF'!E234</f>
        <v>OTTUMWA</v>
      </c>
      <c r="F234" t="str">
        <f>'Assessed Non-TIF'!F234</f>
        <v>Ottumwa</v>
      </c>
      <c r="G234" s="8">
        <f>SUMIFS(TaxableValuation[Taxable Residential],TaxableValuation[Dist],$C234,TaxableValuation[Tif_NonTIF],$A$4)</f>
        <v>546247009</v>
      </c>
      <c r="H234" s="8">
        <f>SUMIFS(TaxableValuation[Taxable Ag Land],TaxableValuation[Dist],$C234,TaxableValuation[Tif_NonTIF],$A$4)</f>
        <v>40880433</v>
      </c>
      <c r="I234" s="8">
        <f>SUMIFS(TaxableValuation[Taxable Ag Building],TaxableValuation[Dist],$C234,TaxableValuation[Tif_NonTIF],$A$4)</f>
        <v>2129213</v>
      </c>
      <c r="J234" s="8">
        <f>SUMIFS(TaxableValuation[Taxable Commercial],TaxableValuation[Dist],$C234,TaxableValuation[Tif_NonTIF],$A$4)</f>
        <v>216575948</v>
      </c>
      <c r="K234" s="8">
        <f>SUMIFS(TaxableValuation[Taxable Industrial],TaxableValuation[Dist],$C234,TaxableValuation[Tif_NonTIF],$A$4)</f>
        <v>32005771</v>
      </c>
      <c r="L234" s="8">
        <f>SUMIFS(TaxableValuation[Taxable Reserved],TaxableValuation[Dist],$C234,TaxableValuation[Tif_NonTIF],$A$4)</f>
        <v>0</v>
      </c>
      <c r="M234" s="8">
        <f>SUMIFS(TaxableValuation[Taxable Reserved2],TaxableValuation[Dist],$C234,TaxableValuation[Tif_NonTIF],$A$4)</f>
        <v>0</v>
      </c>
      <c r="N234" s="8">
        <f>SUMIFS(TaxableValuation[Taxable Railroads],TaxableValuation[Dist],$C234,TaxableValuation[Tif_NonTIF],$A$4)</f>
        <v>10728653</v>
      </c>
      <c r="O234" s="8">
        <f>SUMIFS(TaxableValuation[Taxable Utilities],TaxableValuation[Dist],$C234,TaxableValuation[Tif_NonTIF],$A$4)</f>
        <v>8752541</v>
      </c>
      <c r="P234" s="8">
        <f>SUMIFS(TaxableValuation[Taxable Other],TaxableValuation[Dist],$C234,TaxableValuation[Tif_NonTIF],$A$4)</f>
        <v>0</v>
      </c>
      <c r="Q234" s="8">
        <f>SUMIFS(TaxableValuation[Taxable Gross],TaxableValuation[Dist],$C234,TaxableValuation[Tif_NonTIF],$A$4)</f>
        <v>857319568</v>
      </c>
      <c r="R234" s="8">
        <f>SUMIFS(TaxableValuation[Taxable Military Exempt],TaxableValuation[Dist],$C234,TaxableValuation[Tif_NonTIF],$A$4)</f>
        <v>1902268</v>
      </c>
      <c r="S234" s="8">
        <f>SUMIFS(TaxableValuation[Taxable Net],TaxableValuation[Dist],$C234,TaxableValuation[Tif_NonTIF],$A$4)</f>
        <v>855417300</v>
      </c>
      <c r="T234" s="8">
        <f>SUMIFS(TaxableValuation[Taxable Gas &amp; Elec Utilities],TaxableValuation[Dist],$C234,TaxableValuation[Tif_NonTIF],$A$4)</f>
        <v>29929378</v>
      </c>
      <c r="U234" s="8">
        <f t="shared" si="3"/>
        <v>885346678</v>
      </c>
    </row>
    <row r="235" spans="1:21" x14ac:dyDescent="0.25">
      <c r="A235">
        <f>'Assessed Non-TIF'!A235</f>
        <v>2024</v>
      </c>
      <c r="B235" t="str">
        <f>'Assessed Non-TIF'!B235</f>
        <v>11</v>
      </c>
      <c r="C235" t="str">
        <f>'Assessed Non-TIF'!C235</f>
        <v>5121</v>
      </c>
      <c r="D235" t="str">
        <f>'Assessed Non-TIF'!D235</f>
        <v>5121</v>
      </c>
      <c r="E235" t="str">
        <f>'Assessed Non-TIF'!E235</f>
        <v>PANORAMA</v>
      </c>
      <c r="F235" t="str">
        <f>'Assessed Non-TIF'!F235</f>
        <v>Panorama</v>
      </c>
      <c r="G235" s="8">
        <f>SUMIFS(TaxableValuation[Taxable Residential],TaxableValuation[Dist],$C235,TaxableValuation[Tif_NonTIF],$A$4)</f>
        <v>277094538</v>
      </c>
      <c r="H235" s="8">
        <f>SUMIFS(TaxableValuation[Taxable Ag Land],TaxableValuation[Dist],$C235,TaxableValuation[Tif_NonTIF],$A$4)</f>
        <v>127305809</v>
      </c>
      <c r="I235" s="8">
        <f>SUMIFS(TaxableValuation[Taxable Ag Building],TaxableValuation[Dist],$C235,TaxableValuation[Tif_NonTIF],$A$4)</f>
        <v>4578052</v>
      </c>
      <c r="J235" s="8">
        <f>SUMIFS(TaxableValuation[Taxable Commercial],TaxableValuation[Dist],$C235,TaxableValuation[Tif_NonTIF],$A$4)</f>
        <v>20065130</v>
      </c>
      <c r="K235" s="8">
        <f>SUMIFS(TaxableValuation[Taxable Industrial],TaxableValuation[Dist],$C235,TaxableValuation[Tif_NonTIF],$A$4)</f>
        <v>930092</v>
      </c>
      <c r="L235" s="8">
        <f>SUMIFS(TaxableValuation[Taxable Reserved],TaxableValuation[Dist],$C235,TaxableValuation[Tif_NonTIF],$A$4)</f>
        <v>0</v>
      </c>
      <c r="M235" s="8">
        <f>SUMIFS(TaxableValuation[Taxable Reserved2],TaxableValuation[Dist],$C235,TaxableValuation[Tif_NonTIF],$A$4)</f>
        <v>0</v>
      </c>
      <c r="N235" s="8">
        <f>SUMIFS(TaxableValuation[Taxable Railroads],TaxableValuation[Dist],$C235,TaxableValuation[Tif_NonTIF],$A$4)</f>
        <v>0</v>
      </c>
      <c r="O235" s="8">
        <f>SUMIFS(TaxableValuation[Taxable Utilities],TaxableValuation[Dist],$C235,TaxableValuation[Tif_NonTIF],$A$4)</f>
        <v>24249093</v>
      </c>
      <c r="P235" s="8">
        <f>SUMIFS(TaxableValuation[Taxable Other],TaxableValuation[Dist],$C235,TaxableValuation[Tif_NonTIF],$A$4)</f>
        <v>0</v>
      </c>
      <c r="Q235" s="8">
        <f>SUMIFS(TaxableValuation[Taxable Gross],TaxableValuation[Dist],$C235,TaxableValuation[Tif_NonTIF],$A$4)</f>
        <v>454222714</v>
      </c>
      <c r="R235" s="8">
        <f>SUMIFS(TaxableValuation[Taxable Military Exempt],TaxableValuation[Dist],$C235,TaxableValuation[Tif_NonTIF],$A$4)</f>
        <v>442628</v>
      </c>
      <c r="S235" s="8">
        <f>SUMIFS(TaxableValuation[Taxable Net],TaxableValuation[Dist],$C235,TaxableValuation[Tif_NonTIF],$A$4)</f>
        <v>453780086</v>
      </c>
      <c r="T235" s="8">
        <f>SUMIFS(TaxableValuation[Taxable Gas &amp; Elec Utilities],TaxableValuation[Dist],$C235,TaxableValuation[Tif_NonTIF],$A$4)</f>
        <v>5631790</v>
      </c>
      <c r="U235" s="8">
        <f t="shared" si="3"/>
        <v>459411876</v>
      </c>
    </row>
    <row r="236" spans="1:21" x14ac:dyDescent="0.25">
      <c r="A236">
        <f>'Assessed Non-TIF'!A236</f>
        <v>2024</v>
      </c>
      <c r="B236" t="str">
        <f>'Assessed Non-TIF'!B236</f>
        <v>05</v>
      </c>
      <c r="C236" t="str">
        <f>'Assessed Non-TIF'!C236</f>
        <v>5139</v>
      </c>
      <c r="D236" t="str">
        <f>'Assessed Non-TIF'!D236</f>
        <v>5139</v>
      </c>
      <c r="E236" t="str">
        <f>'Assessed Non-TIF'!E236</f>
        <v>PATON-CHURDAN</v>
      </c>
      <c r="F236" t="str">
        <f>'Assessed Non-TIF'!F236</f>
        <v>Paton-Churdan</v>
      </c>
      <c r="G236" s="8">
        <f>SUMIFS(TaxableValuation[Taxable Residential],TaxableValuation[Dist],$C236,TaxableValuation[Tif_NonTIF],$A$4)</f>
        <v>21328821</v>
      </c>
      <c r="H236" s="8">
        <f>SUMIFS(TaxableValuation[Taxable Ag Land],TaxableValuation[Dist],$C236,TaxableValuation[Tif_NonTIF],$A$4)</f>
        <v>97077952</v>
      </c>
      <c r="I236" s="8">
        <f>SUMIFS(TaxableValuation[Taxable Ag Building],TaxableValuation[Dist],$C236,TaxableValuation[Tif_NonTIF],$A$4)</f>
        <v>4396584</v>
      </c>
      <c r="J236" s="8">
        <f>SUMIFS(TaxableValuation[Taxable Commercial],TaxableValuation[Dist],$C236,TaxableValuation[Tif_NonTIF],$A$4)</f>
        <v>5399647</v>
      </c>
      <c r="K236" s="8">
        <f>SUMIFS(TaxableValuation[Taxable Industrial],TaxableValuation[Dist],$C236,TaxableValuation[Tif_NonTIF],$A$4)</f>
        <v>10407900</v>
      </c>
      <c r="L236" s="8">
        <f>SUMIFS(TaxableValuation[Taxable Reserved],TaxableValuation[Dist],$C236,TaxableValuation[Tif_NonTIF],$A$4)</f>
        <v>0</v>
      </c>
      <c r="M236" s="8">
        <f>SUMIFS(TaxableValuation[Taxable Reserved2],TaxableValuation[Dist],$C236,TaxableValuation[Tif_NonTIF],$A$4)</f>
        <v>0</v>
      </c>
      <c r="N236" s="8">
        <f>SUMIFS(TaxableValuation[Taxable Railroads],TaxableValuation[Dist],$C236,TaxableValuation[Tif_NonTIF],$A$4)</f>
        <v>5872348</v>
      </c>
      <c r="O236" s="8">
        <f>SUMIFS(TaxableValuation[Taxable Utilities],TaxableValuation[Dist],$C236,TaxableValuation[Tif_NonTIF],$A$4)</f>
        <v>37139</v>
      </c>
      <c r="P236" s="8">
        <f>SUMIFS(TaxableValuation[Taxable Other],TaxableValuation[Dist],$C236,TaxableValuation[Tif_NonTIF],$A$4)</f>
        <v>0</v>
      </c>
      <c r="Q236" s="8">
        <f>SUMIFS(TaxableValuation[Taxable Gross],TaxableValuation[Dist],$C236,TaxableValuation[Tif_NonTIF],$A$4)</f>
        <v>144520391</v>
      </c>
      <c r="R236" s="8">
        <f>SUMIFS(TaxableValuation[Taxable Military Exempt],TaxableValuation[Dist],$C236,TaxableValuation[Tif_NonTIF],$A$4)</f>
        <v>116026</v>
      </c>
      <c r="S236" s="8">
        <f>SUMIFS(TaxableValuation[Taxable Net],TaxableValuation[Dist],$C236,TaxableValuation[Tif_NonTIF],$A$4)</f>
        <v>144404365</v>
      </c>
      <c r="T236" s="8">
        <f>SUMIFS(TaxableValuation[Taxable Gas &amp; Elec Utilities],TaxableValuation[Dist],$C236,TaxableValuation[Tif_NonTIF],$A$4)</f>
        <v>1355422</v>
      </c>
      <c r="U236" s="8">
        <f t="shared" si="3"/>
        <v>145759787</v>
      </c>
    </row>
    <row r="237" spans="1:21" x14ac:dyDescent="0.25">
      <c r="A237">
        <f>'Assessed Non-TIF'!A237</f>
        <v>2024</v>
      </c>
      <c r="B237" t="str">
        <f>'Assessed Non-TIF'!B237</f>
        <v>11</v>
      </c>
      <c r="C237" t="str">
        <f>'Assessed Non-TIF'!C237</f>
        <v>5319</v>
      </c>
      <c r="D237" t="str">
        <f>'Assessed Non-TIF'!D237</f>
        <v>5160</v>
      </c>
      <c r="E237" t="str">
        <f>'Assessed Non-TIF'!E237</f>
        <v>PCM</v>
      </c>
      <c r="F237" t="str">
        <f>'Assessed Non-TIF'!F237</f>
        <v>PCM</v>
      </c>
      <c r="G237" s="8">
        <f>SUMIFS(TaxableValuation[Taxable Residential],TaxableValuation[Dist],$C237,TaxableValuation[Tif_NonTIF],$A$4)</f>
        <v>207425816</v>
      </c>
      <c r="H237" s="8">
        <f>SUMIFS(TaxableValuation[Taxable Ag Land],TaxableValuation[Dist],$C237,TaxableValuation[Tif_NonTIF],$A$4)</f>
        <v>122563662</v>
      </c>
      <c r="I237" s="8">
        <f>SUMIFS(TaxableValuation[Taxable Ag Building],TaxableValuation[Dist],$C237,TaxableValuation[Tif_NonTIF],$A$4)</f>
        <v>3962917</v>
      </c>
      <c r="J237" s="8">
        <f>SUMIFS(TaxableValuation[Taxable Commercial],TaxableValuation[Dist],$C237,TaxableValuation[Tif_NonTIF],$A$4)</f>
        <v>21142408</v>
      </c>
      <c r="K237" s="8">
        <f>SUMIFS(TaxableValuation[Taxable Industrial],TaxableValuation[Dist],$C237,TaxableValuation[Tif_NonTIF],$A$4)</f>
        <v>2250773</v>
      </c>
      <c r="L237" s="8">
        <f>SUMIFS(TaxableValuation[Taxable Reserved],TaxableValuation[Dist],$C237,TaxableValuation[Tif_NonTIF],$A$4)</f>
        <v>0</v>
      </c>
      <c r="M237" s="8">
        <f>SUMIFS(TaxableValuation[Taxable Reserved2],TaxableValuation[Dist],$C237,TaxableValuation[Tif_NonTIF],$A$4)</f>
        <v>0</v>
      </c>
      <c r="N237" s="8">
        <f>SUMIFS(TaxableValuation[Taxable Railroads],TaxableValuation[Dist],$C237,TaxableValuation[Tif_NonTIF],$A$4)</f>
        <v>1292266</v>
      </c>
      <c r="O237" s="8">
        <f>SUMIFS(TaxableValuation[Taxable Utilities],TaxableValuation[Dist],$C237,TaxableValuation[Tif_NonTIF],$A$4)</f>
        <v>6157063</v>
      </c>
      <c r="P237" s="8">
        <f>SUMIFS(TaxableValuation[Taxable Other],TaxableValuation[Dist],$C237,TaxableValuation[Tif_NonTIF],$A$4)</f>
        <v>0</v>
      </c>
      <c r="Q237" s="8">
        <f>SUMIFS(TaxableValuation[Taxable Gross],TaxableValuation[Dist],$C237,TaxableValuation[Tif_NonTIF],$A$4)</f>
        <v>364794905</v>
      </c>
      <c r="R237" s="8">
        <f>SUMIFS(TaxableValuation[Taxable Military Exempt],TaxableValuation[Dist],$C237,TaxableValuation[Tif_NonTIF],$A$4)</f>
        <v>446332</v>
      </c>
      <c r="S237" s="8">
        <f>SUMIFS(TaxableValuation[Taxable Net],TaxableValuation[Dist],$C237,TaxableValuation[Tif_NonTIF],$A$4)</f>
        <v>364348573</v>
      </c>
      <c r="T237" s="8">
        <f>SUMIFS(TaxableValuation[Taxable Gas &amp; Elec Utilities],TaxableValuation[Dist],$C237,TaxableValuation[Tif_NonTIF],$A$4)</f>
        <v>11868058</v>
      </c>
      <c r="U237" s="8">
        <f t="shared" si="3"/>
        <v>376216631</v>
      </c>
    </row>
    <row r="238" spans="1:21" x14ac:dyDescent="0.25">
      <c r="A238">
        <f>'Assessed Non-TIF'!A238</f>
        <v>2024</v>
      </c>
      <c r="B238" t="str">
        <f>'Assessed Non-TIF'!B238</f>
        <v>15</v>
      </c>
      <c r="C238" t="str">
        <f>'Assessed Non-TIF'!C238</f>
        <v>5163</v>
      </c>
      <c r="D238" t="str">
        <f>'Assessed Non-TIF'!D238</f>
        <v>5163</v>
      </c>
      <c r="E238" t="str">
        <f>'Assessed Non-TIF'!E238</f>
        <v>PEKIN</v>
      </c>
      <c r="F238" t="str">
        <f>'Assessed Non-TIF'!F238</f>
        <v>Pekin</v>
      </c>
      <c r="G238" s="8">
        <f>SUMIFS(TaxableValuation[Taxable Residential],TaxableValuation[Dist],$C238,TaxableValuation[Tif_NonTIF],$A$4)</f>
        <v>82546914</v>
      </c>
      <c r="H238" s="8">
        <f>SUMIFS(TaxableValuation[Taxable Ag Land],TaxableValuation[Dist],$C238,TaxableValuation[Tif_NonTIF],$A$4)</f>
        <v>169847705</v>
      </c>
      <c r="I238" s="8">
        <f>SUMIFS(TaxableValuation[Taxable Ag Building],TaxableValuation[Dist],$C238,TaxableValuation[Tif_NonTIF],$A$4)</f>
        <v>11659482</v>
      </c>
      <c r="J238" s="8">
        <f>SUMIFS(TaxableValuation[Taxable Commercial],TaxableValuation[Dist],$C238,TaxableValuation[Tif_NonTIF],$A$4)</f>
        <v>7901926</v>
      </c>
      <c r="K238" s="8">
        <f>SUMIFS(TaxableValuation[Taxable Industrial],TaxableValuation[Dist],$C238,TaxableValuation[Tif_NonTIF],$A$4)</f>
        <v>15738847</v>
      </c>
      <c r="L238" s="8">
        <f>SUMIFS(TaxableValuation[Taxable Reserved],TaxableValuation[Dist],$C238,TaxableValuation[Tif_NonTIF],$A$4)</f>
        <v>0</v>
      </c>
      <c r="M238" s="8">
        <f>SUMIFS(TaxableValuation[Taxable Reserved2],TaxableValuation[Dist],$C238,TaxableValuation[Tif_NonTIF],$A$4)</f>
        <v>0</v>
      </c>
      <c r="N238" s="8">
        <f>SUMIFS(TaxableValuation[Taxable Railroads],TaxableValuation[Dist],$C238,TaxableValuation[Tif_NonTIF],$A$4)</f>
        <v>5653546</v>
      </c>
      <c r="O238" s="8">
        <f>SUMIFS(TaxableValuation[Taxable Utilities],TaxableValuation[Dist],$C238,TaxableValuation[Tif_NonTIF],$A$4)</f>
        <v>36477895</v>
      </c>
      <c r="P238" s="8">
        <f>SUMIFS(TaxableValuation[Taxable Other],TaxableValuation[Dist],$C238,TaxableValuation[Tif_NonTIF],$A$4)</f>
        <v>54320</v>
      </c>
      <c r="Q238" s="8">
        <f>SUMIFS(TaxableValuation[Taxable Gross],TaxableValuation[Dist],$C238,TaxableValuation[Tif_NonTIF],$A$4)</f>
        <v>329880635</v>
      </c>
      <c r="R238" s="8">
        <f>SUMIFS(TaxableValuation[Taxable Military Exempt],TaxableValuation[Dist],$C238,TaxableValuation[Tif_NonTIF],$A$4)</f>
        <v>276270</v>
      </c>
      <c r="S238" s="8">
        <f>SUMIFS(TaxableValuation[Taxable Net],TaxableValuation[Dist],$C238,TaxableValuation[Tif_NonTIF],$A$4)</f>
        <v>329604365</v>
      </c>
      <c r="T238" s="8">
        <f>SUMIFS(TaxableValuation[Taxable Gas &amp; Elec Utilities],TaxableValuation[Dist],$C238,TaxableValuation[Tif_NonTIF],$A$4)</f>
        <v>5940022</v>
      </c>
      <c r="U238" s="8">
        <f t="shared" si="3"/>
        <v>335544387</v>
      </c>
    </row>
    <row r="239" spans="1:21" x14ac:dyDescent="0.25">
      <c r="A239">
        <f>'Assessed Non-TIF'!A239</f>
        <v>2024</v>
      </c>
      <c r="B239" t="str">
        <f>'Assessed Non-TIF'!B239</f>
        <v>11</v>
      </c>
      <c r="C239" t="str">
        <f>'Assessed Non-TIF'!C239</f>
        <v>5166</v>
      </c>
      <c r="D239" t="str">
        <f>'Assessed Non-TIF'!D239</f>
        <v>5166</v>
      </c>
      <c r="E239" t="str">
        <f>'Assessed Non-TIF'!E239</f>
        <v>PELLA</v>
      </c>
      <c r="F239" t="str">
        <f>'Assessed Non-TIF'!F239</f>
        <v>Pella</v>
      </c>
      <c r="G239" s="8">
        <f>SUMIFS(TaxableValuation[Taxable Residential],TaxableValuation[Dist],$C239,TaxableValuation[Tif_NonTIF],$A$4)</f>
        <v>714677038</v>
      </c>
      <c r="H239" s="8">
        <f>SUMIFS(TaxableValuation[Taxable Ag Land],TaxableValuation[Dist],$C239,TaxableValuation[Tif_NonTIF],$A$4)</f>
        <v>110173266</v>
      </c>
      <c r="I239" s="8">
        <f>SUMIFS(TaxableValuation[Taxable Ag Building],TaxableValuation[Dist],$C239,TaxableValuation[Tif_NonTIF],$A$4)</f>
        <v>7739606</v>
      </c>
      <c r="J239" s="8">
        <f>SUMIFS(TaxableValuation[Taxable Commercial],TaxableValuation[Dist],$C239,TaxableValuation[Tif_NonTIF],$A$4)</f>
        <v>152367682</v>
      </c>
      <c r="K239" s="8">
        <f>SUMIFS(TaxableValuation[Taxable Industrial],TaxableValuation[Dist],$C239,TaxableValuation[Tif_NonTIF],$A$4)</f>
        <v>46232197</v>
      </c>
      <c r="L239" s="8">
        <f>SUMIFS(TaxableValuation[Taxable Reserved],TaxableValuation[Dist],$C239,TaxableValuation[Tif_NonTIF],$A$4)</f>
        <v>0</v>
      </c>
      <c r="M239" s="8">
        <f>SUMIFS(TaxableValuation[Taxable Reserved2],TaxableValuation[Dist],$C239,TaxableValuation[Tif_NonTIF],$A$4)</f>
        <v>0</v>
      </c>
      <c r="N239" s="8">
        <f>SUMIFS(TaxableValuation[Taxable Railroads],TaxableValuation[Dist],$C239,TaxableValuation[Tif_NonTIF],$A$4)</f>
        <v>1155541</v>
      </c>
      <c r="O239" s="8">
        <f>SUMIFS(TaxableValuation[Taxable Utilities],TaxableValuation[Dist],$C239,TaxableValuation[Tif_NonTIF],$A$4)</f>
        <v>20473734</v>
      </c>
      <c r="P239" s="8">
        <f>SUMIFS(TaxableValuation[Taxable Other],TaxableValuation[Dist],$C239,TaxableValuation[Tif_NonTIF],$A$4)</f>
        <v>7269</v>
      </c>
      <c r="Q239" s="8">
        <f>SUMIFS(TaxableValuation[Taxable Gross],TaxableValuation[Dist],$C239,TaxableValuation[Tif_NonTIF],$A$4)</f>
        <v>1052826333</v>
      </c>
      <c r="R239" s="8">
        <f>SUMIFS(TaxableValuation[Taxable Military Exempt],TaxableValuation[Dist],$C239,TaxableValuation[Tif_NonTIF],$A$4)</f>
        <v>677832</v>
      </c>
      <c r="S239" s="8">
        <f>SUMIFS(TaxableValuation[Taxable Net],TaxableValuation[Dist],$C239,TaxableValuation[Tif_NonTIF],$A$4)</f>
        <v>1052148501</v>
      </c>
      <c r="T239" s="8">
        <f>SUMIFS(TaxableValuation[Taxable Gas &amp; Elec Utilities],TaxableValuation[Dist],$C239,TaxableValuation[Tif_NonTIF],$A$4)</f>
        <v>6709889</v>
      </c>
      <c r="U239" s="8">
        <f t="shared" si="3"/>
        <v>1058858390</v>
      </c>
    </row>
    <row r="240" spans="1:21" x14ac:dyDescent="0.25">
      <c r="A240">
        <f>'Assessed Non-TIF'!A240</f>
        <v>2024</v>
      </c>
      <c r="B240" t="str">
        <f>'Assessed Non-TIF'!B240</f>
        <v>11</v>
      </c>
      <c r="C240" t="str">
        <f>'Assessed Non-TIF'!C240</f>
        <v>5184</v>
      </c>
      <c r="D240" t="str">
        <f>'Assessed Non-TIF'!D240</f>
        <v>5184</v>
      </c>
      <c r="E240" t="str">
        <f>'Assessed Non-TIF'!E240</f>
        <v>PERRY</v>
      </c>
      <c r="F240" t="str">
        <f>'Assessed Non-TIF'!F240</f>
        <v>Perry</v>
      </c>
      <c r="G240" s="8">
        <f>SUMIFS(TaxableValuation[Taxable Residential],TaxableValuation[Dist],$C240,TaxableValuation[Tif_NonTIF],$A$4)</f>
        <v>227102721</v>
      </c>
      <c r="H240" s="8">
        <f>SUMIFS(TaxableValuation[Taxable Ag Land],TaxableValuation[Dist],$C240,TaxableValuation[Tif_NonTIF],$A$4)</f>
        <v>111998093</v>
      </c>
      <c r="I240" s="8">
        <f>SUMIFS(TaxableValuation[Taxable Ag Building],TaxableValuation[Dist],$C240,TaxableValuation[Tif_NonTIF],$A$4)</f>
        <v>5151470</v>
      </c>
      <c r="J240" s="8">
        <f>SUMIFS(TaxableValuation[Taxable Commercial],TaxableValuation[Dist],$C240,TaxableValuation[Tif_NonTIF],$A$4)</f>
        <v>45437650</v>
      </c>
      <c r="K240" s="8">
        <f>SUMIFS(TaxableValuation[Taxable Industrial],TaxableValuation[Dist],$C240,TaxableValuation[Tif_NonTIF],$A$4)</f>
        <v>18465836</v>
      </c>
      <c r="L240" s="8">
        <f>SUMIFS(TaxableValuation[Taxable Reserved],TaxableValuation[Dist],$C240,TaxableValuation[Tif_NonTIF],$A$4)</f>
        <v>0</v>
      </c>
      <c r="M240" s="8">
        <f>SUMIFS(TaxableValuation[Taxable Reserved2],TaxableValuation[Dist],$C240,TaxableValuation[Tif_NonTIF],$A$4)</f>
        <v>0</v>
      </c>
      <c r="N240" s="8">
        <f>SUMIFS(TaxableValuation[Taxable Railroads],TaxableValuation[Dist],$C240,TaxableValuation[Tif_NonTIF],$A$4)</f>
        <v>0</v>
      </c>
      <c r="O240" s="8">
        <f>SUMIFS(TaxableValuation[Taxable Utilities],TaxableValuation[Dist],$C240,TaxableValuation[Tif_NonTIF],$A$4)</f>
        <v>3139533</v>
      </c>
      <c r="P240" s="8">
        <f>SUMIFS(TaxableValuation[Taxable Other],TaxableValuation[Dist],$C240,TaxableValuation[Tif_NonTIF],$A$4)</f>
        <v>0</v>
      </c>
      <c r="Q240" s="8">
        <f>SUMIFS(TaxableValuation[Taxable Gross],TaxableValuation[Dist],$C240,TaxableValuation[Tif_NonTIF],$A$4)</f>
        <v>411295303</v>
      </c>
      <c r="R240" s="8">
        <f>SUMIFS(TaxableValuation[Taxable Military Exempt],TaxableValuation[Dist],$C240,TaxableValuation[Tif_NonTIF],$A$4)</f>
        <v>567251</v>
      </c>
      <c r="S240" s="8">
        <f>SUMIFS(TaxableValuation[Taxable Net],TaxableValuation[Dist],$C240,TaxableValuation[Tif_NonTIF],$A$4)</f>
        <v>410728052</v>
      </c>
      <c r="T240" s="8">
        <f>SUMIFS(TaxableValuation[Taxable Gas &amp; Elec Utilities],TaxableValuation[Dist],$C240,TaxableValuation[Tif_NonTIF],$A$4)</f>
        <v>11081597</v>
      </c>
      <c r="U240" s="8">
        <f t="shared" si="3"/>
        <v>421809649</v>
      </c>
    </row>
    <row r="241" spans="1:21" x14ac:dyDescent="0.25">
      <c r="A241">
        <f>'Assessed Non-TIF'!A241</f>
        <v>2024</v>
      </c>
      <c r="B241" t="str">
        <f>'Assessed Non-TIF'!B241</f>
        <v>09</v>
      </c>
      <c r="C241" t="str">
        <f>'Assessed Non-TIF'!C241</f>
        <v>5250</v>
      </c>
      <c r="D241" t="str">
        <f>'Assessed Non-TIF'!D241</f>
        <v>5250</v>
      </c>
      <c r="E241" t="str">
        <f>'Assessed Non-TIF'!E241</f>
        <v>PLEASANT VALLEY</v>
      </c>
      <c r="F241" t="str">
        <f>'Assessed Non-TIF'!F241</f>
        <v>Pleasant Valley</v>
      </c>
      <c r="G241" s="8">
        <f>SUMIFS(TaxableValuation[Taxable Residential],TaxableValuation[Dist],$C241,TaxableValuation[Tif_NonTIF],$A$4)</f>
        <v>1756807209</v>
      </c>
      <c r="H241" s="8">
        <f>SUMIFS(TaxableValuation[Taxable Ag Land],TaxableValuation[Dist],$C241,TaxableValuation[Tif_NonTIF],$A$4)</f>
        <v>18379698</v>
      </c>
      <c r="I241" s="8">
        <f>SUMIFS(TaxableValuation[Taxable Ag Building],TaxableValuation[Dist],$C241,TaxableValuation[Tif_NonTIF],$A$4)</f>
        <v>1777859</v>
      </c>
      <c r="J241" s="8">
        <f>SUMIFS(TaxableValuation[Taxable Commercial],TaxableValuation[Dist],$C241,TaxableValuation[Tif_NonTIF],$A$4)</f>
        <v>159180177</v>
      </c>
      <c r="K241" s="8">
        <f>SUMIFS(TaxableValuation[Taxable Industrial],TaxableValuation[Dist],$C241,TaxableValuation[Tif_NonTIF],$A$4)</f>
        <v>66039007</v>
      </c>
      <c r="L241" s="8">
        <f>SUMIFS(TaxableValuation[Taxable Reserved],TaxableValuation[Dist],$C241,TaxableValuation[Tif_NonTIF],$A$4)</f>
        <v>0</v>
      </c>
      <c r="M241" s="8">
        <f>SUMIFS(TaxableValuation[Taxable Reserved2],TaxableValuation[Dist],$C241,TaxableValuation[Tif_NonTIF],$A$4)</f>
        <v>0</v>
      </c>
      <c r="N241" s="8">
        <f>SUMIFS(TaxableValuation[Taxable Railroads],TaxableValuation[Dist],$C241,TaxableValuation[Tif_NonTIF],$A$4)</f>
        <v>3231925</v>
      </c>
      <c r="O241" s="8">
        <f>SUMIFS(TaxableValuation[Taxable Utilities],TaxableValuation[Dist],$C241,TaxableValuation[Tif_NonTIF],$A$4)</f>
        <v>11595041</v>
      </c>
      <c r="P241" s="8">
        <f>SUMIFS(TaxableValuation[Taxable Other],TaxableValuation[Dist],$C241,TaxableValuation[Tif_NonTIF],$A$4)</f>
        <v>0</v>
      </c>
      <c r="Q241" s="8">
        <f>SUMIFS(TaxableValuation[Taxable Gross],TaxableValuation[Dist],$C241,TaxableValuation[Tif_NonTIF],$A$4)</f>
        <v>2017010916</v>
      </c>
      <c r="R241" s="8">
        <f>SUMIFS(TaxableValuation[Taxable Military Exempt],TaxableValuation[Dist],$C241,TaxableValuation[Tif_NonTIF],$A$4)</f>
        <v>2040904</v>
      </c>
      <c r="S241" s="8">
        <f>SUMIFS(TaxableValuation[Taxable Net],TaxableValuation[Dist],$C241,TaxableValuation[Tif_NonTIF],$A$4)</f>
        <v>2014970012</v>
      </c>
      <c r="T241" s="8">
        <f>SUMIFS(TaxableValuation[Taxable Gas &amp; Elec Utilities],TaxableValuation[Dist],$C241,TaxableValuation[Tif_NonTIF],$A$4)</f>
        <v>50442024</v>
      </c>
      <c r="U241" s="8">
        <f t="shared" si="3"/>
        <v>2065412036</v>
      </c>
    </row>
    <row r="242" spans="1:21" x14ac:dyDescent="0.25">
      <c r="A242">
        <f>'Assessed Non-TIF'!A242</f>
        <v>2024</v>
      </c>
      <c r="B242" t="str">
        <f>'Assessed Non-TIF'!B242</f>
        <v>11</v>
      </c>
      <c r="C242" t="str">
        <f>'Assessed Non-TIF'!C242</f>
        <v>5256</v>
      </c>
      <c r="D242" t="str">
        <f>'Assessed Non-TIF'!D242</f>
        <v>5256</v>
      </c>
      <c r="E242" t="str">
        <f>'Assessed Non-TIF'!E242</f>
        <v>PLEASANTVILLE</v>
      </c>
      <c r="F242" t="str">
        <f>'Assessed Non-TIF'!F242</f>
        <v>Pleasantville</v>
      </c>
      <c r="G242" s="8">
        <f>SUMIFS(TaxableValuation[Taxable Residential],TaxableValuation[Dist],$C242,TaxableValuation[Tif_NonTIF],$A$4)</f>
        <v>125735336</v>
      </c>
      <c r="H242" s="8">
        <f>SUMIFS(TaxableValuation[Taxable Ag Land],TaxableValuation[Dist],$C242,TaxableValuation[Tif_NonTIF],$A$4)</f>
        <v>54401923</v>
      </c>
      <c r="I242" s="8">
        <f>SUMIFS(TaxableValuation[Taxable Ag Building],TaxableValuation[Dist],$C242,TaxableValuation[Tif_NonTIF],$A$4)</f>
        <v>2018890</v>
      </c>
      <c r="J242" s="8">
        <f>SUMIFS(TaxableValuation[Taxable Commercial],TaxableValuation[Dist],$C242,TaxableValuation[Tif_NonTIF],$A$4)</f>
        <v>4059917</v>
      </c>
      <c r="K242" s="8">
        <f>SUMIFS(TaxableValuation[Taxable Industrial],TaxableValuation[Dist],$C242,TaxableValuation[Tif_NonTIF],$A$4)</f>
        <v>1810141</v>
      </c>
      <c r="L242" s="8">
        <f>SUMIFS(TaxableValuation[Taxable Reserved],TaxableValuation[Dist],$C242,TaxableValuation[Tif_NonTIF],$A$4)</f>
        <v>0</v>
      </c>
      <c r="M242" s="8">
        <f>SUMIFS(TaxableValuation[Taxable Reserved2],TaxableValuation[Dist],$C242,TaxableValuation[Tif_NonTIF],$A$4)</f>
        <v>0</v>
      </c>
      <c r="N242" s="8">
        <f>SUMIFS(TaxableValuation[Taxable Railroads],TaxableValuation[Dist],$C242,TaxableValuation[Tif_NonTIF],$A$4)</f>
        <v>25090621</v>
      </c>
      <c r="O242" s="8">
        <f>SUMIFS(TaxableValuation[Taxable Utilities],TaxableValuation[Dist],$C242,TaxableValuation[Tif_NonTIF],$A$4)</f>
        <v>5376</v>
      </c>
      <c r="P242" s="8">
        <f>SUMIFS(TaxableValuation[Taxable Other],TaxableValuation[Dist],$C242,TaxableValuation[Tif_NonTIF],$A$4)</f>
        <v>0</v>
      </c>
      <c r="Q242" s="8">
        <f>SUMIFS(TaxableValuation[Taxable Gross],TaxableValuation[Dist],$C242,TaxableValuation[Tif_NonTIF],$A$4)</f>
        <v>213122204</v>
      </c>
      <c r="R242" s="8">
        <f>SUMIFS(TaxableValuation[Taxable Military Exempt],TaxableValuation[Dist],$C242,TaxableValuation[Tif_NonTIF],$A$4)</f>
        <v>242612</v>
      </c>
      <c r="S242" s="8">
        <f>SUMIFS(TaxableValuation[Taxable Net],TaxableValuation[Dist],$C242,TaxableValuation[Tif_NonTIF],$A$4)</f>
        <v>212879592</v>
      </c>
      <c r="T242" s="8">
        <f>SUMIFS(TaxableValuation[Taxable Gas &amp; Elec Utilities],TaxableValuation[Dist],$C242,TaxableValuation[Tif_NonTIF],$A$4)</f>
        <v>4535153</v>
      </c>
      <c r="U242" s="8">
        <f t="shared" si="3"/>
        <v>217414745</v>
      </c>
    </row>
    <row r="243" spans="1:21" x14ac:dyDescent="0.25">
      <c r="A243">
        <f>'Assessed Non-TIF'!A243</f>
        <v>2024</v>
      </c>
      <c r="B243" t="str">
        <f>'Assessed Non-TIF'!B243</f>
        <v>05</v>
      </c>
      <c r="C243" t="str">
        <f>'Assessed Non-TIF'!C243</f>
        <v>5283</v>
      </c>
      <c r="D243" t="str">
        <f>'Assessed Non-TIF'!D243</f>
        <v>5283</v>
      </c>
      <c r="E243" t="str">
        <f>'Assessed Non-TIF'!E243</f>
        <v>POCAHONTAS AREA</v>
      </c>
      <c r="F243" t="str">
        <f>'Assessed Non-TIF'!F243</f>
        <v>Pocahontas Area</v>
      </c>
      <c r="G243" s="8">
        <f>SUMIFS(TaxableValuation[Taxable Residential],TaxableValuation[Dist],$C243,TaxableValuation[Tif_NonTIF],$A$4)</f>
        <v>122080224</v>
      </c>
      <c r="H243" s="8">
        <f>SUMIFS(TaxableValuation[Taxable Ag Land],TaxableValuation[Dist],$C243,TaxableValuation[Tif_NonTIF],$A$4)</f>
        <v>337553096</v>
      </c>
      <c r="I243" s="8">
        <f>SUMIFS(TaxableValuation[Taxable Ag Building],TaxableValuation[Dist],$C243,TaxableValuation[Tif_NonTIF],$A$4)</f>
        <v>12000663</v>
      </c>
      <c r="J243" s="8">
        <f>SUMIFS(TaxableValuation[Taxable Commercial],TaxableValuation[Dist],$C243,TaxableValuation[Tif_NonTIF],$A$4)</f>
        <v>49374039</v>
      </c>
      <c r="K243" s="8">
        <f>SUMIFS(TaxableValuation[Taxable Industrial],TaxableValuation[Dist],$C243,TaxableValuation[Tif_NonTIF],$A$4)</f>
        <v>119494406</v>
      </c>
      <c r="L243" s="8">
        <f>SUMIFS(TaxableValuation[Taxable Reserved],TaxableValuation[Dist],$C243,TaxableValuation[Tif_NonTIF],$A$4)</f>
        <v>0</v>
      </c>
      <c r="M243" s="8">
        <f>SUMIFS(TaxableValuation[Taxable Reserved2],TaxableValuation[Dist],$C243,TaxableValuation[Tif_NonTIF],$A$4)</f>
        <v>0</v>
      </c>
      <c r="N243" s="8">
        <f>SUMIFS(TaxableValuation[Taxable Railroads],TaxableValuation[Dist],$C243,TaxableValuation[Tif_NonTIF],$A$4)</f>
        <v>29753865</v>
      </c>
      <c r="O243" s="8">
        <f>SUMIFS(TaxableValuation[Taxable Utilities],TaxableValuation[Dist],$C243,TaxableValuation[Tif_NonTIF],$A$4)</f>
        <v>6999463</v>
      </c>
      <c r="P243" s="8">
        <f>SUMIFS(TaxableValuation[Taxable Other],TaxableValuation[Dist],$C243,TaxableValuation[Tif_NonTIF],$A$4)</f>
        <v>0</v>
      </c>
      <c r="Q243" s="8">
        <f>SUMIFS(TaxableValuation[Taxable Gross],TaxableValuation[Dist],$C243,TaxableValuation[Tif_NonTIF],$A$4)</f>
        <v>677255756</v>
      </c>
      <c r="R243" s="8">
        <f>SUMIFS(TaxableValuation[Taxable Military Exempt],TaxableValuation[Dist],$C243,TaxableValuation[Tif_NonTIF],$A$4)</f>
        <v>541781</v>
      </c>
      <c r="S243" s="8">
        <f>SUMIFS(TaxableValuation[Taxable Net],TaxableValuation[Dist],$C243,TaxableValuation[Tif_NonTIF],$A$4)</f>
        <v>676713975</v>
      </c>
      <c r="T243" s="8">
        <f>SUMIFS(TaxableValuation[Taxable Gas &amp; Elec Utilities],TaxableValuation[Dist],$C243,TaxableValuation[Tif_NonTIF],$A$4)</f>
        <v>8570981</v>
      </c>
      <c r="U243" s="8">
        <f t="shared" si="3"/>
        <v>685284956</v>
      </c>
    </row>
    <row r="244" spans="1:21" x14ac:dyDescent="0.25">
      <c r="A244">
        <f>'Assessed Non-TIF'!A244</f>
        <v>2024</v>
      </c>
      <c r="B244" t="str">
        <f>'Assessed Non-TIF'!B244</f>
        <v>01</v>
      </c>
      <c r="C244" t="str">
        <f>'Assessed Non-TIF'!C244</f>
        <v>5310</v>
      </c>
      <c r="D244" t="str">
        <f>'Assessed Non-TIF'!D244</f>
        <v>5310</v>
      </c>
      <c r="E244" t="str">
        <f>'Assessed Non-TIF'!E244</f>
        <v>POSTVILLE</v>
      </c>
      <c r="F244" t="str">
        <f>'Assessed Non-TIF'!F244</f>
        <v>Postville</v>
      </c>
      <c r="G244" s="8">
        <f>SUMIFS(TaxableValuation[Taxable Residential],TaxableValuation[Dist],$C244,TaxableValuation[Tif_NonTIF],$A$4)</f>
        <v>66921031</v>
      </c>
      <c r="H244" s="8">
        <f>SUMIFS(TaxableValuation[Taxable Ag Land],TaxableValuation[Dist],$C244,TaxableValuation[Tif_NonTIF],$A$4)</f>
        <v>90985120</v>
      </c>
      <c r="I244" s="8">
        <f>SUMIFS(TaxableValuation[Taxable Ag Building],TaxableValuation[Dist],$C244,TaxableValuation[Tif_NonTIF],$A$4)</f>
        <v>6425444</v>
      </c>
      <c r="J244" s="8">
        <f>SUMIFS(TaxableValuation[Taxable Commercial],TaxableValuation[Dist],$C244,TaxableValuation[Tif_NonTIF],$A$4)</f>
        <v>14108171</v>
      </c>
      <c r="K244" s="8">
        <f>SUMIFS(TaxableValuation[Taxable Industrial],TaxableValuation[Dist],$C244,TaxableValuation[Tif_NonTIF],$A$4)</f>
        <v>9986747</v>
      </c>
      <c r="L244" s="8">
        <f>SUMIFS(TaxableValuation[Taxable Reserved],TaxableValuation[Dist],$C244,TaxableValuation[Tif_NonTIF],$A$4)</f>
        <v>0</v>
      </c>
      <c r="M244" s="8">
        <f>SUMIFS(TaxableValuation[Taxable Reserved2],TaxableValuation[Dist],$C244,TaxableValuation[Tif_NonTIF],$A$4)</f>
        <v>0</v>
      </c>
      <c r="N244" s="8">
        <f>SUMIFS(TaxableValuation[Taxable Railroads],TaxableValuation[Dist],$C244,TaxableValuation[Tif_NonTIF],$A$4)</f>
        <v>3279663</v>
      </c>
      <c r="O244" s="8">
        <f>SUMIFS(TaxableValuation[Taxable Utilities],TaxableValuation[Dist],$C244,TaxableValuation[Tif_NonTIF],$A$4)</f>
        <v>2302764</v>
      </c>
      <c r="P244" s="8">
        <f>SUMIFS(TaxableValuation[Taxable Other],TaxableValuation[Dist],$C244,TaxableValuation[Tif_NonTIF],$A$4)</f>
        <v>0</v>
      </c>
      <c r="Q244" s="8">
        <f>SUMIFS(TaxableValuation[Taxable Gross],TaxableValuation[Dist],$C244,TaxableValuation[Tif_NonTIF],$A$4)</f>
        <v>194008940</v>
      </c>
      <c r="R244" s="8">
        <f>SUMIFS(TaxableValuation[Taxable Military Exempt],TaxableValuation[Dist],$C244,TaxableValuation[Tif_NonTIF],$A$4)</f>
        <v>187052</v>
      </c>
      <c r="S244" s="8">
        <f>SUMIFS(TaxableValuation[Taxable Net],TaxableValuation[Dist],$C244,TaxableValuation[Tif_NonTIF],$A$4)</f>
        <v>193821888</v>
      </c>
      <c r="T244" s="8">
        <f>SUMIFS(TaxableValuation[Taxable Gas &amp; Elec Utilities],TaxableValuation[Dist],$C244,TaxableValuation[Tif_NonTIF],$A$4)</f>
        <v>2548928</v>
      </c>
      <c r="U244" s="8">
        <f t="shared" si="3"/>
        <v>196370816</v>
      </c>
    </row>
    <row r="245" spans="1:21" x14ac:dyDescent="0.25">
      <c r="A245">
        <f>'Assessed Non-TIF'!A245</f>
        <v>2024</v>
      </c>
      <c r="B245" t="str">
        <f>'Assessed Non-TIF'!B245</f>
        <v>13</v>
      </c>
      <c r="C245" t="str">
        <f>'Assessed Non-TIF'!C245</f>
        <v>5463</v>
      </c>
      <c r="D245" t="str">
        <f>'Assessed Non-TIF'!D245</f>
        <v>5463</v>
      </c>
      <c r="E245" t="str">
        <f>'Assessed Non-TIF'!E245</f>
        <v>RED OAK</v>
      </c>
      <c r="F245" t="str">
        <f>'Assessed Non-TIF'!F245</f>
        <v>Red Oak</v>
      </c>
      <c r="G245" s="8">
        <f>SUMIFS(TaxableValuation[Taxable Residential],TaxableValuation[Dist],$C245,TaxableValuation[Tif_NonTIF],$A$4)</f>
        <v>150894404</v>
      </c>
      <c r="H245" s="8">
        <f>SUMIFS(TaxableValuation[Taxable Ag Land],TaxableValuation[Dist],$C245,TaxableValuation[Tif_NonTIF],$A$4)</f>
        <v>128467638</v>
      </c>
      <c r="I245" s="8">
        <f>SUMIFS(TaxableValuation[Taxable Ag Building],TaxableValuation[Dist],$C245,TaxableValuation[Tif_NonTIF],$A$4)</f>
        <v>8137911</v>
      </c>
      <c r="J245" s="8">
        <f>SUMIFS(TaxableValuation[Taxable Commercial],TaxableValuation[Dist],$C245,TaxableValuation[Tif_NonTIF],$A$4)</f>
        <v>47146545</v>
      </c>
      <c r="K245" s="8">
        <f>SUMIFS(TaxableValuation[Taxable Industrial],TaxableValuation[Dist],$C245,TaxableValuation[Tif_NonTIF],$A$4)</f>
        <v>15184784</v>
      </c>
      <c r="L245" s="8">
        <f>SUMIFS(TaxableValuation[Taxable Reserved],TaxableValuation[Dist],$C245,TaxableValuation[Tif_NonTIF],$A$4)</f>
        <v>0</v>
      </c>
      <c r="M245" s="8">
        <f>SUMIFS(TaxableValuation[Taxable Reserved2],TaxableValuation[Dist],$C245,TaxableValuation[Tif_NonTIF],$A$4)</f>
        <v>0</v>
      </c>
      <c r="N245" s="8">
        <f>SUMIFS(TaxableValuation[Taxable Railroads],TaxableValuation[Dist],$C245,TaxableValuation[Tif_NonTIF],$A$4)</f>
        <v>23341464</v>
      </c>
      <c r="O245" s="8">
        <f>SUMIFS(TaxableValuation[Taxable Utilities],TaxableValuation[Dist],$C245,TaxableValuation[Tif_NonTIF],$A$4)</f>
        <v>9651961</v>
      </c>
      <c r="P245" s="8">
        <f>SUMIFS(TaxableValuation[Taxable Other],TaxableValuation[Dist],$C245,TaxableValuation[Tif_NonTIF],$A$4)</f>
        <v>0</v>
      </c>
      <c r="Q245" s="8">
        <f>SUMIFS(TaxableValuation[Taxable Gross],TaxableValuation[Dist],$C245,TaxableValuation[Tif_NonTIF],$A$4)</f>
        <v>382824707</v>
      </c>
      <c r="R245" s="8">
        <f>SUMIFS(TaxableValuation[Taxable Military Exempt],TaxableValuation[Dist],$C245,TaxableValuation[Tif_NonTIF],$A$4)</f>
        <v>479668</v>
      </c>
      <c r="S245" s="8">
        <f>SUMIFS(TaxableValuation[Taxable Net],TaxableValuation[Dist],$C245,TaxableValuation[Tif_NonTIF],$A$4)</f>
        <v>382345039</v>
      </c>
      <c r="T245" s="8">
        <f>SUMIFS(TaxableValuation[Taxable Gas &amp; Elec Utilities],TaxableValuation[Dist],$C245,TaxableValuation[Tif_NonTIF],$A$4)</f>
        <v>11236974</v>
      </c>
      <c r="U245" s="8">
        <f t="shared" si="3"/>
        <v>393582013</v>
      </c>
    </row>
    <row r="246" spans="1:21" x14ac:dyDescent="0.25">
      <c r="A246">
        <f>'Assessed Non-TIF'!A246</f>
        <v>2024</v>
      </c>
      <c r="B246" t="str">
        <f>'Assessed Non-TIF'!B246</f>
        <v>12</v>
      </c>
      <c r="C246" t="str">
        <f>'Assessed Non-TIF'!C246</f>
        <v>5486</v>
      </c>
      <c r="D246" t="str">
        <f>'Assessed Non-TIF'!D246</f>
        <v>5486</v>
      </c>
      <c r="E246" t="str">
        <f>'Assessed Non-TIF'!E246</f>
        <v>REMSEN-UNION</v>
      </c>
      <c r="F246" t="str">
        <f>'Assessed Non-TIF'!F246</f>
        <v>Remsen-Union</v>
      </c>
      <c r="G246" s="8">
        <f>SUMIFS(TaxableValuation[Taxable Residential],TaxableValuation[Dist],$C246,TaxableValuation[Tif_NonTIF],$A$4)</f>
        <v>102766830</v>
      </c>
      <c r="H246" s="8">
        <f>SUMIFS(TaxableValuation[Taxable Ag Land],TaxableValuation[Dist],$C246,TaxableValuation[Tif_NonTIF],$A$4)</f>
        <v>172025469</v>
      </c>
      <c r="I246" s="8">
        <f>SUMIFS(TaxableValuation[Taxable Ag Building],TaxableValuation[Dist],$C246,TaxableValuation[Tif_NonTIF],$A$4)</f>
        <v>14277453</v>
      </c>
      <c r="J246" s="8">
        <f>SUMIFS(TaxableValuation[Taxable Commercial],TaxableValuation[Dist],$C246,TaxableValuation[Tif_NonTIF],$A$4)</f>
        <v>23895284</v>
      </c>
      <c r="K246" s="8">
        <f>SUMIFS(TaxableValuation[Taxable Industrial],TaxableValuation[Dist],$C246,TaxableValuation[Tif_NonTIF],$A$4)</f>
        <v>900947</v>
      </c>
      <c r="L246" s="8">
        <f>SUMIFS(TaxableValuation[Taxable Reserved],TaxableValuation[Dist],$C246,TaxableValuation[Tif_NonTIF],$A$4)</f>
        <v>0</v>
      </c>
      <c r="M246" s="8">
        <f>SUMIFS(TaxableValuation[Taxable Reserved2],TaxableValuation[Dist],$C246,TaxableValuation[Tif_NonTIF],$A$4)</f>
        <v>0</v>
      </c>
      <c r="N246" s="8">
        <f>SUMIFS(TaxableValuation[Taxable Railroads],TaxableValuation[Dist],$C246,TaxableValuation[Tif_NonTIF],$A$4)</f>
        <v>1877184</v>
      </c>
      <c r="O246" s="8">
        <f>SUMIFS(TaxableValuation[Taxable Utilities],TaxableValuation[Dist],$C246,TaxableValuation[Tif_NonTIF],$A$4)</f>
        <v>6776813</v>
      </c>
      <c r="P246" s="8">
        <f>SUMIFS(TaxableValuation[Taxable Other],TaxableValuation[Dist],$C246,TaxableValuation[Tif_NonTIF],$A$4)</f>
        <v>0</v>
      </c>
      <c r="Q246" s="8">
        <f>SUMIFS(TaxableValuation[Taxable Gross],TaxableValuation[Dist],$C246,TaxableValuation[Tif_NonTIF],$A$4)</f>
        <v>322519980</v>
      </c>
      <c r="R246" s="8">
        <f>SUMIFS(TaxableValuation[Taxable Military Exempt],TaxableValuation[Dist],$C246,TaxableValuation[Tif_NonTIF],$A$4)</f>
        <v>224092</v>
      </c>
      <c r="S246" s="8">
        <f>SUMIFS(TaxableValuation[Taxable Net],TaxableValuation[Dist],$C246,TaxableValuation[Tif_NonTIF],$A$4)</f>
        <v>322295888</v>
      </c>
      <c r="T246" s="8">
        <f>SUMIFS(TaxableValuation[Taxable Gas &amp; Elec Utilities],TaxableValuation[Dist],$C246,TaxableValuation[Tif_NonTIF],$A$4)</f>
        <v>7122334</v>
      </c>
      <c r="U246" s="8">
        <f t="shared" si="3"/>
        <v>329418222</v>
      </c>
    </row>
    <row r="247" spans="1:21" x14ac:dyDescent="0.25">
      <c r="A247">
        <f>'Assessed Non-TIF'!A247</f>
        <v>2024</v>
      </c>
      <c r="B247" t="str">
        <f>'Assessed Non-TIF'!B247</f>
        <v>01</v>
      </c>
      <c r="C247" t="str">
        <f>'Assessed Non-TIF'!C247</f>
        <v>5508</v>
      </c>
      <c r="D247" t="str">
        <f>'Assessed Non-TIF'!D247</f>
        <v>5508</v>
      </c>
      <c r="E247" t="str">
        <f>'Assessed Non-TIF'!E247</f>
        <v>RICEVILLE</v>
      </c>
      <c r="F247" t="str">
        <f>'Assessed Non-TIF'!F247</f>
        <v>Riceville</v>
      </c>
      <c r="G247" s="8">
        <f>SUMIFS(TaxableValuation[Taxable Residential],TaxableValuation[Dist],$C247,TaxableValuation[Tif_NonTIF],$A$4)</f>
        <v>61101597</v>
      </c>
      <c r="H247" s="8">
        <f>SUMIFS(TaxableValuation[Taxable Ag Land],TaxableValuation[Dist],$C247,TaxableValuation[Tif_NonTIF],$A$4)</f>
        <v>151959783</v>
      </c>
      <c r="I247" s="8">
        <f>SUMIFS(TaxableValuation[Taxable Ag Building],TaxableValuation[Dist],$C247,TaxableValuation[Tif_NonTIF],$A$4)</f>
        <v>18604093</v>
      </c>
      <c r="J247" s="8">
        <f>SUMIFS(TaxableValuation[Taxable Commercial],TaxableValuation[Dist],$C247,TaxableValuation[Tif_NonTIF],$A$4)</f>
        <v>7507261</v>
      </c>
      <c r="K247" s="8">
        <f>SUMIFS(TaxableValuation[Taxable Industrial],TaxableValuation[Dist],$C247,TaxableValuation[Tif_NonTIF],$A$4)</f>
        <v>57234255</v>
      </c>
      <c r="L247" s="8">
        <f>SUMIFS(TaxableValuation[Taxable Reserved],TaxableValuation[Dist],$C247,TaxableValuation[Tif_NonTIF],$A$4)</f>
        <v>0</v>
      </c>
      <c r="M247" s="8">
        <f>SUMIFS(TaxableValuation[Taxable Reserved2],TaxableValuation[Dist],$C247,TaxableValuation[Tif_NonTIF],$A$4)</f>
        <v>0</v>
      </c>
      <c r="N247" s="8">
        <f>SUMIFS(TaxableValuation[Taxable Railroads],TaxableValuation[Dist],$C247,TaxableValuation[Tif_NonTIF],$A$4)</f>
        <v>0</v>
      </c>
      <c r="O247" s="8">
        <f>SUMIFS(TaxableValuation[Taxable Utilities],TaxableValuation[Dist],$C247,TaxableValuation[Tif_NonTIF],$A$4)</f>
        <v>14331302</v>
      </c>
      <c r="P247" s="8">
        <f>SUMIFS(TaxableValuation[Taxable Other],TaxableValuation[Dist],$C247,TaxableValuation[Tif_NonTIF],$A$4)</f>
        <v>0</v>
      </c>
      <c r="Q247" s="8">
        <f>SUMIFS(TaxableValuation[Taxable Gross],TaxableValuation[Dist],$C247,TaxableValuation[Tif_NonTIF],$A$4)</f>
        <v>310738291</v>
      </c>
      <c r="R247" s="8">
        <f>SUMIFS(TaxableValuation[Taxable Military Exempt],TaxableValuation[Dist],$C247,TaxableValuation[Tif_NonTIF],$A$4)</f>
        <v>190756</v>
      </c>
      <c r="S247" s="8">
        <f>SUMIFS(TaxableValuation[Taxable Net],TaxableValuation[Dist],$C247,TaxableValuation[Tif_NonTIF],$A$4)</f>
        <v>310547535</v>
      </c>
      <c r="T247" s="8">
        <f>SUMIFS(TaxableValuation[Taxable Gas &amp; Elec Utilities],TaxableValuation[Dist],$C247,TaxableValuation[Tif_NonTIF],$A$4)</f>
        <v>1954438</v>
      </c>
      <c r="U247" s="8">
        <f t="shared" si="3"/>
        <v>312501973</v>
      </c>
    </row>
    <row r="248" spans="1:21" x14ac:dyDescent="0.25">
      <c r="A248">
        <f>'Assessed Non-TIF'!A248</f>
        <v>2024</v>
      </c>
      <c r="B248" t="str">
        <f>'Assessed Non-TIF'!B248</f>
        <v>12</v>
      </c>
      <c r="C248" t="str">
        <f>'Assessed Non-TIF'!C248</f>
        <v>1975</v>
      </c>
      <c r="D248" t="str">
        <f>'Assessed Non-TIF'!D248</f>
        <v>1975</v>
      </c>
      <c r="E248" t="str">
        <f>'Assessed Non-TIF'!E248</f>
        <v>RIVER VALLEY</v>
      </c>
      <c r="F248" t="str">
        <f>'Assessed Non-TIF'!F248</f>
        <v>River Valley</v>
      </c>
      <c r="G248" s="8">
        <f>SUMIFS(TaxableValuation[Taxable Residential],TaxableValuation[Dist],$C248,TaxableValuation[Tif_NonTIF],$A$4)</f>
        <v>57599813</v>
      </c>
      <c r="H248" s="8">
        <f>SUMIFS(TaxableValuation[Taxable Ag Land],TaxableValuation[Dist],$C248,TaxableValuation[Tif_NonTIF],$A$4)</f>
        <v>175869573</v>
      </c>
      <c r="I248" s="8">
        <f>SUMIFS(TaxableValuation[Taxable Ag Building],TaxableValuation[Dist],$C248,TaxableValuation[Tif_NonTIF],$A$4)</f>
        <v>9200285</v>
      </c>
      <c r="J248" s="8">
        <f>SUMIFS(TaxableValuation[Taxable Commercial],TaxableValuation[Dist],$C248,TaxableValuation[Tif_NonTIF],$A$4)</f>
        <v>9558713</v>
      </c>
      <c r="K248" s="8">
        <f>SUMIFS(TaxableValuation[Taxable Industrial],TaxableValuation[Dist],$C248,TaxableValuation[Tif_NonTIF],$A$4)</f>
        <v>750380</v>
      </c>
      <c r="L248" s="8">
        <f>SUMIFS(TaxableValuation[Taxable Reserved],TaxableValuation[Dist],$C248,TaxableValuation[Tif_NonTIF],$A$4)</f>
        <v>0</v>
      </c>
      <c r="M248" s="8">
        <f>SUMIFS(TaxableValuation[Taxable Reserved2],TaxableValuation[Dist],$C248,TaxableValuation[Tif_NonTIF],$A$4)</f>
        <v>0</v>
      </c>
      <c r="N248" s="8">
        <f>SUMIFS(TaxableValuation[Taxable Railroads],TaxableValuation[Dist],$C248,TaxableValuation[Tif_NonTIF],$A$4)</f>
        <v>0</v>
      </c>
      <c r="O248" s="8">
        <f>SUMIFS(TaxableValuation[Taxable Utilities],TaxableValuation[Dist],$C248,TaxableValuation[Tif_NonTIF],$A$4)</f>
        <v>374850</v>
      </c>
      <c r="P248" s="8">
        <f>SUMIFS(TaxableValuation[Taxable Other],TaxableValuation[Dist],$C248,TaxableValuation[Tif_NonTIF],$A$4)</f>
        <v>0</v>
      </c>
      <c r="Q248" s="8">
        <f>SUMIFS(TaxableValuation[Taxable Gross],TaxableValuation[Dist],$C248,TaxableValuation[Tif_NonTIF],$A$4)</f>
        <v>253353614</v>
      </c>
      <c r="R248" s="8">
        <f>SUMIFS(TaxableValuation[Taxable Military Exempt],TaxableValuation[Dist],$C248,TaxableValuation[Tif_NonTIF],$A$4)</f>
        <v>283356</v>
      </c>
      <c r="S248" s="8">
        <f>SUMIFS(TaxableValuation[Taxable Net],TaxableValuation[Dist],$C248,TaxableValuation[Tif_NonTIF],$A$4)</f>
        <v>253070258</v>
      </c>
      <c r="T248" s="8">
        <f>SUMIFS(TaxableValuation[Taxable Gas &amp; Elec Utilities],TaxableValuation[Dist],$C248,TaxableValuation[Tif_NonTIF],$A$4)</f>
        <v>9712311</v>
      </c>
      <c r="U248" s="8">
        <f t="shared" si="3"/>
        <v>262782569</v>
      </c>
    </row>
    <row r="249" spans="1:21" x14ac:dyDescent="0.25">
      <c r="A249">
        <f>'Assessed Non-TIF'!A249</f>
        <v>2024</v>
      </c>
      <c r="B249" t="str">
        <f>'Assessed Non-TIF'!B249</f>
        <v>13</v>
      </c>
      <c r="C249" t="str">
        <f>'Assessed Non-TIF'!C249</f>
        <v>4824</v>
      </c>
      <c r="D249" t="str">
        <f>'Assessed Non-TIF'!D249</f>
        <v>5510</v>
      </c>
      <c r="E249" t="str">
        <f>'Assessed Non-TIF'!E249</f>
        <v>RIVERSIDE</v>
      </c>
      <c r="F249" t="str">
        <f>'Assessed Non-TIF'!F249</f>
        <v>Riverside</v>
      </c>
      <c r="G249" s="8">
        <f>SUMIFS(TaxableValuation[Taxable Residential],TaxableValuation[Dist],$C249,TaxableValuation[Tif_NonTIF],$A$4)</f>
        <v>130085675</v>
      </c>
      <c r="H249" s="8">
        <f>SUMIFS(TaxableValuation[Taxable Ag Land],TaxableValuation[Dist],$C249,TaxableValuation[Tif_NonTIF],$A$4)</f>
        <v>186300183</v>
      </c>
      <c r="I249" s="8">
        <f>SUMIFS(TaxableValuation[Taxable Ag Building],TaxableValuation[Dist],$C249,TaxableValuation[Tif_NonTIF],$A$4)</f>
        <v>5562569</v>
      </c>
      <c r="J249" s="8">
        <f>SUMIFS(TaxableValuation[Taxable Commercial],TaxableValuation[Dist],$C249,TaxableValuation[Tif_NonTIF],$A$4)</f>
        <v>9117461</v>
      </c>
      <c r="K249" s="8">
        <f>SUMIFS(TaxableValuation[Taxable Industrial],TaxableValuation[Dist],$C249,TaxableValuation[Tif_NonTIF],$A$4)</f>
        <v>10918962</v>
      </c>
      <c r="L249" s="8">
        <f>SUMIFS(TaxableValuation[Taxable Reserved],TaxableValuation[Dist],$C249,TaxableValuation[Tif_NonTIF],$A$4)</f>
        <v>0</v>
      </c>
      <c r="M249" s="8">
        <f>SUMIFS(TaxableValuation[Taxable Reserved2],TaxableValuation[Dist],$C249,TaxableValuation[Tif_NonTIF],$A$4)</f>
        <v>0</v>
      </c>
      <c r="N249" s="8">
        <f>SUMIFS(TaxableValuation[Taxable Railroads],TaxableValuation[Dist],$C249,TaxableValuation[Tif_NonTIF],$A$4)</f>
        <v>4288521</v>
      </c>
      <c r="O249" s="8">
        <f>SUMIFS(TaxableValuation[Taxable Utilities],TaxableValuation[Dist],$C249,TaxableValuation[Tif_NonTIF],$A$4)</f>
        <v>47089797</v>
      </c>
      <c r="P249" s="8">
        <f>SUMIFS(TaxableValuation[Taxable Other],TaxableValuation[Dist],$C249,TaxableValuation[Tif_NonTIF],$A$4)</f>
        <v>0</v>
      </c>
      <c r="Q249" s="8">
        <f>SUMIFS(TaxableValuation[Taxable Gross],TaxableValuation[Dist],$C249,TaxableValuation[Tif_NonTIF],$A$4)</f>
        <v>393363168</v>
      </c>
      <c r="R249" s="8">
        <f>SUMIFS(TaxableValuation[Taxable Military Exempt],TaxableValuation[Dist],$C249,TaxableValuation[Tif_NonTIF],$A$4)</f>
        <v>333360</v>
      </c>
      <c r="S249" s="8">
        <f>SUMIFS(TaxableValuation[Taxable Net],TaxableValuation[Dist],$C249,TaxableValuation[Tif_NonTIF],$A$4)</f>
        <v>393029808</v>
      </c>
      <c r="T249" s="8">
        <f>SUMIFS(TaxableValuation[Taxable Gas &amp; Elec Utilities],TaxableValuation[Dist],$C249,TaxableValuation[Tif_NonTIF],$A$4)</f>
        <v>13331410</v>
      </c>
      <c r="U249" s="8">
        <f t="shared" si="3"/>
        <v>406361218</v>
      </c>
    </row>
    <row r="250" spans="1:21" x14ac:dyDescent="0.25">
      <c r="A250">
        <f>'Assessed Non-TIF'!A250</f>
        <v>2024</v>
      </c>
      <c r="B250" t="str">
        <f>'Assessed Non-TIF'!B250</f>
        <v>12</v>
      </c>
      <c r="C250" t="str">
        <f>'Assessed Non-TIF'!C250</f>
        <v>5607</v>
      </c>
      <c r="D250" t="str">
        <f>'Assessed Non-TIF'!D250</f>
        <v>5607</v>
      </c>
      <c r="E250" t="str">
        <f>'Assessed Non-TIF'!E250</f>
        <v>ROCK VALLEY</v>
      </c>
      <c r="F250" t="str">
        <f>'Assessed Non-TIF'!F250</f>
        <v>Rock Valley</v>
      </c>
      <c r="G250" s="8">
        <f>SUMIFS(TaxableValuation[Taxable Residential],TaxableValuation[Dist],$C250,TaxableValuation[Tif_NonTIF],$A$4)</f>
        <v>160669149</v>
      </c>
      <c r="H250" s="8">
        <f>SUMIFS(TaxableValuation[Taxable Ag Land],TaxableValuation[Dist],$C250,TaxableValuation[Tif_NonTIF],$A$4)</f>
        <v>83114287</v>
      </c>
      <c r="I250" s="8">
        <f>SUMIFS(TaxableValuation[Taxable Ag Building],TaxableValuation[Dist],$C250,TaxableValuation[Tif_NonTIF],$A$4)</f>
        <v>12042560</v>
      </c>
      <c r="J250" s="8">
        <f>SUMIFS(TaxableValuation[Taxable Commercial],TaxableValuation[Dist],$C250,TaxableValuation[Tif_NonTIF],$A$4)</f>
        <v>25725174</v>
      </c>
      <c r="K250" s="8">
        <f>SUMIFS(TaxableValuation[Taxable Industrial],TaxableValuation[Dist],$C250,TaxableValuation[Tif_NonTIF],$A$4)</f>
        <v>14518200</v>
      </c>
      <c r="L250" s="8">
        <f>SUMIFS(TaxableValuation[Taxable Reserved],TaxableValuation[Dist],$C250,TaxableValuation[Tif_NonTIF],$A$4)</f>
        <v>0</v>
      </c>
      <c r="M250" s="8">
        <f>SUMIFS(TaxableValuation[Taxable Reserved2],TaxableValuation[Dist],$C250,TaxableValuation[Tif_NonTIF],$A$4)</f>
        <v>0</v>
      </c>
      <c r="N250" s="8">
        <f>SUMIFS(TaxableValuation[Taxable Railroads],TaxableValuation[Dist],$C250,TaxableValuation[Tif_NonTIF],$A$4)</f>
        <v>1378056</v>
      </c>
      <c r="O250" s="8">
        <f>SUMIFS(TaxableValuation[Taxable Utilities],TaxableValuation[Dist],$C250,TaxableValuation[Tif_NonTIF],$A$4)</f>
        <v>34603196</v>
      </c>
      <c r="P250" s="8">
        <f>SUMIFS(TaxableValuation[Taxable Other],TaxableValuation[Dist],$C250,TaxableValuation[Tif_NonTIF],$A$4)</f>
        <v>0</v>
      </c>
      <c r="Q250" s="8">
        <f>SUMIFS(TaxableValuation[Taxable Gross],TaxableValuation[Dist],$C250,TaxableValuation[Tif_NonTIF],$A$4)</f>
        <v>332050622</v>
      </c>
      <c r="R250" s="8">
        <f>SUMIFS(TaxableValuation[Taxable Military Exempt],TaxableValuation[Dist],$C250,TaxableValuation[Tif_NonTIF],$A$4)</f>
        <v>264836</v>
      </c>
      <c r="S250" s="8">
        <f>SUMIFS(TaxableValuation[Taxable Net],TaxableValuation[Dist],$C250,TaxableValuation[Tif_NonTIF],$A$4)</f>
        <v>331785786</v>
      </c>
      <c r="T250" s="8">
        <f>SUMIFS(TaxableValuation[Taxable Gas &amp; Elec Utilities],TaxableValuation[Dist],$C250,TaxableValuation[Tif_NonTIF],$A$4)</f>
        <v>6251566</v>
      </c>
      <c r="U250" s="8">
        <f t="shared" si="3"/>
        <v>338037352</v>
      </c>
    </row>
    <row r="251" spans="1:21" x14ac:dyDescent="0.25">
      <c r="A251">
        <f>'Assessed Non-TIF'!A251</f>
        <v>2024</v>
      </c>
      <c r="B251" t="str">
        <f>'Assessed Non-TIF'!B251</f>
        <v>11</v>
      </c>
      <c r="C251" t="str">
        <f>'Assessed Non-TIF'!C251</f>
        <v>5643</v>
      </c>
      <c r="D251" t="str">
        <f>'Assessed Non-TIF'!D251</f>
        <v>5643</v>
      </c>
      <c r="E251" t="str">
        <f>'Assessed Non-TIF'!E251</f>
        <v>ROLAND-STORY</v>
      </c>
      <c r="F251" t="str">
        <f>'Assessed Non-TIF'!F251</f>
        <v>Roland-Story</v>
      </c>
      <c r="G251" s="8">
        <f>SUMIFS(TaxableValuation[Taxable Residential],TaxableValuation[Dist],$C251,TaxableValuation[Tif_NonTIF],$A$4)</f>
        <v>201852853</v>
      </c>
      <c r="H251" s="8">
        <f>SUMIFS(TaxableValuation[Taxable Ag Land],TaxableValuation[Dist],$C251,TaxableValuation[Tif_NonTIF],$A$4)</f>
        <v>73068863</v>
      </c>
      <c r="I251" s="8">
        <f>SUMIFS(TaxableValuation[Taxable Ag Building],TaxableValuation[Dist],$C251,TaxableValuation[Tif_NonTIF],$A$4)</f>
        <v>2875744</v>
      </c>
      <c r="J251" s="8">
        <f>SUMIFS(TaxableValuation[Taxable Commercial],TaxableValuation[Dist],$C251,TaxableValuation[Tif_NonTIF],$A$4)</f>
        <v>32269443</v>
      </c>
      <c r="K251" s="8">
        <f>SUMIFS(TaxableValuation[Taxable Industrial],TaxableValuation[Dist],$C251,TaxableValuation[Tif_NonTIF],$A$4)</f>
        <v>49568172</v>
      </c>
      <c r="L251" s="8">
        <f>SUMIFS(TaxableValuation[Taxable Reserved],TaxableValuation[Dist],$C251,TaxableValuation[Tif_NonTIF],$A$4)</f>
        <v>0</v>
      </c>
      <c r="M251" s="8">
        <f>SUMIFS(TaxableValuation[Taxable Reserved2],TaxableValuation[Dist],$C251,TaxableValuation[Tif_NonTIF],$A$4)</f>
        <v>0</v>
      </c>
      <c r="N251" s="8">
        <f>SUMIFS(TaxableValuation[Taxable Railroads],TaxableValuation[Dist],$C251,TaxableValuation[Tif_NonTIF],$A$4)</f>
        <v>5956855</v>
      </c>
      <c r="O251" s="8">
        <f>SUMIFS(TaxableValuation[Taxable Utilities],TaxableValuation[Dist],$C251,TaxableValuation[Tif_NonTIF],$A$4)</f>
        <v>10463358</v>
      </c>
      <c r="P251" s="8">
        <f>SUMIFS(TaxableValuation[Taxable Other],TaxableValuation[Dist],$C251,TaxableValuation[Tif_NonTIF],$A$4)</f>
        <v>0</v>
      </c>
      <c r="Q251" s="8">
        <f>SUMIFS(TaxableValuation[Taxable Gross],TaxableValuation[Dist],$C251,TaxableValuation[Tif_NonTIF],$A$4)</f>
        <v>376055288</v>
      </c>
      <c r="R251" s="8">
        <f>SUMIFS(TaxableValuation[Taxable Military Exempt],TaxableValuation[Dist],$C251,TaxableValuation[Tif_NonTIF],$A$4)</f>
        <v>448184</v>
      </c>
      <c r="S251" s="8">
        <f>SUMIFS(TaxableValuation[Taxable Net],TaxableValuation[Dist],$C251,TaxableValuation[Tif_NonTIF],$A$4)</f>
        <v>375607104</v>
      </c>
      <c r="T251" s="8">
        <f>SUMIFS(TaxableValuation[Taxable Gas &amp; Elec Utilities],TaxableValuation[Dist],$C251,TaxableValuation[Tif_NonTIF],$A$4)</f>
        <v>4702863</v>
      </c>
      <c r="U251" s="8">
        <f t="shared" si="3"/>
        <v>380309967</v>
      </c>
    </row>
    <row r="252" spans="1:21" x14ac:dyDescent="0.25">
      <c r="A252">
        <f>'Assessed Non-TIF'!A252</f>
        <v>2024</v>
      </c>
      <c r="B252" t="str">
        <f>'Assessed Non-TIF'!B252</f>
        <v>07</v>
      </c>
      <c r="C252" t="str">
        <f>'Assessed Non-TIF'!C252</f>
        <v>5697</v>
      </c>
      <c r="D252" t="str">
        <f>'Assessed Non-TIF'!D252</f>
        <v>5697</v>
      </c>
      <c r="E252" t="str">
        <f>'Assessed Non-TIF'!E252</f>
        <v>RUDD-ROCKFORD-MARBLE ROCK</v>
      </c>
      <c r="F252" t="str">
        <f>'Assessed Non-TIF'!F252</f>
        <v>Rudd-Rockford-Marble Rock</v>
      </c>
      <c r="G252" s="8">
        <f>SUMIFS(TaxableValuation[Taxable Residential],TaxableValuation[Dist],$C252,TaxableValuation[Tif_NonTIF],$A$4)</f>
        <v>80743144</v>
      </c>
      <c r="H252" s="8">
        <f>SUMIFS(TaxableValuation[Taxable Ag Land],TaxableValuation[Dist],$C252,TaxableValuation[Tif_NonTIF],$A$4)</f>
        <v>140716837</v>
      </c>
      <c r="I252" s="8">
        <f>SUMIFS(TaxableValuation[Taxable Ag Building],TaxableValuation[Dist],$C252,TaxableValuation[Tif_NonTIF],$A$4)</f>
        <v>7942528</v>
      </c>
      <c r="J252" s="8">
        <f>SUMIFS(TaxableValuation[Taxable Commercial],TaxableValuation[Dist],$C252,TaxableValuation[Tif_NonTIF],$A$4)</f>
        <v>9360329</v>
      </c>
      <c r="K252" s="8">
        <f>SUMIFS(TaxableValuation[Taxable Industrial],TaxableValuation[Dist],$C252,TaxableValuation[Tif_NonTIF],$A$4)</f>
        <v>986819</v>
      </c>
      <c r="L252" s="8">
        <f>SUMIFS(TaxableValuation[Taxable Reserved],TaxableValuation[Dist],$C252,TaxableValuation[Tif_NonTIF],$A$4)</f>
        <v>0</v>
      </c>
      <c r="M252" s="8">
        <f>SUMIFS(TaxableValuation[Taxable Reserved2],TaxableValuation[Dist],$C252,TaxableValuation[Tif_NonTIF],$A$4)</f>
        <v>0</v>
      </c>
      <c r="N252" s="8">
        <f>SUMIFS(TaxableValuation[Taxable Railroads],TaxableValuation[Dist],$C252,TaxableValuation[Tif_NonTIF],$A$4)</f>
        <v>5869988</v>
      </c>
      <c r="O252" s="8">
        <f>SUMIFS(TaxableValuation[Taxable Utilities],TaxableValuation[Dist],$C252,TaxableValuation[Tif_NonTIF],$A$4)</f>
        <v>1817065</v>
      </c>
      <c r="P252" s="8">
        <f>SUMIFS(TaxableValuation[Taxable Other],TaxableValuation[Dist],$C252,TaxableValuation[Tif_NonTIF],$A$4)</f>
        <v>0</v>
      </c>
      <c r="Q252" s="8">
        <f>SUMIFS(TaxableValuation[Taxable Gross],TaxableValuation[Dist],$C252,TaxableValuation[Tif_NonTIF],$A$4)</f>
        <v>247436710</v>
      </c>
      <c r="R252" s="8">
        <f>SUMIFS(TaxableValuation[Taxable Military Exempt],TaxableValuation[Dist],$C252,TaxableValuation[Tif_NonTIF],$A$4)</f>
        <v>281504</v>
      </c>
      <c r="S252" s="8">
        <f>SUMIFS(TaxableValuation[Taxable Net],TaxableValuation[Dist],$C252,TaxableValuation[Tif_NonTIF],$A$4)</f>
        <v>247155206</v>
      </c>
      <c r="T252" s="8">
        <f>SUMIFS(TaxableValuation[Taxable Gas &amp; Elec Utilities],TaxableValuation[Dist],$C252,TaxableValuation[Tif_NonTIF],$A$4)</f>
        <v>4007033</v>
      </c>
      <c r="U252" s="8">
        <f t="shared" si="3"/>
        <v>251162239</v>
      </c>
    </row>
    <row r="253" spans="1:21" x14ac:dyDescent="0.25">
      <c r="A253">
        <f>'Assessed Non-TIF'!A253</f>
        <v>2024</v>
      </c>
      <c r="B253" t="str">
        <f>'Assessed Non-TIF'!B253</f>
        <v>05</v>
      </c>
      <c r="C253" t="str">
        <f>'Assessed Non-TIF'!C253</f>
        <v>5724</v>
      </c>
      <c r="D253" t="str">
        <f>'Assessed Non-TIF'!D253</f>
        <v>5724</v>
      </c>
      <c r="E253" t="str">
        <f>'Assessed Non-TIF'!E253</f>
        <v>RUTHVEN-AYRSHIRE</v>
      </c>
      <c r="F253" t="str">
        <f>'Assessed Non-TIF'!F253</f>
        <v>Ruthven-Ayrshire</v>
      </c>
      <c r="G253" s="8">
        <f>SUMIFS(TaxableValuation[Taxable Residential],TaxableValuation[Dist],$C253,TaxableValuation[Tif_NonTIF],$A$4)</f>
        <v>48516481</v>
      </c>
      <c r="H253" s="8">
        <f>SUMIFS(TaxableValuation[Taxable Ag Land],TaxableValuation[Dist],$C253,TaxableValuation[Tif_NonTIF],$A$4)</f>
        <v>62305198</v>
      </c>
      <c r="I253" s="8">
        <f>SUMIFS(TaxableValuation[Taxable Ag Building],TaxableValuation[Dist],$C253,TaxableValuation[Tif_NonTIF],$A$4)</f>
        <v>4866854</v>
      </c>
      <c r="J253" s="8">
        <f>SUMIFS(TaxableValuation[Taxable Commercial],TaxableValuation[Dist],$C253,TaxableValuation[Tif_NonTIF],$A$4)</f>
        <v>8738039</v>
      </c>
      <c r="K253" s="8">
        <f>SUMIFS(TaxableValuation[Taxable Industrial],TaxableValuation[Dist],$C253,TaxableValuation[Tif_NonTIF],$A$4)</f>
        <v>5687103</v>
      </c>
      <c r="L253" s="8">
        <f>SUMIFS(TaxableValuation[Taxable Reserved],TaxableValuation[Dist],$C253,TaxableValuation[Tif_NonTIF],$A$4)</f>
        <v>0</v>
      </c>
      <c r="M253" s="8">
        <f>SUMIFS(TaxableValuation[Taxable Reserved2],TaxableValuation[Dist],$C253,TaxableValuation[Tif_NonTIF],$A$4)</f>
        <v>0</v>
      </c>
      <c r="N253" s="8">
        <f>SUMIFS(TaxableValuation[Taxable Railroads],TaxableValuation[Dist],$C253,TaxableValuation[Tif_NonTIF],$A$4)</f>
        <v>2883058</v>
      </c>
      <c r="O253" s="8">
        <f>SUMIFS(TaxableValuation[Taxable Utilities],TaxableValuation[Dist],$C253,TaxableValuation[Tif_NonTIF],$A$4)</f>
        <v>534368</v>
      </c>
      <c r="P253" s="8">
        <f>SUMIFS(TaxableValuation[Taxable Other],TaxableValuation[Dist],$C253,TaxableValuation[Tif_NonTIF],$A$4)</f>
        <v>0</v>
      </c>
      <c r="Q253" s="8">
        <f>SUMIFS(TaxableValuation[Taxable Gross],TaxableValuation[Dist],$C253,TaxableValuation[Tif_NonTIF],$A$4)</f>
        <v>133531101</v>
      </c>
      <c r="R253" s="8">
        <f>SUMIFS(TaxableValuation[Taxable Military Exempt],TaxableValuation[Dist],$C253,TaxableValuation[Tif_NonTIF],$A$4)</f>
        <v>168532</v>
      </c>
      <c r="S253" s="8">
        <f>SUMIFS(TaxableValuation[Taxable Net],TaxableValuation[Dist],$C253,TaxableValuation[Tif_NonTIF],$A$4)</f>
        <v>133362569</v>
      </c>
      <c r="T253" s="8">
        <f>SUMIFS(TaxableValuation[Taxable Gas &amp; Elec Utilities],TaxableValuation[Dist],$C253,TaxableValuation[Tif_NonTIF],$A$4)</f>
        <v>4432090</v>
      </c>
      <c r="U253" s="8">
        <f t="shared" si="3"/>
        <v>137794659</v>
      </c>
    </row>
    <row r="254" spans="1:21" x14ac:dyDescent="0.25">
      <c r="A254">
        <f>'Assessed Non-TIF'!A254</f>
        <v>2024</v>
      </c>
      <c r="B254" t="str">
        <f>'Assessed Non-TIF'!B254</f>
        <v>11</v>
      </c>
      <c r="C254" t="str">
        <f>'Assessed Non-TIF'!C254</f>
        <v>5805</v>
      </c>
      <c r="D254" t="str">
        <f>'Assessed Non-TIF'!D254</f>
        <v>5805</v>
      </c>
      <c r="E254" t="str">
        <f>'Assessed Non-TIF'!E254</f>
        <v>SAYDEL</v>
      </c>
      <c r="F254" t="str">
        <f>'Assessed Non-TIF'!F254</f>
        <v>Saydel</v>
      </c>
      <c r="G254" s="8">
        <f>SUMIFS(TaxableValuation[Taxable Residential],TaxableValuation[Dist],$C254,TaxableValuation[Tif_NonTIF],$A$4)</f>
        <v>293761386</v>
      </c>
      <c r="H254" s="8">
        <f>SUMIFS(TaxableValuation[Taxable Ag Land],TaxableValuation[Dist],$C254,TaxableValuation[Tif_NonTIF],$A$4)</f>
        <v>3005460</v>
      </c>
      <c r="I254" s="8">
        <f>SUMIFS(TaxableValuation[Taxable Ag Building],TaxableValuation[Dist],$C254,TaxableValuation[Tif_NonTIF],$A$4)</f>
        <v>203706</v>
      </c>
      <c r="J254" s="8">
        <f>SUMIFS(TaxableValuation[Taxable Commercial],TaxableValuation[Dist],$C254,TaxableValuation[Tif_NonTIF],$A$4)</f>
        <v>595444201</v>
      </c>
      <c r="K254" s="8">
        <f>SUMIFS(TaxableValuation[Taxable Industrial],TaxableValuation[Dist],$C254,TaxableValuation[Tif_NonTIF],$A$4)</f>
        <v>294893591</v>
      </c>
      <c r="L254" s="8">
        <f>SUMIFS(TaxableValuation[Taxable Reserved],TaxableValuation[Dist],$C254,TaxableValuation[Tif_NonTIF],$A$4)</f>
        <v>0</v>
      </c>
      <c r="M254" s="8">
        <f>SUMIFS(TaxableValuation[Taxable Reserved2],TaxableValuation[Dist],$C254,TaxableValuation[Tif_NonTIF],$A$4)</f>
        <v>0</v>
      </c>
      <c r="N254" s="8">
        <f>SUMIFS(TaxableValuation[Taxable Railroads],TaxableValuation[Dist],$C254,TaxableValuation[Tif_NonTIF],$A$4)</f>
        <v>9823794</v>
      </c>
      <c r="O254" s="8">
        <f>SUMIFS(TaxableValuation[Taxable Utilities],TaxableValuation[Dist],$C254,TaxableValuation[Tif_NonTIF],$A$4)</f>
        <v>795691</v>
      </c>
      <c r="P254" s="8">
        <f>SUMIFS(TaxableValuation[Taxable Other],TaxableValuation[Dist],$C254,TaxableValuation[Tif_NonTIF],$A$4)</f>
        <v>0</v>
      </c>
      <c r="Q254" s="8">
        <f>SUMIFS(TaxableValuation[Taxable Gross],TaxableValuation[Dist],$C254,TaxableValuation[Tif_NonTIF],$A$4)</f>
        <v>1197927829</v>
      </c>
      <c r="R254" s="8">
        <f>SUMIFS(TaxableValuation[Taxable Military Exempt],TaxableValuation[Dist],$C254,TaxableValuation[Tif_NonTIF],$A$4)</f>
        <v>579676</v>
      </c>
      <c r="S254" s="8">
        <f>SUMIFS(TaxableValuation[Taxable Net],TaxableValuation[Dist],$C254,TaxableValuation[Tif_NonTIF],$A$4)</f>
        <v>1197348153</v>
      </c>
      <c r="T254" s="8">
        <f>SUMIFS(TaxableValuation[Taxable Gas &amp; Elec Utilities],TaxableValuation[Dist],$C254,TaxableValuation[Tif_NonTIF],$A$4)</f>
        <v>20467242</v>
      </c>
      <c r="U254" s="8">
        <f t="shared" si="3"/>
        <v>1217815395</v>
      </c>
    </row>
    <row r="255" spans="1:21" x14ac:dyDescent="0.25">
      <c r="A255">
        <f>'Assessed Non-TIF'!A255</f>
        <v>2024</v>
      </c>
      <c r="B255" t="str">
        <f>'Assessed Non-TIF'!B255</f>
        <v>05</v>
      </c>
      <c r="C255" t="str">
        <f>'Assessed Non-TIF'!C255</f>
        <v>5823</v>
      </c>
      <c r="D255" t="str">
        <f>'Assessed Non-TIF'!D255</f>
        <v>5823</v>
      </c>
      <c r="E255" t="str">
        <f>'Assessed Non-TIF'!E255</f>
        <v>SCHALLER-CRESTLAND</v>
      </c>
      <c r="F255" t="str">
        <f>'Assessed Non-TIF'!F255</f>
        <v>Schaller-Crestland</v>
      </c>
      <c r="G255" s="8">
        <f>SUMIFS(TaxableValuation[Taxable Residential],TaxableValuation[Dist],$C255,TaxableValuation[Tif_NonTIF],$A$4)</f>
        <v>51342424</v>
      </c>
      <c r="H255" s="8">
        <f>SUMIFS(TaxableValuation[Taxable Ag Land],TaxableValuation[Dist],$C255,TaxableValuation[Tif_NonTIF],$A$4)</f>
        <v>150630047</v>
      </c>
      <c r="I255" s="8">
        <f>SUMIFS(TaxableValuation[Taxable Ag Building],TaxableValuation[Dist],$C255,TaxableValuation[Tif_NonTIF],$A$4)</f>
        <v>6799592</v>
      </c>
      <c r="J255" s="8">
        <f>SUMIFS(TaxableValuation[Taxable Commercial],TaxableValuation[Dist],$C255,TaxableValuation[Tif_NonTIF],$A$4)</f>
        <v>18485527</v>
      </c>
      <c r="K255" s="8">
        <f>SUMIFS(TaxableValuation[Taxable Industrial],TaxableValuation[Dist],$C255,TaxableValuation[Tif_NonTIF],$A$4)</f>
        <v>40250641</v>
      </c>
      <c r="L255" s="8">
        <f>SUMIFS(TaxableValuation[Taxable Reserved],TaxableValuation[Dist],$C255,TaxableValuation[Tif_NonTIF],$A$4)</f>
        <v>0</v>
      </c>
      <c r="M255" s="8">
        <f>SUMIFS(TaxableValuation[Taxable Reserved2],TaxableValuation[Dist],$C255,TaxableValuation[Tif_NonTIF],$A$4)</f>
        <v>0</v>
      </c>
      <c r="N255" s="8">
        <f>SUMIFS(TaxableValuation[Taxable Railroads],TaxableValuation[Dist],$C255,TaxableValuation[Tif_NonTIF],$A$4)</f>
        <v>0</v>
      </c>
      <c r="O255" s="8">
        <f>SUMIFS(TaxableValuation[Taxable Utilities],TaxableValuation[Dist],$C255,TaxableValuation[Tif_NonTIF],$A$4)</f>
        <v>850940</v>
      </c>
      <c r="P255" s="8">
        <f>SUMIFS(TaxableValuation[Taxable Other],TaxableValuation[Dist],$C255,TaxableValuation[Tif_NonTIF],$A$4)</f>
        <v>0</v>
      </c>
      <c r="Q255" s="8">
        <f>SUMIFS(TaxableValuation[Taxable Gross],TaxableValuation[Dist],$C255,TaxableValuation[Tif_NonTIF],$A$4)</f>
        <v>268359171</v>
      </c>
      <c r="R255" s="8">
        <f>SUMIFS(TaxableValuation[Taxable Military Exempt],TaxableValuation[Dist],$C255,TaxableValuation[Tif_NonTIF],$A$4)</f>
        <v>205805</v>
      </c>
      <c r="S255" s="8">
        <f>SUMIFS(TaxableValuation[Taxable Net],TaxableValuation[Dist],$C255,TaxableValuation[Tif_NonTIF],$A$4)</f>
        <v>268153366</v>
      </c>
      <c r="T255" s="8">
        <f>SUMIFS(TaxableValuation[Taxable Gas &amp; Elec Utilities],TaxableValuation[Dist],$C255,TaxableValuation[Tif_NonTIF],$A$4)</f>
        <v>3860842</v>
      </c>
      <c r="U255" s="8">
        <f t="shared" si="3"/>
        <v>272014208</v>
      </c>
    </row>
    <row r="256" spans="1:21" x14ac:dyDescent="0.25">
      <c r="A256">
        <f>'Assessed Non-TIF'!A256</f>
        <v>2024</v>
      </c>
      <c r="B256" t="str">
        <f>'Assessed Non-TIF'!B256</f>
        <v>12</v>
      </c>
      <c r="C256" t="str">
        <f>'Assessed Non-TIF'!C256</f>
        <v>5832</v>
      </c>
      <c r="D256" t="str">
        <f>'Assessed Non-TIF'!D256</f>
        <v>5832</v>
      </c>
      <c r="E256" t="str">
        <f>'Assessed Non-TIF'!E256</f>
        <v>SCHLESWIG</v>
      </c>
      <c r="F256" t="str">
        <f>'Assessed Non-TIF'!F256</f>
        <v>Schleswig</v>
      </c>
      <c r="G256" s="8">
        <f>SUMIFS(TaxableValuation[Taxable Residential],TaxableValuation[Dist],$C256,TaxableValuation[Tif_NonTIF],$A$4)</f>
        <v>44618366</v>
      </c>
      <c r="H256" s="8">
        <f>SUMIFS(TaxableValuation[Taxable Ag Land],TaxableValuation[Dist],$C256,TaxableValuation[Tif_NonTIF],$A$4)</f>
        <v>109189542</v>
      </c>
      <c r="I256" s="8">
        <f>SUMIFS(TaxableValuation[Taxable Ag Building],TaxableValuation[Dist],$C256,TaxableValuation[Tif_NonTIF],$A$4)</f>
        <v>9059977</v>
      </c>
      <c r="J256" s="8">
        <f>SUMIFS(TaxableValuation[Taxable Commercial],TaxableValuation[Dist],$C256,TaxableValuation[Tif_NonTIF],$A$4)</f>
        <v>8031595</v>
      </c>
      <c r="K256" s="8">
        <f>SUMIFS(TaxableValuation[Taxable Industrial],TaxableValuation[Dist],$C256,TaxableValuation[Tif_NonTIF],$A$4)</f>
        <v>42653449</v>
      </c>
      <c r="L256" s="8">
        <f>SUMIFS(TaxableValuation[Taxable Reserved],TaxableValuation[Dist],$C256,TaxableValuation[Tif_NonTIF],$A$4)</f>
        <v>0</v>
      </c>
      <c r="M256" s="8">
        <f>SUMIFS(TaxableValuation[Taxable Reserved2],TaxableValuation[Dist],$C256,TaxableValuation[Tif_NonTIF],$A$4)</f>
        <v>0</v>
      </c>
      <c r="N256" s="8">
        <f>SUMIFS(TaxableValuation[Taxable Railroads],TaxableValuation[Dist],$C256,TaxableValuation[Tif_NonTIF],$A$4)</f>
        <v>0</v>
      </c>
      <c r="O256" s="8">
        <f>SUMIFS(TaxableValuation[Taxable Utilities],TaxableValuation[Dist],$C256,TaxableValuation[Tif_NonTIF],$A$4)</f>
        <v>371546</v>
      </c>
      <c r="P256" s="8">
        <f>SUMIFS(TaxableValuation[Taxable Other],TaxableValuation[Dist],$C256,TaxableValuation[Tif_NonTIF],$A$4)</f>
        <v>0</v>
      </c>
      <c r="Q256" s="8">
        <f>SUMIFS(TaxableValuation[Taxable Gross],TaxableValuation[Dist],$C256,TaxableValuation[Tif_NonTIF],$A$4)</f>
        <v>213924475</v>
      </c>
      <c r="R256" s="8">
        <f>SUMIFS(TaxableValuation[Taxable Military Exempt],TaxableValuation[Dist],$C256,TaxableValuation[Tif_NonTIF],$A$4)</f>
        <v>142604</v>
      </c>
      <c r="S256" s="8">
        <f>SUMIFS(TaxableValuation[Taxable Net],TaxableValuation[Dist],$C256,TaxableValuation[Tif_NonTIF],$A$4)</f>
        <v>213781871</v>
      </c>
      <c r="T256" s="8">
        <f>SUMIFS(TaxableValuation[Taxable Gas &amp; Elec Utilities],TaxableValuation[Dist],$C256,TaxableValuation[Tif_NonTIF],$A$4)</f>
        <v>1721191</v>
      </c>
      <c r="U256" s="8">
        <f t="shared" si="3"/>
        <v>215503062</v>
      </c>
    </row>
    <row r="257" spans="1:21" x14ac:dyDescent="0.25">
      <c r="A257">
        <f>'Assessed Non-TIF'!A257</f>
        <v>2024</v>
      </c>
      <c r="B257" t="str">
        <f>'Assessed Non-TIF'!B257</f>
        <v>12</v>
      </c>
      <c r="C257" t="str">
        <f>'Assessed Non-TIF'!C257</f>
        <v>5877</v>
      </c>
      <c r="D257" t="str">
        <f>'Assessed Non-TIF'!D257</f>
        <v>5877</v>
      </c>
      <c r="E257" t="str">
        <f>'Assessed Non-TIF'!E257</f>
        <v>SERGEANT BLUFF-LUTON</v>
      </c>
      <c r="F257" t="str">
        <f>'Assessed Non-TIF'!F257</f>
        <v>Sergeant Bluff-Luton</v>
      </c>
      <c r="G257" s="8">
        <f>SUMIFS(TaxableValuation[Taxable Residential],TaxableValuation[Dist],$C257,TaxableValuation[Tif_NonTIF],$A$4)</f>
        <v>268273491</v>
      </c>
      <c r="H257" s="8">
        <f>SUMIFS(TaxableValuation[Taxable Ag Land],TaxableValuation[Dist],$C257,TaxableValuation[Tif_NonTIF],$A$4)</f>
        <v>41407933</v>
      </c>
      <c r="I257" s="8">
        <f>SUMIFS(TaxableValuation[Taxable Ag Building],TaxableValuation[Dist],$C257,TaxableValuation[Tif_NonTIF],$A$4)</f>
        <v>3488384</v>
      </c>
      <c r="J257" s="8">
        <f>SUMIFS(TaxableValuation[Taxable Commercial],TaxableValuation[Dist],$C257,TaxableValuation[Tif_NonTIF],$A$4)</f>
        <v>135995945</v>
      </c>
      <c r="K257" s="8">
        <f>SUMIFS(TaxableValuation[Taxable Industrial],TaxableValuation[Dist],$C257,TaxableValuation[Tif_NonTIF],$A$4)</f>
        <v>244680493</v>
      </c>
      <c r="L257" s="8">
        <f>SUMIFS(TaxableValuation[Taxable Reserved],TaxableValuation[Dist],$C257,TaxableValuation[Tif_NonTIF],$A$4)</f>
        <v>0</v>
      </c>
      <c r="M257" s="8">
        <f>SUMIFS(TaxableValuation[Taxable Reserved2],TaxableValuation[Dist],$C257,TaxableValuation[Tif_NonTIF],$A$4)</f>
        <v>0</v>
      </c>
      <c r="N257" s="8">
        <f>SUMIFS(TaxableValuation[Taxable Railroads],TaxableValuation[Dist],$C257,TaxableValuation[Tif_NonTIF],$A$4)</f>
        <v>6075720</v>
      </c>
      <c r="O257" s="8">
        <f>SUMIFS(TaxableValuation[Taxable Utilities],TaxableValuation[Dist],$C257,TaxableValuation[Tif_NonTIF],$A$4)</f>
        <v>4892373</v>
      </c>
      <c r="P257" s="8">
        <f>SUMIFS(TaxableValuation[Taxable Other],TaxableValuation[Dist],$C257,TaxableValuation[Tif_NonTIF],$A$4)</f>
        <v>0</v>
      </c>
      <c r="Q257" s="8">
        <f>SUMIFS(TaxableValuation[Taxable Gross],TaxableValuation[Dist],$C257,TaxableValuation[Tif_NonTIF],$A$4)</f>
        <v>704814339</v>
      </c>
      <c r="R257" s="8">
        <f>SUMIFS(TaxableValuation[Taxable Military Exempt],TaxableValuation[Dist],$C257,TaxableValuation[Tif_NonTIF],$A$4)</f>
        <v>479668</v>
      </c>
      <c r="S257" s="8">
        <f>SUMIFS(TaxableValuation[Taxable Net],TaxableValuation[Dist],$C257,TaxableValuation[Tif_NonTIF],$A$4)</f>
        <v>704334671</v>
      </c>
      <c r="T257" s="8">
        <f>SUMIFS(TaxableValuation[Taxable Gas &amp; Elec Utilities],TaxableValuation[Dist],$C257,TaxableValuation[Tif_NonTIF],$A$4)</f>
        <v>166960666</v>
      </c>
      <c r="U257" s="8">
        <f t="shared" si="3"/>
        <v>871295337</v>
      </c>
    </row>
    <row r="258" spans="1:21" x14ac:dyDescent="0.25">
      <c r="A258">
        <f>'Assessed Non-TIF'!A258</f>
        <v>2024</v>
      </c>
      <c r="B258" t="str">
        <f>'Assessed Non-TIF'!B258</f>
        <v>15</v>
      </c>
      <c r="C258" t="str">
        <f>'Assessed Non-TIF'!C258</f>
        <v>5895</v>
      </c>
      <c r="D258" t="str">
        <f>'Assessed Non-TIF'!D258</f>
        <v>5895</v>
      </c>
      <c r="E258" t="str">
        <f>'Assessed Non-TIF'!E258</f>
        <v>SEYMOUR</v>
      </c>
      <c r="F258" t="str">
        <f>'Assessed Non-TIF'!F258</f>
        <v>Seymour</v>
      </c>
      <c r="G258" s="8">
        <f>SUMIFS(TaxableValuation[Taxable Residential],TaxableValuation[Dist],$C258,TaxableValuation[Tif_NonTIF],$A$4)</f>
        <v>50778015</v>
      </c>
      <c r="H258" s="8">
        <f>SUMIFS(TaxableValuation[Taxable Ag Land],TaxableValuation[Dist],$C258,TaxableValuation[Tif_NonTIF],$A$4)</f>
        <v>69875163</v>
      </c>
      <c r="I258" s="8">
        <f>SUMIFS(TaxableValuation[Taxable Ag Building],TaxableValuation[Dist],$C258,TaxableValuation[Tif_NonTIF],$A$4)</f>
        <v>4936867</v>
      </c>
      <c r="J258" s="8">
        <f>SUMIFS(TaxableValuation[Taxable Commercial],TaxableValuation[Dist],$C258,TaxableValuation[Tif_NonTIF],$A$4)</f>
        <v>2797262</v>
      </c>
      <c r="K258" s="8">
        <f>SUMIFS(TaxableValuation[Taxable Industrial],TaxableValuation[Dist],$C258,TaxableValuation[Tif_NonTIF],$A$4)</f>
        <v>0</v>
      </c>
      <c r="L258" s="8">
        <f>SUMIFS(TaxableValuation[Taxable Reserved],TaxableValuation[Dist],$C258,TaxableValuation[Tif_NonTIF],$A$4)</f>
        <v>0</v>
      </c>
      <c r="M258" s="8">
        <f>SUMIFS(TaxableValuation[Taxable Reserved2],TaxableValuation[Dist],$C258,TaxableValuation[Tif_NonTIF],$A$4)</f>
        <v>0</v>
      </c>
      <c r="N258" s="8">
        <f>SUMIFS(TaxableValuation[Taxable Railroads],TaxableValuation[Dist],$C258,TaxableValuation[Tif_NonTIF],$A$4)</f>
        <v>4262642</v>
      </c>
      <c r="O258" s="8">
        <f>SUMIFS(TaxableValuation[Taxable Utilities],TaxableValuation[Dist],$C258,TaxableValuation[Tif_NonTIF],$A$4)</f>
        <v>3679097</v>
      </c>
      <c r="P258" s="8">
        <f>SUMIFS(TaxableValuation[Taxable Other],TaxableValuation[Dist],$C258,TaxableValuation[Tif_NonTIF],$A$4)</f>
        <v>3048</v>
      </c>
      <c r="Q258" s="8">
        <f>SUMIFS(TaxableValuation[Taxable Gross],TaxableValuation[Dist],$C258,TaxableValuation[Tif_NonTIF],$A$4)</f>
        <v>136332094</v>
      </c>
      <c r="R258" s="8">
        <f>SUMIFS(TaxableValuation[Taxable Military Exempt],TaxableValuation[Dist],$C258,TaxableValuation[Tif_NonTIF],$A$4)</f>
        <v>153716</v>
      </c>
      <c r="S258" s="8">
        <f>SUMIFS(TaxableValuation[Taxable Net],TaxableValuation[Dist],$C258,TaxableValuation[Tif_NonTIF],$A$4)</f>
        <v>136178378</v>
      </c>
      <c r="T258" s="8">
        <f>SUMIFS(TaxableValuation[Taxable Gas &amp; Elec Utilities],TaxableValuation[Dist],$C258,TaxableValuation[Tif_NonTIF],$A$4)</f>
        <v>2502839</v>
      </c>
      <c r="U258" s="8">
        <f t="shared" si="3"/>
        <v>138681217</v>
      </c>
    </row>
    <row r="259" spans="1:21" x14ac:dyDescent="0.25">
      <c r="A259">
        <f>'Assessed Non-TIF'!A259</f>
        <v>2024</v>
      </c>
      <c r="B259" t="str">
        <f>'Assessed Non-TIF'!B259</f>
        <v>12</v>
      </c>
      <c r="C259" t="str">
        <f>'Assessed Non-TIF'!C259</f>
        <v>5949</v>
      </c>
      <c r="D259" t="str">
        <f>'Assessed Non-TIF'!D259</f>
        <v>5949</v>
      </c>
      <c r="E259" t="str">
        <f>'Assessed Non-TIF'!E259</f>
        <v>SHELDON</v>
      </c>
      <c r="F259" t="str">
        <f>'Assessed Non-TIF'!F259</f>
        <v>Sheldon</v>
      </c>
      <c r="G259" s="8">
        <f>SUMIFS(TaxableValuation[Taxable Residential],TaxableValuation[Dist],$C259,TaxableValuation[Tif_NonTIF],$A$4)</f>
        <v>172641390</v>
      </c>
      <c r="H259" s="8">
        <f>SUMIFS(TaxableValuation[Taxable Ag Land],TaxableValuation[Dist],$C259,TaxableValuation[Tif_NonTIF],$A$4)</f>
        <v>167663345</v>
      </c>
      <c r="I259" s="8">
        <f>SUMIFS(TaxableValuation[Taxable Ag Building],TaxableValuation[Dist],$C259,TaxableValuation[Tif_NonTIF],$A$4)</f>
        <v>11781675</v>
      </c>
      <c r="J259" s="8">
        <f>SUMIFS(TaxableValuation[Taxable Commercial],TaxableValuation[Dist],$C259,TaxableValuation[Tif_NonTIF],$A$4)</f>
        <v>30064280</v>
      </c>
      <c r="K259" s="8">
        <f>SUMIFS(TaxableValuation[Taxable Industrial],TaxableValuation[Dist],$C259,TaxableValuation[Tif_NonTIF],$A$4)</f>
        <v>13156639</v>
      </c>
      <c r="L259" s="8">
        <f>SUMIFS(TaxableValuation[Taxable Reserved],TaxableValuation[Dist],$C259,TaxableValuation[Tif_NonTIF],$A$4)</f>
        <v>0</v>
      </c>
      <c r="M259" s="8">
        <f>SUMIFS(TaxableValuation[Taxable Reserved2],TaxableValuation[Dist],$C259,TaxableValuation[Tif_NonTIF],$A$4)</f>
        <v>0</v>
      </c>
      <c r="N259" s="8">
        <f>SUMIFS(TaxableValuation[Taxable Railroads],TaxableValuation[Dist],$C259,TaxableValuation[Tif_NonTIF],$A$4)</f>
        <v>20891448</v>
      </c>
      <c r="O259" s="8">
        <f>SUMIFS(TaxableValuation[Taxable Utilities],TaxableValuation[Dist],$C259,TaxableValuation[Tif_NonTIF],$A$4)</f>
        <v>1180988</v>
      </c>
      <c r="P259" s="8">
        <f>SUMIFS(TaxableValuation[Taxable Other],TaxableValuation[Dist],$C259,TaxableValuation[Tif_NonTIF],$A$4)</f>
        <v>0</v>
      </c>
      <c r="Q259" s="8">
        <f>SUMIFS(TaxableValuation[Taxable Gross],TaxableValuation[Dist],$C259,TaxableValuation[Tif_NonTIF],$A$4)</f>
        <v>417379765</v>
      </c>
      <c r="R259" s="8">
        <f>SUMIFS(TaxableValuation[Taxable Military Exempt],TaxableValuation[Dist],$C259,TaxableValuation[Tif_NonTIF],$A$4)</f>
        <v>475964</v>
      </c>
      <c r="S259" s="8">
        <f>SUMIFS(TaxableValuation[Taxable Net],TaxableValuation[Dist],$C259,TaxableValuation[Tif_NonTIF],$A$4)</f>
        <v>416903801</v>
      </c>
      <c r="T259" s="8">
        <f>SUMIFS(TaxableValuation[Taxable Gas &amp; Elec Utilities],TaxableValuation[Dist],$C259,TaxableValuation[Tif_NonTIF],$A$4)</f>
        <v>13750545</v>
      </c>
      <c r="U259" s="8">
        <f t="shared" si="3"/>
        <v>430654346</v>
      </c>
    </row>
    <row r="260" spans="1:21" x14ac:dyDescent="0.25">
      <c r="A260">
        <f>'Assessed Non-TIF'!A260</f>
        <v>2024</v>
      </c>
      <c r="B260" t="str">
        <f>'Assessed Non-TIF'!B260</f>
        <v>13</v>
      </c>
      <c r="C260" t="str">
        <f>'Assessed Non-TIF'!C260</f>
        <v>5976</v>
      </c>
      <c r="D260" t="str">
        <f>'Assessed Non-TIF'!D260</f>
        <v>5976</v>
      </c>
      <c r="E260" t="str">
        <f>'Assessed Non-TIF'!E260</f>
        <v>SHENANDOAH</v>
      </c>
      <c r="F260" t="str">
        <f>'Assessed Non-TIF'!F260</f>
        <v>Shenandoah</v>
      </c>
      <c r="G260" s="8">
        <f>SUMIFS(TaxableValuation[Taxable Residential],TaxableValuation[Dist],$C260,TaxableValuation[Tif_NonTIF],$A$4)</f>
        <v>175694696</v>
      </c>
      <c r="H260" s="8">
        <f>SUMIFS(TaxableValuation[Taxable Ag Land],TaxableValuation[Dist],$C260,TaxableValuation[Tif_NonTIF],$A$4)</f>
        <v>159426382</v>
      </c>
      <c r="I260" s="8">
        <f>SUMIFS(TaxableValuation[Taxable Ag Building],TaxableValuation[Dist],$C260,TaxableValuation[Tif_NonTIF],$A$4)</f>
        <v>5266253</v>
      </c>
      <c r="J260" s="8">
        <f>SUMIFS(TaxableValuation[Taxable Commercial],TaxableValuation[Dist],$C260,TaxableValuation[Tif_NonTIF],$A$4)</f>
        <v>44476055</v>
      </c>
      <c r="K260" s="8">
        <f>SUMIFS(TaxableValuation[Taxable Industrial],TaxableValuation[Dist],$C260,TaxableValuation[Tif_NonTIF],$A$4)</f>
        <v>23835327</v>
      </c>
      <c r="L260" s="8">
        <f>SUMIFS(TaxableValuation[Taxable Reserved],TaxableValuation[Dist],$C260,TaxableValuation[Tif_NonTIF],$A$4)</f>
        <v>0</v>
      </c>
      <c r="M260" s="8">
        <f>SUMIFS(TaxableValuation[Taxable Reserved2],TaxableValuation[Dist],$C260,TaxableValuation[Tif_NonTIF],$A$4)</f>
        <v>0</v>
      </c>
      <c r="N260" s="8">
        <f>SUMIFS(TaxableValuation[Taxable Railroads],TaxableValuation[Dist],$C260,TaxableValuation[Tif_NonTIF],$A$4)</f>
        <v>4781532</v>
      </c>
      <c r="O260" s="8">
        <f>SUMIFS(TaxableValuation[Taxable Utilities],TaxableValuation[Dist],$C260,TaxableValuation[Tif_NonTIF],$A$4)</f>
        <v>7409268</v>
      </c>
      <c r="P260" s="8">
        <f>SUMIFS(TaxableValuation[Taxable Other],TaxableValuation[Dist],$C260,TaxableValuation[Tif_NonTIF],$A$4)</f>
        <v>0</v>
      </c>
      <c r="Q260" s="8">
        <f>SUMIFS(TaxableValuation[Taxable Gross],TaxableValuation[Dist],$C260,TaxableValuation[Tif_NonTIF],$A$4)</f>
        <v>420889513</v>
      </c>
      <c r="R260" s="8">
        <f>SUMIFS(TaxableValuation[Taxable Military Exempt],TaxableValuation[Dist],$C260,TaxableValuation[Tif_NonTIF],$A$4)</f>
        <v>566712</v>
      </c>
      <c r="S260" s="8">
        <f>SUMIFS(TaxableValuation[Taxable Net],TaxableValuation[Dist],$C260,TaxableValuation[Tif_NonTIF],$A$4)</f>
        <v>420322801</v>
      </c>
      <c r="T260" s="8">
        <f>SUMIFS(TaxableValuation[Taxable Gas &amp; Elec Utilities],TaxableValuation[Dist],$C260,TaxableValuation[Tif_NonTIF],$A$4)</f>
        <v>8105320</v>
      </c>
      <c r="U260" s="8">
        <f t="shared" si="3"/>
        <v>428428121</v>
      </c>
    </row>
    <row r="261" spans="1:21" x14ac:dyDescent="0.25">
      <c r="A261">
        <f>'Assessed Non-TIF'!A261</f>
        <v>2024</v>
      </c>
      <c r="B261" t="str">
        <f>'Assessed Non-TIF'!B261</f>
        <v>12</v>
      </c>
      <c r="C261" t="str">
        <f>'Assessed Non-TIF'!C261</f>
        <v>5994</v>
      </c>
      <c r="D261" t="str">
        <f>'Assessed Non-TIF'!D261</f>
        <v>5994</v>
      </c>
      <c r="E261" t="str">
        <f>'Assessed Non-TIF'!E261</f>
        <v>SIBLEY-OCHEYEDAN</v>
      </c>
      <c r="F261" t="str">
        <f>'Assessed Non-TIF'!F261</f>
        <v>Sibley-Ocheyedan</v>
      </c>
      <c r="G261" s="8">
        <f>SUMIFS(TaxableValuation[Taxable Residential],TaxableValuation[Dist],$C261,TaxableValuation[Tif_NonTIF],$A$4)</f>
        <v>91958603</v>
      </c>
      <c r="H261" s="8">
        <f>SUMIFS(TaxableValuation[Taxable Ag Land],TaxableValuation[Dist],$C261,TaxableValuation[Tif_NonTIF],$A$4)</f>
        <v>184427989</v>
      </c>
      <c r="I261" s="8">
        <f>SUMIFS(TaxableValuation[Taxable Ag Building],TaxableValuation[Dist],$C261,TaxableValuation[Tif_NonTIF],$A$4)</f>
        <v>12167812</v>
      </c>
      <c r="J261" s="8">
        <f>SUMIFS(TaxableValuation[Taxable Commercial],TaxableValuation[Dist],$C261,TaxableValuation[Tif_NonTIF],$A$4)</f>
        <v>24643982</v>
      </c>
      <c r="K261" s="8">
        <f>SUMIFS(TaxableValuation[Taxable Industrial],TaxableValuation[Dist],$C261,TaxableValuation[Tif_NonTIF],$A$4)</f>
        <v>11364792</v>
      </c>
      <c r="L261" s="8">
        <f>SUMIFS(TaxableValuation[Taxable Reserved],TaxableValuation[Dist],$C261,TaxableValuation[Tif_NonTIF],$A$4)</f>
        <v>0</v>
      </c>
      <c r="M261" s="8">
        <f>SUMIFS(TaxableValuation[Taxable Reserved2],TaxableValuation[Dist],$C261,TaxableValuation[Tif_NonTIF],$A$4)</f>
        <v>0</v>
      </c>
      <c r="N261" s="8">
        <f>SUMIFS(TaxableValuation[Taxable Railroads],TaxableValuation[Dist],$C261,TaxableValuation[Tif_NonTIF],$A$4)</f>
        <v>15257447</v>
      </c>
      <c r="O261" s="8">
        <f>SUMIFS(TaxableValuation[Taxable Utilities],TaxableValuation[Dist],$C261,TaxableValuation[Tif_NonTIF],$A$4)</f>
        <v>2521292</v>
      </c>
      <c r="P261" s="8">
        <f>SUMIFS(TaxableValuation[Taxable Other],TaxableValuation[Dist],$C261,TaxableValuation[Tif_NonTIF],$A$4)</f>
        <v>0</v>
      </c>
      <c r="Q261" s="8">
        <f>SUMIFS(TaxableValuation[Taxable Gross],TaxableValuation[Dist],$C261,TaxableValuation[Tif_NonTIF],$A$4)</f>
        <v>342341917</v>
      </c>
      <c r="R261" s="8">
        <f>SUMIFS(TaxableValuation[Taxable Military Exempt],TaxableValuation[Dist],$C261,TaxableValuation[Tif_NonTIF],$A$4)</f>
        <v>370400</v>
      </c>
      <c r="S261" s="8">
        <f>SUMIFS(TaxableValuation[Taxable Net],TaxableValuation[Dist],$C261,TaxableValuation[Tif_NonTIF],$A$4)</f>
        <v>341971517</v>
      </c>
      <c r="T261" s="8">
        <f>SUMIFS(TaxableValuation[Taxable Gas &amp; Elec Utilities],TaxableValuation[Dist],$C261,TaxableValuation[Tif_NonTIF],$A$4)</f>
        <v>3355257</v>
      </c>
      <c r="U261" s="8">
        <f t="shared" si="3"/>
        <v>345326774</v>
      </c>
    </row>
    <row r="262" spans="1:21" x14ac:dyDescent="0.25">
      <c r="A262">
        <f>'Assessed Non-TIF'!A262</f>
        <v>2024</v>
      </c>
      <c r="B262" t="str">
        <f>'Assessed Non-TIF'!B262</f>
        <v>13</v>
      </c>
      <c r="C262" t="str">
        <f>'Assessed Non-TIF'!C262</f>
        <v>6003</v>
      </c>
      <c r="D262" t="str">
        <f>'Assessed Non-TIF'!D262</f>
        <v>6003</v>
      </c>
      <c r="E262" t="str">
        <f>'Assessed Non-TIF'!E262</f>
        <v>SIDNEY</v>
      </c>
      <c r="F262" t="str">
        <f>'Assessed Non-TIF'!F262</f>
        <v>Sidney</v>
      </c>
      <c r="G262" s="8">
        <f>SUMIFS(TaxableValuation[Taxable Residential],TaxableValuation[Dist],$C262,TaxableValuation[Tif_NonTIF],$A$4)</f>
        <v>65762567</v>
      </c>
      <c r="H262" s="8">
        <f>SUMIFS(TaxableValuation[Taxable Ag Land],TaxableValuation[Dist],$C262,TaxableValuation[Tif_NonTIF],$A$4)</f>
        <v>106209598</v>
      </c>
      <c r="I262" s="8">
        <f>SUMIFS(TaxableValuation[Taxable Ag Building],TaxableValuation[Dist],$C262,TaxableValuation[Tif_NonTIF],$A$4)</f>
        <v>2924171</v>
      </c>
      <c r="J262" s="8">
        <f>SUMIFS(TaxableValuation[Taxable Commercial],TaxableValuation[Dist],$C262,TaxableValuation[Tif_NonTIF],$A$4)</f>
        <v>5762445</v>
      </c>
      <c r="K262" s="8">
        <f>SUMIFS(TaxableValuation[Taxable Industrial],TaxableValuation[Dist],$C262,TaxableValuation[Tif_NonTIF],$A$4)</f>
        <v>68849</v>
      </c>
      <c r="L262" s="8">
        <f>SUMIFS(TaxableValuation[Taxable Reserved],TaxableValuation[Dist],$C262,TaxableValuation[Tif_NonTIF],$A$4)</f>
        <v>0</v>
      </c>
      <c r="M262" s="8">
        <f>SUMIFS(TaxableValuation[Taxable Reserved2],TaxableValuation[Dist],$C262,TaxableValuation[Tif_NonTIF],$A$4)</f>
        <v>0</v>
      </c>
      <c r="N262" s="8">
        <f>SUMIFS(TaxableValuation[Taxable Railroads],TaxableValuation[Dist],$C262,TaxableValuation[Tif_NonTIF],$A$4)</f>
        <v>5918347</v>
      </c>
      <c r="O262" s="8">
        <f>SUMIFS(TaxableValuation[Taxable Utilities],TaxableValuation[Dist],$C262,TaxableValuation[Tif_NonTIF],$A$4)</f>
        <v>356337</v>
      </c>
      <c r="P262" s="8">
        <f>SUMIFS(TaxableValuation[Taxable Other],TaxableValuation[Dist],$C262,TaxableValuation[Tif_NonTIF],$A$4)</f>
        <v>0</v>
      </c>
      <c r="Q262" s="8">
        <f>SUMIFS(TaxableValuation[Taxable Gross],TaxableValuation[Dist],$C262,TaxableValuation[Tif_NonTIF],$A$4)</f>
        <v>187002314</v>
      </c>
      <c r="R262" s="8">
        <f>SUMIFS(TaxableValuation[Taxable Military Exempt],TaxableValuation[Dist],$C262,TaxableValuation[Tif_NonTIF],$A$4)</f>
        <v>240760</v>
      </c>
      <c r="S262" s="8">
        <f>SUMIFS(TaxableValuation[Taxable Net],TaxableValuation[Dist],$C262,TaxableValuation[Tif_NonTIF],$A$4)</f>
        <v>186761554</v>
      </c>
      <c r="T262" s="8">
        <f>SUMIFS(TaxableValuation[Taxable Gas &amp; Elec Utilities],TaxableValuation[Dist],$C262,TaxableValuation[Tif_NonTIF],$A$4)</f>
        <v>4846094</v>
      </c>
      <c r="U262" s="8">
        <f t="shared" si="3"/>
        <v>191607648</v>
      </c>
    </row>
    <row r="263" spans="1:21" x14ac:dyDescent="0.25">
      <c r="A263">
        <f>'Assessed Non-TIF'!A263</f>
        <v>2024</v>
      </c>
      <c r="B263" t="str">
        <f>'Assessed Non-TIF'!B263</f>
        <v>15</v>
      </c>
      <c r="C263" t="str">
        <f>'Assessed Non-TIF'!C263</f>
        <v>6012</v>
      </c>
      <c r="D263" t="str">
        <f>'Assessed Non-TIF'!D263</f>
        <v>6012</v>
      </c>
      <c r="E263" t="str">
        <f>'Assessed Non-TIF'!E263</f>
        <v>SIGOURNEY</v>
      </c>
      <c r="F263" t="str">
        <f>'Assessed Non-TIF'!F263</f>
        <v>Sigourney</v>
      </c>
      <c r="G263" s="8">
        <f>SUMIFS(TaxableValuation[Taxable Residential],TaxableValuation[Dist],$C263,TaxableValuation[Tif_NonTIF],$A$4)</f>
        <v>83718150</v>
      </c>
      <c r="H263" s="8">
        <f>SUMIFS(TaxableValuation[Taxable Ag Land],TaxableValuation[Dist],$C263,TaxableValuation[Tif_NonTIF],$A$4)</f>
        <v>91910245</v>
      </c>
      <c r="I263" s="8">
        <f>SUMIFS(TaxableValuation[Taxable Ag Building],TaxableValuation[Dist],$C263,TaxableValuation[Tif_NonTIF],$A$4)</f>
        <v>7263096</v>
      </c>
      <c r="J263" s="8">
        <f>SUMIFS(TaxableValuation[Taxable Commercial],TaxableValuation[Dist],$C263,TaxableValuation[Tif_NonTIF],$A$4)</f>
        <v>15376697</v>
      </c>
      <c r="K263" s="8">
        <f>SUMIFS(TaxableValuation[Taxable Industrial],TaxableValuation[Dist],$C263,TaxableValuation[Tif_NonTIF],$A$4)</f>
        <v>3314001</v>
      </c>
      <c r="L263" s="8">
        <f>SUMIFS(TaxableValuation[Taxable Reserved],TaxableValuation[Dist],$C263,TaxableValuation[Tif_NonTIF],$A$4)</f>
        <v>0</v>
      </c>
      <c r="M263" s="8">
        <f>SUMIFS(TaxableValuation[Taxable Reserved2],TaxableValuation[Dist],$C263,TaxableValuation[Tif_NonTIF],$A$4)</f>
        <v>0</v>
      </c>
      <c r="N263" s="8">
        <f>SUMIFS(TaxableValuation[Taxable Railroads],TaxableValuation[Dist],$C263,TaxableValuation[Tif_NonTIF],$A$4)</f>
        <v>0</v>
      </c>
      <c r="O263" s="8">
        <f>SUMIFS(TaxableValuation[Taxable Utilities],TaxableValuation[Dist],$C263,TaxableValuation[Tif_NonTIF],$A$4)</f>
        <v>8008364</v>
      </c>
      <c r="P263" s="8">
        <f>SUMIFS(TaxableValuation[Taxable Other],TaxableValuation[Dist],$C263,TaxableValuation[Tif_NonTIF],$A$4)</f>
        <v>21250</v>
      </c>
      <c r="Q263" s="8">
        <f>SUMIFS(TaxableValuation[Taxable Gross],TaxableValuation[Dist],$C263,TaxableValuation[Tif_NonTIF],$A$4)</f>
        <v>209611803</v>
      </c>
      <c r="R263" s="8">
        <f>SUMIFS(TaxableValuation[Taxable Military Exempt],TaxableValuation[Dist],$C263,TaxableValuation[Tif_NonTIF],$A$4)</f>
        <v>303728</v>
      </c>
      <c r="S263" s="8">
        <f>SUMIFS(TaxableValuation[Taxable Net],TaxableValuation[Dist],$C263,TaxableValuation[Tif_NonTIF],$A$4)</f>
        <v>209308075</v>
      </c>
      <c r="T263" s="8">
        <f>SUMIFS(TaxableValuation[Taxable Gas &amp; Elec Utilities],TaxableValuation[Dist],$C263,TaxableValuation[Tif_NonTIF],$A$4)</f>
        <v>4479859</v>
      </c>
      <c r="U263" s="8">
        <f t="shared" si="3"/>
        <v>213787934</v>
      </c>
    </row>
    <row r="264" spans="1:21" x14ac:dyDescent="0.25">
      <c r="A264">
        <f>'Assessed Non-TIF'!A264</f>
        <v>2024</v>
      </c>
      <c r="B264" t="str">
        <f>'Assessed Non-TIF'!B264</f>
        <v>12</v>
      </c>
      <c r="C264" t="str">
        <f>'Assessed Non-TIF'!C264</f>
        <v>6030</v>
      </c>
      <c r="D264" t="str">
        <f>'Assessed Non-TIF'!D264</f>
        <v>6030</v>
      </c>
      <c r="E264" t="str">
        <f>'Assessed Non-TIF'!E264</f>
        <v>SIOUX CENTER</v>
      </c>
      <c r="F264" t="str">
        <f>'Assessed Non-TIF'!F264</f>
        <v>Sioux Center</v>
      </c>
      <c r="G264" s="8">
        <f>SUMIFS(TaxableValuation[Taxable Residential],TaxableValuation[Dist],$C264,TaxableValuation[Tif_NonTIF],$A$4)</f>
        <v>343024229</v>
      </c>
      <c r="H264" s="8">
        <f>SUMIFS(TaxableValuation[Taxable Ag Land],TaxableValuation[Dist],$C264,TaxableValuation[Tif_NonTIF],$A$4)</f>
        <v>85694751</v>
      </c>
      <c r="I264" s="8">
        <f>SUMIFS(TaxableValuation[Taxable Ag Building],TaxableValuation[Dist],$C264,TaxableValuation[Tif_NonTIF],$A$4)</f>
        <v>12580308</v>
      </c>
      <c r="J264" s="8">
        <f>SUMIFS(TaxableValuation[Taxable Commercial],TaxableValuation[Dist],$C264,TaxableValuation[Tif_NonTIF],$A$4)</f>
        <v>74847163</v>
      </c>
      <c r="K264" s="8">
        <f>SUMIFS(TaxableValuation[Taxable Industrial],TaxableValuation[Dist],$C264,TaxableValuation[Tif_NonTIF],$A$4)</f>
        <v>22884889</v>
      </c>
      <c r="L264" s="8">
        <f>SUMIFS(TaxableValuation[Taxable Reserved],TaxableValuation[Dist],$C264,TaxableValuation[Tif_NonTIF],$A$4)</f>
        <v>0</v>
      </c>
      <c r="M264" s="8">
        <f>SUMIFS(TaxableValuation[Taxable Reserved2],TaxableValuation[Dist],$C264,TaxableValuation[Tif_NonTIF],$A$4)</f>
        <v>0</v>
      </c>
      <c r="N264" s="8">
        <f>SUMIFS(TaxableValuation[Taxable Railroads],TaxableValuation[Dist],$C264,TaxableValuation[Tif_NonTIF],$A$4)</f>
        <v>10053982</v>
      </c>
      <c r="O264" s="8">
        <f>SUMIFS(TaxableValuation[Taxable Utilities],TaxableValuation[Dist],$C264,TaxableValuation[Tif_NonTIF],$A$4)</f>
        <v>21864521</v>
      </c>
      <c r="P264" s="8">
        <f>SUMIFS(TaxableValuation[Taxable Other],TaxableValuation[Dist],$C264,TaxableValuation[Tif_NonTIF],$A$4)</f>
        <v>0</v>
      </c>
      <c r="Q264" s="8">
        <f>SUMIFS(TaxableValuation[Taxable Gross],TaxableValuation[Dist],$C264,TaxableValuation[Tif_NonTIF],$A$4)</f>
        <v>570949843</v>
      </c>
      <c r="R264" s="8">
        <f>SUMIFS(TaxableValuation[Taxable Military Exempt],TaxableValuation[Dist],$C264,TaxableValuation[Tif_NonTIF],$A$4)</f>
        <v>331508</v>
      </c>
      <c r="S264" s="8">
        <f>SUMIFS(TaxableValuation[Taxable Net],TaxableValuation[Dist],$C264,TaxableValuation[Tif_NonTIF],$A$4)</f>
        <v>570618335</v>
      </c>
      <c r="T264" s="8">
        <f>SUMIFS(TaxableValuation[Taxable Gas &amp; Elec Utilities],TaxableValuation[Dist],$C264,TaxableValuation[Tif_NonTIF],$A$4)</f>
        <v>4597893</v>
      </c>
      <c r="U264" s="8">
        <f t="shared" ref="U264:U327" si="4">SUM(S264:T264)</f>
        <v>575216228</v>
      </c>
    </row>
    <row r="265" spans="1:21" x14ac:dyDescent="0.25">
      <c r="A265">
        <f>'Assessed Non-TIF'!A265</f>
        <v>2024</v>
      </c>
      <c r="B265" t="str">
        <f>'Assessed Non-TIF'!B265</f>
        <v>05</v>
      </c>
      <c r="C265" t="str">
        <f>'Assessed Non-TIF'!C265</f>
        <v>6048</v>
      </c>
      <c r="D265" t="str">
        <f>'Assessed Non-TIF'!D265</f>
        <v>6035</v>
      </c>
      <c r="E265" t="str">
        <f>'Assessed Non-TIF'!E265</f>
        <v>SIOUX CENTRAL</v>
      </c>
      <c r="F265" t="str">
        <f>'Assessed Non-TIF'!F265</f>
        <v>Sioux Central</v>
      </c>
      <c r="G265" s="8">
        <f>SUMIFS(TaxableValuation[Taxable Residential],TaxableValuation[Dist],$C265,TaxableValuation[Tif_NonTIF],$A$4)</f>
        <v>70420456</v>
      </c>
      <c r="H265" s="8">
        <f>SUMIFS(TaxableValuation[Taxable Ag Land],TaxableValuation[Dist],$C265,TaxableValuation[Tif_NonTIF],$A$4)</f>
        <v>181926181</v>
      </c>
      <c r="I265" s="8">
        <f>SUMIFS(TaxableValuation[Taxable Ag Building],TaxableValuation[Dist],$C265,TaxableValuation[Tif_NonTIF],$A$4)</f>
        <v>15354490</v>
      </c>
      <c r="J265" s="8">
        <f>SUMIFS(TaxableValuation[Taxable Commercial],TaxableValuation[Dist],$C265,TaxableValuation[Tif_NonTIF],$A$4)</f>
        <v>11822228</v>
      </c>
      <c r="K265" s="8">
        <f>SUMIFS(TaxableValuation[Taxable Industrial],TaxableValuation[Dist],$C265,TaxableValuation[Tif_NonTIF],$A$4)</f>
        <v>17585689</v>
      </c>
      <c r="L265" s="8">
        <f>SUMIFS(TaxableValuation[Taxable Reserved],TaxableValuation[Dist],$C265,TaxableValuation[Tif_NonTIF],$A$4)</f>
        <v>0</v>
      </c>
      <c r="M265" s="8">
        <f>SUMIFS(TaxableValuation[Taxable Reserved2],TaxableValuation[Dist],$C265,TaxableValuation[Tif_NonTIF],$A$4)</f>
        <v>0</v>
      </c>
      <c r="N265" s="8">
        <f>SUMIFS(TaxableValuation[Taxable Railroads],TaxableValuation[Dist],$C265,TaxableValuation[Tif_NonTIF],$A$4)</f>
        <v>0</v>
      </c>
      <c r="O265" s="8">
        <f>SUMIFS(TaxableValuation[Taxable Utilities],TaxableValuation[Dist],$C265,TaxableValuation[Tif_NonTIF],$A$4)</f>
        <v>1267432</v>
      </c>
      <c r="P265" s="8">
        <f>SUMIFS(TaxableValuation[Taxable Other],TaxableValuation[Dist],$C265,TaxableValuation[Tif_NonTIF],$A$4)</f>
        <v>0</v>
      </c>
      <c r="Q265" s="8">
        <f>SUMIFS(TaxableValuation[Taxable Gross],TaxableValuation[Dist],$C265,TaxableValuation[Tif_NonTIF],$A$4)</f>
        <v>298376476</v>
      </c>
      <c r="R265" s="8">
        <f>SUMIFS(TaxableValuation[Taxable Military Exempt],TaxableValuation[Dist],$C265,TaxableValuation[Tif_NonTIF],$A$4)</f>
        <v>313838</v>
      </c>
      <c r="S265" s="8">
        <f>SUMIFS(TaxableValuation[Taxable Net],TaxableValuation[Dist],$C265,TaxableValuation[Tif_NonTIF],$A$4)</f>
        <v>298062638</v>
      </c>
      <c r="T265" s="8">
        <f>SUMIFS(TaxableValuation[Taxable Gas &amp; Elec Utilities],TaxableValuation[Dist],$C265,TaxableValuation[Tif_NonTIF],$A$4)</f>
        <v>3933766</v>
      </c>
      <c r="U265" s="8">
        <f t="shared" si="4"/>
        <v>301996404</v>
      </c>
    </row>
    <row r="266" spans="1:21" x14ac:dyDescent="0.25">
      <c r="A266">
        <f>'Assessed Non-TIF'!A266</f>
        <v>2024</v>
      </c>
      <c r="B266" t="str">
        <f>'Assessed Non-TIF'!B266</f>
        <v>12</v>
      </c>
      <c r="C266" t="str">
        <f>'Assessed Non-TIF'!C266</f>
        <v>6039</v>
      </c>
      <c r="D266" t="str">
        <f>'Assessed Non-TIF'!D266</f>
        <v>6039</v>
      </c>
      <c r="E266" t="str">
        <f>'Assessed Non-TIF'!E266</f>
        <v>SIOUX CITY</v>
      </c>
      <c r="F266" t="str">
        <f>'Assessed Non-TIF'!F266</f>
        <v>Sioux City</v>
      </c>
      <c r="G266" s="8">
        <f>SUMIFS(TaxableValuation[Taxable Residential],TaxableValuation[Dist],$C266,TaxableValuation[Tif_NonTIF],$A$4)</f>
        <v>2235835096</v>
      </c>
      <c r="H266" s="8">
        <f>SUMIFS(TaxableValuation[Taxable Ag Land],TaxableValuation[Dist],$C266,TaxableValuation[Tif_NonTIF],$A$4)</f>
        <v>9128533</v>
      </c>
      <c r="I266" s="8">
        <f>SUMIFS(TaxableValuation[Taxable Ag Building],TaxableValuation[Dist],$C266,TaxableValuation[Tif_NonTIF],$A$4)</f>
        <v>579834</v>
      </c>
      <c r="J266" s="8">
        <f>SUMIFS(TaxableValuation[Taxable Commercial],TaxableValuation[Dist],$C266,TaxableValuation[Tif_NonTIF],$A$4)</f>
        <v>735416521</v>
      </c>
      <c r="K266" s="8">
        <f>SUMIFS(TaxableValuation[Taxable Industrial],TaxableValuation[Dist],$C266,TaxableValuation[Tif_NonTIF],$A$4)</f>
        <v>68685036</v>
      </c>
      <c r="L266" s="8">
        <f>SUMIFS(TaxableValuation[Taxable Reserved],TaxableValuation[Dist],$C266,TaxableValuation[Tif_NonTIF],$A$4)</f>
        <v>0</v>
      </c>
      <c r="M266" s="8">
        <f>SUMIFS(TaxableValuation[Taxable Reserved2],TaxableValuation[Dist],$C266,TaxableValuation[Tif_NonTIF],$A$4)</f>
        <v>0</v>
      </c>
      <c r="N266" s="8">
        <f>SUMIFS(TaxableValuation[Taxable Railroads],TaxableValuation[Dist],$C266,TaxableValuation[Tif_NonTIF],$A$4)</f>
        <v>21078824</v>
      </c>
      <c r="O266" s="8">
        <f>SUMIFS(TaxableValuation[Taxable Utilities],TaxableValuation[Dist],$C266,TaxableValuation[Tif_NonTIF],$A$4)</f>
        <v>10405388</v>
      </c>
      <c r="P266" s="8">
        <f>SUMIFS(TaxableValuation[Taxable Other],TaxableValuation[Dist],$C266,TaxableValuation[Tif_NonTIF],$A$4)</f>
        <v>4374000</v>
      </c>
      <c r="Q266" s="8">
        <f>SUMIFS(TaxableValuation[Taxable Gross],TaxableValuation[Dist],$C266,TaxableValuation[Tif_NonTIF],$A$4)</f>
        <v>3085503232</v>
      </c>
      <c r="R266" s="8">
        <f>SUMIFS(TaxableValuation[Taxable Military Exempt],TaxableValuation[Dist],$C266,TaxableValuation[Tif_NonTIF],$A$4)</f>
        <v>4544267</v>
      </c>
      <c r="S266" s="8">
        <f>SUMIFS(TaxableValuation[Taxable Net],TaxableValuation[Dist],$C266,TaxableValuation[Tif_NonTIF],$A$4)</f>
        <v>3080958965</v>
      </c>
      <c r="T266" s="8">
        <f>SUMIFS(TaxableValuation[Taxable Gas &amp; Elec Utilities],TaxableValuation[Dist],$C266,TaxableValuation[Tif_NonTIF],$A$4)</f>
        <v>103350344</v>
      </c>
      <c r="U266" s="8">
        <f t="shared" si="4"/>
        <v>3184309309</v>
      </c>
    </row>
    <row r="267" spans="1:21" x14ac:dyDescent="0.25">
      <c r="A267">
        <f>'Assessed Non-TIF'!A267</f>
        <v>2024</v>
      </c>
      <c r="B267" t="str">
        <f>'Assessed Non-TIF'!B267</f>
        <v>10</v>
      </c>
      <c r="C267" t="str">
        <f>'Assessed Non-TIF'!C267</f>
        <v>6093</v>
      </c>
      <c r="D267" t="str">
        <f>'Assessed Non-TIF'!D267</f>
        <v>6093</v>
      </c>
      <c r="E267" t="str">
        <f>'Assessed Non-TIF'!E267</f>
        <v>SOLON</v>
      </c>
      <c r="F267" t="str">
        <f>'Assessed Non-TIF'!F267</f>
        <v>Solon</v>
      </c>
      <c r="G267" s="8">
        <f>SUMIFS(TaxableValuation[Taxable Residential],TaxableValuation[Dist],$C267,TaxableValuation[Tif_NonTIF],$A$4)</f>
        <v>485970945</v>
      </c>
      <c r="H267" s="8">
        <f>SUMIFS(TaxableValuation[Taxable Ag Land],TaxableValuation[Dist],$C267,TaxableValuation[Tif_NonTIF],$A$4)</f>
        <v>38835749</v>
      </c>
      <c r="I267" s="8">
        <f>SUMIFS(TaxableValuation[Taxable Ag Building],TaxableValuation[Dist],$C267,TaxableValuation[Tif_NonTIF],$A$4)</f>
        <v>2519912</v>
      </c>
      <c r="J267" s="8">
        <f>SUMIFS(TaxableValuation[Taxable Commercial],TaxableValuation[Dist],$C267,TaxableValuation[Tif_NonTIF],$A$4)</f>
        <v>29058556</v>
      </c>
      <c r="K267" s="8">
        <f>SUMIFS(TaxableValuation[Taxable Industrial],TaxableValuation[Dist],$C267,TaxableValuation[Tif_NonTIF],$A$4)</f>
        <v>649248</v>
      </c>
      <c r="L267" s="8">
        <f>SUMIFS(TaxableValuation[Taxable Reserved],TaxableValuation[Dist],$C267,TaxableValuation[Tif_NonTIF],$A$4)</f>
        <v>0</v>
      </c>
      <c r="M267" s="8">
        <f>SUMIFS(TaxableValuation[Taxable Reserved2],TaxableValuation[Dist],$C267,TaxableValuation[Tif_NonTIF],$A$4)</f>
        <v>0</v>
      </c>
      <c r="N267" s="8">
        <f>SUMIFS(TaxableValuation[Taxable Railroads],TaxableValuation[Dist],$C267,TaxableValuation[Tif_NonTIF],$A$4)</f>
        <v>0</v>
      </c>
      <c r="O267" s="8">
        <f>SUMIFS(TaxableValuation[Taxable Utilities],TaxableValuation[Dist],$C267,TaxableValuation[Tif_NonTIF],$A$4)</f>
        <v>2411213</v>
      </c>
      <c r="P267" s="8">
        <f>SUMIFS(TaxableValuation[Taxable Other],TaxableValuation[Dist],$C267,TaxableValuation[Tif_NonTIF],$A$4)</f>
        <v>0</v>
      </c>
      <c r="Q267" s="8">
        <f>SUMIFS(TaxableValuation[Taxable Gross],TaxableValuation[Dist],$C267,TaxableValuation[Tif_NonTIF],$A$4)</f>
        <v>559445623</v>
      </c>
      <c r="R267" s="8">
        <f>SUMIFS(TaxableValuation[Taxable Military Exempt],TaxableValuation[Dist],$C267,TaxableValuation[Tif_NonTIF],$A$4)</f>
        <v>502329</v>
      </c>
      <c r="S267" s="8">
        <f>SUMIFS(TaxableValuation[Taxable Net],TaxableValuation[Dist],$C267,TaxableValuation[Tif_NonTIF],$A$4)</f>
        <v>558943294</v>
      </c>
      <c r="T267" s="8">
        <f>SUMIFS(TaxableValuation[Taxable Gas &amp; Elec Utilities],TaxableValuation[Dist],$C267,TaxableValuation[Tif_NonTIF],$A$4)</f>
        <v>6163746</v>
      </c>
      <c r="U267" s="8">
        <f t="shared" si="4"/>
        <v>565107040</v>
      </c>
    </row>
    <row r="268" spans="1:21" x14ac:dyDescent="0.25">
      <c r="A268">
        <f>'Assessed Non-TIF'!A268</f>
        <v>2024</v>
      </c>
      <c r="B268" t="str">
        <f>'Assessed Non-TIF'!B268</f>
        <v>05</v>
      </c>
      <c r="C268" t="str">
        <f>'Assessed Non-TIF'!C268</f>
        <v>6091</v>
      </c>
      <c r="D268" t="str">
        <f>'Assessed Non-TIF'!D268</f>
        <v>6091</v>
      </c>
      <c r="E268" t="str">
        <f>'Assessed Non-TIF'!E268</f>
        <v>SOUTH CENTRAL CALHOUN</v>
      </c>
      <c r="F268" t="str">
        <f>'Assessed Non-TIF'!F268</f>
        <v>South Central Calhoun</v>
      </c>
      <c r="G268" s="8">
        <f>SUMIFS(TaxableValuation[Taxable Residential],TaxableValuation[Dist],$C268,TaxableValuation[Tif_NonTIF],$A$4)</f>
        <v>158147267</v>
      </c>
      <c r="H268" s="8">
        <f>SUMIFS(TaxableValuation[Taxable Ag Land],TaxableValuation[Dist],$C268,TaxableValuation[Tif_NonTIF],$A$4)</f>
        <v>329704439</v>
      </c>
      <c r="I268" s="8">
        <f>SUMIFS(TaxableValuation[Taxable Ag Building],TaxableValuation[Dist],$C268,TaxableValuation[Tif_NonTIF],$A$4)</f>
        <v>14502583</v>
      </c>
      <c r="J268" s="8">
        <f>SUMIFS(TaxableValuation[Taxable Commercial],TaxableValuation[Dist],$C268,TaxableValuation[Tif_NonTIF],$A$4)</f>
        <v>28508623</v>
      </c>
      <c r="K268" s="8">
        <f>SUMIFS(TaxableValuation[Taxable Industrial],TaxableValuation[Dist],$C268,TaxableValuation[Tif_NonTIF],$A$4)</f>
        <v>2670456</v>
      </c>
      <c r="L268" s="8">
        <f>SUMIFS(TaxableValuation[Taxable Reserved],TaxableValuation[Dist],$C268,TaxableValuation[Tif_NonTIF],$A$4)</f>
        <v>0</v>
      </c>
      <c r="M268" s="8">
        <f>SUMIFS(TaxableValuation[Taxable Reserved2],TaxableValuation[Dist],$C268,TaxableValuation[Tif_NonTIF],$A$4)</f>
        <v>0</v>
      </c>
      <c r="N268" s="8">
        <f>SUMIFS(TaxableValuation[Taxable Railroads],TaxableValuation[Dist],$C268,TaxableValuation[Tif_NonTIF],$A$4)</f>
        <v>4411508</v>
      </c>
      <c r="O268" s="8">
        <f>SUMIFS(TaxableValuation[Taxable Utilities],TaxableValuation[Dist],$C268,TaxableValuation[Tif_NonTIF],$A$4)</f>
        <v>49289457</v>
      </c>
      <c r="P268" s="8">
        <f>SUMIFS(TaxableValuation[Taxable Other],TaxableValuation[Dist],$C268,TaxableValuation[Tif_NonTIF],$A$4)</f>
        <v>0</v>
      </c>
      <c r="Q268" s="8">
        <f>SUMIFS(TaxableValuation[Taxable Gross],TaxableValuation[Dist],$C268,TaxableValuation[Tif_NonTIF],$A$4)</f>
        <v>587234333</v>
      </c>
      <c r="R268" s="8">
        <f>SUMIFS(TaxableValuation[Taxable Military Exempt],TaxableValuation[Dist],$C268,TaxableValuation[Tif_NonTIF],$A$4)</f>
        <v>523547</v>
      </c>
      <c r="S268" s="8">
        <f>SUMIFS(TaxableValuation[Taxable Net],TaxableValuation[Dist],$C268,TaxableValuation[Tif_NonTIF],$A$4)</f>
        <v>586710786</v>
      </c>
      <c r="T268" s="8">
        <f>SUMIFS(TaxableValuation[Taxable Gas &amp; Elec Utilities],TaxableValuation[Dist],$C268,TaxableValuation[Tif_NonTIF],$A$4)</f>
        <v>10386882</v>
      </c>
      <c r="U268" s="8">
        <f t="shared" si="4"/>
        <v>597097668</v>
      </c>
    </row>
    <row r="269" spans="1:21" x14ac:dyDescent="0.25">
      <c r="A269">
        <f>'Assessed Non-TIF'!A269</f>
        <v>2024</v>
      </c>
      <c r="B269" t="str">
        <f>'Assessed Non-TIF'!B269</f>
        <v>05</v>
      </c>
      <c r="C269" t="str">
        <f>'Assessed Non-TIF'!C269</f>
        <v>6095</v>
      </c>
      <c r="D269" t="str">
        <f>'Assessed Non-TIF'!D269</f>
        <v>6095</v>
      </c>
      <c r="E269" t="str">
        <f>'Assessed Non-TIF'!E269</f>
        <v>SOUTH HAMILTON</v>
      </c>
      <c r="F269" t="str">
        <f>'Assessed Non-TIF'!F269</f>
        <v>South Hamilton</v>
      </c>
      <c r="G269" s="8">
        <f>SUMIFS(TaxableValuation[Taxable Residential],TaxableValuation[Dist],$C269,TaxableValuation[Tif_NonTIF],$A$4)</f>
        <v>114844148</v>
      </c>
      <c r="H269" s="8">
        <f>SUMIFS(TaxableValuation[Taxable Ag Land],TaxableValuation[Dist],$C269,TaxableValuation[Tif_NonTIF],$A$4)</f>
        <v>165537123</v>
      </c>
      <c r="I269" s="8">
        <f>SUMIFS(TaxableValuation[Taxable Ag Building],TaxableValuation[Dist],$C269,TaxableValuation[Tif_NonTIF],$A$4)</f>
        <v>4703540</v>
      </c>
      <c r="J269" s="8">
        <f>SUMIFS(TaxableValuation[Taxable Commercial],TaxableValuation[Dist],$C269,TaxableValuation[Tif_NonTIF],$A$4)</f>
        <v>25026466</v>
      </c>
      <c r="K269" s="8">
        <f>SUMIFS(TaxableValuation[Taxable Industrial],TaxableValuation[Dist],$C269,TaxableValuation[Tif_NonTIF],$A$4)</f>
        <v>26862435</v>
      </c>
      <c r="L269" s="8">
        <f>SUMIFS(TaxableValuation[Taxable Reserved],TaxableValuation[Dist],$C269,TaxableValuation[Tif_NonTIF],$A$4)</f>
        <v>0</v>
      </c>
      <c r="M269" s="8">
        <f>SUMIFS(TaxableValuation[Taxable Reserved2],TaxableValuation[Dist],$C269,TaxableValuation[Tif_NonTIF],$A$4)</f>
        <v>0</v>
      </c>
      <c r="N269" s="8">
        <f>SUMIFS(TaxableValuation[Taxable Railroads],TaxableValuation[Dist],$C269,TaxableValuation[Tif_NonTIF],$A$4)</f>
        <v>14440255</v>
      </c>
      <c r="O269" s="8">
        <f>SUMIFS(TaxableValuation[Taxable Utilities],TaxableValuation[Dist],$C269,TaxableValuation[Tif_NonTIF],$A$4)</f>
        <v>1329859</v>
      </c>
      <c r="P269" s="8">
        <f>SUMIFS(TaxableValuation[Taxable Other],TaxableValuation[Dist],$C269,TaxableValuation[Tif_NonTIF],$A$4)</f>
        <v>7370</v>
      </c>
      <c r="Q269" s="8">
        <f>SUMIFS(TaxableValuation[Taxable Gross],TaxableValuation[Dist],$C269,TaxableValuation[Tif_NonTIF],$A$4)</f>
        <v>352751196</v>
      </c>
      <c r="R269" s="8">
        <f>SUMIFS(TaxableValuation[Taxable Military Exempt],TaxableValuation[Dist],$C269,TaxableValuation[Tif_NonTIF],$A$4)</f>
        <v>331508</v>
      </c>
      <c r="S269" s="8">
        <f>SUMIFS(TaxableValuation[Taxable Net],TaxableValuation[Dist],$C269,TaxableValuation[Tif_NonTIF],$A$4)</f>
        <v>352419688</v>
      </c>
      <c r="T269" s="8">
        <f>SUMIFS(TaxableValuation[Taxable Gas &amp; Elec Utilities],TaxableValuation[Dist],$C269,TaxableValuation[Tif_NonTIF],$A$4)</f>
        <v>11237579</v>
      </c>
      <c r="U269" s="8">
        <f t="shared" si="4"/>
        <v>363657267</v>
      </c>
    </row>
    <row r="270" spans="1:21" x14ac:dyDescent="0.25">
      <c r="A270">
        <f>'Assessed Non-TIF'!A270</f>
        <v>2024</v>
      </c>
      <c r="B270" t="str">
        <f>'Assessed Non-TIF'!B270</f>
        <v>12</v>
      </c>
      <c r="C270" t="str">
        <f>'Assessed Non-TIF'!C270</f>
        <v>5157</v>
      </c>
      <c r="D270" t="str">
        <f>'Assessed Non-TIF'!D270</f>
        <v>6099</v>
      </c>
      <c r="E270" t="str">
        <f>'Assessed Non-TIF'!E270</f>
        <v>SOUTH O'BRIEN</v>
      </c>
      <c r="F270" t="str">
        <f>'Assessed Non-TIF'!F270</f>
        <v>South O'Brien</v>
      </c>
      <c r="G270" s="8">
        <f>SUMIFS(TaxableValuation[Taxable Residential],TaxableValuation[Dist],$C270,TaxableValuation[Tif_NonTIF],$A$4)</f>
        <v>94685984</v>
      </c>
      <c r="H270" s="8">
        <f>SUMIFS(TaxableValuation[Taxable Ag Land],TaxableValuation[Dist],$C270,TaxableValuation[Tif_NonTIF],$A$4)</f>
        <v>276133370</v>
      </c>
      <c r="I270" s="8">
        <f>SUMIFS(TaxableValuation[Taxable Ag Building],TaxableValuation[Dist],$C270,TaxableValuation[Tif_NonTIF],$A$4)</f>
        <v>18061995</v>
      </c>
      <c r="J270" s="8">
        <f>SUMIFS(TaxableValuation[Taxable Commercial],TaxableValuation[Dist],$C270,TaxableValuation[Tif_NonTIF],$A$4)</f>
        <v>20916550</v>
      </c>
      <c r="K270" s="8">
        <f>SUMIFS(TaxableValuation[Taxable Industrial],TaxableValuation[Dist],$C270,TaxableValuation[Tif_NonTIF],$A$4)</f>
        <v>213301722</v>
      </c>
      <c r="L270" s="8">
        <f>SUMIFS(TaxableValuation[Taxable Reserved],TaxableValuation[Dist],$C270,TaxableValuation[Tif_NonTIF],$A$4)</f>
        <v>0</v>
      </c>
      <c r="M270" s="8">
        <f>SUMIFS(TaxableValuation[Taxable Reserved2],TaxableValuation[Dist],$C270,TaxableValuation[Tif_NonTIF],$A$4)</f>
        <v>0</v>
      </c>
      <c r="N270" s="8">
        <f>SUMIFS(TaxableValuation[Taxable Railroads],TaxableValuation[Dist],$C270,TaxableValuation[Tif_NonTIF],$A$4)</f>
        <v>0</v>
      </c>
      <c r="O270" s="8">
        <f>SUMIFS(TaxableValuation[Taxable Utilities],TaxableValuation[Dist],$C270,TaxableValuation[Tif_NonTIF],$A$4)</f>
        <v>56590004</v>
      </c>
      <c r="P270" s="8">
        <f>SUMIFS(TaxableValuation[Taxable Other],TaxableValuation[Dist],$C270,TaxableValuation[Tif_NonTIF],$A$4)</f>
        <v>0</v>
      </c>
      <c r="Q270" s="8">
        <f>SUMIFS(TaxableValuation[Taxable Gross],TaxableValuation[Dist],$C270,TaxableValuation[Tif_NonTIF],$A$4)</f>
        <v>679689625</v>
      </c>
      <c r="R270" s="8">
        <f>SUMIFS(TaxableValuation[Taxable Military Exempt],TaxableValuation[Dist],$C270,TaxableValuation[Tif_NonTIF],$A$4)</f>
        <v>388920</v>
      </c>
      <c r="S270" s="8">
        <f>SUMIFS(TaxableValuation[Taxable Net],TaxableValuation[Dist],$C270,TaxableValuation[Tif_NonTIF],$A$4)</f>
        <v>679300705</v>
      </c>
      <c r="T270" s="8">
        <f>SUMIFS(TaxableValuation[Taxable Gas &amp; Elec Utilities],TaxableValuation[Dist],$C270,TaxableValuation[Tif_NonTIF],$A$4)</f>
        <v>6318041</v>
      </c>
      <c r="U270" s="8">
        <f t="shared" si="4"/>
        <v>685618746</v>
      </c>
    </row>
    <row r="271" spans="1:21" x14ac:dyDescent="0.25">
      <c r="A271">
        <f>'Assessed Non-TIF'!A271</f>
        <v>2024</v>
      </c>
      <c r="B271" t="str">
        <f>'Assessed Non-TIF'!B271</f>
        <v>13</v>
      </c>
      <c r="C271" t="str">
        <f>'Assessed Non-TIF'!C271</f>
        <v>6097</v>
      </c>
      <c r="D271" t="str">
        <f>'Assessed Non-TIF'!D271</f>
        <v>6097</v>
      </c>
      <c r="E271" t="str">
        <f>'Assessed Non-TIF'!E271</f>
        <v>SOUTH PAGE</v>
      </c>
      <c r="F271" t="str">
        <f>'Assessed Non-TIF'!F271</f>
        <v>South Page</v>
      </c>
      <c r="G271" s="8">
        <f>SUMIFS(TaxableValuation[Taxable Residential],TaxableValuation[Dist],$C271,TaxableValuation[Tif_NonTIF],$A$4)</f>
        <v>34336473</v>
      </c>
      <c r="H271" s="8">
        <f>SUMIFS(TaxableValuation[Taxable Ag Land],TaxableValuation[Dist],$C271,TaxableValuation[Tif_NonTIF],$A$4)</f>
        <v>80556569</v>
      </c>
      <c r="I271" s="8">
        <f>SUMIFS(TaxableValuation[Taxable Ag Building],TaxableValuation[Dist],$C271,TaxableValuation[Tif_NonTIF],$A$4)</f>
        <v>3664811</v>
      </c>
      <c r="J271" s="8">
        <f>SUMIFS(TaxableValuation[Taxable Commercial],TaxableValuation[Dist],$C271,TaxableValuation[Tif_NonTIF],$A$4)</f>
        <v>2340133</v>
      </c>
      <c r="K271" s="8">
        <f>SUMIFS(TaxableValuation[Taxable Industrial],TaxableValuation[Dist],$C271,TaxableValuation[Tif_NonTIF],$A$4)</f>
        <v>933316</v>
      </c>
      <c r="L271" s="8">
        <f>SUMIFS(TaxableValuation[Taxable Reserved],TaxableValuation[Dist],$C271,TaxableValuation[Tif_NonTIF],$A$4)</f>
        <v>0</v>
      </c>
      <c r="M271" s="8">
        <f>SUMIFS(TaxableValuation[Taxable Reserved2],TaxableValuation[Dist],$C271,TaxableValuation[Tif_NonTIF],$A$4)</f>
        <v>0</v>
      </c>
      <c r="N271" s="8">
        <f>SUMIFS(TaxableValuation[Taxable Railroads],TaxableValuation[Dist],$C271,TaxableValuation[Tif_NonTIF],$A$4)</f>
        <v>0</v>
      </c>
      <c r="O271" s="8">
        <f>SUMIFS(TaxableValuation[Taxable Utilities],TaxableValuation[Dist],$C271,TaxableValuation[Tif_NonTIF],$A$4)</f>
        <v>3261262</v>
      </c>
      <c r="P271" s="8">
        <f>SUMIFS(TaxableValuation[Taxable Other],TaxableValuation[Dist],$C271,TaxableValuation[Tif_NonTIF],$A$4)</f>
        <v>0</v>
      </c>
      <c r="Q271" s="8">
        <f>SUMIFS(TaxableValuation[Taxable Gross],TaxableValuation[Dist],$C271,TaxableValuation[Tif_NonTIF],$A$4)</f>
        <v>125092564</v>
      </c>
      <c r="R271" s="8">
        <f>SUMIFS(TaxableValuation[Taxable Military Exempt],TaxableValuation[Dist],$C271,TaxableValuation[Tif_NonTIF],$A$4)</f>
        <v>120380</v>
      </c>
      <c r="S271" s="8">
        <f>SUMIFS(TaxableValuation[Taxable Net],TaxableValuation[Dist],$C271,TaxableValuation[Tif_NonTIF],$A$4)</f>
        <v>124972184</v>
      </c>
      <c r="T271" s="8">
        <f>SUMIFS(TaxableValuation[Taxable Gas &amp; Elec Utilities],TaxableValuation[Dist],$C271,TaxableValuation[Tif_NonTIF],$A$4)</f>
        <v>7955954</v>
      </c>
      <c r="U271" s="8">
        <f t="shared" si="4"/>
        <v>132928138</v>
      </c>
    </row>
    <row r="272" spans="1:21" x14ac:dyDescent="0.25">
      <c r="A272">
        <f>'Assessed Non-TIF'!A272</f>
        <v>2024</v>
      </c>
      <c r="B272" t="str">
        <f>'Assessed Non-TIF'!B272</f>
        <v>07</v>
      </c>
      <c r="C272" t="str">
        <f>'Assessed Non-TIF'!C272</f>
        <v>6098</v>
      </c>
      <c r="D272" t="str">
        <f>'Assessed Non-TIF'!D272</f>
        <v>6098</v>
      </c>
      <c r="E272" t="str">
        <f>'Assessed Non-TIF'!E272</f>
        <v>SOUTH TAMA</v>
      </c>
      <c r="F272" t="str">
        <f>'Assessed Non-TIF'!F272</f>
        <v>South Tama</v>
      </c>
      <c r="G272" s="8">
        <f>SUMIFS(TaxableValuation[Taxable Residential],TaxableValuation[Dist],$C272,TaxableValuation[Tif_NonTIF],$A$4)</f>
        <v>180034604</v>
      </c>
      <c r="H272" s="8">
        <f>SUMIFS(TaxableValuation[Taxable Ag Land],TaxableValuation[Dist],$C272,TaxableValuation[Tif_NonTIF],$A$4)</f>
        <v>152055319</v>
      </c>
      <c r="I272" s="8">
        <f>SUMIFS(TaxableValuation[Taxable Ag Building],TaxableValuation[Dist],$C272,TaxableValuation[Tif_NonTIF],$A$4)</f>
        <v>5241184</v>
      </c>
      <c r="J272" s="8">
        <f>SUMIFS(TaxableValuation[Taxable Commercial],TaxableValuation[Dist],$C272,TaxableValuation[Tif_NonTIF],$A$4)</f>
        <v>40275668</v>
      </c>
      <c r="K272" s="8">
        <f>SUMIFS(TaxableValuation[Taxable Industrial],TaxableValuation[Dist],$C272,TaxableValuation[Tif_NonTIF],$A$4)</f>
        <v>10795703</v>
      </c>
      <c r="L272" s="8">
        <f>SUMIFS(TaxableValuation[Taxable Reserved],TaxableValuation[Dist],$C272,TaxableValuation[Tif_NonTIF],$A$4)</f>
        <v>0</v>
      </c>
      <c r="M272" s="8">
        <f>SUMIFS(TaxableValuation[Taxable Reserved2],TaxableValuation[Dist],$C272,TaxableValuation[Tif_NonTIF],$A$4)</f>
        <v>0</v>
      </c>
      <c r="N272" s="8">
        <f>SUMIFS(TaxableValuation[Taxable Railroads],TaxableValuation[Dist],$C272,TaxableValuation[Tif_NonTIF],$A$4)</f>
        <v>22341807</v>
      </c>
      <c r="O272" s="8">
        <f>SUMIFS(TaxableValuation[Taxable Utilities],TaxableValuation[Dist],$C272,TaxableValuation[Tif_NonTIF],$A$4)</f>
        <v>13588332</v>
      </c>
      <c r="P272" s="8">
        <f>SUMIFS(TaxableValuation[Taxable Other],TaxableValuation[Dist],$C272,TaxableValuation[Tif_NonTIF],$A$4)</f>
        <v>0</v>
      </c>
      <c r="Q272" s="8">
        <f>SUMIFS(TaxableValuation[Taxable Gross],TaxableValuation[Dist],$C272,TaxableValuation[Tif_NonTIF],$A$4)</f>
        <v>424332617</v>
      </c>
      <c r="R272" s="8">
        <f>SUMIFS(TaxableValuation[Taxable Military Exempt],TaxableValuation[Dist],$C272,TaxableValuation[Tif_NonTIF],$A$4)</f>
        <v>598196</v>
      </c>
      <c r="S272" s="8">
        <f>SUMIFS(TaxableValuation[Taxable Net],TaxableValuation[Dist],$C272,TaxableValuation[Tif_NonTIF],$A$4)</f>
        <v>423734421</v>
      </c>
      <c r="T272" s="8">
        <f>SUMIFS(TaxableValuation[Taxable Gas &amp; Elec Utilities],TaxableValuation[Dist],$C272,TaxableValuation[Tif_NonTIF],$A$4)</f>
        <v>9926086</v>
      </c>
      <c r="U272" s="8">
        <f t="shared" si="4"/>
        <v>433660507</v>
      </c>
    </row>
    <row r="273" spans="1:21" x14ac:dyDescent="0.25">
      <c r="A273">
        <f>'Assessed Non-TIF'!A273</f>
        <v>2024</v>
      </c>
      <c r="B273" t="str">
        <f>'Assessed Non-TIF'!B273</f>
        <v>01</v>
      </c>
      <c r="C273" t="str">
        <f>'Assessed Non-TIF'!C273</f>
        <v>6100</v>
      </c>
      <c r="D273" t="str">
        <f>'Assessed Non-TIF'!D273</f>
        <v>6100</v>
      </c>
      <c r="E273" t="str">
        <f>'Assessed Non-TIF'!E273</f>
        <v>SOUTH WINNESHIEK</v>
      </c>
      <c r="F273" t="str">
        <f>'Assessed Non-TIF'!F273</f>
        <v>South Winneshiek</v>
      </c>
      <c r="G273" s="8">
        <f>SUMIFS(TaxableValuation[Taxable Residential],TaxableValuation[Dist],$C273,TaxableValuation[Tif_NonTIF],$A$4)</f>
        <v>146499266</v>
      </c>
      <c r="H273" s="8">
        <f>SUMIFS(TaxableValuation[Taxable Ag Land],TaxableValuation[Dist],$C273,TaxableValuation[Tif_NonTIF],$A$4)</f>
        <v>107112628</v>
      </c>
      <c r="I273" s="8">
        <f>SUMIFS(TaxableValuation[Taxable Ag Building],TaxableValuation[Dist],$C273,TaxableValuation[Tif_NonTIF],$A$4)</f>
        <v>9791020</v>
      </c>
      <c r="J273" s="8">
        <f>SUMIFS(TaxableValuation[Taxable Commercial],TaxableValuation[Dist],$C273,TaxableValuation[Tif_NonTIF],$A$4)</f>
        <v>18901256</v>
      </c>
      <c r="K273" s="8">
        <f>SUMIFS(TaxableValuation[Taxable Industrial],TaxableValuation[Dist],$C273,TaxableValuation[Tif_NonTIF],$A$4)</f>
        <v>816596</v>
      </c>
      <c r="L273" s="8">
        <f>SUMIFS(TaxableValuation[Taxable Reserved],TaxableValuation[Dist],$C273,TaxableValuation[Tif_NonTIF],$A$4)</f>
        <v>0</v>
      </c>
      <c r="M273" s="8">
        <f>SUMIFS(TaxableValuation[Taxable Reserved2],TaxableValuation[Dist],$C273,TaxableValuation[Tif_NonTIF],$A$4)</f>
        <v>0</v>
      </c>
      <c r="N273" s="8">
        <f>SUMIFS(TaxableValuation[Taxable Railroads],TaxableValuation[Dist],$C273,TaxableValuation[Tif_NonTIF],$A$4)</f>
        <v>3037930</v>
      </c>
      <c r="O273" s="8">
        <f>SUMIFS(TaxableValuation[Taxable Utilities],TaxableValuation[Dist],$C273,TaxableValuation[Tif_NonTIF],$A$4)</f>
        <v>1277968</v>
      </c>
      <c r="P273" s="8">
        <f>SUMIFS(TaxableValuation[Taxable Other],TaxableValuation[Dist],$C273,TaxableValuation[Tif_NonTIF],$A$4)</f>
        <v>0</v>
      </c>
      <c r="Q273" s="8">
        <f>SUMIFS(TaxableValuation[Taxable Gross],TaxableValuation[Dist],$C273,TaxableValuation[Tif_NonTIF],$A$4)</f>
        <v>287436664</v>
      </c>
      <c r="R273" s="8">
        <f>SUMIFS(TaxableValuation[Taxable Military Exempt],TaxableValuation[Dist],$C273,TaxableValuation[Tif_NonTIF],$A$4)</f>
        <v>338916</v>
      </c>
      <c r="S273" s="8">
        <f>SUMIFS(TaxableValuation[Taxable Net],TaxableValuation[Dist],$C273,TaxableValuation[Tif_NonTIF],$A$4)</f>
        <v>287097748</v>
      </c>
      <c r="T273" s="8">
        <f>SUMIFS(TaxableValuation[Taxable Gas &amp; Elec Utilities],TaxableValuation[Dist],$C273,TaxableValuation[Tif_NonTIF],$A$4)</f>
        <v>3110928</v>
      </c>
      <c r="U273" s="8">
        <f t="shared" si="4"/>
        <v>290208676</v>
      </c>
    </row>
    <row r="274" spans="1:21" x14ac:dyDescent="0.25">
      <c r="A274">
        <f>'Assessed Non-TIF'!A274</f>
        <v>2024</v>
      </c>
      <c r="B274" t="str">
        <f>'Assessed Non-TIF'!B274</f>
        <v>11</v>
      </c>
      <c r="C274" t="str">
        <f>'Assessed Non-TIF'!C274</f>
        <v>6101</v>
      </c>
      <c r="D274" t="str">
        <f>'Assessed Non-TIF'!D274</f>
        <v>6101</v>
      </c>
      <c r="E274" t="str">
        <f>'Assessed Non-TIF'!E274</f>
        <v>SOUTHEAST POLK</v>
      </c>
      <c r="F274" t="str">
        <f>'Assessed Non-TIF'!F274</f>
        <v>Southeast Polk</v>
      </c>
      <c r="G274" s="8">
        <f>SUMIFS(TaxableValuation[Taxable Residential],TaxableValuation[Dist],$C274,TaxableValuation[Tif_NonTIF],$A$4)</f>
        <v>1765848677</v>
      </c>
      <c r="H274" s="8">
        <f>SUMIFS(TaxableValuation[Taxable Ag Land],TaxableValuation[Dist],$C274,TaxableValuation[Tif_NonTIF],$A$4)</f>
        <v>43051246</v>
      </c>
      <c r="I274" s="8">
        <f>SUMIFS(TaxableValuation[Taxable Ag Building],TaxableValuation[Dist],$C274,TaxableValuation[Tif_NonTIF],$A$4)</f>
        <v>2263917</v>
      </c>
      <c r="J274" s="8">
        <f>SUMIFS(TaxableValuation[Taxable Commercial],TaxableValuation[Dist],$C274,TaxableValuation[Tif_NonTIF],$A$4)</f>
        <v>374103958</v>
      </c>
      <c r="K274" s="8">
        <f>SUMIFS(TaxableValuation[Taxable Industrial],TaxableValuation[Dist],$C274,TaxableValuation[Tif_NonTIF],$A$4)</f>
        <v>12632357</v>
      </c>
      <c r="L274" s="8">
        <f>SUMIFS(TaxableValuation[Taxable Reserved],TaxableValuation[Dist],$C274,TaxableValuation[Tif_NonTIF],$A$4)</f>
        <v>0</v>
      </c>
      <c r="M274" s="8">
        <f>SUMIFS(TaxableValuation[Taxable Reserved2],TaxableValuation[Dist],$C274,TaxableValuation[Tif_NonTIF],$A$4)</f>
        <v>0</v>
      </c>
      <c r="N274" s="8">
        <f>SUMIFS(TaxableValuation[Taxable Railroads],TaxableValuation[Dist],$C274,TaxableValuation[Tif_NonTIF],$A$4)</f>
        <v>14393494</v>
      </c>
      <c r="O274" s="8">
        <f>SUMIFS(TaxableValuation[Taxable Utilities],TaxableValuation[Dist],$C274,TaxableValuation[Tif_NonTIF],$A$4)</f>
        <v>116294295</v>
      </c>
      <c r="P274" s="8">
        <f>SUMIFS(TaxableValuation[Taxable Other],TaxableValuation[Dist],$C274,TaxableValuation[Tif_NonTIF],$A$4)</f>
        <v>0</v>
      </c>
      <c r="Q274" s="8">
        <f>SUMIFS(TaxableValuation[Taxable Gross],TaxableValuation[Dist],$C274,TaxableValuation[Tif_NonTIF],$A$4)</f>
        <v>2328587944</v>
      </c>
      <c r="R274" s="8">
        <f>SUMIFS(TaxableValuation[Taxable Military Exempt],TaxableValuation[Dist],$C274,TaxableValuation[Tif_NonTIF],$A$4)</f>
        <v>2477976</v>
      </c>
      <c r="S274" s="8">
        <f>SUMIFS(TaxableValuation[Taxable Net],TaxableValuation[Dist],$C274,TaxableValuation[Tif_NonTIF],$A$4)</f>
        <v>2326109968</v>
      </c>
      <c r="T274" s="8">
        <f>SUMIFS(TaxableValuation[Taxable Gas &amp; Elec Utilities],TaxableValuation[Dist],$C274,TaxableValuation[Tif_NonTIF],$A$4)</f>
        <v>123538087</v>
      </c>
      <c r="U274" s="8">
        <f t="shared" si="4"/>
        <v>2449648055</v>
      </c>
    </row>
    <row r="275" spans="1:21" x14ac:dyDescent="0.25">
      <c r="A275">
        <f>'Assessed Non-TIF'!A275</f>
        <v>2024</v>
      </c>
      <c r="B275" t="str">
        <f>'Assessed Non-TIF'!B275</f>
        <v>11</v>
      </c>
      <c r="C275" t="str">
        <f>'Assessed Non-TIF'!C275</f>
        <v>6094</v>
      </c>
      <c r="D275" t="str">
        <f>'Assessed Non-TIF'!D275</f>
        <v>6094</v>
      </c>
      <c r="E275" t="str">
        <f>'Assessed Non-TIF'!E275</f>
        <v>SOUTHEAST WARREN</v>
      </c>
      <c r="F275" t="str">
        <f>'Assessed Non-TIF'!F275</f>
        <v>Southeast Warren</v>
      </c>
      <c r="G275" s="8">
        <f>SUMIFS(TaxableValuation[Taxable Residential],TaxableValuation[Dist],$C275,TaxableValuation[Tif_NonTIF],$A$4)</f>
        <v>110881208</v>
      </c>
      <c r="H275" s="8">
        <f>SUMIFS(TaxableValuation[Taxable Ag Land],TaxableValuation[Dist],$C275,TaxableValuation[Tif_NonTIF],$A$4)</f>
        <v>55831816</v>
      </c>
      <c r="I275" s="8">
        <f>SUMIFS(TaxableValuation[Taxable Ag Building],TaxableValuation[Dist],$C275,TaxableValuation[Tif_NonTIF],$A$4)</f>
        <v>1546044</v>
      </c>
      <c r="J275" s="8">
        <f>SUMIFS(TaxableValuation[Taxable Commercial],TaxableValuation[Dist],$C275,TaxableValuation[Tif_NonTIF],$A$4)</f>
        <v>2961741</v>
      </c>
      <c r="K275" s="8">
        <f>SUMIFS(TaxableValuation[Taxable Industrial],TaxableValuation[Dist],$C275,TaxableValuation[Tif_NonTIF],$A$4)</f>
        <v>878453</v>
      </c>
      <c r="L275" s="8">
        <f>SUMIFS(TaxableValuation[Taxable Reserved],TaxableValuation[Dist],$C275,TaxableValuation[Tif_NonTIF],$A$4)</f>
        <v>0</v>
      </c>
      <c r="M275" s="8">
        <f>SUMIFS(TaxableValuation[Taxable Reserved2],TaxableValuation[Dist],$C275,TaxableValuation[Tif_NonTIF],$A$4)</f>
        <v>0</v>
      </c>
      <c r="N275" s="8">
        <f>SUMIFS(TaxableValuation[Taxable Railroads],TaxableValuation[Dist],$C275,TaxableValuation[Tif_NonTIF],$A$4)</f>
        <v>0</v>
      </c>
      <c r="O275" s="8">
        <f>SUMIFS(TaxableValuation[Taxable Utilities],TaxableValuation[Dist],$C275,TaxableValuation[Tif_NonTIF],$A$4)</f>
        <v>3974924</v>
      </c>
      <c r="P275" s="8">
        <f>SUMIFS(TaxableValuation[Taxable Other],TaxableValuation[Dist],$C275,TaxableValuation[Tif_NonTIF],$A$4)</f>
        <v>0</v>
      </c>
      <c r="Q275" s="8">
        <f>SUMIFS(TaxableValuation[Taxable Gross],TaxableValuation[Dist],$C275,TaxableValuation[Tif_NonTIF],$A$4)</f>
        <v>176074186</v>
      </c>
      <c r="R275" s="8">
        <f>SUMIFS(TaxableValuation[Taxable Military Exempt],TaxableValuation[Dist],$C275,TaxableValuation[Tif_NonTIF],$A$4)</f>
        <v>287060</v>
      </c>
      <c r="S275" s="8">
        <f>SUMIFS(TaxableValuation[Taxable Net],TaxableValuation[Dist],$C275,TaxableValuation[Tif_NonTIF],$A$4)</f>
        <v>175787126</v>
      </c>
      <c r="T275" s="8">
        <f>SUMIFS(TaxableValuation[Taxable Gas &amp; Elec Utilities],TaxableValuation[Dist],$C275,TaxableValuation[Tif_NonTIF],$A$4)</f>
        <v>4764810</v>
      </c>
      <c r="U275" s="8">
        <f t="shared" si="4"/>
        <v>180551936</v>
      </c>
    </row>
    <row r="276" spans="1:21" x14ac:dyDescent="0.25">
      <c r="A276">
        <f>'Assessed Non-TIF'!A276</f>
        <v>2024</v>
      </c>
      <c r="B276" t="str">
        <f>'Assessed Non-TIF'!B276</f>
        <v>05</v>
      </c>
      <c r="C276" t="str">
        <f>'Assessed Non-TIF'!C276</f>
        <v>6096</v>
      </c>
      <c r="D276" t="str">
        <f>'Assessed Non-TIF'!D276</f>
        <v>6096</v>
      </c>
      <c r="E276" t="str">
        <f>'Assessed Non-TIF'!E276</f>
        <v>SOUTHEAST VALLEY (SOUTHEAST WEBSTER-GRAND)</v>
      </c>
      <c r="F276" t="str">
        <f>'Assessed Non-TIF'!F276</f>
        <v>Southeast Valley</v>
      </c>
      <c r="G276" s="8">
        <f>SUMIFS(TaxableValuation[Taxable Residential],TaxableValuation[Dist],$C276,TaxableValuation[Tif_NonTIF],$A$4)</f>
        <v>76795339</v>
      </c>
      <c r="H276" s="8">
        <f>SUMIFS(TaxableValuation[Taxable Ag Land],TaxableValuation[Dist],$C276,TaxableValuation[Tif_NonTIF],$A$4)</f>
        <v>149926387</v>
      </c>
      <c r="I276" s="8">
        <f>SUMIFS(TaxableValuation[Taxable Ag Building],TaxableValuation[Dist],$C276,TaxableValuation[Tif_NonTIF],$A$4)</f>
        <v>7802087</v>
      </c>
      <c r="J276" s="8">
        <f>SUMIFS(TaxableValuation[Taxable Commercial],TaxableValuation[Dist],$C276,TaxableValuation[Tif_NonTIF],$A$4)</f>
        <v>11837391</v>
      </c>
      <c r="K276" s="8">
        <f>SUMIFS(TaxableValuation[Taxable Industrial],TaxableValuation[Dist],$C276,TaxableValuation[Tif_NonTIF],$A$4)</f>
        <v>34594809</v>
      </c>
      <c r="L276" s="8">
        <f>SUMIFS(TaxableValuation[Taxable Reserved],TaxableValuation[Dist],$C276,TaxableValuation[Tif_NonTIF],$A$4)</f>
        <v>0</v>
      </c>
      <c r="M276" s="8">
        <f>SUMIFS(TaxableValuation[Taxable Reserved2],TaxableValuation[Dist],$C276,TaxableValuation[Tif_NonTIF],$A$4)</f>
        <v>0</v>
      </c>
      <c r="N276" s="8">
        <f>SUMIFS(TaxableValuation[Taxable Railroads],TaxableValuation[Dist],$C276,TaxableValuation[Tif_NonTIF],$A$4)</f>
        <v>0</v>
      </c>
      <c r="O276" s="8">
        <f>SUMIFS(TaxableValuation[Taxable Utilities],TaxableValuation[Dist],$C276,TaxableValuation[Tif_NonTIF],$A$4)</f>
        <v>71715723</v>
      </c>
      <c r="P276" s="8">
        <f>SUMIFS(TaxableValuation[Taxable Other],TaxableValuation[Dist],$C276,TaxableValuation[Tif_NonTIF],$A$4)</f>
        <v>45023</v>
      </c>
      <c r="Q276" s="8">
        <f>SUMIFS(TaxableValuation[Taxable Gross],TaxableValuation[Dist],$C276,TaxableValuation[Tif_NonTIF],$A$4)</f>
        <v>352716759</v>
      </c>
      <c r="R276" s="8">
        <f>SUMIFS(TaxableValuation[Taxable Military Exempt],TaxableValuation[Dist],$C276,TaxableValuation[Tif_NonTIF],$A$4)</f>
        <v>295452</v>
      </c>
      <c r="S276" s="8">
        <f>SUMIFS(TaxableValuation[Taxable Net],TaxableValuation[Dist],$C276,TaxableValuation[Tif_NonTIF],$A$4)</f>
        <v>352421307</v>
      </c>
      <c r="T276" s="8">
        <f>SUMIFS(TaxableValuation[Taxable Gas &amp; Elec Utilities],TaxableValuation[Dist],$C276,TaxableValuation[Tif_NonTIF],$A$4)</f>
        <v>9003349</v>
      </c>
      <c r="U276" s="8">
        <f t="shared" si="4"/>
        <v>361424656</v>
      </c>
    </row>
    <row r="277" spans="1:21" x14ac:dyDescent="0.25">
      <c r="A277">
        <f>'Assessed Non-TIF'!A277</f>
        <v>2024</v>
      </c>
      <c r="B277" t="str">
        <f>'Assessed Non-TIF'!B277</f>
        <v>05</v>
      </c>
      <c r="C277" t="str">
        <f>'Assessed Non-TIF'!C277</f>
        <v>5323</v>
      </c>
      <c r="D277" t="str">
        <f>'Assessed Non-TIF'!D277</f>
        <v>5325</v>
      </c>
      <c r="E277" t="str">
        <f>'Assessed Non-TIF'!E277</f>
        <v>SOUTHEAST VALLEY (PRAIRIE VALLEY)</v>
      </c>
      <c r="F277" t="str">
        <f>'Assessed Non-TIF'!F277</f>
        <v>Southeast Valley (Prairie Valley)</v>
      </c>
      <c r="G277" s="8">
        <f>SUMIFS(TaxableValuation[Taxable Residential],TaxableValuation[Dist],$C277,TaxableValuation[Tif_NonTIF],$A$4)</f>
        <v>90883962</v>
      </c>
      <c r="H277" s="8">
        <f>SUMIFS(TaxableValuation[Taxable Ag Land],TaxableValuation[Dist],$C277,TaxableValuation[Tif_NonTIF],$A$4)</f>
        <v>221392892</v>
      </c>
      <c r="I277" s="8">
        <f>SUMIFS(TaxableValuation[Taxable Ag Building],TaxableValuation[Dist],$C277,TaxableValuation[Tif_NonTIF],$A$4)</f>
        <v>11083290</v>
      </c>
      <c r="J277" s="8">
        <f>SUMIFS(TaxableValuation[Taxable Commercial],TaxableValuation[Dist],$C277,TaxableValuation[Tif_NonTIF],$A$4)</f>
        <v>34993958</v>
      </c>
      <c r="K277" s="8">
        <f>SUMIFS(TaxableValuation[Taxable Industrial],TaxableValuation[Dist],$C277,TaxableValuation[Tif_NonTIF],$A$4)</f>
        <v>33668190</v>
      </c>
      <c r="L277" s="8">
        <f>SUMIFS(TaxableValuation[Taxable Reserved],TaxableValuation[Dist],$C277,TaxableValuation[Tif_NonTIF],$A$4)</f>
        <v>0</v>
      </c>
      <c r="M277" s="8">
        <f>SUMIFS(TaxableValuation[Taxable Reserved2],TaxableValuation[Dist],$C277,TaxableValuation[Tif_NonTIF],$A$4)</f>
        <v>0</v>
      </c>
      <c r="N277" s="8">
        <f>SUMIFS(TaxableValuation[Taxable Railroads],TaxableValuation[Dist],$C277,TaxableValuation[Tif_NonTIF],$A$4)</f>
        <v>35637826</v>
      </c>
      <c r="O277" s="8">
        <f>SUMIFS(TaxableValuation[Taxable Utilities],TaxableValuation[Dist],$C277,TaxableValuation[Tif_NonTIF],$A$4)</f>
        <v>56881372</v>
      </c>
      <c r="P277" s="8">
        <f>SUMIFS(TaxableValuation[Taxable Other],TaxableValuation[Dist],$C277,TaxableValuation[Tif_NonTIF],$A$4)</f>
        <v>47210</v>
      </c>
      <c r="Q277" s="8">
        <f>SUMIFS(TaxableValuation[Taxable Gross],TaxableValuation[Dist],$C277,TaxableValuation[Tif_NonTIF],$A$4)</f>
        <v>484588700</v>
      </c>
      <c r="R277" s="8">
        <f>SUMIFS(TaxableValuation[Taxable Military Exempt],TaxableValuation[Dist],$C277,TaxableValuation[Tif_NonTIF],$A$4)</f>
        <v>305580</v>
      </c>
      <c r="S277" s="8">
        <f>SUMIFS(TaxableValuation[Taxable Net],TaxableValuation[Dist],$C277,TaxableValuation[Tif_NonTIF],$A$4)</f>
        <v>484283120</v>
      </c>
      <c r="T277" s="8">
        <f>SUMIFS(TaxableValuation[Taxable Gas &amp; Elec Utilities],TaxableValuation[Dist],$C277,TaxableValuation[Tif_NonTIF],$A$4)</f>
        <v>18119948</v>
      </c>
      <c r="U277" s="8">
        <f t="shared" si="4"/>
        <v>502403068</v>
      </c>
    </row>
    <row r="278" spans="1:21" x14ac:dyDescent="0.25">
      <c r="A278">
        <f>'Assessed Non-TIF'!A278</f>
        <v>2024</v>
      </c>
      <c r="B278" t="str">
        <f>'Assessed Non-TIF'!B278</f>
        <v>05</v>
      </c>
      <c r="C278" t="str">
        <f>'Assessed Non-TIF'!C278</f>
        <v>6102</v>
      </c>
      <c r="D278" t="str">
        <f>'Assessed Non-TIF'!D278</f>
        <v>6102</v>
      </c>
      <c r="E278" t="str">
        <f>'Assessed Non-TIF'!E278</f>
        <v>SPENCER</v>
      </c>
      <c r="F278" t="str">
        <f>'Assessed Non-TIF'!F278</f>
        <v>Spencer</v>
      </c>
      <c r="G278" s="8">
        <f>SUMIFS(TaxableValuation[Taxable Residential],TaxableValuation[Dist],$C278,TaxableValuation[Tif_NonTIF],$A$4)</f>
        <v>407621471</v>
      </c>
      <c r="H278" s="8">
        <f>SUMIFS(TaxableValuation[Taxable Ag Land],TaxableValuation[Dist],$C278,TaxableValuation[Tif_NonTIF],$A$4)</f>
        <v>105365584</v>
      </c>
      <c r="I278" s="8">
        <f>SUMIFS(TaxableValuation[Taxable Ag Building],TaxableValuation[Dist],$C278,TaxableValuation[Tif_NonTIF],$A$4)</f>
        <v>4110183</v>
      </c>
      <c r="J278" s="8">
        <f>SUMIFS(TaxableValuation[Taxable Commercial],TaxableValuation[Dist],$C278,TaxableValuation[Tif_NonTIF],$A$4)</f>
        <v>177713160</v>
      </c>
      <c r="K278" s="8">
        <f>SUMIFS(TaxableValuation[Taxable Industrial],TaxableValuation[Dist],$C278,TaxableValuation[Tif_NonTIF],$A$4)</f>
        <v>32625445</v>
      </c>
      <c r="L278" s="8">
        <f>SUMIFS(TaxableValuation[Taxable Reserved],TaxableValuation[Dist],$C278,TaxableValuation[Tif_NonTIF],$A$4)</f>
        <v>0</v>
      </c>
      <c r="M278" s="8">
        <f>SUMIFS(TaxableValuation[Taxable Reserved2],TaxableValuation[Dist],$C278,TaxableValuation[Tif_NonTIF],$A$4)</f>
        <v>0</v>
      </c>
      <c r="N278" s="8">
        <f>SUMIFS(TaxableValuation[Taxable Railroads],TaxableValuation[Dist],$C278,TaxableValuation[Tif_NonTIF],$A$4)</f>
        <v>3136460</v>
      </c>
      <c r="O278" s="8">
        <f>SUMIFS(TaxableValuation[Taxable Utilities],TaxableValuation[Dist],$C278,TaxableValuation[Tif_NonTIF],$A$4)</f>
        <v>1140108</v>
      </c>
      <c r="P278" s="8">
        <f>SUMIFS(TaxableValuation[Taxable Other],TaxableValuation[Dist],$C278,TaxableValuation[Tif_NonTIF],$A$4)</f>
        <v>0</v>
      </c>
      <c r="Q278" s="8">
        <f>SUMIFS(TaxableValuation[Taxable Gross],TaxableValuation[Dist],$C278,TaxableValuation[Tif_NonTIF],$A$4)</f>
        <v>731712411</v>
      </c>
      <c r="R278" s="8">
        <f>SUMIFS(TaxableValuation[Taxable Military Exempt],TaxableValuation[Dist],$C278,TaxableValuation[Tif_NonTIF],$A$4)</f>
        <v>1101014</v>
      </c>
      <c r="S278" s="8">
        <f>SUMIFS(TaxableValuation[Taxable Net],TaxableValuation[Dist],$C278,TaxableValuation[Tif_NonTIF],$A$4)</f>
        <v>730611397</v>
      </c>
      <c r="T278" s="8">
        <f>SUMIFS(TaxableValuation[Taxable Gas &amp; Elec Utilities],TaxableValuation[Dist],$C278,TaxableValuation[Tif_NonTIF],$A$4)</f>
        <v>18638269</v>
      </c>
      <c r="U278" s="8">
        <f t="shared" si="4"/>
        <v>749249666</v>
      </c>
    </row>
    <row r="279" spans="1:21" x14ac:dyDescent="0.25">
      <c r="A279">
        <f>'Assessed Non-TIF'!A279</f>
        <v>2024</v>
      </c>
      <c r="B279" t="str">
        <f>'Assessed Non-TIF'!B279</f>
        <v>05</v>
      </c>
      <c r="C279" t="str">
        <f>'Assessed Non-TIF'!C279</f>
        <v>6120</v>
      </c>
      <c r="D279" t="str">
        <f>'Assessed Non-TIF'!D279</f>
        <v>6120</v>
      </c>
      <c r="E279" t="str">
        <f>'Assessed Non-TIF'!E279</f>
        <v>SPIRIT LAKE</v>
      </c>
      <c r="F279" t="str">
        <f>'Assessed Non-TIF'!F279</f>
        <v>Spirit Lake</v>
      </c>
      <c r="G279" s="8">
        <f>SUMIFS(TaxableValuation[Taxable Residential],TaxableValuation[Dist],$C279,TaxableValuation[Tif_NonTIF],$A$4)</f>
        <v>1099490310</v>
      </c>
      <c r="H279" s="8">
        <f>SUMIFS(TaxableValuation[Taxable Ag Land],TaxableValuation[Dist],$C279,TaxableValuation[Tif_NonTIF],$A$4)</f>
        <v>51210993</v>
      </c>
      <c r="I279" s="8">
        <f>SUMIFS(TaxableValuation[Taxable Ag Building],TaxableValuation[Dist],$C279,TaxableValuation[Tif_NonTIF],$A$4)</f>
        <v>1696592</v>
      </c>
      <c r="J279" s="8">
        <f>SUMIFS(TaxableValuation[Taxable Commercial],TaxableValuation[Dist],$C279,TaxableValuation[Tif_NonTIF],$A$4)</f>
        <v>124905848</v>
      </c>
      <c r="K279" s="8">
        <f>SUMIFS(TaxableValuation[Taxable Industrial],TaxableValuation[Dist],$C279,TaxableValuation[Tif_NonTIF],$A$4)</f>
        <v>40037695</v>
      </c>
      <c r="L279" s="8">
        <f>SUMIFS(TaxableValuation[Taxable Reserved],TaxableValuation[Dist],$C279,TaxableValuation[Tif_NonTIF],$A$4)</f>
        <v>0</v>
      </c>
      <c r="M279" s="8">
        <f>SUMIFS(TaxableValuation[Taxable Reserved2],TaxableValuation[Dist],$C279,TaxableValuation[Tif_NonTIF],$A$4)</f>
        <v>0</v>
      </c>
      <c r="N279" s="8">
        <f>SUMIFS(TaxableValuation[Taxable Railroads],TaxableValuation[Dist],$C279,TaxableValuation[Tif_NonTIF],$A$4)</f>
        <v>1508644</v>
      </c>
      <c r="O279" s="8">
        <f>SUMIFS(TaxableValuation[Taxable Utilities],TaxableValuation[Dist],$C279,TaxableValuation[Tif_NonTIF],$A$4)</f>
        <v>927232</v>
      </c>
      <c r="P279" s="8">
        <f>SUMIFS(TaxableValuation[Taxable Other],TaxableValuation[Dist],$C279,TaxableValuation[Tif_NonTIF],$A$4)</f>
        <v>0</v>
      </c>
      <c r="Q279" s="8">
        <f>SUMIFS(TaxableValuation[Taxable Gross],TaxableValuation[Dist],$C279,TaxableValuation[Tif_NonTIF],$A$4)</f>
        <v>1319777314</v>
      </c>
      <c r="R279" s="8">
        <f>SUMIFS(TaxableValuation[Taxable Military Exempt],TaxableValuation[Dist],$C279,TaxableValuation[Tif_NonTIF],$A$4)</f>
        <v>675385</v>
      </c>
      <c r="S279" s="8">
        <f>SUMIFS(TaxableValuation[Taxable Net],TaxableValuation[Dist],$C279,TaxableValuation[Tif_NonTIF],$A$4)</f>
        <v>1319101929</v>
      </c>
      <c r="T279" s="8">
        <f>SUMIFS(TaxableValuation[Taxable Gas &amp; Elec Utilities],TaxableValuation[Dist],$C279,TaxableValuation[Tif_NonTIF],$A$4)</f>
        <v>18342426</v>
      </c>
      <c r="U279" s="8">
        <f t="shared" si="4"/>
        <v>1337444355</v>
      </c>
    </row>
    <row r="280" spans="1:21" x14ac:dyDescent="0.25">
      <c r="A280">
        <f>'Assessed Non-TIF'!A280</f>
        <v>2024</v>
      </c>
      <c r="B280" t="str">
        <f>'Assessed Non-TIF'!B280</f>
        <v>10</v>
      </c>
      <c r="C280" t="str">
        <f>'Assessed Non-TIF'!C280</f>
        <v>6138</v>
      </c>
      <c r="D280" t="str">
        <f>'Assessed Non-TIF'!D280</f>
        <v>6138</v>
      </c>
      <c r="E280" t="str">
        <f>'Assessed Non-TIF'!E280</f>
        <v>SPRINGVILLE</v>
      </c>
      <c r="F280" t="str">
        <f>'Assessed Non-TIF'!F280</f>
        <v>Springville</v>
      </c>
      <c r="G280" s="8">
        <f>SUMIFS(TaxableValuation[Taxable Residential],TaxableValuation[Dist],$C280,TaxableValuation[Tif_NonTIF],$A$4)</f>
        <v>113862983</v>
      </c>
      <c r="H280" s="8">
        <f>SUMIFS(TaxableValuation[Taxable Ag Land],TaxableValuation[Dist],$C280,TaxableValuation[Tif_NonTIF],$A$4)</f>
        <v>48423330</v>
      </c>
      <c r="I280" s="8">
        <f>SUMIFS(TaxableValuation[Taxable Ag Building],TaxableValuation[Dist],$C280,TaxableValuation[Tif_NonTIF],$A$4)</f>
        <v>2156460</v>
      </c>
      <c r="J280" s="8">
        <f>SUMIFS(TaxableValuation[Taxable Commercial],TaxableValuation[Dist],$C280,TaxableValuation[Tif_NonTIF],$A$4)</f>
        <v>6511624</v>
      </c>
      <c r="K280" s="8">
        <f>SUMIFS(TaxableValuation[Taxable Industrial],TaxableValuation[Dist],$C280,TaxableValuation[Tif_NonTIF],$A$4)</f>
        <v>242355</v>
      </c>
      <c r="L280" s="8">
        <f>SUMIFS(TaxableValuation[Taxable Reserved],TaxableValuation[Dist],$C280,TaxableValuation[Tif_NonTIF],$A$4)</f>
        <v>0</v>
      </c>
      <c r="M280" s="8">
        <f>SUMIFS(TaxableValuation[Taxable Reserved2],TaxableValuation[Dist],$C280,TaxableValuation[Tif_NonTIF],$A$4)</f>
        <v>0</v>
      </c>
      <c r="N280" s="8">
        <f>SUMIFS(TaxableValuation[Taxable Railroads],TaxableValuation[Dist],$C280,TaxableValuation[Tif_NonTIF],$A$4)</f>
        <v>0</v>
      </c>
      <c r="O280" s="8">
        <f>SUMIFS(TaxableValuation[Taxable Utilities],TaxableValuation[Dist],$C280,TaxableValuation[Tif_NonTIF],$A$4)</f>
        <v>0</v>
      </c>
      <c r="P280" s="8">
        <f>SUMIFS(TaxableValuation[Taxable Other],TaxableValuation[Dist],$C280,TaxableValuation[Tif_NonTIF],$A$4)</f>
        <v>0</v>
      </c>
      <c r="Q280" s="8">
        <f>SUMIFS(TaxableValuation[Taxable Gross],TaxableValuation[Dist],$C280,TaxableValuation[Tif_NonTIF],$A$4)</f>
        <v>171196752</v>
      </c>
      <c r="R280" s="8">
        <f>SUMIFS(TaxableValuation[Taxable Military Exempt],TaxableValuation[Dist],$C280,TaxableValuation[Tif_NonTIF],$A$4)</f>
        <v>216684</v>
      </c>
      <c r="S280" s="8">
        <f>SUMIFS(TaxableValuation[Taxable Net],TaxableValuation[Dist],$C280,TaxableValuation[Tif_NonTIF],$A$4)</f>
        <v>170980068</v>
      </c>
      <c r="T280" s="8">
        <f>SUMIFS(TaxableValuation[Taxable Gas &amp; Elec Utilities],TaxableValuation[Dist],$C280,TaxableValuation[Tif_NonTIF],$A$4)</f>
        <v>2912588</v>
      </c>
      <c r="U280" s="8">
        <f t="shared" si="4"/>
        <v>173892656</v>
      </c>
    </row>
    <row r="281" spans="1:21" x14ac:dyDescent="0.25">
      <c r="A281">
        <f>'Assessed Non-TIF'!A281</f>
        <v>2024</v>
      </c>
      <c r="B281" t="str">
        <f>'Assessed Non-TIF'!B281</f>
        <v>07</v>
      </c>
      <c r="C281" t="str">
        <f>'Assessed Non-TIF'!C281</f>
        <v>5751</v>
      </c>
      <c r="D281" t="str">
        <f>'Assessed Non-TIF'!D281</f>
        <v>5751</v>
      </c>
      <c r="E281" t="str">
        <f>'Assessed Non-TIF'!E281</f>
        <v>ST ANSGAR</v>
      </c>
      <c r="F281" t="str">
        <f>'Assessed Non-TIF'!F281</f>
        <v>St Ansgar</v>
      </c>
      <c r="G281" s="8">
        <f>SUMIFS(TaxableValuation[Taxable Residential],TaxableValuation[Dist],$C281,TaxableValuation[Tif_NonTIF],$A$4)</f>
        <v>109021741</v>
      </c>
      <c r="H281" s="8">
        <f>SUMIFS(TaxableValuation[Taxable Ag Land],TaxableValuation[Dist],$C281,TaxableValuation[Tif_NonTIF],$A$4)</f>
        <v>176005260</v>
      </c>
      <c r="I281" s="8">
        <f>SUMIFS(TaxableValuation[Taxable Ag Building],TaxableValuation[Dist],$C281,TaxableValuation[Tif_NonTIF],$A$4)</f>
        <v>9989017</v>
      </c>
      <c r="J281" s="8">
        <f>SUMIFS(TaxableValuation[Taxable Commercial],TaxableValuation[Dist],$C281,TaxableValuation[Tif_NonTIF],$A$4)</f>
        <v>10596174</v>
      </c>
      <c r="K281" s="8">
        <f>SUMIFS(TaxableValuation[Taxable Industrial],TaxableValuation[Dist],$C281,TaxableValuation[Tif_NonTIF],$A$4)</f>
        <v>33284789</v>
      </c>
      <c r="L281" s="8">
        <f>SUMIFS(TaxableValuation[Taxable Reserved],TaxableValuation[Dist],$C281,TaxableValuation[Tif_NonTIF],$A$4)</f>
        <v>0</v>
      </c>
      <c r="M281" s="8">
        <f>SUMIFS(TaxableValuation[Taxable Reserved2],TaxableValuation[Dist],$C281,TaxableValuation[Tif_NonTIF],$A$4)</f>
        <v>0</v>
      </c>
      <c r="N281" s="8">
        <f>SUMIFS(TaxableValuation[Taxable Railroads],TaxableValuation[Dist],$C281,TaxableValuation[Tif_NonTIF],$A$4)</f>
        <v>8186328</v>
      </c>
      <c r="O281" s="8">
        <f>SUMIFS(TaxableValuation[Taxable Utilities],TaxableValuation[Dist],$C281,TaxableValuation[Tif_NonTIF],$A$4)</f>
        <v>16192339</v>
      </c>
      <c r="P281" s="8">
        <f>SUMIFS(TaxableValuation[Taxable Other],TaxableValuation[Dist],$C281,TaxableValuation[Tif_NonTIF],$A$4)</f>
        <v>0</v>
      </c>
      <c r="Q281" s="8">
        <f>SUMIFS(TaxableValuation[Taxable Gross],TaxableValuation[Dist],$C281,TaxableValuation[Tif_NonTIF],$A$4)</f>
        <v>363275648</v>
      </c>
      <c r="R281" s="8">
        <f>SUMIFS(TaxableValuation[Taxable Military Exempt],TaxableValuation[Dist],$C281,TaxableValuation[Tif_NonTIF],$A$4)</f>
        <v>331508</v>
      </c>
      <c r="S281" s="8">
        <f>SUMIFS(TaxableValuation[Taxable Net],TaxableValuation[Dist],$C281,TaxableValuation[Tif_NonTIF],$A$4)</f>
        <v>362944140</v>
      </c>
      <c r="T281" s="8">
        <f>SUMIFS(TaxableValuation[Taxable Gas &amp; Elec Utilities],TaxableValuation[Dist],$C281,TaxableValuation[Tif_NonTIF],$A$4)</f>
        <v>9694764</v>
      </c>
      <c r="U281" s="8">
        <f t="shared" si="4"/>
        <v>372638904</v>
      </c>
    </row>
    <row r="282" spans="1:21" x14ac:dyDescent="0.25">
      <c r="A282">
        <f>'Assessed Non-TIF'!A282</f>
        <v>2024</v>
      </c>
      <c r="B282" t="str">
        <f>'Assessed Non-TIF'!B282</f>
        <v>13</v>
      </c>
      <c r="C282" t="str">
        <f>'Assessed Non-TIF'!C282</f>
        <v>6165</v>
      </c>
      <c r="D282" t="str">
        <f>'Assessed Non-TIF'!D282</f>
        <v>6165</v>
      </c>
      <c r="E282" t="str">
        <f>'Assessed Non-TIF'!E282</f>
        <v>STANTON</v>
      </c>
      <c r="F282" t="str">
        <f>'Assessed Non-TIF'!F282</f>
        <v>Stanton</v>
      </c>
      <c r="G282" s="8">
        <f>SUMIFS(TaxableValuation[Taxable Residential],TaxableValuation[Dist],$C282,TaxableValuation[Tif_NonTIF],$A$4)</f>
        <v>29490524</v>
      </c>
      <c r="H282" s="8">
        <f>SUMIFS(TaxableValuation[Taxable Ag Land],TaxableValuation[Dist],$C282,TaxableValuation[Tif_NonTIF],$A$4)</f>
        <v>45265362</v>
      </c>
      <c r="I282" s="8">
        <f>SUMIFS(TaxableValuation[Taxable Ag Building],TaxableValuation[Dist],$C282,TaxableValuation[Tif_NonTIF],$A$4)</f>
        <v>1603402</v>
      </c>
      <c r="J282" s="8">
        <f>SUMIFS(TaxableValuation[Taxable Commercial],TaxableValuation[Dist],$C282,TaxableValuation[Tif_NonTIF],$A$4)</f>
        <v>2096591</v>
      </c>
      <c r="K282" s="8">
        <f>SUMIFS(TaxableValuation[Taxable Industrial],TaxableValuation[Dist],$C282,TaxableValuation[Tif_NonTIF],$A$4)</f>
        <v>0</v>
      </c>
      <c r="L282" s="8">
        <f>SUMIFS(TaxableValuation[Taxable Reserved],TaxableValuation[Dist],$C282,TaxableValuation[Tif_NonTIF],$A$4)</f>
        <v>0</v>
      </c>
      <c r="M282" s="8">
        <f>SUMIFS(TaxableValuation[Taxable Reserved2],TaxableValuation[Dist],$C282,TaxableValuation[Tif_NonTIF],$A$4)</f>
        <v>0</v>
      </c>
      <c r="N282" s="8">
        <f>SUMIFS(TaxableValuation[Taxable Railroads],TaxableValuation[Dist],$C282,TaxableValuation[Tif_NonTIF],$A$4)</f>
        <v>6058881</v>
      </c>
      <c r="O282" s="8">
        <f>SUMIFS(TaxableValuation[Taxable Utilities],TaxableValuation[Dist],$C282,TaxableValuation[Tif_NonTIF],$A$4)</f>
        <v>0</v>
      </c>
      <c r="P282" s="8">
        <f>SUMIFS(TaxableValuation[Taxable Other],TaxableValuation[Dist],$C282,TaxableValuation[Tif_NonTIF],$A$4)</f>
        <v>0</v>
      </c>
      <c r="Q282" s="8">
        <f>SUMIFS(TaxableValuation[Taxable Gross],TaxableValuation[Dist],$C282,TaxableValuation[Tif_NonTIF],$A$4)</f>
        <v>84514760</v>
      </c>
      <c r="R282" s="8">
        <f>SUMIFS(TaxableValuation[Taxable Military Exempt],TaxableValuation[Dist],$C282,TaxableValuation[Tif_NonTIF],$A$4)</f>
        <v>107416</v>
      </c>
      <c r="S282" s="8">
        <f>SUMIFS(TaxableValuation[Taxable Net],TaxableValuation[Dist],$C282,TaxableValuation[Tif_NonTIF],$A$4)</f>
        <v>84407344</v>
      </c>
      <c r="T282" s="8">
        <f>SUMIFS(TaxableValuation[Taxable Gas &amp; Elec Utilities],TaxableValuation[Dist],$C282,TaxableValuation[Tif_NonTIF],$A$4)</f>
        <v>1040160</v>
      </c>
      <c r="U282" s="8">
        <f t="shared" si="4"/>
        <v>85447504</v>
      </c>
    </row>
    <row r="283" spans="1:21" x14ac:dyDescent="0.25">
      <c r="A283">
        <f>'Assessed Non-TIF'!A283</f>
        <v>2024</v>
      </c>
      <c r="B283" t="str">
        <f>'Assessed Non-TIF'!B283</f>
        <v>01</v>
      </c>
      <c r="C283" t="str">
        <f>'Assessed Non-TIF'!C283</f>
        <v>6175</v>
      </c>
      <c r="D283" t="str">
        <f>'Assessed Non-TIF'!D283</f>
        <v>6175</v>
      </c>
      <c r="E283" t="str">
        <f>'Assessed Non-TIF'!E283</f>
        <v>STARMONT</v>
      </c>
      <c r="F283" t="str">
        <f>'Assessed Non-TIF'!F283</f>
        <v>Starmont</v>
      </c>
      <c r="G283" s="8">
        <f>SUMIFS(TaxableValuation[Taxable Residential],TaxableValuation[Dist],$C283,TaxableValuation[Tif_NonTIF],$A$4)</f>
        <v>99883624</v>
      </c>
      <c r="H283" s="8">
        <f>SUMIFS(TaxableValuation[Taxable Ag Land],TaxableValuation[Dist],$C283,TaxableValuation[Tif_NonTIF],$A$4)</f>
        <v>155644463</v>
      </c>
      <c r="I283" s="8">
        <f>SUMIFS(TaxableValuation[Taxable Ag Building],TaxableValuation[Dist],$C283,TaxableValuation[Tif_NonTIF],$A$4)</f>
        <v>11578214</v>
      </c>
      <c r="J283" s="8">
        <f>SUMIFS(TaxableValuation[Taxable Commercial],TaxableValuation[Dist],$C283,TaxableValuation[Tif_NonTIF],$A$4)</f>
        <v>17969410</v>
      </c>
      <c r="K283" s="8">
        <f>SUMIFS(TaxableValuation[Taxable Industrial],TaxableValuation[Dist],$C283,TaxableValuation[Tif_NonTIF],$A$4)</f>
        <v>3397266</v>
      </c>
      <c r="L283" s="8">
        <f>SUMIFS(TaxableValuation[Taxable Reserved],TaxableValuation[Dist],$C283,TaxableValuation[Tif_NonTIF],$A$4)</f>
        <v>0</v>
      </c>
      <c r="M283" s="8">
        <f>SUMIFS(TaxableValuation[Taxable Reserved2],TaxableValuation[Dist],$C283,TaxableValuation[Tif_NonTIF],$A$4)</f>
        <v>0</v>
      </c>
      <c r="N283" s="8">
        <f>SUMIFS(TaxableValuation[Taxable Railroads],TaxableValuation[Dist],$C283,TaxableValuation[Tif_NonTIF],$A$4)</f>
        <v>0</v>
      </c>
      <c r="O283" s="8">
        <f>SUMIFS(TaxableValuation[Taxable Utilities],TaxableValuation[Dist],$C283,TaxableValuation[Tif_NonTIF],$A$4)</f>
        <v>12853455</v>
      </c>
      <c r="P283" s="8">
        <f>SUMIFS(TaxableValuation[Taxable Other],TaxableValuation[Dist],$C283,TaxableValuation[Tif_NonTIF],$A$4)</f>
        <v>0</v>
      </c>
      <c r="Q283" s="8">
        <f>SUMIFS(TaxableValuation[Taxable Gross],TaxableValuation[Dist],$C283,TaxableValuation[Tif_NonTIF],$A$4)</f>
        <v>301326432</v>
      </c>
      <c r="R283" s="8">
        <f>SUMIFS(TaxableValuation[Taxable Military Exempt],TaxableValuation[Dist],$C283,TaxableValuation[Tif_NonTIF],$A$4)</f>
        <v>353732</v>
      </c>
      <c r="S283" s="8">
        <f>SUMIFS(TaxableValuation[Taxable Net],TaxableValuation[Dist],$C283,TaxableValuation[Tif_NonTIF],$A$4)</f>
        <v>300972700</v>
      </c>
      <c r="T283" s="8">
        <f>SUMIFS(TaxableValuation[Taxable Gas &amp; Elec Utilities],TaxableValuation[Dist],$C283,TaxableValuation[Tif_NonTIF],$A$4)</f>
        <v>4338206</v>
      </c>
      <c r="U283" s="8">
        <f t="shared" si="4"/>
        <v>305310906</v>
      </c>
    </row>
    <row r="284" spans="1:21" x14ac:dyDescent="0.25">
      <c r="A284">
        <f>'Assessed Non-TIF'!A284</f>
        <v>2024</v>
      </c>
      <c r="B284" t="str">
        <f>'Assessed Non-TIF'!B284</f>
        <v>05</v>
      </c>
      <c r="C284" t="str">
        <f>'Assessed Non-TIF'!C284</f>
        <v>6219</v>
      </c>
      <c r="D284" t="str">
        <f>'Assessed Non-TIF'!D284</f>
        <v>6219</v>
      </c>
      <c r="E284" t="str">
        <f>'Assessed Non-TIF'!E284</f>
        <v>STORM LAKE</v>
      </c>
      <c r="F284" t="str">
        <f>'Assessed Non-TIF'!F284</f>
        <v>Storm Lake</v>
      </c>
      <c r="G284" s="8">
        <f>SUMIFS(TaxableValuation[Taxable Residential],TaxableValuation[Dist],$C284,TaxableValuation[Tif_NonTIF],$A$4)</f>
        <v>306413232</v>
      </c>
      <c r="H284" s="8">
        <f>SUMIFS(TaxableValuation[Taxable Ag Land],TaxableValuation[Dist],$C284,TaxableValuation[Tif_NonTIF],$A$4)</f>
        <v>60952609</v>
      </c>
      <c r="I284" s="8">
        <f>SUMIFS(TaxableValuation[Taxable Ag Building],TaxableValuation[Dist],$C284,TaxableValuation[Tif_NonTIF],$A$4)</f>
        <v>3739386</v>
      </c>
      <c r="J284" s="8">
        <f>SUMIFS(TaxableValuation[Taxable Commercial],TaxableValuation[Dist],$C284,TaxableValuation[Tif_NonTIF],$A$4)</f>
        <v>85343095</v>
      </c>
      <c r="K284" s="8">
        <f>SUMIFS(TaxableValuation[Taxable Industrial],TaxableValuation[Dist],$C284,TaxableValuation[Tif_NonTIF],$A$4)</f>
        <v>17023183</v>
      </c>
      <c r="L284" s="8">
        <f>SUMIFS(TaxableValuation[Taxable Reserved],TaxableValuation[Dist],$C284,TaxableValuation[Tif_NonTIF],$A$4)</f>
        <v>0</v>
      </c>
      <c r="M284" s="8">
        <f>SUMIFS(TaxableValuation[Taxable Reserved2],TaxableValuation[Dist],$C284,TaxableValuation[Tif_NonTIF],$A$4)</f>
        <v>0</v>
      </c>
      <c r="N284" s="8">
        <f>SUMIFS(TaxableValuation[Taxable Railroads],TaxableValuation[Dist],$C284,TaxableValuation[Tif_NonTIF],$A$4)</f>
        <v>2007651</v>
      </c>
      <c r="O284" s="8">
        <f>SUMIFS(TaxableValuation[Taxable Utilities],TaxableValuation[Dist],$C284,TaxableValuation[Tif_NonTIF],$A$4)</f>
        <v>27691181</v>
      </c>
      <c r="P284" s="8">
        <f>SUMIFS(TaxableValuation[Taxable Other],TaxableValuation[Dist],$C284,TaxableValuation[Tif_NonTIF],$A$4)</f>
        <v>0</v>
      </c>
      <c r="Q284" s="8">
        <f>SUMIFS(TaxableValuation[Taxable Gross],TaxableValuation[Dist],$C284,TaxableValuation[Tif_NonTIF],$A$4)</f>
        <v>503170337</v>
      </c>
      <c r="R284" s="8">
        <f>SUMIFS(TaxableValuation[Taxable Military Exempt],TaxableValuation[Dist],$C284,TaxableValuation[Tif_NonTIF],$A$4)</f>
        <v>427812</v>
      </c>
      <c r="S284" s="8">
        <f>SUMIFS(TaxableValuation[Taxable Net],TaxableValuation[Dist],$C284,TaxableValuation[Tif_NonTIF],$A$4)</f>
        <v>502742525</v>
      </c>
      <c r="T284" s="8">
        <f>SUMIFS(TaxableValuation[Taxable Gas &amp; Elec Utilities],TaxableValuation[Dist],$C284,TaxableValuation[Tif_NonTIF],$A$4)</f>
        <v>12687425</v>
      </c>
      <c r="U284" s="8">
        <f t="shared" si="4"/>
        <v>515429950</v>
      </c>
    </row>
    <row r="285" spans="1:21" x14ac:dyDescent="0.25">
      <c r="A285">
        <f>'Assessed Non-TIF'!A285</f>
        <v>2024</v>
      </c>
      <c r="B285" t="str">
        <f>'Assessed Non-TIF'!B285</f>
        <v>05</v>
      </c>
      <c r="C285" t="str">
        <f>'Assessed Non-TIF'!C285</f>
        <v>6246</v>
      </c>
      <c r="D285" t="str">
        <f>'Assessed Non-TIF'!D285</f>
        <v>6246</v>
      </c>
      <c r="E285" t="str">
        <f>'Assessed Non-TIF'!E285</f>
        <v>STRATFORD</v>
      </c>
      <c r="F285" t="str">
        <f>'Assessed Non-TIF'!F285</f>
        <v>Stratford</v>
      </c>
      <c r="G285" s="8">
        <f>SUMIFS(TaxableValuation[Taxable Residential],TaxableValuation[Dist],$C285,TaxableValuation[Tif_NonTIF],$A$4)</f>
        <v>35156788</v>
      </c>
      <c r="H285" s="8">
        <f>SUMIFS(TaxableValuation[Taxable Ag Land],TaxableValuation[Dist],$C285,TaxableValuation[Tif_NonTIF],$A$4)</f>
        <v>53027025</v>
      </c>
      <c r="I285" s="8">
        <f>SUMIFS(TaxableValuation[Taxable Ag Building],TaxableValuation[Dist],$C285,TaxableValuation[Tif_NonTIF],$A$4)</f>
        <v>1856509</v>
      </c>
      <c r="J285" s="8">
        <f>SUMIFS(TaxableValuation[Taxable Commercial],TaxableValuation[Dist],$C285,TaxableValuation[Tif_NonTIF],$A$4)</f>
        <v>3340097</v>
      </c>
      <c r="K285" s="8">
        <f>SUMIFS(TaxableValuation[Taxable Industrial],TaxableValuation[Dist],$C285,TaxableValuation[Tif_NonTIF],$A$4)</f>
        <v>17346</v>
      </c>
      <c r="L285" s="8">
        <f>SUMIFS(TaxableValuation[Taxable Reserved],TaxableValuation[Dist],$C285,TaxableValuation[Tif_NonTIF],$A$4)</f>
        <v>0</v>
      </c>
      <c r="M285" s="8">
        <f>SUMIFS(TaxableValuation[Taxable Reserved2],TaxableValuation[Dist],$C285,TaxableValuation[Tif_NonTIF],$A$4)</f>
        <v>0</v>
      </c>
      <c r="N285" s="8">
        <f>SUMIFS(TaxableValuation[Taxable Railroads],TaxableValuation[Dist],$C285,TaxableValuation[Tif_NonTIF],$A$4)</f>
        <v>833760</v>
      </c>
      <c r="O285" s="8">
        <f>SUMIFS(TaxableValuation[Taxable Utilities],TaxableValuation[Dist],$C285,TaxableValuation[Tif_NonTIF],$A$4)</f>
        <v>210213</v>
      </c>
      <c r="P285" s="8">
        <f>SUMIFS(TaxableValuation[Taxable Other],TaxableValuation[Dist],$C285,TaxableValuation[Tif_NonTIF],$A$4)</f>
        <v>17273</v>
      </c>
      <c r="Q285" s="8">
        <f>SUMIFS(TaxableValuation[Taxable Gross],TaxableValuation[Dist],$C285,TaxableValuation[Tif_NonTIF],$A$4)</f>
        <v>94459011</v>
      </c>
      <c r="R285" s="8">
        <f>SUMIFS(TaxableValuation[Taxable Military Exempt],TaxableValuation[Dist],$C285,TaxableValuation[Tif_NonTIF],$A$4)</f>
        <v>101860</v>
      </c>
      <c r="S285" s="8">
        <f>SUMIFS(TaxableValuation[Taxable Net],TaxableValuation[Dist],$C285,TaxableValuation[Tif_NonTIF],$A$4)</f>
        <v>94357151</v>
      </c>
      <c r="T285" s="8">
        <f>SUMIFS(TaxableValuation[Taxable Gas &amp; Elec Utilities],TaxableValuation[Dist],$C285,TaxableValuation[Tif_NonTIF],$A$4)</f>
        <v>626526</v>
      </c>
      <c r="U285" s="8">
        <f t="shared" si="4"/>
        <v>94983677</v>
      </c>
    </row>
    <row r="286" spans="1:21" x14ac:dyDescent="0.25">
      <c r="A286">
        <f>'Assessed Non-TIF'!A286</f>
        <v>2024</v>
      </c>
      <c r="B286" t="str">
        <f>'Assessed Non-TIF'!B286</f>
        <v>07</v>
      </c>
      <c r="C286" t="str">
        <f>'Assessed Non-TIF'!C286</f>
        <v>6273</v>
      </c>
      <c r="D286" t="str">
        <f>'Assessed Non-TIF'!D286</f>
        <v>6273</v>
      </c>
      <c r="E286" t="str">
        <f>'Assessed Non-TIF'!E286</f>
        <v>SUMNER-FREDERICKSBURG</v>
      </c>
      <c r="F286" t="str">
        <f>'Assessed Non-TIF'!F286</f>
        <v>Sumner-Fredericksburg</v>
      </c>
      <c r="G286" s="8">
        <f>SUMIFS(TaxableValuation[Taxable Residential],TaxableValuation[Dist],$C286,TaxableValuation[Tif_NonTIF],$A$4)</f>
        <v>140263750</v>
      </c>
      <c r="H286" s="8">
        <f>SUMIFS(TaxableValuation[Taxable Ag Land],TaxableValuation[Dist],$C286,TaxableValuation[Tif_NonTIF],$A$4)</f>
        <v>179135582</v>
      </c>
      <c r="I286" s="8">
        <f>SUMIFS(TaxableValuation[Taxable Ag Building],TaxableValuation[Dist],$C286,TaxableValuation[Tif_NonTIF],$A$4)</f>
        <v>11813122</v>
      </c>
      <c r="J286" s="8">
        <f>SUMIFS(TaxableValuation[Taxable Commercial],TaxableValuation[Dist],$C286,TaxableValuation[Tif_NonTIF],$A$4)</f>
        <v>16213560</v>
      </c>
      <c r="K286" s="8">
        <f>SUMIFS(TaxableValuation[Taxable Industrial],TaxableValuation[Dist],$C286,TaxableValuation[Tif_NonTIF],$A$4)</f>
        <v>18111631</v>
      </c>
      <c r="L286" s="8">
        <f>SUMIFS(TaxableValuation[Taxable Reserved],TaxableValuation[Dist],$C286,TaxableValuation[Tif_NonTIF],$A$4)</f>
        <v>0</v>
      </c>
      <c r="M286" s="8">
        <f>SUMIFS(TaxableValuation[Taxable Reserved2],TaxableValuation[Dist],$C286,TaxableValuation[Tif_NonTIF],$A$4)</f>
        <v>0</v>
      </c>
      <c r="N286" s="8">
        <f>SUMIFS(TaxableValuation[Taxable Railroads],TaxableValuation[Dist],$C286,TaxableValuation[Tif_NonTIF],$A$4)</f>
        <v>0</v>
      </c>
      <c r="O286" s="8">
        <f>SUMIFS(TaxableValuation[Taxable Utilities],TaxableValuation[Dist],$C286,TaxableValuation[Tif_NonTIF],$A$4)</f>
        <v>23051722</v>
      </c>
      <c r="P286" s="8">
        <f>SUMIFS(TaxableValuation[Taxable Other],TaxableValuation[Dist],$C286,TaxableValuation[Tif_NonTIF],$A$4)</f>
        <v>0</v>
      </c>
      <c r="Q286" s="8">
        <f>SUMIFS(TaxableValuation[Taxable Gross],TaxableValuation[Dist],$C286,TaxableValuation[Tif_NonTIF],$A$4)</f>
        <v>388589367</v>
      </c>
      <c r="R286" s="8">
        <f>SUMIFS(TaxableValuation[Taxable Military Exempt],TaxableValuation[Dist],$C286,TaxableValuation[Tif_NonTIF],$A$4)</f>
        <v>437072</v>
      </c>
      <c r="S286" s="8">
        <f>SUMIFS(TaxableValuation[Taxable Net],TaxableValuation[Dist],$C286,TaxableValuation[Tif_NonTIF],$A$4)</f>
        <v>388152295</v>
      </c>
      <c r="T286" s="8">
        <f>SUMIFS(TaxableValuation[Taxable Gas &amp; Elec Utilities],TaxableValuation[Dist],$C286,TaxableValuation[Tif_NonTIF],$A$4)</f>
        <v>6248919</v>
      </c>
      <c r="U286" s="8">
        <f t="shared" si="4"/>
        <v>394401214</v>
      </c>
    </row>
    <row r="287" spans="1:21" x14ac:dyDescent="0.25">
      <c r="A287">
        <f>'Assessed Non-TIF'!A287</f>
        <v>2024</v>
      </c>
      <c r="B287" t="str">
        <f>'Assessed Non-TIF'!B287</f>
        <v>10</v>
      </c>
      <c r="C287" t="str">
        <f>'Assessed Non-TIF'!C287</f>
        <v>6408</v>
      </c>
      <c r="D287" t="str">
        <f>'Assessed Non-TIF'!D287</f>
        <v>6408</v>
      </c>
      <c r="E287" t="str">
        <f>'Assessed Non-TIF'!E287</f>
        <v>TIPTON</v>
      </c>
      <c r="F287" t="str">
        <f>'Assessed Non-TIF'!F287</f>
        <v>Tipton</v>
      </c>
      <c r="G287" s="8">
        <f>SUMIFS(TaxableValuation[Taxable Residential],TaxableValuation[Dist],$C287,TaxableValuation[Tif_NonTIF],$A$4)</f>
        <v>186857800</v>
      </c>
      <c r="H287" s="8">
        <f>SUMIFS(TaxableValuation[Taxable Ag Land],TaxableValuation[Dist],$C287,TaxableValuation[Tif_NonTIF],$A$4)</f>
        <v>105553447</v>
      </c>
      <c r="I287" s="8">
        <f>SUMIFS(TaxableValuation[Taxable Ag Building],TaxableValuation[Dist],$C287,TaxableValuation[Tif_NonTIF],$A$4)</f>
        <v>4856899</v>
      </c>
      <c r="J287" s="8">
        <f>SUMIFS(TaxableValuation[Taxable Commercial],TaxableValuation[Dist],$C287,TaxableValuation[Tif_NonTIF],$A$4)</f>
        <v>24823153</v>
      </c>
      <c r="K287" s="8">
        <f>SUMIFS(TaxableValuation[Taxable Industrial],TaxableValuation[Dist],$C287,TaxableValuation[Tif_NonTIF],$A$4)</f>
        <v>8972497</v>
      </c>
      <c r="L287" s="8">
        <f>SUMIFS(TaxableValuation[Taxable Reserved],TaxableValuation[Dist],$C287,TaxableValuation[Tif_NonTIF],$A$4)</f>
        <v>0</v>
      </c>
      <c r="M287" s="8">
        <f>SUMIFS(TaxableValuation[Taxable Reserved2],TaxableValuation[Dist],$C287,TaxableValuation[Tif_NonTIF],$A$4)</f>
        <v>0</v>
      </c>
      <c r="N287" s="8">
        <f>SUMIFS(TaxableValuation[Taxable Railroads],TaxableValuation[Dist],$C287,TaxableValuation[Tif_NonTIF],$A$4)</f>
        <v>0</v>
      </c>
      <c r="O287" s="8">
        <f>SUMIFS(TaxableValuation[Taxable Utilities],TaxableValuation[Dist],$C287,TaxableValuation[Tif_NonTIF],$A$4)</f>
        <v>3616183</v>
      </c>
      <c r="P287" s="8">
        <f>SUMIFS(TaxableValuation[Taxable Other],TaxableValuation[Dist],$C287,TaxableValuation[Tif_NonTIF],$A$4)</f>
        <v>0</v>
      </c>
      <c r="Q287" s="8">
        <f>SUMIFS(TaxableValuation[Taxable Gross],TaxableValuation[Dist],$C287,TaxableValuation[Tif_NonTIF],$A$4)</f>
        <v>334679979</v>
      </c>
      <c r="R287" s="8">
        <f>SUMIFS(TaxableValuation[Taxable Military Exempt],TaxableValuation[Dist],$C287,TaxableValuation[Tif_NonTIF],$A$4)</f>
        <v>527820</v>
      </c>
      <c r="S287" s="8">
        <f>SUMIFS(TaxableValuation[Taxable Net],TaxableValuation[Dist],$C287,TaxableValuation[Tif_NonTIF],$A$4)</f>
        <v>334152159</v>
      </c>
      <c r="T287" s="8">
        <f>SUMIFS(TaxableValuation[Taxable Gas &amp; Elec Utilities],TaxableValuation[Dist],$C287,TaxableValuation[Tif_NonTIF],$A$4)</f>
        <v>3250383</v>
      </c>
      <c r="U287" s="8">
        <f t="shared" si="4"/>
        <v>337402542</v>
      </c>
    </row>
    <row r="288" spans="1:21" x14ac:dyDescent="0.25">
      <c r="A288">
        <f>'Assessed Non-TIF'!A288</f>
        <v>2024</v>
      </c>
      <c r="B288" t="str">
        <f>'Assessed Non-TIF'!B288</f>
        <v>13</v>
      </c>
      <c r="C288" t="str">
        <f>'Assessed Non-TIF'!C288</f>
        <v>6453</v>
      </c>
      <c r="D288" t="str">
        <f>'Assessed Non-TIF'!D288</f>
        <v>6453</v>
      </c>
      <c r="E288" t="str">
        <f>'Assessed Non-TIF'!E288</f>
        <v>TREYNOR</v>
      </c>
      <c r="F288" t="str">
        <f>'Assessed Non-TIF'!F288</f>
        <v>Treynor</v>
      </c>
      <c r="G288" s="8">
        <f>SUMIFS(TaxableValuation[Taxable Residential],TaxableValuation[Dist],$C288,TaxableValuation[Tif_NonTIF],$A$4)</f>
        <v>179647963</v>
      </c>
      <c r="H288" s="8">
        <f>SUMIFS(TaxableValuation[Taxable Ag Land],TaxableValuation[Dist],$C288,TaxableValuation[Tif_NonTIF],$A$4)</f>
        <v>70953708</v>
      </c>
      <c r="I288" s="8">
        <f>SUMIFS(TaxableValuation[Taxable Ag Building],TaxableValuation[Dist],$C288,TaxableValuation[Tif_NonTIF],$A$4)</f>
        <v>2100261</v>
      </c>
      <c r="J288" s="8">
        <f>SUMIFS(TaxableValuation[Taxable Commercial],TaxableValuation[Dist],$C288,TaxableValuation[Tif_NonTIF],$A$4)</f>
        <v>7019456</v>
      </c>
      <c r="K288" s="8">
        <f>SUMIFS(TaxableValuation[Taxable Industrial],TaxableValuation[Dist],$C288,TaxableValuation[Tif_NonTIF],$A$4)</f>
        <v>330000</v>
      </c>
      <c r="L288" s="8">
        <f>SUMIFS(TaxableValuation[Taxable Reserved],TaxableValuation[Dist],$C288,TaxableValuation[Tif_NonTIF],$A$4)</f>
        <v>0</v>
      </c>
      <c r="M288" s="8">
        <f>SUMIFS(TaxableValuation[Taxable Reserved2],TaxableValuation[Dist],$C288,TaxableValuation[Tif_NonTIF],$A$4)</f>
        <v>0</v>
      </c>
      <c r="N288" s="8">
        <f>SUMIFS(TaxableValuation[Taxable Railroads],TaxableValuation[Dist],$C288,TaxableValuation[Tif_NonTIF],$A$4)</f>
        <v>0</v>
      </c>
      <c r="O288" s="8">
        <f>SUMIFS(TaxableValuation[Taxable Utilities],TaxableValuation[Dist],$C288,TaxableValuation[Tif_NonTIF],$A$4)</f>
        <v>5098149</v>
      </c>
      <c r="P288" s="8">
        <f>SUMIFS(TaxableValuation[Taxable Other],TaxableValuation[Dist],$C288,TaxableValuation[Tif_NonTIF],$A$4)</f>
        <v>0</v>
      </c>
      <c r="Q288" s="8">
        <f>SUMIFS(TaxableValuation[Taxable Gross],TaxableValuation[Dist],$C288,TaxableValuation[Tif_NonTIF],$A$4)</f>
        <v>265149537</v>
      </c>
      <c r="R288" s="8">
        <f>SUMIFS(TaxableValuation[Taxable Military Exempt],TaxableValuation[Dist],$C288,TaxableValuation[Tif_NonTIF],$A$4)</f>
        <v>259280</v>
      </c>
      <c r="S288" s="8">
        <f>SUMIFS(TaxableValuation[Taxable Net],TaxableValuation[Dist],$C288,TaxableValuation[Tif_NonTIF],$A$4)</f>
        <v>264890257</v>
      </c>
      <c r="T288" s="8">
        <f>SUMIFS(TaxableValuation[Taxable Gas &amp; Elec Utilities],TaxableValuation[Dist],$C288,TaxableValuation[Tif_NonTIF],$A$4)</f>
        <v>8148684</v>
      </c>
      <c r="U288" s="8">
        <f t="shared" si="4"/>
        <v>273038941</v>
      </c>
    </row>
    <row r="289" spans="1:21" x14ac:dyDescent="0.25">
      <c r="A289">
        <f>'Assessed Non-TIF'!A289</f>
        <v>2024</v>
      </c>
      <c r="B289" t="str">
        <f>'Assessed Non-TIF'!B289</f>
        <v>13</v>
      </c>
      <c r="C289" t="str">
        <f>'Assessed Non-TIF'!C289</f>
        <v>6460</v>
      </c>
      <c r="D289" t="str">
        <f>'Assessed Non-TIF'!D289</f>
        <v>6460</v>
      </c>
      <c r="E289" t="str">
        <f>'Assessed Non-TIF'!E289</f>
        <v>TRI-CENTER</v>
      </c>
      <c r="F289" t="str">
        <f>'Assessed Non-TIF'!F289</f>
        <v>Tri-Center</v>
      </c>
      <c r="G289" s="8">
        <f>SUMIFS(TaxableValuation[Taxable Residential],TaxableValuation[Dist],$C289,TaxableValuation[Tif_NonTIF],$A$4)</f>
        <v>110951313</v>
      </c>
      <c r="H289" s="8">
        <f>SUMIFS(TaxableValuation[Taxable Ag Land],TaxableValuation[Dist],$C289,TaxableValuation[Tif_NonTIF],$A$4)</f>
        <v>124503045</v>
      </c>
      <c r="I289" s="8">
        <f>SUMIFS(TaxableValuation[Taxable Ag Building],TaxableValuation[Dist],$C289,TaxableValuation[Tif_NonTIF],$A$4)</f>
        <v>3811430</v>
      </c>
      <c r="J289" s="8">
        <f>SUMIFS(TaxableValuation[Taxable Commercial],TaxableValuation[Dist],$C289,TaxableValuation[Tif_NonTIF],$A$4)</f>
        <v>6855815</v>
      </c>
      <c r="K289" s="8">
        <f>SUMIFS(TaxableValuation[Taxable Industrial],TaxableValuation[Dist],$C289,TaxableValuation[Tif_NonTIF],$A$4)</f>
        <v>1609636</v>
      </c>
      <c r="L289" s="8">
        <f>SUMIFS(TaxableValuation[Taxable Reserved],TaxableValuation[Dist],$C289,TaxableValuation[Tif_NonTIF],$A$4)</f>
        <v>0</v>
      </c>
      <c r="M289" s="8">
        <f>SUMIFS(TaxableValuation[Taxable Reserved2],TaxableValuation[Dist],$C289,TaxableValuation[Tif_NonTIF],$A$4)</f>
        <v>0</v>
      </c>
      <c r="N289" s="8">
        <f>SUMIFS(TaxableValuation[Taxable Railroads],TaxableValuation[Dist],$C289,TaxableValuation[Tif_NonTIF],$A$4)</f>
        <v>13597163</v>
      </c>
      <c r="O289" s="8">
        <f>SUMIFS(TaxableValuation[Taxable Utilities],TaxableValuation[Dist],$C289,TaxableValuation[Tif_NonTIF],$A$4)</f>
        <v>1962226</v>
      </c>
      <c r="P289" s="8">
        <f>SUMIFS(TaxableValuation[Taxable Other],TaxableValuation[Dist],$C289,TaxableValuation[Tif_NonTIF],$A$4)</f>
        <v>259</v>
      </c>
      <c r="Q289" s="8">
        <f>SUMIFS(TaxableValuation[Taxable Gross],TaxableValuation[Dist],$C289,TaxableValuation[Tif_NonTIF],$A$4)</f>
        <v>263290887</v>
      </c>
      <c r="R289" s="8">
        <f>SUMIFS(TaxableValuation[Taxable Military Exempt],TaxableValuation[Dist],$C289,TaxableValuation[Tif_NonTIF],$A$4)</f>
        <v>296320</v>
      </c>
      <c r="S289" s="8">
        <f>SUMIFS(TaxableValuation[Taxable Net],TaxableValuation[Dist],$C289,TaxableValuation[Tif_NonTIF],$A$4)</f>
        <v>262994567</v>
      </c>
      <c r="T289" s="8">
        <f>SUMIFS(TaxableValuation[Taxable Gas &amp; Elec Utilities],TaxableValuation[Dist],$C289,TaxableValuation[Tif_NonTIF],$A$4)</f>
        <v>4177712</v>
      </c>
      <c r="U289" s="8">
        <f t="shared" si="4"/>
        <v>267172279</v>
      </c>
    </row>
    <row r="290" spans="1:21" x14ac:dyDescent="0.25">
      <c r="A290">
        <f>'Assessed Non-TIF'!A290</f>
        <v>2024</v>
      </c>
      <c r="B290" t="str">
        <f>'Assessed Non-TIF'!B290</f>
        <v>15</v>
      </c>
      <c r="C290" t="str">
        <f>'Assessed Non-TIF'!C290</f>
        <v>6462</v>
      </c>
      <c r="D290" t="str">
        <f>'Assessed Non-TIF'!D290</f>
        <v>6462</v>
      </c>
      <c r="E290" t="str">
        <f>'Assessed Non-TIF'!E290</f>
        <v>TRI-COUNTY</v>
      </c>
      <c r="F290" t="str">
        <f>'Assessed Non-TIF'!F290</f>
        <v>Tri-County</v>
      </c>
      <c r="G290" s="8">
        <f>SUMIFS(TaxableValuation[Taxable Residential],TaxableValuation[Dist],$C290,TaxableValuation[Tif_NonTIF],$A$4)</f>
        <v>35150498</v>
      </c>
      <c r="H290" s="8">
        <f>SUMIFS(TaxableValuation[Taxable Ag Land],TaxableValuation[Dist],$C290,TaxableValuation[Tif_NonTIF],$A$4)</f>
        <v>86238750</v>
      </c>
      <c r="I290" s="8">
        <f>SUMIFS(TaxableValuation[Taxable Ag Building],TaxableValuation[Dist],$C290,TaxableValuation[Tif_NonTIF],$A$4)</f>
        <v>5506557</v>
      </c>
      <c r="J290" s="8">
        <f>SUMIFS(TaxableValuation[Taxable Commercial],TaxableValuation[Dist],$C290,TaxableValuation[Tif_NonTIF],$A$4)</f>
        <v>3665240</v>
      </c>
      <c r="K290" s="8">
        <f>SUMIFS(TaxableValuation[Taxable Industrial],TaxableValuation[Dist],$C290,TaxableValuation[Tif_NonTIF],$A$4)</f>
        <v>6016947</v>
      </c>
      <c r="L290" s="8">
        <f>SUMIFS(TaxableValuation[Taxable Reserved],TaxableValuation[Dist],$C290,TaxableValuation[Tif_NonTIF],$A$4)</f>
        <v>0</v>
      </c>
      <c r="M290" s="8">
        <f>SUMIFS(TaxableValuation[Taxable Reserved2],TaxableValuation[Dist],$C290,TaxableValuation[Tif_NonTIF],$A$4)</f>
        <v>0</v>
      </c>
      <c r="N290" s="8">
        <f>SUMIFS(TaxableValuation[Taxable Railroads],TaxableValuation[Dist],$C290,TaxableValuation[Tif_NonTIF],$A$4)</f>
        <v>0</v>
      </c>
      <c r="O290" s="8">
        <f>SUMIFS(TaxableValuation[Taxable Utilities],TaxableValuation[Dist],$C290,TaxableValuation[Tif_NonTIF],$A$4)</f>
        <v>876583</v>
      </c>
      <c r="P290" s="8">
        <f>SUMIFS(TaxableValuation[Taxable Other],TaxableValuation[Dist],$C290,TaxableValuation[Tif_NonTIF],$A$4)</f>
        <v>0</v>
      </c>
      <c r="Q290" s="8">
        <f>SUMIFS(TaxableValuation[Taxable Gross],TaxableValuation[Dist],$C290,TaxableValuation[Tif_NonTIF],$A$4)</f>
        <v>137454575</v>
      </c>
      <c r="R290" s="8">
        <f>SUMIFS(TaxableValuation[Taxable Military Exempt],TaxableValuation[Dist],$C290,TaxableValuation[Tif_NonTIF],$A$4)</f>
        <v>161124</v>
      </c>
      <c r="S290" s="8">
        <f>SUMIFS(TaxableValuation[Taxable Net],TaxableValuation[Dist],$C290,TaxableValuation[Tif_NonTIF],$A$4)</f>
        <v>137293451</v>
      </c>
      <c r="T290" s="8">
        <f>SUMIFS(TaxableValuation[Taxable Gas &amp; Elec Utilities],TaxableValuation[Dist],$C290,TaxableValuation[Tif_NonTIF],$A$4)</f>
        <v>3412728</v>
      </c>
      <c r="U290" s="8">
        <f t="shared" si="4"/>
        <v>140706179</v>
      </c>
    </row>
    <row r="291" spans="1:21" x14ac:dyDescent="0.25">
      <c r="A291">
        <f>'Assessed Non-TIF'!A291</f>
        <v>2024</v>
      </c>
      <c r="B291" t="str">
        <f>'Assessed Non-TIF'!B291</f>
        <v>07</v>
      </c>
      <c r="C291" t="str">
        <f>'Assessed Non-TIF'!C291</f>
        <v>6471</v>
      </c>
      <c r="D291" t="str">
        <f>'Assessed Non-TIF'!D291</f>
        <v>6471</v>
      </c>
      <c r="E291" t="str">
        <f>'Assessed Non-TIF'!E291</f>
        <v>TRIPOLI</v>
      </c>
      <c r="F291" t="str">
        <f>'Assessed Non-TIF'!F291</f>
        <v>Tripoli</v>
      </c>
      <c r="G291" s="8">
        <f>SUMIFS(TaxableValuation[Taxable Residential],TaxableValuation[Dist],$C291,TaxableValuation[Tif_NonTIF],$A$4)</f>
        <v>73563736</v>
      </c>
      <c r="H291" s="8">
        <f>SUMIFS(TaxableValuation[Taxable Ag Land],TaxableValuation[Dist],$C291,TaxableValuation[Tif_NonTIF],$A$4)</f>
        <v>70004192</v>
      </c>
      <c r="I291" s="8">
        <f>SUMIFS(TaxableValuation[Taxable Ag Building],TaxableValuation[Dist],$C291,TaxableValuation[Tif_NonTIF],$A$4)</f>
        <v>4085939</v>
      </c>
      <c r="J291" s="8">
        <f>SUMIFS(TaxableValuation[Taxable Commercial],TaxableValuation[Dist],$C291,TaxableValuation[Tif_NonTIF],$A$4)</f>
        <v>7151112</v>
      </c>
      <c r="K291" s="8">
        <f>SUMIFS(TaxableValuation[Taxable Industrial],TaxableValuation[Dist],$C291,TaxableValuation[Tif_NonTIF],$A$4)</f>
        <v>0</v>
      </c>
      <c r="L291" s="8">
        <f>SUMIFS(TaxableValuation[Taxable Reserved],TaxableValuation[Dist],$C291,TaxableValuation[Tif_NonTIF],$A$4)</f>
        <v>0</v>
      </c>
      <c r="M291" s="8">
        <f>SUMIFS(TaxableValuation[Taxable Reserved2],TaxableValuation[Dist],$C291,TaxableValuation[Tif_NonTIF],$A$4)</f>
        <v>0</v>
      </c>
      <c r="N291" s="8">
        <f>SUMIFS(TaxableValuation[Taxable Railroads],TaxableValuation[Dist],$C291,TaxableValuation[Tif_NonTIF],$A$4)</f>
        <v>0</v>
      </c>
      <c r="O291" s="8">
        <f>SUMIFS(TaxableValuation[Taxable Utilities],TaxableValuation[Dist],$C291,TaxableValuation[Tif_NonTIF],$A$4)</f>
        <v>339133</v>
      </c>
      <c r="P291" s="8">
        <f>SUMIFS(TaxableValuation[Taxable Other],TaxableValuation[Dist],$C291,TaxableValuation[Tif_NonTIF],$A$4)</f>
        <v>0</v>
      </c>
      <c r="Q291" s="8">
        <f>SUMIFS(TaxableValuation[Taxable Gross],TaxableValuation[Dist],$C291,TaxableValuation[Tif_NonTIF],$A$4)</f>
        <v>155144112</v>
      </c>
      <c r="R291" s="8">
        <f>SUMIFS(TaxableValuation[Taxable Military Exempt],TaxableValuation[Dist],$C291,TaxableValuation[Tif_NonTIF],$A$4)</f>
        <v>238908</v>
      </c>
      <c r="S291" s="8">
        <f>SUMIFS(TaxableValuation[Taxable Net],TaxableValuation[Dist],$C291,TaxableValuation[Tif_NonTIF],$A$4)</f>
        <v>154905204</v>
      </c>
      <c r="T291" s="8">
        <f>SUMIFS(TaxableValuation[Taxable Gas &amp; Elec Utilities],TaxableValuation[Dist],$C291,TaxableValuation[Tif_NonTIF],$A$4)</f>
        <v>2128933</v>
      </c>
      <c r="U291" s="8">
        <f t="shared" si="4"/>
        <v>157034137</v>
      </c>
    </row>
    <row r="292" spans="1:21" x14ac:dyDescent="0.25">
      <c r="A292">
        <f>'Assessed Non-TIF'!A292</f>
        <v>2024</v>
      </c>
      <c r="B292" t="str">
        <f>'Assessed Non-TIF'!B292</f>
        <v>01</v>
      </c>
      <c r="C292" t="str">
        <f>'Assessed Non-TIF'!C292</f>
        <v>6509</v>
      </c>
      <c r="D292" t="str">
        <f>'Assessed Non-TIF'!D292</f>
        <v>6509</v>
      </c>
      <c r="E292" t="str">
        <f>'Assessed Non-TIF'!E292</f>
        <v>TURKEY VALLEY</v>
      </c>
      <c r="F292" t="str">
        <f>'Assessed Non-TIF'!F292</f>
        <v>Turkey Valley</v>
      </c>
      <c r="G292" s="8">
        <f>SUMIFS(TaxableValuation[Taxable Residential],TaxableValuation[Dist],$C292,TaxableValuation[Tif_NonTIF],$A$4)</f>
        <v>90771453</v>
      </c>
      <c r="H292" s="8">
        <f>SUMIFS(TaxableValuation[Taxable Ag Land],TaxableValuation[Dist],$C292,TaxableValuation[Tif_NonTIF],$A$4)</f>
        <v>119498191</v>
      </c>
      <c r="I292" s="8">
        <f>SUMIFS(TaxableValuation[Taxable Ag Building],TaxableValuation[Dist],$C292,TaxableValuation[Tif_NonTIF],$A$4)</f>
        <v>10704400</v>
      </c>
      <c r="J292" s="8">
        <f>SUMIFS(TaxableValuation[Taxable Commercial],TaxableValuation[Dist],$C292,TaxableValuation[Tif_NonTIF],$A$4)</f>
        <v>15942892</v>
      </c>
      <c r="K292" s="8">
        <f>SUMIFS(TaxableValuation[Taxable Industrial],TaxableValuation[Dist],$C292,TaxableValuation[Tif_NonTIF],$A$4)</f>
        <v>2891434</v>
      </c>
      <c r="L292" s="8">
        <f>SUMIFS(TaxableValuation[Taxable Reserved],TaxableValuation[Dist],$C292,TaxableValuation[Tif_NonTIF],$A$4)</f>
        <v>0</v>
      </c>
      <c r="M292" s="8">
        <f>SUMIFS(TaxableValuation[Taxable Reserved2],TaxableValuation[Dist],$C292,TaxableValuation[Tif_NonTIF],$A$4)</f>
        <v>0</v>
      </c>
      <c r="N292" s="8">
        <f>SUMIFS(TaxableValuation[Taxable Railroads],TaxableValuation[Dist],$C292,TaxableValuation[Tif_NonTIF],$A$4)</f>
        <v>4069804</v>
      </c>
      <c r="O292" s="8">
        <f>SUMIFS(TaxableValuation[Taxable Utilities],TaxableValuation[Dist],$C292,TaxableValuation[Tif_NonTIF],$A$4)</f>
        <v>838436</v>
      </c>
      <c r="P292" s="8">
        <f>SUMIFS(TaxableValuation[Taxable Other],TaxableValuation[Dist],$C292,TaxableValuation[Tif_NonTIF],$A$4)</f>
        <v>0</v>
      </c>
      <c r="Q292" s="8">
        <f>SUMIFS(TaxableValuation[Taxable Gross],TaxableValuation[Dist],$C292,TaxableValuation[Tif_NonTIF],$A$4)</f>
        <v>244716610</v>
      </c>
      <c r="R292" s="8">
        <f>SUMIFS(TaxableValuation[Taxable Military Exempt],TaxableValuation[Dist],$C292,TaxableValuation[Tif_NonTIF],$A$4)</f>
        <v>270392</v>
      </c>
      <c r="S292" s="8">
        <f>SUMIFS(TaxableValuation[Taxable Net],TaxableValuation[Dist],$C292,TaxableValuation[Tif_NonTIF],$A$4)</f>
        <v>244446218</v>
      </c>
      <c r="T292" s="8">
        <f>SUMIFS(TaxableValuation[Taxable Gas &amp; Elec Utilities],TaxableValuation[Dist],$C292,TaxableValuation[Tif_NonTIF],$A$4)</f>
        <v>2486746</v>
      </c>
      <c r="U292" s="8">
        <f t="shared" si="4"/>
        <v>246932964</v>
      </c>
    </row>
    <row r="293" spans="1:21" x14ac:dyDescent="0.25">
      <c r="A293">
        <f>'Assessed Non-TIF'!A293</f>
        <v>2024</v>
      </c>
      <c r="B293" t="str">
        <f>'Assessed Non-TIF'!B293</f>
        <v>11</v>
      </c>
      <c r="C293" t="str">
        <f>'Assessed Non-TIF'!C293</f>
        <v>6512</v>
      </c>
      <c r="D293" t="str">
        <f>'Assessed Non-TIF'!D293</f>
        <v>6512</v>
      </c>
      <c r="E293" t="str">
        <f>'Assessed Non-TIF'!E293</f>
        <v>TWIN CEDARS</v>
      </c>
      <c r="F293" t="str">
        <f>'Assessed Non-TIF'!F293</f>
        <v>Twin Cedars</v>
      </c>
      <c r="G293" s="8">
        <f>SUMIFS(TaxableValuation[Taxable Residential],TaxableValuation[Dist],$C293,TaxableValuation[Tif_NonTIF],$A$4)</f>
        <v>52705189</v>
      </c>
      <c r="H293" s="8">
        <f>SUMIFS(TaxableValuation[Taxable Ag Land],TaxableValuation[Dist],$C293,TaxableValuation[Tif_NonTIF],$A$4)</f>
        <v>60602297</v>
      </c>
      <c r="I293" s="8">
        <f>SUMIFS(TaxableValuation[Taxable Ag Building],TaxableValuation[Dist],$C293,TaxableValuation[Tif_NonTIF],$A$4)</f>
        <v>1755305</v>
      </c>
      <c r="J293" s="8">
        <f>SUMIFS(TaxableValuation[Taxable Commercial],TaxableValuation[Dist],$C293,TaxableValuation[Tif_NonTIF],$A$4)</f>
        <v>6311675</v>
      </c>
      <c r="K293" s="8">
        <f>SUMIFS(TaxableValuation[Taxable Industrial],TaxableValuation[Dist],$C293,TaxableValuation[Tif_NonTIF],$A$4)</f>
        <v>397168</v>
      </c>
      <c r="L293" s="8">
        <f>SUMIFS(TaxableValuation[Taxable Reserved],TaxableValuation[Dist],$C293,TaxableValuation[Tif_NonTIF],$A$4)</f>
        <v>0</v>
      </c>
      <c r="M293" s="8">
        <f>SUMIFS(TaxableValuation[Taxable Reserved2],TaxableValuation[Dist],$C293,TaxableValuation[Tif_NonTIF],$A$4)</f>
        <v>0</v>
      </c>
      <c r="N293" s="8">
        <f>SUMIFS(TaxableValuation[Taxable Railroads],TaxableValuation[Dist],$C293,TaxableValuation[Tif_NonTIF],$A$4)</f>
        <v>11001915</v>
      </c>
      <c r="O293" s="8">
        <f>SUMIFS(TaxableValuation[Taxable Utilities],TaxableValuation[Dist],$C293,TaxableValuation[Tif_NonTIF],$A$4)</f>
        <v>2596513</v>
      </c>
      <c r="P293" s="8">
        <f>SUMIFS(TaxableValuation[Taxable Other],TaxableValuation[Dist],$C293,TaxableValuation[Tif_NonTIF],$A$4)</f>
        <v>1940</v>
      </c>
      <c r="Q293" s="8">
        <f>SUMIFS(TaxableValuation[Taxable Gross],TaxableValuation[Dist],$C293,TaxableValuation[Tif_NonTIF],$A$4)</f>
        <v>135372002</v>
      </c>
      <c r="R293" s="8">
        <f>SUMIFS(TaxableValuation[Taxable Military Exempt],TaxableValuation[Dist],$C293,TaxableValuation[Tif_NonTIF],$A$4)</f>
        <v>209276</v>
      </c>
      <c r="S293" s="8">
        <f>SUMIFS(TaxableValuation[Taxable Net],TaxableValuation[Dist],$C293,TaxableValuation[Tif_NonTIF],$A$4)</f>
        <v>135162726</v>
      </c>
      <c r="T293" s="8">
        <f>SUMIFS(TaxableValuation[Taxable Gas &amp; Elec Utilities],TaxableValuation[Dist],$C293,TaxableValuation[Tif_NonTIF],$A$4)</f>
        <v>5358400</v>
      </c>
      <c r="U293" s="8">
        <f t="shared" si="4"/>
        <v>140521126</v>
      </c>
    </row>
    <row r="294" spans="1:21" x14ac:dyDescent="0.25">
      <c r="A294">
        <f>'Assessed Non-TIF'!A294</f>
        <v>2024</v>
      </c>
      <c r="B294" t="str">
        <f>'Assessed Non-TIF'!B294</f>
        <v>05</v>
      </c>
      <c r="C294" t="str">
        <f>'Assessed Non-TIF'!C294</f>
        <v>6516</v>
      </c>
      <c r="D294" t="str">
        <f>'Assessed Non-TIF'!D294</f>
        <v>6516</v>
      </c>
      <c r="E294" t="str">
        <f>'Assessed Non-TIF'!E294</f>
        <v>TWIN RIVERS</v>
      </c>
      <c r="F294" t="str">
        <f>'Assessed Non-TIF'!F294</f>
        <v>Twin Rivers</v>
      </c>
      <c r="G294" s="8">
        <f>SUMIFS(TaxableValuation[Taxable Residential],TaxableValuation[Dist],$C294,TaxableValuation[Tif_NonTIF],$A$4)</f>
        <v>27312770</v>
      </c>
      <c r="H294" s="8">
        <f>SUMIFS(TaxableValuation[Taxable Ag Land],TaxableValuation[Dist],$C294,TaxableValuation[Tif_NonTIF],$A$4)</f>
        <v>81173665</v>
      </c>
      <c r="I294" s="8">
        <f>SUMIFS(TaxableValuation[Taxable Ag Building],TaxableValuation[Dist],$C294,TaxableValuation[Tif_NonTIF],$A$4)</f>
        <v>5072934</v>
      </c>
      <c r="J294" s="8">
        <f>SUMIFS(TaxableValuation[Taxable Commercial],TaxableValuation[Dist],$C294,TaxableValuation[Tif_NonTIF],$A$4)</f>
        <v>18039657</v>
      </c>
      <c r="K294" s="8">
        <f>SUMIFS(TaxableValuation[Taxable Industrial],TaxableValuation[Dist],$C294,TaxableValuation[Tif_NonTIF],$A$4)</f>
        <v>705180</v>
      </c>
      <c r="L294" s="8">
        <f>SUMIFS(TaxableValuation[Taxable Reserved],TaxableValuation[Dist],$C294,TaxableValuation[Tif_NonTIF],$A$4)</f>
        <v>0</v>
      </c>
      <c r="M294" s="8">
        <f>SUMIFS(TaxableValuation[Taxable Reserved2],TaxableValuation[Dist],$C294,TaxableValuation[Tif_NonTIF],$A$4)</f>
        <v>0</v>
      </c>
      <c r="N294" s="8">
        <f>SUMIFS(TaxableValuation[Taxable Railroads],TaxableValuation[Dist],$C294,TaxableValuation[Tif_NonTIF],$A$4)</f>
        <v>20816335</v>
      </c>
      <c r="O294" s="8">
        <f>SUMIFS(TaxableValuation[Taxable Utilities],TaxableValuation[Dist],$C294,TaxableValuation[Tif_NonTIF],$A$4)</f>
        <v>0</v>
      </c>
      <c r="P294" s="8">
        <f>SUMIFS(TaxableValuation[Taxable Other],TaxableValuation[Dist],$C294,TaxableValuation[Tif_NonTIF],$A$4)</f>
        <v>24836</v>
      </c>
      <c r="Q294" s="8">
        <f>SUMIFS(TaxableValuation[Taxable Gross],TaxableValuation[Dist],$C294,TaxableValuation[Tif_NonTIF],$A$4)</f>
        <v>153145377</v>
      </c>
      <c r="R294" s="8">
        <f>SUMIFS(TaxableValuation[Taxable Military Exempt],TaxableValuation[Dist],$C294,TaxableValuation[Tif_NonTIF],$A$4)</f>
        <v>112560</v>
      </c>
      <c r="S294" s="8">
        <f>SUMIFS(TaxableValuation[Taxable Net],TaxableValuation[Dist],$C294,TaxableValuation[Tif_NonTIF],$A$4)</f>
        <v>153032817</v>
      </c>
      <c r="T294" s="8">
        <f>SUMIFS(TaxableValuation[Taxable Gas &amp; Elec Utilities],TaxableValuation[Dist],$C294,TaxableValuation[Tif_NonTIF],$A$4)</f>
        <v>7700808</v>
      </c>
      <c r="U294" s="8">
        <f t="shared" si="4"/>
        <v>160733625</v>
      </c>
    </row>
    <row r="295" spans="1:21" x14ac:dyDescent="0.25">
      <c r="A295">
        <f>'Assessed Non-TIF'!A295</f>
        <v>2024</v>
      </c>
      <c r="B295" t="str">
        <f>'Assessed Non-TIF'!B295</f>
        <v>13</v>
      </c>
      <c r="C295" t="str">
        <f>'Assessed Non-TIF'!C295</f>
        <v>6534</v>
      </c>
      <c r="D295" t="str">
        <f>'Assessed Non-TIF'!D295</f>
        <v>6534</v>
      </c>
      <c r="E295" t="str">
        <f>'Assessed Non-TIF'!E295</f>
        <v>UNDERWOOD</v>
      </c>
      <c r="F295" t="str">
        <f>'Assessed Non-TIF'!F295</f>
        <v>Underwood</v>
      </c>
      <c r="G295" s="8">
        <f>SUMIFS(TaxableValuation[Taxable Residential],TaxableValuation[Dist],$C295,TaxableValuation[Tif_NonTIF],$A$4)</f>
        <v>190455461</v>
      </c>
      <c r="H295" s="8">
        <f>SUMIFS(TaxableValuation[Taxable Ag Land],TaxableValuation[Dist],$C295,TaxableValuation[Tif_NonTIF],$A$4)</f>
        <v>79502956</v>
      </c>
      <c r="I295" s="8">
        <f>SUMIFS(TaxableValuation[Taxable Ag Building],TaxableValuation[Dist],$C295,TaxableValuation[Tif_NonTIF],$A$4)</f>
        <v>2856441</v>
      </c>
      <c r="J295" s="8">
        <f>SUMIFS(TaxableValuation[Taxable Commercial],TaxableValuation[Dist],$C295,TaxableValuation[Tif_NonTIF],$A$4)</f>
        <v>10477428</v>
      </c>
      <c r="K295" s="8">
        <f>SUMIFS(TaxableValuation[Taxable Industrial],TaxableValuation[Dist],$C295,TaxableValuation[Tif_NonTIF],$A$4)</f>
        <v>187239</v>
      </c>
      <c r="L295" s="8">
        <f>SUMIFS(TaxableValuation[Taxable Reserved],TaxableValuation[Dist],$C295,TaxableValuation[Tif_NonTIF],$A$4)</f>
        <v>0</v>
      </c>
      <c r="M295" s="8">
        <f>SUMIFS(TaxableValuation[Taxable Reserved2],TaxableValuation[Dist],$C295,TaxableValuation[Tif_NonTIF],$A$4)</f>
        <v>0</v>
      </c>
      <c r="N295" s="8">
        <f>SUMIFS(TaxableValuation[Taxable Railroads],TaxableValuation[Dist],$C295,TaxableValuation[Tif_NonTIF],$A$4)</f>
        <v>13290728</v>
      </c>
      <c r="O295" s="8">
        <f>SUMIFS(TaxableValuation[Taxable Utilities],TaxableValuation[Dist],$C295,TaxableValuation[Tif_NonTIF],$A$4)</f>
        <v>156663</v>
      </c>
      <c r="P295" s="8">
        <f>SUMIFS(TaxableValuation[Taxable Other],TaxableValuation[Dist],$C295,TaxableValuation[Tif_NonTIF],$A$4)</f>
        <v>0</v>
      </c>
      <c r="Q295" s="8">
        <f>SUMIFS(TaxableValuation[Taxable Gross],TaxableValuation[Dist],$C295,TaxableValuation[Tif_NonTIF],$A$4)</f>
        <v>296926916</v>
      </c>
      <c r="R295" s="8">
        <f>SUMIFS(TaxableValuation[Taxable Military Exempt],TaxableValuation[Dist],$C295,TaxableValuation[Tif_NonTIF],$A$4)</f>
        <v>333360</v>
      </c>
      <c r="S295" s="8">
        <f>SUMIFS(TaxableValuation[Taxable Net],TaxableValuation[Dist],$C295,TaxableValuation[Tif_NonTIF],$A$4)</f>
        <v>296593556</v>
      </c>
      <c r="T295" s="8">
        <f>SUMIFS(TaxableValuation[Taxable Gas &amp; Elec Utilities],TaxableValuation[Dist],$C295,TaxableValuation[Tif_NonTIF],$A$4)</f>
        <v>8114915</v>
      </c>
      <c r="U295" s="8">
        <f t="shared" si="4"/>
        <v>304708471</v>
      </c>
    </row>
    <row r="296" spans="1:21" x14ac:dyDescent="0.25">
      <c r="A296">
        <f>'Assessed Non-TIF'!A296</f>
        <v>2024</v>
      </c>
      <c r="B296" t="str">
        <f>'Assessed Non-TIF'!B296</f>
        <v>07</v>
      </c>
      <c r="C296" t="str">
        <f>'Assessed Non-TIF'!C296</f>
        <v>1935</v>
      </c>
      <c r="D296" t="str">
        <f>'Assessed Non-TIF'!D296</f>
        <v>6536</v>
      </c>
      <c r="E296" t="str">
        <f>'Assessed Non-TIF'!E296</f>
        <v>UNION</v>
      </c>
      <c r="F296" t="str">
        <f>'Assessed Non-TIF'!F296</f>
        <v>Union</v>
      </c>
      <c r="G296" s="8">
        <f>SUMIFS(TaxableValuation[Taxable Residential],TaxableValuation[Dist],$C296,TaxableValuation[Tif_NonTIF],$A$4)</f>
        <v>208062623</v>
      </c>
      <c r="H296" s="8">
        <f>SUMIFS(TaxableValuation[Taxable Ag Land],TaxableValuation[Dist],$C296,TaxableValuation[Tif_NonTIF],$A$4)</f>
        <v>228018705</v>
      </c>
      <c r="I296" s="8">
        <f>SUMIFS(TaxableValuation[Taxable Ag Building],TaxableValuation[Dist],$C296,TaxableValuation[Tif_NonTIF],$A$4)</f>
        <v>8665692</v>
      </c>
      <c r="J296" s="8">
        <f>SUMIFS(TaxableValuation[Taxable Commercial],TaxableValuation[Dist],$C296,TaxableValuation[Tif_NonTIF],$A$4)</f>
        <v>17096141</v>
      </c>
      <c r="K296" s="8">
        <f>SUMIFS(TaxableValuation[Taxable Industrial],TaxableValuation[Dist],$C296,TaxableValuation[Tif_NonTIF],$A$4)</f>
        <v>4942237</v>
      </c>
      <c r="L296" s="8">
        <f>SUMIFS(TaxableValuation[Taxable Reserved],TaxableValuation[Dist],$C296,TaxableValuation[Tif_NonTIF],$A$4)</f>
        <v>0</v>
      </c>
      <c r="M296" s="8">
        <f>SUMIFS(TaxableValuation[Taxable Reserved2],TaxableValuation[Dist],$C296,TaxableValuation[Tif_NonTIF],$A$4)</f>
        <v>0</v>
      </c>
      <c r="N296" s="8">
        <f>SUMIFS(TaxableValuation[Taxable Railroads],TaxableValuation[Dist],$C296,TaxableValuation[Tif_NonTIF],$A$4)</f>
        <v>3533562</v>
      </c>
      <c r="O296" s="8">
        <f>SUMIFS(TaxableValuation[Taxable Utilities],TaxableValuation[Dist],$C296,TaxableValuation[Tif_NonTIF],$A$4)</f>
        <v>3856810</v>
      </c>
      <c r="P296" s="8">
        <f>SUMIFS(TaxableValuation[Taxable Other],TaxableValuation[Dist],$C296,TaxableValuation[Tif_NonTIF],$A$4)</f>
        <v>0</v>
      </c>
      <c r="Q296" s="8">
        <f>SUMIFS(TaxableValuation[Taxable Gross],TaxableValuation[Dist],$C296,TaxableValuation[Tif_NonTIF],$A$4)</f>
        <v>474175770</v>
      </c>
      <c r="R296" s="8">
        <f>SUMIFS(TaxableValuation[Taxable Military Exempt],TaxableValuation[Dist],$C296,TaxableValuation[Tif_NonTIF],$A$4)</f>
        <v>513004</v>
      </c>
      <c r="S296" s="8">
        <f>SUMIFS(TaxableValuation[Taxable Net],TaxableValuation[Dist],$C296,TaxableValuation[Tif_NonTIF],$A$4)</f>
        <v>473662766</v>
      </c>
      <c r="T296" s="8">
        <f>SUMIFS(TaxableValuation[Taxable Gas &amp; Elec Utilities],TaxableValuation[Dist],$C296,TaxableValuation[Tif_NonTIF],$A$4)</f>
        <v>8880458</v>
      </c>
      <c r="U296" s="8">
        <f t="shared" si="4"/>
        <v>482543224</v>
      </c>
    </row>
    <row r="297" spans="1:21" x14ac:dyDescent="0.25">
      <c r="A297">
        <f>'Assessed Non-TIF'!A297</f>
        <v>2024</v>
      </c>
      <c r="B297" t="str">
        <f>'Assessed Non-TIF'!B297</f>
        <v>11</v>
      </c>
      <c r="C297" t="str">
        <f>'Assessed Non-TIF'!C297</f>
        <v>6561</v>
      </c>
      <c r="D297" t="str">
        <f>'Assessed Non-TIF'!D297</f>
        <v>6561</v>
      </c>
      <c r="E297" t="str">
        <f>'Assessed Non-TIF'!E297</f>
        <v>UNITED</v>
      </c>
      <c r="F297" t="str">
        <f>'Assessed Non-TIF'!F297</f>
        <v>United</v>
      </c>
      <c r="G297" s="8">
        <f>SUMIFS(TaxableValuation[Taxable Residential],TaxableValuation[Dist],$C297,TaxableValuation[Tif_NonTIF],$A$4)</f>
        <v>131458674</v>
      </c>
      <c r="H297" s="8">
        <f>SUMIFS(TaxableValuation[Taxable Ag Land],TaxableValuation[Dist],$C297,TaxableValuation[Tif_NonTIF],$A$4)</f>
        <v>95746504</v>
      </c>
      <c r="I297" s="8">
        <f>SUMIFS(TaxableValuation[Taxable Ag Building],TaxableValuation[Dist],$C297,TaxableValuation[Tif_NonTIF],$A$4)</f>
        <v>3982559</v>
      </c>
      <c r="J297" s="8">
        <f>SUMIFS(TaxableValuation[Taxable Commercial],TaxableValuation[Dist],$C297,TaxableValuation[Tif_NonTIF],$A$4)</f>
        <v>42958785</v>
      </c>
      <c r="K297" s="8">
        <f>SUMIFS(TaxableValuation[Taxable Industrial],TaxableValuation[Dist],$C297,TaxableValuation[Tif_NonTIF],$A$4)</f>
        <v>36614768</v>
      </c>
      <c r="L297" s="8">
        <f>SUMIFS(TaxableValuation[Taxable Reserved],TaxableValuation[Dist],$C297,TaxableValuation[Tif_NonTIF],$A$4)</f>
        <v>0</v>
      </c>
      <c r="M297" s="8">
        <f>SUMIFS(TaxableValuation[Taxable Reserved2],TaxableValuation[Dist],$C297,TaxableValuation[Tif_NonTIF],$A$4)</f>
        <v>0</v>
      </c>
      <c r="N297" s="8">
        <f>SUMIFS(TaxableValuation[Taxable Railroads],TaxableValuation[Dist],$C297,TaxableValuation[Tif_NonTIF],$A$4)</f>
        <v>8185752</v>
      </c>
      <c r="O297" s="8">
        <f>SUMIFS(TaxableValuation[Taxable Utilities],TaxableValuation[Dist],$C297,TaxableValuation[Tif_NonTIF],$A$4)</f>
        <v>44679188</v>
      </c>
      <c r="P297" s="8">
        <f>SUMIFS(TaxableValuation[Taxable Other],TaxableValuation[Dist],$C297,TaxableValuation[Tif_NonTIF],$A$4)</f>
        <v>231</v>
      </c>
      <c r="Q297" s="8">
        <f>SUMIFS(TaxableValuation[Taxable Gross],TaxableValuation[Dist],$C297,TaxableValuation[Tif_NonTIF],$A$4)</f>
        <v>363626461</v>
      </c>
      <c r="R297" s="8">
        <f>SUMIFS(TaxableValuation[Taxable Military Exempt],TaxableValuation[Dist],$C297,TaxableValuation[Tif_NonTIF],$A$4)</f>
        <v>166680</v>
      </c>
      <c r="S297" s="8">
        <f>SUMIFS(TaxableValuation[Taxable Net],TaxableValuation[Dist],$C297,TaxableValuation[Tif_NonTIF],$A$4)</f>
        <v>363459781</v>
      </c>
      <c r="T297" s="8">
        <f>SUMIFS(TaxableValuation[Taxable Gas &amp; Elec Utilities],TaxableValuation[Dist],$C297,TaxableValuation[Tif_NonTIF],$A$4)</f>
        <v>8572869</v>
      </c>
      <c r="U297" s="8">
        <f t="shared" si="4"/>
        <v>372032650</v>
      </c>
    </row>
    <row r="298" spans="1:21" x14ac:dyDescent="0.25">
      <c r="A298">
        <f>'Assessed Non-TIF'!A298</f>
        <v>2024</v>
      </c>
      <c r="B298" t="str">
        <f>'Assessed Non-TIF'!B298</f>
        <v>11</v>
      </c>
      <c r="C298" t="str">
        <f>'Assessed Non-TIF'!C298</f>
        <v>6579</v>
      </c>
      <c r="D298" t="str">
        <f>'Assessed Non-TIF'!D298</f>
        <v>6579</v>
      </c>
      <c r="E298" t="str">
        <f>'Assessed Non-TIF'!E298</f>
        <v>URBANDALE</v>
      </c>
      <c r="F298" t="str">
        <f>'Assessed Non-TIF'!F298</f>
        <v>Urbandale</v>
      </c>
      <c r="G298" s="8">
        <f>SUMIFS(TaxableValuation[Taxable Residential],TaxableValuation[Dist],$C298,TaxableValuation[Tif_NonTIF],$A$4)</f>
        <v>1029130899</v>
      </c>
      <c r="H298" s="8">
        <f>SUMIFS(TaxableValuation[Taxable Ag Land],TaxableValuation[Dist],$C298,TaxableValuation[Tif_NonTIF],$A$4)</f>
        <v>988343</v>
      </c>
      <c r="I298" s="8">
        <f>SUMIFS(TaxableValuation[Taxable Ag Building],TaxableValuation[Dist],$C298,TaxableValuation[Tif_NonTIF],$A$4)</f>
        <v>281316</v>
      </c>
      <c r="J298" s="8">
        <f>SUMIFS(TaxableValuation[Taxable Commercial],TaxableValuation[Dist],$C298,TaxableValuation[Tif_NonTIF],$A$4)</f>
        <v>347976129</v>
      </c>
      <c r="K298" s="8">
        <f>SUMIFS(TaxableValuation[Taxable Industrial],TaxableValuation[Dist],$C298,TaxableValuation[Tif_NonTIF],$A$4)</f>
        <v>13731866</v>
      </c>
      <c r="L298" s="8">
        <f>SUMIFS(TaxableValuation[Taxable Reserved],TaxableValuation[Dist],$C298,TaxableValuation[Tif_NonTIF],$A$4)</f>
        <v>0</v>
      </c>
      <c r="M298" s="8">
        <f>SUMIFS(TaxableValuation[Taxable Reserved2],TaxableValuation[Dist],$C298,TaxableValuation[Tif_NonTIF],$A$4)</f>
        <v>0</v>
      </c>
      <c r="N298" s="8">
        <f>SUMIFS(TaxableValuation[Taxable Railroads],TaxableValuation[Dist],$C298,TaxableValuation[Tif_NonTIF],$A$4)</f>
        <v>0</v>
      </c>
      <c r="O298" s="8">
        <f>SUMIFS(TaxableValuation[Taxable Utilities],TaxableValuation[Dist],$C298,TaxableValuation[Tif_NonTIF],$A$4)</f>
        <v>0</v>
      </c>
      <c r="P298" s="8">
        <f>SUMIFS(TaxableValuation[Taxable Other],TaxableValuation[Dist],$C298,TaxableValuation[Tif_NonTIF],$A$4)</f>
        <v>0</v>
      </c>
      <c r="Q298" s="8">
        <f>SUMIFS(TaxableValuation[Taxable Gross],TaxableValuation[Dist],$C298,TaxableValuation[Tif_NonTIF],$A$4)</f>
        <v>1392108553</v>
      </c>
      <c r="R298" s="8">
        <f>SUMIFS(TaxableValuation[Taxable Military Exempt],TaxableValuation[Dist],$C298,TaxableValuation[Tif_NonTIF],$A$4)</f>
        <v>1331588</v>
      </c>
      <c r="S298" s="8">
        <f>SUMIFS(TaxableValuation[Taxable Net],TaxableValuation[Dist],$C298,TaxableValuation[Tif_NonTIF],$A$4)</f>
        <v>1390776965</v>
      </c>
      <c r="T298" s="8">
        <f>SUMIFS(TaxableValuation[Taxable Gas &amp; Elec Utilities],TaxableValuation[Dist],$C298,TaxableValuation[Tif_NonTIF],$A$4)</f>
        <v>130948893</v>
      </c>
      <c r="U298" s="8">
        <f t="shared" si="4"/>
        <v>1521725858</v>
      </c>
    </row>
    <row r="299" spans="1:21" x14ac:dyDescent="0.25">
      <c r="A299">
        <f>'Assessed Non-TIF'!A299</f>
        <v>2024</v>
      </c>
      <c r="B299" t="str">
        <f>'Assessed Non-TIF'!B299</f>
        <v>15</v>
      </c>
      <c r="C299" t="str">
        <f>'Assessed Non-TIF'!C299</f>
        <v>6592</v>
      </c>
      <c r="D299" t="str">
        <f>'Assessed Non-TIF'!D299</f>
        <v>6592</v>
      </c>
      <c r="E299" t="str">
        <f>'Assessed Non-TIF'!E299</f>
        <v>VAN BUREN COUNTY</v>
      </c>
      <c r="F299" t="str">
        <f>'Assessed Non-TIF'!F299</f>
        <v>Van Buren County</v>
      </c>
      <c r="G299" s="8">
        <f>SUMIFS(TaxableValuation[Taxable Residential],TaxableValuation[Dist],$C299,TaxableValuation[Tif_NonTIF],$A$4)</f>
        <v>184433685</v>
      </c>
      <c r="H299" s="8">
        <f>SUMIFS(TaxableValuation[Taxable Ag Land],TaxableValuation[Dist],$C299,TaxableValuation[Tif_NonTIF],$A$4)</f>
        <v>198049541</v>
      </c>
      <c r="I299" s="8">
        <f>SUMIFS(TaxableValuation[Taxable Ag Building],TaxableValuation[Dist],$C299,TaxableValuation[Tif_NonTIF],$A$4)</f>
        <v>10980852</v>
      </c>
      <c r="J299" s="8">
        <f>SUMIFS(TaxableValuation[Taxable Commercial],TaxableValuation[Dist],$C299,TaxableValuation[Tif_NonTIF],$A$4)</f>
        <v>24513466</v>
      </c>
      <c r="K299" s="8">
        <f>SUMIFS(TaxableValuation[Taxable Industrial],TaxableValuation[Dist],$C299,TaxableValuation[Tif_NonTIF],$A$4)</f>
        <v>7277211</v>
      </c>
      <c r="L299" s="8">
        <f>SUMIFS(TaxableValuation[Taxable Reserved],TaxableValuation[Dist],$C299,TaxableValuation[Tif_NonTIF],$A$4)</f>
        <v>0</v>
      </c>
      <c r="M299" s="8">
        <f>SUMIFS(TaxableValuation[Taxable Reserved2],TaxableValuation[Dist],$C299,TaxableValuation[Tif_NonTIF],$A$4)</f>
        <v>0</v>
      </c>
      <c r="N299" s="8">
        <f>SUMIFS(TaxableValuation[Taxable Railroads],TaxableValuation[Dist],$C299,TaxableValuation[Tif_NonTIF],$A$4)</f>
        <v>0</v>
      </c>
      <c r="O299" s="8">
        <f>SUMIFS(TaxableValuation[Taxable Utilities],TaxableValuation[Dist],$C299,TaxableValuation[Tif_NonTIF],$A$4)</f>
        <v>67960154</v>
      </c>
      <c r="P299" s="8">
        <f>SUMIFS(TaxableValuation[Taxable Other],TaxableValuation[Dist],$C299,TaxableValuation[Tif_NonTIF],$A$4)</f>
        <v>0</v>
      </c>
      <c r="Q299" s="8">
        <f>SUMIFS(TaxableValuation[Taxable Gross],TaxableValuation[Dist],$C299,TaxableValuation[Tif_NonTIF],$A$4)</f>
        <v>493214909</v>
      </c>
      <c r="R299" s="8">
        <f>SUMIFS(TaxableValuation[Taxable Military Exempt],TaxableValuation[Dist],$C299,TaxableValuation[Tif_NonTIF],$A$4)</f>
        <v>723040</v>
      </c>
      <c r="S299" s="8">
        <f>SUMIFS(TaxableValuation[Taxable Net],TaxableValuation[Dist],$C299,TaxableValuation[Tif_NonTIF],$A$4)</f>
        <v>492491869</v>
      </c>
      <c r="T299" s="8">
        <f>SUMIFS(TaxableValuation[Taxable Gas &amp; Elec Utilities],TaxableValuation[Dist],$C299,TaxableValuation[Tif_NonTIF],$A$4)</f>
        <v>5626224</v>
      </c>
      <c r="U299" s="8">
        <f t="shared" si="4"/>
        <v>498118093</v>
      </c>
    </row>
    <row r="300" spans="1:21" x14ac:dyDescent="0.25">
      <c r="A300">
        <f>'Assessed Non-TIF'!A300</f>
        <v>2024</v>
      </c>
      <c r="B300" t="str">
        <f>'Assessed Non-TIF'!B300</f>
        <v>11</v>
      </c>
      <c r="C300" t="str">
        <f>'Assessed Non-TIF'!C300</f>
        <v>6615</v>
      </c>
      <c r="D300" t="str">
        <f>'Assessed Non-TIF'!D300</f>
        <v>6615</v>
      </c>
      <c r="E300" t="str">
        <f>'Assessed Non-TIF'!E300</f>
        <v>VAN METER</v>
      </c>
      <c r="F300" t="str">
        <f>'Assessed Non-TIF'!F300</f>
        <v>Van Meter</v>
      </c>
      <c r="G300" s="8">
        <f>SUMIFS(TaxableValuation[Taxable Residential],TaxableValuation[Dist],$C300,TaxableValuation[Tif_NonTIF],$A$4)</f>
        <v>263186350</v>
      </c>
      <c r="H300" s="8">
        <f>SUMIFS(TaxableValuation[Taxable Ag Land],TaxableValuation[Dist],$C300,TaxableValuation[Tif_NonTIF],$A$4)</f>
        <v>24056354</v>
      </c>
      <c r="I300" s="8">
        <f>SUMIFS(TaxableValuation[Taxable Ag Building],TaxableValuation[Dist],$C300,TaxableValuation[Tif_NonTIF],$A$4)</f>
        <v>1008689</v>
      </c>
      <c r="J300" s="8">
        <f>SUMIFS(TaxableValuation[Taxable Commercial],TaxableValuation[Dist],$C300,TaxableValuation[Tif_NonTIF],$A$4)</f>
        <v>22888334</v>
      </c>
      <c r="K300" s="8">
        <f>SUMIFS(TaxableValuation[Taxable Industrial],TaxableValuation[Dist],$C300,TaxableValuation[Tif_NonTIF],$A$4)</f>
        <v>234030</v>
      </c>
      <c r="L300" s="8">
        <f>SUMIFS(TaxableValuation[Taxable Reserved],TaxableValuation[Dist],$C300,TaxableValuation[Tif_NonTIF],$A$4)</f>
        <v>0</v>
      </c>
      <c r="M300" s="8">
        <f>SUMIFS(TaxableValuation[Taxable Reserved2],TaxableValuation[Dist],$C300,TaxableValuation[Tif_NonTIF],$A$4)</f>
        <v>0</v>
      </c>
      <c r="N300" s="8">
        <f>SUMIFS(TaxableValuation[Taxable Railroads],TaxableValuation[Dist],$C300,TaxableValuation[Tif_NonTIF],$A$4)</f>
        <v>1589165</v>
      </c>
      <c r="O300" s="8">
        <f>SUMIFS(TaxableValuation[Taxable Utilities],TaxableValuation[Dist],$C300,TaxableValuation[Tif_NonTIF],$A$4)</f>
        <v>891702</v>
      </c>
      <c r="P300" s="8">
        <f>SUMIFS(TaxableValuation[Taxable Other],TaxableValuation[Dist],$C300,TaxableValuation[Tif_NonTIF],$A$4)</f>
        <v>0</v>
      </c>
      <c r="Q300" s="8">
        <f>SUMIFS(TaxableValuation[Taxable Gross],TaxableValuation[Dist],$C300,TaxableValuation[Tif_NonTIF],$A$4)</f>
        <v>313854624</v>
      </c>
      <c r="R300" s="8">
        <f>SUMIFS(TaxableValuation[Taxable Military Exempt],TaxableValuation[Dist],$C300,TaxableValuation[Tif_NonTIF],$A$4)</f>
        <v>181496</v>
      </c>
      <c r="S300" s="8">
        <f>SUMIFS(TaxableValuation[Taxable Net],TaxableValuation[Dist],$C300,TaxableValuation[Tif_NonTIF],$A$4)</f>
        <v>313673128</v>
      </c>
      <c r="T300" s="8">
        <f>SUMIFS(TaxableValuation[Taxable Gas &amp; Elec Utilities],TaxableValuation[Dist],$C300,TaxableValuation[Tif_NonTIF],$A$4)</f>
        <v>13314341</v>
      </c>
      <c r="U300" s="8">
        <f t="shared" si="4"/>
        <v>326987469</v>
      </c>
    </row>
    <row r="301" spans="1:21" x14ac:dyDescent="0.25">
      <c r="A301">
        <f>'Assessed Non-TIF'!A301</f>
        <v>2024</v>
      </c>
      <c r="B301" t="str">
        <f>'Assessed Non-TIF'!B301</f>
        <v>13</v>
      </c>
      <c r="C301" t="str">
        <f>'Assessed Non-TIF'!C301</f>
        <v>6651</v>
      </c>
      <c r="D301" t="str">
        <f>'Assessed Non-TIF'!D301</f>
        <v>6651</v>
      </c>
      <c r="E301" t="str">
        <f>'Assessed Non-TIF'!E301</f>
        <v>VILLISCA</v>
      </c>
      <c r="F301" t="str">
        <f>'Assessed Non-TIF'!F301</f>
        <v>Villisca</v>
      </c>
      <c r="G301" s="8">
        <f>SUMIFS(TaxableValuation[Taxable Residential],TaxableValuation[Dist],$C301,TaxableValuation[Tif_NonTIF],$A$4)</f>
        <v>41776798</v>
      </c>
      <c r="H301" s="8">
        <f>SUMIFS(TaxableValuation[Taxable Ag Land],TaxableValuation[Dist],$C301,TaxableValuation[Tif_NonTIF],$A$4)</f>
        <v>85568761</v>
      </c>
      <c r="I301" s="8">
        <f>SUMIFS(TaxableValuation[Taxable Ag Building],TaxableValuation[Dist],$C301,TaxableValuation[Tif_NonTIF],$A$4)</f>
        <v>5122682</v>
      </c>
      <c r="J301" s="8">
        <f>SUMIFS(TaxableValuation[Taxable Commercial],TaxableValuation[Dist],$C301,TaxableValuation[Tif_NonTIF],$A$4)</f>
        <v>8141008</v>
      </c>
      <c r="K301" s="8">
        <f>SUMIFS(TaxableValuation[Taxable Industrial],TaxableValuation[Dist],$C301,TaxableValuation[Tif_NonTIF],$A$4)</f>
        <v>0</v>
      </c>
      <c r="L301" s="8">
        <f>SUMIFS(TaxableValuation[Taxable Reserved],TaxableValuation[Dist],$C301,TaxableValuation[Tif_NonTIF],$A$4)</f>
        <v>0</v>
      </c>
      <c r="M301" s="8">
        <f>SUMIFS(TaxableValuation[Taxable Reserved2],TaxableValuation[Dist],$C301,TaxableValuation[Tif_NonTIF],$A$4)</f>
        <v>0</v>
      </c>
      <c r="N301" s="8">
        <f>SUMIFS(TaxableValuation[Taxable Railroads],TaxableValuation[Dist],$C301,TaxableValuation[Tif_NonTIF],$A$4)</f>
        <v>10328969</v>
      </c>
      <c r="O301" s="8">
        <f>SUMIFS(TaxableValuation[Taxable Utilities],TaxableValuation[Dist],$C301,TaxableValuation[Tif_NonTIF],$A$4)</f>
        <v>3784605</v>
      </c>
      <c r="P301" s="8">
        <f>SUMIFS(TaxableValuation[Taxable Other],TaxableValuation[Dist],$C301,TaxableValuation[Tif_NonTIF],$A$4)</f>
        <v>0</v>
      </c>
      <c r="Q301" s="8">
        <f>SUMIFS(TaxableValuation[Taxable Gross],TaxableValuation[Dist],$C301,TaxableValuation[Tif_NonTIF],$A$4)</f>
        <v>154722823</v>
      </c>
      <c r="R301" s="8">
        <f>SUMIFS(TaxableValuation[Taxable Military Exempt],TaxableValuation[Dist],$C301,TaxableValuation[Tif_NonTIF],$A$4)</f>
        <v>146308</v>
      </c>
      <c r="S301" s="8">
        <f>SUMIFS(TaxableValuation[Taxable Net],TaxableValuation[Dist],$C301,TaxableValuation[Tif_NonTIF],$A$4)</f>
        <v>154576515</v>
      </c>
      <c r="T301" s="8">
        <f>SUMIFS(TaxableValuation[Taxable Gas &amp; Elec Utilities],TaxableValuation[Dist],$C301,TaxableValuation[Tif_NonTIF],$A$4)</f>
        <v>8139637</v>
      </c>
      <c r="U301" s="8">
        <f t="shared" si="4"/>
        <v>162716152</v>
      </c>
    </row>
    <row r="302" spans="1:21" x14ac:dyDescent="0.25">
      <c r="A302">
        <f>'Assessed Non-TIF'!A302</f>
        <v>2024</v>
      </c>
      <c r="B302" t="str">
        <f>'Assessed Non-TIF'!B302</f>
        <v>10</v>
      </c>
      <c r="C302" t="str">
        <f>'Assessed Non-TIF'!C302</f>
        <v>6660</v>
      </c>
      <c r="D302" t="str">
        <f>'Assessed Non-TIF'!D302</f>
        <v>6660</v>
      </c>
      <c r="E302" t="str">
        <f>'Assessed Non-TIF'!E302</f>
        <v>VINTON-SHELLSBURG</v>
      </c>
      <c r="F302" t="str">
        <f>'Assessed Non-TIF'!F302</f>
        <v>Vinton-Shellsburg</v>
      </c>
      <c r="G302" s="8">
        <f>SUMIFS(TaxableValuation[Taxable Residential],TaxableValuation[Dist],$C302,TaxableValuation[Tif_NonTIF],$A$4)</f>
        <v>346699381</v>
      </c>
      <c r="H302" s="8">
        <f>SUMIFS(TaxableValuation[Taxable Ag Land],TaxableValuation[Dist],$C302,TaxableValuation[Tif_NonTIF],$A$4)</f>
        <v>171354892</v>
      </c>
      <c r="I302" s="8">
        <f>SUMIFS(TaxableValuation[Taxable Ag Building],TaxableValuation[Dist],$C302,TaxableValuation[Tif_NonTIF],$A$4)</f>
        <v>8777640</v>
      </c>
      <c r="J302" s="8">
        <f>SUMIFS(TaxableValuation[Taxable Commercial],TaxableValuation[Dist],$C302,TaxableValuation[Tif_NonTIF],$A$4)</f>
        <v>47837007</v>
      </c>
      <c r="K302" s="8">
        <f>SUMIFS(TaxableValuation[Taxable Industrial],TaxableValuation[Dist],$C302,TaxableValuation[Tif_NonTIF],$A$4)</f>
        <v>8632638</v>
      </c>
      <c r="L302" s="8">
        <f>SUMIFS(TaxableValuation[Taxable Reserved],TaxableValuation[Dist],$C302,TaxableValuation[Tif_NonTIF],$A$4)</f>
        <v>0</v>
      </c>
      <c r="M302" s="8">
        <f>SUMIFS(TaxableValuation[Taxable Reserved2],TaxableValuation[Dist],$C302,TaxableValuation[Tif_NonTIF],$A$4)</f>
        <v>0</v>
      </c>
      <c r="N302" s="8">
        <f>SUMIFS(TaxableValuation[Taxable Railroads],TaxableValuation[Dist],$C302,TaxableValuation[Tif_NonTIF],$A$4)</f>
        <v>5034280</v>
      </c>
      <c r="O302" s="8">
        <f>SUMIFS(TaxableValuation[Taxable Utilities],TaxableValuation[Dist],$C302,TaxableValuation[Tif_NonTIF],$A$4)</f>
        <v>2678762</v>
      </c>
      <c r="P302" s="8">
        <f>SUMIFS(TaxableValuation[Taxable Other],TaxableValuation[Dist],$C302,TaxableValuation[Tif_NonTIF],$A$4)</f>
        <v>0</v>
      </c>
      <c r="Q302" s="8">
        <f>SUMIFS(TaxableValuation[Taxable Gross],TaxableValuation[Dist],$C302,TaxableValuation[Tif_NonTIF],$A$4)</f>
        <v>591014600</v>
      </c>
      <c r="R302" s="8">
        <f>SUMIFS(TaxableValuation[Taxable Military Exempt],TaxableValuation[Dist],$C302,TaxableValuation[Tif_NonTIF],$A$4)</f>
        <v>1031078</v>
      </c>
      <c r="S302" s="8">
        <f>SUMIFS(TaxableValuation[Taxable Net],TaxableValuation[Dist],$C302,TaxableValuation[Tif_NonTIF],$A$4)</f>
        <v>589983522</v>
      </c>
      <c r="T302" s="8">
        <f>SUMIFS(TaxableValuation[Taxable Gas &amp; Elec Utilities],TaxableValuation[Dist],$C302,TaxableValuation[Tif_NonTIF],$A$4)</f>
        <v>8641057</v>
      </c>
      <c r="U302" s="8">
        <f t="shared" si="4"/>
        <v>598624579</v>
      </c>
    </row>
    <row r="303" spans="1:21" x14ac:dyDescent="0.25">
      <c r="A303">
        <f>'Assessed Non-TIF'!A303</f>
        <v>2024</v>
      </c>
      <c r="B303" t="str">
        <f>'Assessed Non-TIF'!B303</f>
        <v>15</v>
      </c>
      <c r="C303" t="str">
        <f>'Assessed Non-TIF'!C303</f>
        <v>6700</v>
      </c>
      <c r="D303" t="str">
        <f>'Assessed Non-TIF'!D303</f>
        <v>6700</v>
      </c>
      <c r="E303" t="str">
        <f>'Assessed Non-TIF'!E303</f>
        <v>WACO</v>
      </c>
      <c r="F303" t="str">
        <f>'Assessed Non-TIF'!F303</f>
        <v>Waco</v>
      </c>
      <c r="G303" s="8">
        <f>SUMIFS(TaxableValuation[Taxable Residential],TaxableValuation[Dist],$C303,TaxableValuation[Tif_NonTIF],$A$4)</f>
        <v>76768831</v>
      </c>
      <c r="H303" s="8">
        <f>SUMIFS(TaxableValuation[Taxable Ag Land],TaxableValuation[Dist],$C303,TaxableValuation[Tif_NonTIF],$A$4)</f>
        <v>72456801</v>
      </c>
      <c r="I303" s="8">
        <f>SUMIFS(TaxableValuation[Taxable Ag Building],TaxableValuation[Dist],$C303,TaxableValuation[Tif_NonTIF],$A$4)</f>
        <v>7953967</v>
      </c>
      <c r="J303" s="8">
        <f>SUMIFS(TaxableValuation[Taxable Commercial],TaxableValuation[Dist],$C303,TaxableValuation[Tif_NonTIF],$A$4)</f>
        <v>12618579</v>
      </c>
      <c r="K303" s="8">
        <f>SUMIFS(TaxableValuation[Taxable Industrial],TaxableValuation[Dist],$C303,TaxableValuation[Tif_NonTIF],$A$4)</f>
        <v>8846872</v>
      </c>
      <c r="L303" s="8">
        <f>SUMIFS(TaxableValuation[Taxable Reserved],TaxableValuation[Dist],$C303,TaxableValuation[Tif_NonTIF],$A$4)</f>
        <v>0</v>
      </c>
      <c r="M303" s="8">
        <f>SUMIFS(TaxableValuation[Taxable Reserved2],TaxableValuation[Dist],$C303,TaxableValuation[Tif_NonTIF],$A$4)</f>
        <v>0</v>
      </c>
      <c r="N303" s="8">
        <f>SUMIFS(TaxableValuation[Taxable Railroads],TaxableValuation[Dist],$C303,TaxableValuation[Tif_NonTIF],$A$4)</f>
        <v>0</v>
      </c>
      <c r="O303" s="8">
        <f>SUMIFS(TaxableValuation[Taxable Utilities],TaxableValuation[Dist],$C303,TaxableValuation[Tif_NonTIF],$A$4)</f>
        <v>224411</v>
      </c>
      <c r="P303" s="8">
        <f>SUMIFS(TaxableValuation[Taxable Other],TaxableValuation[Dist],$C303,TaxableValuation[Tif_NonTIF],$A$4)</f>
        <v>0</v>
      </c>
      <c r="Q303" s="8">
        <f>SUMIFS(TaxableValuation[Taxable Gross],TaxableValuation[Dist],$C303,TaxableValuation[Tif_NonTIF],$A$4)</f>
        <v>178869461</v>
      </c>
      <c r="R303" s="8">
        <f>SUMIFS(TaxableValuation[Taxable Military Exempt],TaxableValuation[Dist],$C303,TaxableValuation[Tif_NonTIF],$A$4)</f>
        <v>185200</v>
      </c>
      <c r="S303" s="8">
        <f>SUMIFS(TaxableValuation[Taxable Net],TaxableValuation[Dist],$C303,TaxableValuation[Tif_NonTIF],$A$4)</f>
        <v>178684261</v>
      </c>
      <c r="T303" s="8">
        <f>SUMIFS(TaxableValuation[Taxable Gas &amp; Elec Utilities],TaxableValuation[Dist],$C303,TaxableValuation[Tif_NonTIF],$A$4)</f>
        <v>4277420</v>
      </c>
      <c r="U303" s="8">
        <f t="shared" si="4"/>
        <v>182961681</v>
      </c>
    </row>
    <row r="304" spans="1:21" x14ac:dyDescent="0.25">
      <c r="A304">
        <f>'Assessed Non-TIF'!A304</f>
        <v>2024</v>
      </c>
      <c r="B304" t="str">
        <f>'Assessed Non-TIF'!B304</f>
        <v>15</v>
      </c>
      <c r="C304" t="str">
        <f>'Assessed Non-TIF'!C304</f>
        <v>6759</v>
      </c>
      <c r="D304" t="str">
        <f>'Assessed Non-TIF'!D304</f>
        <v>6759</v>
      </c>
      <c r="E304" t="str">
        <f>'Assessed Non-TIF'!E304</f>
        <v>WAPELLO</v>
      </c>
      <c r="F304" t="str">
        <f>'Assessed Non-TIF'!F304</f>
        <v>Wapello</v>
      </c>
      <c r="G304" s="8">
        <f>SUMIFS(TaxableValuation[Taxable Residential],TaxableValuation[Dist],$C304,TaxableValuation[Tif_NonTIF],$A$4)</f>
        <v>95219043</v>
      </c>
      <c r="H304" s="8">
        <f>SUMIFS(TaxableValuation[Taxable Ag Land],TaxableValuation[Dist],$C304,TaxableValuation[Tif_NonTIF],$A$4)</f>
        <v>80228951</v>
      </c>
      <c r="I304" s="8">
        <f>SUMIFS(TaxableValuation[Taxable Ag Building],TaxableValuation[Dist],$C304,TaxableValuation[Tif_NonTIF],$A$4)</f>
        <v>3227061</v>
      </c>
      <c r="J304" s="8">
        <f>SUMIFS(TaxableValuation[Taxable Commercial],TaxableValuation[Dist],$C304,TaxableValuation[Tif_NonTIF],$A$4)</f>
        <v>12423744</v>
      </c>
      <c r="K304" s="8">
        <f>SUMIFS(TaxableValuation[Taxable Industrial],TaxableValuation[Dist],$C304,TaxableValuation[Tif_NonTIF],$A$4)</f>
        <v>4078893</v>
      </c>
      <c r="L304" s="8">
        <f>SUMIFS(TaxableValuation[Taxable Reserved],TaxableValuation[Dist],$C304,TaxableValuation[Tif_NonTIF],$A$4)</f>
        <v>0</v>
      </c>
      <c r="M304" s="8">
        <f>SUMIFS(TaxableValuation[Taxable Reserved2],TaxableValuation[Dist],$C304,TaxableValuation[Tif_NonTIF],$A$4)</f>
        <v>0</v>
      </c>
      <c r="N304" s="8">
        <f>SUMIFS(TaxableValuation[Taxable Railroads],TaxableValuation[Dist],$C304,TaxableValuation[Tif_NonTIF],$A$4)</f>
        <v>0</v>
      </c>
      <c r="O304" s="8">
        <f>SUMIFS(TaxableValuation[Taxable Utilities],TaxableValuation[Dist],$C304,TaxableValuation[Tif_NonTIF],$A$4)</f>
        <v>26341425</v>
      </c>
      <c r="P304" s="8">
        <f>SUMIFS(TaxableValuation[Taxable Other],TaxableValuation[Dist],$C304,TaxableValuation[Tif_NonTIF],$A$4)</f>
        <v>0</v>
      </c>
      <c r="Q304" s="8">
        <f>SUMIFS(TaxableValuation[Taxable Gross],TaxableValuation[Dist],$C304,TaxableValuation[Tif_NonTIF],$A$4)</f>
        <v>221519117</v>
      </c>
      <c r="R304" s="8">
        <f>SUMIFS(TaxableValuation[Taxable Military Exempt],TaxableValuation[Dist],$C304,TaxableValuation[Tif_NonTIF],$A$4)</f>
        <v>307964</v>
      </c>
      <c r="S304" s="8">
        <f>SUMIFS(TaxableValuation[Taxable Net],TaxableValuation[Dist],$C304,TaxableValuation[Tif_NonTIF],$A$4)</f>
        <v>221211153</v>
      </c>
      <c r="T304" s="8">
        <f>SUMIFS(TaxableValuation[Taxable Gas &amp; Elec Utilities],TaxableValuation[Dist],$C304,TaxableValuation[Tif_NonTIF],$A$4)</f>
        <v>12900327</v>
      </c>
      <c r="U304" s="8">
        <f t="shared" si="4"/>
        <v>234111480</v>
      </c>
    </row>
    <row r="305" spans="1:21" x14ac:dyDescent="0.25">
      <c r="A305">
        <f>'Assessed Non-TIF'!A305</f>
        <v>2024</v>
      </c>
      <c r="B305" t="str">
        <f>'Assessed Non-TIF'!B305</f>
        <v>07</v>
      </c>
      <c r="C305" t="str">
        <f>'Assessed Non-TIF'!C305</f>
        <v>6762</v>
      </c>
      <c r="D305" t="str">
        <f>'Assessed Non-TIF'!D305</f>
        <v>6762</v>
      </c>
      <c r="E305" t="str">
        <f>'Assessed Non-TIF'!E305</f>
        <v>WAPSIE VALLEY</v>
      </c>
      <c r="F305" t="str">
        <f>'Assessed Non-TIF'!F305</f>
        <v>Wapsie Valley</v>
      </c>
      <c r="G305" s="8">
        <f>SUMIFS(TaxableValuation[Taxable Residential],TaxableValuation[Dist],$C305,TaxableValuation[Tif_NonTIF],$A$4)</f>
        <v>122220907</v>
      </c>
      <c r="H305" s="8">
        <f>SUMIFS(TaxableValuation[Taxable Ag Land],TaxableValuation[Dist],$C305,TaxableValuation[Tif_NonTIF],$A$4)</f>
        <v>93169944</v>
      </c>
      <c r="I305" s="8">
        <f>SUMIFS(TaxableValuation[Taxable Ag Building],TaxableValuation[Dist],$C305,TaxableValuation[Tif_NonTIF],$A$4)</f>
        <v>8093165</v>
      </c>
      <c r="J305" s="8">
        <f>SUMIFS(TaxableValuation[Taxable Commercial],TaxableValuation[Dist],$C305,TaxableValuation[Tif_NonTIF],$A$4)</f>
        <v>12103004</v>
      </c>
      <c r="K305" s="8">
        <f>SUMIFS(TaxableValuation[Taxable Industrial],TaxableValuation[Dist],$C305,TaxableValuation[Tif_NonTIF],$A$4)</f>
        <v>17099760</v>
      </c>
      <c r="L305" s="8">
        <f>SUMIFS(TaxableValuation[Taxable Reserved],TaxableValuation[Dist],$C305,TaxableValuation[Tif_NonTIF],$A$4)</f>
        <v>0</v>
      </c>
      <c r="M305" s="8">
        <f>SUMIFS(TaxableValuation[Taxable Reserved2],TaxableValuation[Dist],$C305,TaxableValuation[Tif_NonTIF],$A$4)</f>
        <v>0</v>
      </c>
      <c r="N305" s="8">
        <f>SUMIFS(TaxableValuation[Taxable Railroads],TaxableValuation[Dist],$C305,TaxableValuation[Tif_NonTIF],$A$4)</f>
        <v>1910657</v>
      </c>
      <c r="O305" s="8">
        <f>SUMIFS(TaxableValuation[Taxable Utilities],TaxableValuation[Dist],$C305,TaxableValuation[Tif_NonTIF],$A$4)</f>
        <v>204665</v>
      </c>
      <c r="P305" s="8">
        <f>SUMIFS(TaxableValuation[Taxable Other],TaxableValuation[Dist],$C305,TaxableValuation[Tif_NonTIF],$A$4)</f>
        <v>0</v>
      </c>
      <c r="Q305" s="8">
        <f>SUMIFS(TaxableValuation[Taxable Gross],TaxableValuation[Dist],$C305,TaxableValuation[Tif_NonTIF],$A$4)</f>
        <v>254802102</v>
      </c>
      <c r="R305" s="8">
        <f>SUMIFS(TaxableValuation[Taxable Military Exempt],TaxableValuation[Dist],$C305,TaxableValuation[Tif_NonTIF],$A$4)</f>
        <v>300024</v>
      </c>
      <c r="S305" s="8">
        <f>SUMIFS(TaxableValuation[Taxable Net],TaxableValuation[Dist],$C305,TaxableValuation[Tif_NonTIF],$A$4)</f>
        <v>254502078</v>
      </c>
      <c r="T305" s="8">
        <f>SUMIFS(TaxableValuation[Taxable Gas &amp; Elec Utilities],TaxableValuation[Dist],$C305,TaxableValuation[Tif_NonTIF],$A$4)</f>
        <v>2976970</v>
      </c>
      <c r="U305" s="8">
        <f t="shared" si="4"/>
        <v>257479048</v>
      </c>
    </row>
    <row r="306" spans="1:21" x14ac:dyDescent="0.25">
      <c r="A306">
        <f>'Assessed Non-TIF'!A306</f>
        <v>2024</v>
      </c>
      <c r="B306" t="str">
        <f>'Assessed Non-TIF'!B306</f>
        <v>10</v>
      </c>
      <c r="C306" t="str">
        <f>'Assessed Non-TIF'!C306</f>
        <v>6768</v>
      </c>
      <c r="D306" t="str">
        <f>'Assessed Non-TIF'!D306</f>
        <v>6768</v>
      </c>
      <c r="E306" t="str">
        <f>'Assessed Non-TIF'!E306</f>
        <v>WASHINGTON</v>
      </c>
      <c r="F306" t="str">
        <f>'Assessed Non-TIF'!F306</f>
        <v>Washington</v>
      </c>
      <c r="G306" s="8">
        <f>SUMIFS(TaxableValuation[Taxable Residential],TaxableValuation[Dist],$C306,TaxableValuation[Tif_NonTIF],$A$4)</f>
        <v>288600191</v>
      </c>
      <c r="H306" s="8">
        <f>SUMIFS(TaxableValuation[Taxable Ag Land],TaxableValuation[Dist],$C306,TaxableValuation[Tif_NonTIF],$A$4)</f>
        <v>121524847</v>
      </c>
      <c r="I306" s="8">
        <f>SUMIFS(TaxableValuation[Taxable Ag Building],TaxableValuation[Dist],$C306,TaxableValuation[Tif_NonTIF],$A$4)</f>
        <v>13497376</v>
      </c>
      <c r="J306" s="8">
        <f>SUMIFS(TaxableValuation[Taxable Commercial],TaxableValuation[Dist],$C306,TaxableValuation[Tif_NonTIF],$A$4)</f>
        <v>62372455</v>
      </c>
      <c r="K306" s="8">
        <f>SUMIFS(TaxableValuation[Taxable Industrial],TaxableValuation[Dist],$C306,TaxableValuation[Tif_NonTIF],$A$4)</f>
        <v>8308682</v>
      </c>
      <c r="L306" s="8">
        <f>SUMIFS(TaxableValuation[Taxable Reserved],TaxableValuation[Dist],$C306,TaxableValuation[Tif_NonTIF],$A$4)</f>
        <v>0</v>
      </c>
      <c r="M306" s="8">
        <f>SUMIFS(TaxableValuation[Taxable Reserved2],TaxableValuation[Dist],$C306,TaxableValuation[Tif_NonTIF],$A$4)</f>
        <v>0</v>
      </c>
      <c r="N306" s="8">
        <f>SUMIFS(TaxableValuation[Taxable Railroads],TaxableValuation[Dist],$C306,TaxableValuation[Tif_NonTIF],$A$4)</f>
        <v>4079052</v>
      </c>
      <c r="O306" s="8">
        <f>SUMIFS(TaxableValuation[Taxable Utilities],TaxableValuation[Dist],$C306,TaxableValuation[Tif_NonTIF],$A$4)</f>
        <v>10023143</v>
      </c>
      <c r="P306" s="8">
        <f>SUMIFS(TaxableValuation[Taxable Other],TaxableValuation[Dist],$C306,TaxableValuation[Tif_NonTIF],$A$4)</f>
        <v>0</v>
      </c>
      <c r="Q306" s="8">
        <f>SUMIFS(TaxableValuation[Taxable Gross],TaxableValuation[Dist],$C306,TaxableValuation[Tif_NonTIF],$A$4)</f>
        <v>508405746</v>
      </c>
      <c r="R306" s="8">
        <f>SUMIFS(TaxableValuation[Taxable Military Exempt],TaxableValuation[Dist],$C306,TaxableValuation[Tif_NonTIF],$A$4)</f>
        <v>751912</v>
      </c>
      <c r="S306" s="8">
        <f>SUMIFS(TaxableValuation[Taxable Net],TaxableValuation[Dist],$C306,TaxableValuation[Tif_NonTIF],$A$4)</f>
        <v>507653834</v>
      </c>
      <c r="T306" s="8">
        <f>SUMIFS(TaxableValuation[Taxable Gas &amp; Elec Utilities],TaxableValuation[Dist],$C306,TaxableValuation[Tif_NonTIF],$A$4)</f>
        <v>9013419</v>
      </c>
      <c r="U306" s="8">
        <f t="shared" si="4"/>
        <v>516667253</v>
      </c>
    </row>
    <row r="307" spans="1:21" x14ac:dyDescent="0.25">
      <c r="A307">
        <f>'Assessed Non-TIF'!A307</f>
        <v>2024</v>
      </c>
      <c r="B307" t="str">
        <f>'Assessed Non-TIF'!B307</f>
        <v>07</v>
      </c>
      <c r="C307" t="str">
        <f>'Assessed Non-TIF'!C307</f>
        <v>6795</v>
      </c>
      <c r="D307" t="str">
        <f>'Assessed Non-TIF'!D307</f>
        <v>6795</v>
      </c>
      <c r="E307" t="str">
        <f>'Assessed Non-TIF'!E307</f>
        <v>WATERLOO</v>
      </c>
      <c r="F307" t="str">
        <f>'Assessed Non-TIF'!F307</f>
        <v>Waterloo</v>
      </c>
      <c r="G307" s="8">
        <f>SUMIFS(TaxableValuation[Taxable Residential],TaxableValuation[Dist],$C307,TaxableValuation[Tif_NonTIF],$A$4)</f>
        <v>1874875265</v>
      </c>
      <c r="H307" s="8">
        <f>SUMIFS(TaxableValuation[Taxable Ag Land],TaxableValuation[Dist],$C307,TaxableValuation[Tif_NonTIF],$A$4)</f>
        <v>66337303</v>
      </c>
      <c r="I307" s="8">
        <f>SUMIFS(TaxableValuation[Taxable Ag Building],TaxableValuation[Dist],$C307,TaxableValuation[Tif_NonTIF],$A$4)</f>
        <v>3898498</v>
      </c>
      <c r="J307" s="8">
        <f>SUMIFS(TaxableValuation[Taxable Commercial],TaxableValuation[Dist],$C307,TaxableValuation[Tif_NonTIF],$A$4)</f>
        <v>592428603</v>
      </c>
      <c r="K307" s="8">
        <f>SUMIFS(TaxableValuation[Taxable Industrial],TaxableValuation[Dist],$C307,TaxableValuation[Tif_NonTIF],$A$4)</f>
        <v>110948015</v>
      </c>
      <c r="L307" s="8">
        <f>SUMIFS(TaxableValuation[Taxable Reserved],TaxableValuation[Dist],$C307,TaxableValuation[Tif_NonTIF],$A$4)</f>
        <v>0</v>
      </c>
      <c r="M307" s="8">
        <f>SUMIFS(TaxableValuation[Taxable Reserved2],TaxableValuation[Dist],$C307,TaxableValuation[Tif_NonTIF],$A$4)</f>
        <v>0</v>
      </c>
      <c r="N307" s="8">
        <f>SUMIFS(TaxableValuation[Taxable Railroads],TaxableValuation[Dist],$C307,TaxableValuation[Tif_NonTIF],$A$4)</f>
        <v>5799928</v>
      </c>
      <c r="O307" s="8">
        <f>SUMIFS(TaxableValuation[Taxable Utilities],TaxableValuation[Dist],$C307,TaxableValuation[Tif_NonTIF],$A$4)</f>
        <v>26718608</v>
      </c>
      <c r="P307" s="8">
        <f>SUMIFS(TaxableValuation[Taxable Other],TaxableValuation[Dist],$C307,TaxableValuation[Tif_NonTIF],$A$4)</f>
        <v>0</v>
      </c>
      <c r="Q307" s="8">
        <f>SUMIFS(TaxableValuation[Taxable Gross],TaxableValuation[Dist],$C307,TaxableValuation[Tif_NonTIF],$A$4)</f>
        <v>2681006220</v>
      </c>
      <c r="R307" s="8">
        <f>SUMIFS(TaxableValuation[Taxable Military Exempt],TaxableValuation[Dist],$C307,TaxableValuation[Tif_NonTIF],$A$4)</f>
        <v>5297673</v>
      </c>
      <c r="S307" s="8">
        <f>SUMIFS(TaxableValuation[Taxable Net],TaxableValuation[Dist],$C307,TaxableValuation[Tif_NonTIF],$A$4)</f>
        <v>2675708547</v>
      </c>
      <c r="T307" s="8">
        <f>SUMIFS(TaxableValuation[Taxable Gas &amp; Elec Utilities],TaxableValuation[Dist],$C307,TaxableValuation[Tif_NonTIF],$A$4)</f>
        <v>89685373</v>
      </c>
      <c r="U307" s="8">
        <f t="shared" si="4"/>
        <v>2765393920</v>
      </c>
    </row>
    <row r="308" spans="1:21" x14ac:dyDescent="0.25">
      <c r="A308">
        <f>'Assessed Non-TIF'!A308</f>
        <v>2024</v>
      </c>
      <c r="B308" t="str">
        <f>'Assessed Non-TIF'!B308</f>
        <v>11</v>
      </c>
      <c r="C308" t="str">
        <f>'Assessed Non-TIF'!C308</f>
        <v>6822</v>
      </c>
      <c r="D308" t="str">
        <f>'Assessed Non-TIF'!D308</f>
        <v>6822</v>
      </c>
      <c r="E308" t="str">
        <f>'Assessed Non-TIF'!E308</f>
        <v>WAUKEE</v>
      </c>
      <c r="F308" t="str">
        <f>'Assessed Non-TIF'!F308</f>
        <v>Waukee</v>
      </c>
      <c r="G308" s="8">
        <f>SUMIFS(TaxableValuation[Taxable Residential],TaxableValuation[Dist],$C308,TaxableValuation[Tif_NonTIF],$A$4)</f>
        <v>4434586451</v>
      </c>
      <c r="H308" s="8">
        <f>SUMIFS(TaxableValuation[Taxable Ag Land],TaxableValuation[Dist],$C308,TaxableValuation[Tif_NonTIF],$A$4)</f>
        <v>18233948</v>
      </c>
      <c r="I308" s="8">
        <f>SUMIFS(TaxableValuation[Taxable Ag Building],TaxableValuation[Dist],$C308,TaxableValuation[Tif_NonTIF],$A$4)</f>
        <v>812490</v>
      </c>
      <c r="J308" s="8">
        <f>SUMIFS(TaxableValuation[Taxable Commercial],TaxableValuation[Dist],$C308,TaxableValuation[Tif_NonTIF],$A$4)</f>
        <v>1481748394</v>
      </c>
      <c r="K308" s="8">
        <f>SUMIFS(TaxableValuation[Taxable Industrial],TaxableValuation[Dist],$C308,TaxableValuation[Tif_NonTIF],$A$4)</f>
        <v>2194554</v>
      </c>
      <c r="L308" s="8">
        <f>SUMIFS(TaxableValuation[Taxable Reserved],TaxableValuation[Dist],$C308,TaxableValuation[Tif_NonTIF],$A$4)</f>
        <v>0</v>
      </c>
      <c r="M308" s="8">
        <f>SUMIFS(TaxableValuation[Taxable Reserved2],TaxableValuation[Dist],$C308,TaxableValuation[Tif_NonTIF],$A$4)</f>
        <v>0</v>
      </c>
      <c r="N308" s="8">
        <f>SUMIFS(TaxableValuation[Taxable Railroads],TaxableValuation[Dist],$C308,TaxableValuation[Tif_NonTIF],$A$4)</f>
        <v>5635320</v>
      </c>
      <c r="O308" s="8">
        <f>SUMIFS(TaxableValuation[Taxable Utilities],TaxableValuation[Dist],$C308,TaxableValuation[Tif_NonTIF],$A$4)</f>
        <v>153727</v>
      </c>
      <c r="P308" s="8">
        <f>SUMIFS(TaxableValuation[Taxable Other],TaxableValuation[Dist],$C308,TaxableValuation[Tif_NonTIF],$A$4)</f>
        <v>0</v>
      </c>
      <c r="Q308" s="8">
        <f>SUMIFS(TaxableValuation[Taxable Gross],TaxableValuation[Dist],$C308,TaxableValuation[Tif_NonTIF],$A$4)</f>
        <v>5943364884</v>
      </c>
      <c r="R308" s="8">
        <f>SUMIFS(TaxableValuation[Taxable Military Exempt],TaxableValuation[Dist],$C308,TaxableValuation[Tif_NonTIF],$A$4)</f>
        <v>2329816</v>
      </c>
      <c r="S308" s="8">
        <f>SUMIFS(TaxableValuation[Taxable Net],TaxableValuation[Dist],$C308,TaxableValuation[Tif_NonTIF],$A$4)</f>
        <v>5941035068</v>
      </c>
      <c r="T308" s="8">
        <f>SUMIFS(TaxableValuation[Taxable Gas &amp; Elec Utilities],TaxableValuation[Dist],$C308,TaxableValuation[Tif_NonTIF],$A$4)</f>
        <v>48742622</v>
      </c>
      <c r="U308" s="8">
        <f t="shared" si="4"/>
        <v>5989777690</v>
      </c>
    </row>
    <row r="309" spans="1:21" x14ac:dyDescent="0.25">
      <c r="A309">
        <f>'Assessed Non-TIF'!A309</f>
        <v>2024</v>
      </c>
      <c r="B309" t="str">
        <f>'Assessed Non-TIF'!B309</f>
        <v>07</v>
      </c>
      <c r="C309" t="str">
        <f>'Assessed Non-TIF'!C309</f>
        <v>6840</v>
      </c>
      <c r="D309" t="str">
        <f>'Assessed Non-TIF'!D309</f>
        <v>6840</v>
      </c>
      <c r="E309" t="str">
        <f>'Assessed Non-TIF'!E309</f>
        <v>WAVERLY-SHELL ROCK</v>
      </c>
      <c r="F309" t="str">
        <f>'Assessed Non-TIF'!F309</f>
        <v>Waverly-Shell Rock</v>
      </c>
      <c r="G309" s="8">
        <f>SUMIFS(TaxableValuation[Taxable Residential],TaxableValuation[Dist],$C309,TaxableValuation[Tif_NonTIF],$A$4)</f>
        <v>548387429</v>
      </c>
      <c r="H309" s="8">
        <f>SUMIFS(TaxableValuation[Taxable Ag Land],TaxableValuation[Dist],$C309,TaxableValuation[Tif_NonTIF],$A$4)</f>
        <v>111988050</v>
      </c>
      <c r="I309" s="8">
        <f>SUMIFS(TaxableValuation[Taxable Ag Building],TaxableValuation[Dist],$C309,TaxableValuation[Tif_NonTIF],$A$4)</f>
        <v>7613109</v>
      </c>
      <c r="J309" s="8">
        <f>SUMIFS(TaxableValuation[Taxable Commercial],TaxableValuation[Dist],$C309,TaxableValuation[Tif_NonTIF],$A$4)</f>
        <v>91907040</v>
      </c>
      <c r="K309" s="8">
        <f>SUMIFS(TaxableValuation[Taxable Industrial],TaxableValuation[Dist],$C309,TaxableValuation[Tif_NonTIF],$A$4)</f>
        <v>17386502</v>
      </c>
      <c r="L309" s="8">
        <f>SUMIFS(TaxableValuation[Taxable Reserved],TaxableValuation[Dist],$C309,TaxableValuation[Tif_NonTIF],$A$4)</f>
        <v>0</v>
      </c>
      <c r="M309" s="8">
        <f>SUMIFS(TaxableValuation[Taxable Reserved2],TaxableValuation[Dist],$C309,TaxableValuation[Tif_NonTIF],$A$4)</f>
        <v>0</v>
      </c>
      <c r="N309" s="8">
        <f>SUMIFS(TaxableValuation[Taxable Railroads],TaxableValuation[Dist],$C309,TaxableValuation[Tif_NonTIF],$A$4)</f>
        <v>5252687</v>
      </c>
      <c r="O309" s="8">
        <f>SUMIFS(TaxableValuation[Taxable Utilities],TaxableValuation[Dist],$C309,TaxableValuation[Tif_NonTIF],$A$4)</f>
        <v>1340110</v>
      </c>
      <c r="P309" s="8">
        <f>SUMIFS(TaxableValuation[Taxable Other],TaxableValuation[Dist],$C309,TaxableValuation[Tif_NonTIF],$A$4)</f>
        <v>0</v>
      </c>
      <c r="Q309" s="8">
        <f>SUMIFS(TaxableValuation[Taxable Gross],TaxableValuation[Dist],$C309,TaxableValuation[Tif_NonTIF],$A$4)</f>
        <v>783874927</v>
      </c>
      <c r="R309" s="8">
        <f>SUMIFS(TaxableValuation[Taxable Military Exempt],TaxableValuation[Dist],$C309,TaxableValuation[Tif_NonTIF],$A$4)</f>
        <v>1148240</v>
      </c>
      <c r="S309" s="8">
        <f>SUMIFS(TaxableValuation[Taxable Net],TaxableValuation[Dist],$C309,TaxableValuation[Tif_NonTIF],$A$4)</f>
        <v>782726687</v>
      </c>
      <c r="T309" s="8">
        <f>SUMIFS(TaxableValuation[Taxable Gas &amp; Elec Utilities],TaxableValuation[Dist],$C309,TaxableValuation[Tif_NonTIF],$A$4)</f>
        <v>21234355</v>
      </c>
      <c r="U309" s="8">
        <f t="shared" si="4"/>
        <v>803961042</v>
      </c>
    </row>
    <row r="310" spans="1:21" x14ac:dyDescent="0.25">
      <c r="A310">
        <f>'Assessed Non-TIF'!A310</f>
        <v>2024</v>
      </c>
      <c r="B310" t="str">
        <f>'Assessed Non-TIF'!B310</f>
        <v>15</v>
      </c>
      <c r="C310" t="str">
        <f>'Assessed Non-TIF'!C310</f>
        <v>6854</v>
      </c>
      <c r="D310" t="str">
        <f>'Assessed Non-TIF'!D310</f>
        <v>6854</v>
      </c>
      <c r="E310" t="str">
        <f>'Assessed Non-TIF'!E310</f>
        <v>WAYNE</v>
      </c>
      <c r="F310" t="str">
        <f>'Assessed Non-TIF'!F310</f>
        <v>Wayne</v>
      </c>
      <c r="G310" s="8">
        <f>SUMIFS(TaxableValuation[Taxable Residential],TaxableValuation[Dist],$C310,TaxableValuation[Tif_NonTIF],$A$4)</f>
        <v>100340457</v>
      </c>
      <c r="H310" s="8">
        <f>SUMIFS(TaxableValuation[Taxable Ag Land],TaxableValuation[Dist],$C310,TaxableValuation[Tif_NonTIF],$A$4)</f>
        <v>115848666</v>
      </c>
      <c r="I310" s="8">
        <f>SUMIFS(TaxableValuation[Taxable Ag Building],TaxableValuation[Dist],$C310,TaxableValuation[Tif_NonTIF],$A$4)</f>
        <v>5224282</v>
      </c>
      <c r="J310" s="8">
        <f>SUMIFS(TaxableValuation[Taxable Commercial],TaxableValuation[Dist],$C310,TaxableValuation[Tif_NonTIF],$A$4)</f>
        <v>10270128</v>
      </c>
      <c r="K310" s="8">
        <f>SUMIFS(TaxableValuation[Taxable Industrial],TaxableValuation[Dist],$C310,TaxableValuation[Tif_NonTIF],$A$4)</f>
        <v>7432653</v>
      </c>
      <c r="L310" s="8">
        <f>SUMIFS(TaxableValuation[Taxable Reserved],TaxableValuation[Dist],$C310,TaxableValuation[Tif_NonTIF],$A$4)</f>
        <v>0</v>
      </c>
      <c r="M310" s="8">
        <f>SUMIFS(TaxableValuation[Taxable Reserved2],TaxableValuation[Dist],$C310,TaxableValuation[Tif_NonTIF],$A$4)</f>
        <v>0</v>
      </c>
      <c r="N310" s="8">
        <f>SUMIFS(TaxableValuation[Taxable Railroads],TaxableValuation[Dist],$C310,TaxableValuation[Tif_NonTIF],$A$4)</f>
        <v>35380570</v>
      </c>
      <c r="O310" s="8">
        <f>SUMIFS(TaxableValuation[Taxable Utilities],TaxableValuation[Dist],$C310,TaxableValuation[Tif_NonTIF],$A$4)</f>
        <v>30589383</v>
      </c>
      <c r="P310" s="8">
        <f>SUMIFS(TaxableValuation[Taxable Other],TaxableValuation[Dist],$C310,TaxableValuation[Tif_NonTIF],$A$4)</f>
        <v>0</v>
      </c>
      <c r="Q310" s="8">
        <f>SUMIFS(TaxableValuation[Taxable Gross],TaxableValuation[Dist],$C310,TaxableValuation[Tif_NonTIF],$A$4)</f>
        <v>305086139</v>
      </c>
      <c r="R310" s="8">
        <f>SUMIFS(TaxableValuation[Taxable Military Exempt],TaxableValuation[Dist],$C310,TaxableValuation[Tif_NonTIF],$A$4)</f>
        <v>287060</v>
      </c>
      <c r="S310" s="8">
        <f>SUMIFS(TaxableValuation[Taxable Net],TaxableValuation[Dist],$C310,TaxableValuation[Tif_NonTIF],$A$4)</f>
        <v>304799079</v>
      </c>
      <c r="T310" s="8">
        <f>SUMIFS(TaxableValuation[Taxable Gas &amp; Elec Utilities],TaxableValuation[Dist],$C310,TaxableValuation[Tif_NonTIF],$A$4)</f>
        <v>5352321</v>
      </c>
      <c r="U310" s="8">
        <f t="shared" si="4"/>
        <v>310151400</v>
      </c>
    </row>
    <row r="311" spans="1:21" x14ac:dyDescent="0.25">
      <c r="A311">
        <f>'Assessed Non-TIF'!A311</f>
        <v>2024</v>
      </c>
      <c r="B311" t="str">
        <f>'Assessed Non-TIF'!B311</f>
        <v>05</v>
      </c>
      <c r="C311" t="str">
        <f>'Assessed Non-TIF'!C311</f>
        <v>4775</v>
      </c>
      <c r="D311" t="str">
        <f>'Assessed Non-TIF'!D311</f>
        <v>4775</v>
      </c>
      <c r="E311" t="str">
        <f>'Assessed Non-TIF'!E311</f>
        <v>WEBSTER CITY (NORTHEAST HAMILTON)</v>
      </c>
      <c r="F311" t="str">
        <f>'Assessed Non-TIF'!F311</f>
        <v>Webster City (Northeast Hamilton)</v>
      </c>
      <c r="G311" s="8">
        <f>SUMIFS(TaxableValuation[Taxable Residential],TaxableValuation[Dist],$C311,TaxableValuation[Tif_NonTIF],$A$4)</f>
        <v>31532007</v>
      </c>
      <c r="H311" s="8">
        <f>SUMIFS(TaxableValuation[Taxable Ag Land],TaxableValuation[Dist],$C311,TaxableValuation[Tif_NonTIF],$A$4)</f>
        <v>123634810</v>
      </c>
      <c r="I311" s="8">
        <f>SUMIFS(TaxableValuation[Taxable Ag Building],TaxableValuation[Dist],$C311,TaxableValuation[Tif_NonTIF],$A$4)</f>
        <v>3664436</v>
      </c>
      <c r="J311" s="8">
        <f>SUMIFS(TaxableValuation[Taxable Commercial],TaxableValuation[Dist],$C311,TaxableValuation[Tif_NonTIF],$A$4)</f>
        <v>21541324</v>
      </c>
      <c r="K311" s="8">
        <f>SUMIFS(TaxableValuation[Taxable Industrial],TaxableValuation[Dist],$C311,TaxableValuation[Tif_NonTIF],$A$4)</f>
        <v>49306207</v>
      </c>
      <c r="L311" s="8">
        <f>SUMIFS(TaxableValuation[Taxable Reserved],TaxableValuation[Dist],$C311,TaxableValuation[Tif_NonTIF],$A$4)</f>
        <v>0</v>
      </c>
      <c r="M311" s="8">
        <f>SUMIFS(TaxableValuation[Taxable Reserved2],TaxableValuation[Dist],$C311,TaxableValuation[Tif_NonTIF],$A$4)</f>
        <v>0</v>
      </c>
      <c r="N311" s="8">
        <f>SUMIFS(TaxableValuation[Taxable Railroads],TaxableValuation[Dist],$C311,TaxableValuation[Tif_NonTIF],$A$4)</f>
        <v>8136977</v>
      </c>
      <c r="O311" s="8">
        <f>SUMIFS(TaxableValuation[Taxable Utilities],TaxableValuation[Dist],$C311,TaxableValuation[Tif_NonTIF],$A$4)</f>
        <v>149886</v>
      </c>
      <c r="P311" s="8">
        <f>SUMIFS(TaxableValuation[Taxable Other],TaxableValuation[Dist],$C311,TaxableValuation[Tif_NonTIF],$A$4)</f>
        <v>0</v>
      </c>
      <c r="Q311" s="8">
        <f>SUMIFS(TaxableValuation[Taxable Gross],TaxableValuation[Dist],$C311,TaxableValuation[Tif_NonTIF],$A$4)</f>
        <v>237965647</v>
      </c>
      <c r="R311" s="8">
        <f>SUMIFS(TaxableValuation[Taxable Military Exempt],TaxableValuation[Dist],$C311,TaxableValuation[Tif_NonTIF],$A$4)</f>
        <v>114824</v>
      </c>
      <c r="S311" s="8">
        <f>SUMIFS(TaxableValuation[Taxable Net],TaxableValuation[Dist],$C311,TaxableValuation[Tif_NonTIF],$A$4)</f>
        <v>237850823</v>
      </c>
      <c r="T311" s="8">
        <f>SUMIFS(TaxableValuation[Taxable Gas &amp; Elec Utilities],TaxableValuation[Dist],$C311,TaxableValuation[Tif_NonTIF],$A$4)</f>
        <v>2175494</v>
      </c>
      <c r="U311" s="8">
        <f t="shared" si="4"/>
        <v>240026317</v>
      </c>
    </row>
    <row r="312" spans="1:21" x14ac:dyDescent="0.25">
      <c r="A312">
        <f>'Assessed Non-TIF'!A312</f>
        <v>2024</v>
      </c>
      <c r="B312" t="str">
        <f>'Assessed Non-TIF'!B312</f>
        <v>05</v>
      </c>
      <c r="C312" t="str">
        <f>'Assessed Non-TIF'!C312</f>
        <v>6867</v>
      </c>
      <c r="D312" t="str">
        <f>'Assessed Non-TIF'!D312</f>
        <v>6867</v>
      </c>
      <c r="E312" t="str">
        <f>'Assessed Non-TIF'!E312</f>
        <v>WEBSTER CITY (WEBSTER CITY)</v>
      </c>
      <c r="F312" t="str">
        <f>'Assessed Non-TIF'!F312</f>
        <v>Webster City</v>
      </c>
      <c r="G312" s="8">
        <f>SUMIFS(TaxableValuation[Taxable Residential],TaxableValuation[Dist],$C312,TaxableValuation[Tif_NonTIF],$A$4)</f>
        <v>247135736</v>
      </c>
      <c r="H312" s="8">
        <f>SUMIFS(TaxableValuation[Taxable Ag Land],TaxableValuation[Dist],$C312,TaxableValuation[Tif_NonTIF],$A$4)</f>
        <v>154290552</v>
      </c>
      <c r="I312" s="8">
        <f>SUMIFS(TaxableValuation[Taxable Ag Building],TaxableValuation[Dist],$C312,TaxableValuation[Tif_NonTIF],$A$4)</f>
        <v>2590089</v>
      </c>
      <c r="J312" s="8">
        <f>SUMIFS(TaxableValuation[Taxable Commercial],TaxableValuation[Dist],$C312,TaxableValuation[Tif_NonTIF],$A$4)</f>
        <v>61897627</v>
      </c>
      <c r="K312" s="8">
        <f>SUMIFS(TaxableValuation[Taxable Industrial],TaxableValuation[Dist],$C312,TaxableValuation[Tif_NonTIF],$A$4)</f>
        <v>34393581</v>
      </c>
      <c r="L312" s="8">
        <f>SUMIFS(TaxableValuation[Taxable Reserved],TaxableValuation[Dist],$C312,TaxableValuation[Tif_NonTIF],$A$4)</f>
        <v>0</v>
      </c>
      <c r="M312" s="8">
        <f>SUMIFS(TaxableValuation[Taxable Reserved2],TaxableValuation[Dist],$C312,TaxableValuation[Tif_NonTIF],$A$4)</f>
        <v>0</v>
      </c>
      <c r="N312" s="8">
        <f>SUMIFS(TaxableValuation[Taxable Railroads],TaxableValuation[Dist],$C312,TaxableValuation[Tif_NonTIF],$A$4)</f>
        <v>19119453</v>
      </c>
      <c r="O312" s="8">
        <f>SUMIFS(TaxableValuation[Taxable Utilities],TaxableValuation[Dist],$C312,TaxableValuation[Tif_NonTIF],$A$4)</f>
        <v>2382123</v>
      </c>
      <c r="P312" s="8">
        <f>SUMIFS(TaxableValuation[Taxable Other],TaxableValuation[Dist],$C312,TaxableValuation[Tif_NonTIF],$A$4)</f>
        <v>12500</v>
      </c>
      <c r="Q312" s="8">
        <f>SUMIFS(TaxableValuation[Taxable Gross],TaxableValuation[Dist],$C312,TaxableValuation[Tif_NonTIF],$A$4)</f>
        <v>521821661</v>
      </c>
      <c r="R312" s="8">
        <f>SUMIFS(TaxableValuation[Taxable Military Exempt],TaxableValuation[Dist],$C312,TaxableValuation[Tif_NonTIF],$A$4)</f>
        <v>675980</v>
      </c>
      <c r="S312" s="8">
        <f>SUMIFS(TaxableValuation[Taxable Net],TaxableValuation[Dist],$C312,TaxableValuation[Tif_NonTIF],$A$4)</f>
        <v>521145681</v>
      </c>
      <c r="T312" s="8">
        <f>SUMIFS(TaxableValuation[Taxable Gas &amp; Elec Utilities],TaxableValuation[Dist],$C312,TaxableValuation[Tif_NonTIF],$A$4)</f>
        <v>4436825</v>
      </c>
      <c r="U312" s="8">
        <f t="shared" si="4"/>
        <v>525582506</v>
      </c>
    </row>
    <row r="313" spans="1:21" x14ac:dyDescent="0.25">
      <c r="A313">
        <f>'Assessed Non-TIF'!A313</f>
        <v>2024</v>
      </c>
      <c r="B313" t="str">
        <f>'Assessed Non-TIF'!B313</f>
        <v>05</v>
      </c>
      <c r="C313" t="str">
        <f>'Assessed Non-TIF'!C313</f>
        <v>6921</v>
      </c>
      <c r="D313" t="str">
        <f>'Assessed Non-TIF'!D313</f>
        <v>6921</v>
      </c>
      <c r="E313" t="str">
        <f>'Assessed Non-TIF'!E313</f>
        <v>WEST BEND-MALLARD</v>
      </c>
      <c r="F313" t="str">
        <f>'Assessed Non-TIF'!F313</f>
        <v>West Bend-Mallard</v>
      </c>
      <c r="G313" s="8">
        <f>SUMIFS(TaxableValuation[Taxable Residential],TaxableValuation[Dist],$C313,TaxableValuation[Tif_NonTIF],$A$4)</f>
        <v>50196666</v>
      </c>
      <c r="H313" s="8">
        <f>SUMIFS(TaxableValuation[Taxable Ag Land],TaxableValuation[Dist],$C313,TaxableValuation[Tif_NonTIF],$A$4)</f>
        <v>136620837</v>
      </c>
      <c r="I313" s="8">
        <f>SUMIFS(TaxableValuation[Taxable Ag Building],TaxableValuation[Dist],$C313,TaxableValuation[Tif_NonTIF],$A$4)</f>
        <v>12163833</v>
      </c>
      <c r="J313" s="8">
        <f>SUMIFS(TaxableValuation[Taxable Commercial],TaxableValuation[Dist],$C313,TaxableValuation[Tif_NonTIF],$A$4)</f>
        <v>16976720</v>
      </c>
      <c r="K313" s="8">
        <f>SUMIFS(TaxableValuation[Taxable Industrial],TaxableValuation[Dist],$C313,TaxableValuation[Tif_NonTIF],$A$4)</f>
        <v>4667248</v>
      </c>
      <c r="L313" s="8">
        <f>SUMIFS(TaxableValuation[Taxable Reserved],TaxableValuation[Dist],$C313,TaxableValuation[Tif_NonTIF],$A$4)</f>
        <v>0</v>
      </c>
      <c r="M313" s="8">
        <f>SUMIFS(TaxableValuation[Taxable Reserved2],TaxableValuation[Dist],$C313,TaxableValuation[Tif_NonTIF],$A$4)</f>
        <v>0</v>
      </c>
      <c r="N313" s="8">
        <f>SUMIFS(TaxableValuation[Taxable Railroads],TaxableValuation[Dist],$C313,TaxableValuation[Tif_NonTIF],$A$4)</f>
        <v>16461093</v>
      </c>
      <c r="O313" s="8">
        <f>SUMIFS(TaxableValuation[Taxable Utilities],TaxableValuation[Dist],$C313,TaxableValuation[Tif_NonTIF],$A$4)</f>
        <v>641746</v>
      </c>
      <c r="P313" s="8">
        <f>SUMIFS(TaxableValuation[Taxable Other],TaxableValuation[Dist],$C313,TaxableValuation[Tif_NonTIF],$A$4)</f>
        <v>0</v>
      </c>
      <c r="Q313" s="8">
        <f>SUMIFS(TaxableValuation[Taxable Gross],TaxableValuation[Dist],$C313,TaxableValuation[Tif_NonTIF],$A$4)</f>
        <v>237728143</v>
      </c>
      <c r="R313" s="8">
        <f>SUMIFS(TaxableValuation[Taxable Military Exempt],TaxableValuation[Dist],$C313,TaxableValuation[Tif_NonTIF],$A$4)</f>
        <v>177792</v>
      </c>
      <c r="S313" s="8">
        <f>SUMIFS(TaxableValuation[Taxable Net],TaxableValuation[Dist],$C313,TaxableValuation[Tif_NonTIF],$A$4)</f>
        <v>237550351</v>
      </c>
      <c r="T313" s="8">
        <f>SUMIFS(TaxableValuation[Taxable Gas &amp; Elec Utilities],TaxableValuation[Dist],$C313,TaxableValuation[Tif_NonTIF],$A$4)</f>
        <v>2238822</v>
      </c>
      <c r="U313" s="8">
        <f t="shared" si="4"/>
        <v>239789173</v>
      </c>
    </row>
    <row r="314" spans="1:21" x14ac:dyDescent="0.25">
      <c r="A314">
        <f>'Assessed Non-TIF'!A314</f>
        <v>2024</v>
      </c>
      <c r="B314" t="str">
        <f>'Assessed Non-TIF'!B314</f>
        <v>10</v>
      </c>
      <c r="C314" t="str">
        <f>'Assessed Non-TIF'!C314</f>
        <v>6930</v>
      </c>
      <c r="D314" t="str">
        <f>'Assessed Non-TIF'!D314</f>
        <v>6930</v>
      </c>
      <c r="E314" t="str">
        <f>'Assessed Non-TIF'!E314</f>
        <v>WEST BRANCH</v>
      </c>
      <c r="F314" t="str">
        <f>'Assessed Non-TIF'!F314</f>
        <v>West Branch</v>
      </c>
      <c r="G314" s="8">
        <f>SUMIFS(TaxableValuation[Taxable Residential],TaxableValuation[Dist],$C314,TaxableValuation[Tif_NonTIF],$A$4)</f>
        <v>204411805</v>
      </c>
      <c r="H314" s="8">
        <f>SUMIFS(TaxableValuation[Taxable Ag Land],TaxableValuation[Dist],$C314,TaxableValuation[Tif_NonTIF],$A$4)</f>
        <v>86200632</v>
      </c>
      <c r="I314" s="8">
        <f>SUMIFS(TaxableValuation[Taxable Ag Building],TaxableValuation[Dist],$C314,TaxableValuation[Tif_NonTIF],$A$4)</f>
        <v>4051359</v>
      </c>
      <c r="J314" s="8">
        <f>SUMIFS(TaxableValuation[Taxable Commercial],TaxableValuation[Dist],$C314,TaxableValuation[Tif_NonTIF],$A$4)</f>
        <v>89765936</v>
      </c>
      <c r="K314" s="8">
        <f>SUMIFS(TaxableValuation[Taxable Industrial],TaxableValuation[Dist],$C314,TaxableValuation[Tif_NonTIF],$A$4)</f>
        <v>11339002</v>
      </c>
      <c r="L314" s="8">
        <f>SUMIFS(TaxableValuation[Taxable Reserved],TaxableValuation[Dist],$C314,TaxableValuation[Tif_NonTIF],$A$4)</f>
        <v>0</v>
      </c>
      <c r="M314" s="8">
        <f>SUMIFS(TaxableValuation[Taxable Reserved2],TaxableValuation[Dist],$C314,TaxableValuation[Tif_NonTIF],$A$4)</f>
        <v>0</v>
      </c>
      <c r="N314" s="8">
        <f>SUMIFS(TaxableValuation[Taxable Railroads],TaxableValuation[Dist],$C314,TaxableValuation[Tif_NonTIF],$A$4)</f>
        <v>1381642</v>
      </c>
      <c r="O314" s="8">
        <f>SUMIFS(TaxableValuation[Taxable Utilities],TaxableValuation[Dist],$C314,TaxableValuation[Tif_NonTIF],$A$4)</f>
        <v>13394118</v>
      </c>
      <c r="P314" s="8">
        <f>SUMIFS(TaxableValuation[Taxable Other],TaxableValuation[Dist],$C314,TaxableValuation[Tif_NonTIF],$A$4)</f>
        <v>0</v>
      </c>
      <c r="Q314" s="8">
        <f>SUMIFS(TaxableValuation[Taxable Gross],TaxableValuation[Dist],$C314,TaxableValuation[Tif_NonTIF],$A$4)</f>
        <v>410544494</v>
      </c>
      <c r="R314" s="8">
        <f>SUMIFS(TaxableValuation[Taxable Military Exempt],TaxableValuation[Dist],$C314,TaxableValuation[Tif_NonTIF],$A$4)</f>
        <v>308165</v>
      </c>
      <c r="S314" s="8">
        <f>SUMIFS(TaxableValuation[Taxable Net],TaxableValuation[Dist],$C314,TaxableValuation[Tif_NonTIF],$A$4)</f>
        <v>410236329</v>
      </c>
      <c r="T314" s="8">
        <f>SUMIFS(TaxableValuation[Taxable Gas &amp; Elec Utilities],TaxableValuation[Dist],$C314,TaxableValuation[Tif_NonTIF],$A$4)</f>
        <v>5532787</v>
      </c>
      <c r="U314" s="8">
        <f t="shared" si="4"/>
        <v>415769116</v>
      </c>
    </row>
    <row r="315" spans="1:21" x14ac:dyDescent="0.25">
      <c r="A315">
        <f>'Assessed Non-TIF'!A315</f>
        <v>2024</v>
      </c>
      <c r="B315" t="str">
        <f>'Assessed Non-TIF'!B315</f>
        <v>15</v>
      </c>
      <c r="C315" t="str">
        <f>'Assessed Non-TIF'!C315</f>
        <v>6937</v>
      </c>
      <c r="D315" t="str">
        <f>'Assessed Non-TIF'!D315</f>
        <v>6937</v>
      </c>
      <c r="E315" t="str">
        <f>'Assessed Non-TIF'!E315</f>
        <v>WEST BURLINGTON</v>
      </c>
      <c r="F315" t="str">
        <f>'Assessed Non-TIF'!F315</f>
        <v>West Burlington</v>
      </c>
      <c r="G315" s="8">
        <f>SUMIFS(TaxableValuation[Taxable Residential],TaxableValuation[Dist],$C315,TaxableValuation[Tif_NonTIF],$A$4)</f>
        <v>67467153</v>
      </c>
      <c r="H315" s="8">
        <f>SUMIFS(TaxableValuation[Taxable Ag Land],TaxableValuation[Dist],$C315,TaxableValuation[Tif_NonTIF],$A$4)</f>
        <v>326328</v>
      </c>
      <c r="I315" s="8">
        <f>SUMIFS(TaxableValuation[Taxable Ag Building],TaxableValuation[Dist],$C315,TaxableValuation[Tif_NonTIF],$A$4)</f>
        <v>17483</v>
      </c>
      <c r="J315" s="8">
        <f>SUMIFS(TaxableValuation[Taxable Commercial],TaxableValuation[Dist],$C315,TaxableValuation[Tif_NonTIF],$A$4)</f>
        <v>87533022</v>
      </c>
      <c r="K315" s="8">
        <f>SUMIFS(TaxableValuation[Taxable Industrial],TaxableValuation[Dist],$C315,TaxableValuation[Tif_NonTIF],$A$4)</f>
        <v>10144101</v>
      </c>
      <c r="L315" s="8">
        <f>SUMIFS(TaxableValuation[Taxable Reserved],TaxableValuation[Dist],$C315,TaxableValuation[Tif_NonTIF],$A$4)</f>
        <v>0</v>
      </c>
      <c r="M315" s="8">
        <f>SUMIFS(TaxableValuation[Taxable Reserved2],TaxableValuation[Dist],$C315,TaxableValuation[Tif_NonTIF],$A$4)</f>
        <v>0</v>
      </c>
      <c r="N315" s="8">
        <f>SUMIFS(TaxableValuation[Taxable Railroads],TaxableValuation[Dist],$C315,TaxableValuation[Tif_NonTIF],$A$4)</f>
        <v>970446</v>
      </c>
      <c r="O315" s="8">
        <f>SUMIFS(TaxableValuation[Taxable Utilities],TaxableValuation[Dist],$C315,TaxableValuation[Tif_NonTIF],$A$4)</f>
        <v>116130</v>
      </c>
      <c r="P315" s="8">
        <f>SUMIFS(TaxableValuation[Taxable Other],TaxableValuation[Dist],$C315,TaxableValuation[Tif_NonTIF],$A$4)</f>
        <v>0</v>
      </c>
      <c r="Q315" s="8">
        <f>SUMIFS(TaxableValuation[Taxable Gross],TaxableValuation[Dist],$C315,TaxableValuation[Tif_NonTIF],$A$4)</f>
        <v>166574663</v>
      </c>
      <c r="R315" s="8">
        <f>SUMIFS(TaxableValuation[Taxable Military Exempt],TaxableValuation[Dist],$C315,TaxableValuation[Tif_NonTIF],$A$4)</f>
        <v>218536</v>
      </c>
      <c r="S315" s="8">
        <f>SUMIFS(TaxableValuation[Taxable Net],TaxableValuation[Dist],$C315,TaxableValuation[Tif_NonTIF],$A$4)</f>
        <v>166356127</v>
      </c>
      <c r="T315" s="8">
        <f>SUMIFS(TaxableValuation[Taxable Gas &amp; Elec Utilities],TaxableValuation[Dist],$C315,TaxableValuation[Tif_NonTIF],$A$4)</f>
        <v>4688680</v>
      </c>
      <c r="U315" s="8">
        <f t="shared" si="4"/>
        <v>171044807</v>
      </c>
    </row>
    <row r="316" spans="1:21" x14ac:dyDescent="0.25">
      <c r="A316">
        <f>'Assessed Non-TIF'!A316</f>
        <v>2024</v>
      </c>
      <c r="B316" t="str">
        <f>'Assessed Non-TIF'!B316</f>
        <v>01</v>
      </c>
      <c r="C316" t="str">
        <f>'Assessed Non-TIF'!C316</f>
        <v>6943</v>
      </c>
      <c r="D316" t="str">
        <f>'Assessed Non-TIF'!D316</f>
        <v>6943</v>
      </c>
      <c r="E316" t="str">
        <f>'Assessed Non-TIF'!E316</f>
        <v>WEST CENTRAL</v>
      </c>
      <c r="F316" t="str">
        <f>'Assessed Non-TIF'!F316</f>
        <v>West Central</v>
      </c>
      <c r="G316" s="8">
        <f>SUMIFS(TaxableValuation[Taxable Residential],TaxableValuation[Dist],$C316,TaxableValuation[Tif_NonTIF],$A$4)</f>
        <v>47692515</v>
      </c>
      <c r="H316" s="8">
        <f>SUMIFS(TaxableValuation[Taxable Ag Land],TaxableValuation[Dist],$C316,TaxableValuation[Tif_NonTIF],$A$4)</f>
        <v>114243245</v>
      </c>
      <c r="I316" s="8">
        <f>SUMIFS(TaxableValuation[Taxable Ag Building],TaxableValuation[Dist],$C316,TaxableValuation[Tif_NonTIF],$A$4)</f>
        <v>9719584</v>
      </c>
      <c r="J316" s="8">
        <f>SUMIFS(TaxableValuation[Taxable Commercial],TaxableValuation[Dist],$C316,TaxableValuation[Tif_NonTIF],$A$4)</f>
        <v>2887064</v>
      </c>
      <c r="K316" s="8">
        <f>SUMIFS(TaxableValuation[Taxable Industrial],TaxableValuation[Dist],$C316,TaxableValuation[Tif_NonTIF],$A$4)</f>
        <v>77238</v>
      </c>
      <c r="L316" s="8">
        <f>SUMIFS(TaxableValuation[Taxable Reserved],TaxableValuation[Dist],$C316,TaxableValuation[Tif_NonTIF],$A$4)</f>
        <v>0</v>
      </c>
      <c r="M316" s="8">
        <f>SUMIFS(TaxableValuation[Taxable Reserved2],TaxableValuation[Dist],$C316,TaxableValuation[Tif_NonTIF],$A$4)</f>
        <v>0</v>
      </c>
      <c r="N316" s="8">
        <f>SUMIFS(TaxableValuation[Taxable Railroads],TaxableValuation[Dist],$C316,TaxableValuation[Tif_NonTIF],$A$4)</f>
        <v>0</v>
      </c>
      <c r="O316" s="8">
        <f>SUMIFS(TaxableValuation[Taxable Utilities],TaxableValuation[Dist],$C316,TaxableValuation[Tif_NonTIF],$A$4)</f>
        <v>11407331</v>
      </c>
      <c r="P316" s="8">
        <f>SUMIFS(TaxableValuation[Taxable Other],TaxableValuation[Dist],$C316,TaxableValuation[Tif_NonTIF],$A$4)</f>
        <v>0</v>
      </c>
      <c r="Q316" s="8">
        <f>SUMIFS(TaxableValuation[Taxable Gross],TaxableValuation[Dist],$C316,TaxableValuation[Tif_NonTIF],$A$4)</f>
        <v>186026977</v>
      </c>
      <c r="R316" s="8">
        <f>SUMIFS(TaxableValuation[Taxable Military Exempt],TaxableValuation[Dist],$C316,TaxableValuation[Tif_NonTIF],$A$4)</f>
        <v>157420</v>
      </c>
      <c r="S316" s="8">
        <f>SUMIFS(TaxableValuation[Taxable Net],TaxableValuation[Dist],$C316,TaxableValuation[Tif_NonTIF],$A$4)</f>
        <v>185869557</v>
      </c>
      <c r="T316" s="8">
        <f>SUMIFS(TaxableValuation[Taxable Gas &amp; Elec Utilities],TaxableValuation[Dist],$C316,TaxableValuation[Tif_NonTIF],$A$4)</f>
        <v>2663034</v>
      </c>
      <c r="U316" s="8">
        <f t="shared" si="4"/>
        <v>188532591</v>
      </c>
    </row>
    <row r="317" spans="1:21" x14ac:dyDescent="0.25">
      <c r="A317">
        <f>'Assessed Non-TIF'!A317</f>
        <v>2024</v>
      </c>
      <c r="B317" t="str">
        <f>'Assessed Non-TIF'!B317</f>
        <v>11</v>
      </c>
      <c r="C317" t="str">
        <f>'Assessed Non-TIF'!C317</f>
        <v>6264</v>
      </c>
      <c r="D317" t="str">
        <f>'Assessed Non-TIF'!D317</f>
        <v>6264</v>
      </c>
      <c r="E317" t="str">
        <f>'Assessed Non-TIF'!E317</f>
        <v>WEST CENTRAL VALLEY</v>
      </c>
      <c r="F317" t="str">
        <f>'Assessed Non-TIF'!F317</f>
        <v>West Central Valley</v>
      </c>
      <c r="G317" s="8">
        <f>SUMIFS(TaxableValuation[Taxable Residential],TaxableValuation[Dist],$C317,TaxableValuation[Tif_NonTIF],$A$4)</f>
        <v>162457819</v>
      </c>
      <c r="H317" s="8">
        <f>SUMIFS(TaxableValuation[Taxable Ag Land],TaxableValuation[Dist],$C317,TaxableValuation[Tif_NonTIF],$A$4)</f>
        <v>131660734</v>
      </c>
      <c r="I317" s="8">
        <f>SUMIFS(TaxableValuation[Taxable Ag Building],TaxableValuation[Dist],$C317,TaxableValuation[Tif_NonTIF],$A$4)</f>
        <v>3538098</v>
      </c>
      <c r="J317" s="8">
        <f>SUMIFS(TaxableValuation[Taxable Commercial],TaxableValuation[Dist],$C317,TaxableValuation[Tif_NonTIF],$A$4)</f>
        <v>30075648</v>
      </c>
      <c r="K317" s="8">
        <f>SUMIFS(TaxableValuation[Taxable Industrial],TaxableValuation[Dist],$C317,TaxableValuation[Tif_NonTIF],$A$4)</f>
        <v>41868278</v>
      </c>
      <c r="L317" s="8">
        <f>SUMIFS(TaxableValuation[Taxable Reserved],TaxableValuation[Dist],$C317,TaxableValuation[Tif_NonTIF],$A$4)</f>
        <v>0</v>
      </c>
      <c r="M317" s="8">
        <f>SUMIFS(TaxableValuation[Taxable Reserved2],TaxableValuation[Dist],$C317,TaxableValuation[Tif_NonTIF],$A$4)</f>
        <v>0</v>
      </c>
      <c r="N317" s="8">
        <f>SUMIFS(TaxableValuation[Taxable Railroads],TaxableValuation[Dist],$C317,TaxableValuation[Tif_NonTIF],$A$4)</f>
        <v>4170102</v>
      </c>
      <c r="O317" s="8">
        <f>SUMIFS(TaxableValuation[Taxable Utilities],TaxableValuation[Dist],$C317,TaxableValuation[Tif_NonTIF],$A$4)</f>
        <v>193103213</v>
      </c>
      <c r="P317" s="8">
        <f>SUMIFS(TaxableValuation[Taxable Other],TaxableValuation[Dist],$C317,TaxableValuation[Tif_NonTIF],$A$4)</f>
        <v>0</v>
      </c>
      <c r="Q317" s="8">
        <f>SUMIFS(TaxableValuation[Taxable Gross],TaxableValuation[Dist],$C317,TaxableValuation[Tif_NonTIF],$A$4)</f>
        <v>566873892</v>
      </c>
      <c r="R317" s="8">
        <f>SUMIFS(TaxableValuation[Taxable Military Exempt],TaxableValuation[Dist],$C317,TaxableValuation[Tif_NonTIF],$A$4)</f>
        <v>514856</v>
      </c>
      <c r="S317" s="8">
        <f>SUMIFS(TaxableValuation[Taxable Net],TaxableValuation[Dist],$C317,TaxableValuation[Tif_NonTIF],$A$4)</f>
        <v>566359036</v>
      </c>
      <c r="T317" s="8">
        <f>SUMIFS(TaxableValuation[Taxable Gas &amp; Elec Utilities],TaxableValuation[Dist],$C317,TaxableValuation[Tif_NonTIF],$A$4)</f>
        <v>32372207</v>
      </c>
      <c r="U317" s="8">
        <f t="shared" si="4"/>
        <v>598731243</v>
      </c>
    </row>
    <row r="318" spans="1:21" x14ac:dyDescent="0.25">
      <c r="A318">
        <f>'Assessed Non-TIF'!A318</f>
        <v>2024</v>
      </c>
      <c r="B318" t="str">
        <f>'Assessed Non-TIF'!B318</f>
        <v>01</v>
      </c>
      <c r="C318" t="str">
        <f>'Assessed Non-TIF'!C318</f>
        <v>6950</v>
      </c>
      <c r="D318" t="str">
        <f>'Assessed Non-TIF'!D318</f>
        <v>6950</v>
      </c>
      <c r="E318" t="str">
        <f>'Assessed Non-TIF'!E318</f>
        <v>WEST DELAWARE CO</v>
      </c>
      <c r="F318" t="str">
        <f>'Assessed Non-TIF'!F318</f>
        <v>West Delaware Co</v>
      </c>
      <c r="G318" s="8">
        <f>SUMIFS(TaxableValuation[Taxable Residential],TaxableValuation[Dist],$C318,TaxableValuation[Tif_NonTIF],$A$4)</f>
        <v>323341476</v>
      </c>
      <c r="H318" s="8">
        <f>SUMIFS(TaxableValuation[Taxable Ag Land],TaxableValuation[Dist],$C318,TaxableValuation[Tif_NonTIF],$A$4)</f>
        <v>161494385</v>
      </c>
      <c r="I318" s="8">
        <f>SUMIFS(TaxableValuation[Taxable Ag Building],TaxableValuation[Dist],$C318,TaxableValuation[Tif_NonTIF],$A$4)</f>
        <v>16154753</v>
      </c>
      <c r="J318" s="8">
        <f>SUMIFS(TaxableValuation[Taxable Commercial],TaxableValuation[Dist],$C318,TaxableValuation[Tif_NonTIF],$A$4)</f>
        <v>73201466</v>
      </c>
      <c r="K318" s="8">
        <f>SUMIFS(TaxableValuation[Taxable Industrial],TaxableValuation[Dist],$C318,TaxableValuation[Tif_NonTIF],$A$4)</f>
        <v>30619069</v>
      </c>
      <c r="L318" s="8">
        <f>SUMIFS(TaxableValuation[Taxable Reserved],TaxableValuation[Dist],$C318,TaxableValuation[Tif_NonTIF],$A$4)</f>
        <v>0</v>
      </c>
      <c r="M318" s="8">
        <f>SUMIFS(TaxableValuation[Taxable Reserved2],TaxableValuation[Dist],$C318,TaxableValuation[Tif_NonTIF],$A$4)</f>
        <v>0</v>
      </c>
      <c r="N318" s="8">
        <f>SUMIFS(TaxableValuation[Taxable Railroads],TaxableValuation[Dist],$C318,TaxableValuation[Tif_NonTIF],$A$4)</f>
        <v>5314161</v>
      </c>
      <c r="O318" s="8">
        <f>SUMIFS(TaxableValuation[Taxable Utilities],TaxableValuation[Dist],$C318,TaxableValuation[Tif_NonTIF],$A$4)</f>
        <v>33038853</v>
      </c>
      <c r="P318" s="8">
        <f>SUMIFS(TaxableValuation[Taxable Other],TaxableValuation[Dist],$C318,TaxableValuation[Tif_NonTIF],$A$4)</f>
        <v>0</v>
      </c>
      <c r="Q318" s="8">
        <f>SUMIFS(TaxableValuation[Taxable Gross],TaxableValuation[Dist],$C318,TaxableValuation[Tif_NonTIF],$A$4)</f>
        <v>643164163</v>
      </c>
      <c r="R318" s="8">
        <f>SUMIFS(TaxableValuation[Taxable Military Exempt],TaxableValuation[Dist],$C318,TaxableValuation[Tif_NonTIF],$A$4)</f>
        <v>846364</v>
      </c>
      <c r="S318" s="8">
        <f>SUMIFS(TaxableValuation[Taxable Net],TaxableValuation[Dist],$C318,TaxableValuation[Tif_NonTIF],$A$4)</f>
        <v>642317799</v>
      </c>
      <c r="T318" s="8">
        <f>SUMIFS(TaxableValuation[Taxable Gas &amp; Elec Utilities],TaxableValuation[Dist],$C318,TaxableValuation[Tif_NonTIF],$A$4)</f>
        <v>13898273</v>
      </c>
      <c r="U318" s="8">
        <f t="shared" si="4"/>
        <v>656216072</v>
      </c>
    </row>
    <row r="319" spans="1:21" x14ac:dyDescent="0.25">
      <c r="A319">
        <f>'Assessed Non-TIF'!A319</f>
        <v>2024</v>
      </c>
      <c r="B319" t="str">
        <f>'Assessed Non-TIF'!B319</f>
        <v>11</v>
      </c>
      <c r="C319" t="str">
        <f>'Assessed Non-TIF'!C319</f>
        <v>6957</v>
      </c>
      <c r="D319" t="str">
        <f>'Assessed Non-TIF'!D319</f>
        <v>6957</v>
      </c>
      <c r="E319" t="str">
        <f>'Assessed Non-TIF'!E319</f>
        <v>WEST DES MOINES</v>
      </c>
      <c r="F319" t="str">
        <f>'Assessed Non-TIF'!F319</f>
        <v>West Des Moines</v>
      </c>
      <c r="G319" s="8">
        <f>SUMIFS(TaxableValuation[Taxable Residential],TaxableValuation[Dist],$C319,TaxableValuation[Tif_NonTIF],$A$4)</f>
        <v>3369648443</v>
      </c>
      <c r="H319" s="8">
        <f>SUMIFS(TaxableValuation[Taxable Ag Land],TaxableValuation[Dist],$C319,TaxableValuation[Tif_NonTIF],$A$4)</f>
        <v>2271948</v>
      </c>
      <c r="I319" s="8">
        <f>SUMIFS(TaxableValuation[Taxable Ag Building],TaxableValuation[Dist],$C319,TaxableValuation[Tif_NonTIF],$A$4)</f>
        <v>171970</v>
      </c>
      <c r="J319" s="8">
        <f>SUMIFS(TaxableValuation[Taxable Commercial],TaxableValuation[Dist],$C319,TaxableValuation[Tif_NonTIF],$A$4)</f>
        <v>1771265733</v>
      </c>
      <c r="K319" s="8">
        <f>SUMIFS(TaxableValuation[Taxable Industrial],TaxableValuation[Dist],$C319,TaxableValuation[Tif_NonTIF],$A$4)</f>
        <v>73117183</v>
      </c>
      <c r="L319" s="8">
        <f>SUMIFS(TaxableValuation[Taxable Reserved],TaxableValuation[Dist],$C319,TaxableValuation[Tif_NonTIF],$A$4)</f>
        <v>0</v>
      </c>
      <c r="M319" s="8">
        <f>SUMIFS(TaxableValuation[Taxable Reserved2],TaxableValuation[Dist],$C319,TaxableValuation[Tif_NonTIF],$A$4)</f>
        <v>0</v>
      </c>
      <c r="N319" s="8">
        <f>SUMIFS(TaxableValuation[Taxable Railroads],TaxableValuation[Dist],$C319,TaxableValuation[Tif_NonTIF],$A$4)</f>
        <v>6314287</v>
      </c>
      <c r="O319" s="8">
        <f>SUMIFS(TaxableValuation[Taxable Utilities],TaxableValuation[Dist],$C319,TaxableValuation[Tif_NonTIF],$A$4)</f>
        <v>11783222</v>
      </c>
      <c r="P319" s="8">
        <f>SUMIFS(TaxableValuation[Taxable Other],TaxableValuation[Dist],$C319,TaxableValuation[Tif_NonTIF],$A$4)</f>
        <v>0</v>
      </c>
      <c r="Q319" s="8">
        <f>SUMIFS(TaxableValuation[Taxable Gross],TaxableValuation[Dist],$C319,TaxableValuation[Tif_NonTIF],$A$4)</f>
        <v>5234572786</v>
      </c>
      <c r="R319" s="8">
        <f>SUMIFS(TaxableValuation[Taxable Military Exempt],TaxableValuation[Dist],$C319,TaxableValuation[Tif_NonTIF],$A$4)</f>
        <v>2890972</v>
      </c>
      <c r="S319" s="8">
        <f>SUMIFS(TaxableValuation[Taxable Net],TaxableValuation[Dist],$C319,TaxableValuation[Tif_NonTIF],$A$4)</f>
        <v>5231681814</v>
      </c>
      <c r="T319" s="8">
        <f>SUMIFS(TaxableValuation[Taxable Gas &amp; Elec Utilities],TaxableValuation[Dist],$C319,TaxableValuation[Tif_NonTIF],$A$4)</f>
        <v>76235952</v>
      </c>
      <c r="U319" s="8">
        <f t="shared" si="4"/>
        <v>5307917766</v>
      </c>
    </row>
    <row r="320" spans="1:21" x14ac:dyDescent="0.25">
      <c r="A320">
        <f>'Assessed Non-TIF'!A320</f>
        <v>2024</v>
      </c>
      <c r="B320" t="str">
        <f>'Assessed Non-TIF'!B320</f>
        <v>07</v>
      </c>
      <c r="C320" t="str">
        <f>'Assessed Non-TIF'!C320</f>
        <v>5922</v>
      </c>
      <c r="D320" t="str">
        <f>'Assessed Non-TIF'!D320</f>
        <v>5922</v>
      </c>
      <c r="E320" t="str">
        <f>'Assessed Non-TIF'!E320</f>
        <v>WEST FORK</v>
      </c>
      <c r="F320" t="str">
        <f>'Assessed Non-TIF'!F320</f>
        <v>West Fork</v>
      </c>
      <c r="G320" s="8">
        <f>SUMIFS(TaxableValuation[Taxable Residential],TaxableValuation[Dist],$C320,TaxableValuation[Tif_NonTIF],$A$4)</f>
        <v>129720106</v>
      </c>
      <c r="H320" s="8">
        <f>SUMIFS(TaxableValuation[Taxable Ag Land],TaxableValuation[Dist],$C320,TaxableValuation[Tif_NonTIF],$A$4)</f>
        <v>237698902</v>
      </c>
      <c r="I320" s="8">
        <f>SUMIFS(TaxableValuation[Taxable Ag Building],TaxableValuation[Dist],$C320,TaxableValuation[Tif_NonTIF],$A$4)</f>
        <v>13873375</v>
      </c>
      <c r="J320" s="8">
        <f>SUMIFS(TaxableValuation[Taxable Commercial],TaxableValuation[Dist],$C320,TaxableValuation[Tif_NonTIF],$A$4)</f>
        <v>25653609</v>
      </c>
      <c r="K320" s="8">
        <f>SUMIFS(TaxableValuation[Taxable Industrial],TaxableValuation[Dist],$C320,TaxableValuation[Tif_NonTIF],$A$4)</f>
        <v>12425173</v>
      </c>
      <c r="L320" s="8">
        <f>SUMIFS(TaxableValuation[Taxable Reserved],TaxableValuation[Dist],$C320,TaxableValuation[Tif_NonTIF],$A$4)</f>
        <v>0</v>
      </c>
      <c r="M320" s="8">
        <f>SUMIFS(TaxableValuation[Taxable Reserved2],TaxableValuation[Dist],$C320,TaxableValuation[Tif_NonTIF],$A$4)</f>
        <v>0</v>
      </c>
      <c r="N320" s="8">
        <f>SUMIFS(TaxableValuation[Taxable Railroads],TaxableValuation[Dist],$C320,TaxableValuation[Tif_NonTIF],$A$4)</f>
        <v>24417136</v>
      </c>
      <c r="O320" s="8">
        <f>SUMIFS(TaxableValuation[Taxable Utilities],TaxableValuation[Dist],$C320,TaxableValuation[Tif_NonTIF],$A$4)</f>
        <v>7868822</v>
      </c>
      <c r="P320" s="8">
        <f>SUMIFS(TaxableValuation[Taxable Other],TaxableValuation[Dist],$C320,TaxableValuation[Tif_NonTIF],$A$4)</f>
        <v>0</v>
      </c>
      <c r="Q320" s="8">
        <f>SUMIFS(TaxableValuation[Taxable Gross],TaxableValuation[Dist],$C320,TaxableValuation[Tif_NonTIF],$A$4)</f>
        <v>451657123</v>
      </c>
      <c r="R320" s="8">
        <f>SUMIFS(TaxableValuation[Taxable Military Exempt],TaxableValuation[Dist],$C320,TaxableValuation[Tif_NonTIF],$A$4)</f>
        <v>392624</v>
      </c>
      <c r="S320" s="8">
        <f>SUMIFS(TaxableValuation[Taxable Net],TaxableValuation[Dist],$C320,TaxableValuation[Tif_NonTIF],$A$4)</f>
        <v>451264499</v>
      </c>
      <c r="T320" s="8">
        <f>SUMIFS(TaxableValuation[Taxable Gas &amp; Elec Utilities],TaxableValuation[Dist],$C320,TaxableValuation[Tif_NonTIF],$A$4)</f>
        <v>8627856</v>
      </c>
      <c r="U320" s="8">
        <f t="shared" si="4"/>
        <v>459892355</v>
      </c>
    </row>
    <row r="321" spans="1:21" x14ac:dyDescent="0.25">
      <c r="A321">
        <f>'Assessed Non-TIF'!A321</f>
        <v>2024</v>
      </c>
      <c r="B321" t="str">
        <f>'Assessed Non-TIF'!B321</f>
        <v>07</v>
      </c>
      <c r="C321" t="str">
        <f>'Assessed Non-TIF'!C321</f>
        <v>0819</v>
      </c>
      <c r="D321" t="str">
        <f>'Assessed Non-TIF'!D321</f>
        <v>0819</v>
      </c>
      <c r="E321" t="str">
        <f>'Assessed Non-TIF'!E321</f>
        <v>WEST HANCOCK</v>
      </c>
      <c r="F321" t="str">
        <f>'Assessed Non-TIF'!F321</f>
        <v>West Hancock</v>
      </c>
      <c r="G321" s="8">
        <f>SUMIFS(TaxableValuation[Taxable Residential],TaxableValuation[Dist],$C321,TaxableValuation[Tif_NonTIF],$A$4)</f>
        <v>103806042</v>
      </c>
      <c r="H321" s="8">
        <f>SUMIFS(TaxableValuation[Taxable Ag Land],TaxableValuation[Dist],$C321,TaxableValuation[Tif_NonTIF],$A$4)</f>
        <v>156416617</v>
      </c>
      <c r="I321" s="8">
        <f>SUMIFS(TaxableValuation[Taxable Ag Building],TaxableValuation[Dist],$C321,TaxableValuation[Tif_NonTIF],$A$4)</f>
        <v>12190101</v>
      </c>
      <c r="J321" s="8">
        <f>SUMIFS(TaxableValuation[Taxable Commercial],TaxableValuation[Dist],$C321,TaxableValuation[Tif_NonTIF],$A$4)</f>
        <v>26707031</v>
      </c>
      <c r="K321" s="8">
        <f>SUMIFS(TaxableValuation[Taxable Industrial],TaxableValuation[Dist],$C321,TaxableValuation[Tif_NonTIF],$A$4)</f>
        <v>18360869</v>
      </c>
      <c r="L321" s="8">
        <f>SUMIFS(TaxableValuation[Taxable Reserved],TaxableValuation[Dist],$C321,TaxableValuation[Tif_NonTIF],$A$4)</f>
        <v>0</v>
      </c>
      <c r="M321" s="8">
        <f>SUMIFS(TaxableValuation[Taxable Reserved2],TaxableValuation[Dist],$C321,TaxableValuation[Tif_NonTIF],$A$4)</f>
        <v>0</v>
      </c>
      <c r="N321" s="8">
        <f>SUMIFS(TaxableValuation[Taxable Railroads],TaxableValuation[Dist],$C321,TaxableValuation[Tif_NonTIF],$A$4)</f>
        <v>8264286</v>
      </c>
      <c r="O321" s="8">
        <f>SUMIFS(TaxableValuation[Taxable Utilities],TaxableValuation[Dist],$C321,TaxableValuation[Tif_NonTIF],$A$4)</f>
        <v>1215113</v>
      </c>
      <c r="P321" s="8">
        <f>SUMIFS(TaxableValuation[Taxable Other],TaxableValuation[Dist],$C321,TaxableValuation[Tif_NonTIF],$A$4)</f>
        <v>0</v>
      </c>
      <c r="Q321" s="8">
        <f>SUMIFS(TaxableValuation[Taxable Gross],TaxableValuation[Dist],$C321,TaxableValuation[Tif_NonTIF],$A$4)</f>
        <v>326960059</v>
      </c>
      <c r="R321" s="8">
        <f>SUMIFS(TaxableValuation[Taxable Military Exempt],TaxableValuation[Dist],$C321,TaxableValuation[Tif_NonTIF],$A$4)</f>
        <v>302423</v>
      </c>
      <c r="S321" s="8">
        <f>SUMIFS(TaxableValuation[Taxable Net],TaxableValuation[Dist],$C321,TaxableValuation[Tif_NonTIF],$A$4)</f>
        <v>326657636</v>
      </c>
      <c r="T321" s="8">
        <f>SUMIFS(TaxableValuation[Taxable Gas &amp; Elec Utilities],TaxableValuation[Dist],$C321,TaxableValuation[Tif_NonTIF],$A$4)</f>
        <v>5100964</v>
      </c>
      <c r="U321" s="8">
        <f t="shared" si="4"/>
        <v>331758600</v>
      </c>
    </row>
    <row r="322" spans="1:21" x14ac:dyDescent="0.25">
      <c r="A322">
        <f>'Assessed Non-TIF'!A322</f>
        <v>2024</v>
      </c>
      <c r="B322" t="str">
        <f>'Assessed Non-TIF'!B322</f>
        <v>13</v>
      </c>
      <c r="C322" t="str">
        <f>'Assessed Non-TIF'!C322</f>
        <v>6969</v>
      </c>
      <c r="D322" t="str">
        <f>'Assessed Non-TIF'!D322</f>
        <v>6969</v>
      </c>
      <c r="E322" t="str">
        <f>'Assessed Non-TIF'!E322</f>
        <v>WEST HARRISON</v>
      </c>
      <c r="F322" t="str">
        <f>'Assessed Non-TIF'!F322</f>
        <v>West Harrison</v>
      </c>
      <c r="G322" s="8">
        <f>SUMIFS(TaxableValuation[Taxable Residential],TaxableValuation[Dist],$C322,TaxableValuation[Tif_NonTIF],$A$4)</f>
        <v>77635440</v>
      </c>
      <c r="H322" s="8">
        <f>SUMIFS(TaxableValuation[Taxable Ag Land],TaxableValuation[Dist],$C322,TaxableValuation[Tif_NonTIF],$A$4)</f>
        <v>155724983</v>
      </c>
      <c r="I322" s="8">
        <f>SUMIFS(TaxableValuation[Taxable Ag Building],TaxableValuation[Dist],$C322,TaxableValuation[Tif_NonTIF],$A$4)</f>
        <v>6311844</v>
      </c>
      <c r="J322" s="8">
        <f>SUMIFS(TaxableValuation[Taxable Commercial],TaxableValuation[Dist],$C322,TaxableValuation[Tif_NonTIF],$A$4)</f>
        <v>8301100</v>
      </c>
      <c r="K322" s="8">
        <f>SUMIFS(TaxableValuation[Taxable Industrial],TaxableValuation[Dist],$C322,TaxableValuation[Tif_NonTIF],$A$4)</f>
        <v>91782</v>
      </c>
      <c r="L322" s="8">
        <f>SUMIFS(TaxableValuation[Taxable Reserved],TaxableValuation[Dist],$C322,TaxableValuation[Tif_NonTIF],$A$4)</f>
        <v>0</v>
      </c>
      <c r="M322" s="8">
        <f>SUMIFS(TaxableValuation[Taxable Reserved2],TaxableValuation[Dist],$C322,TaxableValuation[Tif_NonTIF],$A$4)</f>
        <v>0</v>
      </c>
      <c r="N322" s="8">
        <f>SUMIFS(TaxableValuation[Taxable Railroads],TaxableValuation[Dist],$C322,TaxableValuation[Tif_NonTIF],$A$4)</f>
        <v>22099406</v>
      </c>
      <c r="O322" s="8">
        <f>SUMIFS(TaxableValuation[Taxable Utilities],TaxableValuation[Dist],$C322,TaxableValuation[Tif_NonTIF],$A$4)</f>
        <v>73814</v>
      </c>
      <c r="P322" s="8">
        <f>SUMIFS(TaxableValuation[Taxable Other],TaxableValuation[Dist],$C322,TaxableValuation[Tif_NonTIF],$A$4)</f>
        <v>112</v>
      </c>
      <c r="Q322" s="8">
        <f>SUMIFS(TaxableValuation[Taxable Gross],TaxableValuation[Dist],$C322,TaxableValuation[Tif_NonTIF],$A$4)</f>
        <v>270238481</v>
      </c>
      <c r="R322" s="8">
        <f>SUMIFS(TaxableValuation[Taxable Military Exempt],TaxableValuation[Dist],$C322,TaxableValuation[Tif_NonTIF],$A$4)</f>
        <v>285208</v>
      </c>
      <c r="S322" s="8">
        <f>SUMIFS(TaxableValuation[Taxable Net],TaxableValuation[Dist],$C322,TaxableValuation[Tif_NonTIF],$A$4)</f>
        <v>269953273</v>
      </c>
      <c r="T322" s="8">
        <f>SUMIFS(TaxableValuation[Taxable Gas &amp; Elec Utilities],TaxableValuation[Dist],$C322,TaxableValuation[Tif_NonTIF],$A$4)</f>
        <v>4104099</v>
      </c>
      <c r="U322" s="8">
        <f t="shared" si="4"/>
        <v>274057372</v>
      </c>
    </row>
    <row r="323" spans="1:21" x14ac:dyDescent="0.25">
      <c r="A323">
        <f>'Assessed Non-TIF'!A323</f>
        <v>2024</v>
      </c>
      <c r="B323" t="str">
        <f>'Assessed Non-TIF'!B323</f>
        <v>09</v>
      </c>
      <c r="C323" t="str">
        <f>'Assessed Non-TIF'!C323</f>
        <v>6975</v>
      </c>
      <c r="D323" t="str">
        <f>'Assessed Non-TIF'!D323</f>
        <v>6975</v>
      </c>
      <c r="E323" t="str">
        <f>'Assessed Non-TIF'!E323</f>
        <v>WEST LIBERTY</v>
      </c>
      <c r="F323" t="str">
        <f>'Assessed Non-TIF'!F323</f>
        <v>West Liberty</v>
      </c>
      <c r="G323" s="8">
        <f>SUMIFS(TaxableValuation[Taxable Residential],TaxableValuation[Dist],$C323,TaxableValuation[Tif_NonTIF],$A$4)</f>
        <v>184394532</v>
      </c>
      <c r="H323" s="8">
        <f>SUMIFS(TaxableValuation[Taxable Ag Land],TaxableValuation[Dist],$C323,TaxableValuation[Tif_NonTIF],$A$4)</f>
        <v>113562162</v>
      </c>
      <c r="I323" s="8">
        <f>SUMIFS(TaxableValuation[Taxable Ag Building],TaxableValuation[Dist],$C323,TaxableValuation[Tif_NonTIF],$A$4)</f>
        <v>7999373</v>
      </c>
      <c r="J323" s="8">
        <f>SUMIFS(TaxableValuation[Taxable Commercial],TaxableValuation[Dist],$C323,TaxableValuation[Tif_NonTIF],$A$4)</f>
        <v>16992951</v>
      </c>
      <c r="K323" s="8">
        <f>SUMIFS(TaxableValuation[Taxable Industrial],TaxableValuation[Dist],$C323,TaxableValuation[Tif_NonTIF],$A$4)</f>
        <v>5870220</v>
      </c>
      <c r="L323" s="8">
        <f>SUMIFS(TaxableValuation[Taxable Reserved],TaxableValuation[Dist],$C323,TaxableValuation[Tif_NonTIF],$A$4)</f>
        <v>0</v>
      </c>
      <c r="M323" s="8">
        <f>SUMIFS(TaxableValuation[Taxable Reserved2],TaxableValuation[Dist],$C323,TaxableValuation[Tif_NonTIF],$A$4)</f>
        <v>0</v>
      </c>
      <c r="N323" s="8">
        <f>SUMIFS(TaxableValuation[Taxable Railroads],TaxableValuation[Dist],$C323,TaxableValuation[Tif_NonTIF],$A$4)</f>
        <v>2298560</v>
      </c>
      <c r="O323" s="8">
        <f>SUMIFS(TaxableValuation[Taxable Utilities],TaxableValuation[Dist],$C323,TaxableValuation[Tif_NonTIF],$A$4)</f>
        <v>7494507</v>
      </c>
      <c r="P323" s="8">
        <f>SUMIFS(TaxableValuation[Taxable Other],TaxableValuation[Dist],$C323,TaxableValuation[Tif_NonTIF],$A$4)</f>
        <v>0</v>
      </c>
      <c r="Q323" s="8">
        <f>SUMIFS(TaxableValuation[Taxable Gross],TaxableValuation[Dist],$C323,TaxableValuation[Tif_NonTIF],$A$4)</f>
        <v>338612305</v>
      </c>
      <c r="R323" s="8">
        <f>SUMIFS(TaxableValuation[Taxable Military Exempt],TaxableValuation[Dist],$C323,TaxableValuation[Tif_NonTIF],$A$4)</f>
        <v>270392</v>
      </c>
      <c r="S323" s="8">
        <f>SUMIFS(TaxableValuation[Taxable Net],TaxableValuation[Dist],$C323,TaxableValuation[Tif_NonTIF],$A$4)</f>
        <v>338341913</v>
      </c>
      <c r="T323" s="8">
        <f>SUMIFS(TaxableValuation[Taxable Gas &amp; Elec Utilities],TaxableValuation[Dist],$C323,TaxableValuation[Tif_NonTIF],$A$4)</f>
        <v>5366346</v>
      </c>
      <c r="U323" s="8">
        <f t="shared" si="4"/>
        <v>343708259</v>
      </c>
    </row>
    <row r="324" spans="1:21" x14ac:dyDescent="0.25">
      <c r="A324">
        <f>'Assessed Non-TIF'!A324</f>
        <v>2024</v>
      </c>
      <c r="B324" t="str">
        <f>'Assessed Non-TIF'!B324</f>
        <v>12</v>
      </c>
      <c r="C324" t="str">
        <f>'Assessed Non-TIF'!C324</f>
        <v>6983</v>
      </c>
      <c r="D324" t="str">
        <f>'Assessed Non-TIF'!D324</f>
        <v>6983</v>
      </c>
      <c r="E324" t="str">
        <f>'Assessed Non-TIF'!E324</f>
        <v>WEST LYON</v>
      </c>
      <c r="F324" t="str">
        <f>'Assessed Non-TIF'!F324</f>
        <v>West Lyon</v>
      </c>
      <c r="G324" s="8">
        <f>SUMIFS(TaxableValuation[Taxable Residential],TaxableValuation[Dist],$C324,TaxableValuation[Tif_NonTIF],$A$4)</f>
        <v>181878377</v>
      </c>
      <c r="H324" s="8">
        <f>SUMIFS(TaxableValuation[Taxable Ag Land],TaxableValuation[Dist],$C324,TaxableValuation[Tif_NonTIF],$A$4)</f>
        <v>165690995</v>
      </c>
      <c r="I324" s="8">
        <f>SUMIFS(TaxableValuation[Taxable Ag Building],TaxableValuation[Dist],$C324,TaxableValuation[Tif_NonTIF],$A$4)</f>
        <v>27744471</v>
      </c>
      <c r="J324" s="8">
        <f>SUMIFS(TaxableValuation[Taxable Commercial],TaxableValuation[Dist],$C324,TaxableValuation[Tif_NonTIF],$A$4)</f>
        <v>73840334</v>
      </c>
      <c r="K324" s="8">
        <f>SUMIFS(TaxableValuation[Taxable Industrial],TaxableValuation[Dist],$C324,TaxableValuation[Tif_NonTIF],$A$4)</f>
        <v>4006895</v>
      </c>
      <c r="L324" s="8">
        <f>SUMIFS(TaxableValuation[Taxable Reserved],TaxableValuation[Dist],$C324,TaxableValuation[Tif_NonTIF],$A$4)</f>
        <v>0</v>
      </c>
      <c r="M324" s="8">
        <f>SUMIFS(TaxableValuation[Taxable Reserved2],TaxableValuation[Dist],$C324,TaxableValuation[Tif_NonTIF],$A$4)</f>
        <v>0</v>
      </c>
      <c r="N324" s="8">
        <f>SUMIFS(TaxableValuation[Taxable Railroads],TaxableValuation[Dist],$C324,TaxableValuation[Tif_NonTIF],$A$4)</f>
        <v>13499708</v>
      </c>
      <c r="O324" s="8">
        <f>SUMIFS(TaxableValuation[Taxable Utilities],TaxableValuation[Dist],$C324,TaxableValuation[Tif_NonTIF],$A$4)</f>
        <v>34397324</v>
      </c>
      <c r="P324" s="8">
        <f>SUMIFS(TaxableValuation[Taxable Other],TaxableValuation[Dist],$C324,TaxableValuation[Tif_NonTIF],$A$4)</f>
        <v>0</v>
      </c>
      <c r="Q324" s="8">
        <f>SUMIFS(TaxableValuation[Taxable Gross],TaxableValuation[Dist],$C324,TaxableValuation[Tif_NonTIF],$A$4)</f>
        <v>501058104</v>
      </c>
      <c r="R324" s="8">
        <f>SUMIFS(TaxableValuation[Taxable Military Exempt],TaxableValuation[Dist],$C324,TaxableValuation[Tif_NonTIF],$A$4)</f>
        <v>261132</v>
      </c>
      <c r="S324" s="8">
        <f>SUMIFS(TaxableValuation[Taxable Net],TaxableValuation[Dist],$C324,TaxableValuation[Tif_NonTIF],$A$4)</f>
        <v>500796972</v>
      </c>
      <c r="T324" s="8">
        <f>SUMIFS(TaxableValuation[Taxable Gas &amp; Elec Utilities],TaxableValuation[Dist],$C324,TaxableValuation[Tif_NonTIF],$A$4)</f>
        <v>3156803</v>
      </c>
      <c r="U324" s="8">
        <f t="shared" si="4"/>
        <v>503953775</v>
      </c>
    </row>
    <row r="325" spans="1:21" x14ac:dyDescent="0.25">
      <c r="A325">
        <f>'Assessed Non-TIF'!A325</f>
        <v>2024</v>
      </c>
      <c r="B325" t="str">
        <f>'Assessed Non-TIF'!B325</f>
        <v>07</v>
      </c>
      <c r="C325" t="str">
        <f>'Assessed Non-TIF'!C325</f>
        <v>6985</v>
      </c>
      <c r="D325" t="str">
        <f>'Assessed Non-TIF'!D325</f>
        <v>6985</v>
      </c>
      <c r="E325" t="str">
        <f>'Assessed Non-TIF'!E325</f>
        <v>WEST MARSHALL</v>
      </c>
      <c r="F325" t="str">
        <f>'Assessed Non-TIF'!F325</f>
        <v>West Marshall</v>
      </c>
      <c r="G325" s="8">
        <f>SUMIFS(TaxableValuation[Taxable Residential],TaxableValuation[Dist],$C325,TaxableValuation[Tif_NonTIF],$A$4)</f>
        <v>131470925</v>
      </c>
      <c r="H325" s="8">
        <f>SUMIFS(TaxableValuation[Taxable Ag Land],TaxableValuation[Dist],$C325,TaxableValuation[Tif_NonTIF],$A$4)</f>
        <v>163359471</v>
      </c>
      <c r="I325" s="8">
        <f>SUMIFS(TaxableValuation[Taxable Ag Building],TaxableValuation[Dist],$C325,TaxableValuation[Tif_NonTIF],$A$4)</f>
        <v>12892978</v>
      </c>
      <c r="J325" s="8">
        <f>SUMIFS(TaxableValuation[Taxable Commercial],TaxableValuation[Dist],$C325,TaxableValuation[Tif_NonTIF],$A$4)</f>
        <v>13446471</v>
      </c>
      <c r="K325" s="8">
        <f>SUMIFS(TaxableValuation[Taxable Industrial],TaxableValuation[Dist],$C325,TaxableValuation[Tif_NonTIF],$A$4)</f>
        <v>0</v>
      </c>
      <c r="L325" s="8">
        <f>SUMIFS(TaxableValuation[Taxable Reserved],TaxableValuation[Dist],$C325,TaxableValuation[Tif_NonTIF],$A$4)</f>
        <v>0</v>
      </c>
      <c r="M325" s="8">
        <f>SUMIFS(TaxableValuation[Taxable Reserved2],TaxableValuation[Dist],$C325,TaxableValuation[Tif_NonTIF],$A$4)</f>
        <v>0</v>
      </c>
      <c r="N325" s="8">
        <f>SUMIFS(TaxableValuation[Taxable Railroads],TaxableValuation[Dist],$C325,TaxableValuation[Tif_NonTIF],$A$4)</f>
        <v>13819454</v>
      </c>
      <c r="O325" s="8">
        <f>SUMIFS(TaxableValuation[Taxable Utilities],TaxableValuation[Dist],$C325,TaxableValuation[Tif_NonTIF],$A$4)</f>
        <v>1039505</v>
      </c>
      <c r="P325" s="8">
        <f>SUMIFS(TaxableValuation[Taxable Other],TaxableValuation[Dist],$C325,TaxableValuation[Tif_NonTIF],$A$4)</f>
        <v>0</v>
      </c>
      <c r="Q325" s="8">
        <f>SUMIFS(TaxableValuation[Taxable Gross],TaxableValuation[Dist],$C325,TaxableValuation[Tif_NonTIF],$A$4)</f>
        <v>336028804</v>
      </c>
      <c r="R325" s="8">
        <f>SUMIFS(TaxableValuation[Taxable Military Exempt],TaxableValuation[Dist],$C325,TaxableValuation[Tif_NonTIF],$A$4)</f>
        <v>394476</v>
      </c>
      <c r="S325" s="8">
        <f>SUMIFS(TaxableValuation[Taxable Net],TaxableValuation[Dist],$C325,TaxableValuation[Tif_NonTIF],$A$4)</f>
        <v>335634328</v>
      </c>
      <c r="T325" s="8">
        <f>SUMIFS(TaxableValuation[Taxable Gas &amp; Elec Utilities],TaxableValuation[Dist],$C325,TaxableValuation[Tif_NonTIF],$A$4)</f>
        <v>4791541</v>
      </c>
      <c r="U325" s="8">
        <f t="shared" si="4"/>
        <v>340425869</v>
      </c>
    </row>
    <row r="326" spans="1:21" x14ac:dyDescent="0.25">
      <c r="A326">
        <f>'Assessed Non-TIF'!A326</f>
        <v>2024</v>
      </c>
      <c r="B326" t="str">
        <f>'Assessed Non-TIF'!B326</f>
        <v>12</v>
      </c>
      <c r="C326" t="str">
        <f>'Assessed Non-TIF'!C326</f>
        <v>6987</v>
      </c>
      <c r="D326" t="str">
        <f>'Assessed Non-TIF'!D326</f>
        <v>6987</v>
      </c>
      <c r="E326" t="str">
        <f>'Assessed Non-TIF'!E326</f>
        <v>WEST MONONA</v>
      </c>
      <c r="F326" t="str">
        <f>'Assessed Non-TIF'!F326</f>
        <v>West Monona</v>
      </c>
      <c r="G326" s="8">
        <f>SUMIFS(TaxableValuation[Taxable Residential],TaxableValuation[Dist],$C326,TaxableValuation[Tif_NonTIF],$A$4)</f>
        <v>107055799</v>
      </c>
      <c r="H326" s="8">
        <f>SUMIFS(TaxableValuation[Taxable Ag Land],TaxableValuation[Dist],$C326,TaxableValuation[Tif_NonTIF],$A$4)</f>
        <v>178344110</v>
      </c>
      <c r="I326" s="8">
        <f>SUMIFS(TaxableValuation[Taxable Ag Building],TaxableValuation[Dist],$C326,TaxableValuation[Tif_NonTIF],$A$4)</f>
        <v>5358562</v>
      </c>
      <c r="J326" s="8">
        <f>SUMIFS(TaxableValuation[Taxable Commercial],TaxableValuation[Dist],$C326,TaxableValuation[Tif_NonTIF],$A$4)</f>
        <v>22052818</v>
      </c>
      <c r="K326" s="8">
        <f>SUMIFS(TaxableValuation[Taxable Industrial],TaxableValuation[Dist],$C326,TaxableValuation[Tif_NonTIF],$A$4)</f>
        <v>1409013</v>
      </c>
      <c r="L326" s="8">
        <f>SUMIFS(TaxableValuation[Taxable Reserved],TaxableValuation[Dist],$C326,TaxableValuation[Tif_NonTIF],$A$4)</f>
        <v>0</v>
      </c>
      <c r="M326" s="8">
        <f>SUMIFS(TaxableValuation[Taxable Reserved2],TaxableValuation[Dist],$C326,TaxableValuation[Tif_NonTIF],$A$4)</f>
        <v>0</v>
      </c>
      <c r="N326" s="8">
        <f>SUMIFS(TaxableValuation[Taxable Railroads],TaxableValuation[Dist],$C326,TaxableValuation[Tif_NonTIF],$A$4)</f>
        <v>18835942</v>
      </c>
      <c r="O326" s="8">
        <f>SUMIFS(TaxableValuation[Taxable Utilities],TaxableValuation[Dist],$C326,TaxableValuation[Tif_NonTIF],$A$4)</f>
        <v>1525541</v>
      </c>
      <c r="P326" s="8">
        <f>SUMIFS(TaxableValuation[Taxable Other],TaxableValuation[Dist],$C326,TaxableValuation[Tif_NonTIF],$A$4)</f>
        <v>0</v>
      </c>
      <c r="Q326" s="8">
        <f>SUMIFS(TaxableValuation[Taxable Gross],TaxableValuation[Dist],$C326,TaxableValuation[Tif_NonTIF],$A$4)</f>
        <v>334581785</v>
      </c>
      <c r="R326" s="8">
        <f>SUMIFS(TaxableValuation[Taxable Military Exempt],TaxableValuation[Dist],$C326,TaxableValuation[Tif_NonTIF],$A$4)</f>
        <v>449991</v>
      </c>
      <c r="S326" s="8">
        <f>SUMIFS(TaxableValuation[Taxable Net],TaxableValuation[Dist],$C326,TaxableValuation[Tif_NonTIF],$A$4)</f>
        <v>334131794</v>
      </c>
      <c r="T326" s="8">
        <f>SUMIFS(TaxableValuation[Taxable Gas &amp; Elec Utilities],TaxableValuation[Dist],$C326,TaxableValuation[Tif_NonTIF],$A$4)</f>
        <v>2556712</v>
      </c>
      <c r="U326" s="8">
        <f t="shared" si="4"/>
        <v>336688506</v>
      </c>
    </row>
    <row r="327" spans="1:21" x14ac:dyDescent="0.25">
      <c r="A327">
        <f>'Assessed Non-TIF'!A327</f>
        <v>2024</v>
      </c>
      <c r="B327" t="str">
        <f>'Assessed Non-TIF'!B327</f>
        <v>12</v>
      </c>
      <c r="C327" t="str">
        <f>'Assessed Non-TIF'!C327</f>
        <v>6990</v>
      </c>
      <c r="D327" t="str">
        <f>'Assessed Non-TIF'!D327</f>
        <v>6990</v>
      </c>
      <c r="E327" t="str">
        <f>'Assessed Non-TIF'!E327</f>
        <v>WEST SIOUX</v>
      </c>
      <c r="F327" t="str">
        <f>'Assessed Non-TIF'!F327</f>
        <v>West Sioux</v>
      </c>
      <c r="G327" s="8">
        <f>SUMIFS(TaxableValuation[Taxable Residential],TaxableValuation[Dist],$C327,TaxableValuation[Tif_NonTIF],$A$4)</f>
        <v>98950263</v>
      </c>
      <c r="H327" s="8">
        <f>SUMIFS(TaxableValuation[Taxable Ag Land],TaxableValuation[Dist],$C327,TaxableValuation[Tif_NonTIF],$A$4)</f>
        <v>117134044</v>
      </c>
      <c r="I327" s="8">
        <f>SUMIFS(TaxableValuation[Taxable Ag Building],TaxableValuation[Dist],$C327,TaxableValuation[Tif_NonTIF],$A$4)</f>
        <v>10648096</v>
      </c>
      <c r="J327" s="8">
        <f>SUMIFS(TaxableValuation[Taxable Commercial],TaxableValuation[Dist],$C327,TaxableValuation[Tif_NonTIF],$A$4)</f>
        <v>15054742</v>
      </c>
      <c r="K327" s="8">
        <f>SUMIFS(TaxableValuation[Taxable Industrial],TaxableValuation[Dist],$C327,TaxableValuation[Tif_NonTIF],$A$4)</f>
        <v>3651245</v>
      </c>
      <c r="L327" s="8">
        <f>SUMIFS(TaxableValuation[Taxable Reserved],TaxableValuation[Dist],$C327,TaxableValuation[Tif_NonTIF],$A$4)</f>
        <v>0</v>
      </c>
      <c r="M327" s="8">
        <f>SUMIFS(TaxableValuation[Taxable Reserved2],TaxableValuation[Dist],$C327,TaxableValuation[Tif_NonTIF],$A$4)</f>
        <v>0</v>
      </c>
      <c r="N327" s="8">
        <f>SUMIFS(TaxableValuation[Taxable Railroads],TaxableValuation[Dist],$C327,TaxableValuation[Tif_NonTIF],$A$4)</f>
        <v>0</v>
      </c>
      <c r="O327" s="8">
        <f>SUMIFS(TaxableValuation[Taxable Utilities],TaxableValuation[Dist],$C327,TaxableValuation[Tif_NonTIF],$A$4)</f>
        <v>834956</v>
      </c>
      <c r="P327" s="8">
        <f>SUMIFS(TaxableValuation[Taxable Other],TaxableValuation[Dist],$C327,TaxableValuation[Tif_NonTIF],$A$4)</f>
        <v>0</v>
      </c>
      <c r="Q327" s="8">
        <f>SUMIFS(TaxableValuation[Taxable Gross],TaxableValuation[Dist],$C327,TaxableValuation[Tif_NonTIF],$A$4)</f>
        <v>246273346</v>
      </c>
      <c r="R327" s="8">
        <f>SUMIFS(TaxableValuation[Taxable Military Exempt],TaxableValuation[Dist],$C327,TaxableValuation[Tif_NonTIF],$A$4)</f>
        <v>337064</v>
      </c>
      <c r="S327" s="8">
        <f>SUMIFS(TaxableValuation[Taxable Net],TaxableValuation[Dist],$C327,TaxableValuation[Tif_NonTIF],$A$4)</f>
        <v>245936282</v>
      </c>
      <c r="T327" s="8">
        <f>SUMIFS(TaxableValuation[Taxable Gas &amp; Elec Utilities],TaxableValuation[Dist],$C327,TaxableValuation[Tif_NonTIF],$A$4)</f>
        <v>3048741</v>
      </c>
      <c r="U327" s="8">
        <f t="shared" si="4"/>
        <v>248985023</v>
      </c>
    </row>
    <row r="328" spans="1:21" x14ac:dyDescent="0.25">
      <c r="A328">
        <f>'Assessed Non-TIF'!A328</f>
        <v>2024</v>
      </c>
      <c r="B328" t="str">
        <f>'Assessed Non-TIF'!B328</f>
        <v>01</v>
      </c>
      <c r="C328" t="str">
        <f>'Assessed Non-TIF'!C328</f>
        <v>6961</v>
      </c>
      <c r="D328" t="str">
        <f>'Assessed Non-TIF'!D328</f>
        <v>6961</v>
      </c>
      <c r="E328" t="str">
        <f>'Assessed Non-TIF'!E328</f>
        <v>WESTERN DUBUQUE CO</v>
      </c>
      <c r="F328" t="str">
        <f>'Assessed Non-TIF'!F328</f>
        <v>Western Dubuque Co</v>
      </c>
      <c r="G328" s="8">
        <f>SUMIFS(TaxableValuation[Taxable Residential],TaxableValuation[Dist],$C328,TaxableValuation[Tif_NonTIF],$A$4)</f>
        <v>908552260</v>
      </c>
      <c r="H328" s="8">
        <f>SUMIFS(TaxableValuation[Taxable Ag Land],TaxableValuation[Dist],$C328,TaxableValuation[Tif_NonTIF],$A$4)</f>
        <v>398252047</v>
      </c>
      <c r="I328" s="8">
        <f>SUMIFS(TaxableValuation[Taxable Ag Building],TaxableValuation[Dist],$C328,TaxableValuation[Tif_NonTIF],$A$4)</f>
        <v>29867968</v>
      </c>
      <c r="J328" s="8">
        <f>SUMIFS(TaxableValuation[Taxable Commercial],TaxableValuation[Dist],$C328,TaxableValuation[Tif_NonTIF],$A$4)</f>
        <v>168062806</v>
      </c>
      <c r="K328" s="8">
        <f>SUMIFS(TaxableValuation[Taxable Industrial],TaxableValuation[Dist],$C328,TaxableValuation[Tif_NonTIF],$A$4)</f>
        <v>86665873</v>
      </c>
      <c r="L328" s="8">
        <f>SUMIFS(TaxableValuation[Taxable Reserved],TaxableValuation[Dist],$C328,TaxableValuation[Tif_NonTIF],$A$4)</f>
        <v>0</v>
      </c>
      <c r="M328" s="8">
        <f>SUMIFS(TaxableValuation[Taxable Reserved2],TaxableValuation[Dist],$C328,TaxableValuation[Tif_NonTIF],$A$4)</f>
        <v>0</v>
      </c>
      <c r="N328" s="8">
        <f>SUMIFS(TaxableValuation[Taxable Railroads],TaxableValuation[Dist],$C328,TaxableValuation[Tif_NonTIF],$A$4)</f>
        <v>4919650</v>
      </c>
      <c r="O328" s="8">
        <f>SUMIFS(TaxableValuation[Taxable Utilities],TaxableValuation[Dist],$C328,TaxableValuation[Tif_NonTIF],$A$4)</f>
        <v>18380843</v>
      </c>
      <c r="P328" s="8">
        <f>SUMIFS(TaxableValuation[Taxable Other],TaxableValuation[Dist],$C328,TaxableValuation[Tif_NonTIF],$A$4)</f>
        <v>0</v>
      </c>
      <c r="Q328" s="8">
        <f>SUMIFS(TaxableValuation[Taxable Gross],TaxableValuation[Dist],$C328,TaxableValuation[Tif_NonTIF],$A$4)</f>
        <v>1614701447</v>
      </c>
      <c r="R328" s="8">
        <f>SUMIFS(TaxableValuation[Taxable Military Exempt],TaxableValuation[Dist],$C328,TaxableValuation[Tif_NonTIF],$A$4)</f>
        <v>1426040</v>
      </c>
      <c r="S328" s="8">
        <f>SUMIFS(TaxableValuation[Taxable Net],TaxableValuation[Dist],$C328,TaxableValuation[Tif_NonTIF],$A$4)</f>
        <v>1613275407</v>
      </c>
      <c r="T328" s="8">
        <f>SUMIFS(TaxableValuation[Taxable Gas &amp; Elec Utilities],TaxableValuation[Dist],$C328,TaxableValuation[Tif_NonTIF],$A$4)</f>
        <v>21174627</v>
      </c>
      <c r="U328" s="8">
        <f t="shared" ref="U328:U337" si="5">SUM(S328:T328)</f>
        <v>1634450034</v>
      </c>
    </row>
    <row r="329" spans="1:21" x14ac:dyDescent="0.25">
      <c r="A329">
        <f>'Assessed Non-TIF'!A329</f>
        <v>2024</v>
      </c>
      <c r="B329" t="str">
        <f>'Assessed Non-TIF'!B329</f>
        <v>12</v>
      </c>
      <c r="C329" t="str">
        <f>'Assessed Non-TIF'!C329</f>
        <v>6992</v>
      </c>
      <c r="D329" t="str">
        <f>'Assessed Non-TIF'!D329</f>
        <v>6992</v>
      </c>
      <c r="E329" t="str">
        <f>'Assessed Non-TIF'!E329</f>
        <v>WESTWOOD</v>
      </c>
      <c r="F329" t="str">
        <f>'Assessed Non-TIF'!F329</f>
        <v>Westwood</v>
      </c>
      <c r="G329" s="8">
        <f>SUMIFS(TaxableValuation[Taxable Residential],TaxableValuation[Dist],$C329,TaxableValuation[Tif_NonTIF],$A$4)</f>
        <v>108575075</v>
      </c>
      <c r="H329" s="8">
        <f>SUMIFS(TaxableValuation[Taxable Ag Land],TaxableValuation[Dist],$C329,TaxableValuation[Tif_NonTIF],$A$4)</f>
        <v>177570270</v>
      </c>
      <c r="I329" s="8">
        <f>SUMIFS(TaxableValuation[Taxable Ag Building],TaxableValuation[Dist],$C329,TaxableValuation[Tif_NonTIF],$A$4)</f>
        <v>6597482</v>
      </c>
      <c r="J329" s="8">
        <f>SUMIFS(TaxableValuation[Taxable Commercial],TaxableValuation[Dist],$C329,TaxableValuation[Tif_NonTIF],$A$4)</f>
        <v>22452718</v>
      </c>
      <c r="K329" s="8">
        <f>SUMIFS(TaxableValuation[Taxable Industrial],TaxableValuation[Dist],$C329,TaxableValuation[Tif_NonTIF],$A$4)</f>
        <v>15084614</v>
      </c>
      <c r="L329" s="8">
        <f>SUMIFS(TaxableValuation[Taxable Reserved],TaxableValuation[Dist],$C329,TaxableValuation[Tif_NonTIF],$A$4)</f>
        <v>0</v>
      </c>
      <c r="M329" s="8">
        <f>SUMIFS(TaxableValuation[Taxable Reserved2],TaxableValuation[Dist],$C329,TaxableValuation[Tif_NonTIF],$A$4)</f>
        <v>0</v>
      </c>
      <c r="N329" s="8">
        <f>SUMIFS(TaxableValuation[Taxable Railroads],TaxableValuation[Dist],$C329,TaxableValuation[Tif_NonTIF],$A$4)</f>
        <v>14246734</v>
      </c>
      <c r="O329" s="8">
        <f>SUMIFS(TaxableValuation[Taxable Utilities],TaxableValuation[Dist],$C329,TaxableValuation[Tif_NonTIF],$A$4)</f>
        <v>2431084</v>
      </c>
      <c r="P329" s="8">
        <f>SUMIFS(TaxableValuation[Taxable Other],TaxableValuation[Dist],$C329,TaxableValuation[Tif_NonTIF],$A$4)</f>
        <v>0</v>
      </c>
      <c r="Q329" s="8">
        <f>SUMIFS(TaxableValuation[Taxable Gross],TaxableValuation[Dist],$C329,TaxableValuation[Tif_NonTIF],$A$4)</f>
        <v>346957977</v>
      </c>
      <c r="R329" s="8">
        <f>SUMIFS(TaxableValuation[Taxable Military Exempt],TaxableValuation[Dist],$C329,TaxableValuation[Tif_NonTIF],$A$4)</f>
        <v>298172</v>
      </c>
      <c r="S329" s="8">
        <f>SUMIFS(TaxableValuation[Taxable Net],TaxableValuation[Dist],$C329,TaxableValuation[Tif_NonTIF],$A$4)</f>
        <v>346659805</v>
      </c>
      <c r="T329" s="8">
        <f>SUMIFS(TaxableValuation[Taxable Gas &amp; Elec Utilities],TaxableValuation[Dist],$C329,TaxableValuation[Tif_NonTIF],$A$4)</f>
        <v>58760414</v>
      </c>
      <c r="U329" s="8">
        <f t="shared" si="5"/>
        <v>405420219</v>
      </c>
    </row>
    <row r="330" spans="1:21" x14ac:dyDescent="0.25">
      <c r="A330">
        <f>'Assessed Non-TIF'!A330</f>
        <v>2024</v>
      </c>
      <c r="B330" t="str">
        <f>'Assessed Non-TIF'!B330</f>
        <v>12</v>
      </c>
      <c r="C330" t="str">
        <f>'Assessed Non-TIF'!C330</f>
        <v>7002</v>
      </c>
      <c r="D330" t="str">
        <f>'Assessed Non-TIF'!D330</f>
        <v>7002</v>
      </c>
      <c r="E330" t="str">
        <f>'Assessed Non-TIF'!E330</f>
        <v>WHITING</v>
      </c>
      <c r="F330" t="str">
        <f>'Assessed Non-TIF'!F330</f>
        <v>Whiting</v>
      </c>
      <c r="G330" s="8">
        <f>SUMIFS(TaxableValuation[Taxable Residential],TaxableValuation[Dist],$C330,TaxableValuation[Tif_NonTIF],$A$4)</f>
        <v>31557777</v>
      </c>
      <c r="H330" s="8">
        <f>SUMIFS(TaxableValuation[Taxable Ag Land],TaxableValuation[Dist],$C330,TaxableValuation[Tif_NonTIF],$A$4)</f>
        <v>91504489</v>
      </c>
      <c r="I330" s="8">
        <f>SUMIFS(TaxableValuation[Taxable Ag Building],TaxableValuation[Dist],$C330,TaxableValuation[Tif_NonTIF],$A$4)</f>
        <v>2176765</v>
      </c>
      <c r="J330" s="8">
        <f>SUMIFS(TaxableValuation[Taxable Commercial],TaxableValuation[Dist],$C330,TaxableValuation[Tif_NonTIF],$A$4)</f>
        <v>3638633</v>
      </c>
      <c r="K330" s="8">
        <f>SUMIFS(TaxableValuation[Taxable Industrial],TaxableValuation[Dist],$C330,TaxableValuation[Tif_NonTIF],$A$4)</f>
        <v>2881312</v>
      </c>
      <c r="L330" s="8">
        <f>SUMIFS(TaxableValuation[Taxable Reserved],TaxableValuation[Dist],$C330,TaxableValuation[Tif_NonTIF],$A$4)</f>
        <v>0</v>
      </c>
      <c r="M330" s="8">
        <f>SUMIFS(TaxableValuation[Taxable Reserved2],TaxableValuation[Dist],$C330,TaxableValuation[Tif_NonTIF],$A$4)</f>
        <v>0</v>
      </c>
      <c r="N330" s="8">
        <f>SUMIFS(TaxableValuation[Taxable Railroads],TaxableValuation[Dist],$C330,TaxableValuation[Tif_NonTIF],$A$4)</f>
        <v>10129272</v>
      </c>
      <c r="O330" s="8">
        <f>SUMIFS(TaxableValuation[Taxable Utilities],TaxableValuation[Dist],$C330,TaxableValuation[Tif_NonTIF],$A$4)</f>
        <v>4665717</v>
      </c>
      <c r="P330" s="8">
        <f>SUMIFS(TaxableValuation[Taxable Other],TaxableValuation[Dist],$C330,TaxableValuation[Tif_NonTIF],$A$4)</f>
        <v>0</v>
      </c>
      <c r="Q330" s="8">
        <f>SUMIFS(TaxableValuation[Taxable Gross],TaxableValuation[Dist],$C330,TaxableValuation[Tif_NonTIF],$A$4)</f>
        <v>146553965</v>
      </c>
      <c r="R330" s="8">
        <f>SUMIFS(TaxableValuation[Taxable Military Exempt],TaxableValuation[Dist],$C330,TaxableValuation[Tif_NonTIF],$A$4)</f>
        <v>90748</v>
      </c>
      <c r="S330" s="8">
        <f>SUMIFS(TaxableValuation[Taxable Net],TaxableValuation[Dist],$C330,TaxableValuation[Tif_NonTIF],$A$4)</f>
        <v>146463217</v>
      </c>
      <c r="T330" s="8">
        <f>SUMIFS(TaxableValuation[Taxable Gas &amp; Elec Utilities],TaxableValuation[Dist],$C330,TaxableValuation[Tif_NonTIF],$A$4)</f>
        <v>961190</v>
      </c>
      <c r="U330" s="8">
        <f t="shared" si="5"/>
        <v>147424407</v>
      </c>
    </row>
    <row r="331" spans="1:21" x14ac:dyDescent="0.25">
      <c r="A331">
        <f>'Assessed Non-TIF'!A331</f>
        <v>2024</v>
      </c>
      <c r="B331" t="str">
        <f>'Assessed Non-TIF'!B331</f>
        <v>10</v>
      </c>
      <c r="C331" t="str">
        <f>'Assessed Non-TIF'!C331</f>
        <v>7029</v>
      </c>
      <c r="D331" t="str">
        <f>'Assessed Non-TIF'!D331</f>
        <v>7029</v>
      </c>
      <c r="E331" t="str">
        <f>'Assessed Non-TIF'!E331</f>
        <v>WILLIAMSBURG</v>
      </c>
      <c r="F331" t="str">
        <f>'Assessed Non-TIF'!F331</f>
        <v>Williamsburg</v>
      </c>
      <c r="G331" s="8">
        <f>SUMIFS(TaxableValuation[Taxable Residential],TaxableValuation[Dist],$C331,TaxableValuation[Tif_NonTIF],$A$4)</f>
        <v>231248177</v>
      </c>
      <c r="H331" s="8">
        <f>SUMIFS(TaxableValuation[Taxable Ag Land],TaxableValuation[Dist],$C331,TaxableValuation[Tif_NonTIF],$A$4)</f>
        <v>146213470</v>
      </c>
      <c r="I331" s="8">
        <f>SUMIFS(TaxableValuation[Taxable Ag Building],TaxableValuation[Dist],$C331,TaxableValuation[Tif_NonTIF],$A$4)</f>
        <v>8611827</v>
      </c>
      <c r="J331" s="8">
        <f>SUMIFS(TaxableValuation[Taxable Commercial],TaxableValuation[Dist],$C331,TaxableValuation[Tif_NonTIF],$A$4)</f>
        <v>33297824</v>
      </c>
      <c r="K331" s="8">
        <f>SUMIFS(TaxableValuation[Taxable Industrial],TaxableValuation[Dist],$C331,TaxableValuation[Tif_NonTIF],$A$4)</f>
        <v>26201568</v>
      </c>
      <c r="L331" s="8">
        <f>SUMIFS(TaxableValuation[Taxable Reserved],TaxableValuation[Dist],$C331,TaxableValuation[Tif_NonTIF],$A$4)</f>
        <v>0</v>
      </c>
      <c r="M331" s="8">
        <f>SUMIFS(TaxableValuation[Taxable Reserved2],TaxableValuation[Dist],$C331,TaxableValuation[Tif_NonTIF],$A$4)</f>
        <v>0</v>
      </c>
      <c r="N331" s="8">
        <f>SUMIFS(TaxableValuation[Taxable Railroads],TaxableValuation[Dist],$C331,TaxableValuation[Tif_NonTIF],$A$4)</f>
        <v>0</v>
      </c>
      <c r="O331" s="8">
        <f>SUMIFS(TaxableValuation[Taxable Utilities],TaxableValuation[Dist],$C331,TaxableValuation[Tif_NonTIF],$A$4)</f>
        <v>3409040</v>
      </c>
      <c r="P331" s="8">
        <f>SUMIFS(TaxableValuation[Taxable Other],TaxableValuation[Dist],$C331,TaxableValuation[Tif_NonTIF],$A$4)</f>
        <v>0</v>
      </c>
      <c r="Q331" s="8">
        <f>SUMIFS(TaxableValuation[Taxable Gross],TaxableValuation[Dist],$C331,TaxableValuation[Tif_NonTIF],$A$4)</f>
        <v>448981906</v>
      </c>
      <c r="R331" s="8">
        <f>SUMIFS(TaxableValuation[Taxable Military Exempt],TaxableValuation[Dist],$C331,TaxableValuation[Tif_NonTIF],$A$4)</f>
        <v>414848</v>
      </c>
      <c r="S331" s="8">
        <f>SUMIFS(TaxableValuation[Taxable Net],TaxableValuation[Dist],$C331,TaxableValuation[Tif_NonTIF],$A$4)</f>
        <v>448567058</v>
      </c>
      <c r="T331" s="8">
        <f>SUMIFS(TaxableValuation[Taxable Gas &amp; Elec Utilities],TaxableValuation[Dist],$C331,TaxableValuation[Tif_NonTIF],$A$4)</f>
        <v>12044881</v>
      </c>
      <c r="U331" s="8">
        <f t="shared" si="5"/>
        <v>460611939</v>
      </c>
    </row>
    <row r="332" spans="1:21" x14ac:dyDescent="0.25">
      <c r="A332">
        <f>'Assessed Non-TIF'!A332</f>
        <v>2024</v>
      </c>
      <c r="B332" t="str">
        <f>'Assessed Non-TIF'!B332</f>
        <v>09</v>
      </c>
      <c r="C332" t="str">
        <f>'Assessed Non-TIF'!C332</f>
        <v>7038</v>
      </c>
      <c r="D332" t="str">
        <f>'Assessed Non-TIF'!D332</f>
        <v>7038</v>
      </c>
      <c r="E332" t="str">
        <f>'Assessed Non-TIF'!E332</f>
        <v>WILTON</v>
      </c>
      <c r="F332" t="str">
        <f>'Assessed Non-TIF'!F332</f>
        <v>Wilton</v>
      </c>
      <c r="G332" s="8">
        <f>SUMIFS(TaxableValuation[Taxable Residential],TaxableValuation[Dist],$C332,TaxableValuation[Tif_NonTIF],$A$4)</f>
        <v>163289021</v>
      </c>
      <c r="H332" s="8">
        <f>SUMIFS(TaxableValuation[Taxable Ag Land],TaxableValuation[Dist],$C332,TaxableValuation[Tif_NonTIF],$A$4)</f>
        <v>74688063</v>
      </c>
      <c r="I332" s="8">
        <f>SUMIFS(TaxableValuation[Taxable Ag Building],TaxableValuation[Dist],$C332,TaxableValuation[Tif_NonTIF],$A$4)</f>
        <v>5113979</v>
      </c>
      <c r="J332" s="8">
        <f>SUMIFS(TaxableValuation[Taxable Commercial],TaxableValuation[Dist],$C332,TaxableValuation[Tif_NonTIF],$A$4)</f>
        <v>27345622</v>
      </c>
      <c r="K332" s="8">
        <f>SUMIFS(TaxableValuation[Taxable Industrial],TaxableValuation[Dist],$C332,TaxableValuation[Tif_NonTIF],$A$4)</f>
        <v>21256168</v>
      </c>
      <c r="L332" s="8">
        <f>SUMIFS(TaxableValuation[Taxable Reserved],TaxableValuation[Dist],$C332,TaxableValuation[Tif_NonTIF],$A$4)</f>
        <v>0</v>
      </c>
      <c r="M332" s="8">
        <f>SUMIFS(TaxableValuation[Taxable Reserved2],TaxableValuation[Dist],$C332,TaxableValuation[Tif_NonTIF],$A$4)</f>
        <v>0</v>
      </c>
      <c r="N332" s="8">
        <f>SUMIFS(TaxableValuation[Taxable Railroads],TaxableValuation[Dist],$C332,TaxableValuation[Tif_NonTIF],$A$4)</f>
        <v>2691563</v>
      </c>
      <c r="O332" s="8">
        <f>SUMIFS(TaxableValuation[Taxable Utilities],TaxableValuation[Dist],$C332,TaxableValuation[Tif_NonTIF],$A$4)</f>
        <v>6258915</v>
      </c>
      <c r="P332" s="8">
        <f>SUMIFS(TaxableValuation[Taxable Other],TaxableValuation[Dist],$C332,TaxableValuation[Tif_NonTIF],$A$4)</f>
        <v>0</v>
      </c>
      <c r="Q332" s="8">
        <f>SUMIFS(TaxableValuation[Taxable Gross],TaxableValuation[Dist],$C332,TaxableValuation[Tif_NonTIF],$A$4)</f>
        <v>300643331</v>
      </c>
      <c r="R332" s="8">
        <f>SUMIFS(TaxableValuation[Taxable Military Exempt],TaxableValuation[Dist],$C332,TaxableValuation[Tif_NonTIF],$A$4)</f>
        <v>346324</v>
      </c>
      <c r="S332" s="8">
        <f>SUMIFS(TaxableValuation[Taxable Net],TaxableValuation[Dist],$C332,TaxableValuation[Tif_NonTIF],$A$4)</f>
        <v>300297007</v>
      </c>
      <c r="T332" s="8">
        <f>SUMIFS(TaxableValuation[Taxable Gas &amp; Elec Utilities],TaxableValuation[Dist],$C332,TaxableValuation[Tif_NonTIF],$A$4)</f>
        <v>3379319</v>
      </c>
      <c r="U332" s="8">
        <f t="shared" si="5"/>
        <v>303676326</v>
      </c>
    </row>
    <row r="333" spans="1:21" x14ac:dyDescent="0.25">
      <c r="A333">
        <f>'Assessed Non-TIF'!A333</f>
        <v>2024</v>
      </c>
      <c r="B333" t="str">
        <f>'Assessed Non-TIF'!B333</f>
        <v>15</v>
      </c>
      <c r="C333" t="str">
        <f>'Assessed Non-TIF'!C333</f>
        <v>7047</v>
      </c>
      <c r="D333" t="str">
        <f>'Assessed Non-TIF'!D333</f>
        <v>7047</v>
      </c>
      <c r="E333" t="str">
        <f>'Assessed Non-TIF'!E333</f>
        <v>WINFIELD-MT UNION</v>
      </c>
      <c r="F333" t="str">
        <f>'Assessed Non-TIF'!F333</f>
        <v>Winfield-Mt Union</v>
      </c>
      <c r="G333" s="8">
        <f>SUMIFS(TaxableValuation[Taxable Residential],TaxableValuation[Dist],$C333,TaxableValuation[Tif_NonTIF],$A$4)</f>
        <v>40148214</v>
      </c>
      <c r="H333" s="8">
        <f>SUMIFS(TaxableValuation[Taxable Ag Land],TaxableValuation[Dist],$C333,TaxableValuation[Tif_NonTIF],$A$4)</f>
        <v>75561321</v>
      </c>
      <c r="I333" s="8">
        <f>SUMIFS(TaxableValuation[Taxable Ag Building],TaxableValuation[Dist],$C333,TaxableValuation[Tif_NonTIF],$A$4)</f>
        <v>3294153</v>
      </c>
      <c r="J333" s="8">
        <f>SUMIFS(TaxableValuation[Taxable Commercial],TaxableValuation[Dist],$C333,TaxableValuation[Tif_NonTIF],$A$4)</f>
        <v>5781185</v>
      </c>
      <c r="K333" s="8">
        <f>SUMIFS(TaxableValuation[Taxable Industrial],TaxableValuation[Dist],$C333,TaxableValuation[Tif_NonTIF],$A$4)</f>
        <v>512499</v>
      </c>
      <c r="L333" s="8">
        <f>SUMIFS(TaxableValuation[Taxable Reserved],TaxableValuation[Dist],$C333,TaxableValuation[Tif_NonTIF],$A$4)</f>
        <v>0</v>
      </c>
      <c r="M333" s="8">
        <f>SUMIFS(TaxableValuation[Taxable Reserved2],TaxableValuation[Dist],$C333,TaxableValuation[Tif_NonTIF],$A$4)</f>
        <v>0</v>
      </c>
      <c r="N333" s="8">
        <f>SUMIFS(TaxableValuation[Taxable Railroads],TaxableValuation[Dist],$C333,TaxableValuation[Tif_NonTIF],$A$4)</f>
        <v>0</v>
      </c>
      <c r="O333" s="8">
        <f>SUMIFS(TaxableValuation[Taxable Utilities],TaxableValuation[Dist],$C333,TaxableValuation[Tif_NonTIF],$A$4)</f>
        <v>590742</v>
      </c>
      <c r="P333" s="8">
        <f>SUMIFS(TaxableValuation[Taxable Other],TaxableValuation[Dist],$C333,TaxableValuation[Tif_NonTIF],$A$4)</f>
        <v>0</v>
      </c>
      <c r="Q333" s="8">
        <f>SUMIFS(TaxableValuation[Taxable Gross],TaxableValuation[Dist],$C333,TaxableValuation[Tif_NonTIF],$A$4)</f>
        <v>125888114</v>
      </c>
      <c r="R333" s="8">
        <f>SUMIFS(TaxableValuation[Taxable Military Exempt],TaxableValuation[Dist],$C333,TaxableValuation[Tif_NonTIF],$A$4)</f>
        <v>133344</v>
      </c>
      <c r="S333" s="8">
        <f>SUMIFS(TaxableValuation[Taxable Net],TaxableValuation[Dist],$C333,TaxableValuation[Tif_NonTIF],$A$4)</f>
        <v>125754770</v>
      </c>
      <c r="T333" s="8">
        <f>SUMIFS(TaxableValuation[Taxable Gas &amp; Elec Utilities],TaxableValuation[Dist],$C333,TaxableValuation[Tif_NonTIF],$A$4)</f>
        <v>2056852</v>
      </c>
      <c r="U333" s="8">
        <f t="shared" si="5"/>
        <v>127811622</v>
      </c>
    </row>
    <row r="334" spans="1:21" x14ac:dyDescent="0.25">
      <c r="A334">
        <f>'Assessed Non-TIF'!A334</f>
        <v>2024</v>
      </c>
      <c r="B334" t="str">
        <f>'Assessed Non-TIF'!B334</f>
        <v>11</v>
      </c>
      <c r="C334" t="str">
        <f>'Assessed Non-TIF'!C334</f>
        <v>7056</v>
      </c>
      <c r="D334" t="str">
        <f>'Assessed Non-TIF'!D334</f>
        <v>7056</v>
      </c>
      <c r="E334" t="str">
        <f>'Assessed Non-TIF'!E334</f>
        <v>WINTERSET</v>
      </c>
      <c r="F334" t="str">
        <f>'Assessed Non-TIF'!F334</f>
        <v>Winterset</v>
      </c>
      <c r="G334" s="8">
        <f>SUMIFS(TaxableValuation[Taxable Residential],TaxableValuation[Dist],$C334,TaxableValuation[Tif_NonTIF],$A$4)</f>
        <v>413489452</v>
      </c>
      <c r="H334" s="8">
        <f>SUMIFS(TaxableValuation[Taxable Ag Land],TaxableValuation[Dist],$C334,TaxableValuation[Tif_NonTIF],$A$4)</f>
        <v>109957863</v>
      </c>
      <c r="I334" s="8">
        <f>SUMIFS(TaxableValuation[Taxable Ag Building],TaxableValuation[Dist],$C334,TaxableValuation[Tif_NonTIF],$A$4)</f>
        <v>8536770</v>
      </c>
      <c r="J334" s="8">
        <f>SUMIFS(TaxableValuation[Taxable Commercial],TaxableValuation[Dist],$C334,TaxableValuation[Tif_NonTIF],$A$4)</f>
        <v>48171808</v>
      </c>
      <c r="K334" s="8">
        <f>SUMIFS(TaxableValuation[Taxable Industrial],TaxableValuation[Dist],$C334,TaxableValuation[Tif_NonTIF],$A$4)</f>
        <v>6890872</v>
      </c>
      <c r="L334" s="8">
        <f>SUMIFS(TaxableValuation[Taxable Reserved],TaxableValuation[Dist],$C334,TaxableValuation[Tif_NonTIF],$A$4)</f>
        <v>0</v>
      </c>
      <c r="M334" s="8">
        <f>SUMIFS(TaxableValuation[Taxable Reserved2],TaxableValuation[Dist],$C334,TaxableValuation[Tif_NonTIF],$A$4)</f>
        <v>0</v>
      </c>
      <c r="N334" s="8">
        <f>SUMIFS(TaxableValuation[Taxable Railroads],TaxableValuation[Dist],$C334,TaxableValuation[Tif_NonTIF],$A$4)</f>
        <v>0</v>
      </c>
      <c r="O334" s="8">
        <f>SUMIFS(TaxableValuation[Taxable Utilities],TaxableValuation[Dist],$C334,TaxableValuation[Tif_NonTIF],$A$4)</f>
        <v>14297473</v>
      </c>
      <c r="P334" s="8">
        <f>SUMIFS(TaxableValuation[Taxable Other],TaxableValuation[Dist],$C334,TaxableValuation[Tif_NonTIF],$A$4)</f>
        <v>0</v>
      </c>
      <c r="Q334" s="8">
        <f>SUMIFS(TaxableValuation[Taxable Gross],TaxableValuation[Dist],$C334,TaxableValuation[Tif_NonTIF],$A$4)</f>
        <v>601344238</v>
      </c>
      <c r="R334" s="8">
        <f>SUMIFS(TaxableValuation[Taxable Military Exempt],TaxableValuation[Dist],$C334,TaxableValuation[Tif_NonTIF],$A$4)</f>
        <v>811176</v>
      </c>
      <c r="S334" s="8">
        <f>SUMIFS(TaxableValuation[Taxable Net],TaxableValuation[Dist],$C334,TaxableValuation[Tif_NonTIF],$A$4)</f>
        <v>600533062</v>
      </c>
      <c r="T334" s="8">
        <f>SUMIFS(TaxableValuation[Taxable Gas &amp; Elec Utilities],TaxableValuation[Dist],$C334,TaxableValuation[Tif_NonTIF],$A$4)</f>
        <v>27476691</v>
      </c>
      <c r="U334" s="8">
        <f t="shared" si="5"/>
        <v>628009753</v>
      </c>
    </row>
    <row r="335" spans="1:21" x14ac:dyDescent="0.25">
      <c r="A335">
        <f>'Assessed Non-TIF'!A335</f>
        <v>2024</v>
      </c>
      <c r="B335" t="str">
        <f>'Assessed Non-TIF'!B335</f>
        <v>13</v>
      </c>
      <c r="C335" t="str">
        <f>'Assessed Non-TIF'!C335</f>
        <v>7092</v>
      </c>
      <c r="D335" t="str">
        <f>'Assessed Non-TIF'!D335</f>
        <v>7092</v>
      </c>
      <c r="E335" t="str">
        <f>'Assessed Non-TIF'!E335</f>
        <v>WOODBINE</v>
      </c>
      <c r="F335" t="str">
        <f>'Assessed Non-TIF'!F335</f>
        <v>Woodbine</v>
      </c>
      <c r="G335" s="8">
        <f>SUMIFS(TaxableValuation[Taxable Residential],TaxableValuation[Dist],$C335,TaxableValuation[Tif_NonTIF],$A$4)</f>
        <v>82290907</v>
      </c>
      <c r="H335" s="8">
        <f>SUMIFS(TaxableValuation[Taxable Ag Land],TaxableValuation[Dist],$C335,TaxableValuation[Tif_NonTIF],$A$4)</f>
        <v>98245092</v>
      </c>
      <c r="I335" s="8">
        <f>SUMIFS(TaxableValuation[Taxable Ag Building],TaxableValuation[Dist],$C335,TaxableValuation[Tif_NonTIF],$A$4)</f>
        <v>3497208</v>
      </c>
      <c r="J335" s="8">
        <f>SUMIFS(TaxableValuation[Taxable Commercial],TaxableValuation[Dist],$C335,TaxableValuation[Tif_NonTIF],$A$4)</f>
        <v>9134166</v>
      </c>
      <c r="K335" s="8">
        <f>SUMIFS(TaxableValuation[Taxable Industrial],TaxableValuation[Dist],$C335,TaxableValuation[Tif_NonTIF],$A$4)</f>
        <v>2284226</v>
      </c>
      <c r="L335" s="8">
        <f>SUMIFS(TaxableValuation[Taxable Reserved],TaxableValuation[Dist],$C335,TaxableValuation[Tif_NonTIF],$A$4)</f>
        <v>0</v>
      </c>
      <c r="M335" s="8">
        <f>SUMIFS(TaxableValuation[Taxable Reserved2],TaxableValuation[Dist],$C335,TaxableValuation[Tif_NonTIF],$A$4)</f>
        <v>0</v>
      </c>
      <c r="N335" s="8">
        <f>SUMIFS(TaxableValuation[Taxable Railroads],TaxableValuation[Dist],$C335,TaxableValuation[Tif_NonTIF],$A$4)</f>
        <v>14155034</v>
      </c>
      <c r="O335" s="8">
        <f>SUMIFS(TaxableValuation[Taxable Utilities],TaxableValuation[Dist],$C335,TaxableValuation[Tif_NonTIF],$A$4)</f>
        <v>421162</v>
      </c>
      <c r="P335" s="8">
        <f>SUMIFS(TaxableValuation[Taxable Other],TaxableValuation[Dist],$C335,TaxableValuation[Tif_NonTIF],$A$4)</f>
        <v>3</v>
      </c>
      <c r="Q335" s="8">
        <f>SUMIFS(TaxableValuation[Taxable Gross],TaxableValuation[Dist],$C335,TaxableValuation[Tif_NonTIF],$A$4)</f>
        <v>210027798</v>
      </c>
      <c r="R335" s="8">
        <f>SUMIFS(TaxableValuation[Taxable Military Exempt],TaxableValuation[Dist],$C335,TaxableValuation[Tif_NonTIF],$A$4)</f>
        <v>216684</v>
      </c>
      <c r="S335" s="8">
        <f>SUMIFS(TaxableValuation[Taxable Net],TaxableValuation[Dist],$C335,TaxableValuation[Tif_NonTIF],$A$4)</f>
        <v>209811114</v>
      </c>
      <c r="T335" s="8">
        <f>SUMIFS(TaxableValuation[Taxable Gas &amp; Elec Utilities],TaxableValuation[Dist],$C335,TaxableValuation[Tif_NonTIF],$A$4)</f>
        <v>2161965</v>
      </c>
      <c r="U335" s="8">
        <f t="shared" si="5"/>
        <v>211973079</v>
      </c>
    </row>
    <row r="336" spans="1:21" x14ac:dyDescent="0.25">
      <c r="A336">
        <f>'Assessed Non-TIF'!A336</f>
        <v>2024</v>
      </c>
      <c r="B336" t="str">
        <f>'Assessed Non-TIF'!B336</f>
        <v>12</v>
      </c>
      <c r="C336" t="str">
        <f>'Assessed Non-TIF'!C336</f>
        <v>7098</v>
      </c>
      <c r="D336" t="str">
        <f>'Assessed Non-TIF'!D336</f>
        <v>7098</v>
      </c>
      <c r="E336" t="str">
        <f>'Assessed Non-TIF'!E336</f>
        <v>WOODBURY CENTRAL</v>
      </c>
      <c r="F336" t="str">
        <f>'Assessed Non-TIF'!F336</f>
        <v>Woodbury Central</v>
      </c>
      <c r="G336" s="8">
        <f>SUMIFS(TaxableValuation[Taxable Residential],TaxableValuation[Dist],$C336,TaxableValuation[Tif_NonTIF],$A$4)</f>
        <v>100249308</v>
      </c>
      <c r="H336" s="8">
        <f>SUMIFS(TaxableValuation[Taxable Ag Land],TaxableValuation[Dist],$C336,TaxableValuation[Tif_NonTIF],$A$4)</f>
        <v>114236367</v>
      </c>
      <c r="I336" s="8">
        <f>SUMIFS(TaxableValuation[Taxable Ag Building],TaxableValuation[Dist],$C336,TaxableValuation[Tif_NonTIF],$A$4)</f>
        <v>5095331</v>
      </c>
      <c r="J336" s="8">
        <f>SUMIFS(TaxableValuation[Taxable Commercial],TaxableValuation[Dist],$C336,TaxableValuation[Tif_NonTIF],$A$4)</f>
        <v>7780504</v>
      </c>
      <c r="K336" s="8">
        <f>SUMIFS(TaxableValuation[Taxable Industrial],TaxableValuation[Dist],$C336,TaxableValuation[Tif_NonTIF],$A$4)</f>
        <v>19680</v>
      </c>
      <c r="L336" s="8">
        <f>SUMIFS(TaxableValuation[Taxable Reserved],TaxableValuation[Dist],$C336,TaxableValuation[Tif_NonTIF],$A$4)</f>
        <v>0</v>
      </c>
      <c r="M336" s="8">
        <f>SUMIFS(TaxableValuation[Taxable Reserved2],TaxableValuation[Dist],$C336,TaxableValuation[Tif_NonTIF],$A$4)</f>
        <v>0</v>
      </c>
      <c r="N336" s="8">
        <f>SUMIFS(TaxableValuation[Taxable Railroads],TaxableValuation[Dist],$C336,TaxableValuation[Tif_NonTIF],$A$4)</f>
        <v>0</v>
      </c>
      <c r="O336" s="8">
        <f>SUMIFS(TaxableValuation[Taxable Utilities],TaxableValuation[Dist],$C336,TaxableValuation[Tif_NonTIF],$A$4)</f>
        <v>3465501</v>
      </c>
      <c r="P336" s="8">
        <f>SUMIFS(TaxableValuation[Taxable Other],TaxableValuation[Dist],$C336,TaxableValuation[Tif_NonTIF],$A$4)</f>
        <v>0</v>
      </c>
      <c r="Q336" s="8">
        <f>SUMIFS(TaxableValuation[Taxable Gross],TaxableValuation[Dist],$C336,TaxableValuation[Tif_NonTIF],$A$4)</f>
        <v>230846691</v>
      </c>
      <c r="R336" s="8">
        <f>SUMIFS(TaxableValuation[Taxable Military Exempt],TaxableValuation[Dist],$C336,TaxableValuation[Tif_NonTIF],$A$4)</f>
        <v>261132</v>
      </c>
      <c r="S336" s="8">
        <f>SUMIFS(TaxableValuation[Taxable Net],TaxableValuation[Dist],$C336,TaxableValuation[Tif_NonTIF],$A$4)</f>
        <v>230585559</v>
      </c>
      <c r="T336" s="8">
        <f>SUMIFS(TaxableValuation[Taxable Gas &amp; Elec Utilities],TaxableValuation[Dist],$C336,TaxableValuation[Tif_NonTIF],$A$4)</f>
        <v>3072776</v>
      </c>
      <c r="U336" s="8">
        <f t="shared" si="5"/>
        <v>233658335</v>
      </c>
    </row>
    <row r="337" spans="1:21" x14ac:dyDescent="0.25">
      <c r="A337">
        <f>'Assessed Non-TIF'!A337</f>
        <v>2024</v>
      </c>
      <c r="B337" t="str">
        <f>'Assessed Non-TIF'!B337</f>
        <v>11</v>
      </c>
      <c r="C337" t="str">
        <f>'Assessed Non-TIF'!C337</f>
        <v>7110</v>
      </c>
      <c r="D337" t="str">
        <f>'Assessed Non-TIF'!D337</f>
        <v>7110</v>
      </c>
      <c r="E337" t="str">
        <f>'Assessed Non-TIF'!E337</f>
        <v>WOODWARD-GRANGER</v>
      </c>
      <c r="F337" t="str">
        <f>'Assessed Non-TIF'!F337</f>
        <v>Woodward-Granger</v>
      </c>
      <c r="G337" s="8">
        <f>SUMIFS(TaxableValuation[Taxable Residential],TaxableValuation[Dist],$C337,TaxableValuation[Tif_NonTIF],$A$4)</f>
        <v>283395618</v>
      </c>
      <c r="H337" s="8">
        <f>SUMIFS(TaxableValuation[Taxable Ag Land],TaxableValuation[Dist],$C337,TaxableValuation[Tif_NonTIF],$A$4)</f>
        <v>67137595</v>
      </c>
      <c r="I337" s="8">
        <f>SUMIFS(TaxableValuation[Taxable Ag Building],TaxableValuation[Dist],$C337,TaxableValuation[Tif_NonTIF],$A$4)</f>
        <v>3049750</v>
      </c>
      <c r="J337" s="8">
        <f>SUMIFS(TaxableValuation[Taxable Commercial],TaxableValuation[Dist],$C337,TaxableValuation[Tif_NonTIF],$A$4)</f>
        <v>26775471</v>
      </c>
      <c r="K337" s="8">
        <f>SUMIFS(TaxableValuation[Taxable Industrial],TaxableValuation[Dist],$C337,TaxableValuation[Tif_NonTIF],$A$4)</f>
        <v>114448</v>
      </c>
      <c r="L337" s="8">
        <f>SUMIFS(TaxableValuation[Taxable Reserved],TaxableValuation[Dist],$C337,TaxableValuation[Tif_NonTIF],$A$4)</f>
        <v>0</v>
      </c>
      <c r="M337" s="8">
        <f>SUMIFS(TaxableValuation[Taxable Reserved2],TaxableValuation[Dist],$C337,TaxableValuation[Tif_NonTIF],$A$4)</f>
        <v>0</v>
      </c>
      <c r="N337" s="8">
        <f>SUMIFS(TaxableValuation[Taxable Railroads],TaxableValuation[Dist],$C337,TaxableValuation[Tif_NonTIF],$A$4)</f>
        <v>0</v>
      </c>
      <c r="O337" s="8">
        <f>SUMIFS(TaxableValuation[Taxable Utilities],TaxableValuation[Dist],$C337,TaxableValuation[Tif_NonTIF],$A$4)</f>
        <v>5344660</v>
      </c>
      <c r="P337" s="8">
        <f>SUMIFS(TaxableValuation[Taxable Other],TaxableValuation[Dist],$C337,TaxableValuation[Tif_NonTIF],$A$4)</f>
        <v>4841</v>
      </c>
      <c r="Q337" s="8">
        <f>SUMIFS(TaxableValuation[Taxable Gross],TaxableValuation[Dist],$C337,TaxableValuation[Tif_NonTIF],$A$4)</f>
        <v>385822383</v>
      </c>
      <c r="R337" s="8">
        <f>SUMIFS(TaxableValuation[Taxable Military Exempt],TaxableValuation[Dist],$C337,TaxableValuation[Tif_NonTIF],$A$4)</f>
        <v>394476</v>
      </c>
      <c r="S337" s="8">
        <f>SUMIFS(TaxableValuation[Taxable Net],TaxableValuation[Dist],$C337,TaxableValuation[Tif_NonTIF],$A$4)</f>
        <v>385427907</v>
      </c>
      <c r="T337" s="8">
        <f>SUMIFS(TaxableValuation[Taxable Gas &amp; Elec Utilities],TaxableValuation[Dist],$C337,TaxableValuation[Tif_NonTIF],$A$4)</f>
        <v>7571918</v>
      </c>
      <c r="U337" s="8">
        <f t="shared" si="5"/>
        <v>392999825</v>
      </c>
    </row>
    <row r="338" spans="1:21" ht="15.75" thickBot="1" x14ac:dyDescent="0.3">
      <c r="G338" s="10">
        <f t="shared" ref="G338:U338" si="6">SUM(G7:G337)</f>
        <v>112801323943</v>
      </c>
      <c r="H338" s="10">
        <f t="shared" si="6"/>
        <v>36703133744</v>
      </c>
      <c r="I338" s="10">
        <f t="shared" si="6"/>
        <v>2269052344</v>
      </c>
      <c r="J338" s="10">
        <f t="shared" si="6"/>
        <v>30640103090</v>
      </c>
      <c r="K338" s="10">
        <f t="shared" si="6"/>
        <v>8561094693</v>
      </c>
      <c r="L338" s="10">
        <f t="shared" si="6"/>
        <v>0</v>
      </c>
      <c r="M338" s="10">
        <f t="shared" si="6"/>
        <v>0</v>
      </c>
      <c r="N338" s="10">
        <f t="shared" si="6"/>
        <v>2621812455</v>
      </c>
      <c r="O338" s="10">
        <f t="shared" si="6"/>
        <v>3549980358</v>
      </c>
      <c r="P338" s="10">
        <f t="shared" si="6"/>
        <v>10378889</v>
      </c>
      <c r="Q338" s="10">
        <f t="shared" si="6"/>
        <v>197156879516</v>
      </c>
      <c r="R338" s="10">
        <f t="shared" si="6"/>
        <v>213667839</v>
      </c>
      <c r="S338" s="10">
        <f t="shared" si="6"/>
        <v>196943211677</v>
      </c>
      <c r="T338" s="10">
        <f t="shared" si="6"/>
        <v>5443082400</v>
      </c>
      <c r="U338" s="10">
        <f t="shared" si="6"/>
        <v>202386294077</v>
      </c>
    </row>
    <row r="339" spans="1:21" ht="15.75" thickTop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39"/>
  <sheetViews>
    <sheetView workbookViewId="0">
      <pane xSplit="6" ySplit="6" topLeftCell="G313" activePane="bottomRight" state="frozen"/>
      <selection pane="topRight" activeCell="G1" sqref="G1"/>
      <selection pane="bottomLeft" activeCell="A7" sqref="A7"/>
      <selection pane="bottomRight"/>
    </sheetView>
  </sheetViews>
  <sheetFormatPr defaultRowHeight="15" x14ac:dyDescent="0.25"/>
  <cols>
    <col min="1" max="1" width="11.5703125" customWidth="1"/>
    <col min="2" max="2" width="9.140625" hidden="1" customWidth="1"/>
    <col min="4" max="4" width="9.140625" customWidth="1"/>
    <col min="5" max="5" width="40.42578125" bestFit="1" customWidth="1"/>
    <col min="6" max="6" width="36.5703125" hidden="1" customWidth="1"/>
    <col min="7" max="7" width="14.85546875" bestFit="1" customWidth="1"/>
    <col min="8" max="8" width="13.85546875" bestFit="1" customWidth="1"/>
    <col min="9" max="9" width="12.7109375" bestFit="1" customWidth="1"/>
    <col min="10" max="10" width="13.85546875" bestFit="1" customWidth="1"/>
    <col min="11" max="11" width="12.7109375" bestFit="1" customWidth="1"/>
    <col min="12" max="13" width="9.28515625" bestFit="1" customWidth="1"/>
    <col min="14" max="15" width="12.7109375" bestFit="1" customWidth="1"/>
    <col min="16" max="16" width="10.140625" bestFit="1" customWidth="1"/>
    <col min="17" max="17" width="14.85546875" bestFit="1" customWidth="1"/>
    <col min="18" max="18" width="13.140625" bestFit="1" customWidth="1"/>
    <col min="19" max="19" width="14.85546875" bestFit="1" customWidth="1"/>
    <col min="20" max="20" width="13.85546875" bestFit="1" customWidth="1"/>
    <col min="21" max="21" width="14.42578125" bestFit="1" customWidth="1"/>
  </cols>
  <sheetData>
    <row r="1" spans="1:21" x14ac:dyDescent="0.25">
      <c r="A1" t="str">
        <f>'Assessed Non-TIF'!$A$1</f>
        <v>Iowa Department of Management - June 6, 2023 - Final</v>
      </c>
    </row>
    <row r="2" spans="1:21" x14ac:dyDescent="0.25">
      <c r="A2" t="str">
        <f>_xlfn.CONCAT("January 1, ",TaxableValuation[[#This Row],[???"Year"]]," - Taxable Valuations")</f>
        <v>January 1, 2022 - Taxable Valuations</v>
      </c>
    </row>
    <row r="3" spans="1:21" x14ac:dyDescent="0.25">
      <c r="A3" t="str">
        <f>_xlfn.CONCAT("For Fiscal Year ",'2022_School_100pct Valuations B'!A2+2," Budgets")</f>
        <v>For Fiscal Year 2024 Budgets</v>
      </c>
    </row>
    <row r="4" spans="1:21" x14ac:dyDescent="0.25">
      <c r="A4" s="7" t="s">
        <v>1703</v>
      </c>
    </row>
    <row r="5" spans="1:21" x14ac:dyDescent="0.25">
      <c r="Q5" s="8"/>
    </row>
    <row r="6" spans="1:21" s="9" customFormat="1" ht="30" customHeight="1" x14ac:dyDescent="0.25">
      <c r="A6" s="9" t="s">
        <v>1697</v>
      </c>
      <c r="B6" s="9" t="s">
        <v>1698</v>
      </c>
      <c r="C6" s="9" t="s">
        <v>1021</v>
      </c>
      <c r="D6" s="9" t="s">
        <v>1699</v>
      </c>
      <c r="E6" s="9" t="s">
        <v>1700</v>
      </c>
      <c r="F6" s="9" t="s">
        <v>1701</v>
      </c>
      <c r="G6" s="9" t="s">
        <v>3</v>
      </c>
      <c r="H6" s="9" t="s">
        <v>4</v>
      </c>
      <c r="I6" s="9" t="s">
        <v>5</v>
      </c>
      <c r="J6" s="9" t="s">
        <v>6</v>
      </c>
      <c r="K6" s="9" t="s">
        <v>7</v>
      </c>
      <c r="L6" s="9" t="s">
        <v>8</v>
      </c>
      <c r="M6" s="9" t="s">
        <v>8</v>
      </c>
      <c r="N6" s="9" t="s">
        <v>11</v>
      </c>
      <c r="O6" s="9" t="s">
        <v>10</v>
      </c>
      <c r="P6" s="9" t="s">
        <v>9</v>
      </c>
      <c r="Q6" s="9" t="s">
        <v>12</v>
      </c>
      <c r="R6" s="9" t="s">
        <v>13</v>
      </c>
      <c r="S6" s="9" t="s">
        <v>14</v>
      </c>
      <c r="T6" s="9" t="s">
        <v>15</v>
      </c>
      <c r="U6" s="9" t="s">
        <v>1702</v>
      </c>
    </row>
    <row r="7" spans="1:21" x14ac:dyDescent="0.25">
      <c r="A7">
        <f>'Assessed Non-TIF'!A7</f>
        <v>2024</v>
      </c>
      <c r="B7" t="str">
        <f>'Assessed Non-TIF'!B7</f>
        <v>11</v>
      </c>
      <c r="C7" t="str">
        <f>'Assessed Non-TIF'!C7</f>
        <v>0018</v>
      </c>
      <c r="D7" t="str">
        <f>'Assessed Non-TIF'!D7</f>
        <v>0018</v>
      </c>
      <c r="E7" t="str">
        <f>'Assessed Non-TIF'!E7</f>
        <v>ADAIR-CASEY</v>
      </c>
      <c r="F7" t="str">
        <f>'Assessed Non-TIF'!F7</f>
        <v>Adair-Casey</v>
      </c>
      <c r="G7" s="8">
        <f>SUMIFS(TaxableValuation[Taxable Residential],TaxableValuation[Dist],$C7,TaxableValuation[Tif_NonTIF],$A$4)</f>
        <v>7343876</v>
      </c>
      <c r="H7" s="8">
        <f>SUMIFS(TaxableValuation[Taxable Ag Land],TaxableValuation[Dist],$C7,TaxableValuation[Tif_NonTIF],$A$4)</f>
        <v>124441</v>
      </c>
      <c r="I7" s="8">
        <f>SUMIFS(TaxableValuation[Taxable Ag Building],TaxableValuation[Dist],$C7,TaxableValuation[Tif_NonTIF],$A$4)</f>
        <v>0</v>
      </c>
      <c r="J7" s="8">
        <f>SUMIFS(TaxableValuation[Taxable Commercial],TaxableValuation[Dist],$C7,TaxableValuation[Tif_NonTIF],$A$4)</f>
        <v>6373236</v>
      </c>
      <c r="K7" s="8">
        <f>SUMIFS(TaxableValuation[Taxable Industrial],TaxableValuation[Dist],$C7,TaxableValuation[Tif_NonTIF],$A$4)</f>
        <v>132680775</v>
      </c>
      <c r="L7" s="8">
        <f>SUMIFS(TaxableValuation[Taxable Reserved],TaxableValuation[Dist],$C7,TaxableValuation[Tif_NonTIF],$A$4)</f>
        <v>0</v>
      </c>
      <c r="M7" s="8">
        <f>SUMIFS(TaxableValuation[Taxable Reserved2],TaxableValuation[Dist],$C7,TaxableValuation[Tif_NonTIF],$A$4)</f>
        <v>0</v>
      </c>
      <c r="N7" s="8">
        <f>SUMIFS(TaxableValuation[Taxable Railroads],TaxableValuation[Dist],$C7,TaxableValuation[Tif_NonTIF],$A$4)</f>
        <v>0</v>
      </c>
      <c r="O7" s="8">
        <f>SUMIFS(TaxableValuation[Taxable Utilities],TaxableValuation[Dist],$C7,TaxableValuation[Tif_NonTIF],$A$4)</f>
        <v>0</v>
      </c>
      <c r="P7" s="8">
        <f>SUMIFS(TaxableValuation[Taxable Other],TaxableValuation[Dist],$C7,TaxableValuation[Tif_NonTIF],$A$4)</f>
        <v>0</v>
      </c>
      <c r="Q7" s="8">
        <f>SUMIFS(TaxableValuation[Taxable Gross],TaxableValuation[Dist],$C7,TaxableValuation[Tif_NonTIF],$A$4)</f>
        <v>146522328</v>
      </c>
      <c r="R7" s="8">
        <f>SUMIFS(TaxableValuation[Taxable Military Exempt],TaxableValuation[Dist],$C7,TaxableValuation[Tif_NonTIF],$A$4)</f>
        <v>0</v>
      </c>
      <c r="S7" s="8">
        <f>SUMIFS(TaxableValuation[Taxable Net],TaxableValuation[Dist],$C7,TaxableValuation[Tif_NonTIF],$A$4)</f>
        <v>146522328</v>
      </c>
      <c r="T7" s="8">
        <f>SUMIFS(TaxableValuation[Taxable Gas &amp; Elec Utilities],TaxableValuation[Dist],$C7,TaxableValuation[Tif_NonTIF],$A$4)</f>
        <v>0</v>
      </c>
      <c r="U7" s="8">
        <f>SUM(S7:T7)</f>
        <v>146522328</v>
      </c>
    </row>
    <row r="8" spans="1:21" x14ac:dyDescent="0.25">
      <c r="A8">
        <f>'Assessed Non-TIF'!A8</f>
        <v>2024</v>
      </c>
      <c r="B8" t="str">
        <f>'Assessed Non-TIF'!B8</f>
        <v>11</v>
      </c>
      <c r="C8" t="str">
        <f>'Assessed Non-TIF'!C8</f>
        <v>0027</v>
      </c>
      <c r="D8" t="str">
        <f>'Assessed Non-TIF'!D8</f>
        <v>0027</v>
      </c>
      <c r="E8" t="str">
        <f>'Assessed Non-TIF'!E8</f>
        <v>ADEL-DESOTO-MINBURN</v>
      </c>
      <c r="F8" t="str">
        <f>'Assessed Non-TIF'!F8</f>
        <v>Adel-Desoto-Minburn</v>
      </c>
      <c r="G8" s="8">
        <f>SUMIFS(TaxableValuation[Taxable Residential],TaxableValuation[Dist],$C8,TaxableValuation[Tif_NonTIF],$A$4)</f>
        <v>30659316</v>
      </c>
      <c r="H8" s="8">
        <f>SUMIFS(TaxableValuation[Taxable Ag Land],TaxableValuation[Dist],$C8,TaxableValuation[Tif_NonTIF],$A$4)</f>
        <v>0</v>
      </c>
      <c r="I8" s="8">
        <f>SUMIFS(TaxableValuation[Taxable Ag Building],TaxableValuation[Dist],$C8,TaxableValuation[Tif_NonTIF],$A$4)</f>
        <v>0</v>
      </c>
      <c r="J8" s="8">
        <f>SUMIFS(TaxableValuation[Taxable Commercial],TaxableValuation[Dist],$C8,TaxableValuation[Tif_NonTIF],$A$4)</f>
        <v>10696941</v>
      </c>
      <c r="K8" s="8">
        <f>SUMIFS(TaxableValuation[Taxable Industrial],TaxableValuation[Dist],$C8,TaxableValuation[Tif_NonTIF],$A$4)</f>
        <v>713990</v>
      </c>
      <c r="L8" s="8">
        <f>SUMIFS(TaxableValuation[Taxable Reserved],TaxableValuation[Dist],$C8,TaxableValuation[Tif_NonTIF],$A$4)</f>
        <v>0</v>
      </c>
      <c r="M8" s="8">
        <f>SUMIFS(TaxableValuation[Taxable Reserved2],TaxableValuation[Dist],$C8,TaxableValuation[Tif_NonTIF],$A$4)</f>
        <v>0</v>
      </c>
      <c r="N8" s="8">
        <f>SUMIFS(TaxableValuation[Taxable Railroads],TaxableValuation[Dist],$C8,TaxableValuation[Tif_NonTIF],$A$4)</f>
        <v>0</v>
      </c>
      <c r="O8" s="8">
        <f>SUMIFS(TaxableValuation[Taxable Utilities],TaxableValuation[Dist],$C8,TaxableValuation[Tif_NonTIF],$A$4)</f>
        <v>0</v>
      </c>
      <c r="P8" s="8">
        <f>SUMIFS(TaxableValuation[Taxable Other],TaxableValuation[Dist],$C8,TaxableValuation[Tif_NonTIF],$A$4)</f>
        <v>0</v>
      </c>
      <c r="Q8" s="8">
        <f>SUMIFS(TaxableValuation[Taxable Gross],TaxableValuation[Dist],$C8,TaxableValuation[Tif_NonTIF],$A$4)</f>
        <v>42070247</v>
      </c>
      <c r="R8" s="8">
        <f>SUMIFS(TaxableValuation[Taxable Military Exempt],TaxableValuation[Dist],$C8,TaxableValuation[Tif_NonTIF],$A$4)</f>
        <v>0</v>
      </c>
      <c r="S8" s="8">
        <f>SUMIFS(TaxableValuation[Taxable Net],TaxableValuation[Dist],$C8,TaxableValuation[Tif_NonTIF],$A$4)</f>
        <v>42070247</v>
      </c>
      <c r="T8" s="8">
        <f>SUMIFS(TaxableValuation[Taxable Gas &amp; Elec Utilities],TaxableValuation[Dist],$C8,TaxableValuation[Tif_NonTIF],$A$4)</f>
        <v>0</v>
      </c>
      <c r="U8" s="8">
        <f t="shared" ref="U8:U71" si="0">SUM(S8:T8)</f>
        <v>42070247</v>
      </c>
    </row>
    <row r="9" spans="1:21" x14ac:dyDescent="0.25">
      <c r="A9">
        <f>'Assessed Non-TIF'!A9</f>
        <v>2024</v>
      </c>
      <c r="B9" t="str">
        <f>'Assessed Non-TIF'!B9</f>
        <v>07</v>
      </c>
      <c r="C9" t="str">
        <f>'Assessed Non-TIF'!C9</f>
        <v>0009</v>
      </c>
      <c r="D9" t="str">
        <f>'Assessed Non-TIF'!D9</f>
        <v>0009</v>
      </c>
      <c r="E9" t="str">
        <f>'Assessed Non-TIF'!E9</f>
        <v>AGWSR</v>
      </c>
      <c r="F9" t="str">
        <f>'Assessed Non-TIF'!F9</f>
        <v>AGWSR</v>
      </c>
      <c r="G9" s="8">
        <f>SUMIFS(TaxableValuation[Taxable Residential],TaxableValuation[Dist],$C9,TaxableValuation[Tif_NonTIF],$A$4)</f>
        <v>1406175</v>
      </c>
      <c r="H9" s="8">
        <f>SUMIFS(TaxableValuation[Taxable Ag Land],TaxableValuation[Dist],$C9,TaxableValuation[Tif_NonTIF],$A$4)</f>
        <v>0</v>
      </c>
      <c r="I9" s="8">
        <f>SUMIFS(TaxableValuation[Taxable Ag Building],TaxableValuation[Dist],$C9,TaxableValuation[Tif_NonTIF],$A$4)</f>
        <v>14898</v>
      </c>
      <c r="J9" s="8">
        <f>SUMIFS(TaxableValuation[Taxable Commercial],TaxableValuation[Dist],$C9,TaxableValuation[Tif_NonTIF],$A$4)</f>
        <v>1700187</v>
      </c>
      <c r="K9" s="8">
        <f>SUMIFS(TaxableValuation[Taxable Industrial],TaxableValuation[Dist],$C9,TaxableValuation[Tif_NonTIF],$A$4)</f>
        <v>732690</v>
      </c>
      <c r="L9" s="8">
        <f>SUMIFS(TaxableValuation[Taxable Reserved],TaxableValuation[Dist],$C9,TaxableValuation[Tif_NonTIF],$A$4)</f>
        <v>0</v>
      </c>
      <c r="M9" s="8">
        <f>SUMIFS(TaxableValuation[Taxable Reserved2],TaxableValuation[Dist],$C9,TaxableValuation[Tif_NonTIF],$A$4)</f>
        <v>0</v>
      </c>
      <c r="N9" s="8">
        <f>SUMIFS(TaxableValuation[Taxable Railroads],TaxableValuation[Dist],$C9,TaxableValuation[Tif_NonTIF],$A$4)</f>
        <v>0</v>
      </c>
      <c r="O9" s="8">
        <f>SUMIFS(TaxableValuation[Taxable Utilities],TaxableValuation[Dist],$C9,TaxableValuation[Tif_NonTIF],$A$4)</f>
        <v>0</v>
      </c>
      <c r="P9" s="8">
        <f>SUMIFS(TaxableValuation[Taxable Other],TaxableValuation[Dist],$C9,TaxableValuation[Tif_NonTIF],$A$4)</f>
        <v>0</v>
      </c>
      <c r="Q9" s="8">
        <f>SUMIFS(TaxableValuation[Taxable Gross],TaxableValuation[Dist],$C9,TaxableValuation[Tif_NonTIF],$A$4)</f>
        <v>3853950</v>
      </c>
      <c r="R9" s="8">
        <f>SUMIFS(TaxableValuation[Taxable Military Exempt],TaxableValuation[Dist],$C9,TaxableValuation[Tif_NonTIF],$A$4)</f>
        <v>0</v>
      </c>
      <c r="S9" s="8">
        <f>SUMIFS(TaxableValuation[Taxable Net],TaxableValuation[Dist],$C9,TaxableValuation[Tif_NonTIF],$A$4)</f>
        <v>3853950</v>
      </c>
      <c r="T9" s="8">
        <f>SUMIFS(TaxableValuation[Taxable Gas &amp; Elec Utilities],TaxableValuation[Dist],$C9,TaxableValuation[Tif_NonTIF],$A$4)</f>
        <v>0</v>
      </c>
      <c r="U9" s="8">
        <f t="shared" si="0"/>
        <v>3853950</v>
      </c>
    </row>
    <row r="10" spans="1:21" x14ac:dyDescent="0.25">
      <c r="A10">
        <f>'Assessed Non-TIF'!A10</f>
        <v>2024</v>
      </c>
      <c r="B10" t="str">
        <f>'Assessed Non-TIF'!B10</f>
        <v>13</v>
      </c>
      <c r="C10" t="str">
        <f>'Assessed Non-TIF'!C10</f>
        <v>0441</v>
      </c>
      <c r="D10" t="str">
        <f>'Assessed Non-TIF'!D10</f>
        <v>0441</v>
      </c>
      <c r="E10" t="str">
        <f>'Assessed Non-TIF'!E10</f>
        <v>AHSTW</v>
      </c>
      <c r="F10" t="str">
        <f>'Assessed Non-TIF'!F10</f>
        <v>AHSTW</v>
      </c>
      <c r="G10" s="8">
        <f>SUMIFS(TaxableValuation[Taxable Residential],TaxableValuation[Dist],$C10,TaxableValuation[Tif_NonTIF],$A$4)</f>
        <v>7270395</v>
      </c>
      <c r="H10" s="8">
        <f>SUMIFS(TaxableValuation[Taxable Ag Land],TaxableValuation[Dist],$C10,TaxableValuation[Tif_NonTIF],$A$4)</f>
        <v>81351</v>
      </c>
      <c r="I10" s="8">
        <f>SUMIFS(TaxableValuation[Taxable Ag Building],TaxableValuation[Dist],$C10,TaxableValuation[Tif_NonTIF],$A$4)</f>
        <v>3025</v>
      </c>
      <c r="J10" s="8">
        <f>SUMIFS(TaxableValuation[Taxable Commercial],TaxableValuation[Dist],$C10,TaxableValuation[Tif_NonTIF],$A$4)</f>
        <v>7896587</v>
      </c>
      <c r="K10" s="8">
        <f>SUMIFS(TaxableValuation[Taxable Industrial],TaxableValuation[Dist],$C10,TaxableValuation[Tif_NonTIF],$A$4)</f>
        <v>1877705</v>
      </c>
      <c r="L10" s="8">
        <f>SUMIFS(TaxableValuation[Taxable Reserved],TaxableValuation[Dist],$C10,TaxableValuation[Tif_NonTIF],$A$4)</f>
        <v>0</v>
      </c>
      <c r="M10" s="8">
        <f>SUMIFS(TaxableValuation[Taxable Reserved2],TaxableValuation[Dist],$C10,TaxableValuation[Tif_NonTIF],$A$4)</f>
        <v>0</v>
      </c>
      <c r="N10" s="8">
        <f>SUMIFS(TaxableValuation[Taxable Railroads],TaxableValuation[Dist],$C10,TaxableValuation[Tif_NonTIF],$A$4)</f>
        <v>0</v>
      </c>
      <c r="O10" s="8">
        <f>SUMIFS(TaxableValuation[Taxable Utilities],TaxableValuation[Dist],$C10,TaxableValuation[Tif_NonTIF],$A$4)</f>
        <v>0</v>
      </c>
      <c r="P10" s="8">
        <f>SUMIFS(TaxableValuation[Taxable Other],TaxableValuation[Dist],$C10,TaxableValuation[Tif_NonTIF],$A$4)</f>
        <v>0</v>
      </c>
      <c r="Q10" s="8">
        <f>SUMIFS(TaxableValuation[Taxable Gross],TaxableValuation[Dist],$C10,TaxableValuation[Tif_NonTIF],$A$4)</f>
        <v>17129063</v>
      </c>
      <c r="R10" s="8">
        <f>SUMIFS(TaxableValuation[Taxable Military Exempt],TaxableValuation[Dist],$C10,TaxableValuation[Tif_NonTIF],$A$4)</f>
        <v>22224</v>
      </c>
      <c r="S10" s="8">
        <f>SUMIFS(TaxableValuation[Taxable Net],TaxableValuation[Dist],$C10,TaxableValuation[Tif_NonTIF],$A$4)</f>
        <v>17106839</v>
      </c>
      <c r="T10" s="8">
        <f>SUMIFS(TaxableValuation[Taxable Gas &amp; Elec Utilities],TaxableValuation[Dist],$C10,TaxableValuation[Tif_NonTIF],$A$4)</f>
        <v>0</v>
      </c>
      <c r="U10" s="8">
        <f t="shared" si="0"/>
        <v>17106839</v>
      </c>
    </row>
    <row r="11" spans="1:21" x14ac:dyDescent="0.25">
      <c r="A11">
        <f>'Assessed Non-TIF'!A11</f>
        <v>2024</v>
      </c>
      <c r="B11" t="str">
        <f>'Assessed Non-TIF'!B11</f>
        <v>12</v>
      </c>
      <c r="C11" t="str">
        <f>'Assessed Non-TIF'!C11</f>
        <v>0063</v>
      </c>
      <c r="D11" t="str">
        <f>'Assessed Non-TIF'!D11</f>
        <v>0063</v>
      </c>
      <c r="E11" t="str">
        <f>'Assessed Non-TIF'!E11</f>
        <v>AKRON-WESTFIELD</v>
      </c>
      <c r="F11" t="str">
        <f>'Assessed Non-TIF'!F11</f>
        <v>Akron-Westfield</v>
      </c>
      <c r="G11" s="8">
        <f>SUMIFS(TaxableValuation[Taxable Residential],TaxableValuation[Dist],$C11,TaxableValuation[Tif_NonTIF],$A$4)</f>
        <v>646145</v>
      </c>
      <c r="H11" s="8">
        <f>SUMIFS(TaxableValuation[Taxable Ag Land],TaxableValuation[Dist],$C11,TaxableValuation[Tif_NonTIF],$A$4)</f>
        <v>0</v>
      </c>
      <c r="I11" s="8">
        <f>SUMIFS(TaxableValuation[Taxable Ag Building],TaxableValuation[Dist],$C11,TaxableValuation[Tif_NonTIF],$A$4)</f>
        <v>0</v>
      </c>
      <c r="J11" s="8">
        <f>SUMIFS(TaxableValuation[Taxable Commercial],TaxableValuation[Dist],$C11,TaxableValuation[Tif_NonTIF],$A$4)</f>
        <v>0</v>
      </c>
      <c r="K11" s="8">
        <f>SUMIFS(TaxableValuation[Taxable Industrial],TaxableValuation[Dist],$C11,TaxableValuation[Tif_NonTIF],$A$4)</f>
        <v>0</v>
      </c>
      <c r="L11" s="8">
        <f>SUMIFS(TaxableValuation[Taxable Reserved],TaxableValuation[Dist],$C11,TaxableValuation[Tif_NonTIF],$A$4)</f>
        <v>0</v>
      </c>
      <c r="M11" s="8">
        <f>SUMIFS(TaxableValuation[Taxable Reserved2],TaxableValuation[Dist],$C11,TaxableValuation[Tif_NonTIF],$A$4)</f>
        <v>0</v>
      </c>
      <c r="N11" s="8">
        <f>SUMIFS(TaxableValuation[Taxable Railroads],TaxableValuation[Dist],$C11,TaxableValuation[Tif_NonTIF],$A$4)</f>
        <v>0</v>
      </c>
      <c r="O11" s="8">
        <f>SUMIFS(TaxableValuation[Taxable Utilities],TaxableValuation[Dist],$C11,TaxableValuation[Tif_NonTIF],$A$4)</f>
        <v>0</v>
      </c>
      <c r="P11" s="8">
        <f>SUMIFS(TaxableValuation[Taxable Other],TaxableValuation[Dist],$C11,TaxableValuation[Tif_NonTIF],$A$4)</f>
        <v>0</v>
      </c>
      <c r="Q11" s="8">
        <f>SUMIFS(TaxableValuation[Taxable Gross],TaxableValuation[Dist],$C11,TaxableValuation[Tif_NonTIF],$A$4)</f>
        <v>646145</v>
      </c>
      <c r="R11" s="8">
        <f>SUMIFS(TaxableValuation[Taxable Military Exempt],TaxableValuation[Dist],$C11,TaxableValuation[Tif_NonTIF],$A$4)</f>
        <v>0</v>
      </c>
      <c r="S11" s="8">
        <f>SUMIFS(TaxableValuation[Taxable Net],TaxableValuation[Dist],$C11,TaxableValuation[Tif_NonTIF],$A$4)</f>
        <v>646145</v>
      </c>
      <c r="T11" s="8">
        <f>SUMIFS(TaxableValuation[Taxable Gas &amp; Elec Utilities],TaxableValuation[Dist],$C11,TaxableValuation[Tif_NonTIF],$A$4)</f>
        <v>0</v>
      </c>
      <c r="U11" s="8">
        <f t="shared" si="0"/>
        <v>646145</v>
      </c>
    </row>
    <row r="12" spans="1:21" x14ac:dyDescent="0.25">
      <c r="A12">
        <f>'Assessed Non-TIF'!A12</f>
        <v>2024</v>
      </c>
      <c r="B12" t="str">
        <f>'Assessed Non-TIF'!B12</f>
        <v>05</v>
      </c>
      <c r="C12" t="str">
        <f>'Assessed Non-TIF'!C12</f>
        <v>0072</v>
      </c>
      <c r="D12" t="str">
        <f>'Assessed Non-TIF'!D12</f>
        <v>0072</v>
      </c>
      <c r="E12" t="str">
        <f>'Assessed Non-TIF'!E12</f>
        <v>ALBERT CITY-TRUESDALE</v>
      </c>
      <c r="F12" t="str">
        <f>'Assessed Non-TIF'!F12</f>
        <v>Albert City-Truesdale</v>
      </c>
      <c r="G12" s="8">
        <f>SUMIFS(TaxableValuation[Taxable Residential],TaxableValuation[Dist],$C12,TaxableValuation[Tif_NonTIF],$A$4)</f>
        <v>0</v>
      </c>
      <c r="H12" s="8">
        <f>SUMIFS(TaxableValuation[Taxable Ag Land],TaxableValuation[Dist],$C12,TaxableValuation[Tif_NonTIF],$A$4)</f>
        <v>0</v>
      </c>
      <c r="I12" s="8">
        <f>SUMIFS(TaxableValuation[Taxable Ag Building],TaxableValuation[Dist],$C12,TaxableValuation[Tif_NonTIF],$A$4)</f>
        <v>0</v>
      </c>
      <c r="J12" s="8">
        <f>SUMIFS(TaxableValuation[Taxable Commercial],TaxableValuation[Dist],$C12,TaxableValuation[Tif_NonTIF],$A$4)</f>
        <v>0</v>
      </c>
      <c r="K12" s="8">
        <f>SUMIFS(TaxableValuation[Taxable Industrial],TaxableValuation[Dist],$C12,TaxableValuation[Tif_NonTIF],$A$4)</f>
        <v>0</v>
      </c>
      <c r="L12" s="8">
        <f>SUMIFS(TaxableValuation[Taxable Reserved],TaxableValuation[Dist],$C12,TaxableValuation[Tif_NonTIF],$A$4)</f>
        <v>0</v>
      </c>
      <c r="M12" s="8">
        <f>SUMIFS(TaxableValuation[Taxable Reserved2],TaxableValuation[Dist],$C12,TaxableValuation[Tif_NonTIF],$A$4)</f>
        <v>0</v>
      </c>
      <c r="N12" s="8">
        <f>SUMIFS(TaxableValuation[Taxable Railroads],TaxableValuation[Dist],$C12,TaxableValuation[Tif_NonTIF],$A$4)</f>
        <v>0</v>
      </c>
      <c r="O12" s="8">
        <f>SUMIFS(TaxableValuation[Taxable Utilities],TaxableValuation[Dist],$C12,TaxableValuation[Tif_NonTIF],$A$4)</f>
        <v>0</v>
      </c>
      <c r="P12" s="8">
        <f>SUMIFS(TaxableValuation[Taxable Other],TaxableValuation[Dist],$C12,TaxableValuation[Tif_NonTIF],$A$4)</f>
        <v>0</v>
      </c>
      <c r="Q12" s="8">
        <f>SUMIFS(TaxableValuation[Taxable Gross],TaxableValuation[Dist],$C12,TaxableValuation[Tif_NonTIF],$A$4)</f>
        <v>0</v>
      </c>
      <c r="R12" s="8">
        <f>SUMIFS(TaxableValuation[Taxable Military Exempt],TaxableValuation[Dist],$C12,TaxableValuation[Tif_NonTIF],$A$4)</f>
        <v>0</v>
      </c>
      <c r="S12" s="8">
        <f>SUMIFS(TaxableValuation[Taxable Net],TaxableValuation[Dist],$C12,TaxableValuation[Tif_NonTIF],$A$4)</f>
        <v>0</v>
      </c>
      <c r="T12" s="8">
        <f>SUMIFS(TaxableValuation[Taxable Gas &amp; Elec Utilities],TaxableValuation[Dist],$C12,TaxableValuation[Tif_NonTIF],$A$4)</f>
        <v>0</v>
      </c>
      <c r="U12" s="8">
        <f t="shared" si="0"/>
        <v>0</v>
      </c>
    </row>
    <row r="13" spans="1:21" x14ac:dyDescent="0.25">
      <c r="A13">
        <f>'Assessed Non-TIF'!A13</f>
        <v>2024</v>
      </c>
      <c r="B13" t="str">
        <f>'Assessed Non-TIF'!B13</f>
        <v>15</v>
      </c>
      <c r="C13" t="str">
        <f>'Assessed Non-TIF'!C13</f>
        <v>0081</v>
      </c>
      <c r="D13" t="str">
        <f>'Assessed Non-TIF'!D13</f>
        <v>0081</v>
      </c>
      <c r="E13" t="str">
        <f>'Assessed Non-TIF'!E13</f>
        <v>ALBIA</v>
      </c>
      <c r="F13" t="str">
        <f>'Assessed Non-TIF'!F13</f>
        <v>Albia</v>
      </c>
      <c r="G13" s="8">
        <f>SUMIFS(TaxableValuation[Taxable Residential],TaxableValuation[Dist],$C13,TaxableValuation[Tif_NonTIF],$A$4)</f>
        <v>0</v>
      </c>
      <c r="H13" s="8">
        <f>SUMIFS(TaxableValuation[Taxable Ag Land],TaxableValuation[Dist],$C13,TaxableValuation[Tif_NonTIF],$A$4)</f>
        <v>0</v>
      </c>
      <c r="I13" s="8">
        <f>SUMIFS(TaxableValuation[Taxable Ag Building],TaxableValuation[Dist],$C13,TaxableValuation[Tif_NonTIF],$A$4)</f>
        <v>0</v>
      </c>
      <c r="J13" s="8">
        <f>SUMIFS(TaxableValuation[Taxable Commercial],TaxableValuation[Dist],$C13,TaxableValuation[Tif_NonTIF],$A$4)</f>
        <v>0</v>
      </c>
      <c r="K13" s="8">
        <f>SUMIFS(TaxableValuation[Taxable Industrial],TaxableValuation[Dist],$C13,TaxableValuation[Tif_NonTIF],$A$4)</f>
        <v>0</v>
      </c>
      <c r="L13" s="8">
        <f>SUMIFS(TaxableValuation[Taxable Reserved],TaxableValuation[Dist],$C13,TaxableValuation[Tif_NonTIF],$A$4)</f>
        <v>0</v>
      </c>
      <c r="M13" s="8">
        <f>SUMIFS(TaxableValuation[Taxable Reserved2],TaxableValuation[Dist],$C13,TaxableValuation[Tif_NonTIF],$A$4)</f>
        <v>0</v>
      </c>
      <c r="N13" s="8">
        <f>SUMIFS(TaxableValuation[Taxable Railroads],TaxableValuation[Dist],$C13,TaxableValuation[Tif_NonTIF],$A$4)</f>
        <v>0</v>
      </c>
      <c r="O13" s="8">
        <f>SUMIFS(TaxableValuation[Taxable Utilities],TaxableValuation[Dist],$C13,TaxableValuation[Tif_NonTIF],$A$4)</f>
        <v>0</v>
      </c>
      <c r="P13" s="8">
        <f>SUMIFS(TaxableValuation[Taxable Other],TaxableValuation[Dist],$C13,TaxableValuation[Tif_NonTIF],$A$4)</f>
        <v>0</v>
      </c>
      <c r="Q13" s="8">
        <f>SUMIFS(TaxableValuation[Taxable Gross],TaxableValuation[Dist],$C13,TaxableValuation[Tif_NonTIF],$A$4)</f>
        <v>0</v>
      </c>
      <c r="R13" s="8">
        <f>SUMIFS(TaxableValuation[Taxable Military Exempt],TaxableValuation[Dist],$C13,TaxableValuation[Tif_NonTIF],$A$4)</f>
        <v>0</v>
      </c>
      <c r="S13" s="8">
        <f>SUMIFS(TaxableValuation[Taxable Net],TaxableValuation[Dist],$C13,TaxableValuation[Tif_NonTIF],$A$4)</f>
        <v>0</v>
      </c>
      <c r="T13" s="8">
        <f>SUMIFS(TaxableValuation[Taxable Gas &amp; Elec Utilities],TaxableValuation[Dist],$C13,TaxableValuation[Tif_NonTIF],$A$4)</f>
        <v>0</v>
      </c>
      <c r="U13" s="8">
        <f t="shared" si="0"/>
        <v>0</v>
      </c>
    </row>
    <row r="14" spans="1:21" x14ac:dyDescent="0.25">
      <c r="A14">
        <f>'Assessed Non-TIF'!A14</f>
        <v>2024</v>
      </c>
      <c r="B14" t="str">
        <f>'Assessed Non-TIF'!B14</f>
        <v>10</v>
      </c>
      <c r="C14" t="str">
        <f>'Assessed Non-TIF'!C14</f>
        <v>0099</v>
      </c>
      <c r="D14" t="str">
        <f>'Assessed Non-TIF'!D14</f>
        <v>0099</v>
      </c>
      <c r="E14" t="str">
        <f>'Assessed Non-TIF'!E14</f>
        <v>ALBURNETT</v>
      </c>
      <c r="F14" t="str">
        <f>'Assessed Non-TIF'!F14</f>
        <v>Alburnett</v>
      </c>
      <c r="G14" s="8">
        <f>SUMIFS(TaxableValuation[Taxable Residential],TaxableValuation[Dist],$C14,TaxableValuation[Tif_NonTIF],$A$4)</f>
        <v>1892838</v>
      </c>
      <c r="H14" s="8">
        <f>SUMIFS(TaxableValuation[Taxable Ag Land],TaxableValuation[Dist],$C14,TaxableValuation[Tif_NonTIF],$A$4)</f>
        <v>32866</v>
      </c>
      <c r="I14" s="8">
        <f>SUMIFS(TaxableValuation[Taxable Ag Building],TaxableValuation[Dist],$C14,TaxableValuation[Tif_NonTIF],$A$4)</f>
        <v>2650</v>
      </c>
      <c r="J14" s="8">
        <f>SUMIFS(TaxableValuation[Taxable Commercial],TaxableValuation[Dist],$C14,TaxableValuation[Tif_NonTIF],$A$4)</f>
        <v>573871</v>
      </c>
      <c r="K14" s="8">
        <f>SUMIFS(TaxableValuation[Taxable Industrial],TaxableValuation[Dist],$C14,TaxableValuation[Tif_NonTIF],$A$4)</f>
        <v>0</v>
      </c>
      <c r="L14" s="8">
        <f>SUMIFS(TaxableValuation[Taxable Reserved],TaxableValuation[Dist],$C14,TaxableValuation[Tif_NonTIF],$A$4)</f>
        <v>0</v>
      </c>
      <c r="M14" s="8">
        <f>SUMIFS(TaxableValuation[Taxable Reserved2],TaxableValuation[Dist],$C14,TaxableValuation[Tif_NonTIF],$A$4)</f>
        <v>0</v>
      </c>
      <c r="N14" s="8">
        <f>SUMIFS(TaxableValuation[Taxable Railroads],TaxableValuation[Dist],$C14,TaxableValuation[Tif_NonTIF],$A$4)</f>
        <v>0</v>
      </c>
      <c r="O14" s="8">
        <f>SUMIFS(TaxableValuation[Taxable Utilities],TaxableValuation[Dist],$C14,TaxableValuation[Tif_NonTIF],$A$4)</f>
        <v>0</v>
      </c>
      <c r="P14" s="8">
        <f>SUMIFS(TaxableValuation[Taxable Other],TaxableValuation[Dist],$C14,TaxableValuation[Tif_NonTIF],$A$4)</f>
        <v>0</v>
      </c>
      <c r="Q14" s="8">
        <f>SUMIFS(TaxableValuation[Taxable Gross],TaxableValuation[Dist],$C14,TaxableValuation[Tif_NonTIF],$A$4)</f>
        <v>2502225</v>
      </c>
      <c r="R14" s="8">
        <f>SUMIFS(TaxableValuation[Taxable Military Exempt],TaxableValuation[Dist],$C14,TaxableValuation[Tif_NonTIF],$A$4)</f>
        <v>0</v>
      </c>
      <c r="S14" s="8">
        <f>SUMIFS(TaxableValuation[Taxable Net],TaxableValuation[Dist],$C14,TaxableValuation[Tif_NonTIF],$A$4)</f>
        <v>2502225</v>
      </c>
      <c r="T14" s="8">
        <f>SUMIFS(TaxableValuation[Taxable Gas &amp; Elec Utilities],TaxableValuation[Dist],$C14,TaxableValuation[Tif_NonTIF],$A$4)</f>
        <v>0</v>
      </c>
      <c r="U14" s="8">
        <f t="shared" si="0"/>
        <v>2502225</v>
      </c>
    </row>
    <row r="15" spans="1:21" x14ac:dyDescent="0.25">
      <c r="A15">
        <f>'Assessed Non-TIF'!A15</f>
        <v>2024</v>
      </c>
      <c r="B15" t="str">
        <f>'Assessed Non-TIF'!B15</f>
        <v>07</v>
      </c>
      <c r="C15" t="str">
        <f>'Assessed Non-TIF'!C15</f>
        <v>0108</v>
      </c>
      <c r="D15" t="str">
        <f>'Assessed Non-TIF'!D15</f>
        <v>0108</v>
      </c>
      <c r="E15" t="str">
        <f>'Assessed Non-TIF'!E15</f>
        <v>ALDEN</v>
      </c>
      <c r="F15" t="str">
        <f>'Assessed Non-TIF'!F15</f>
        <v>Alden</v>
      </c>
      <c r="G15" s="8">
        <f>SUMIFS(TaxableValuation[Taxable Residential],TaxableValuation[Dist],$C15,TaxableValuation[Tif_NonTIF],$A$4)</f>
        <v>0</v>
      </c>
      <c r="H15" s="8">
        <f>SUMIFS(TaxableValuation[Taxable Ag Land],TaxableValuation[Dist],$C15,TaxableValuation[Tif_NonTIF],$A$4)</f>
        <v>0</v>
      </c>
      <c r="I15" s="8">
        <f>SUMIFS(TaxableValuation[Taxable Ag Building],TaxableValuation[Dist],$C15,TaxableValuation[Tif_NonTIF],$A$4)</f>
        <v>0</v>
      </c>
      <c r="J15" s="8">
        <f>SUMIFS(TaxableValuation[Taxable Commercial],TaxableValuation[Dist],$C15,TaxableValuation[Tif_NonTIF],$A$4)</f>
        <v>0</v>
      </c>
      <c r="K15" s="8">
        <f>SUMIFS(TaxableValuation[Taxable Industrial],TaxableValuation[Dist],$C15,TaxableValuation[Tif_NonTIF],$A$4)</f>
        <v>0</v>
      </c>
      <c r="L15" s="8">
        <f>SUMIFS(TaxableValuation[Taxable Reserved],TaxableValuation[Dist],$C15,TaxableValuation[Tif_NonTIF],$A$4)</f>
        <v>0</v>
      </c>
      <c r="M15" s="8">
        <f>SUMIFS(TaxableValuation[Taxable Reserved2],TaxableValuation[Dist],$C15,TaxableValuation[Tif_NonTIF],$A$4)</f>
        <v>0</v>
      </c>
      <c r="N15" s="8">
        <f>SUMIFS(TaxableValuation[Taxable Railroads],TaxableValuation[Dist],$C15,TaxableValuation[Tif_NonTIF],$A$4)</f>
        <v>0</v>
      </c>
      <c r="O15" s="8">
        <f>SUMIFS(TaxableValuation[Taxable Utilities],TaxableValuation[Dist],$C15,TaxableValuation[Tif_NonTIF],$A$4)</f>
        <v>0</v>
      </c>
      <c r="P15" s="8">
        <f>SUMIFS(TaxableValuation[Taxable Other],TaxableValuation[Dist],$C15,TaxableValuation[Tif_NonTIF],$A$4)</f>
        <v>0</v>
      </c>
      <c r="Q15" s="8">
        <f>SUMIFS(TaxableValuation[Taxable Gross],TaxableValuation[Dist],$C15,TaxableValuation[Tif_NonTIF],$A$4)</f>
        <v>0</v>
      </c>
      <c r="R15" s="8">
        <f>SUMIFS(TaxableValuation[Taxable Military Exempt],TaxableValuation[Dist],$C15,TaxableValuation[Tif_NonTIF],$A$4)</f>
        <v>0</v>
      </c>
      <c r="S15" s="8">
        <f>SUMIFS(TaxableValuation[Taxable Net],TaxableValuation[Dist],$C15,TaxableValuation[Tif_NonTIF],$A$4)</f>
        <v>0</v>
      </c>
      <c r="T15" s="8">
        <f>SUMIFS(TaxableValuation[Taxable Gas &amp; Elec Utilities],TaxableValuation[Dist],$C15,TaxableValuation[Tif_NonTIF],$A$4)</f>
        <v>0</v>
      </c>
      <c r="U15" s="8">
        <f t="shared" si="0"/>
        <v>0</v>
      </c>
    </row>
    <row r="16" spans="1:21" x14ac:dyDescent="0.25">
      <c r="A16">
        <f>'Assessed Non-TIF'!A16</f>
        <v>2024</v>
      </c>
      <c r="B16" t="str">
        <f>'Assessed Non-TIF'!B16</f>
        <v>05</v>
      </c>
      <c r="C16" t="str">
        <f>'Assessed Non-TIF'!C16</f>
        <v>0126</v>
      </c>
      <c r="D16" t="str">
        <f>'Assessed Non-TIF'!D16</f>
        <v>0126</v>
      </c>
      <c r="E16" t="str">
        <f>'Assessed Non-TIF'!E16</f>
        <v>ALGONA (ALGONA)</v>
      </c>
      <c r="F16" t="str">
        <f>'Assessed Non-TIF'!F16</f>
        <v>Algona</v>
      </c>
      <c r="G16" s="8">
        <f>SUMIFS(TaxableValuation[Taxable Residential],TaxableValuation[Dist],$C16,TaxableValuation[Tif_NonTIF],$A$4)</f>
        <v>13477302</v>
      </c>
      <c r="H16" s="8">
        <f>SUMIFS(TaxableValuation[Taxable Ag Land],TaxableValuation[Dist],$C16,TaxableValuation[Tif_NonTIF],$A$4)</f>
        <v>39801</v>
      </c>
      <c r="I16" s="8">
        <f>SUMIFS(TaxableValuation[Taxable Ag Building],TaxableValuation[Dist],$C16,TaxableValuation[Tif_NonTIF],$A$4)</f>
        <v>0</v>
      </c>
      <c r="J16" s="8">
        <f>SUMIFS(TaxableValuation[Taxable Commercial],TaxableValuation[Dist],$C16,TaxableValuation[Tif_NonTIF],$A$4)</f>
        <v>0</v>
      </c>
      <c r="K16" s="8">
        <f>SUMIFS(TaxableValuation[Taxable Industrial],TaxableValuation[Dist],$C16,TaxableValuation[Tif_NonTIF],$A$4)</f>
        <v>0</v>
      </c>
      <c r="L16" s="8">
        <f>SUMIFS(TaxableValuation[Taxable Reserved],TaxableValuation[Dist],$C16,TaxableValuation[Tif_NonTIF],$A$4)</f>
        <v>0</v>
      </c>
      <c r="M16" s="8">
        <f>SUMIFS(TaxableValuation[Taxable Reserved2],TaxableValuation[Dist],$C16,TaxableValuation[Tif_NonTIF],$A$4)</f>
        <v>0</v>
      </c>
      <c r="N16" s="8">
        <f>SUMIFS(TaxableValuation[Taxable Railroads],TaxableValuation[Dist],$C16,TaxableValuation[Tif_NonTIF],$A$4)</f>
        <v>0</v>
      </c>
      <c r="O16" s="8">
        <f>SUMIFS(TaxableValuation[Taxable Utilities],TaxableValuation[Dist],$C16,TaxableValuation[Tif_NonTIF],$A$4)</f>
        <v>0</v>
      </c>
      <c r="P16" s="8">
        <f>SUMIFS(TaxableValuation[Taxable Other],TaxableValuation[Dist],$C16,TaxableValuation[Tif_NonTIF],$A$4)</f>
        <v>0</v>
      </c>
      <c r="Q16" s="8">
        <f>SUMIFS(TaxableValuation[Taxable Gross],TaxableValuation[Dist],$C16,TaxableValuation[Tif_NonTIF],$A$4)</f>
        <v>13517103</v>
      </c>
      <c r="R16" s="8">
        <f>SUMIFS(TaxableValuation[Taxable Military Exempt],TaxableValuation[Dist],$C16,TaxableValuation[Tif_NonTIF],$A$4)</f>
        <v>0</v>
      </c>
      <c r="S16" s="8">
        <f>SUMIFS(TaxableValuation[Taxable Net],TaxableValuation[Dist],$C16,TaxableValuation[Tif_NonTIF],$A$4)</f>
        <v>13517103</v>
      </c>
      <c r="T16" s="8">
        <f>SUMIFS(TaxableValuation[Taxable Gas &amp; Elec Utilities],TaxableValuation[Dist],$C16,TaxableValuation[Tif_NonTIF],$A$4)</f>
        <v>0</v>
      </c>
      <c r="U16" s="8">
        <f t="shared" si="0"/>
        <v>13517103</v>
      </c>
    </row>
    <row r="17" spans="1:21" x14ac:dyDescent="0.25">
      <c r="A17">
        <f>'Assessed Non-TIF'!A17</f>
        <v>2024</v>
      </c>
      <c r="B17" t="str">
        <f>'Assessed Non-TIF'!B17</f>
        <v>05</v>
      </c>
      <c r="C17" t="str">
        <f>'Assessed Non-TIF'!C17</f>
        <v>6417</v>
      </c>
      <c r="D17" t="str">
        <f>'Assessed Non-TIF'!D17</f>
        <v>6417</v>
      </c>
      <c r="E17" t="str">
        <f>'Assessed Non-TIF'!E17</f>
        <v>ALGONA (TITONKA)</v>
      </c>
      <c r="F17" t="str">
        <f>'Assessed Non-TIF'!F17</f>
        <v>Algona (Titonka)</v>
      </c>
      <c r="G17" s="8">
        <f>SUMIFS(TaxableValuation[Taxable Residential],TaxableValuation[Dist],$C17,TaxableValuation[Tif_NonTIF],$A$4)</f>
        <v>629504</v>
      </c>
      <c r="H17" s="8">
        <f>SUMIFS(TaxableValuation[Taxable Ag Land],TaxableValuation[Dist],$C17,TaxableValuation[Tif_NonTIF],$A$4)</f>
        <v>0</v>
      </c>
      <c r="I17" s="8">
        <f>SUMIFS(TaxableValuation[Taxable Ag Building],TaxableValuation[Dist],$C17,TaxableValuation[Tif_NonTIF],$A$4)</f>
        <v>0</v>
      </c>
      <c r="J17" s="8">
        <f>SUMIFS(TaxableValuation[Taxable Commercial],TaxableValuation[Dist],$C17,TaxableValuation[Tif_NonTIF],$A$4)</f>
        <v>7663077</v>
      </c>
      <c r="K17" s="8">
        <f>SUMIFS(TaxableValuation[Taxable Industrial],TaxableValuation[Dist],$C17,TaxableValuation[Tif_NonTIF],$A$4)</f>
        <v>0</v>
      </c>
      <c r="L17" s="8">
        <f>SUMIFS(TaxableValuation[Taxable Reserved],TaxableValuation[Dist],$C17,TaxableValuation[Tif_NonTIF],$A$4)</f>
        <v>0</v>
      </c>
      <c r="M17" s="8">
        <f>SUMIFS(TaxableValuation[Taxable Reserved2],TaxableValuation[Dist],$C17,TaxableValuation[Tif_NonTIF],$A$4)</f>
        <v>0</v>
      </c>
      <c r="N17" s="8">
        <f>SUMIFS(TaxableValuation[Taxable Railroads],TaxableValuation[Dist],$C17,TaxableValuation[Tif_NonTIF],$A$4)</f>
        <v>0</v>
      </c>
      <c r="O17" s="8">
        <f>SUMIFS(TaxableValuation[Taxable Utilities],TaxableValuation[Dist],$C17,TaxableValuation[Tif_NonTIF],$A$4)</f>
        <v>0</v>
      </c>
      <c r="P17" s="8">
        <f>SUMIFS(TaxableValuation[Taxable Other],TaxableValuation[Dist],$C17,TaxableValuation[Tif_NonTIF],$A$4)</f>
        <v>0</v>
      </c>
      <c r="Q17" s="8">
        <f>SUMIFS(TaxableValuation[Taxable Gross],TaxableValuation[Dist],$C17,TaxableValuation[Tif_NonTIF],$A$4)</f>
        <v>8292581</v>
      </c>
      <c r="R17" s="8">
        <f>SUMIFS(TaxableValuation[Taxable Military Exempt],TaxableValuation[Dist],$C17,TaxableValuation[Tif_NonTIF],$A$4)</f>
        <v>0</v>
      </c>
      <c r="S17" s="8">
        <f>SUMIFS(TaxableValuation[Taxable Net],TaxableValuation[Dist],$C17,TaxableValuation[Tif_NonTIF],$A$4)</f>
        <v>8292581</v>
      </c>
      <c r="T17" s="8">
        <f>SUMIFS(TaxableValuation[Taxable Gas &amp; Elec Utilities],TaxableValuation[Dist],$C17,TaxableValuation[Tif_NonTIF],$A$4)</f>
        <v>0</v>
      </c>
      <c r="U17" s="8">
        <f t="shared" si="0"/>
        <v>8292581</v>
      </c>
    </row>
    <row r="18" spans="1:21" x14ac:dyDescent="0.25">
      <c r="A18">
        <f>'Assessed Non-TIF'!A18</f>
        <v>2024</v>
      </c>
      <c r="B18" t="str">
        <f>'Assessed Non-TIF'!B18</f>
        <v>05</v>
      </c>
      <c r="C18" t="str">
        <f>'Assessed Non-TIF'!C18</f>
        <v>3897</v>
      </c>
      <c r="D18" t="str">
        <f>'Assessed Non-TIF'!D18</f>
        <v>3897</v>
      </c>
      <c r="E18" t="str">
        <f>'Assessed Non-TIF'!E18</f>
        <v>ALGONA (LU VERNE)</v>
      </c>
      <c r="F18" t="str">
        <f>'Assessed Non-TIF'!F18</f>
        <v>Algona (Lu Verne)</v>
      </c>
      <c r="G18" s="8">
        <f>SUMIFS(TaxableValuation[Taxable Residential],TaxableValuation[Dist],$C18,TaxableValuation[Tif_NonTIF],$A$4)</f>
        <v>0</v>
      </c>
      <c r="H18" s="8">
        <f>SUMIFS(TaxableValuation[Taxable Ag Land],TaxableValuation[Dist],$C18,TaxableValuation[Tif_NonTIF],$A$4)</f>
        <v>0</v>
      </c>
      <c r="I18" s="8">
        <f>SUMIFS(TaxableValuation[Taxable Ag Building],TaxableValuation[Dist],$C18,TaxableValuation[Tif_NonTIF],$A$4)</f>
        <v>0</v>
      </c>
      <c r="J18" s="8">
        <f>SUMIFS(TaxableValuation[Taxable Commercial],TaxableValuation[Dist],$C18,TaxableValuation[Tif_NonTIF],$A$4)</f>
        <v>3886468</v>
      </c>
      <c r="K18" s="8">
        <f>SUMIFS(TaxableValuation[Taxable Industrial],TaxableValuation[Dist],$C18,TaxableValuation[Tif_NonTIF],$A$4)</f>
        <v>0</v>
      </c>
      <c r="L18" s="8">
        <f>SUMIFS(TaxableValuation[Taxable Reserved],TaxableValuation[Dist],$C18,TaxableValuation[Tif_NonTIF],$A$4)</f>
        <v>0</v>
      </c>
      <c r="M18" s="8">
        <f>SUMIFS(TaxableValuation[Taxable Reserved2],TaxableValuation[Dist],$C18,TaxableValuation[Tif_NonTIF],$A$4)</f>
        <v>0</v>
      </c>
      <c r="N18" s="8">
        <f>SUMIFS(TaxableValuation[Taxable Railroads],TaxableValuation[Dist],$C18,TaxableValuation[Tif_NonTIF],$A$4)</f>
        <v>0</v>
      </c>
      <c r="O18" s="8">
        <f>SUMIFS(TaxableValuation[Taxable Utilities],TaxableValuation[Dist],$C18,TaxableValuation[Tif_NonTIF],$A$4)</f>
        <v>0</v>
      </c>
      <c r="P18" s="8">
        <f>SUMIFS(TaxableValuation[Taxable Other],TaxableValuation[Dist],$C18,TaxableValuation[Tif_NonTIF],$A$4)</f>
        <v>0</v>
      </c>
      <c r="Q18" s="8">
        <f>SUMIFS(TaxableValuation[Taxable Gross],TaxableValuation[Dist],$C18,TaxableValuation[Tif_NonTIF],$A$4)</f>
        <v>3886468</v>
      </c>
      <c r="R18" s="8">
        <f>SUMIFS(TaxableValuation[Taxable Military Exempt],TaxableValuation[Dist],$C18,TaxableValuation[Tif_NonTIF],$A$4)</f>
        <v>0</v>
      </c>
      <c r="S18" s="8">
        <f>SUMIFS(TaxableValuation[Taxable Net],TaxableValuation[Dist],$C18,TaxableValuation[Tif_NonTIF],$A$4)</f>
        <v>3886468</v>
      </c>
      <c r="T18" s="8">
        <f>SUMIFS(TaxableValuation[Taxable Gas &amp; Elec Utilities],TaxableValuation[Dist],$C18,TaxableValuation[Tif_NonTIF],$A$4)</f>
        <v>0</v>
      </c>
      <c r="U18" s="8">
        <f t="shared" si="0"/>
        <v>3886468</v>
      </c>
    </row>
    <row r="19" spans="1:21" x14ac:dyDescent="0.25">
      <c r="A19">
        <f>'Assessed Non-TIF'!A19</f>
        <v>2024</v>
      </c>
      <c r="B19" t="str">
        <f>'Assessed Non-TIF'!B19</f>
        <v>01</v>
      </c>
      <c r="C19" t="str">
        <f>'Assessed Non-TIF'!C19</f>
        <v>0135</v>
      </c>
      <c r="D19" t="str">
        <f>'Assessed Non-TIF'!D19</f>
        <v>0135</v>
      </c>
      <c r="E19" t="str">
        <f>'Assessed Non-TIF'!E19</f>
        <v>ALLAMAKEE</v>
      </c>
      <c r="F19" t="str">
        <f>'Assessed Non-TIF'!F19</f>
        <v>Allamakee</v>
      </c>
      <c r="G19" s="8">
        <f>SUMIFS(TaxableValuation[Taxable Residential],TaxableValuation[Dist],$C19,TaxableValuation[Tif_NonTIF],$A$4)</f>
        <v>29604684</v>
      </c>
      <c r="H19" s="8">
        <f>SUMIFS(TaxableValuation[Taxable Ag Land],TaxableValuation[Dist],$C19,TaxableValuation[Tif_NonTIF],$A$4)</f>
        <v>35101</v>
      </c>
      <c r="I19" s="8">
        <f>SUMIFS(TaxableValuation[Taxable Ag Building],TaxableValuation[Dist],$C19,TaxableValuation[Tif_NonTIF],$A$4)</f>
        <v>0</v>
      </c>
      <c r="J19" s="8">
        <f>SUMIFS(TaxableValuation[Taxable Commercial],TaxableValuation[Dist],$C19,TaxableValuation[Tif_NonTIF],$A$4)</f>
        <v>9552766</v>
      </c>
      <c r="K19" s="8">
        <f>SUMIFS(TaxableValuation[Taxable Industrial],TaxableValuation[Dist],$C19,TaxableValuation[Tif_NonTIF],$A$4)</f>
        <v>1796888</v>
      </c>
      <c r="L19" s="8">
        <f>SUMIFS(TaxableValuation[Taxable Reserved],TaxableValuation[Dist],$C19,TaxableValuation[Tif_NonTIF],$A$4)</f>
        <v>0</v>
      </c>
      <c r="M19" s="8">
        <f>SUMIFS(TaxableValuation[Taxable Reserved2],TaxableValuation[Dist],$C19,TaxableValuation[Tif_NonTIF],$A$4)</f>
        <v>0</v>
      </c>
      <c r="N19" s="8">
        <f>SUMIFS(TaxableValuation[Taxable Railroads],TaxableValuation[Dist],$C19,TaxableValuation[Tif_NonTIF],$A$4)</f>
        <v>0</v>
      </c>
      <c r="O19" s="8">
        <f>SUMIFS(TaxableValuation[Taxable Utilities],TaxableValuation[Dist],$C19,TaxableValuation[Tif_NonTIF],$A$4)</f>
        <v>0</v>
      </c>
      <c r="P19" s="8">
        <f>SUMIFS(TaxableValuation[Taxable Other],TaxableValuation[Dist],$C19,TaxableValuation[Tif_NonTIF],$A$4)</f>
        <v>0</v>
      </c>
      <c r="Q19" s="8">
        <f>SUMIFS(TaxableValuation[Taxable Gross],TaxableValuation[Dist],$C19,TaxableValuation[Tif_NonTIF],$A$4)</f>
        <v>40989439</v>
      </c>
      <c r="R19" s="8">
        <f>SUMIFS(TaxableValuation[Taxable Military Exempt],TaxableValuation[Dist],$C19,TaxableValuation[Tif_NonTIF],$A$4)</f>
        <v>0</v>
      </c>
      <c r="S19" s="8">
        <f>SUMIFS(TaxableValuation[Taxable Net],TaxableValuation[Dist],$C19,TaxableValuation[Tif_NonTIF],$A$4)</f>
        <v>40989439</v>
      </c>
      <c r="T19" s="8">
        <f>SUMIFS(TaxableValuation[Taxable Gas &amp; Elec Utilities],TaxableValuation[Dist],$C19,TaxableValuation[Tif_NonTIF],$A$4)</f>
        <v>0</v>
      </c>
      <c r="U19" s="8">
        <f t="shared" si="0"/>
        <v>40989439</v>
      </c>
    </row>
    <row r="20" spans="1:21" x14ac:dyDescent="0.25">
      <c r="A20">
        <f>'Assessed Non-TIF'!A20</f>
        <v>2024</v>
      </c>
      <c r="B20" t="str">
        <f>'Assessed Non-TIF'!B20</f>
        <v>05</v>
      </c>
      <c r="C20" t="str">
        <f>'Assessed Non-TIF'!C20</f>
        <v>0171</v>
      </c>
      <c r="D20" t="str">
        <f>'Assessed Non-TIF'!D20</f>
        <v>0171</v>
      </c>
      <c r="E20" t="str">
        <f>'Assessed Non-TIF'!E20</f>
        <v>ALTA-AURELIA</v>
      </c>
      <c r="F20" t="str">
        <f>'Assessed Non-TIF'!F20</f>
        <v>Alta-Aurelia</v>
      </c>
      <c r="G20" s="8">
        <f>SUMIFS(TaxableValuation[Taxable Residential],TaxableValuation[Dist],$C20,TaxableValuation[Tif_NonTIF],$A$4)</f>
        <v>0</v>
      </c>
      <c r="H20" s="8">
        <f>SUMIFS(TaxableValuation[Taxable Ag Land],TaxableValuation[Dist],$C20,TaxableValuation[Tif_NonTIF],$A$4)</f>
        <v>0</v>
      </c>
      <c r="I20" s="8">
        <f>SUMIFS(TaxableValuation[Taxable Ag Building],TaxableValuation[Dist],$C20,TaxableValuation[Tif_NonTIF],$A$4)</f>
        <v>0</v>
      </c>
      <c r="J20" s="8">
        <f>SUMIFS(TaxableValuation[Taxable Commercial],TaxableValuation[Dist],$C20,TaxableValuation[Tif_NonTIF],$A$4)</f>
        <v>0</v>
      </c>
      <c r="K20" s="8">
        <f>SUMIFS(TaxableValuation[Taxable Industrial],TaxableValuation[Dist],$C20,TaxableValuation[Tif_NonTIF],$A$4)</f>
        <v>0</v>
      </c>
      <c r="L20" s="8">
        <f>SUMIFS(TaxableValuation[Taxable Reserved],TaxableValuation[Dist],$C20,TaxableValuation[Tif_NonTIF],$A$4)</f>
        <v>0</v>
      </c>
      <c r="M20" s="8">
        <f>SUMIFS(TaxableValuation[Taxable Reserved2],TaxableValuation[Dist],$C20,TaxableValuation[Tif_NonTIF],$A$4)</f>
        <v>0</v>
      </c>
      <c r="N20" s="8">
        <f>SUMIFS(TaxableValuation[Taxable Railroads],TaxableValuation[Dist],$C20,TaxableValuation[Tif_NonTIF],$A$4)</f>
        <v>0</v>
      </c>
      <c r="O20" s="8">
        <f>SUMIFS(TaxableValuation[Taxable Utilities],TaxableValuation[Dist],$C20,TaxableValuation[Tif_NonTIF],$A$4)</f>
        <v>0</v>
      </c>
      <c r="P20" s="8">
        <f>SUMIFS(TaxableValuation[Taxable Other],TaxableValuation[Dist],$C20,TaxableValuation[Tif_NonTIF],$A$4)</f>
        <v>0</v>
      </c>
      <c r="Q20" s="8">
        <f>SUMIFS(TaxableValuation[Taxable Gross],TaxableValuation[Dist],$C20,TaxableValuation[Tif_NonTIF],$A$4)</f>
        <v>0</v>
      </c>
      <c r="R20" s="8">
        <f>SUMIFS(TaxableValuation[Taxable Military Exempt],TaxableValuation[Dist],$C20,TaxableValuation[Tif_NonTIF],$A$4)</f>
        <v>0</v>
      </c>
      <c r="S20" s="8">
        <f>SUMIFS(TaxableValuation[Taxable Net],TaxableValuation[Dist],$C20,TaxableValuation[Tif_NonTIF],$A$4)</f>
        <v>0</v>
      </c>
      <c r="T20" s="8">
        <f>SUMIFS(TaxableValuation[Taxable Gas &amp; Elec Utilities],TaxableValuation[Dist],$C20,TaxableValuation[Tif_NonTIF],$A$4)</f>
        <v>0</v>
      </c>
      <c r="U20" s="8">
        <f t="shared" si="0"/>
        <v>0</v>
      </c>
    </row>
    <row r="21" spans="1:21" x14ac:dyDescent="0.25">
      <c r="A21">
        <f>'Assessed Non-TIF'!A21</f>
        <v>2024</v>
      </c>
      <c r="B21" t="str">
        <f>'Assessed Non-TIF'!B21</f>
        <v>11</v>
      </c>
      <c r="C21" t="str">
        <f>'Assessed Non-TIF'!C21</f>
        <v>0225</v>
      </c>
      <c r="D21" t="str">
        <f>'Assessed Non-TIF'!D21</f>
        <v>0225</v>
      </c>
      <c r="E21" t="str">
        <f>'Assessed Non-TIF'!E21</f>
        <v>AMES</v>
      </c>
      <c r="F21" t="str">
        <f>'Assessed Non-TIF'!F21</f>
        <v>Ames</v>
      </c>
      <c r="G21" s="8">
        <f>SUMIFS(TaxableValuation[Taxable Residential],TaxableValuation[Dist],$C21,TaxableValuation[Tif_NonTIF],$A$4)</f>
        <v>0</v>
      </c>
      <c r="H21" s="8">
        <f>SUMIFS(TaxableValuation[Taxable Ag Land],TaxableValuation[Dist],$C21,TaxableValuation[Tif_NonTIF],$A$4)</f>
        <v>0</v>
      </c>
      <c r="I21" s="8">
        <f>SUMIFS(TaxableValuation[Taxable Ag Building],TaxableValuation[Dist],$C21,TaxableValuation[Tif_NonTIF],$A$4)</f>
        <v>0</v>
      </c>
      <c r="J21" s="8">
        <f>SUMIFS(TaxableValuation[Taxable Commercial],TaxableValuation[Dist],$C21,TaxableValuation[Tif_NonTIF],$A$4)</f>
        <v>1249078</v>
      </c>
      <c r="K21" s="8">
        <f>SUMIFS(TaxableValuation[Taxable Industrial],TaxableValuation[Dist],$C21,TaxableValuation[Tif_NonTIF],$A$4)</f>
        <v>16426500</v>
      </c>
      <c r="L21" s="8">
        <f>SUMIFS(TaxableValuation[Taxable Reserved],TaxableValuation[Dist],$C21,TaxableValuation[Tif_NonTIF],$A$4)</f>
        <v>0</v>
      </c>
      <c r="M21" s="8">
        <f>SUMIFS(TaxableValuation[Taxable Reserved2],TaxableValuation[Dist],$C21,TaxableValuation[Tif_NonTIF],$A$4)</f>
        <v>0</v>
      </c>
      <c r="N21" s="8">
        <f>SUMIFS(TaxableValuation[Taxable Railroads],TaxableValuation[Dist],$C21,TaxableValuation[Tif_NonTIF],$A$4)</f>
        <v>0</v>
      </c>
      <c r="O21" s="8">
        <f>SUMIFS(TaxableValuation[Taxable Utilities],TaxableValuation[Dist],$C21,TaxableValuation[Tif_NonTIF],$A$4)</f>
        <v>0</v>
      </c>
      <c r="P21" s="8">
        <f>SUMIFS(TaxableValuation[Taxable Other],TaxableValuation[Dist],$C21,TaxableValuation[Tif_NonTIF],$A$4)</f>
        <v>0</v>
      </c>
      <c r="Q21" s="8">
        <f>SUMIFS(TaxableValuation[Taxable Gross],TaxableValuation[Dist],$C21,TaxableValuation[Tif_NonTIF],$A$4)</f>
        <v>17675578</v>
      </c>
      <c r="R21" s="8">
        <f>SUMIFS(TaxableValuation[Taxable Military Exempt],TaxableValuation[Dist],$C21,TaxableValuation[Tif_NonTIF],$A$4)</f>
        <v>0</v>
      </c>
      <c r="S21" s="8">
        <f>SUMIFS(TaxableValuation[Taxable Net],TaxableValuation[Dist],$C21,TaxableValuation[Tif_NonTIF],$A$4)</f>
        <v>17675578</v>
      </c>
      <c r="T21" s="8">
        <f>SUMIFS(TaxableValuation[Taxable Gas &amp; Elec Utilities],TaxableValuation[Dist],$C21,TaxableValuation[Tif_NonTIF],$A$4)</f>
        <v>0</v>
      </c>
      <c r="U21" s="8">
        <f t="shared" si="0"/>
        <v>17675578</v>
      </c>
    </row>
    <row r="22" spans="1:21" x14ac:dyDescent="0.25">
      <c r="A22">
        <f>'Assessed Non-TIF'!A22</f>
        <v>2024</v>
      </c>
      <c r="B22" t="str">
        <f>'Assessed Non-TIF'!B22</f>
        <v>10</v>
      </c>
      <c r="C22" t="str">
        <f>'Assessed Non-TIF'!C22</f>
        <v>0234</v>
      </c>
      <c r="D22" t="str">
        <f>'Assessed Non-TIF'!D22</f>
        <v>0234</v>
      </c>
      <c r="E22" t="str">
        <f>'Assessed Non-TIF'!E22</f>
        <v>ANAMOSA</v>
      </c>
      <c r="F22" t="str">
        <f>'Assessed Non-TIF'!F22</f>
        <v>Anamosa</v>
      </c>
      <c r="G22" s="8">
        <f>SUMIFS(TaxableValuation[Taxable Residential],TaxableValuation[Dist],$C22,TaxableValuation[Tif_NonTIF],$A$4)</f>
        <v>5808763</v>
      </c>
      <c r="H22" s="8">
        <f>SUMIFS(TaxableValuation[Taxable Ag Land],TaxableValuation[Dist],$C22,TaxableValuation[Tif_NonTIF],$A$4)</f>
        <v>0</v>
      </c>
      <c r="I22" s="8">
        <f>SUMIFS(TaxableValuation[Taxable Ag Building],TaxableValuation[Dist],$C22,TaxableValuation[Tif_NonTIF],$A$4)</f>
        <v>0</v>
      </c>
      <c r="J22" s="8">
        <f>SUMIFS(TaxableValuation[Taxable Commercial],TaxableValuation[Dist],$C22,TaxableValuation[Tif_NonTIF],$A$4)</f>
        <v>1129299</v>
      </c>
      <c r="K22" s="8">
        <f>SUMIFS(TaxableValuation[Taxable Industrial],TaxableValuation[Dist],$C22,TaxableValuation[Tif_NonTIF],$A$4)</f>
        <v>48004</v>
      </c>
      <c r="L22" s="8">
        <f>SUMIFS(TaxableValuation[Taxable Reserved],TaxableValuation[Dist],$C22,TaxableValuation[Tif_NonTIF],$A$4)</f>
        <v>0</v>
      </c>
      <c r="M22" s="8">
        <f>SUMIFS(TaxableValuation[Taxable Reserved2],TaxableValuation[Dist],$C22,TaxableValuation[Tif_NonTIF],$A$4)</f>
        <v>0</v>
      </c>
      <c r="N22" s="8">
        <f>SUMIFS(TaxableValuation[Taxable Railroads],TaxableValuation[Dist],$C22,TaxableValuation[Tif_NonTIF],$A$4)</f>
        <v>0</v>
      </c>
      <c r="O22" s="8">
        <f>SUMIFS(TaxableValuation[Taxable Utilities],TaxableValuation[Dist],$C22,TaxableValuation[Tif_NonTIF],$A$4)</f>
        <v>0</v>
      </c>
      <c r="P22" s="8">
        <f>SUMIFS(TaxableValuation[Taxable Other],TaxableValuation[Dist],$C22,TaxableValuation[Tif_NonTIF],$A$4)</f>
        <v>0</v>
      </c>
      <c r="Q22" s="8">
        <f>SUMIFS(TaxableValuation[Taxable Gross],TaxableValuation[Dist],$C22,TaxableValuation[Tif_NonTIF],$A$4)</f>
        <v>6986066</v>
      </c>
      <c r="R22" s="8">
        <f>SUMIFS(TaxableValuation[Taxable Military Exempt],TaxableValuation[Dist],$C22,TaxableValuation[Tif_NonTIF],$A$4)</f>
        <v>0</v>
      </c>
      <c r="S22" s="8">
        <f>SUMIFS(TaxableValuation[Taxable Net],TaxableValuation[Dist],$C22,TaxableValuation[Tif_NonTIF],$A$4)</f>
        <v>6986066</v>
      </c>
      <c r="T22" s="8">
        <f>SUMIFS(TaxableValuation[Taxable Gas &amp; Elec Utilities],TaxableValuation[Dist],$C22,TaxableValuation[Tif_NonTIF],$A$4)</f>
        <v>0</v>
      </c>
      <c r="U22" s="8">
        <f t="shared" si="0"/>
        <v>6986066</v>
      </c>
    </row>
    <row r="23" spans="1:21" x14ac:dyDescent="0.25">
      <c r="A23">
        <f>'Assessed Non-TIF'!A23</f>
        <v>2024</v>
      </c>
      <c r="B23" t="str">
        <f>'Assessed Non-TIF'!B23</f>
        <v>09</v>
      </c>
      <c r="C23" t="str">
        <f>'Assessed Non-TIF'!C23</f>
        <v>0243</v>
      </c>
      <c r="D23" t="str">
        <f>'Assessed Non-TIF'!D23</f>
        <v>0243</v>
      </c>
      <c r="E23" t="str">
        <f>'Assessed Non-TIF'!E23</f>
        <v>ANDREW</v>
      </c>
      <c r="F23" t="str">
        <f>'Assessed Non-TIF'!F23</f>
        <v>Andrew</v>
      </c>
      <c r="G23" s="8">
        <f>SUMIFS(TaxableValuation[Taxable Residential],TaxableValuation[Dist],$C23,TaxableValuation[Tif_NonTIF],$A$4)</f>
        <v>0</v>
      </c>
      <c r="H23" s="8">
        <f>SUMIFS(TaxableValuation[Taxable Ag Land],TaxableValuation[Dist],$C23,TaxableValuation[Tif_NonTIF],$A$4)</f>
        <v>0</v>
      </c>
      <c r="I23" s="8">
        <f>SUMIFS(TaxableValuation[Taxable Ag Building],TaxableValuation[Dist],$C23,TaxableValuation[Tif_NonTIF],$A$4)</f>
        <v>0</v>
      </c>
      <c r="J23" s="8">
        <f>SUMIFS(TaxableValuation[Taxable Commercial],TaxableValuation[Dist],$C23,TaxableValuation[Tif_NonTIF],$A$4)</f>
        <v>0</v>
      </c>
      <c r="K23" s="8">
        <f>SUMIFS(TaxableValuation[Taxable Industrial],TaxableValuation[Dist],$C23,TaxableValuation[Tif_NonTIF],$A$4)</f>
        <v>0</v>
      </c>
      <c r="L23" s="8">
        <f>SUMIFS(TaxableValuation[Taxable Reserved],TaxableValuation[Dist],$C23,TaxableValuation[Tif_NonTIF],$A$4)</f>
        <v>0</v>
      </c>
      <c r="M23" s="8">
        <f>SUMIFS(TaxableValuation[Taxable Reserved2],TaxableValuation[Dist],$C23,TaxableValuation[Tif_NonTIF],$A$4)</f>
        <v>0</v>
      </c>
      <c r="N23" s="8">
        <f>SUMIFS(TaxableValuation[Taxable Railroads],TaxableValuation[Dist],$C23,TaxableValuation[Tif_NonTIF],$A$4)</f>
        <v>0</v>
      </c>
      <c r="O23" s="8">
        <f>SUMIFS(TaxableValuation[Taxable Utilities],TaxableValuation[Dist],$C23,TaxableValuation[Tif_NonTIF],$A$4)</f>
        <v>0</v>
      </c>
      <c r="P23" s="8">
        <f>SUMIFS(TaxableValuation[Taxable Other],TaxableValuation[Dist],$C23,TaxableValuation[Tif_NonTIF],$A$4)</f>
        <v>0</v>
      </c>
      <c r="Q23" s="8">
        <f>SUMIFS(TaxableValuation[Taxable Gross],TaxableValuation[Dist],$C23,TaxableValuation[Tif_NonTIF],$A$4)</f>
        <v>0</v>
      </c>
      <c r="R23" s="8">
        <f>SUMIFS(TaxableValuation[Taxable Military Exempt],TaxableValuation[Dist],$C23,TaxableValuation[Tif_NonTIF],$A$4)</f>
        <v>0</v>
      </c>
      <c r="S23" s="8">
        <f>SUMIFS(TaxableValuation[Taxable Net],TaxableValuation[Dist],$C23,TaxableValuation[Tif_NonTIF],$A$4)</f>
        <v>0</v>
      </c>
      <c r="T23" s="8">
        <f>SUMIFS(TaxableValuation[Taxable Gas &amp; Elec Utilities],TaxableValuation[Dist],$C23,TaxableValuation[Tif_NonTIF],$A$4)</f>
        <v>0</v>
      </c>
      <c r="U23" s="8">
        <f t="shared" si="0"/>
        <v>0</v>
      </c>
    </row>
    <row r="24" spans="1:21" x14ac:dyDescent="0.25">
      <c r="A24">
        <f>'Assessed Non-TIF'!A24</f>
        <v>2024</v>
      </c>
      <c r="B24" t="str">
        <f>'Assessed Non-TIF'!B24</f>
        <v>11</v>
      </c>
      <c r="C24" t="str">
        <f>'Assessed Non-TIF'!C24</f>
        <v>0261</v>
      </c>
      <c r="D24" t="str">
        <f>'Assessed Non-TIF'!D24</f>
        <v>0261</v>
      </c>
      <c r="E24" t="str">
        <f>'Assessed Non-TIF'!E24</f>
        <v>ANKENY</v>
      </c>
      <c r="F24" t="str">
        <f>'Assessed Non-TIF'!F24</f>
        <v>Ankeny</v>
      </c>
      <c r="G24" s="8">
        <f>SUMIFS(TaxableValuation[Taxable Residential],TaxableValuation[Dist],$C24,TaxableValuation[Tif_NonTIF],$A$4)</f>
        <v>148918355</v>
      </c>
      <c r="H24" s="8">
        <f>SUMIFS(TaxableValuation[Taxable Ag Land],TaxableValuation[Dist],$C24,TaxableValuation[Tif_NonTIF],$A$4)</f>
        <v>0</v>
      </c>
      <c r="I24" s="8">
        <f>SUMIFS(TaxableValuation[Taxable Ag Building],TaxableValuation[Dist],$C24,TaxableValuation[Tif_NonTIF],$A$4)</f>
        <v>0</v>
      </c>
      <c r="J24" s="8">
        <f>SUMIFS(TaxableValuation[Taxable Commercial],TaxableValuation[Dist],$C24,TaxableValuation[Tif_NonTIF],$A$4)</f>
        <v>145863415</v>
      </c>
      <c r="K24" s="8">
        <f>SUMIFS(TaxableValuation[Taxable Industrial],TaxableValuation[Dist],$C24,TaxableValuation[Tif_NonTIF],$A$4)</f>
        <v>35510141</v>
      </c>
      <c r="L24" s="8">
        <f>SUMIFS(TaxableValuation[Taxable Reserved],TaxableValuation[Dist],$C24,TaxableValuation[Tif_NonTIF],$A$4)</f>
        <v>0</v>
      </c>
      <c r="M24" s="8">
        <f>SUMIFS(TaxableValuation[Taxable Reserved2],TaxableValuation[Dist],$C24,TaxableValuation[Tif_NonTIF],$A$4)</f>
        <v>0</v>
      </c>
      <c r="N24" s="8">
        <f>SUMIFS(TaxableValuation[Taxable Railroads],TaxableValuation[Dist],$C24,TaxableValuation[Tif_NonTIF],$A$4)</f>
        <v>0</v>
      </c>
      <c r="O24" s="8">
        <f>SUMIFS(TaxableValuation[Taxable Utilities],TaxableValuation[Dist],$C24,TaxableValuation[Tif_NonTIF],$A$4)</f>
        <v>0</v>
      </c>
      <c r="P24" s="8">
        <f>SUMIFS(TaxableValuation[Taxable Other],TaxableValuation[Dist],$C24,TaxableValuation[Tif_NonTIF],$A$4)</f>
        <v>0</v>
      </c>
      <c r="Q24" s="8">
        <f>SUMIFS(TaxableValuation[Taxable Gross],TaxableValuation[Dist],$C24,TaxableValuation[Tif_NonTIF],$A$4)</f>
        <v>330291911</v>
      </c>
      <c r="R24" s="8">
        <f>SUMIFS(TaxableValuation[Taxable Military Exempt],TaxableValuation[Dist],$C24,TaxableValuation[Tif_NonTIF],$A$4)</f>
        <v>0</v>
      </c>
      <c r="S24" s="8">
        <f>SUMIFS(TaxableValuation[Taxable Net],TaxableValuation[Dist],$C24,TaxableValuation[Tif_NonTIF],$A$4)</f>
        <v>330291911</v>
      </c>
      <c r="T24" s="8">
        <f>SUMIFS(TaxableValuation[Taxable Gas &amp; Elec Utilities],TaxableValuation[Dist],$C24,TaxableValuation[Tif_NonTIF],$A$4)</f>
        <v>0</v>
      </c>
      <c r="U24" s="8">
        <f t="shared" si="0"/>
        <v>330291911</v>
      </c>
    </row>
    <row r="25" spans="1:21" x14ac:dyDescent="0.25">
      <c r="A25">
        <f>'Assessed Non-TIF'!A25</f>
        <v>2024</v>
      </c>
      <c r="B25" t="str">
        <f>'Assessed Non-TIF'!B25</f>
        <v>07</v>
      </c>
      <c r="C25" t="str">
        <f>'Assessed Non-TIF'!C25</f>
        <v>0279</v>
      </c>
      <c r="D25" t="str">
        <f>'Assessed Non-TIF'!D25</f>
        <v>0279</v>
      </c>
      <c r="E25" t="str">
        <f>'Assessed Non-TIF'!E25</f>
        <v>APLINGTON-PARKERSBURG</v>
      </c>
      <c r="F25" t="str">
        <f>'Assessed Non-TIF'!F25</f>
        <v>Aplington-Parkersburg</v>
      </c>
      <c r="G25" s="8">
        <f>SUMIFS(TaxableValuation[Taxable Residential],TaxableValuation[Dist],$C25,TaxableValuation[Tif_NonTIF],$A$4)</f>
        <v>11033211</v>
      </c>
      <c r="H25" s="8">
        <f>SUMIFS(TaxableValuation[Taxable Ag Land],TaxableValuation[Dist],$C25,TaxableValuation[Tif_NonTIF],$A$4)</f>
        <v>0</v>
      </c>
      <c r="I25" s="8">
        <f>SUMIFS(TaxableValuation[Taxable Ag Building],TaxableValuation[Dist],$C25,TaxableValuation[Tif_NonTIF],$A$4)</f>
        <v>0</v>
      </c>
      <c r="J25" s="8">
        <f>SUMIFS(TaxableValuation[Taxable Commercial],TaxableValuation[Dist],$C25,TaxableValuation[Tif_NonTIF],$A$4)</f>
        <v>4888574</v>
      </c>
      <c r="K25" s="8">
        <f>SUMIFS(TaxableValuation[Taxable Industrial],TaxableValuation[Dist],$C25,TaxableValuation[Tif_NonTIF],$A$4)</f>
        <v>5753996</v>
      </c>
      <c r="L25" s="8">
        <f>SUMIFS(TaxableValuation[Taxable Reserved],TaxableValuation[Dist],$C25,TaxableValuation[Tif_NonTIF],$A$4)</f>
        <v>0</v>
      </c>
      <c r="M25" s="8">
        <f>SUMIFS(TaxableValuation[Taxable Reserved2],TaxableValuation[Dist],$C25,TaxableValuation[Tif_NonTIF],$A$4)</f>
        <v>0</v>
      </c>
      <c r="N25" s="8">
        <f>SUMIFS(TaxableValuation[Taxable Railroads],TaxableValuation[Dist],$C25,TaxableValuation[Tif_NonTIF],$A$4)</f>
        <v>0</v>
      </c>
      <c r="O25" s="8">
        <f>SUMIFS(TaxableValuation[Taxable Utilities],TaxableValuation[Dist],$C25,TaxableValuation[Tif_NonTIF],$A$4)</f>
        <v>0</v>
      </c>
      <c r="P25" s="8">
        <f>SUMIFS(TaxableValuation[Taxable Other],TaxableValuation[Dist],$C25,TaxableValuation[Tif_NonTIF],$A$4)</f>
        <v>0</v>
      </c>
      <c r="Q25" s="8">
        <f>SUMIFS(TaxableValuation[Taxable Gross],TaxableValuation[Dist],$C25,TaxableValuation[Tif_NonTIF],$A$4)</f>
        <v>21675781</v>
      </c>
      <c r="R25" s="8">
        <f>SUMIFS(TaxableValuation[Taxable Military Exempt],TaxableValuation[Dist],$C25,TaxableValuation[Tif_NonTIF],$A$4)</f>
        <v>0</v>
      </c>
      <c r="S25" s="8">
        <f>SUMIFS(TaxableValuation[Taxable Net],TaxableValuation[Dist],$C25,TaxableValuation[Tif_NonTIF],$A$4)</f>
        <v>21675781</v>
      </c>
      <c r="T25" s="8">
        <f>SUMIFS(TaxableValuation[Taxable Gas &amp; Elec Utilities],TaxableValuation[Dist],$C25,TaxableValuation[Tif_NonTIF],$A$4)</f>
        <v>0</v>
      </c>
      <c r="U25" s="8">
        <f t="shared" si="0"/>
        <v>21675781</v>
      </c>
    </row>
    <row r="26" spans="1:21" x14ac:dyDescent="0.25">
      <c r="A26">
        <f>'Assessed Non-TIF'!A26</f>
        <v>2024</v>
      </c>
      <c r="B26" t="str">
        <f>'Assessed Non-TIF'!B26</f>
        <v>12</v>
      </c>
      <c r="C26" t="str">
        <f>'Assessed Non-TIF'!C26</f>
        <v>0355</v>
      </c>
      <c r="D26" t="str">
        <f>'Assessed Non-TIF'!D26</f>
        <v>0355</v>
      </c>
      <c r="E26" t="str">
        <f>'Assessed Non-TIF'!E26</f>
        <v>AR-WE-VA</v>
      </c>
      <c r="F26" t="str">
        <f>'Assessed Non-TIF'!F26</f>
        <v>Ar-We-Va</v>
      </c>
      <c r="G26" s="8">
        <f>SUMIFS(TaxableValuation[Taxable Residential],TaxableValuation[Dist],$C26,TaxableValuation[Tif_NonTIF],$A$4)</f>
        <v>4074401</v>
      </c>
      <c r="H26" s="8">
        <f>SUMIFS(TaxableValuation[Taxable Ag Land],TaxableValuation[Dist],$C26,TaxableValuation[Tif_NonTIF],$A$4)</f>
        <v>0</v>
      </c>
      <c r="I26" s="8">
        <f>SUMIFS(TaxableValuation[Taxable Ag Building],TaxableValuation[Dist],$C26,TaxableValuation[Tif_NonTIF],$A$4)</f>
        <v>0</v>
      </c>
      <c r="J26" s="8">
        <f>SUMIFS(TaxableValuation[Taxable Commercial],TaxableValuation[Dist],$C26,TaxableValuation[Tif_NonTIF],$A$4)</f>
        <v>1087075</v>
      </c>
      <c r="K26" s="8">
        <f>SUMIFS(TaxableValuation[Taxable Industrial],TaxableValuation[Dist],$C26,TaxableValuation[Tif_NonTIF],$A$4)</f>
        <v>5597443</v>
      </c>
      <c r="L26" s="8">
        <f>SUMIFS(TaxableValuation[Taxable Reserved],TaxableValuation[Dist],$C26,TaxableValuation[Tif_NonTIF],$A$4)</f>
        <v>0</v>
      </c>
      <c r="M26" s="8">
        <f>SUMIFS(TaxableValuation[Taxable Reserved2],TaxableValuation[Dist],$C26,TaxableValuation[Tif_NonTIF],$A$4)</f>
        <v>0</v>
      </c>
      <c r="N26" s="8">
        <f>SUMIFS(TaxableValuation[Taxable Railroads],TaxableValuation[Dist],$C26,TaxableValuation[Tif_NonTIF],$A$4)</f>
        <v>0</v>
      </c>
      <c r="O26" s="8">
        <f>SUMIFS(TaxableValuation[Taxable Utilities],TaxableValuation[Dist],$C26,TaxableValuation[Tif_NonTIF],$A$4)</f>
        <v>0</v>
      </c>
      <c r="P26" s="8">
        <f>SUMIFS(TaxableValuation[Taxable Other],TaxableValuation[Dist],$C26,TaxableValuation[Tif_NonTIF],$A$4)</f>
        <v>0</v>
      </c>
      <c r="Q26" s="8">
        <f>SUMIFS(TaxableValuation[Taxable Gross],TaxableValuation[Dist],$C26,TaxableValuation[Tif_NonTIF],$A$4)</f>
        <v>10758919</v>
      </c>
      <c r="R26" s="8">
        <f>SUMIFS(TaxableValuation[Taxable Military Exempt],TaxableValuation[Dist],$C26,TaxableValuation[Tif_NonTIF],$A$4)</f>
        <v>0</v>
      </c>
      <c r="S26" s="8">
        <f>SUMIFS(TaxableValuation[Taxable Net],TaxableValuation[Dist],$C26,TaxableValuation[Tif_NonTIF],$A$4)</f>
        <v>10758919</v>
      </c>
      <c r="T26" s="8">
        <f>SUMIFS(TaxableValuation[Taxable Gas &amp; Elec Utilities],TaxableValuation[Dist],$C26,TaxableValuation[Tif_NonTIF],$A$4)</f>
        <v>0</v>
      </c>
      <c r="U26" s="8">
        <f t="shared" si="0"/>
        <v>10758919</v>
      </c>
    </row>
    <row r="27" spans="1:21" x14ac:dyDescent="0.25">
      <c r="A27">
        <f>'Assessed Non-TIF'!A27</f>
        <v>2024</v>
      </c>
      <c r="B27" t="str">
        <f>'Assessed Non-TIF'!B27</f>
        <v>13</v>
      </c>
      <c r="C27" t="str">
        <f>'Assessed Non-TIF'!C27</f>
        <v>0387</v>
      </c>
      <c r="D27" t="str">
        <f>'Assessed Non-TIF'!D27</f>
        <v>0387</v>
      </c>
      <c r="E27" t="str">
        <f>'Assessed Non-TIF'!E27</f>
        <v>ATLANTIC</v>
      </c>
      <c r="F27" t="str">
        <f>'Assessed Non-TIF'!F27</f>
        <v>Atlantic</v>
      </c>
      <c r="G27" s="8">
        <f>SUMIFS(TaxableValuation[Taxable Residential],TaxableValuation[Dist],$C27,TaxableValuation[Tif_NonTIF],$A$4)</f>
        <v>5250669</v>
      </c>
      <c r="H27" s="8">
        <f>SUMIFS(TaxableValuation[Taxable Ag Land],TaxableValuation[Dist],$C27,TaxableValuation[Tif_NonTIF],$A$4)</f>
        <v>34829</v>
      </c>
      <c r="I27" s="8">
        <f>SUMIFS(TaxableValuation[Taxable Ag Building],TaxableValuation[Dist],$C27,TaxableValuation[Tif_NonTIF],$A$4)</f>
        <v>0</v>
      </c>
      <c r="J27" s="8">
        <f>SUMIFS(TaxableValuation[Taxable Commercial],TaxableValuation[Dist],$C27,TaxableValuation[Tif_NonTIF],$A$4)</f>
        <v>0</v>
      </c>
      <c r="K27" s="8">
        <f>SUMIFS(TaxableValuation[Taxable Industrial],TaxableValuation[Dist],$C27,TaxableValuation[Tif_NonTIF],$A$4)</f>
        <v>30094617</v>
      </c>
      <c r="L27" s="8">
        <f>SUMIFS(TaxableValuation[Taxable Reserved],TaxableValuation[Dist],$C27,TaxableValuation[Tif_NonTIF],$A$4)</f>
        <v>0</v>
      </c>
      <c r="M27" s="8">
        <f>SUMIFS(TaxableValuation[Taxable Reserved2],TaxableValuation[Dist],$C27,TaxableValuation[Tif_NonTIF],$A$4)</f>
        <v>0</v>
      </c>
      <c r="N27" s="8">
        <f>SUMIFS(TaxableValuation[Taxable Railroads],TaxableValuation[Dist],$C27,TaxableValuation[Tif_NonTIF],$A$4)</f>
        <v>0</v>
      </c>
      <c r="O27" s="8">
        <f>SUMIFS(TaxableValuation[Taxable Utilities],TaxableValuation[Dist],$C27,TaxableValuation[Tif_NonTIF],$A$4)</f>
        <v>0</v>
      </c>
      <c r="P27" s="8">
        <f>SUMIFS(TaxableValuation[Taxable Other],TaxableValuation[Dist],$C27,TaxableValuation[Tif_NonTIF],$A$4)</f>
        <v>0</v>
      </c>
      <c r="Q27" s="8">
        <f>SUMIFS(TaxableValuation[Taxable Gross],TaxableValuation[Dist],$C27,TaxableValuation[Tif_NonTIF],$A$4)</f>
        <v>35380115</v>
      </c>
      <c r="R27" s="8">
        <f>SUMIFS(TaxableValuation[Taxable Military Exempt],TaxableValuation[Dist],$C27,TaxableValuation[Tif_NonTIF],$A$4)</f>
        <v>0</v>
      </c>
      <c r="S27" s="8">
        <f>SUMIFS(TaxableValuation[Taxable Net],TaxableValuation[Dist],$C27,TaxableValuation[Tif_NonTIF],$A$4)</f>
        <v>35380115</v>
      </c>
      <c r="T27" s="8">
        <f>SUMIFS(TaxableValuation[Taxable Gas &amp; Elec Utilities],TaxableValuation[Dist],$C27,TaxableValuation[Tif_NonTIF],$A$4)</f>
        <v>0</v>
      </c>
      <c r="U27" s="8">
        <f t="shared" si="0"/>
        <v>35380115</v>
      </c>
    </row>
    <row r="28" spans="1:21" x14ac:dyDescent="0.25">
      <c r="A28">
        <f>'Assessed Non-TIF'!A28</f>
        <v>2024</v>
      </c>
      <c r="B28" t="str">
        <f>'Assessed Non-TIF'!B28</f>
        <v>11</v>
      </c>
      <c r="C28" t="str">
        <f>'Assessed Non-TIF'!C28</f>
        <v>0414</v>
      </c>
      <c r="D28" t="str">
        <f>'Assessed Non-TIF'!D28</f>
        <v>0414</v>
      </c>
      <c r="E28" t="str">
        <f>'Assessed Non-TIF'!E28</f>
        <v>AUDUBON</v>
      </c>
      <c r="F28" t="str">
        <f>'Assessed Non-TIF'!F28</f>
        <v>Audubon</v>
      </c>
      <c r="G28" s="8">
        <f>SUMIFS(TaxableValuation[Taxable Residential],TaxableValuation[Dist],$C28,TaxableValuation[Tif_NonTIF],$A$4)</f>
        <v>0</v>
      </c>
      <c r="H28" s="8">
        <f>SUMIFS(TaxableValuation[Taxable Ag Land],TaxableValuation[Dist],$C28,TaxableValuation[Tif_NonTIF],$A$4)</f>
        <v>5821</v>
      </c>
      <c r="I28" s="8">
        <f>SUMIFS(TaxableValuation[Taxable Ag Building],TaxableValuation[Dist],$C28,TaxableValuation[Tif_NonTIF],$A$4)</f>
        <v>0</v>
      </c>
      <c r="J28" s="8">
        <f>SUMIFS(TaxableValuation[Taxable Commercial],TaxableValuation[Dist],$C28,TaxableValuation[Tif_NonTIF],$A$4)</f>
        <v>4735818</v>
      </c>
      <c r="K28" s="8">
        <f>SUMIFS(TaxableValuation[Taxable Industrial],TaxableValuation[Dist],$C28,TaxableValuation[Tif_NonTIF],$A$4)</f>
        <v>6860521</v>
      </c>
      <c r="L28" s="8">
        <f>SUMIFS(TaxableValuation[Taxable Reserved],TaxableValuation[Dist],$C28,TaxableValuation[Tif_NonTIF],$A$4)</f>
        <v>0</v>
      </c>
      <c r="M28" s="8">
        <f>SUMIFS(TaxableValuation[Taxable Reserved2],TaxableValuation[Dist],$C28,TaxableValuation[Tif_NonTIF],$A$4)</f>
        <v>0</v>
      </c>
      <c r="N28" s="8">
        <f>SUMIFS(TaxableValuation[Taxable Railroads],TaxableValuation[Dist],$C28,TaxableValuation[Tif_NonTIF],$A$4)</f>
        <v>0</v>
      </c>
      <c r="O28" s="8">
        <f>SUMIFS(TaxableValuation[Taxable Utilities],TaxableValuation[Dist],$C28,TaxableValuation[Tif_NonTIF],$A$4)</f>
        <v>0</v>
      </c>
      <c r="P28" s="8">
        <f>SUMIFS(TaxableValuation[Taxable Other],TaxableValuation[Dist],$C28,TaxableValuation[Tif_NonTIF],$A$4)</f>
        <v>0</v>
      </c>
      <c r="Q28" s="8">
        <f>SUMIFS(TaxableValuation[Taxable Gross],TaxableValuation[Dist],$C28,TaxableValuation[Tif_NonTIF],$A$4)</f>
        <v>11602160</v>
      </c>
      <c r="R28" s="8">
        <f>SUMIFS(TaxableValuation[Taxable Military Exempt],TaxableValuation[Dist],$C28,TaxableValuation[Tif_NonTIF],$A$4)</f>
        <v>0</v>
      </c>
      <c r="S28" s="8">
        <f>SUMIFS(TaxableValuation[Taxable Net],TaxableValuation[Dist],$C28,TaxableValuation[Tif_NonTIF],$A$4)</f>
        <v>11602160</v>
      </c>
      <c r="T28" s="8">
        <f>SUMIFS(TaxableValuation[Taxable Gas &amp; Elec Utilities],TaxableValuation[Dist],$C28,TaxableValuation[Tif_NonTIF],$A$4)</f>
        <v>0</v>
      </c>
      <c r="U28" s="8">
        <f t="shared" si="0"/>
        <v>11602160</v>
      </c>
    </row>
    <row r="29" spans="1:21" x14ac:dyDescent="0.25">
      <c r="A29">
        <f>'Assessed Non-TIF'!A29</f>
        <v>2024</v>
      </c>
      <c r="B29" t="str">
        <f>'Assessed Non-TIF'!B29</f>
        <v>11</v>
      </c>
      <c r="C29" t="str">
        <f>'Assessed Non-TIF'!C29</f>
        <v>0472</v>
      </c>
      <c r="D29" t="str">
        <f>'Assessed Non-TIF'!D29</f>
        <v>0472</v>
      </c>
      <c r="E29" t="str">
        <f>'Assessed Non-TIF'!E29</f>
        <v>BALLARD</v>
      </c>
      <c r="F29" t="str">
        <f>'Assessed Non-TIF'!F29</f>
        <v>Ballard</v>
      </c>
      <c r="G29" s="8">
        <f>SUMIFS(TaxableValuation[Taxable Residential],TaxableValuation[Dist],$C29,TaxableValuation[Tif_NonTIF],$A$4)</f>
        <v>110531561</v>
      </c>
      <c r="H29" s="8">
        <f>SUMIFS(TaxableValuation[Taxable Ag Land],TaxableValuation[Dist],$C29,TaxableValuation[Tif_NonTIF],$A$4)</f>
        <v>0</v>
      </c>
      <c r="I29" s="8">
        <f>SUMIFS(TaxableValuation[Taxable Ag Building],TaxableValuation[Dist],$C29,TaxableValuation[Tif_NonTIF],$A$4)</f>
        <v>0</v>
      </c>
      <c r="J29" s="8">
        <f>SUMIFS(TaxableValuation[Taxable Commercial],TaxableValuation[Dist],$C29,TaxableValuation[Tif_NonTIF],$A$4)</f>
        <v>4567380</v>
      </c>
      <c r="K29" s="8">
        <f>SUMIFS(TaxableValuation[Taxable Industrial],TaxableValuation[Dist],$C29,TaxableValuation[Tif_NonTIF],$A$4)</f>
        <v>755714</v>
      </c>
      <c r="L29" s="8">
        <f>SUMIFS(TaxableValuation[Taxable Reserved],TaxableValuation[Dist],$C29,TaxableValuation[Tif_NonTIF],$A$4)</f>
        <v>0</v>
      </c>
      <c r="M29" s="8">
        <f>SUMIFS(TaxableValuation[Taxable Reserved2],TaxableValuation[Dist],$C29,TaxableValuation[Tif_NonTIF],$A$4)</f>
        <v>0</v>
      </c>
      <c r="N29" s="8">
        <f>SUMIFS(TaxableValuation[Taxable Railroads],TaxableValuation[Dist],$C29,TaxableValuation[Tif_NonTIF],$A$4)</f>
        <v>0</v>
      </c>
      <c r="O29" s="8">
        <f>SUMIFS(TaxableValuation[Taxable Utilities],TaxableValuation[Dist],$C29,TaxableValuation[Tif_NonTIF],$A$4)</f>
        <v>0</v>
      </c>
      <c r="P29" s="8">
        <f>SUMIFS(TaxableValuation[Taxable Other],TaxableValuation[Dist],$C29,TaxableValuation[Tif_NonTIF],$A$4)</f>
        <v>0</v>
      </c>
      <c r="Q29" s="8">
        <f>SUMIFS(TaxableValuation[Taxable Gross],TaxableValuation[Dist],$C29,TaxableValuation[Tif_NonTIF],$A$4)</f>
        <v>115854655</v>
      </c>
      <c r="R29" s="8">
        <f>SUMIFS(TaxableValuation[Taxable Military Exempt],TaxableValuation[Dist],$C29,TaxableValuation[Tif_NonTIF],$A$4)</f>
        <v>3704</v>
      </c>
      <c r="S29" s="8">
        <f>SUMIFS(TaxableValuation[Taxable Net],TaxableValuation[Dist],$C29,TaxableValuation[Tif_NonTIF],$A$4)</f>
        <v>115850951</v>
      </c>
      <c r="T29" s="8">
        <f>SUMIFS(TaxableValuation[Taxable Gas &amp; Elec Utilities],TaxableValuation[Dist],$C29,TaxableValuation[Tif_NonTIF],$A$4)</f>
        <v>0</v>
      </c>
      <c r="U29" s="8">
        <f t="shared" si="0"/>
        <v>115850951</v>
      </c>
    </row>
    <row r="30" spans="1:21" x14ac:dyDescent="0.25">
      <c r="A30">
        <f>'Assessed Non-TIF'!A30</f>
        <v>2024</v>
      </c>
      <c r="B30" t="str">
        <f>'Assessed Non-TIF'!B30</f>
        <v>11</v>
      </c>
      <c r="C30" t="str">
        <f>'Assessed Non-TIF'!C30</f>
        <v>0513</v>
      </c>
      <c r="D30" t="str">
        <f>'Assessed Non-TIF'!D30</f>
        <v>0513</v>
      </c>
      <c r="E30" t="str">
        <f>'Assessed Non-TIF'!E30</f>
        <v>BAXTER</v>
      </c>
      <c r="F30" t="str">
        <f>'Assessed Non-TIF'!F30</f>
        <v>Baxter</v>
      </c>
      <c r="G30" s="8">
        <f>SUMIFS(TaxableValuation[Taxable Residential],TaxableValuation[Dist],$C30,TaxableValuation[Tif_NonTIF],$A$4)</f>
        <v>2833871</v>
      </c>
      <c r="H30" s="8">
        <f>SUMIFS(TaxableValuation[Taxable Ag Land],TaxableValuation[Dist],$C30,TaxableValuation[Tif_NonTIF],$A$4)</f>
        <v>0</v>
      </c>
      <c r="I30" s="8">
        <f>SUMIFS(TaxableValuation[Taxable Ag Building],TaxableValuation[Dist],$C30,TaxableValuation[Tif_NonTIF],$A$4)</f>
        <v>0</v>
      </c>
      <c r="J30" s="8">
        <f>SUMIFS(TaxableValuation[Taxable Commercial],TaxableValuation[Dist],$C30,TaxableValuation[Tif_NonTIF],$A$4)</f>
        <v>251769</v>
      </c>
      <c r="K30" s="8">
        <f>SUMIFS(TaxableValuation[Taxable Industrial],TaxableValuation[Dist],$C30,TaxableValuation[Tif_NonTIF],$A$4)</f>
        <v>0</v>
      </c>
      <c r="L30" s="8">
        <f>SUMIFS(TaxableValuation[Taxable Reserved],TaxableValuation[Dist],$C30,TaxableValuation[Tif_NonTIF],$A$4)</f>
        <v>0</v>
      </c>
      <c r="M30" s="8">
        <f>SUMIFS(TaxableValuation[Taxable Reserved2],TaxableValuation[Dist],$C30,TaxableValuation[Tif_NonTIF],$A$4)</f>
        <v>0</v>
      </c>
      <c r="N30" s="8">
        <f>SUMIFS(TaxableValuation[Taxable Railroads],TaxableValuation[Dist],$C30,TaxableValuation[Tif_NonTIF],$A$4)</f>
        <v>0</v>
      </c>
      <c r="O30" s="8">
        <f>SUMIFS(TaxableValuation[Taxable Utilities],TaxableValuation[Dist],$C30,TaxableValuation[Tif_NonTIF],$A$4)</f>
        <v>0</v>
      </c>
      <c r="P30" s="8">
        <f>SUMIFS(TaxableValuation[Taxable Other],TaxableValuation[Dist],$C30,TaxableValuation[Tif_NonTIF],$A$4)</f>
        <v>0</v>
      </c>
      <c r="Q30" s="8">
        <f>SUMIFS(TaxableValuation[Taxable Gross],TaxableValuation[Dist],$C30,TaxableValuation[Tif_NonTIF],$A$4)</f>
        <v>3085640</v>
      </c>
      <c r="R30" s="8">
        <f>SUMIFS(TaxableValuation[Taxable Military Exempt],TaxableValuation[Dist],$C30,TaxableValuation[Tif_NonTIF],$A$4)</f>
        <v>0</v>
      </c>
      <c r="S30" s="8">
        <f>SUMIFS(TaxableValuation[Taxable Net],TaxableValuation[Dist],$C30,TaxableValuation[Tif_NonTIF],$A$4)</f>
        <v>3085640</v>
      </c>
      <c r="T30" s="8">
        <f>SUMIFS(TaxableValuation[Taxable Gas &amp; Elec Utilities],TaxableValuation[Dist],$C30,TaxableValuation[Tif_NonTIF],$A$4)</f>
        <v>0</v>
      </c>
      <c r="U30" s="8">
        <f t="shared" si="0"/>
        <v>3085640</v>
      </c>
    </row>
    <row r="31" spans="1:21" x14ac:dyDescent="0.25">
      <c r="A31">
        <f>'Assessed Non-TIF'!A31</f>
        <v>2024</v>
      </c>
      <c r="B31" t="str">
        <f>'Assessed Non-TIF'!B31</f>
        <v>07</v>
      </c>
      <c r="C31" t="str">
        <f>'Assessed Non-TIF'!C31</f>
        <v>0540</v>
      </c>
      <c r="D31" t="str">
        <f>'Assessed Non-TIF'!D31</f>
        <v>0540</v>
      </c>
      <c r="E31" t="str">
        <f>'Assessed Non-TIF'!E31</f>
        <v>BCLUW</v>
      </c>
      <c r="F31" t="str">
        <f>'Assessed Non-TIF'!F31</f>
        <v>BCLUW</v>
      </c>
      <c r="G31" s="8">
        <f>SUMIFS(TaxableValuation[Taxable Residential],TaxableValuation[Dist],$C31,TaxableValuation[Tif_NonTIF],$A$4)</f>
        <v>5581147</v>
      </c>
      <c r="H31" s="8">
        <f>SUMIFS(TaxableValuation[Taxable Ag Land],TaxableValuation[Dist],$C31,TaxableValuation[Tif_NonTIF],$A$4)</f>
        <v>0</v>
      </c>
      <c r="I31" s="8">
        <f>SUMIFS(TaxableValuation[Taxable Ag Building],TaxableValuation[Dist],$C31,TaxableValuation[Tif_NonTIF],$A$4)</f>
        <v>0</v>
      </c>
      <c r="J31" s="8">
        <f>SUMIFS(TaxableValuation[Taxable Commercial],TaxableValuation[Dist],$C31,TaxableValuation[Tif_NonTIF],$A$4)</f>
        <v>1111002</v>
      </c>
      <c r="K31" s="8">
        <f>SUMIFS(TaxableValuation[Taxable Industrial],TaxableValuation[Dist],$C31,TaxableValuation[Tif_NonTIF],$A$4)</f>
        <v>449117</v>
      </c>
      <c r="L31" s="8">
        <f>SUMIFS(TaxableValuation[Taxable Reserved],TaxableValuation[Dist],$C31,TaxableValuation[Tif_NonTIF],$A$4)</f>
        <v>0</v>
      </c>
      <c r="M31" s="8">
        <f>SUMIFS(TaxableValuation[Taxable Reserved2],TaxableValuation[Dist],$C31,TaxableValuation[Tif_NonTIF],$A$4)</f>
        <v>0</v>
      </c>
      <c r="N31" s="8">
        <f>SUMIFS(TaxableValuation[Taxable Railroads],TaxableValuation[Dist],$C31,TaxableValuation[Tif_NonTIF],$A$4)</f>
        <v>0</v>
      </c>
      <c r="O31" s="8">
        <f>SUMIFS(TaxableValuation[Taxable Utilities],TaxableValuation[Dist],$C31,TaxableValuation[Tif_NonTIF],$A$4)</f>
        <v>0</v>
      </c>
      <c r="P31" s="8">
        <f>SUMIFS(TaxableValuation[Taxable Other],TaxableValuation[Dist],$C31,TaxableValuation[Tif_NonTIF],$A$4)</f>
        <v>0</v>
      </c>
      <c r="Q31" s="8">
        <f>SUMIFS(TaxableValuation[Taxable Gross],TaxableValuation[Dist],$C31,TaxableValuation[Tif_NonTIF],$A$4)</f>
        <v>7141266</v>
      </c>
      <c r="R31" s="8">
        <f>SUMIFS(TaxableValuation[Taxable Military Exempt],TaxableValuation[Dist],$C31,TaxableValuation[Tif_NonTIF],$A$4)</f>
        <v>0</v>
      </c>
      <c r="S31" s="8">
        <f>SUMIFS(TaxableValuation[Taxable Net],TaxableValuation[Dist],$C31,TaxableValuation[Tif_NonTIF],$A$4)</f>
        <v>7141266</v>
      </c>
      <c r="T31" s="8">
        <f>SUMIFS(TaxableValuation[Taxable Gas &amp; Elec Utilities],TaxableValuation[Dist],$C31,TaxableValuation[Tif_NonTIF],$A$4)</f>
        <v>0</v>
      </c>
      <c r="U31" s="8">
        <f t="shared" si="0"/>
        <v>7141266</v>
      </c>
    </row>
    <row r="32" spans="1:21" x14ac:dyDescent="0.25">
      <c r="A32">
        <f>'Assessed Non-TIF'!A32</f>
        <v>2024</v>
      </c>
      <c r="B32" t="str">
        <f>'Assessed Non-TIF'!B32</f>
        <v>13</v>
      </c>
      <c r="C32" t="str">
        <f>'Assessed Non-TIF'!C32</f>
        <v>0549</v>
      </c>
      <c r="D32" t="str">
        <f>'Assessed Non-TIF'!D32</f>
        <v>0549</v>
      </c>
      <c r="E32" t="str">
        <f>'Assessed Non-TIF'!E32</f>
        <v>BEDFORD</v>
      </c>
      <c r="F32" t="str">
        <f>'Assessed Non-TIF'!F32</f>
        <v>Bedford</v>
      </c>
      <c r="G32" s="8">
        <f>SUMIFS(TaxableValuation[Taxable Residential],TaxableValuation[Dist],$C32,TaxableValuation[Tif_NonTIF],$A$4)</f>
        <v>0</v>
      </c>
      <c r="H32" s="8">
        <f>SUMIFS(TaxableValuation[Taxable Ag Land],TaxableValuation[Dist],$C32,TaxableValuation[Tif_NonTIF],$A$4)</f>
        <v>0</v>
      </c>
      <c r="I32" s="8">
        <f>SUMIFS(TaxableValuation[Taxable Ag Building],TaxableValuation[Dist],$C32,TaxableValuation[Tif_NonTIF],$A$4)</f>
        <v>0</v>
      </c>
      <c r="J32" s="8">
        <f>SUMIFS(TaxableValuation[Taxable Commercial],TaxableValuation[Dist],$C32,TaxableValuation[Tif_NonTIF],$A$4)</f>
        <v>0</v>
      </c>
      <c r="K32" s="8">
        <f>SUMIFS(TaxableValuation[Taxable Industrial],TaxableValuation[Dist],$C32,TaxableValuation[Tif_NonTIF],$A$4)</f>
        <v>0</v>
      </c>
      <c r="L32" s="8">
        <f>SUMIFS(TaxableValuation[Taxable Reserved],TaxableValuation[Dist],$C32,TaxableValuation[Tif_NonTIF],$A$4)</f>
        <v>0</v>
      </c>
      <c r="M32" s="8">
        <f>SUMIFS(TaxableValuation[Taxable Reserved2],TaxableValuation[Dist],$C32,TaxableValuation[Tif_NonTIF],$A$4)</f>
        <v>0</v>
      </c>
      <c r="N32" s="8">
        <f>SUMIFS(TaxableValuation[Taxable Railroads],TaxableValuation[Dist],$C32,TaxableValuation[Tif_NonTIF],$A$4)</f>
        <v>0</v>
      </c>
      <c r="O32" s="8">
        <f>SUMIFS(TaxableValuation[Taxable Utilities],TaxableValuation[Dist],$C32,TaxableValuation[Tif_NonTIF],$A$4)</f>
        <v>0</v>
      </c>
      <c r="P32" s="8">
        <f>SUMIFS(TaxableValuation[Taxable Other],TaxableValuation[Dist],$C32,TaxableValuation[Tif_NonTIF],$A$4)</f>
        <v>0</v>
      </c>
      <c r="Q32" s="8">
        <f>SUMIFS(TaxableValuation[Taxable Gross],TaxableValuation[Dist],$C32,TaxableValuation[Tif_NonTIF],$A$4)</f>
        <v>0</v>
      </c>
      <c r="R32" s="8">
        <f>SUMIFS(TaxableValuation[Taxable Military Exempt],TaxableValuation[Dist],$C32,TaxableValuation[Tif_NonTIF],$A$4)</f>
        <v>0</v>
      </c>
      <c r="S32" s="8">
        <f>SUMIFS(TaxableValuation[Taxable Net],TaxableValuation[Dist],$C32,TaxableValuation[Tif_NonTIF],$A$4)</f>
        <v>0</v>
      </c>
      <c r="T32" s="8">
        <f>SUMIFS(TaxableValuation[Taxable Gas &amp; Elec Utilities],TaxableValuation[Dist],$C32,TaxableValuation[Tif_NonTIF],$A$4)</f>
        <v>0</v>
      </c>
      <c r="U32" s="8">
        <f t="shared" si="0"/>
        <v>0</v>
      </c>
    </row>
    <row r="33" spans="1:21" x14ac:dyDescent="0.25">
      <c r="A33">
        <f>'Assessed Non-TIF'!A33</f>
        <v>2024</v>
      </c>
      <c r="B33" t="str">
        <f>'Assessed Non-TIF'!B33</f>
        <v>10</v>
      </c>
      <c r="C33" t="str">
        <f>'Assessed Non-TIF'!C33</f>
        <v>0576</v>
      </c>
      <c r="D33" t="str">
        <f>'Assessed Non-TIF'!D33</f>
        <v>0576</v>
      </c>
      <c r="E33" t="str">
        <f>'Assessed Non-TIF'!E33</f>
        <v>BELLE PLAINE</v>
      </c>
      <c r="F33" t="str">
        <f>'Assessed Non-TIF'!F33</f>
        <v>Belle Plaine</v>
      </c>
      <c r="G33" s="8">
        <f>SUMIFS(TaxableValuation[Taxable Residential],TaxableValuation[Dist],$C33,TaxableValuation[Tif_NonTIF],$A$4)</f>
        <v>2112519</v>
      </c>
      <c r="H33" s="8">
        <f>SUMIFS(TaxableValuation[Taxable Ag Land],TaxableValuation[Dist],$C33,TaxableValuation[Tif_NonTIF],$A$4)</f>
        <v>28546</v>
      </c>
      <c r="I33" s="8">
        <f>SUMIFS(TaxableValuation[Taxable Ag Building],TaxableValuation[Dist],$C33,TaxableValuation[Tif_NonTIF],$A$4)</f>
        <v>0</v>
      </c>
      <c r="J33" s="8">
        <f>SUMIFS(TaxableValuation[Taxable Commercial],TaxableValuation[Dist],$C33,TaxableValuation[Tif_NonTIF],$A$4)</f>
        <v>6860740</v>
      </c>
      <c r="K33" s="8">
        <f>SUMIFS(TaxableValuation[Taxable Industrial],TaxableValuation[Dist],$C33,TaxableValuation[Tif_NonTIF],$A$4)</f>
        <v>424558</v>
      </c>
      <c r="L33" s="8">
        <f>SUMIFS(TaxableValuation[Taxable Reserved],TaxableValuation[Dist],$C33,TaxableValuation[Tif_NonTIF],$A$4)</f>
        <v>0</v>
      </c>
      <c r="M33" s="8">
        <f>SUMIFS(TaxableValuation[Taxable Reserved2],TaxableValuation[Dist],$C33,TaxableValuation[Tif_NonTIF],$A$4)</f>
        <v>0</v>
      </c>
      <c r="N33" s="8">
        <f>SUMIFS(TaxableValuation[Taxable Railroads],TaxableValuation[Dist],$C33,TaxableValuation[Tif_NonTIF],$A$4)</f>
        <v>0</v>
      </c>
      <c r="O33" s="8">
        <f>SUMIFS(TaxableValuation[Taxable Utilities],TaxableValuation[Dist],$C33,TaxableValuation[Tif_NonTIF],$A$4)</f>
        <v>0</v>
      </c>
      <c r="P33" s="8">
        <f>SUMIFS(TaxableValuation[Taxable Other],TaxableValuation[Dist],$C33,TaxableValuation[Tif_NonTIF],$A$4)</f>
        <v>0</v>
      </c>
      <c r="Q33" s="8">
        <f>SUMIFS(TaxableValuation[Taxable Gross],TaxableValuation[Dist],$C33,TaxableValuation[Tif_NonTIF],$A$4)</f>
        <v>9426363</v>
      </c>
      <c r="R33" s="8">
        <f>SUMIFS(TaxableValuation[Taxable Military Exempt],TaxableValuation[Dist],$C33,TaxableValuation[Tif_NonTIF],$A$4)</f>
        <v>3704</v>
      </c>
      <c r="S33" s="8">
        <f>SUMIFS(TaxableValuation[Taxable Net],TaxableValuation[Dist],$C33,TaxableValuation[Tif_NonTIF],$A$4)</f>
        <v>9422659</v>
      </c>
      <c r="T33" s="8">
        <f>SUMIFS(TaxableValuation[Taxable Gas &amp; Elec Utilities],TaxableValuation[Dist],$C33,TaxableValuation[Tif_NonTIF],$A$4)</f>
        <v>0</v>
      </c>
      <c r="U33" s="8">
        <f t="shared" si="0"/>
        <v>9422659</v>
      </c>
    </row>
    <row r="34" spans="1:21" x14ac:dyDescent="0.25">
      <c r="A34">
        <f>'Assessed Non-TIF'!A34</f>
        <v>2024</v>
      </c>
      <c r="B34" t="str">
        <f>'Assessed Non-TIF'!B34</f>
        <v>09</v>
      </c>
      <c r="C34" t="str">
        <f>'Assessed Non-TIF'!C34</f>
        <v>0585</v>
      </c>
      <c r="D34" t="str">
        <f>'Assessed Non-TIF'!D34</f>
        <v>0585</v>
      </c>
      <c r="E34" t="str">
        <f>'Assessed Non-TIF'!E34</f>
        <v>BELLEVUE</v>
      </c>
      <c r="F34" t="str">
        <f>'Assessed Non-TIF'!F34</f>
        <v>Bellevue</v>
      </c>
      <c r="G34" s="8">
        <f>SUMIFS(TaxableValuation[Taxable Residential],TaxableValuation[Dist],$C34,TaxableValuation[Tif_NonTIF],$A$4)</f>
        <v>12664980</v>
      </c>
      <c r="H34" s="8">
        <f>SUMIFS(TaxableValuation[Taxable Ag Land],TaxableValuation[Dist],$C34,TaxableValuation[Tif_NonTIF],$A$4)</f>
        <v>0</v>
      </c>
      <c r="I34" s="8">
        <f>SUMIFS(TaxableValuation[Taxable Ag Building],TaxableValuation[Dist],$C34,TaxableValuation[Tif_NonTIF],$A$4)</f>
        <v>0</v>
      </c>
      <c r="J34" s="8">
        <f>SUMIFS(TaxableValuation[Taxable Commercial],TaxableValuation[Dist],$C34,TaxableValuation[Tif_NonTIF],$A$4)</f>
        <v>9485301</v>
      </c>
      <c r="K34" s="8">
        <f>SUMIFS(TaxableValuation[Taxable Industrial],TaxableValuation[Dist],$C34,TaxableValuation[Tif_NonTIF],$A$4)</f>
        <v>0</v>
      </c>
      <c r="L34" s="8">
        <f>SUMIFS(TaxableValuation[Taxable Reserved],TaxableValuation[Dist],$C34,TaxableValuation[Tif_NonTIF],$A$4)</f>
        <v>0</v>
      </c>
      <c r="M34" s="8">
        <f>SUMIFS(TaxableValuation[Taxable Reserved2],TaxableValuation[Dist],$C34,TaxableValuation[Tif_NonTIF],$A$4)</f>
        <v>0</v>
      </c>
      <c r="N34" s="8">
        <f>SUMIFS(TaxableValuation[Taxable Railroads],TaxableValuation[Dist],$C34,TaxableValuation[Tif_NonTIF],$A$4)</f>
        <v>0</v>
      </c>
      <c r="O34" s="8">
        <f>SUMIFS(TaxableValuation[Taxable Utilities],TaxableValuation[Dist],$C34,TaxableValuation[Tif_NonTIF],$A$4)</f>
        <v>0</v>
      </c>
      <c r="P34" s="8">
        <f>SUMIFS(TaxableValuation[Taxable Other],TaxableValuation[Dist],$C34,TaxableValuation[Tif_NonTIF],$A$4)</f>
        <v>0</v>
      </c>
      <c r="Q34" s="8">
        <f>SUMIFS(TaxableValuation[Taxable Gross],TaxableValuation[Dist],$C34,TaxableValuation[Tif_NonTIF],$A$4)</f>
        <v>22150281</v>
      </c>
      <c r="R34" s="8">
        <f>SUMIFS(TaxableValuation[Taxable Military Exempt],TaxableValuation[Dist],$C34,TaxableValuation[Tif_NonTIF],$A$4)</f>
        <v>0</v>
      </c>
      <c r="S34" s="8">
        <f>SUMIFS(TaxableValuation[Taxable Net],TaxableValuation[Dist],$C34,TaxableValuation[Tif_NonTIF],$A$4)</f>
        <v>22150281</v>
      </c>
      <c r="T34" s="8">
        <f>SUMIFS(TaxableValuation[Taxable Gas &amp; Elec Utilities],TaxableValuation[Dist],$C34,TaxableValuation[Tif_NonTIF],$A$4)</f>
        <v>0</v>
      </c>
      <c r="U34" s="8">
        <f t="shared" si="0"/>
        <v>22150281</v>
      </c>
    </row>
    <row r="35" spans="1:21" x14ac:dyDescent="0.25">
      <c r="A35">
        <f>'Assessed Non-TIF'!A35</f>
        <v>2024</v>
      </c>
      <c r="B35" t="str">
        <f>'Assessed Non-TIF'!B35</f>
        <v>07</v>
      </c>
      <c r="C35" t="str">
        <f>'Assessed Non-TIF'!C35</f>
        <v>0594</v>
      </c>
      <c r="D35" t="str">
        <f>'Assessed Non-TIF'!D35</f>
        <v>0594</v>
      </c>
      <c r="E35" t="str">
        <f>'Assessed Non-TIF'!E35</f>
        <v>BELMOND-KLEMME</v>
      </c>
      <c r="F35" t="str">
        <f>'Assessed Non-TIF'!F35</f>
        <v>Belmond-Klemme</v>
      </c>
      <c r="G35" s="8">
        <f>SUMIFS(TaxableValuation[Taxable Residential],TaxableValuation[Dist],$C35,TaxableValuation[Tif_NonTIF],$A$4)</f>
        <v>146366</v>
      </c>
      <c r="H35" s="8">
        <f>SUMIFS(TaxableValuation[Taxable Ag Land],TaxableValuation[Dist],$C35,TaxableValuation[Tif_NonTIF],$A$4)</f>
        <v>0</v>
      </c>
      <c r="I35" s="8">
        <f>SUMIFS(TaxableValuation[Taxable Ag Building],TaxableValuation[Dist],$C35,TaxableValuation[Tif_NonTIF],$A$4)</f>
        <v>0</v>
      </c>
      <c r="J35" s="8">
        <f>SUMIFS(TaxableValuation[Taxable Commercial],TaxableValuation[Dist],$C35,TaxableValuation[Tif_NonTIF],$A$4)</f>
        <v>10595299</v>
      </c>
      <c r="K35" s="8">
        <f>SUMIFS(TaxableValuation[Taxable Industrial],TaxableValuation[Dist],$C35,TaxableValuation[Tif_NonTIF],$A$4)</f>
        <v>647775</v>
      </c>
      <c r="L35" s="8">
        <f>SUMIFS(TaxableValuation[Taxable Reserved],TaxableValuation[Dist],$C35,TaxableValuation[Tif_NonTIF],$A$4)</f>
        <v>0</v>
      </c>
      <c r="M35" s="8">
        <f>SUMIFS(TaxableValuation[Taxable Reserved2],TaxableValuation[Dist],$C35,TaxableValuation[Tif_NonTIF],$A$4)</f>
        <v>0</v>
      </c>
      <c r="N35" s="8">
        <f>SUMIFS(TaxableValuation[Taxable Railroads],TaxableValuation[Dist],$C35,TaxableValuation[Tif_NonTIF],$A$4)</f>
        <v>0</v>
      </c>
      <c r="O35" s="8">
        <f>SUMIFS(TaxableValuation[Taxable Utilities],TaxableValuation[Dist],$C35,TaxableValuation[Tif_NonTIF],$A$4)</f>
        <v>0</v>
      </c>
      <c r="P35" s="8">
        <f>SUMIFS(TaxableValuation[Taxable Other],TaxableValuation[Dist],$C35,TaxableValuation[Tif_NonTIF],$A$4)</f>
        <v>0</v>
      </c>
      <c r="Q35" s="8">
        <f>SUMIFS(TaxableValuation[Taxable Gross],TaxableValuation[Dist],$C35,TaxableValuation[Tif_NonTIF],$A$4)</f>
        <v>11389440</v>
      </c>
      <c r="R35" s="8">
        <f>SUMIFS(TaxableValuation[Taxable Military Exempt],TaxableValuation[Dist],$C35,TaxableValuation[Tif_NonTIF],$A$4)</f>
        <v>0</v>
      </c>
      <c r="S35" s="8">
        <f>SUMIFS(TaxableValuation[Taxable Net],TaxableValuation[Dist],$C35,TaxableValuation[Tif_NonTIF],$A$4)</f>
        <v>11389440</v>
      </c>
      <c r="T35" s="8">
        <f>SUMIFS(TaxableValuation[Taxable Gas &amp; Elec Utilities],TaxableValuation[Dist],$C35,TaxableValuation[Tif_NonTIF],$A$4)</f>
        <v>0</v>
      </c>
      <c r="U35" s="8">
        <f t="shared" si="0"/>
        <v>11389440</v>
      </c>
    </row>
    <row r="36" spans="1:21" x14ac:dyDescent="0.25">
      <c r="A36">
        <f>'Assessed Non-TIF'!A36</f>
        <v>2024</v>
      </c>
      <c r="B36" t="str">
        <f>'Assessed Non-TIF'!B36</f>
        <v>09</v>
      </c>
      <c r="C36" t="str">
        <f>'Assessed Non-TIF'!C36</f>
        <v>0603</v>
      </c>
      <c r="D36" t="str">
        <f>'Assessed Non-TIF'!D36</f>
        <v>0603</v>
      </c>
      <c r="E36" t="str">
        <f>'Assessed Non-TIF'!E36</f>
        <v>BENNETT</v>
      </c>
      <c r="F36" t="str">
        <f>'Assessed Non-TIF'!F36</f>
        <v>Bennett</v>
      </c>
      <c r="G36" s="8">
        <f>SUMIFS(TaxableValuation[Taxable Residential],TaxableValuation[Dist],$C36,TaxableValuation[Tif_NonTIF],$A$4)</f>
        <v>0</v>
      </c>
      <c r="H36" s="8">
        <f>SUMIFS(TaxableValuation[Taxable Ag Land],TaxableValuation[Dist],$C36,TaxableValuation[Tif_NonTIF],$A$4)</f>
        <v>0</v>
      </c>
      <c r="I36" s="8">
        <f>SUMIFS(TaxableValuation[Taxable Ag Building],TaxableValuation[Dist],$C36,TaxableValuation[Tif_NonTIF],$A$4)</f>
        <v>0</v>
      </c>
      <c r="J36" s="8">
        <f>SUMIFS(TaxableValuation[Taxable Commercial],TaxableValuation[Dist],$C36,TaxableValuation[Tif_NonTIF],$A$4)</f>
        <v>0</v>
      </c>
      <c r="K36" s="8">
        <f>SUMIFS(TaxableValuation[Taxable Industrial],TaxableValuation[Dist],$C36,TaxableValuation[Tif_NonTIF],$A$4)</f>
        <v>0</v>
      </c>
      <c r="L36" s="8">
        <f>SUMIFS(TaxableValuation[Taxable Reserved],TaxableValuation[Dist],$C36,TaxableValuation[Tif_NonTIF],$A$4)</f>
        <v>0</v>
      </c>
      <c r="M36" s="8">
        <f>SUMIFS(TaxableValuation[Taxable Reserved2],TaxableValuation[Dist],$C36,TaxableValuation[Tif_NonTIF],$A$4)</f>
        <v>0</v>
      </c>
      <c r="N36" s="8">
        <f>SUMIFS(TaxableValuation[Taxable Railroads],TaxableValuation[Dist],$C36,TaxableValuation[Tif_NonTIF],$A$4)</f>
        <v>0</v>
      </c>
      <c r="O36" s="8">
        <f>SUMIFS(TaxableValuation[Taxable Utilities],TaxableValuation[Dist],$C36,TaxableValuation[Tif_NonTIF],$A$4)</f>
        <v>0</v>
      </c>
      <c r="P36" s="8">
        <f>SUMIFS(TaxableValuation[Taxable Other],TaxableValuation[Dist],$C36,TaxableValuation[Tif_NonTIF],$A$4)</f>
        <v>0</v>
      </c>
      <c r="Q36" s="8">
        <f>SUMIFS(TaxableValuation[Taxable Gross],TaxableValuation[Dist],$C36,TaxableValuation[Tif_NonTIF],$A$4)</f>
        <v>0</v>
      </c>
      <c r="R36" s="8">
        <f>SUMIFS(TaxableValuation[Taxable Military Exempt],TaxableValuation[Dist],$C36,TaxableValuation[Tif_NonTIF],$A$4)</f>
        <v>0</v>
      </c>
      <c r="S36" s="8">
        <f>SUMIFS(TaxableValuation[Taxable Net],TaxableValuation[Dist],$C36,TaxableValuation[Tif_NonTIF],$A$4)</f>
        <v>0</v>
      </c>
      <c r="T36" s="8">
        <f>SUMIFS(TaxableValuation[Taxable Gas &amp; Elec Utilities],TaxableValuation[Dist],$C36,TaxableValuation[Tif_NonTIF],$A$4)</f>
        <v>0</v>
      </c>
      <c r="U36" s="8">
        <f t="shared" si="0"/>
        <v>0</v>
      </c>
    </row>
    <row r="37" spans="1:21" x14ac:dyDescent="0.25">
      <c r="A37">
        <f>'Assessed Non-TIF'!A37</f>
        <v>2024</v>
      </c>
      <c r="B37" t="str">
        <f>'Assessed Non-TIF'!B37</f>
        <v>10</v>
      </c>
      <c r="C37" t="str">
        <f>'Assessed Non-TIF'!C37</f>
        <v>0609</v>
      </c>
      <c r="D37" t="str">
        <f>'Assessed Non-TIF'!D37</f>
        <v>0609</v>
      </c>
      <c r="E37" t="str">
        <f>'Assessed Non-TIF'!E37</f>
        <v>BENTON</v>
      </c>
      <c r="F37" t="str">
        <f>'Assessed Non-TIF'!F37</f>
        <v>Benton</v>
      </c>
      <c r="G37" s="8">
        <f>SUMIFS(TaxableValuation[Taxable Residential],TaxableValuation[Dist],$C37,TaxableValuation[Tif_NonTIF],$A$4)</f>
        <v>18597410</v>
      </c>
      <c r="H37" s="8">
        <f>SUMIFS(TaxableValuation[Taxable Ag Land],TaxableValuation[Dist],$C37,TaxableValuation[Tif_NonTIF],$A$4)</f>
        <v>30100</v>
      </c>
      <c r="I37" s="8">
        <f>SUMIFS(TaxableValuation[Taxable Ag Building],TaxableValuation[Dist],$C37,TaxableValuation[Tif_NonTIF],$A$4)</f>
        <v>0</v>
      </c>
      <c r="J37" s="8">
        <f>SUMIFS(TaxableValuation[Taxable Commercial],TaxableValuation[Dist],$C37,TaxableValuation[Tif_NonTIF],$A$4)</f>
        <v>10409874</v>
      </c>
      <c r="K37" s="8">
        <f>SUMIFS(TaxableValuation[Taxable Industrial],TaxableValuation[Dist],$C37,TaxableValuation[Tif_NonTIF],$A$4)</f>
        <v>27689</v>
      </c>
      <c r="L37" s="8">
        <f>SUMIFS(TaxableValuation[Taxable Reserved],TaxableValuation[Dist],$C37,TaxableValuation[Tif_NonTIF],$A$4)</f>
        <v>0</v>
      </c>
      <c r="M37" s="8">
        <f>SUMIFS(TaxableValuation[Taxable Reserved2],TaxableValuation[Dist],$C37,TaxableValuation[Tif_NonTIF],$A$4)</f>
        <v>0</v>
      </c>
      <c r="N37" s="8">
        <f>SUMIFS(TaxableValuation[Taxable Railroads],TaxableValuation[Dist],$C37,TaxableValuation[Tif_NonTIF],$A$4)</f>
        <v>0</v>
      </c>
      <c r="O37" s="8">
        <f>SUMIFS(TaxableValuation[Taxable Utilities],TaxableValuation[Dist],$C37,TaxableValuation[Tif_NonTIF],$A$4)</f>
        <v>0</v>
      </c>
      <c r="P37" s="8">
        <f>SUMIFS(TaxableValuation[Taxable Other],TaxableValuation[Dist],$C37,TaxableValuation[Tif_NonTIF],$A$4)</f>
        <v>0</v>
      </c>
      <c r="Q37" s="8">
        <f>SUMIFS(TaxableValuation[Taxable Gross],TaxableValuation[Dist],$C37,TaxableValuation[Tif_NonTIF],$A$4)</f>
        <v>29065073</v>
      </c>
      <c r="R37" s="8">
        <f>SUMIFS(TaxableValuation[Taxable Military Exempt],TaxableValuation[Dist],$C37,TaxableValuation[Tif_NonTIF],$A$4)</f>
        <v>1852</v>
      </c>
      <c r="S37" s="8">
        <f>SUMIFS(TaxableValuation[Taxable Net],TaxableValuation[Dist],$C37,TaxableValuation[Tif_NonTIF],$A$4)</f>
        <v>29063221</v>
      </c>
      <c r="T37" s="8">
        <f>SUMIFS(TaxableValuation[Taxable Gas &amp; Elec Utilities],TaxableValuation[Dist],$C37,TaxableValuation[Tif_NonTIF],$A$4)</f>
        <v>0</v>
      </c>
      <c r="U37" s="8">
        <f t="shared" si="0"/>
        <v>29063221</v>
      </c>
    </row>
    <row r="38" spans="1:21" x14ac:dyDescent="0.25">
      <c r="A38">
        <f>'Assessed Non-TIF'!A38</f>
        <v>2024</v>
      </c>
      <c r="B38" t="str">
        <f>'Assessed Non-TIF'!B38</f>
        <v>09</v>
      </c>
      <c r="C38" t="str">
        <f>'Assessed Non-TIF'!C38</f>
        <v>0621</v>
      </c>
      <c r="D38" t="str">
        <f>'Assessed Non-TIF'!D38</f>
        <v>0621</v>
      </c>
      <c r="E38" t="str">
        <f>'Assessed Non-TIF'!E38</f>
        <v>BETTENDORF</v>
      </c>
      <c r="F38" t="str">
        <f>'Assessed Non-TIF'!F38</f>
        <v>Bettendorf</v>
      </c>
      <c r="G38" s="8">
        <f>SUMIFS(TaxableValuation[Taxable Residential],TaxableValuation[Dist],$C38,TaxableValuation[Tif_NonTIF],$A$4)</f>
        <v>7351140</v>
      </c>
      <c r="H38" s="8">
        <f>SUMIFS(TaxableValuation[Taxable Ag Land],TaxableValuation[Dist],$C38,TaxableValuation[Tif_NonTIF],$A$4)</f>
        <v>0</v>
      </c>
      <c r="I38" s="8">
        <f>SUMIFS(TaxableValuation[Taxable Ag Building],TaxableValuation[Dist],$C38,TaxableValuation[Tif_NonTIF],$A$4)</f>
        <v>0</v>
      </c>
      <c r="J38" s="8">
        <f>SUMIFS(TaxableValuation[Taxable Commercial],TaxableValuation[Dist],$C38,TaxableValuation[Tif_NonTIF],$A$4)</f>
        <v>76218184</v>
      </c>
      <c r="K38" s="8">
        <f>SUMIFS(TaxableValuation[Taxable Industrial],TaxableValuation[Dist],$C38,TaxableValuation[Tif_NonTIF],$A$4)</f>
        <v>6102812</v>
      </c>
      <c r="L38" s="8">
        <f>SUMIFS(TaxableValuation[Taxable Reserved],TaxableValuation[Dist],$C38,TaxableValuation[Tif_NonTIF],$A$4)</f>
        <v>0</v>
      </c>
      <c r="M38" s="8">
        <f>SUMIFS(TaxableValuation[Taxable Reserved2],TaxableValuation[Dist],$C38,TaxableValuation[Tif_NonTIF],$A$4)</f>
        <v>0</v>
      </c>
      <c r="N38" s="8">
        <f>SUMIFS(TaxableValuation[Taxable Railroads],TaxableValuation[Dist],$C38,TaxableValuation[Tif_NonTIF],$A$4)</f>
        <v>0</v>
      </c>
      <c r="O38" s="8">
        <f>SUMIFS(TaxableValuation[Taxable Utilities],TaxableValuation[Dist],$C38,TaxableValuation[Tif_NonTIF],$A$4)</f>
        <v>0</v>
      </c>
      <c r="P38" s="8">
        <f>SUMIFS(TaxableValuation[Taxable Other],TaxableValuation[Dist],$C38,TaxableValuation[Tif_NonTIF],$A$4)</f>
        <v>0</v>
      </c>
      <c r="Q38" s="8">
        <f>SUMIFS(TaxableValuation[Taxable Gross],TaxableValuation[Dist],$C38,TaxableValuation[Tif_NonTIF],$A$4)</f>
        <v>89672136</v>
      </c>
      <c r="R38" s="8">
        <f>SUMIFS(TaxableValuation[Taxable Military Exempt],TaxableValuation[Dist],$C38,TaxableValuation[Tif_NonTIF],$A$4)</f>
        <v>0</v>
      </c>
      <c r="S38" s="8">
        <f>SUMIFS(TaxableValuation[Taxable Net],TaxableValuation[Dist],$C38,TaxableValuation[Tif_NonTIF],$A$4)</f>
        <v>89672136</v>
      </c>
      <c r="T38" s="8">
        <f>SUMIFS(TaxableValuation[Taxable Gas &amp; Elec Utilities],TaxableValuation[Dist],$C38,TaxableValuation[Tif_NonTIF],$A$4)</f>
        <v>0</v>
      </c>
      <c r="U38" s="8">
        <f t="shared" si="0"/>
        <v>89672136</v>
      </c>
    </row>
    <row r="39" spans="1:21" x14ac:dyDescent="0.25">
      <c r="A39">
        <f>'Assessed Non-TIF'!A39</f>
        <v>2024</v>
      </c>
      <c r="B39" t="str">
        <f>'Assessed Non-TIF'!B39</f>
        <v>11</v>
      </c>
      <c r="C39" t="str">
        <f>'Assessed Non-TIF'!C39</f>
        <v>0720</v>
      </c>
      <c r="D39" t="str">
        <f>'Assessed Non-TIF'!D39</f>
        <v>0720</v>
      </c>
      <c r="E39" t="str">
        <f>'Assessed Non-TIF'!E39</f>
        <v>BONDURANT-FARRAR</v>
      </c>
      <c r="F39" t="str">
        <f>'Assessed Non-TIF'!F39</f>
        <v>Bondurant-Farrar</v>
      </c>
      <c r="G39" s="8">
        <f>SUMIFS(TaxableValuation[Taxable Residential],TaxableValuation[Dist],$C39,TaxableValuation[Tif_NonTIF],$A$4)</f>
        <v>51414152</v>
      </c>
      <c r="H39" s="8">
        <f>SUMIFS(TaxableValuation[Taxable Ag Land],TaxableValuation[Dist],$C39,TaxableValuation[Tif_NonTIF],$A$4)</f>
        <v>0</v>
      </c>
      <c r="I39" s="8">
        <f>SUMIFS(TaxableValuation[Taxable Ag Building],TaxableValuation[Dist],$C39,TaxableValuation[Tif_NonTIF],$A$4)</f>
        <v>0</v>
      </c>
      <c r="J39" s="8">
        <f>SUMIFS(TaxableValuation[Taxable Commercial],TaxableValuation[Dist],$C39,TaxableValuation[Tif_NonTIF],$A$4)</f>
        <v>98319992</v>
      </c>
      <c r="K39" s="8">
        <f>SUMIFS(TaxableValuation[Taxable Industrial],TaxableValuation[Dist],$C39,TaxableValuation[Tif_NonTIF],$A$4)</f>
        <v>3264076</v>
      </c>
      <c r="L39" s="8">
        <f>SUMIFS(TaxableValuation[Taxable Reserved],TaxableValuation[Dist],$C39,TaxableValuation[Tif_NonTIF],$A$4)</f>
        <v>0</v>
      </c>
      <c r="M39" s="8">
        <f>SUMIFS(TaxableValuation[Taxable Reserved2],TaxableValuation[Dist],$C39,TaxableValuation[Tif_NonTIF],$A$4)</f>
        <v>0</v>
      </c>
      <c r="N39" s="8">
        <f>SUMIFS(TaxableValuation[Taxable Railroads],TaxableValuation[Dist],$C39,TaxableValuation[Tif_NonTIF],$A$4)</f>
        <v>0</v>
      </c>
      <c r="O39" s="8">
        <f>SUMIFS(TaxableValuation[Taxable Utilities],TaxableValuation[Dist],$C39,TaxableValuation[Tif_NonTIF],$A$4)</f>
        <v>0</v>
      </c>
      <c r="P39" s="8">
        <f>SUMIFS(TaxableValuation[Taxable Other],TaxableValuation[Dist],$C39,TaxableValuation[Tif_NonTIF],$A$4)</f>
        <v>0</v>
      </c>
      <c r="Q39" s="8">
        <f>SUMIFS(TaxableValuation[Taxable Gross],TaxableValuation[Dist],$C39,TaxableValuation[Tif_NonTIF],$A$4)</f>
        <v>152998220</v>
      </c>
      <c r="R39" s="8">
        <f>SUMIFS(TaxableValuation[Taxable Military Exempt],TaxableValuation[Dist],$C39,TaxableValuation[Tif_NonTIF],$A$4)</f>
        <v>0</v>
      </c>
      <c r="S39" s="8">
        <f>SUMIFS(TaxableValuation[Taxable Net],TaxableValuation[Dist],$C39,TaxableValuation[Tif_NonTIF],$A$4)</f>
        <v>152998220</v>
      </c>
      <c r="T39" s="8">
        <f>SUMIFS(TaxableValuation[Taxable Gas &amp; Elec Utilities],TaxableValuation[Dist],$C39,TaxableValuation[Tif_NonTIF],$A$4)</f>
        <v>0</v>
      </c>
      <c r="U39" s="8">
        <f t="shared" si="0"/>
        <v>152998220</v>
      </c>
    </row>
    <row r="40" spans="1:21" x14ac:dyDescent="0.25">
      <c r="A40">
        <f>'Assessed Non-TIF'!A40</f>
        <v>2024</v>
      </c>
      <c r="B40" t="str">
        <f>'Assessed Non-TIF'!B40</f>
        <v>11</v>
      </c>
      <c r="C40" t="str">
        <f>'Assessed Non-TIF'!C40</f>
        <v>0729</v>
      </c>
      <c r="D40" t="str">
        <f>'Assessed Non-TIF'!D40</f>
        <v>0729</v>
      </c>
      <c r="E40" t="str">
        <f>'Assessed Non-TIF'!E40</f>
        <v>BOONE</v>
      </c>
      <c r="F40" t="str">
        <f>'Assessed Non-TIF'!F40</f>
        <v>Boone</v>
      </c>
      <c r="G40" s="8">
        <f>SUMIFS(TaxableValuation[Taxable Residential],TaxableValuation[Dist],$C40,TaxableValuation[Tif_NonTIF],$A$4)</f>
        <v>23879735</v>
      </c>
      <c r="H40" s="8">
        <f>SUMIFS(TaxableValuation[Taxable Ag Land],TaxableValuation[Dist],$C40,TaxableValuation[Tif_NonTIF],$A$4)</f>
        <v>44128</v>
      </c>
      <c r="I40" s="8">
        <f>SUMIFS(TaxableValuation[Taxable Ag Building],TaxableValuation[Dist],$C40,TaxableValuation[Tif_NonTIF],$A$4)</f>
        <v>4118</v>
      </c>
      <c r="J40" s="8">
        <f>SUMIFS(TaxableValuation[Taxable Commercial],TaxableValuation[Dist],$C40,TaxableValuation[Tif_NonTIF],$A$4)</f>
        <v>0</v>
      </c>
      <c r="K40" s="8">
        <f>SUMIFS(TaxableValuation[Taxable Industrial],TaxableValuation[Dist],$C40,TaxableValuation[Tif_NonTIF],$A$4)</f>
        <v>276572</v>
      </c>
      <c r="L40" s="8">
        <f>SUMIFS(TaxableValuation[Taxable Reserved],TaxableValuation[Dist],$C40,TaxableValuation[Tif_NonTIF],$A$4)</f>
        <v>0</v>
      </c>
      <c r="M40" s="8">
        <f>SUMIFS(TaxableValuation[Taxable Reserved2],TaxableValuation[Dist],$C40,TaxableValuation[Tif_NonTIF],$A$4)</f>
        <v>0</v>
      </c>
      <c r="N40" s="8">
        <f>SUMIFS(TaxableValuation[Taxable Railroads],TaxableValuation[Dist],$C40,TaxableValuation[Tif_NonTIF],$A$4)</f>
        <v>0</v>
      </c>
      <c r="O40" s="8">
        <f>SUMIFS(TaxableValuation[Taxable Utilities],TaxableValuation[Dist],$C40,TaxableValuation[Tif_NonTIF],$A$4)</f>
        <v>0</v>
      </c>
      <c r="P40" s="8">
        <f>SUMIFS(TaxableValuation[Taxable Other],TaxableValuation[Dist],$C40,TaxableValuation[Tif_NonTIF],$A$4)</f>
        <v>0</v>
      </c>
      <c r="Q40" s="8">
        <f>SUMIFS(TaxableValuation[Taxable Gross],TaxableValuation[Dist],$C40,TaxableValuation[Tif_NonTIF],$A$4)</f>
        <v>24204553</v>
      </c>
      <c r="R40" s="8">
        <f>SUMIFS(TaxableValuation[Taxable Military Exempt],TaxableValuation[Dist],$C40,TaxableValuation[Tif_NonTIF],$A$4)</f>
        <v>0</v>
      </c>
      <c r="S40" s="8">
        <f>SUMIFS(TaxableValuation[Taxable Net],TaxableValuation[Dist],$C40,TaxableValuation[Tif_NonTIF],$A$4)</f>
        <v>24204553</v>
      </c>
      <c r="T40" s="8">
        <f>SUMIFS(TaxableValuation[Taxable Gas &amp; Elec Utilities],TaxableValuation[Dist],$C40,TaxableValuation[Tif_NonTIF],$A$4)</f>
        <v>0</v>
      </c>
      <c r="U40" s="8">
        <f t="shared" si="0"/>
        <v>24204553</v>
      </c>
    </row>
    <row r="41" spans="1:21" x14ac:dyDescent="0.25">
      <c r="A41">
        <f>'Assessed Non-TIF'!A41</f>
        <v>2024</v>
      </c>
      <c r="B41" t="str">
        <f>'Assessed Non-TIF'!B41</f>
        <v>12</v>
      </c>
      <c r="C41" t="str">
        <f>'Assessed Non-TIF'!C41</f>
        <v>0747</v>
      </c>
      <c r="D41" t="str">
        <f>'Assessed Non-TIF'!D41</f>
        <v>0747</v>
      </c>
      <c r="E41" t="str">
        <f>'Assessed Non-TIF'!E41</f>
        <v>BOYDEN-HULL</v>
      </c>
      <c r="F41" t="str">
        <f>'Assessed Non-TIF'!F41</f>
        <v>Boyden-Hull</v>
      </c>
      <c r="G41" s="8">
        <f>SUMIFS(TaxableValuation[Taxable Residential],TaxableValuation[Dist],$C41,TaxableValuation[Tif_NonTIF],$A$4)</f>
        <v>16551407</v>
      </c>
      <c r="H41" s="8">
        <f>SUMIFS(TaxableValuation[Taxable Ag Land],TaxableValuation[Dist],$C41,TaxableValuation[Tif_NonTIF],$A$4)</f>
        <v>400611</v>
      </c>
      <c r="I41" s="8">
        <f>SUMIFS(TaxableValuation[Taxable Ag Building],TaxableValuation[Dist],$C41,TaxableValuation[Tif_NonTIF],$A$4)</f>
        <v>27221</v>
      </c>
      <c r="J41" s="8">
        <f>SUMIFS(TaxableValuation[Taxable Commercial],TaxableValuation[Dist],$C41,TaxableValuation[Tif_NonTIF],$A$4)</f>
        <v>32377108</v>
      </c>
      <c r="K41" s="8">
        <f>SUMIFS(TaxableValuation[Taxable Industrial],TaxableValuation[Dist],$C41,TaxableValuation[Tif_NonTIF],$A$4)</f>
        <v>12937508</v>
      </c>
      <c r="L41" s="8">
        <f>SUMIFS(TaxableValuation[Taxable Reserved],TaxableValuation[Dist],$C41,TaxableValuation[Tif_NonTIF],$A$4)</f>
        <v>0</v>
      </c>
      <c r="M41" s="8">
        <f>SUMIFS(TaxableValuation[Taxable Reserved2],TaxableValuation[Dist],$C41,TaxableValuation[Tif_NonTIF],$A$4)</f>
        <v>0</v>
      </c>
      <c r="N41" s="8">
        <f>SUMIFS(TaxableValuation[Taxable Railroads],TaxableValuation[Dist],$C41,TaxableValuation[Tif_NonTIF],$A$4)</f>
        <v>0</v>
      </c>
      <c r="O41" s="8">
        <f>SUMIFS(TaxableValuation[Taxable Utilities],TaxableValuation[Dist],$C41,TaxableValuation[Tif_NonTIF],$A$4)</f>
        <v>0</v>
      </c>
      <c r="P41" s="8">
        <f>SUMIFS(TaxableValuation[Taxable Other],TaxableValuation[Dist],$C41,TaxableValuation[Tif_NonTIF],$A$4)</f>
        <v>0</v>
      </c>
      <c r="Q41" s="8">
        <f>SUMIFS(TaxableValuation[Taxable Gross],TaxableValuation[Dist],$C41,TaxableValuation[Tif_NonTIF],$A$4)</f>
        <v>62293855</v>
      </c>
      <c r="R41" s="8">
        <f>SUMIFS(TaxableValuation[Taxable Military Exempt],TaxableValuation[Dist],$C41,TaxableValuation[Tif_NonTIF],$A$4)</f>
        <v>9260</v>
      </c>
      <c r="S41" s="8">
        <f>SUMIFS(TaxableValuation[Taxable Net],TaxableValuation[Dist],$C41,TaxableValuation[Tif_NonTIF],$A$4)</f>
        <v>62284595</v>
      </c>
      <c r="T41" s="8">
        <f>SUMIFS(TaxableValuation[Taxable Gas &amp; Elec Utilities],TaxableValuation[Dist],$C41,TaxableValuation[Tif_NonTIF],$A$4)</f>
        <v>0</v>
      </c>
      <c r="U41" s="8">
        <f t="shared" si="0"/>
        <v>62284595</v>
      </c>
    </row>
    <row r="42" spans="1:21" x14ac:dyDescent="0.25">
      <c r="A42">
        <f>'Assessed Non-TIF'!A42</f>
        <v>2024</v>
      </c>
      <c r="B42" t="str">
        <f>'Assessed Non-TIF'!B42</f>
        <v>13</v>
      </c>
      <c r="C42" t="str">
        <f>'Assessed Non-TIF'!C42</f>
        <v>1917</v>
      </c>
      <c r="D42" t="str">
        <f>'Assessed Non-TIF'!D42</f>
        <v>1917</v>
      </c>
      <c r="E42" t="str">
        <f>'Assessed Non-TIF'!E42</f>
        <v>BOYER VALLEY</v>
      </c>
      <c r="F42" t="str">
        <f>'Assessed Non-TIF'!F42</f>
        <v>Boyer Valley</v>
      </c>
      <c r="G42" s="8">
        <f>SUMIFS(TaxableValuation[Taxable Residential],TaxableValuation[Dist],$C42,TaxableValuation[Tif_NonTIF],$A$4)</f>
        <v>6341625</v>
      </c>
      <c r="H42" s="8">
        <f>SUMIFS(TaxableValuation[Taxable Ag Land],TaxableValuation[Dist],$C42,TaxableValuation[Tif_NonTIF],$A$4)</f>
        <v>0</v>
      </c>
      <c r="I42" s="8">
        <f>SUMIFS(TaxableValuation[Taxable Ag Building],TaxableValuation[Dist],$C42,TaxableValuation[Tif_NonTIF],$A$4)</f>
        <v>0</v>
      </c>
      <c r="J42" s="8">
        <f>SUMIFS(TaxableValuation[Taxable Commercial],TaxableValuation[Dist],$C42,TaxableValuation[Tif_NonTIF],$A$4)</f>
        <v>21894</v>
      </c>
      <c r="K42" s="8">
        <f>SUMIFS(TaxableValuation[Taxable Industrial],TaxableValuation[Dist],$C42,TaxableValuation[Tif_NonTIF],$A$4)</f>
        <v>0</v>
      </c>
      <c r="L42" s="8">
        <f>SUMIFS(TaxableValuation[Taxable Reserved],TaxableValuation[Dist],$C42,TaxableValuation[Tif_NonTIF],$A$4)</f>
        <v>0</v>
      </c>
      <c r="M42" s="8">
        <f>SUMIFS(TaxableValuation[Taxable Reserved2],TaxableValuation[Dist],$C42,TaxableValuation[Tif_NonTIF],$A$4)</f>
        <v>0</v>
      </c>
      <c r="N42" s="8">
        <f>SUMIFS(TaxableValuation[Taxable Railroads],TaxableValuation[Dist],$C42,TaxableValuation[Tif_NonTIF],$A$4)</f>
        <v>0</v>
      </c>
      <c r="O42" s="8">
        <f>SUMIFS(TaxableValuation[Taxable Utilities],TaxableValuation[Dist],$C42,TaxableValuation[Tif_NonTIF],$A$4)</f>
        <v>0</v>
      </c>
      <c r="P42" s="8">
        <f>SUMIFS(TaxableValuation[Taxable Other],TaxableValuation[Dist],$C42,TaxableValuation[Tif_NonTIF],$A$4)</f>
        <v>0</v>
      </c>
      <c r="Q42" s="8">
        <f>SUMIFS(TaxableValuation[Taxable Gross],TaxableValuation[Dist],$C42,TaxableValuation[Tif_NonTIF],$A$4)</f>
        <v>6363519</v>
      </c>
      <c r="R42" s="8">
        <f>SUMIFS(TaxableValuation[Taxable Military Exempt],TaxableValuation[Dist],$C42,TaxableValuation[Tif_NonTIF],$A$4)</f>
        <v>0</v>
      </c>
      <c r="S42" s="8">
        <f>SUMIFS(TaxableValuation[Taxable Net],TaxableValuation[Dist],$C42,TaxableValuation[Tif_NonTIF],$A$4)</f>
        <v>6363519</v>
      </c>
      <c r="T42" s="8">
        <f>SUMIFS(TaxableValuation[Taxable Gas &amp; Elec Utilities],TaxableValuation[Dist],$C42,TaxableValuation[Tif_NonTIF],$A$4)</f>
        <v>0</v>
      </c>
      <c r="U42" s="8">
        <f t="shared" si="0"/>
        <v>6363519</v>
      </c>
    </row>
    <row r="43" spans="1:21" x14ac:dyDescent="0.25">
      <c r="A43">
        <f>'Assessed Non-TIF'!A43</f>
        <v>2024</v>
      </c>
      <c r="B43" t="str">
        <f>'Assessed Non-TIF'!B43</f>
        <v>07</v>
      </c>
      <c r="C43" t="str">
        <f>'Assessed Non-TIF'!C43</f>
        <v>0846</v>
      </c>
      <c r="D43" t="str">
        <f>'Assessed Non-TIF'!D43</f>
        <v>0846</v>
      </c>
      <c r="E43" t="str">
        <f>'Assessed Non-TIF'!E43</f>
        <v>BROOKLYN-GUERNSEY-MALCOM</v>
      </c>
      <c r="F43" t="str">
        <f>'Assessed Non-TIF'!F43</f>
        <v>Brooklyn-Guernsey-Malcom</v>
      </c>
      <c r="G43" s="8">
        <f>SUMIFS(TaxableValuation[Taxable Residential],TaxableValuation[Dist],$C43,TaxableValuation[Tif_NonTIF],$A$4)</f>
        <v>26579031</v>
      </c>
      <c r="H43" s="8">
        <f>SUMIFS(TaxableValuation[Taxable Ag Land],TaxableValuation[Dist],$C43,TaxableValuation[Tif_NonTIF],$A$4)</f>
        <v>16332</v>
      </c>
      <c r="I43" s="8">
        <f>SUMIFS(TaxableValuation[Taxable Ag Building],TaxableValuation[Dist],$C43,TaxableValuation[Tif_NonTIF],$A$4)</f>
        <v>2558</v>
      </c>
      <c r="J43" s="8">
        <f>SUMIFS(TaxableValuation[Taxable Commercial],TaxableValuation[Dist],$C43,TaxableValuation[Tif_NonTIF],$A$4)</f>
        <v>5087827</v>
      </c>
      <c r="K43" s="8">
        <f>SUMIFS(TaxableValuation[Taxable Industrial],TaxableValuation[Dist],$C43,TaxableValuation[Tif_NonTIF],$A$4)</f>
        <v>3162761</v>
      </c>
      <c r="L43" s="8">
        <f>SUMIFS(TaxableValuation[Taxable Reserved],TaxableValuation[Dist],$C43,TaxableValuation[Tif_NonTIF],$A$4)</f>
        <v>0</v>
      </c>
      <c r="M43" s="8">
        <f>SUMIFS(TaxableValuation[Taxable Reserved2],TaxableValuation[Dist],$C43,TaxableValuation[Tif_NonTIF],$A$4)</f>
        <v>0</v>
      </c>
      <c r="N43" s="8">
        <f>SUMIFS(TaxableValuation[Taxable Railroads],TaxableValuation[Dist],$C43,TaxableValuation[Tif_NonTIF],$A$4)</f>
        <v>0</v>
      </c>
      <c r="O43" s="8">
        <f>SUMIFS(TaxableValuation[Taxable Utilities],TaxableValuation[Dist],$C43,TaxableValuation[Tif_NonTIF],$A$4)</f>
        <v>0</v>
      </c>
      <c r="P43" s="8">
        <f>SUMIFS(TaxableValuation[Taxable Other],TaxableValuation[Dist],$C43,TaxableValuation[Tif_NonTIF],$A$4)</f>
        <v>0</v>
      </c>
      <c r="Q43" s="8">
        <f>SUMIFS(TaxableValuation[Taxable Gross],TaxableValuation[Dist],$C43,TaxableValuation[Tif_NonTIF],$A$4)</f>
        <v>34848509</v>
      </c>
      <c r="R43" s="8">
        <f>SUMIFS(TaxableValuation[Taxable Military Exempt],TaxableValuation[Dist],$C43,TaxableValuation[Tif_NonTIF],$A$4)</f>
        <v>0</v>
      </c>
      <c r="S43" s="8">
        <f>SUMIFS(TaxableValuation[Taxable Net],TaxableValuation[Dist],$C43,TaxableValuation[Tif_NonTIF],$A$4)</f>
        <v>34848509</v>
      </c>
      <c r="T43" s="8">
        <f>SUMIFS(TaxableValuation[Taxable Gas &amp; Elec Utilities],TaxableValuation[Dist],$C43,TaxableValuation[Tif_NonTIF],$A$4)</f>
        <v>0</v>
      </c>
      <c r="U43" s="8">
        <f t="shared" si="0"/>
        <v>34848509</v>
      </c>
    </row>
    <row r="44" spans="1:21" x14ac:dyDescent="0.25">
      <c r="A44">
        <f>'Assessed Non-TIF'!A44</f>
        <v>2024</v>
      </c>
      <c r="B44" t="str">
        <f>'Assessed Non-TIF'!B44</f>
        <v>15</v>
      </c>
      <c r="C44" t="str">
        <f>'Assessed Non-TIF'!C44</f>
        <v>0882</v>
      </c>
      <c r="D44" t="str">
        <f>'Assessed Non-TIF'!D44</f>
        <v>0882</v>
      </c>
      <c r="E44" t="str">
        <f>'Assessed Non-TIF'!E44</f>
        <v>BURLINGTON</v>
      </c>
      <c r="F44" t="str">
        <f>'Assessed Non-TIF'!F44</f>
        <v>Burlington</v>
      </c>
      <c r="G44" s="8">
        <f>SUMIFS(TaxableValuation[Taxable Residential],TaxableValuation[Dist],$C44,TaxableValuation[Tif_NonTIF],$A$4)</f>
        <v>39568011</v>
      </c>
      <c r="H44" s="8">
        <f>SUMIFS(TaxableValuation[Taxable Ag Land],TaxableValuation[Dist],$C44,TaxableValuation[Tif_NonTIF],$A$4)</f>
        <v>573676</v>
      </c>
      <c r="I44" s="8">
        <f>SUMIFS(TaxableValuation[Taxable Ag Building],TaxableValuation[Dist],$C44,TaxableValuation[Tif_NonTIF],$A$4)</f>
        <v>820</v>
      </c>
      <c r="J44" s="8">
        <f>SUMIFS(TaxableValuation[Taxable Commercial],TaxableValuation[Dist],$C44,TaxableValuation[Tif_NonTIF],$A$4)</f>
        <v>94274157</v>
      </c>
      <c r="K44" s="8">
        <f>SUMIFS(TaxableValuation[Taxable Industrial],TaxableValuation[Dist],$C44,TaxableValuation[Tif_NonTIF],$A$4)</f>
        <v>8366078</v>
      </c>
      <c r="L44" s="8">
        <f>SUMIFS(TaxableValuation[Taxable Reserved],TaxableValuation[Dist],$C44,TaxableValuation[Tif_NonTIF],$A$4)</f>
        <v>0</v>
      </c>
      <c r="M44" s="8">
        <f>SUMIFS(TaxableValuation[Taxable Reserved2],TaxableValuation[Dist],$C44,TaxableValuation[Tif_NonTIF],$A$4)</f>
        <v>0</v>
      </c>
      <c r="N44" s="8">
        <f>SUMIFS(TaxableValuation[Taxable Railroads],TaxableValuation[Dist],$C44,TaxableValuation[Tif_NonTIF],$A$4)</f>
        <v>0</v>
      </c>
      <c r="O44" s="8">
        <f>SUMIFS(TaxableValuation[Taxable Utilities],TaxableValuation[Dist],$C44,TaxableValuation[Tif_NonTIF],$A$4)</f>
        <v>0</v>
      </c>
      <c r="P44" s="8">
        <f>SUMIFS(TaxableValuation[Taxable Other],TaxableValuation[Dist],$C44,TaxableValuation[Tif_NonTIF],$A$4)</f>
        <v>0</v>
      </c>
      <c r="Q44" s="8">
        <f>SUMIFS(TaxableValuation[Taxable Gross],TaxableValuation[Dist],$C44,TaxableValuation[Tif_NonTIF],$A$4)</f>
        <v>142782742</v>
      </c>
      <c r="R44" s="8">
        <f>SUMIFS(TaxableValuation[Taxable Military Exempt],TaxableValuation[Dist],$C44,TaxableValuation[Tif_NonTIF],$A$4)</f>
        <v>7408</v>
      </c>
      <c r="S44" s="8">
        <f>SUMIFS(TaxableValuation[Taxable Net],TaxableValuation[Dist],$C44,TaxableValuation[Tif_NonTIF],$A$4)</f>
        <v>142775334</v>
      </c>
      <c r="T44" s="8">
        <f>SUMIFS(TaxableValuation[Taxable Gas &amp; Elec Utilities],TaxableValuation[Dist],$C44,TaxableValuation[Tif_NonTIF],$A$4)</f>
        <v>0</v>
      </c>
      <c r="U44" s="8">
        <f t="shared" si="0"/>
        <v>142775334</v>
      </c>
    </row>
    <row r="45" spans="1:21" x14ac:dyDescent="0.25">
      <c r="A45">
        <f>'Assessed Non-TIF'!A45</f>
        <v>2024</v>
      </c>
      <c r="B45" t="str">
        <f>'Assessed Non-TIF'!B45</f>
        <v>07</v>
      </c>
      <c r="C45" t="str">
        <f>'Assessed Non-TIF'!C45</f>
        <v>0916</v>
      </c>
      <c r="D45" t="str">
        <f>'Assessed Non-TIF'!D45</f>
        <v>0916</v>
      </c>
      <c r="E45" t="str">
        <f>'Assessed Non-TIF'!E45</f>
        <v>CAL</v>
      </c>
      <c r="F45" t="str">
        <f>'Assessed Non-TIF'!F45</f>
        <v>CAL</v>
      </c>
      <c r="G45" s="8">
        <f>SUMIFS(TaxableValuation[Taxable Residential],TaxableValuation[Dist],$C45,TaxableValuation[Tif_NonTIF],$A$4)</f>
        <v>0</v>
      </c>
      <c r="H45" s="8">
        <f>SUMIFS(TaxableValuation[Taxable Ag Land],TaxableValuation[Dist],$C45,TaxableValuation[Tif_NonTIF],$A$4)</f>
        <v>0</v>
      </c>
      <c r="I45" s="8">
        <f>SUMIFS(TaxableValuation[Taxable Ag Building],TaxableValuation[Dist],$C45,TaxableValuation[Tif_NonTIF],$A$4)</f>
        <v>0</v>
      </c>
      <c r="J45" s="8">
        <f>SUMIFS(TaxableValuation[Taxable Commercial],TaxableValuation[Dist],$C45,TaxableValuation[Tif_NonTIF],$A$4)</f>
        <v>0</v>
      </c>
      <c r="K45" s="8">
        <f>SUMIFS(TaxableValuation[Taxable Industrial],TaxableValuation[Dist],$C45,TaxableValuation[Tif_NonTIF],$A$4)</f>
        <v>0</v>
      </c>
      <c r="L45" s="8">
        <f>SUMIFS(TaxableValuation[Taxable Reserved],TaxableValuation[Dist],$C45,TaxableValuation[Tif_NonTIF],$A$4)</f>
        <v>0</v>
      </c>
      <c r="M45" s="8">
        <f>SUMIFS(TaxableValuation[Taxable Reserved2],TaxableValuation[Dist],$C45,TaxableValuation[Tif_NonTIF],$A$4)</f>
        <v>0</v>
      </c>
      <c r="N45" s="8">
        <f>SUMIFS(TaxableValuation[Taxable Railroads],TaxableValuation[Dist],$C45,TaxableValuation[Tif_NonTIF],$A$4)</f>
        <v>0</v>
      </c>
      <c r="O45" s="8">
        <f>SUMIFS(TaxableValuation[Taxable Utilities],TaxableValuation[Dist],$C45,TaxableValuation[Tif_NonTIF],$A$4)</f>
        <v>0</v>
      </c>
      <c r="P45" s="8">
        <f>SUMIFS(TaxableValuation[Taxable Other],TaxableValuation[Dist],$C45,TaxableValuation[Tif_NonTIF],$A$4)</f>
        <v>0</v>
      </c>
      <c r="Q45" s="8">
        <f>SUMIFS(TaxableValuation[Taxable Gross],TaxableValuation[Dist],$C45,TaxableValuation[Tif_NonTIF],$A$4)</f>
        <v>0</v>
      </c>
      <c r="R45" s="8">
        <f>SUMIFS(TaxableValuation[Taxable Military Exempt],TaxableValuation[Dist],$C45,TaxableValuation[Tif_NonTIF],$A$4)</f>
        <v>0</v>
      </c>
      <c r="S45" s="8">
        <f>SUMIFS(TaxableValuation[Taxable Net],TaxableValuation[Dist],$C45,TaxableValuation[Tif_NonTIF],$A$4)</f>
        <v>0</v>
      </c>
      <c r="T45" s="8">
        <f>SUMIFS(TaxableValuation[Taxable Gas &amp; Elec Utilities],TaxableValuation[Dist],$C45,TaxableValuation[Tif_NonTIF],$A$4)</f>
        <v>0</v>
      </c>
      <c r="U45" s="8">
        <f t="shared" si="0"/>
        <v>0</v>
      </c>
    </row>
    <row r="46" spans="1:21" x14ac:dyDescent="0.25">
      <c r="A46">
        <f>'Assessed Non-TIF'!A46</f>
        <v>2024</v>
      </c>
      <c r="B46" t="str">
        <f>'Assessed Non-TIF'!B46</f>
        <v>09</v>
      </c>
      <c r="C46" t="str">
        <f>'Assessed Non-TIF'!C46</f>
        <v>0918</v>
      </c>
      <c r="D46" t="str">
        <f>'Assessed Non-TIF'!D46</f>
        <v>0918</v>
      </c>
      <c r="E46" t="str">
        <f>'Assessed Non-TIF'!E46</f>
        <v>CALAMUS-WHEATLAND</v>
      </c>
      <c r="F46" t="str">
        <f>'Assessed Non-TIF'!F46</f>
        <v>Calamus-Wheatland</v>
      </c>
      <c r="G46" s="8">
        <f>SUMIFS(TaxableValuation[Taxable Residential],TaxableValuation[Dist],$C46,TaxableValuation[Tif_NonTIF],$A$4)</f>
        <v>0</v>
      </c>
      <c r="H46" s="8">
        <f>SUMIFS(TaxableValuation[Taxable Ag Land],TaxableValuation[Dist],$C46,TaxableValuation[Tif_NonTIF],$A$4)</f>
        <v>0</v>
      </c>
      <c r="I46" s="8">
        <f>SUMIFS(TaxableValuation[Taxable Ag Building],TaxableValuation[Dist],$C46,TaxableValuation[Tif_NonTIF],$A$4)</f>
        <v>0</v>
      </c>
      <c r="J46" s="8">
        <f>SUMIFS(TaxableValuation[Taxable Commercial],TaxableValuation[Dist],$C46,TaxableValuation[Tif_NonTIF],$A$4)</f>
        <v>0</v>
      </c>
      <c r="K46" s="8">
        <f>SUMIFS(TaxableValuation[Taxable Industrial],TaxableValuation[Dist],$C46,TaxableValuation[Tif_NonTIF],$A$4)</f>
        <v>0</v>
      </c>
      <c r="L46" s="8">
        <f>SUMIFS(TaxableValuation[Taxable Reserved],TaxableValuation[Dist],$C46,TaxableValuation[Tif_NonTIF],$A$4)</f>
        <v>0</v>
      </c>
      <c r="M46" s="8">
        <f>SUMIFS(TaxableValuation[Taxable Reserved2],TaxableValuation[Dist],$C46,TaxableValuation[Tif_NonTIF],$A$4)</f>
        <v>0</v>
      </c>
      <c r="N46" s="8">
        <f>SUMIFS(TaxableValuation[Taxable Railroads],TaxableValuation[Dist],$C46,TaxableValuation[Tif_NonTIF],$A$4)</f>
        <v>0</v>
      </c>
      <c r="O46" s="8">
        <f>SUMIFS(TaxableValuation[Taxable Utilities],TaxableValuation[Dist],$C46,TaxableValuation[Tif_NonTIF],$A$4)</f>
        <v>0</v>
      </c>
      <c r="P46" s="8">
        <f>SUMIFS(TaxableValuation[Taxable Other],TaxableValuation[Dist],$C46,TaxableValuation[Tif_NonTIF],$A$4)</f>
        <v>0</v>
      </c>
      <c r="Q46" s="8">
        <f>SUMIFS(TaxableValuation[Taxable Gross],TaxableValuation[Dist],$C46,TaxableValuation[Tif_NonTIF],$A$4)</f>
        <v>0</v>
      </c>
      <c r="R46" s="8">
        <f>SUMIFS(TaxableValuation[Taxable Military Exempt],TaxableValuation[Dist],$C46,TaxableValuation[Tif_NonTIF],$A$4)</f>
        <v>0</v>
      </c>
      <c r="S46" s="8">
        <f>SUMIFS(TaxableValuation[Taxable Net],TaxableValuation[Dist],$C46,TaxableValuation[Tif_NonTIF],$A$4)</f>
        <v>0</v>
      </c>
      <c r="T46" s="8">
        <f>SUMIFS(TaxableValuation[Taxable Gas &amp; Elec Utilities],TaxableValuation[Dist],$C46,TaxableValuation[Tif_NonTIF],$A$4)</f>
        <v>0</v>
      </c>
      <c r="U46" s="8">
        <f t="shared" si="0"/>
        <v>0</v>
      </c>
    </row>
    <row r="47" spans="1:21" x14ac:dyDescent="0.25">
      <c r="A47">
        <f>'Assessed Non-TIF'!A47</f>
        <v>2024</v>
      </c>
      <c r="B47" t="str">
        <f>'Assessed Non-TIF'!B47</f>
        <v>13</v>
      </c>
      <c r="C47" t="str">
        <f>'Assessed Non-TIF'!C47</f>
        <v>0914</v>
      </c>
      <c r="D47" t="str">
        <f>'Assessed Non-TIF'!D47</f>
        <v>0914</v>
      </c>
      <c r="E47" t="str">
        <f>'Assessed Non-TIF'!E47</f>
        <v>CAM</v>
      </c>
      <c r="F47" t="str">
        <f>'Assessed Non-TIF'!F47</f>
        <v>CAM</v>
      </c>
      <c r="G47" s="8">
        <f>SUMIFS(TaxableValuation[Taxable Residential],TaxableValuation[Dist],$C47,TaxableValuation[Tif_NonTIF],$A$4)</f>
        <v>1316287</v>
      </c>
      <c r="H47" s="8">
        <f>SUMIFS(TaxableValuation[Taxable Ag Land],TaxableValuation[Dist],$C47,TaxableValuation[Tif_NonTIF],$A$4)</f>
        <v>79600</v>
      </c>
      <c r="I47" s="8">
        <f>SUMIFS(TaxableValuation[Taxable Ag Building],TaxableValuation[Dist],$C47,TaxableValuation[Tif_NonTIF],$A$4)</f>
        <v>0</v>
      </c>
      <c r="J47" s="8">
        <f>SUMIFS(TaxableValuation[Taxable Commercial],TaxableValuation[Dist],$C47,TaxableValuation[Tif_NonTIF],$A$4)</f>
        <v>0</v>
      </c>
      <c r="K47" s="8">
        <f>SUMIFS(TaxableValuation[Taxable Industrial],TaxableValuation[Dist],$C47,TaxableValuation[Tif_NonTIF],$A$4)</f>
        <v>53632299</v>
      </c>
      <c r="L47" s="8">
        <f>SUMIFS(TaxableValuation[Taxable Reserved],TaxableValuation[Dist],$C47,TaxableValuation[Tif_NonTIF],$A$4)</f>
        <v>0</v>
      </c>
      <c r="M47" s="8">
        <f>SUMIFS(TaxableValuation[Taxable Reserved2],TaxableValuation[Dist],$C47,TaxableValuation[Tif_NonTIF],$A$4)</f>
        <v>0</v>
      </c>
      <c r="N47" s="8">
        <f>SUMIFS(TaxableValuation[Taxable Railroads],TaxableValuation[Dist],$C47,TaxableValuation[Tif_NonTIF],$A$4)</f>
        <v>0</v>
      </c>
      <c r="O47" s="8">
        <f>SUMIFS(TaxableValuation[Taxable Utilities],TaxableValuation[Dist],$C47,TaxableValuation[Tif_NonTIF],$A$4)</f>
        <v>0</v>
      </c>
      <c r="P47" s="8">
        <f>SUMIFS(TaxableValuation[Taxable Other],TaxableValuation[Dist],$C47,TaxableValuation[Tif_NonTIF],$A$4)</f>
        <v>0</v>
      </c>
      <c r="Q47" s="8">
        <f>SUMIFS(TaxableValuation[Taxable Gross],TaxableValuation[Dist],$C47,TaxableValuation[Tif_NonTIF],$A$4)</f>
        <v>55028186</v>
      </c>
      <c r="R47" s="8">
        <f>SUMIFS(TaxableValuation[Taxable Military Exempt],TaxableValuation[Dist],$C47,TaxableValuation[Tif_NonTIF],$A$4)</f>
        <v>0</v>
      </c>
      <c r="S47" s="8">
        <f>SUMIFS(TaxableValuation[Taxable Net],TaxableValuation[Dist],$C47,TaxableValuation[Tif_NonTIF],$A$4)</f>
        <v>55028186</v>
      </c>
      <c r="T47" s="8">
        <f>SUMIFS(TaxableValuation[Taxable Gas &amp; Elec Utilities],TaxableValuation[Dist],$C47,TaxableValuation[Tif_NonTIF],$A$4)</f>
        <v>0</v>
      </c>
      <c r="U47" s="8">
        <f t="shared" si="0"/>
        <v>55028186</v>
      </c>
    </row>
    <row r="48" spans="1:21" x14ac:dyDescent="0.25">
      <c r="A48">
        <f>'Assessed Non-TIF'!A48</f>
        <v>2024</v>
      </c>
      <c r="B48" t="str">
        <f>'Assessed Non-TIF'!B48</f>
        <v>09</v>
      </c>
      <c r="C48" t="str">
        <f>'Assessed Non-TIF'!C48</f>
        <v>0936</v>
      </c>
      <c r="D48" t="str">
        <f>'Assessed Non-TIF'!D48</f>
        <v>0936</v>
      </c>
      <c r="E48" t="str">
        <f>'Assessed Non-TIF'!E48</f>
        <v>CAMANCHE</v>
      </c>
      <c r="F48" t="str">
        <f>'Assessed Non-TIF'!F48</f>
        <v>Camanche</v>
      </c>
      <c r="G48" s="8">
        <f>SUMIFS(TaxableValuation[Taxable Residential],TaxableValuation[Dist],$C48,TaxableValuation[Tif_NonTIF],$A$4)</f>
        <v>6230561</v>
      </c>
      <c r="H48" s="8">
        <f>SUMIFS(TaxableValuation[Taxable Ag Land],TaxableValuation[Dist],$C48,TaxableValuation[Tif_NonTIF],$A$4)</f>
        <v>0</v>
      </c>
      <c r="I48" s="8">
        <f>SUMIFS(TaxableValuation[Taxable Ag Building],TaxableValuation[Dist],$C48,TaxableValuation[Tif_NonTIF],$A$4)</f>
        <v>0</v>
      </c>
      <c r="J48" s="8">
        <f>SUMIFS(TaxableValuation[Taxable Commercial],TaxableValuation[Dist],$C48,TaxableValuation[Tif_NonTIF],$A$4)</f>
        <v>0</v>
      </c>
      <c r="K48" s="8">
        <f>SUMIFS(TaxableValuation[Taxable Industrial],TaxableValuation[Dist],$C48,TaxableValuation[Tif_NonTIF],$A$4)</f>
        <v>0</v>
      </c>
      <c r="L48" s="8">
        <f>SUMIFS(TaxableValuation[Taxable Reserved],TaxableValuation[Dist],$C48,TaxableValuation[Tif_NonTIF],$A$4)</f>
        <v>0</v>
      </c>
      <c r="M48" s="8">
        <f>SUMIFS(TaxableValuation[Taxable Reserved2],TaxableValuation[Dist],$C48,TaxableValuation[Tif_NonTIF],$A$4)</f>
        <v>0</v>
      </c>
      <c r="N48" s="8">
        <f>SUMIFS(TaxableValuation[Taxable Railroads],TaxableValuation[Dist],$C48,TaxableValuation[Tif_NonTIF],$A$4)</f>
        <v>0</v>
      </c>
      <c r="O48" s="8">
        <f>SUMIFS(TaxableValuation[Taxable Utilities],TaxableValuation[Dist],$C48,TaxableValuation[Tif_NonTIF],$A$4)</f>
        <v>0</v>
      </c>
      <c r="P48" s="8">
        <f>SUMIFS(TaxableValuation[Taxable Other],TaxableValuation[Dist],$C48,TaxableValuation[Tif_NonTIF],$A$4)</f>
        <v>0</v>
      </c>
      <c r="Q48" s="8">
        <f>SUMIFS(TaxableValuation[Taxable Gross],TaxableValuation[Dist],$C48,TaxableValuation[Tif_NonTIF],$A$4)</f>
        <v>6230561</v>
      </c>
      <c r="R48" s="8">
        <f>SUMIFS(TaxableValuation[Taxable Military Exempt],TaxableValuation[Dist],$C48,TaxableValuation[Tif_NonTIF],$A$4)</f>
        <v>24076</v>
      </c>
      <c r="S48" s="8">
        <f>SUMIFS(TaxableValuation[Taxable Net],TaxableValuation[Dist],$C48,TaxableValuation[Tif_NonTIF],$A$4)</f>
        <v>6206485</v>
      </c>
      <c r="T48" s="8">
        <f>SUMIFS(TaxableValuation[Taxable Gas &amp; Elec Utilities],TaxableValuation[Dist],$C48,TaxableValuation[Tif_NonTIF],$A$4)</f>
        <v>0</v>
      </c>
      <c r="U48" s="8">
        <f t="shared" si="0"/>
        <v>6206485</v>
      </c>
    </row>
    <row r="49" spans="1:21" x14ac:dyDescent="0.25">
      <c r="A49">
        <f>'Assessed Non-TIF'!A49</f>
        <v>2024</v>
      </c>
      <c r="B49" t="str">
        <f>'Assessed Non-TIF'!B49</f>
        <v>15</v>
      </c>
      <c r="C49" t="str">
        <f>'Assessed Non-TIF'!C49</f>
        <v>0977</v>
      </c>
      <c r="D49" t="str">
        <f>'Assessed Non-TIF'!D49</f>
        <v>0977</v>
      </c>
      <c r="E49" t="str">
        <f>'Assessed Non-TIF'!E49</f>
        <v>CARDINAL</v>
      </c>
      <c r="F49" t="str">
        <f>'Assessed Non-TIF'!F49</f>
        <v>Cardinal</v>
      </c>
      <c r="G49" s="8">
        <f>SUMIFS(TaxableValuation[Taxable Residential],TaxableValuation[Dist],$C49,TaxableValuation[Tif_NonTIF],$A$4)</f>
        <v>0</v>
      </c>
      <c r="H49" s="8">
        <f>SUMIFS(TaxableValuation[Taxable Ag Land],TaxableValuation[Dist],$C49,TaxableValuation[Tif_NonTIF],$A$4)</f>
        <v>0</v>
      </c>
      <c r="I49" s="8">
        <f>SUMIFS(TaxableValuation[Taxable Ag Building],TaxableValuation[Dist],$C49,TaxableValuation[Tif_NonTIF],$A$4)</f>
        <v>0</v>
      </c>
      <c r="J49" s="8">
        <f>SUMIFS(TaxableValuation[Taxable Commercial],TaxableValuation[Dist],$C49,TaxableValuation[Tif_NonTIF],$A$4)</f>
        <v>0</v>
      </c>
      <c r="K49" s="8">
        <f>SUMIFS(TaxableValuation[Taxable Industrial],TaxableValuation[Dist],$C49,TaxableValuation[Tif_NonTIF],$A$4)</f>
        <v>0</v>
      </c>
      <c r="L49" s="8">
        <f>SUMIFS(TaxableValuation[Taxable Reserved],TaxableValuation[Dist],$C49,TaxableValuation[Tif_NonTIF],$A$4)</f>
        <v>0</v>
      </c>
      <c r="M49" s="8">
        <f>SUMIFS(TaxableValuation[Taxable Reserved2],TaxableValuation[Dist],$C49,TaxableValuation[Tif_NonTIF],$A$4)</f>
        <v>0</v>
      </c>
      <c r="N49" s="8">
        <f>SUMIFS(TaxableValuation[Taxable Railroads],TaxableValuation[Dist],$C49,TaxableValuation[Tif_NonTIF],$A$4)</f>
        <v>0</v>
      </c>
      <c r="O49" s="8">
        <f>SUMIFS(TaxableValuation[Taxable Utilities],TaxableValuation[Dist],$C49,TaxableValuation[Tif_NonTIF],$A$4)</f>
        <v>0</v>
      </c>
      <c r="P49" s="8">
        <f>SUMIFS(TaxableValuation[Taxable Other],TaxableValuation[Dist],$C49,TaxableValuation[Tif_NonTIF],$A$4)</f>
        <v>0</v>
      </c>
      <c r="Q49" s="8">
        <f>SUMIFS(TaxableValuation[Taxable Gross],TaxableValuation[Dist],$C49,TaxableValuation[Tif_NonTIF],$A$4)</f>
        <v>0</v>
      </c>
      <c r="R49" s="8">
        <f>SUMIFS(TaxableValuation[Taxable Military Exempt],TaxableValuation[Dist],$C49,TaxableValuation[Tif_NonTIF],$A$4)</f>
        <v>0</v>
      </c>
      <c r="S49" s="8">
        <f>SUMIFS(TaxableValuation[Taxable Net],TaxableValuation[Dist],$C49,TaxableValuation[Tif_NonTIF],$A$4)</f>
        <v>0</v>
      </c>
      <c r="T49" s="8">
        <f>SUMIFS(TaxableValuation[Taxable Gas &amp; Elec Utilities],TaxableValuation[Dist],$C49,TaxableValuation[Tif_NonTIF],$A$4)</f>
        <v>0</v>
      </c>
      <c r="U49" s="8">
        <f t="shared" si="0"/>
        <v>0</v>
      </c>
    </row>
    <row r="50" spans="1:21" x14ac:dyDescent="0.25">
      <c r="A50">
        <f>'Assessed Non-TIF'!A50</f>
        <v>2024</v>
      </c>
      <c r="B50" t="str">
        <f>'Assessed Non-TIF'!B50</f>
        <v>11</v>
      </c>
      <c r="C50" t="str">
        <f>'Assessed Non-TIF'!C50</f>
        <v>0981</v>
      </c>
      <c r="D50" t="str">
        <f>'Assessed Non-TIF'!D50</f>
        <v>0981</v>
      </c>
      <c r="E50" t="str">
        <f>'Assessed Non-TIF'!E50</f>
        <v>CARLISLE</v>
      </c>
      <c r="F50" t="str">
        <f>'Assessed Non-TIF'!F50</f>
        <v>Carlisle</v>
      </c>
      <c r="G50" s="8">
        <f>SUMIFS(TaxableValuation[Taxable Residential],TaxableValuation[Dist],$C50,TaxableValuation[Tif_NonTIF],$A$4)</f>
        <v>0</v>
      </c>
      <c r="H50" s="8">
        <f>SUMIFS(TaxableValuation[Taxable Ag Land],TaxableValuation[Dist],$C50,TaxableValuation[Tif_NonTIF],$A$4)</f>
        <v>0</v>
      </c>
      <c r="I50" s="8">
        <f>SUMIFS(TaxableValuation[Taxable Ag Building],TaxableValuation[Dist],$C50,TaxableValuation[Tif_NonTIF],$A$4)</f>
        <v>0</v>
      </c>
      <c r="J50" s="8">
        <f>SUMIFS(TaxableValuation[Taxable Commercial],TaxableValuation[Dist],$C50,TaxableValuation[Tif_NonTIF],$A$4)</f>
        <v>22654860</v>
      </c>
      <c r="K50" s="8">
        <f>SUMIFS(TaxableValuation[Taxable Industrial],TaxableValuation[Dist],$C50,TaxableValuation[Tif_NonTIF],$A$4)</f>
        <v>5436975</v>
      </c>
      <c r="L50" s="8">
        <f>SUMIFS(TaxableValuation[Taxable Reserved],TaxableValuation[Dist],$C50,TaxableValuation[Tif_NonTIF],$A$4)</f>
        <v>0</v>
      </c>
      <c r="M50" s="8">
        <f>SUMIFS(TaxableValuation[Taxable Reserved2],TaxableValuation[Dist],$C50,TaxableValuation[Tif_NonTIF],$A$4)</f>
        <v>0</v>
      </c>
      <c r="N50" s="8">
        <f>SUMIFS(TaxableValuation[Taxable Railroads],TaxableValuation[Dist],$C50,TaxableValuation[Tif_NonTIF],$A$4)</f>
        <v>0</v>
      </c>
      <c r="O50" s="8">
        <f>SUMIFS(TaxableValuation[Taxable Utilities],TaxableValuation[Dist],$C50,TaxableValuation[Tif_NonTIF],$A$4)</f>
        <v>0</v>
      </c>
      <c r="P50" s="8">
        <f>SUMIFS(TaxableValuation[Taxable Other],TaxableValuation[Dist],$C50,TaxableValuation[Tif_NonTIF],$A$4)</f>
        <v>0</v>
      </c>
      <c r="Q50" s="8">
        <f>SUMIFS(TaxableValuation[Taxable Gross],TaxableValuation[Dist],$C50,TaxableValuation[Tif_NonTIF],$A$4)</f>
        <v>28091835</v>
      </c>
      <c r="R50" s="8">
        <f>SUMIFS(TaxableValuation[Taxable Military Exempt],TaxableValuation[Dist],$C50,TaxableValuation[Tif_NonTIF],$A$4)</f>
        <v>0</v>
      </c>
      <c r="S50" s="8">
        <f>SUMIFS(TaxableValuation[Taxable Net],TaxableValuation[Dist],$C50,TaxableValuation[Tif_NonTIF],$A$4)</f>
        <v>28091835</v>
      </c>
      <c r="T50" s="8">
        <f>SUMIFS(TaxableValuation[Taxable Gas &amp; Elec Utilities],TaxableValuation[Dist],$C50,TaxableValuation[Tif_NonTIF],$A$4)</f>
        <v>0</v>
      </c>
      <c r="U50" s="8">
        <f t="shared" si="0"/>
        <v>28091835</v>
      </c>
    </row>
    <row r="51" spans="1:21" x14ac:dyDescent="0.25">
      <c r="A51">
        <f>'Assessed Non-TIF'!A51</f>
        <v>2024</v>
      </c>
      <c r="B51" t="str">
        <f>'Assessed Non-TIF'!B51</f>
        <v>11</v>
      </c>
      <c r="C51" t="str">
        <f>'Assessed Non-TIF'!C51</f>
        <v>0999</v>
      </c>
      <c r="D51" t="str">
        <f>'Assessed Non-TIF'!D51</f>
        <v>0999</v>
      </c>
      <c r="E51" t="str">
        <f>'Assessed Non-TIF'!E51</f>
        <v>CARROLL</v>
      </c>
      <c r="F51" t="str">
        <f>'Assessed Non-TIF'!F51</f>
        <v>Carroll</v>
      </c>
      <c r="G51" s="8">
        <f>SUMIFS(TaxableValuation[Taxable Residential],TaxableValuation[Dist],$C51,TaxableValuation[Tif_NonTIF],$A$4)</f>
        <v>6674058</v>
      </c>
      <c r="H51" s="8">
        <f>SUMIFS(TaxableValuation[Taxable Ag Land],TaxableValuation[Dist],$C51,TaxableValuation[Tif_NonTIF],$A$4)</f>
        <v>35548</v>
      </c>
      <c r="I51" s="8">
        <f>SUMIFS(TaxableValuation[Taxable Ag Building],TaxableValuation[Dist],$C51,TaxableValuation[Tif_NonTIF],$A$4)</f>
        <v>0</v>
      </c>
      <c r="J51" s="8">
        <f>SUMIFS(TaxableValuation[Taxable Commercial],TaxableValuation[Dist],$C51,TaxableValuation[Tif_NonTIF],$A$4)</f>
        <v>53962748</v>
      </c>
      <c r="K51" s="8">
        <f>SUMIFS(TaxableValuation[Taxable Industrial],TaxableValuation[Dist],$C51,TaxableValuation[Tif_NonTIF],$A$4)</f>
        <v>1737767</v>
      </c>
      <c r="L51" s="8">
        <f>SUMIFS(TaxableValuation[Taxable Reserved],TaxableValuation[Dist],$C51,TaxableValuation[Tif_NonTIF],$A$4)</f>
        <v>0</v>
      </c>
      <c r="M51" s="8">
        <f>SUMIFS(TaxableValuation[Taxable Reserved2],TaxableValuation[Dist],$C51,TaxableValuation[Tif_NonTIF],$A$4)</f>
        <v>0</v>
      </c>
      <c r="N51" s="8">
        <f>SUMIFS(TaxableValuation[Taxable Railroads],TaxableValuation[Dist],$C51,TaxableValuation[Tif_NonTIF],$A$4)</f>
        <v>0</v>
      </c>
      <c r="O51" s="8">
        <f>SUMIFS(TaxableValuation[Taxable Utilities],TaxableValuation[Dist],$C51,TaxableValuation[Tif_NonTIF],$A$4)</f>
        <v>0</v>
      </c>
      <c r="P51" s="8">
        <f>SUMIFS(TaxableValuation[Taxable Other],TaxableValuation[Dist],$C51,TaxableValuation[Tif_NonTIF],$A$4)</f>
        <v>0</v>
      </c>
      <c r="Q51" s="8">
        <f>SUMIFS(TaxableValuation[Taxable Gross],TaxableValuation[Dist],$C51,TaxableValuation[Tif_NonTIF],$A$4)</f>
        <v>62410121</v>
      </c>
      <c r="R51" s="8">
        <f>SUMIFS(TaxableValuation[Taxable Military Exempt],TaxableValuation[Dist],$C51,TaxableValuation[Tif_NonTIF],$A$4)</f>
        <v>1852</v>
      </c>
      <c r="S51" s="8">
        <f>SUMIFS(TaxableValuation[Taxable Net],TaxableValuation[Dist],$C51,TaxableValuation[Tif_NonTIF],$A$4)</f>
        <v>62408269</v>
      </c>
      <c r="T51" s="8">
        <f>SUMIFS(TaxableValuation[Taxable Gas &amp; Elec Utilities],TaxableValuation[Dist],$C51,TaxableValuation[Tif_NonTIF],$A$4)</f>
        <v>0</v>
      </c>
      <c r="U51" s="8">
        <f t="shared" si="0"/>
        <v>62408269</v>
      </c>
    </row>
    <row r="52" spans="1:21" x14ac:dyDescent="0.25">
      <c r="A52">
        <f>'Assessed Non-TIF'!A52</f>
        <v>2024</v>
      </c>
      <c r="B52" t="str">
        <f>'Assessed Non-TIF'!B52</f>
        <v>07</v>
      </c>
      <c r="C52" t="str">
        <f>'Assessed Non-TIF'!C52</f>
        <v>1044</v>
      </c>
      <c r="D52" t="str">
        <f>'Assessed Non-TIF'!D52</f>
        <v>1044</v>
      </c>
      <c r="E52" t="str">
        <f>'Assessed Non-TIF'!E52</f>
        <v>CEDAR FALLS</v>
      </c>
      <c r="F52" t="str">
        <f>'Assessed Non-TIF'!F52</f>
        <v>Cedar Falls</v>
      </c>
      <c r="G52" s="8">
        <f>SUMIFS(TaxableValuation[Taxable Residential],TaxableValuation[Dist],$C52,TaxableValuation[Tif_NonTIF],$A$4)</f>
        <v>29041098</v>
      </c>
      <c r="H52" s="8">
        <f>SUMIFS(TaxableValuation[Taxable Ag Land],TaxableValuation[Dist],$C52,TaxableValuation[Tif_NonTIF],$A$4)</f>
        <v>0</v>
      </c>
      <c r="I52" s="8">
        <f>SUMIFS(TaxableValuation[Taxable Ag Building],TaxableValuation[Dist],$C52,TaxableValuation[Tif_NonTIF],$A$4)</f>
        <v>0</v>
      </c>
      <c r="J52" s="8">
        <f>SUMIFS(TaxableValuation[Taxable Commercial],TaxableValuation[Dist],$C52,TaxableValuation[Tif_NonTIF],$A$4)</f>
        <v>148151554</v>
      </c>
      <c r="K52" s="8">
        <f>SUMIFS(TaxableValuation[Taxable Industrial],TaxableValuation[Dist],$C52,TaxableValuation[Tif_NonTIF],$A$4)</f>
        <v>30109483</v>
      </c>
      <c r="L52" s="8">
        <f>SUMIFS(TaxableValuation[Taxable Reserved],TaxableValuation[Dist],$C52,TaxableValuation[Tif_NonTIF],$A$4)</f>
        <v>0</v>
      </c>
      <c r="M52" s="8">
        <f>SUMIFS(TaxableValuation[Taxable Reserved2],TaxableValuation[Dist],$C52,TaxableValuation[Tif_NonTIF],$A$4)</f>
        <v>0</v>
      </c>
      <c r="N52" s="8">
        <f>SUMIFS(TaxableValuation[Taxable Railroads],TaxableValuation[Dist],$C52,TaxableValuation[Tif_NonTIF],$A$4)</f>
        <v>0</v>
      </c>
      <c r="O52" s="8">
        <f>SUMIFS(TaxableValuation[Taxable Utilities],TaxableValuation[Dist],$C52,TaxableValuation[Tif_NonTIF],$A$4)</f>
        <v>0</v>
      </c>
      <c r="P52" s="8">
        <f>SUMIFS(TaxableValuation[Taxable Other],TaxableValuation[Dist],$C52,TaxableValuation[Tif_NonTIF],$A$4)</f>
        <v>0</v>
      </c>
      <c r="Q52" s="8">
        <f>SUMIFS(TaxableValuation[Taxable Gross],TaxableValuation[Dist],$C52,TaxableValuation[Tif_NonTIF],$A$4)</f>
        <v>207302135</v>
      </c>
      <c r="R52" s="8">
        <f>SUMIFS(TaxableValuation[Taxable Military Exempt],TaxableValuation[Dist],$C52,TaxableValuation[Tif_NonTIF],$A$4)</f>
        <v>0</v>
      </c>
      <c r="S52" s="8">
        <f>SUMIFS(TaxableValuation[Taxable Net],TaxableValuation[Dist],$C52,TaxableValuation[Tif_NonTIF],$A$4)</f>
        <v>207302135</v>
      </c>
      <c r="T52" s="8">
        <f>SUMIFS(TaxableValuation[Taxable Gas &amp; Elec Utilities],TaxableValuation[Dist],$C52,TaxableValuation[Tif_NonTIF],$A$4)</f>
        <v>0</v>
      </c>
      <c r="U52" s="8">
        <f t="shared" si="0"/>
        <v>207302135</v>
      </c>
    </row>
    <row r="53" spans="1:21" x14ac:dyDescent="0.25">
      <c r="A53">
        <f>'Assessed Non-TIF'!A53</f>
        <v>2024</v>
      </c>
      <c r="B53" t="str">
        <f>'Assessed Non-TIF'!B53</f>
        <v>10</v>
      </c>
      <c r="C53" t="str">
        <f>'Assessed Non-TIF'!C53</f>
        <v>1053</v>
      </c>
      <c r="D53" t="str">
        <f>'Assessed Non-TIF'!D53</f>
        <v>1053</v>
      </c>
      <c r="E53" t="str">
        <f>'Assessed Non-TIF'!E53</f>
        <v>CEDAR RAPIDS</v>
      </c>
      <c r="F53" t="str">
        <f>'Assessed Non-TIF'!F53</f>
        <v>Cedar Rapids</v>
      </c>
      <c r="G53" s="8">
        <f>SUMIFS(TaxableValuation[Taxable Residential],TaxableValuation[Dist],$C53,TaxableValuation[Tif_NonTIF],$A$4)</f>
        <v>221737649</v>
      </c>
      <c r="H53" s="8">
        <f>SUMIFS(TaxableValuation[Taxable Ag Land],TaxableValuation[Dist],$C53,TaxableValuation[Tif_NonTIF],$A$4)</f>
        <v>55343</v>
      </c>
      <c r="I53" s="8">
        <f>SUMIFS(TaxableValuation[Taxable Ag Building],TaxableValuation[Dist],$C53,TaxableValuation[Tif_NonTIF],$A$4)</f>
        <v>78450</v>
      </c>
      <c r="J53" s="8">
        <f>SUMIFS(TaxableValuation[Taxable Commercial],TaxableValuation[Dist],$C53,TaxableValuation[Tif_NonTIF],$A$4)</f>
        <v>389542700</v>
      </c>
      <c r="K53" s="8">
        <f>SUMIFS(TaxableValuation[Taxable Industrial],TaxableValuation[Dist],$C53,TaxableValuation[Tif_NonTIF],$A$4)</f>
        <v>18073592</v>
      </c>
      <c r="L53" s="8">
        <f>SUMIFS(TaxableValuation[Taxable Reserved],TaxableValuation[Dist],$C53,TaxableValuation[Tif_NonTIF],$A$4)</f>
        <v>0</v>
      </c>
      <c r="M53" s="8">
        <f>SUMIFS(TaxableValuation[Taxable Reserved2],TaxableValuation[Dist],$C53,TaxableValuation[Tif_NonTIF],$A$4)</f>
        <v>0</v>
      </c>
      <c r="N53" s="8">
        <f>SUMIFS(TaxableValuation[Taxable Railroads],TaxableValuation[Dist],$C53,TaxableValuation[Tif_NonTIF],$A$4)</f>
        <v>0</v>
      </c>
      <c r="O53" s="8">
        <f>SUMIFS(TaxableValuation[Taxable Utilities],TaxableValuation[Dist],$C53,TaxableValuation[Tif_NonTIF],$A$4)</f>
        <v>0</v>
      </c>
      <c r="P53" s="8">
        <f>SUMIFS(TaxableValuation[Taxable Other],TaxableValuation[Dist],$C53,TaxableValuation[Tif_NonTIF],$A$4)</f>
        <v>0</v>
      </c>
      <c r="Q53" s="8">
        <f>SUMIFS(TaxableValuation[Taxable Gross],TaxableValuation[Dist],$C53,TaxableValuation[Tif_NonTIF],$A$4)</f>
        <v>629487734</v>
      </c>
      <c r="R53" s="8">
        <f>SUMIFS(TaxableValuation[Taxable Military Exempt],TaxableValuation[Dist],$C53,TaxableValuation[Tif_NonTIF],$A$4)</f>
        <v>0</v>
      </c>
      <c r="S53" s="8">
        <f>SUMIFS(TaxableValuation[Taxable Net],TaxableValuation[Dist],$C53,TaxableValuation[Tif_NonTIF],$A$4)</f>
        <v>629487734</v>
      </c>
      <c r="T53" s="8">
        <f>SUMIFS(TaxableValuation[Taxable Gas &amp; Elec Utilities],TaxableValuation[Dist],$C53,TaxableValuation[Tif_NonTIF],$A$4)</f>
        <v>0</v>
      </c>
      <c r="U53" s="8">
        <f t="shared" si="0"/>
        <v>629487734</v>
      </c>
    </row>
    <row r="54" spans="1:21" x14ac:dyDescent="0.25">
      <c r="A54">
        <f>'Assessed Non-TIF'!A54</f>
        <v>2024</v>
      </c>
      <c r="B54" t="str">
        <f>'Assessed Non-TIF'!B54</f>
        <v>10</v>
      </c>
      <c r="C54" t="str">
        <f>'Assessed Non-TIF'!C54</f>
        <v>1062</v>
      </c>
      <c r="D54" t="str">
        <f>'Assessed Non-TIF'!D54</f>
        <v>1062</v>
      </c>
      <c r="E54" t="str">
        <f>'Assessed Non-TIF'!E54</f>
        <v>CENTER POINT-URBANA</v>
      </c>
      <c r="F54" t="str">
        <f>'Assessed Non-TIF'!F54</f>
        <v>Center Point-Urbana</v>
      </c>
      <c r="G54" s="8">
        <f>SUMIFS(TaxableValuation[Taxable Residential],TaxableValuation[Dist],$C54,TaxableValuation[Tif_NonTIF],$A$4)</f>
        <v>7006694</v>
      </c>
      <c r="H54" s="8">
        <f>SUMIFS(TaxableValuation[Taxable Ag Land],TaxableValuation[Dist],$C54,TaxableValuation[Tif_NonTIF],$A$4)</f>
        <v>41594</v>
      </c>
      <c r="I54" s="8">
        <f>SUMIFS(TaxableValuation[Taxable Ag Building],TaxableValuation[Dist],$C54,TaxableValuation[Tif_NonTIF],$A$4)</f>
        <v>374</v>
      </c>
      <c r="J54" s="8">
        <f>SUMIFS(TaxableValuation[Taxable Commercial],TaxableValuation[Dist],$C54,TaxableValuation[Tif_NonTIF],$A$4)</f>
        <v>2714750</v>
      </c>
      <c r="K54" s="8">
        <f>SUMIFS(TaxableValuation[Taxable Industrial],TaxableValuation[Dist],$C54,TaxableValuation[Tif_NonTIF],$A$4)</f>
        <v>20793</v>
      </c>
      <c r="L54" s="8">
        <f>SUMIFS(TaxableValuation[Taxable Reserved],TaxableValuation[Dist],$C54,TaxableValuation[Tif_NonTIF],$A$4)</f>
        <v>0</v>
      </c>
      <c r="M54" s="8">
        <f>SUMIFS(TaxableValuation[Taxable Reserved2],TaxableValuation[Dist],$C54,TaxableValuation[Tif_NonTIF],$A$4)</f>
        <v>0</v>
      </c>
      <c r="N54" s="8">
        <f>SUMIFS(TaxableValuation[Taxable Railroads],TaxableValuation[Dist],$C54,TaxableValuation[Tif_NonTIF],$A$4)</f>
        <v>0</v>
      </c>
      <c r="O54" s="8">
        <f>SUMIFS(TaxableValuation[Taxable Utilities],TaxableValuation[Dist],$C54,TaxableValuation[Tif_NonTIF],$A$4)</f>
        <v>0</v>
      </c>
      <c r="P54" s="8">
        <f>SUMIFS(TaxableValuation[Taxable Other],TaxableValuation[Dist],$C54,TaxableValuation[Tif_NonTIF],$A$4)</f>
        <v>0</v>
      </c>
      <c r="Q54" s="8">
        <f>SUMIFS(TaxableValuation[Taxable Gross],TaxableValuation[Dist],$C54,TaxableValuation[Tif_NonTIF],$A$4)</f>
        <v>9784205</v>
      </c>
      <c r="R54" s="8">
        <f>SUMIFS(TaxableValuation[Taxable Military Exempt],TaxableValuation[Dist],$C54,TaxableValuation[Tif_NonTIF],$A$4)</f>
        <v>0</v>
      </c>
      <c r="S54" s="8">
        <f>SUMIFS(TaxableValuation[Taxable Net],TaxableValuation[Dist],$C54,TaxableValuation[Tif_NonTIF],$A$4)</f>
        <v>9784205</v>
      </c>
      <c r="T54" s="8">
        <f>SUMIFS(TaxableValuation[Taxable Gas &amp; Elec Utilities],TaxableValuation[Dist],$C54,TaxableValuation[Tif_NonTIF],$A$4)</f>
        <v>0</v>
      </c>
      <c r="U54" s="8">
        <f t="shared" si="0"/>
        <v>9784205</v>
      </c>
    </row>
    <row r="55" spans="1:21" x14ac:dyDescent="0.25">
      <c r="A55">
        <f>'Assessed Non-TIF'!A55</f>
        <v>2024</v>
      </c>
      <c r="B55" t="str">
        <f>'Assessed Non-TIF'!B55</f>
        <v>15</v>
      </c>
      <c r="C55" t="str">
        <f>'Assessed Non-TIF'!C55</f>
        <v>1071</v>
      </c>
      <c r="D55" t="str">
        <f>'Assessed Non-TIF'!D55</f>
        <v>1071</v>
      </c>
      <c r="E55" t="str">
        <f>'Assessed Non-TIF'!E55</f>
        <v>CENTERVILLE</v>
      </c>
      <c r="F55" t="str">
        <f>'Assessed Non-TIF'!F55</f>
        <v>Centerville</v>
      </c>
      <c r="G55" s="8">
        <f>SUMIFS(TaxableValuation[Taxable Residential],TaxableValuation[Dist],$C55,TaxableValuation[Tif_NonTIF],$A$4)</f>
        <v>0</v>
      </c>
      <c r="H55" s="8">
        <f>SUMIFS(TaxableValuation[Taxable Ag Land],TaxableValuation[Dist],$C55,TaxableValuation[Tif_NonTIF],$A$4)</f>
        <v>0</v>
      </c>
      <c r="I55" s="8">
        <f>SUMIFS(TaxableValuation[Taxable Ag Building],TaxableValuation[Dist],$C55,TaxableValuation[Tif_NonTIF],$A$4)</f>
        <v>0</v>
      </c>
      <c r="J55" s="8">
        <f>SUMIFS(TaxableValuation[Taxable Commercial],TaxableValuation[Dist],$C55,TaxableValuation[Tif_NonTIF],$A$4)</f>
        <v>82920</v>
      </c>
      <c r="K55" s="8">
        <f>SUMIFS(TaxableValuation[Taxable Industrial],TaxableValuation[Dist],$C55,TaxableValuation[Tif_NonTIF],$A$4)</f>
        <v>495950</v>
      </c>
      <c r="L55" s="8">
        <f>SUMIFS(TaxableValuation[Taxable Reserved],TaxableValuation[Dist],$C55,TaxableValuation[Tif_NonTIF],$A$4)</f>
        <v>0</v>
      </c>
      <c r="M55" s="8">
        <f>SUMIFS(TaxableValuation[Taxable Reserved2],TaxableValuation[Dist],$C55,TaxableValuation[Tif_NonTIF],$A$4)</f>
        <v>0</v>
      </c>
      <c r="N55" s="8">
        <f>SUMIFS(TaxableValuation[Taxable Railroads],TaxableValuation[Dist],$C55,TaxableValuation[Tif_NonTIF],$A$4)</f>
        <v>0</v>
      </c>
      <c r="O55" s="8">
        <f>SUMIFS(TaxableValuation[Taxable Utilities],TaxableValuation[Dist],$C55,TaxableValuation[Tif_NonTIF],$A$4)</f>
        <v>0</v>
      </c>
      <c r="P55" s="8">
        <f>SUMIFS(TaxableValuation[Taxable Other],TaxableValuation[Dist],$C55,TaxableValuation[Tif_NonTIF],$A$4)</f>
        <v>0</v>
      </c>
      <c r="Q55" s="8">
        <f>SUMIFS(TaxableValuation[Taxable Gross],TaxableValuation[Dist],$C55,TaxableValuation[Tif_NonTIF],$A$4)</f>
        <v>578870</v>
      </c>
      <c r="R55" s="8">
        <f>SUMIFS(TaxableValuation[Taxable Military Exempt],TaxableValuation[Dist],$C55,TaxableValuation[Tif_NonTIF],$A$4)</f>
        <v>0</v>
      </c>
      <c r="S55" s="8">
        <f>SUMIFS(TaxableValuation[Taxable Net],TaxableValuation[Dist],$C55,TaxableValuation[Tif_NonTIF],$A$4)</f>
        <v>578870</v>
      </c>
      <c r="T55" s="8">
        <f>SUMIFS(TaxableValuation[Taxable Gas &amp; Elec Utilities],TaxableValuation[Dist],$C55,TaxableValuation[Tif_NonTIF],$A$4)</f>
        <v>0</v>
      </c>
      <c r="U55" s="8">
        <f t="shared" si="0"/>
        <v>578870</v>
      </c>
    </row>
    <row r="56" spans="1:21" x14ac:dyDescent="0.25">
      <c r="A56">
        <f>'Assessed Non-TIF'!A56</f>
        <v>2024</v>
      </c>
      <c r="B56" t="str">
        <f>'Assessed Non-TIF'!B56</f>
        <v>10</v>
      </c>
      <c r="C56" t="str">
        <f>'Assessed Non-TIF'!C56</f>
        <v>1089</v>
      </c>
      <c r="D56" t="str">
        <f>'Assessed Non-TIF'!D56</f>
        <v>1089</v>
      </c>
      <c r="E56" t="str">
        <f>'Assessed Non-TIF'!E56</f>
        <v>CENTRAL CITY</v>
      </c>
      <c r="F56" t="str">
        <f>'Assessed Non-TIF'!F56</f>
        <v>Central City</v>
      </c>
      <c r="G56" s="8">
        <f>SUMIFS(TaxableValuation[Taxable Residential],TaxableValuation[Dist],$C56,TaxableValuation[Tif_NonTIF],$A$4)</f>
        <v>6171715</v>
      </c>
      <c r="H56" s="8">
        <f>SUMIFS(TaxableValuation[Taxable Ag Land],TaxableValuation[Dist],$C56,TaxableValuation[Tif_NonTIF],$A$4)</f>
        <v>51481</v>
      </c>
      <c r="I56" s="8">
        <f>SUMIFS(TaxableValuation[Taxable Ag Building],TaxableValuation[Dist],$C56,TaxableValuation[Tif_NonTIF],$A$4)</f>
        <v>0</v>
      </c>
      <c r="J56" s="8">
        <f>SUMIFS(TaxableValuation[Taxable Commercial],TaxableValuation[Dist],$C56,TaxableValuation[Tif_NonTIF],$A$4)</f>
        <v>1938985</v>
      </c>
      <c r="K56" s="8">
        <f>SUMIFS(TaxableValuation[Taxable Industrial],TaxableValuation[Dist],$C56,TaxableValuation[Tif_NonTIF],$A$4)</f>
        <v>0</v>
      </c>
      <c r="L56" s="8">
        <f>SUMIFS(TaxableValuation[Taxable Reserved],TaxableValuation[Dist],$C56,TaxableValuation[Tif_NonTIF],$A$4)</f>
        <v>0</v>
      </c>
      <c r="M56" s="8">
        <f>SUMIFS(TaxableValuation[Taxable Reserved2],TaxableValuation[Dist],$C56,TaxableValuation[Tif_NonTIF],$A$4)</f>
        <v>0</v>
      </c>
      <c r="N56" s="8">
        <f>SUMIFS(TaxableValuation[Taxable Railroads],TaxableValuation[Dist],$C56,TaxableValuation[Tif_NonTIF],$A$4)</f>
        <v>0</v>
      </c>
      <c r="O56" s="8">
        <f>SUMIFS(TaxableValuation[Taxable Utilities],TaxableValuation[Dist],$C56,TaxableValuation[Tif_NonTIF],$A$4)</f>
        <v>0</v>
      </c>
      <c r="P56" s="8">
        <f>SUMIFS(TaxableValuation[Taxable Other],TaxableValuation[Dist],$C56,TaxableValuation[Tif_NonTIF],$A$4)</f>
        <v>0</v>
      </c>
      <c r="Q56" s="8">
        <f>SUMIFS(TaxableValuation[Taxable Gross],TaxableValuation[Dist],$C56,TaxableValuation[Tif_NonTIF],$A$4)</f>
        <v>8162181</v>
      </c>
      <c r="R56" s="8">
        <f>SUMIFS(TaxableValuation[Taxable Military Exempt],TaxableValuation[Dist],$C56,TaxableValuation[Tif_NonTIF],$A$4)</f>
        <v>0</v>
      </c>
      <c r="S56" s="8">
        <f>SUMIFS(TaxableValuation[Taxable Net],TaxableValuation[Dist],$C56,TaxableValuation[Tif_NonTIF],$A$4)</f>
        <v>8162181</v>
      </c>
      <c r="T56" s="8">
        <f>SUMIFS(TaxableValuation[Taxable Gas &amp; Elec Utilities],TaxableValuation[Dist],$C56,TaxableValuation[Tif_NonTIF],$A$4)</f>
        <v>0</v>
      </c>
      <c r="U56" s="8">
        <f t="shared" si="0"/>
        <v>8162181</v>
      </c>
    </row>
    <row r="57" spans="1:21" x14ac:dyDescent="0.25">
      <c r="A57">
        <f>'Assessed Non-TIF'!A57</f>
        <v>2024</v>
      </c>
      <c r="B57" t="str">
        <f>'Assessed Non-TIF'!B57</f>
        <v>01</v>
      </c>
      <c r="C57" t="str">
        <f>'Assessed Non-TIF'!C57</f>
        <v>1080</v>
      </c>
      <c r="D57" t="str">
        <f>'Assessed Non-TIF'!D57</f>
        <v>1080</v>
      </c>
      <c r="E57" t="str">
        <f>'Assessed Non-TIF'!E57</f>
        <v>CENTRAL CLAYTON</v>
      </c>
      <c r="F57" t="str">
        <f>'Assessed Non-TIF'!F57</f>
        <v>Central Clayton</v>
      </c>
      <c r="G57" s="8">
        <f>SUMIFS(TaxableValuation[Taxable Residential],TaxableValuation[Dist],$C57,TaxableValuation[Tif_NonTIF],$A$4)</f>
        <v>100520</v>
      </c>
      <c r="H57" s="8">
        <f>SUMIFS(TaxableValuation[Taxable Ag Land],TaxableValuation[Dist],$C57,TaxableValuation[Tif_NonTIF],$A$4)</f>
        <v>50</v>
      </c>
      <c r="I57" s="8">
        <f>SUMIFS(TaxableValuation[Taxable Ag Building],TaxableValuation[Dist],$C57,TaxableValuation[Tif_NonTIF],$A$4)</f>
        <v>0</v>
      </c>
      <c r="J57" s="8">
        <f>SUMIFS(TaxableValuation[Taxable Commercial],TaxableValuation[Dist],$C57,TaxableValuation[Tif_NonTIF],$A$4)</f>
        <v>136950</v>
      </c>
      <c r="K57" s="8">
        <f>SUMIFS(TaxableValuation[Taxable Industrial],TaxableValuation[Dist],$C57,TaxableValuation[Tif_NonTIF],$A$4)</f>
        <v>541601</v>
      </c>
      <c r="L57" s="8">
        <f>SUMIFS(TaxableValuation[Taxable Reserved],TaxableValuation[Dist],$C57,TaxableValuation[Tif_NonTIF],$A$4)</f>
        <v>0</v>
      </c>
      <c r="M57" s="8">
        <f>SUMIFS(TaxableValuation[Taxable Reserved2],TaxableValuation[Dist],$C57,TaxableValuation[Tif_NonTIF],$A$4)</f>
        <v>0</v>
      </c>
      <c r="N57" s="8">
        <f>SUMIFS(TaxableValuation[Taxable Railroads],TaxableValuation[Dist],$C57,TaxableValuation[Tif_NonTIF],$A$4)</f>
        <v>0</v>
      </c>
      <c r="O57" s="8">
        <f>SUMIFS(TaxableValuation[Taxable Utilities],TaxableValuation[Dist],$C57,TaxableValuation[Tif_NonTIF],$A$4)</f>
        <v>0</v>
      </c>
      <c r="P57" s="8">
        <f>SUMIFS(TaxableValuation[Taxable Other],TaxableValuation[Dist],$C57,TaxableValuation[Tif_NonTIF],$A$4)</f>
        <v>0</v>
      </c>
      <c r="Q57" s="8">
        <f>SUMIFS(TaxableValuation[Taxable Gross],TaxableValuation[Dist],$C57,TaxableValuation[Tif_NonTIF],$A$4)</f>
        <v>779121</v>
      </c>
      <c r="R57" s="8">
        <f>SUMIFS(TaxableValuation[Taxable Military Exempt],TaxableValuation[Dist],$C57,TaxableValuation[Tif_NonTIF],$A$4)</f>
        <v>0</v>
      </c>
      <c r="S57" s="8">
        <f>SUMIFS(TaxableValuation[Taxable Net],TaxableValuation[Dist],$C57,TaxableValuation[Tif_NonTIF],$A$4)</f>
        <v>779121</v>
      </c>
      <c r="T57" s="8">
        <f>SUMIFS(TaxableValuation[Taxable Gas &amp; Elec Utilities],TaxableValuation[Dist],$C57,TaxableValuation[Tif_NonTIF],$A$4)</f>
        <v>0</v>
      </c>
      <c r="U57" s="8">
        <f t="shared" si="0"/>
        <v>779121</v>
      </c>
    </row>
    <row r="58" spans="1:21" x14ac:dyDescent="0.25">
      <c r="A58">
        <f>'Assessed Non-TIF'!A58</f>
        <v>2024</v>
      </c>
      <c r="B58" t="str">
        <f>'Assessed Non-TIF'!B58</f>
        <v>09</v>
      </c>
      <c r="C58" t="str">
        <f>'Assessed Non-TIF'!C58</f>
        <v>1082</v>
      </c>
      <c r="D58" t="str">
        <f>'Assessed Non-TIF'!D58</f>
        <v>1082</v>
      </c>
      <c r="E58" t="str">
        <f>'Assessed Non-TIF'!E58</f>
        <v>CENTRAL DE WITT</v>
      </c>
      <c r="F58" t="str">
        <f>'Assessed Non-TIF'!F58</f>
        <v>Central De Witt</v>
      </c>
      <c r="G58" s="8">
        <f>SUMIFS(TaxableValuation[Taxable Residential],TaxableValuation[Dist],$C58,TaxableValuation[Tif_NonTIF],$A$4)</f>
        <v>55645946</v>
      </c>
      <c r="H58" s="8">
        <f>SUMIFS(TaxableValuation[Taxable Ag Land],TaxableValuation[Dist],$C58,TaxableValuation[Tif_NonTIF],$A$4)</f>
        <v>0</v>
      </c>
      <c r="I58" s="8">
        <f>SUMIFS(TaxableValuation[Taxable Ag Building],TaxableValuation[Dist],$C58,TaxableValuation[Tif_NonTIF],$A$4)</f>
        <v>0</v>
      </c>
      <c r="J58" s="8">
        <f>SUMIFS(TaxableValuation[Taxable Commercial],TaxableValuation[Dist],$C58,TaxableValuation[Tif_NonTIF],$A$4)</f>
        <v>10793814</v>
      </c>
      <c r="K58" s="8">
        <f>SUMIFS(TaxableValuation[Taxable Industrial],TaxableValuation[Dist],$C58,TaxableValuation[Tif_NonTIF],$A$4)</f>
        <v>10940150</v>
      </c>
      <c r="L58" s="8">
        <f>SUMIFS(TaxableValuation[Taxable Reserved],TaxableValuation[Dist],$C58,TaxableValuation[Tif_NonTIF],$A$4)</f>
        <v>0</v>
      </c>
      <c r="M58" s="8">
        <f>SUMIFS(TaxableValuation[Taxable Reserved2],TaxableValuation[Dist],$C58,TaxableValuation[Tif_NonTIF],$A$4)</f>
        <v>0</v>
      </c>
      <c r="N58" s="8">
        <f>SUMIFS(TaxableValuation[Taxable Railroads],TaxableValuation[Dist],$C58,TaxableValuation[Tif_NonTIF],$A$4)</f>
        <v>0</v>
      </c>
      <c r="O58" s="8">
        <f>SUMIFS(TaxableValuation[Taxable Utilities],TaxableValuation[Dist],$C58,TaxableValuation[Tif_NonTIF],$A$4)</f>
        <v>0</v>
      </c>
      <c r="P58" s="8">
        <f>SUMIFS(TaxableValuation[Taxable Other],TaxableValuation[Dist],$C58,TaxableValuation[Tif_NonTIF],$A$4)</f>
        <v>0</v>
      </c>
      <c r="Q58" s="8">
        <f>SUMIFS(TaxableValuation[Taxable Gross],TaxableValuation[Dist],$C58,TaxableValuation[Tif_NonTIF],$A$4)</f>
        <v>77379910</v>
      </c>
      <c r="R58" s="8">
        <f>SUMIFS(TaxableValuation[Taxable Military Exempt],TaxableValuation[Dist],$C58,TaxableValuation[Tif_NonTIF],$A$4)</f>
        <v>0</v>
      </c>
      <c r="S58" s="8">
        <f>SUMIFS(TaxableValuation[Taxable Net],TaxableValuation[Dist],$C58,TaxableValuation[Tif_NonTIF],$A$4)</f>
        <v>77379910</v>
      </c>
      <c r="T58" s="8">
        <f>SUMIFS(TaxableValuation[Taxable Gas &amp; Elec Utilities],TaxableValuation[Dist],$C58,TaxableValuation[Tif_NonTIF],$A$4)</f>
        <v>0</v>
      </c>
      <c r="U58" s="8">
        <f t="shared" si="0"/>
        <v>77379910</v>
      </c>
    </row>
    <row r="59" spans="1:21" x14ac:dyDescent="0.25">
      <c r="A59">
        <f>'Assessed Non-TIF'!A59</f>
        <v>2024</v>
      </c>
      <c r="B59" t="str">
        <f>'Assessed Non-TIF'!B59</f>
        <v>13</v>
      </c>
      <c r="C59" t="str">
        <f>'Assessed Non-TIF'!C59</f>
        <v>1093</v>
      </c>
      <c r="D59" t="str">
        <f>'Assessed Non-TIF'!D59</f>
        <v>1093</v>
      </c>
      <c r="E59" t="str">
        <f>'Assessed Non-TIF'!E59</f>
        <v>CENTRAL DECATUR</v>
      </c>
      <c r="F59" t="str">
        <f>'Assessed Non-TIF'!F59</f>
        <v>Central Decatur</v>
      </c>
      <c r="G59" s="8">
        <f>SUMIFS(TaxableValuation[Taxable Residential],TaxableValuation[Dist],$C59,TaxableValuation[Tif_NonTIF],$A$4)</f>
        <v>0</v>
      </c>
      <c r="H59" s="8">
        <f>SUMIFS(TaxableValuation[Taxable Ag Land],TaxableValuation[Dist],$C59,TaxableValuation[Tif_NonTIF],$A$4)</f>
        <v>0</v>
      </c>
      <c r="I59" s="8">
        <f>SUMIFS(TaxableValuation[Taxable Ag Building],TaxableValuation[Dist],$C59,TaxableValuation[Tif_NonTIF],$A$4)</f>
        <v>0</v>
      </c>
      <c r="J59" s="8">
        <f>SUMIFS(TaxableValuation[Taxable Commercial],TaxableValuation[Dist],$C59,TaxableValuation[Tif_NonTIF],$A$4)</f>
        <v>360185</v>
      </c>
      <c r="K59" s="8">
        <f>SUMIFS(TaxableValuation[Taxable Industrial],TaxableValuation[Dist],$C59,TaxableValuation[Tif_NonTIF],$A$4)</f>
        <v>0</v>
      </c>
      <c r="L59" s="8">
        <f>SUMIFS(TaxableValuation[Taxable Reserved],TaxableValuation[Dist],$C59,TaxableValuation[Tif_NonTIF],$A$4)</f>
        <v>0</v>
      </c>
      <c r="M59" s="8">
        <f>SUMIFS(TaxableValuation[Taxable Reserved2],TaxableValuation[Dist],$C59,TaxableValuation[Tif_NonTIF],$A$4)</f>
        <v>0</v>
      </c>
      <c r="N59" s="8">
        <f>SUMIFS(TaxableValuation[Taxable Railroads],TaxableValuation[Dist],$C59,TaxableValuation[Tif_NonTIF],$A$4)</f>
        <v>0</v>
      </c>
      <c r="O59" s="8">
        <f>SUMIFS(TaxableValuation[Taxable Utilities],TaxableValuation[Dist],$C59,TaxableValuation[Tif_NonTIF],$A$4)</f>
        <v>0</v>
      </c>
      <c r="P59" s="8">
        <f>SUMIFS(TaxableValuation[Taxable Other],TaxableValuation[Dist],$C59,TaxableValuation[Tif_NonTIF],$A$4)</f>
        <v>0</v>
      </c>
      <c r="Q59" s="8">
        <f>SUMIFS(TaxableValuation[Taxable Gross],TaxableValuation[Dist],$C59,TaxableValuation[Tif_NonTIF],$A$4)</f>
        <v>360185</v>
      </c>
      <c r="R59" s="8">
        <f>SUMIFS(TaxableValuation[Taxable Military Exempt],TaxableValuation[Dist],$C59,TaxableValuation[Tif_NonTIF],$A$4)</f>
        <v>0</v>
      </c>
      <c r="S59" s="8">
        <f>SUMIFS(TaxableValuation[Taxable Net],TaxableValuation[Dist],$C59,TaxableValuation[Tif_NonTIF],$A$4)</f>
        <v>360185</v>
      </c>
      <c r="T59" s="8">
        <f>SUMIFS(TaxableValuation[Taxable Gas &amp; Elec Utilities],TaxableValuation[Dist],$C59,TaxableValuation[Tif_NonTIF],$A$4)</f>
        <v>0</v>
      </c>
      <c r="U59" s="8">
        <f t="shared" si="0"/>
        <v>360185</v>
      </c>
    </row>
    <row r="60" spans="1:21" x14ac:dyDescent="0.25">
      <c r="A60">
        <f>'Assessed Non-TIF'!A60</f>
        <v>2024</v>
      </c>
      <c r="B60" t="str">
        <f>'Assessed Non-TIF'!B60</f>
        <v>15</v>
      </c>
      <c r="C60" t="str">
        <f>'Assessed Non-TIF'!C60</f>
        <v>1079</v>
      </c>
      <c r="D60" t="str">
        <f>'Assessed Non-TIF'!D60</f>
        <v>1079</v>
      </c>
      <c r="E60" t="str">
        <f>'Assessed Non-TIF'!E60</f>
        <v>CENTRAL LEE</v>
      </c>
      <c r="F60" t="str">
        <f>'Assessed Non-TIF'!F60</f>
        <v>Central Lee</v>
      </c>
      <c r="G60" s="8">
        <f>SUMIFS(TaxableValuation[Taxable Residential],TaxableValuation[Dist],$C60,TaxableValuation[Tif_NonTIF],$A$4)</f>
        <v>0</v>
      </c>
      <c r="H60" s="8">
        <f>SUMIFS(TaxableValuation[Taxable Ag Land],TaxableValuation[Dist],$C60,TaxableValuation[Tif_NonTIF],$A$4)</f>
        <v>0</v>
      </c>
      <c r="I60" s="8">
        <f>SUMIFS(TaxableValuation[Taxable Ag Building],TaxableValuation[Dist],$C60,TaxableValuation[Tif_NonTIF],$A$4)</f>
        <v>0</v>
      </c>
      <c r="J60" s="8">
        <f>SUMIFS(TaxableValuation[Taxable Commercial],TaxableValuation[Dist],$C60,TaxableValuation[Tif_NonTIF],$A$4)</f>
        <v>0</v>
      </c>
      <c r="K60" s="8">
        <f>SUMIFS(TaxableValuation[Taxable Industrial],TaxableValuation[Dist],$C60,TaxableValuation[Tif_NonTIF],$A$4)</f>
        <v>0</v>
      </c>
      <c r="L60" s="8">
        <f>SUMIFS(TaxableValuation[Taxable Reserved],TaxableValuation[Dist],$C60,TaxableValuation[Tif_NonTIF],$A$4)</f>
        <v>0</v>
      </c>
      <c r="M60" s="8">
        <f>SUMIFS(TaxableValuation[Taxable Reserved2],TaxableValuation[Dist],$C60,TaxableValuation[Tif_NonTIF],$A$4)</f>
        <v>0</v>
      </c>
      <c r="N60" s="8">
        <f>SUMIFS(TaxableValuation[Taxable Railroads],TaxableValuation[Dist],$C60,TaxableValuation[Tif_NonTIF],$A$4)</f>
        <v>0</v>
      </c>
      <c r="O60" s="8">
        <f>SUMIFS(TaxableValuation[Taxable Utilities],TaxableValuation[Dist],$C60,TaxableValuation[Tif_NonTIF],$A$4)</f>
        <v>0</v>
      </c>
      <c r="P60" s="8">
        <f>SUMIFS(TaxableValuation[Taxable Other],TaxableValuation[Dist],$C60,TaxableValuation[Tif_NonTIF],$A$4)</f>
        <v>0</v>
      </c>
      <c r="Q60" s="8">
        <f>SUMIFS(TaxableValuation[Taxable Gross],TaxableValuation[Dist],$C60,TaxableValuation[Tif_NonTIF],$A$4)</f>
        <v>0</v>
      </c>
      <c r="R60" s="8">
        <f>SUMIFS(TaxableValuation[Taxable Military Exempt],TaxableValuation[Dist],$C60,TaxableValuation[Tif_NonTIF],$A$4)</f>
        <v>0</v>
      </c>
      <c r="S60" s="8">
        <f>SUMIFS(TaxableValuation[Taxable Net],TaxableValuation[Dist],$C60,TaxableValuation[Tif_NonTIF],$A$4)</f>
        <v>0</v>
      </c>
      <c r="T60" s="8">
        <f>SUMIFS(TaxableValuation[Taxable Gas &amp; Elec Utilities],TaxableValuation[Dist],$C60,TaxableValuation[Tif_NonTIF],$A$4)</f>
        <v>0</v>
      </c>
      <c r="U60" s="8">
        <f t="shared" si="0"/>
        <v>0</v>
      </c>
    </row>
    <row r="61" spans="1:21" x14ac:dyDescent="0.25">
      <c r="A61">
        <f>'Assessed Non-TIF'!A61</f>
        <v>2024</v>
      </c>
      <c r="B61" t="str">
        <f>'Assessed Non-TIF'!B61</f>
        <v>12</v>
      </c>
      <c r="C61" t="str">
        <f>'Assessed Non-TIF'!C61</f>
        <v>1095</v>
      </c>
      <c r="D61" t="str">
        <f>'Assessed Non-TIF'!D61</f>
        <v>1095</v>
      </c>
      <c r="E61" t="str">
        <f>'Assessed Non-TIF'!E61</f>
        <v>CENTRAL LYON</v>
      </c>
      <c r="F61" t="str">
        <f>'Assessed Non-TIF'!F61</f>
        <v>Central Lyon</v>
      </c>
      <c r="G61" s="8">
        <f>SUMIFS(TaxableValuation[Taxable Residential],TaxableValuation[Dist],$C61,TaxableValuation[Tif_NonTIF],$A$4)</f>
        <v>8206357</v>
      </c>
      <c r="H61" s="8">
        <f>SUMIFS(TaxableValuation[Taxable Ag Land],TaxableValuation[Dist],$C61,TaxableValuation[Tif_NonTIF],$A$4)</f>
        <v>10337</v>
      </c>
      <c r="I61" s="8">
        <f>SUMIFS(TaxableValuation[Taxable Ag Building],TaxableValuation[Dist],$C61,TaxableValuation[Tif_NonTIF],$A$4)</f>
        <v>163143</v>
      </c>
      <c r="J61" s="8">
        <f>SUMIFS(TaxableValuation[Taxable Commercial],TaxableValuation[Dist],$C61,TaxableValuation[Tif_NonTIF],$A$4)</f>
        <v>12212715</v>
      </c>
      <c r="K61" s="8">
        <f>SUMIFS(TaxableValuation[Taxable Industrial],TaxableValuation[Dist],$C61,TaxableValuation[Tif_NonTIF],$A$4)</f>
        <v>66728</v>
      </c>
      <c r="L61" s="8">
        <f>SUMIFS(TaxableValuation[Taxable Reserved],TaxableValuation[Dist],$C61,TaxableValuation[Tif_NonTIF],$A$4)</f>
        <v>0</v>
      </c>
      <c r="M61" s="8">
        <f>SUMIFS(TaxableValuation[Taxable Reserved2],TaxableValuation[Dist],$C61,TaxableValuation[Tif_NonTIF],$A$4)</f>
        <v>0</v>
      </c>
      <c r="N61" s="8">
        <f>SUMIFS(TaxableValuation[Taxable Railroads],TaxableValuation[Dist],$C61,TaxableValuation[Tif_NonTIF],$A$4)</f>
        <v>0</v>
      </c>
      <c r="O61" s="8">
        <f>SUMIFS(TaxableValuation[Taxable Utilities],TaxableValuation[Dist],$C61,TaxableValuation[Tif_NonTIF],$A$4)</f>
        <v>0</v>
      </c>
      <c r="P61" s="8">
        <f>SUMIFS(TaxableValuation[Taxable Other],TaxableValuation[Dist],$C61,TaxableValuation[Tif_NonTIF],$A$4)</f>
        <v>0</v>
      </c>
      <c r="Q61" s="8">
        <f>SUMIFS(TaxableValuation[Taxable Gross],TaxableValuation[Dist],$C61,TaxableValuation[Tif_NonTIF],$A$4)</f>
        <v>20659280</v>
      </c>
      <c r="R61" s="8">
        <f>SUMIFS(TaxableValuation[Taxable Military Exempt],TaxableValuation[Dist],$C61,TaxableValuation[Tif_NonTIF],$A$4)</f>
        <v>0</v>
      </c>
      <c r="S61" s="8">
        <f>SUMIFS(TaxableValuation[Taxable Net],TaxableValuation[Dist],$C61,TaxableValuation[Tif_NonTIF],$A$4)</f>
        <v>20659280</v>
      </c>
      <c r="T61" s="8">
        <f>SUMIFS(TaxableValuation[Taxable Gas &amp; Elec Utilities],TaxableValuation[Dist],$C61,TaxableValuation[Tif_NonTIF],$A$4)</f>
        <v>0</v>
      </c>
      <c r="U61" s="8">
        <f t="shared" si="0"/>
        <v>20659280</v>
      </c>
    </row>
    <row r="62" spans="1:21" x14ac:dyDescent="0.25">
      <c r="A62">
        <f>'Assessed Non-TIF'!A62</f>
        <v>2024</v>
      </c>
      <c r="B62" t="str">
        <f>'Assessed Non-TIF'!B62</f>
        <v>07</v>
      </c>
      <c r="C62" t="str">
        <f>'Assessed Non-TIF'!C62</f>
        <v>4772</v>
      </c>
      <c r="D62" t="str">
        <f>'Assessed Non-TIF'!D62</f>
        <v>4772</v>
      </c>
      <c r="E62" t="str">
        <f>'Assessed Non-TIF'!E62</f>
        <v>CENTRAL SPRINGS</v>
      </c>
      <c r="F62" t="str">
        <f>'Assessed Non-TIF'!F62</f>
        <v>Central Springs</v>
      </c>
      <c r="G62" s="8">
        <f>SUMIFS(TaxableValuation[Taxable Residential],TaxableValuation[Dist],$C62,TaxableValuation[Tif_NonTIF],$A$4)</f>
        <v>9035518</v>
      </c>
      <c r="H62" s="8">
        <f>SUMIFS(TaxableValuation[Taxable Ag Land],TaxableValuation[Dist],$C62,TaxableValuation[Tif_NonTIF],$A$4)</f>
        <v>216811</v>
      </c>
      <c r="I62" s="8">
        <f>SUMIFS(TaxableValuation[Taxable Ag Building],TaxableValuation[Dist],$C62,TaxableValuation[Tif_NonTIF],$A$4)</f>
        <v>0</v>
      </c>
      <c r="J62" s="8">
        <f>SUMIFS(TaxableValuation[Taxable Commercial],TaxableValuation[Dist],$C62,TaxableValuation[Tif_NonTIF],$A$4)</f>
        <v>5185978</v>
      </c>
      <c r="K62" s="8">
        <f>SUMIFS(TaxableValuation[Taxable Industrial],TaxableValuation[Dist],$C62,TaxableValuation[Tif_NonTIF],$A$4)</f>
        <v>6036255</v>
      </c>
      <c r="L62" s="8">
        <f>SUMIFS(TaxableValuation[Taxable Reserved],TaxableValuation[Dist],$C62,TaxableValuation[Tif_NonTIF],$A$4)</f>
        <v>0</v>
      </c>
      <c r="M62" s="8">
        <f>SUMIFS(TaxableValuation[Taxable Reserved2],TaxableValuation[Dist],$C62,TaxableValuation[Tif_NonTIF],$A$4)</f>
        <v>0</v>
      </c>
      <c r="N62" s="8">
        <f>SUMIFS(TaxableValuation[Taxable Railroads],TaxableValuation[Dist],$C62,TaxableValuation[Tif_NonTIF],$A$4)</f>
        <v>0</v>
      </c>
      <c r="O62" s="8">
        <f>SUMIFS(TaxableValuation[Taxable Utilities],TaxableValuation[Dist],$C62,TaxableValuation[Tif_NonTIF],$A$4)</f>
        <v>0</v>
      </c>
      <c r="P62" s="8">
        <f>SUMIFS(TaxableValuation[Taxable Other],TaxableValuation[Dist],$C62,TaxableValuation[Tif_NonTIF],$A$4)</f>
        <v>0</v>
      </c>
      <c r="Q62" s="8">
        <f>SUMIFS(TaxableValuation[Taxable Gross],TaxableValuation[Dist],$C62,TaxableValuation[Tif_NonTIF],$A$4)</f>
        <v>20474562</v>
      </c>
      <c r="R62" s="8">
        <f>SUMIFS(TaxableValuation[Taxable Military Exempt],TaxableValuation[Dist],$C62,TaxableValuation[Tif_NonTIF],$A$4)</f>
        <v>0</v>
      </c>
      <c r="S62" s="8">
        <f>SUMIFS(TaxableValuation[Taxable Net],TaxableValuation[Dist],$C62,TaxableValuation[Tif_NonTIF],$A$4)</f>
        <v>20474562</v>
      </c>
      <c r="T62" s="8">
        <f>SUMIFS(TaxableValuation[Taxable Gas &amp; Elec Utilities],TaxableValuation[Dist],$C62,TaxableValuation[Tif_NonTIF],$A$4)</f>
        <v>0</v>
      </c>
      <c r="U62" s="8">
        <f t="shared" si="0"/>
        <v>20474562</v>
      </c>
    </row>
    <row r="63" spans="1:21" x14ac:dyDescent="0.25">
      <c r="A63">
        <f>'Assessed Non-TIF'!A63</f>
        <v>2024</v>
      </c>
      <c r="B63" t="str">
        <f>'Assessed Non-TIF'!B63</f>
        <v>15</v>
      </c>
      <c r="C63" t="str">
        <f>'Assessed Non-TIF'!C63</f>
        <v>1107</v>
      </c>
      <c r="D63" t="str">
        <f>'Assessed Non-TIF'!D63</f>
        <v>1107</v>
      </c>
      <c r="E63" t="str">
        <f>'Assessed Non-TIF'!E63</f>
        <v>CHARITON</v>
      </c>
      <c r="F63" t="str">
        <f>'Assessed Non-TIF'!F63</f>
        <v>Chariton</v>
      </c>
      <c r="G63" s="8">
        <f>SUMIFS(TaxableValuation[Taxable Residential],TaxableValuation[Dist],$C63,TaxableValuation[Tif_NonTIF],$A$4)</f>
        <v>3495863</v>
      </c>
      <c r="H63" s="8">
        <f>SUMIFS(TaxableValuation[Taxable Ag Land],TaxableValuation[Dist],$C63,TaxableValuation[Tif_NonTIF],$A$4)</f>
        <v>0</v>
      </c>
      <c r="I63" s="8">
        <f>SUMIFS(TaxableValuation[Taxable Ag Building],TaxableValuation[Dist],$C63,TaxableValuation[Tif_NonTIF],$A$4)</f>
        <v>0</v>
      </c>
      <c r="J63" s="8">
        <f>SUMIFS(TaxableValuation[Taxable Commercial],TaxableValuation[Dist],$C63,TaxableValuation[Tif_NonTIF],$A$4)</f>
        <v>508663</v>
      </c>
      <c r="K63" s="8">
        <f>SUMIFS(TaxableValuation[Taxable Industrial],TaxableValuation[Dist],$C63,TaxableValuation[Tif_NonTIF],$A$4)</f>
        <v>0</v>
      </c>
      <c r="L63" s="8">
        <f>SUMIFS(TaxableValuation[Taxable Reserved],TaxableValuation[Dist],$C63,TaxableValuation[Tif_NonTIF],$A$4)</f>
        <v>0</v>
      </c>
      <c r="M63" s="8">
        <f>SUMIFS(TaxableValuation[Taxable Reserved2],TaxableValuation[Dist],$C63,TaxableValuation[Tif_NonTIF],$A$4)</f>
        <v>0</v>
      </c>
      <c r="N63" s="8">
        <f>SUMIFS(TaxableValuation[Taxable Railroads],TaxableValuation[Dist],$C63,TaxableValuation[Tif_NonTIF],$A$4)</f>
        <v>0</v>
      </c>
      <c r="O63" s="8">
        <f>SUMIFS(TaxableValuation[Taxable Utilities],TaxableValuation[Dist],$C63,TaxableValuation[Tif_NonTIF],$A$4)</f>
        <v>0</v>
      </c>
      <c r="P63" s="8">
        <f>SUMIFS(TaxableValuation[Taxable Other],TaxableValuation[Dist],$C63,TaxableValuation[Tif_NonTIF],$A$4)</f>
        <v>0</v>
      </c>
      <c r="Q63" s="8">
        <f>SUMIFS(TaxableValuation[Taxable Gross],TaxableValuation[Dist],$C63,TaxableValuation[Tif_NonTIF],$A$4)</f>
        <v>4004526</v>
      </c>
      <c r="R63" s="8">
        <f>SUMIFS(TaxableValuation[Taxable Military Exempt],TaxableValuation[Dist],$C63,TaxableValuation[Tif_NonTIF],$A$4)</f>
        <v>0</v>
      </c>
      <c r="S63" s="8">
        <f>SUMIFS(TaxableValuation[Taxable Net],TaxableValuation[Dist],$C63,TaxableValuation[Tif_NonTIF],$A$4)</f>
        <v>4004526</v>
      </c>
      <c r="T63" s="8">
        <f>SUMIFS(TaxableValuation[Taxable Gas &amp; Elec Utilities],TaxableValuation[Dist],$C63,TaxableValuation[Tif_NonTIF],$A$4)</f>
        <v>0</v>
      </c>
      <c r="U63" s="8">
        <f t="shared" si="0"/>
        <v>4004526</v>
      </c>
    </row>
    <row r="64" spans="1:21" x14ac:dyDescent="0.25">
      <c r="A64">
        <f>'Assessed Non-TIF'!A64</f>
        <v>2024</v>
      </c>
      <c r="B64" t="str">
        <f>'Assessed Non-TIF'!B64</f>
        <v>07</v>
      </c>
      <c r="C64" t="str">
        <f>'Assessed Non-TIF'!C64</f>
        <v>1116</v>
      </c>
      <c r="D64" t="str">
        <f>'Assessed Non-TIF'!D64</f>
        <v>1116</v>
      </c>
      <c r="E64" t="str">
        <f>'Assessed Non-TIF'!E64</f>
        <v>CHARLES CITY</v>
      </c>
      <c r="F64" t="str">
        <f>'Assessed Non-TIF'!F64</f>
        <v>Charles City</v>
      </c>
      <c r="G64" s="8">
        <f>SUMIFS(TaxableValuation[Taxable Residential],TaxableValuation[Dist],$C64,TaxableValuation[Tif_NonTIF],$A$4)</f>
        <v>8609966</v>
      </c>
      <c r="H64" s="8">
        <f>SUMIFS(TaxableValuation[Taxable Ag Land],TaxableValuation[Dist],$C64,TaxableValuation[Tif_NonTIF],$A$4)</f>
        <v>482361</v>
      </c>
      <c r="I64" s="8">
        <f>SUMIFS(TaxableValuation[Taxable Ag Building],TaxableValuation[Dist],$C64,TaxableValuation[Tif_NonTIF],$A$4)</f>
        <v>2447</v>
      </c>
      <c r="J64" s="8">
        <f>SUMIFS(TaxableValuation[Taxable Commercial],TaxableValuation[Dist],$C64,TaxableValuation[Tif_NonTIF],$A$4)</f>
        <v>13013196</v>
      </c>
      <c r="K64" s="8">
        <f>SUMIFS(TaxableValuation[Taxable Industrial],TaxableValuation[Dist],$C64,TaxableValuation[Tif_NonTIF],$A$4)</f>
        <v>52184438</v>
      </c>
      <c r="L64" s="8">
        <f>SUMIFS(TaxableValuation[Taxable Reserved],TaxableValuation[Dist],$C64,TaxableValuation[Tif_NonTIF],$A$4)</f>
        <v>0</v>
      </c>
      <c r="M64" s="8">
        <f>SUMIFS(TaxableValuation[Taxable Reserved2],TaxableValuation[Dist],$C64,TaxableValuation[Tif_NonTIF],$A$4)</f>
        <v>0</v>
      </c>
      <c r="N64" s="8">
        <f>SUMIFS(TaxableValuation[Taxable Railroads],TaxableValuation[Dist],$C64,TaxableValuation[Tif_NonTIF],$A$4)</f>
        <v>0</v>
      </c>
      <c r="O64" s="8">
        <f>SUMIFS(TaxableValuation[Taxable Utilities],TaxableValuation[Dist],$C64,TaxableValuation[Tif_NonTIF],$A$4)</f>
        <v>0</v>
      </c>
      <c r="P64" s="8">
        <f>SUMIFS(TaxableValuation[Taxable Other],TaxableValuation[Dist],$C64,TaxableValuation[Tif_NonTIF],$A$4)</f>
        <v>0</v>
      </c>
      <c r="Q64" s="8">
        <f>SUMIFS(TaxableValuation[Taxable Gross],TaxableValuation[Dist],$C64,TaxableValuation[Tif_NonTIF],$A$4)</f>
        <v>74292408</v>
      </c>
      <c r="R64" s="8">
        <f>SUMIFS(TaxableValuation[Taxable Military Exempt],TaxableValuation[Dist],$C64,TaxableValuation[Tif_NonTIF],$A$4)</f>
        <v>0</v>
      </c>
      <c r="S64" s="8">
        <f>SUMIFS(TaxableValuation[Taxable Net],TaxableValuation[Dist],$C64,TaxableValuation[Tif_NonTIF],$A$4)</f>
        <v>74292408</v>
      </c>
      <c r="T64" s="8">
        <f>SUMIFS(TaxableValuation[Taxable Gas &amp; Elec Utilities],TaxableValuation[Dist],$C64,TaxableValuation[Tif_NonTIF],$A$4)</f>
        <v>0</v>
      </c>
      <c r="U64" s="8">
        <f t="shared" si="0"/>
        <v>74292408</v>
      </c>
    </row>
    <row r="65" spans="1:21" x14ac:dyDescent="0.25">
      <c r="A65">
        <f>'Assessed Non-TIF'!A65</f>
        <v>2024</v>
      </c>
      <c r="B65" t="str">
        <f>'Assessed Non-TIF'!B65</f>
        <v>12</v>
      </c>
      <c r="C65" t="str">
        <f>'Assessed Non-TIF'!C65</f>
        <v>1134</v>
      </c>
      <c r="D65" t="str">
        <f>'Assessed Non-TIF'!D65</f>
        <v>1134</v>
      </c>
      <c r="E65" t="str">
        <f>'Assessed Non-TIF'!E65</f>
        <v>CHARTER OAK-UTE</v>
      </c>
      <c r="F65" t="str">
        <f>'Assessed Non-TIF'!F65</f>
        <v>Charter Oak-Ute</v>
      </c>
      <c r="G65" s="8">
        <f>SUMIFS(TaxableValuation[Taxable Residential],TaxableValuation[Dist],$C65,TaxableValuation[Tif_NonTIF],$A$4)</f>
        <v>1750954</v>
      </c>
      <c r="H65" s="8">
        <f>SUMIFS(TaxableValuation[Taxable Ag Land],TaxableValuation[Dist],$C65,TaxableValuation[Tif_NonTIF],$A$4)</f>
        <v>0</v>
      </c>
      <c r="I65" s="8">
        <f>SUMIFS(TaxableValuation[Taxable Ag Building],TaxableValuation[Dist],$C65,TaxableValuation[Tif_NonTIF],$A$4)</f>
        <v>0</v>
      </c>
      <c r="J65" s="8">
        <f>SUMIFS(TaxableValuation[Taxable Commercial],TaxableValuation[Dist],$C65,TaxableValuation[Tif_NonTIF],$A$4)</f>
        <v>1325728</v>
      </c>
      <c r="K65" s="8">
        <f>SUMIFS(TaxableValuation[Taxable Industrial],TaxableValuation[Dist],$C65,TaxableValuation[Tif_NonTIF],$A$4)</f>
        <v>0</v>
      </c>
      <c r="L65" s="8">
        <f>SUMIFS(TaxableValuation[Taxable Reserved],TaxableValuation[Dist],$C65,TaxableValuation[Tif_NonTIF],$A$4)</f>
        <v>0</v>
      </c>
      <c r="M65" s="8">
        <f>SUMIFS(TaxableValuation[Taxable Reserved2],TaxableValuation[Dist],$C65,TaxableValuation[Tif_NonTIF],$A$4)</f>
        <v>0</v>
      </c>
      <c r="N65" s="8">
        <f>SUMIFS(TaxableValuation[Taxable Railroads],TaxableValuation[Dist],$C65,TaxableValuation[Tif_NonTIF],$A$4)</f>
        <v>0</v>
      </c>
      <c r="O65" s="8">
        <f>SUMIFS(TaxableValuation[Taxable Utilities],TaxableValuation[Dist],$C65,TaxableValuation[Tif_NonTIF],$A$4)</f>
        <v>0</v>
      </c>
      <c r="P65" s="8">
        <f>SUMIFS(TaxableValuation[Taxable Other],TaxableValuation[Dist],$C65,TaxableValuation[Tif_NonTIF],$A$4)</f>
        <v>0</v>
      </c>
      <c r="Q65" s="8">
        <f>SUMIFS(TaxableValuation[Taxable Gross],TaxableValuation[Dist],$C65,TaxableValuation[Tif_NonTIF],$A$4)</f>
        <v>3076682</v>
      </c>
      <c r="R65" s="8">
        <f>SUMIFS(TaxableValuation[Taxable Military Exempt],TaxableValuation[Dist],$C65,TaxableValuation[Tif_NonTIF],$A$4)</f>
        <v>0</v>
      </c>
      <c r="S65" s="8">
        <f>SUMIFS(TaxableValuation[Taxable Net],TaxableValuation[Dist],$C65,TaxableValuation[Tif_NonTIF],$A$4)</f>
        <v>3076682</v>
      </c>
      <c r="T65" s="8">
        <f>SUMIFS(TaxableValuation[Taxable Gas &amp; Elec Utilities],TaxableValuation[Dist],$C65,TaxableValuation[Tif_NonTIF],$A$4)</f>
        <v>0</v>
      </c>
      <c r="U65" s="8">
        <f t="shared" si="0"/>
        <v>3076682</v>
      </c>
    </row>
    <row r="66" spans="1:21" x14ac:dyDescent="0.25">
      <c r="A66">
        <f>'Assessed Non-TIF'!A66</f>
        <v>2024</v>
      </c>
      <c r="B66" t="str">
        <f>'Assessed Non-TIF'!B66</f>
        <v>12</v>
      </c>
      <c r="C66" t="str">
        <f>'Assessed Non-TIF'!C66</f>
        <v>1152</v>
      </c>
      <c r="D66" t="str">
        <f>'Assessed Non-TIF'!D66</f>
        <v>1152</v>
      </c>
      <c r="E66" t="str">
        <f>'Assessed Non-TIF'!E66</f>
        <v>CHEROKEE</v>
      </c>
      <c r="F66" t="str">
        <f>'Assessed Non-TIF'!F66</f>
        <v>Cherokee</v>
      </c>
      <c r="G66" s="8">
        <f>SUMIFS(TaxableValuation[Taxable Residential],TaxableValuation[Dist],$C66,TaxableValuation[Tif_NonTIF],$A$4)</f>
        <v>0</v>
      </c>
      <c r="H66" s="8">
        <f>SUMIFS(TaxableValuation[Taxable Ag Land],TaxableValuation[Dist],$C66,TaxableValuation[Tif_NonTIF],$A$4)</f>
        <v>0</v>
      </c>
      <c r="I66" s="8">
        <f>SUMIFS(TaxableValuation[Taxable Ag Building],TaxableValuation[Dist],$C66,TaxableValuation[Tif_NonTIF],$A$4)</f>
        <v>0</v>
      </c>
      <c r="J66" s="8">
        <f>SUMIFS(TaxableValuation[Taxable Commercial],TaxableValuation[Dist],$C66,TaxableValuation[Tif_NonTIF],$A$4)</f>
        <v>979064</v>
      </c>
      <c r="K66" s="8">
        <f>SUMIFS(TaxableValuation[Taxable Industrial],TaxableValuation[Dist],$C66,TaxableValuation[Tif_NonTIF],$A$4)</f>
        <v>1202859</v>
      </c>
      <c r="L66" s="8">
        <f>SUMIFS(TaxableValuation[Taxable Reserved],TaxableValuation[Dist],$C66,TaxableValuation[Tif_NonTIF],$A$4)</f>
        <v>0</v>
      </c>
      <c r="M66" s="8">
        <f>SUMIFS(TaxableValuation[Taxable Reserved2],TaxableValuation[Dist],$C66,TaxableValuation[Tif_NonTIF],$A$4)</f>
        <v>0</v>
      </c>
      <c r="N66" s="8">
        <f>SUMIFS(TaxableValuation[Taxable Railroads],TaxableValuation[Dist],$C66,TaxableValuation[Tif_NonTIF],$A$4)</f>
        <v>0</v>
      </c>
      <c r="O66" s="8">
        <f>SUMIFS(TaxableValuation[Taxable Utilities],TaxableValuation[Dist],$C66,TaxableValuation[Tif_NonTIF],$A$4)</f>
        <v>0</v>
      </c>
      <c r="P66" s="8">
        <f>SUMIFS(TaxableValuation[Taxable Other],TaxableValuation[Dist],$C66,TaxableValuation[Tif_NonTIF],$A$4)</f>
        <v>0</v>
      </c>
      <c r="Q66" s="8">
        <f>SUMIFS(TaxableValuation[Taxable Gross],TaxableValuation[Dist],$C66,TaxableValuation[Tif_NonTIF],$A$4)</f>
        <v>2181923</v>
      </c>
      <c r="R66" s="8">
        <f>SUMIFS(TaxableValuation[Taxable Military Exempt],TaxableValuation[Dist],$C66,TaxableValuation[Tif_NonTIF],$A$4)</f>
        <v>0</v>
      </c>
      <c r="S66" s="8">
        <f>SUMIFS(TaxableValuation[Taxable Net],TaxableValuation[Dist],$C66,TaxableValuation[Tif_NonTIF],$A$4)</f>
        <v>2181923</v>
      </c>
      <c r="T66" s="8">
        <f>SUMIFS(TaxableValuation[Taxable Gas &amp; Elec Utilities],TaxableValuation[Dist],$C66,TaxableValuation[Tif_NonTIF],$A$4)</f>
        <v>0</v>
      </c>
      <c r="U66" s="8">
        <f t="shared" si="0"/>
        <v>2181923</v>
      </c>
    </row>
    <row r="67" spans="1:21" x14ac:dyDescent="0.25">
      <c r="A67">
        <f>'Assessed Non-TIF'!A67</f>
        <v>2024</v>
      </c>
      <c r="B67" t="str">
        <f>'Assessed Non-TIF'!B67</f>
        <v>13</v>
      </c>
      <c r="C67" t="str">
        <f>'Assessed Non-TIF'!C67</f>
        <v>1197</v>
      </c>
      <c r="D67" t="str">
        <f>'Assessed Non-TIF'!D67</f>
        <v>1197</v>
      </c>
      <c r="E67" t="str">
        <f>'Assessed Non-TIF'!E67</f>
        <v>CLARINDA</v>
      </c>
      <c r="F67" t="str">
        <f>'Assessed Non-TIF'!F67</f>
        <v>Clarinda</v>
      </c>
      <c r="G67" s="8">
        <f>SUMIFS(TaxableValuation[Taxable Residential],TaxableValuation[Dist],$C67,TaxableValuation[Tif_NonTIF],$A$4)</f>
        <v>2738369</v>
      </c>
      <c r="H67" s="8">
        <f>SUMIFS(TaxableValuation[Taxable Ag Land],TaxableValuation[Dist],$C67,TaxableValuation[Tif_NonTIF],$A$4)</f>
        <v>402</v>
      </c>
      <c r="I67" s="8">
        <f>SUMIFS(TaxableValuation[Taxable Ag Building],TaxableValuation[Dist],$C67,TaxableValuation[Tif_NonTIF],$A$4)</f>
        <v>0</v>
      </c>
      <c r="J67" s="8">
        <f>SUMIFS(TaxableValuation[Taxable Commercial],TaxableValuation[Dist],$C67,TaxableValuation[Tif_NonTIF],$A$4)</f>
        <v>4384672</v>
      </c>
      <c r="K67" s="8">
        <f>SUMIFS(TaxableValuation[Taxable Industrial],TaxableValuation[Dist],$C67,TaxableValuation[Tif_NonTIF],$A$4)</f>
        <v>0</v>
      </c>
      <c r="L67" s="8">
        <f>SUMIFS(TaxableValuation[Taxable Reserved],TaxableValuation[Dist],$C67,TaxableValuation[Tif_NonTIF],$A$4)</f>
        <v>0</v>
      </c>
      <c r="M67" s="8">
        <f>SUMIFS(TaxableValuation[Taxable Reserved2],TaxableValuation[Dist],$C67,TaxableValuation[Tif_NonTIF],$A$4)</f>
        <v>0</v>
      </c>
      <c r="N67" s="8">
        <f>SUMIFS(TaxableValuation[Taxable Railroads],TaxableValuation[Dist],$C67,TaxableValuation[Tif_NonTIF],$A$4)</f>
        <v>0</v>
      </c>
      <c r="O67" s="8">
        <f>SUMIFS(TaxableValuation[Taxable Utilities],TaxableValuation[Dist],$C67,TaxableValuation[Tif_NonTIF],$A$4)</f>
        <v>0</v>
      </c>
      <c r="P67" s="8">
        <f>SUMIFS(TaxableValuation[Taxable Other],TaxableValuation[Dist],$C67,TaxableValuation[Tif_NonTIF],$A$4)</f>
        <v>0</v>
      </c>
      <c r="Q67" s="8">
        <f>SUMIFS(TaxableValuation[Taxable Gross],TaxableValuation[Dist],$C67,TaxableValuation[Tif_NonTIF],$A$4)</f>
        <v>7123443</v>
      </c>
      <c r="R67" s="8">
        <f>SUMIFS(TaxableValuation[Taxable Military Exempt],TaxableValuation[Dist],$C67,TaxableValuation[Tif_NonTIF],$A$4)</f>
        <v>0</v>
      </c>
      <c r="S67" s="8">
        <f>SUMIFS(TaxableValuation[Taxable Net],TaxableValuation[Dist],$C67,TaxableValuation[Tif_NonTIF],$A$4)</f>
        <v>7123443</v>
      </c>
      <c r="T67" s="8">
        <f>SUMIFS(TaxableValuation[Taxable Gas &amp; Elec Utilities],TaxableValuation[Dist],$C67,TaxableValuation[Tif_NonTIF],$A$4)</f>
        <v>0</v>
      </c>
      <c r="U67" s="8">
        <f t="shared" si="0"/>
        <v>7123443</v>
      </c>
    </row>
    <row r="68" spans="1:21" x14ac:dyDescent="0.25">
      <c r="A68">
        <f>'Assessed Non-TIF'!A68</f>
        <v>2024</v>
      </c>
      <c r="B68" t="str">
        <f>'Assessed Non-TIF'!B68</f>
        <v>05</v>
      </c>
      <c r="C68" t="str">
        <f>'Assessed Non-TIF'!C68</f>
        <v>1206</v>
      </c>
      <c r="D68" t="str">
        <f>'Assessed Non-TIF'!D68</f>
        <v>1206</v>
      </c>
      <c r="E68" t="str">
        <f>'Assessed Non-TIF'!E68</f>
        <v>CLARION-GOLDFIELD-DOWS (CLR-GLDFLD)</v>
      </c>
      <c r="F68" t="str">
        <f>'Assessed Non-TIF'!F68</f>
        <v>Clarion-Goldfield-Dows</v>
      </c>
      <c r="G68" s="8">
        <f>SUMIFS(TaxableValuation[Taxable Residential],TaxableValuation[Dist],$C68,TaxableValuation[Tif_NonTIF],$A$4)</f>
        <v>8673712</v>
      </c>
      <c r="H68" s="8">
        <f>SUMIFS(TaxableValuation[Taxable Ag Land],TaxableValuation[Dist],$C68,TaxableValuation[Tif_NonTIF],$A$4)</f>
        <v>0</v>
      </c>
      <c r="I68" s="8">
        <f>SUMIFS(TaxableValuation[Taxable Ag Building],TaxableValuation[Dist],$C68,TaxableValuation[Tif_NonTIF],$A$4)</f>
        <v>0</v>
      </c>
      <c r="J68" s="8">
        <f>SUMIFS(TaxableValuation[Taxable Commercial],TaxableValuation[Dist],$C68,TaxableValuation[Tif_NonTIF],$A$4)</f>
        <v>8714282</v>
      </c>
      <c r="K68" s="8">
        <f>SUMIFS(TaxableValuation[Taxable Industrial],TaxableValuation[Dist],$C68,TaxableValuation[Tif_NonTIF],$A$4)</f>
        <v>9879708</v>
      </c>
      <c r="L68" s="8">
        <f>SUMIFS(TaxableValuation[Taxable Reserved],TaxableValuation[Dist],$C68,TaxableValuation[Tif_NonTIF],$A$4)</f>
        <v>0</v>
      </c>
      <c r="M68" s="8">
        <f>SUMIFS(TaxableValuation[Taxable Reserved2],TaxableValuation[Dist],$C68,TaxableValuation[Tif_NonTIF],$A$4)</f>
        <v>0</v>
      </c>
      <c r="N68" s="8">
        <f>SUMIFS(TaxableValuation[Taxable Railroads],TaxableValuation[Dist],$C68,TaxableValuation[Tif_NonTIF],$A$4)</f>
        <v>0</v>
      </c>
      <c r="O68" s="8">
        <f>SUMIFS(TaxableValuation[Taxable Utilities],TaxableValuation[Dist],$C68,TaxableValuation[Tif_NonTIF],$A$4)</f>
        <v>0</v>
      </c>
      <c r="P68" s="8">
        <f>SUMIFS(TaxableValuation[Taxable Other],TaxableValuation[Dist],$C68,TaxableValuation[Tif_NonTIF],$A$4)</f>
        <v>0</v>
      </c>
      <c r="Q68" s="8">
        <f>SUMIFS(TaxableValuation[Taxable Gross],TaxableValuation[Dist],$C68,TaxableValuation[Tif_NonTIF],$A$4)</f>
        <v>27267702</v>
      </c>
      <c r="R68" s="8">
        <f>SUMIFS(TaxableValuation[Taxable Military Exempt],TaxableValuation[Dist],$C68,TaxableValuation[Tif_NonTIF],$A$4)</f>
        <v>0</v>
      </c>
      <c r="S68" s="8">
        <f>SUMIFS(TaxableValuation[Taxable Net],TaxableValuation[Dist],$C68,TaxableValuation[Tif_NonTIF],$A$4)</f>
        <v>27267702</v>
      </c>
      <c r="T68" s="8">
        <f>SUMIFS(TaxableValuation[Taxable Gas &amp; Elec Utilities],TaxableValuation[Dist],$C68,TaxableValuation[Tif_NonTIF],$A$4)</f>
        <v>0</v>
      </c>
      <c r="U68" s="8">
        <f t="shared" si="0"/>
        <v>27267702</v>
      </c>
    </row>
    <row r="69" spans="1:21" x14ac:dyDescent="0.25">
      <c r="A69">
        <f>'Assessed Non-TIF'!A69</f>
        <v>2024</v>
      </c>
      <c r="B69" t="str">
        <f>'Assessed Non-TIF'!B69</f>
        <v>05</v>
      </c>
      <c r="C69" t="str">
        <f>'Assessed Non-TIF'!C69</f>
        <v>1854</v>
      </c>
      <c r="D69" t="str">
        <f>'Assessed Non-TIF'!D69</f>
        <v>1854</v>
      </c>
      <c r="E69" t="str">
        <f>'Assessed Non-TIF'!E69</f>
        <v>CLARION-GOLDFIELD-DOWS (DOWS)</v>
      </c>
      <c r="F69" t="str">
        <f>'Assessed Non-TIF'!F69</f>
        <v>Clarion-Goldfield-Dows (Dows)</v>
      </c>
      <c r="G69" s="8">
        <f>SUMIFS(TaxableValuation[Taxable Residential],TaxableValuation[Dist],$C69,TaxableValuation[Tif_NonTIF],$A$4)</f>
        <v>0</v>
      </c>
      <c r="H69" s="8">
        <f>SUMIFS(TaxableValuation[Taxable Ag Land],TaxableValuation[Dist],$C69,TaxableValuation[Tif_NonTIF],$A$4)</f>
        <v>0</v>
      </c>
      <c r="I69" s="8">
        <f>SUMIFS(TaxableValuation[Taxable Ag Building],TaxableValuation[Dist],$C69,TaxableValuation[Tif_NonTIF],$A$4)</f>
        <v>0</v>
      </c>
      <c r="J69" s="8">
        <f>SUMIFS(TaxableValuation[Taxable Commercial],TaxableValuation[Dist],$C69,TaxableValuation[Tif_NonTIF],$A$4)</f>
        <v>0</v>
      </c>
      <c r="K69" s="8">
        <f>SUMIFS(TaxableValuation[Taxable Industrial],TaxableValuation[Dist],$C69,TaxableValuation[Tif_NonTIF],$A$4)</f>
        <v>0</v>
      </c>
      <c r="L69" s="8">
        <f>SUMIFS(TaxableValuation[Taxable Reserved],TaxableValuation[Dist],$C69,TaxableValuation[Tif_NonTIF],$A$4)</f>
        <v>0</v>
      </c>
      <c r="M69" s="8">
        <f>SUMIFS(TaxableValuation[Taxable Reserved2],TaxableValuation[Dist],$C69,TaxableValuation[Tif_NonTIF],$A$4)</f>
        <v>0</v>
      </c>
      <c r="N69" s="8">
        <f>SUMIFS(TaxableValuation[Taxable Railroads],TaxableValuation[Dist],$C69,TaxableValuation[Tif_NonTIF],$A$4)</f>
        <v>0</v>
      </c>
      <c r="O69" s="8">
        <f>SUMIFS(TaxableValuation[Taxable Utilities],TaxableValuation[Dist],$C69,TaxableValuation[Tif_NonTIF],$A$4)</f>
        <v>0</v>
      </c>
      <c r="P69" s="8">
        <f>SUMIFS(TaxableValuation[Taxable Other],TaxableValuation[Dist],$C69,TaxableValuation[Tif_NonTIF],$A$4)</f>
        <v>0</v>
      </c>
      <c r="Q69" s="8">
        <f>SUMIFS(TaxableValuation[Taxable Gross],TaxableValuation[Dist],$C69,TaxableValuation[Tif_NonTIF],$A$4)</f>
        <v>0</v>
      </c>
      <c r="R69" s="8">
        <f>SUMIFS(TaxableValuation[Taxable Military Exempt],TaxableValuation[Dist],$C69,TaxableValuation[Tif_NonTIF],$A$4)</f>
        <v>0</v>
      </c>
      <c r="S69" s="8">
        <f>SUMIFS(TaxableValuation[Taxable Net],TaxableValuation[Dist],$C69,TaxableValuation[Tif_NonTIF],$A$4)</f>
        <v>0</v>
      </c>
      <c r="T69" s="8">
        <f>SUMIFS(TaxableValuation[Taxable Gas &amp; Elec Utilities],TaxableValuation[Dist],$C69,TaxableValuation[Tif_NonTIF],$A$4)</f>
        <v>0</v>
      </c>
      <c r="U69" s="8">
        <f t="shared" si="0"/>
        <v>0</v>
      </c>
    </row>
    <row r="70" spans="1:21" x14ac:dyDescent="0.25">
      <c r="A70">
        <f>'Assessed Non-TIF'!A70</f>
        <v>2024</v>
      </c>
      <c r="B70" t="str">
        <f>'Assessed Non-TIF'!B70</f>
        <v>13</v>
      </c>
      <c r="C70" t="str">
        <f>'Assessed Non-TIF'!C70</f>
        <v>1211</v>
      </c>
      <c r="D70" t="str">
        <f>'Assessed Non-TIF'!D70</f>
        <v>1211</v>
      </c>
      <c r="E70" t="str">
        <f>'Assessed Non-TIF'!E70</f>
        <v>CLARKE</v>
      </c>
      <c r="F70" t="str">
        <f>'Assessed Non-TIF'!F70</f>
        <v>Clarke</v>
      </c>
      <c r="G70" s="8">
        <f>SUMIFS(TaxableValuation[Taxable Residential],TaxableValuation[Dist],$C70,TaxableValuation[Tif_NonTIF],$A$4)</f>
        <v>5141536</v>
      </c>
      <c r="H70" s="8">
        <f>SUMIFS(TaxableValuation[Taxable Ag Land],TaxableValuation[Dist],$C70,TaxableValuation[Tif_NonTIF],$A$4)</f>
        <v>0</v>
      </c>
      <c r="I70" s="8">
        <f>SUMIFS(TaxableValuation[Taxable Ag Building],TaxableValuation[Dist],$C70,TaxableValuation[Tif_NonTIF],$A$4)</f>
        <v>0</v>
      </c>
      <c r="J70" s="8">
        <f>SUMIFS(TaxableValuation[Taxable Commercial],TaxableValuation[Dist],$C70,TaxableValuation[Tif_NonTIF],$A$4)</f>
        <v>12673743</v>
      </c>
      <c r="K70" s="8">
        <f>SUMIFS(TaxableValuation[Taxable Industrial],TaxableValuation[Dist],$C70,TaxableValuation[Tif_NonTIF],$A$4)</f>
        <v>0</v>
      </c>
      <c r="L70" s="8">
        <f>SUMIFS(TaxableValuation[Taxable Reserved],TaxableValuation[Dist],$C70,TaxableValuation[Tif_NonTIF],$A$4)</f>
        <v>0</v>
      </c>
      <c r="M70" s="8">
        <f>SUMIFS(TaxableValuation[Taxable Reserved2],TaxableValuation[Dist],$C70,TaxableValuation[Tif_NonTIF],$A$4)</f>
        <v>0</v>
      </c>
      <c r="N70" s="8">
        <f>SUMIFS(TaxableValuation[Taxable Railroads],TaxableValuation[Dist],$C70,TaxableValuation[Tif_NonTIF],$A$4)</f>
        <v>0</v>
      </c>
      <c r="O70" s="8">
        <f>SUMIFS(TaxableValuation[Taxable Utilities],TaxableValuation[Dist],$C70,TaxableValuation[Tif_NonTIF],$A$4)</f>
        <v>0</v>
      </c>
      <c r="P70" s="8">
        <f>SUMIFS(TaxableValuation[Taxable Other],TaxableValuation[Dist],$C70,TaxableValuation[Tif_NonTIF],$A$4)</f>
        <v>0</v>
      </c>
      <c r="Q70" s="8">
        <f>SUMIFS(TaxableValuation[Taxable Gross],TaxableValuation[Dist],$C70,TaxableValuation[Tif_NonTIF],$A$4)</f>
        <v>17815279</v>
      </c>
      <c r="R70" s="8">
        <f>SUMIFS(TaxableValuation[Taxable Military Exempt],TaxableValuation[Dist],$C70,TaxableValuation[Tif_NonTIF],$A$4)</f>
        <v>0</v>
      </c>
      <c r="S70" s="8">
        <f>SUMIFS(TaxableValuation[Taxable Net],TaxableValuation[Dist],$C70,TaxableValuation[Tif_NonTIF],$A$4)</f>
        <v>17815279</v>
      </c>
      <c r="T70" s="8">
        <f>SUMIFS(TaxableValuation[Taxable Gas &amp; Elec Utilities],TaxableValuation[Dist],$C70,TaxableValuation[Tif_NonTIF],$A$4)</f>
        <v>0</v>
      </c>
      <c r="U70" s="8">
        <f t="shared" si="0"/>
        <v>17815279</v>
      </c>
    </row>
    <row r="71" spans="1:21" x14ac:dyDescent="0.25">
      <c r="A71">
        <f>'Assessed Non-TIF'!A71</f>
        <v>2024</v>
      </c>
      <c r="B71" t="str">
        <f>'Assessed Non-TIF'!B71</f>
        <v>07</v>
      </c>
      <c r="C71" t="str">
        <f>'Assessed Non-TIF'!C71</f>
        <v>1215</v>
      </c>
      <c r="D71" t="str">
        <f>'Assessed Non-TIF'!D71</f>
        <v>1215</v>
      </c>
      <c r="E71" t="str">
        <f>'Assessed Non-TIF'!E71</f>
        <v>CLARKSVILLE</v>
      </c>
      <c r="F71" t="str">
        <f>'Assessed Non-TIF'!F71</f>
        <v>Clarksville</v>
      </c>
      <c r="G71" s="8">
        <f>SUMIFS(TaxableValuation[Taxable Residential],TaxableValuation[Dist],$C71,TaxableValuation[Tif_NonTIF],$A$4)</f>
        <v>0</v>
      </c>
      <c r="H71" s="8">
        <f>SUMIFS(TaxableValuation[Taxable Ag Land],TaxableValuation[Dist],$C71,TaxableValuation[Tif_NonTIF],$A$4)</f>
        <v>0</v>
      </c>
      <c r="I71" s="8">
        <f>SUMIFS(TaxableValuation[Taxable Ag Building],TaxableValuation[Dist],$C71,TaxableValuation[Tif_NonTIF],$A$4)</f>
        <v>0</v>
      </c>
      <c r="J71" s="8">
        <f>SUMIFS(TaxableValuation[Taxable Commercial],TaxableValuation[Dist],$C71,TaxableValuation[Tif_NonTIF],$A$4)</f>
        <v>0</v>
      </c>
      <c r="K71" s="8">
        <f>SUMIFS(TaxableValuation[Taxable Industrial],TaxableValuation[Dist],$C71,TaxableValuation[Tif_NonTIF],$A$4)</f>
        <v>0</v>
      </c>
      <c r="L71" s="8">
        <f>SUMIFS(TaxableValuation[Taxable Reserved],TaxableValuation[Dist],$C71,TaxableValuation[Tif_NonTIF],$A$4)</f>
        <v>0</v>
      </c>
      <c r="M71" s="8">
        <f>SUMIFS(TaxableValuation[Taxable Reserved2],TaxableValuation[Dist],$C71,TaxableValuation[Tif_NonTIF],$A$4)</f>
        <v>0</v>
      </c>
      <c r="N71" s="8">
        <f>SUMIFS(TaxableValuation[Taxable Railroads],TaxableValuation[Dist],$C71,TaxableValuation[Tif_NonTIF],$A$4)</f>
        <v>0</v>
      </c>
      <c r="O71" s="8">
        <f>SUMIFS(TaxableValuation[Taxable Utilities],TaxableValuation[Dist],$C71,TaxableValuation[Tif_NonTIF],$A$4)</f>
        <v>0</v>
      </c>
      <c r="P71" s="8">
        <f>SUMIFS(TaxableValuation[Taxable Other],TaxableValuation[Dist],$C71,TaxableValuation[Tif_NonTIF],$A$4)</f>
        <v>0</v>
      </c>
      <c r="Q71" s="8">
        <f>SUMIFS(TaxableValuation[Taxable Gross],TaxableValuation[Dist],$C71,TaxableValuation[Tif_NonTIF],$A$4)</f>
        <v>0</v>
      </c>
      <c r="R71" s="8">
        <f>SUMIFS(TaxableValuation[Taxable Military Exempt],TaxableValuation[Dist],$C71,TaxableValuation[Tif_NonTIF],$A$4)</f>
        <v>0</v>
      </c>
      <c r="S71" s="8">
        <f>SUMIFS(TaxableValuation[Taxable Net],TaxableValuation[Dist],$C71,TaxableValuation[Tif_NonTIF],$A$4)</f>
        <v>0</v>
      </c>
      <c r="T71" s="8">
        <f>SUMIFS(TaxableValuation[Taxable Gas &amp; Elec Utilities],TaxableValuation[Dist],$C71,TaxableValuation[Tif_NonTIF],$A$4)</f>
        <v>0</v>
      </c>
      <c r="U71" s="8">
        <f t="shared" si="0"/>
        <v>0</v>
      </c>
    </row>
    <row r="72" spans="1:21" x14ac:dyDescent="0.25">
      <c r="A72">
        <f>'Assessed Non-TIF'!A72</f>
        <v>2024</v>
      </c>
      <c r="B72" t="str">
        <f>'Assessed Non-TIF'!B72</f>
        <v>05</v>
      </c>
      <c r="C72" t="str">
        <f>'Assessed Non-TIF'!C72</f>
        <v>1218</v>
      </c>
      <c r="D72" t="str">
        <f>'Assessed Non-TIF'!D72</f>
        <v>1218</v>
      </c>
      <c r="E72" t="str">
        <f>'Assessed Non-TIF'!E72</f>
        <v>CLAY CENTRAL-EVERLY</v>
      </c>
      <c r="F72" t="str">
        <f>'Assessed Non-TIF'!F72</f>
        <v>Clay Central-Everly</v>
      </c>
      <c r="G72" s="8">
        <f>SUMIFS(TaxableValuation[Taxable Residential],TaxableValuation[Dist],$C72,TaxableValuation[Tif_NonTIF],$A$4)</f>
        <v>0</v>
      </c>
      <c r="H72" s="8">
        <f>SUMIFS(TaxableValuation[Taxable Ag Land],TaxableValuation[Dist],$C72,TaxableValuation[Tif_NonTIF],$A$4)</f>
        <v>0</v>
      </c>
      <c r="I72" s="8">
        <f>SUMIFS(TaxableValuation[Taxable Ag Building],TaxableValuation[Dist],$C72,TaxableValuation[Tif_NonTIF],$A$4)</f>
        <v>0</v>
      </c>
      <c r="J72" s="8">
        <f>SUMIFS(TaxableValuation[Taxable Commercial],TaxableValuation[Dist],$C72,TaxableValuation[Tif_NonTIF],$A$4)</f>
        <v>0</v>
      </c>
      <c r="K72" s="8">
        <f>SUMIFS(TaxableValuation[Taxable Industrial],TaxableValuation[Dist],$C72,TaxableValuation[Tif_NonTIF],$A$4)</f>
        <v>24556475</v>
      </c>
      <c r="L72" s="8">
        <f>SUMIFS(TaxableValuation[Taxable Reserved],TaxableValuation[Dist],$C72,TaxableValuation[Tif_NonTIF],$A$4)</f>
        <v>0</v>
      </c>
      <c r="M72" s="8">
        <f>SUMIFS(TaxableValuation[Taxable Reserved2],TaxableValuation[Dist],$C72,TaxableValuation[Tif_NonTIF],$A$4)</f>
        <v>0</v>
      </c>
      <c r="N72" s="8">
        <f>SUMIFS(TaxableValuation[Taxable Railroads],TaxableValuation[Dist],$C72,TaxableValuation[Tif_NonTIF],$A$4)</f>
        <v>0</v>
      </c>
      <c r="O72" s="8">
        <f>SUMIFS(TaxableValuation[Taxable Utilities],TaxableValuation[Dist],$C72,TaxableValuation[Tif_NonTIF],$A$4)</f>
        <v>0</v>
      </c>
      <c r="P72" s="8">
        <f>SUMIFS(TaxableValuation[Taxable Other],TaxableValuation[Dist],$C72,TaxableValuation[Tif_NonTIF],$A$4)</f>
        <v>0</v>
      </c>
      <c r="Q72" s="8">
        <f>SUMIFS(TaxableValuation[Taxable Gross],TaxableValuation[Dist],$C72,TaxableValuation[Tif_NonTIF],$A$4)</f>
        <v>24556475</v>
      </c>
      <c r="R72" s="8">
        <f>SUMIFS(TaxableValuation[Taxable Military Exempt],TaxableValuation[Dist],$C72,TaxableValuation[Tif_NonTIF],$A$4)</f>
        <v>0</v>
      </c>
      <c r="S72" s="8">
        <f>SUMIFS(TaxableValuation[Taxable Net],TaxableValuation[Dist],$C72,TaxableValuation[Tif_NonTIF],$A$4)</f>
        <v>24556475</v>
      </c>
      <c r="T72" s="8">
        <f>SUMIFS(TaxableValuation[Taxable Gas &amp; Elec Utilities],TaxableValuation[Dist],$C72,TaxableValuation[Tif_NonTIF],$A$4)</f>
        <v>0</v>
      </c>
      <c r="U72" s="8">
        <f t="shared" ref="U72:U135" si="1">SUM(S72:T72)</f>
        <v>24556475</v>
      </c>
    </row>
    <row r="73" spans="1:21" x14ac:dyDescent="0.25">
      <c r="A73">
        <f>'Assessed Non-TIF'!A73</f>
        <v>2024</v>
      </c>
      <c r="B73" t="str">
        <f>'Assessed Non-TIF'!B73</f>
        <v>01</v>
      </c>
      <c r="C73" t="str">
        <f>'Assessed Non-TIF'!C73</f>
        <v>2763</v>
      </c>
      <c r="D73" t="str">
        <f>'Assessed Non-TIF'!D73</f>
        <v>2763</v>
      </c>
      <c r="E73" t="str">
        <f>'Assessed Non-TIF'!E73</f>
        <v>CLAYTON RIDGE</v>
      </c>
      <c r="F73" t="str">
        <f>'Assessed Non-TIF'!F73</f>
        <v>Clayton Ridge</v>
      </c>
      <c r="G73" s="8">
        <f>SUMIFS(TaxableValuation[Taxable Residential],TaxableValuation[Dist],$C73,TaxableValuation[Tif_NonTIF],$A$4)</f>
        <v>0</v>
      </c>
      <c r="H73" s="8">
        <f>SUMIFS(TaxableValuation[Taxable Ag Land],TaxableValuation[Dist],$C73,TaxableValuation[Tif_NonTIF],$A$4)</f>
        <v>0</v>
      </c>
      <c r="I73" s="8">
        <f>SUMIFS(TaxableValuation[Taxable Ag Building],TaxableValuation[Dist],$C73,TaxableValuation[Tif_NonTIF],$A$4)</f>
        <v>0</v>
      </c>
      <c r="J73" s="8">
        <f>SUMIFS(TaxableValuation[Taxable Commercial],TaxableValuation[Dist],$C73,TaxableValuation[Tif_NonTIF],$A$4)</f>
        <v>0</v>
      </c>
      <c r="K73" s="8">
        <f>SUMIFS(TaxableValuation[Taxable Industrial],TaxableValuation[Dist],$C73,TaxableValuation[Tif_NonTIF],$A$4)</f>
        <v>0</v>
      </c>
      <c r="L73" s="8">
        <f>SUMIFS(TaxableValuation[Taxable Reserved],TaxableValuation[Dist],$C73,TaxableValuation[Tif_NonTIF],$A$4)</f>
        <v>0</v>
      </c>
      <c r="M73" s="8">
        <f>SUMIFS(TaxableValuation[Taxable Reserved2],TaxableValuation[Dist],$C73,TaxableValuation[Tif_NonTIF],$A$4)</f>
        <v>0</v>
      </c>
      <c r="N73" s="8">
        <f>SUMIFS(TaxableValuation[Taxable Railroads],TaxableValuation[Dist],$C73,TaxableValuation[Tif_NonTIF],$A$4)</f>
        <v>0</v>
      </c>
      <c r="O73" s="8">
        <f>SUMIFS(TaxableValuation[Taxable Utilities],TaxableValuation[Dist],$C73,TaxableValuation[Tif_NonTIF],$A$4)</f>
        <v>0</v>
      </c>
      <c r="P73" s="8">
        <f>SUMIFS(TaxableValuation[Taxable Other],TaxableValuation[Dist],$C73,TaxableValuation[Tif_NonTIF],$A$4)</f>
        <v>0</v>
      </c>
      <c r="Q73" s="8">
        <f>SUMIFS(TaxableValuation[Taxable Gross],TaxableValuation[Dist],$C73,TaxableValuation[Tif_NonTIF],$A$4)</f>
        <v>0</v>
      </c>
      <c r="R73" s="8">
        <f>SUMIFS(TaxableValuation[Taxable Military Exempt],TaxableValuation[Dist],$C73,TaxableValuation[Tif_NonTIF],$A$4)</f>
        <v>0</v>
      </c>
      <c r="S73" s="8">
        <f>SUMIFS(TaxableValuation[Taxable Net],TaxableValuation[Dist],$C73,TaxableValuation[Tif_NonTIF],$A$4)</f>
        <v>0</v>
      </c>
      <c r="T73" s="8">
        <f>SUMIFS(TaxableValuation[Taxable Gas &amp; Elec Utilities],TaxableValuation[Dist],$C73,TaxableValuation[Tif_NonTIF],$A$4)</f>
        <v>0</v>
      </c>
      <c r="U73" s="8">
        <f t="shared" si="1"/>
        <v>0</v>
      </c>
    </row>
    <row r="74" spans="1:21" x14ac:dyDescent="0.25">
      <c r="A74">
        <f>'Assessed Non-TIF'!A74</f>
        <v>2024</v>
      </c>
      <c r="B74">
        <f>'Assessed Non-TIF'!B74</f>
        <v>0</v>
      </c>
      <c r="C74" t="str">
        <f>'Assessed Non-TIF'!C74</f>
        <v>0216</v>
      </c>
      <c r="D74" t="str">
        <f>'Assessed Non-TIF'!D74</f>
        <v>0216</v>
      </c>
      <c r="E74" t="str">
        <f>'Assessed Non-TIF'!E74</f>
        <v>CLEAR CREEK-AMANA (AMANA)</v>
      </c>
      <c r="F74" t="str">
        <f>'Assessed Non-TIF'!F74</f>
        <v>Clear Creek-Amana (Amana)</v>
      </c>
      <c r="G74" s="8">
        <f>SUMIFS(TaxableValuation[Taxable Residential],TaxableValuation[Dist],$C74,TaxableValuation[Tif_NonTIF],$A$4)</f>
        <v>0</v>
      </c>
      <c r="H74" s="8">
        <f>SUMIFS(TaxableValuation[Taxable Ag Land],TaxableValuation[Dist],$C74,TaxableValuation[Tif_NonTIF],$A$4)</f>
        <v>0</v>
      </c>
      <c r="I74" s="8">
        <f>SUMIFS(TaxableValuation[Taxable Ag Building],TaxableValuation[Dist],$C74,TaxableValuation[Tif_NonTIF],$A$4)</f>
        <v>0</v>
      </c>
      <c r="J74" s="8">
        <f>SUMIFS(TaxableValuation[Taxable Commercial],TaxableValuation[Dist],$C74,TaxableValuation[Tif_NonTIF],$A$4)</f>
        <v>0</v>
      </c>
      <c r="K74" s="8">
        <f>SUMIFS(TaxableValuation[Taxable Industrial],TaxableValuation[Dist],$C74,TaxableValuation[Tif_NonTIF],$A$4)</f>
        <v>0</v>
      </c>
      <c r="L74" s="8">
        <f>SUMIFS(TaxableValuation[Taxable Reserved],TaxableValuation[Dist],$C74,TaxableValuation[Tif_NonTIF],$A$4)</f>
        <v>0</v>
      </c>
      <c r="M74" s="8">
        <f>SUMIFS(TaxableValuation[Taxable Reserved2],TaxableValuation[Dist],$C74,TaxableValuation[Tif_NonTIF],$A$4)</f>
        <v>0</v>
      </c>
      <c r="N74" s="8">
        <f>SUMIFS(TaxableValuation[Taxable Railroads],TaxableValuation[Dist],$C74,TaxableValuation[Tif_NonTIF],$A$4)</f>
        <v>0</v>
      </c>
      <c r="O74" s="8">
        <f>SUMIFS(TaxableValuation[Taxable Utilities],TaxableValuation[Dist],$C74,TaxableValuation[Tif_NonTIF],$A$4)</f>
        <v>0</v>
      </c>
      <c r="P74" s="8">
        <f>SUMIFS(TaxableValuation[Taxable Other],TaxableValuation[Dist],$C74,TaxableValuation[Tif_NonTIF],$A$4)</f>
        <v>0</v>
      </c>
      <c r="Q74" s="8">
        <f>SUMIFS(TaxableValuation[Taxable Gross],TaxableValuation[Dist],$C74,TaxableValuation[Tif_NonTIF],$A$4)</f>
        <v>0</v>
      </c>
      <c r="R74" s="8">
        <f>SUMIFS(TaxableValuation[Taxable Military Exempt],TaxableValuation[Dist],$C74,TaxableValuation[Tif_NonTIF],$A$4)</f>
        <v>0</v>
      </c>
      <c r="S74" s="8">
        <f>SUMIFS(TaxableValuation[Taxable Net],TaxableValuation[Dist],$C74,TaxableValuation[Tif_NonTIF],$A$4)</f>
        <v>0</v>
      </c>
      <c r="T74" s="8">
        <f>SUMIFS(TaxableValuation[Taxable Gas &amp; Elec Utilities],TaxableValuation[Dist],$C74,TaxableValuation[Tif_NonTIF],$A$4)</f>
        <v>0</v>
      </c>
      <c r="U74" s="8">
        <f t="shared" si="1"/>
        <v>0</v>
      </c>
    </row>
    <row r="75" spans="1:21" x14ac:dyDescent="0.25">
      <c r="A75">
        <f>'Assessed Non-TIF'!A75</f>
        <v>2024</v>
      </c>
      <c r="B75" t="str">
        <f>'Assessed Non-TIF'!B75</f>
        <v>10</v>
      </c>
      <c r="C75" t="str">
        <f>'Assessed Non-TIF'!C75</f>
        <v>1221</v>
      </c>
      <c r="D75" t="str">
        <f>'Assessed Non-TIF'!D75</f>
        <v>1221</v>
      </c>
      <c r="E75" t="str">
        <f>'Assessed Non-TIF'!E75</f>
        <v>CLEAR CREEK-AMANA (CLEAR CREEK)</v>
      </c>
      <c r="F75" t="str">
        <f>'Assessed Non-TIF'!F75</f>
        <v>Clear Creek-Amana</v>
      </c>
      <c r="G75" s="8">
        <f>SUMIFS(TaxableValuation[Taxable Residential],TaxableValuation[Dist],$C75,TaxableValuation[Tif_NonTIF],$A$4)</f>
        <v>86170649</v>
      </c>
      <c r="H75" s="8">
        <f>SUMIFS(TaxableValuation[Taxable Ag Land],TaxableValuation[Dist],$C75,TaxableValuation[Tif_NonTIF],$A$4)</f>
        <v>75986</v>
      </c>
      <c r="I75" s="8">
        <f>SUMIFS(TaxableValuation[Taxable Ag Building],TaxableValuation[Dist],$C75,TaxableValuation[Tif_NonTIF],$A$4)</f>
        <v>2378</v>
      </c>
      <c r="J75" s="8">
        <f>SUMIFS(TaxableValuation[Taxable Commercial],TaxableValuation[Dist],$C75,TaxableValuation[Tif_NonTIF],$A$4)</f>
        <v>220821381</v>
      </c>
      <c r="K75" s="8">
        <f>SUMIFS(TaxableValuation[Taxable Industrial],TaxableValuation[Dist],$C75,TaxableValuation[Tif_NonTIF],$A$4)</f>
        <v>2466975</v>
      </c>
      <c r="L75" s="8">
        <f>SUMIFS(TaxableValuation[Taxable Reserved],TaxableValuation[Dist],$C75,TaxableValuation[Tif_NonTIF],$A$4)</f>
        <v>0</v>
      </c>
      <c r="M75" s="8">
        <f>SUMIFS(TaxableValuation[Taxable Reserved2],TaxableValuation[Dist],$C75,TaxableValuation[Tif_NonTIF],$A$4)</f>
        <v>0</v>
      </c>
      <c r="N75" s="8">
        <f>SUMIFS(TaxableValuation[Taxable Railroads],TaxableValuation[Dist],$C75,TaxableValuation[Tif_NonTIF],$A$4)</f>
        <v>0</v>
      </c>
      <c r="O75" s="8">
        <f>SUMIFS(TaxableValuation[Taxable Utilities],TaxableValuation[Dist],$C75,TaxableValuation[Tif_NonTIF],$A$4)</f>
        <v>0</v>
      </c>
      <c r="P75" s="8">
        <f>SUMIFS(TaxableValuation[Taxable Other],TaxableValuation[Dist],$C75,TaxableValuation[Tif_NonTIF],$A$4)</f>
        <v>0</v>
      </c>
      <c r="Q75" s="8">
        <f>SUMIFS(TaxableValuation[Taxable Gross],TaxableValuation[Dist],$C75,TaxableValuation[Tif_NonTIF],$A$4)</f>
        <v>309537369</v>
      </c>
      <c r="R75" s="8">
        <f>SUMIFS(TaxableValuation[Taxable Military Exempt],TaxableValuation[Dist],$C75,TaxableValuation[Tif_NonTIF],$A$4)</f>
        <v>0</v>
      </c>
      <c r="S75" s="8">
        <f>SUMIFS(TaxableValuation[Taxable Net],TaxableValuation[Dist],$C75,TaxableValuation[Tif_NonTIF],$A$4)</f>
        <v>309537369</v>
      </c>
      <c r="T75" s="8">
        <f>SUMIFS(TaxableValuation[Taxable Gas &amp; Elec Utilities],TaxableValuation[Dist],$C75,TaxableValuation[Tif_NonTIF],$A$4)</f>
        <v>0</v>
      </c>
      <c r="U75" s="8">
        <f t="shared" si="1"/>
        <v>309537369</v>
      </c>
    </row>
    <row r="76" spans="1:21" x14ac:dyDescent="0.25">
      <c r="A76">
        <f>'Assessed Non-TIF'!A76</f>
        <v>2024</v>
      </c>
      <c r="B76" t="str">
        <f>'Assessed Non-TIF'!B76</f>
        <v>07</v>
      </c>
      <c r="C76" t="str">
        <f>'Assessed Non-TIF'!C76</f>
        <v>1233</v>
      </c>
      <c r="D76" t="str">
        <f>'Assessed Non-TIF'!D76</f>
        <v>1233</v>
      </c>
      <c r="E76" t="str">
        <f>'Assessed Non-TIF'!E76</f>
        <v>CLEAR LAKE</v>
      </c>
      <c r="F76" t="str">
        <f>'Assessed Non-TIF'!F76</f>
        <v>Clear Lake</v>
      </c>
      <c r="G76" s="8">
        <f>SUMIFS(TaxableValuation[Taxable Residential],TaxableValuation[Dist],$C76,TaxableValuation[Tif_NonTIF],$A$4)</f>
        <v>46956462</v>
      </c>
      <c r="H76" s="8">
        <f>SUMIFS(TaxableValuation[Taxable Ag Land],TaxableValuation[Dist],$C76,TaxableValuation[Tif_NonTIF],$A$4)</f>
        <v>0</v>
      </c>
      <c r="I76" s="8">
        <f>SUMIFS(TaxableValuation[Taxable Ag Building],TaxableValuation[Dist],$C76,TaxableValuation[Tif_NonTIF],$A$4)</f>
        <v>0</v>
      </c>
      <c r="J76" s="8">
        <f>SUMIFS(TaxableValuation[Taxable Commercial],TaxableValuation[Dist],$C76,TaxableValuation[Tif_NonTIF],$A$4)</f>
        <v>64958816</v>
      </c>
      <c r="K76" s="8">
        <f>SUMIFS(TaxableValuation[Taxable Industrial],TaxableValuation[Dist],$C76,TaxableValuation[Tif_NonTIF],$A$4)</f>
        <v>0</v>
      </c>
      <c r="L76" s="8">
        <f>SUMIFS(TaxableValuation[Taxable Reserved],TaxableValuation[Dist],$C76,TaxableValuation[Tif_NonTIF],$A$4)</f>
        <v>0</v>
      </c>
      <c r="M76" s="8">
        <f>SUMIFS(TaxableValuation[Taxable Reserved2],TaxableValuation[Dist],$C76,TaxableValuation[Tif_NonTIF],$A$4)</f>
        <v>0</v>
      </c>
      <c r="N76" s="8">
        <f>SUMIFS(TaxableValuation[Taxable Railroads],TaxableValuation[Dist],$C76,TaxableValuation[Tif_NonTIF],$A$4)</f>
        <v>0</v>
      </c>
      <c r="O76" s="8">
        <f>SUMIFS(TaxableValuation[Taxable Utilities],TaxableValuation[Dist],$C76,TaxableValuation[Tif_NonTIF],$A$4)</f>
        <v>0</v>
      </c>
      <c r="P76" s="8">
        <f>SUMIFS(TaxableValuation[Taxable Other],TaxableValuation[Dist],$C76,TaxableValuation[Tif_NonTIF],$A$4)</f>
        <v>0</v>
      </c>
      <c r="Q76" s="8">
        <f>SUMIFS(TaxableValuation[Taxable Gross],TaxableValuation[Dist],$C76,TaxableValuation[Tif_NonTIF],$A$4)</f>
        <v>111915278</v>
      </c>
      <c r="R76" s="8">
        <f>SUMIFS(TaxableValuation[Taxable Military Exempt],TaxableValuation[Dist],$C76,TaxableValuation[Tif_NonTIF],$A$4)</f>
        <v>0</v>
      </c>
      <c r="S76" s="8">
        <f>SUMIFS(TaxableValuation[Taxable Net],TaxableValuation[Dist],$C76,TaxableValuation[Tif_NonTIF],$A$4)</f>
        <v>111915278</v>
      </c>
      <c r="T76" s="8">
        <f>SUMIFS(TaxableValuation[Taxable Gas &amp; Elec Utilities],TaxableValuation[Dist],$C76,TaxableValuation[Tif_NonTIF],$A$4)</f>
        <v>0</v>
      </c>
      <c r="U76" s="8">
        <f t="shared" si="1"/>
        <v>111915278</v>
      </c>
    </row>
    <row r="77" spans="1:21" x14ac:dyDescent="0.25">
      <c r="A77">
        <f>'Assessed Non-TIF'!A77</f>
        <v>2024</v>
      </c>
      <c r="B77" t="str">
        <f>'Assessed Non-TIF'!B77</f>
        <v>09</v>
      </c>
      <c r="C77" t="str">
        <f>'Assessed Non-TIF'!C77</f>
        <v>1278</v>
      </c>
      <c r="D77" t="str">
        <f>'Assessed Non-TIF'!D77</f>
        <v>1278</v>
      </c>
      <c r="E77" t="str">
        <f>'Assessed Non-TIF'!E77</f>
        <v>CLINTON</v>
      </c>
      <c r="F77" t="str">
        <f>'Assessed Non-TIF'!F77</f>
        <v>Clinton</v>
      </c>
      <c r="G77" s="8">
        <f>SUMIFS(TaxableValuation[Taxable Residential],TaxableValuation[Dist],$C77,TaxableValuation[Tif_NonTIF],$A$4)</f>
        <v>8884856</v>
      </c>
      <c r="H77" s="8">
        <f>SUMIFS(TaxableValuation[Taxable Ag Land],TaxableValuation[Dist],$C77,TaxableValuation[Tif_NonTIF],$A$4)</f>
        <v>0</v>
      </c>
      <c r="I77" s="8">
        <f>SUMIFS(TaxableValuation[Taxable Ag Building],TaxableValuation[Dist],$C77,TaxableValuation[Tif_NonTIF],$A$4)</f>
        <v>0</v>
      </c>
      <c r="J77" s="8">
        <f>SUMIFS(TaxableValuation[Taxable Commercial],TaxableValuation[Dist],$C77,TaxableValuation[Tif_NonTIF],$A$4)</f>
        <v>666435</v>
      </c>
      <c r="K77" s="8">
        <f>SUMIFS(TaxableValuation[Taxable Industrial],TaxableValuation[Dist],$C77,TaxableValuation[Tif_NonTIF],$A$4)</f>
        <v>0</v>
      </c>
      <c r="L77" s="8">
        <f>SUMIFS(TaxableValuation[Taxable Reserved],TaxableValuation[Dist],$C77,TaxableValuation[Tif_NonTIF],$A$4)</f>
        <v>0</v>
      </c>
      <c r="M77" s="8">
        <f>SUMIFS(TaxableValuation[Taxable Reserved2],TaxableValuation[Dist],$C77,TaxableValuation[Tif_NonTIF],$A$4)</f>
        <v>0</v>
      </c>
      <c r="N77" s="8">
        <f>SUMIFS(TaxableValuation[Taxable Railroads],TaxableValuation[Dist],$C77,TaxableValuation[Tif_NonTIF],$A$4)</f>
        <v>0</v>
      </c>
      <c r="O77" s="8">
        <f>SUMIFS(TaxableValuation[Taxable Utilities],TaxableValuation[Dist],$C77,TaxableValuation[Tif_NonTIF],$A$4)</f>
        <v>0</v>
      </c>
      <c r="P77" s="8">
        <f>SUMIFS(TaxableValuation[Taxable Other],TaxableValuation[Dist],$C77,TaxableValuation[Tif_NonTIF],$A$4)</f>
        <v>0</v>
      </c>
      <c r="Q77" s="8">
        <f>SUMIFS(TaxableValuation[Taxable Gross],TaxableValuation[Dist],$C77,TaxableValuation[Tif_NonTIF],$A$4)</f>
        <v>9551291</v>
      </c>
      <c r="R77" s="8">
        <f>SUMIFS(TaxableValuation[Taxable Military Exempt],TaxableValuation[Dist],$C77,TaxableValuation[Tif_NonTIF],$A$4)</f>
        <v>20372</v>
      </c>
      <c r="S77" s="8">
        <f>SUMIFS(TaxableValuation[Taxable Net],TaxableValuation[Dist],$C77,TaxableValuation[Tif_NonTIF],$A$4)</f>
        <v>9530919</v>
      </c>
      <c r="T77" s="8">
        <f>SUMIFS(TaxableValuation[Taxable Gas &amp; Elec Utilities],TaxableValuation[Dist],$C77,TaxableValuation[Tif_NonTIF],$A$4)</f>
        <v>0</v>
      </c>
      <c r="U77" s="8">
        <f t="shared" si="1"/>
        <v>9530919</v>
      </c>
    </row>
    <row r="78" spans="1:21" x14ac:dyDescent="0.25">
      <c r="A78">
        <f>'Assessed Non-TIF'!A78</f>
        <v>2024</v>
      </c>
      <c r="B78" t="str">
        <f>'Assessed Non-TIF'!B78</f>
        <v>11</v>
      </c>
      <c r="C78" t="str">
        <f>'Assessed Non-TIF'!C78</f>
        <v>1332</v>
      </c>
      <c r="D78" t="str">
        <f>'Assessed Non-TIF'!D78</f>
        <v>1332</v>
      </c>
      <c r="E78" t="str">
        <f>'Assessed Non-TIF'!E78</f>
        <v>COLFAX-MINGO</v>
      </c>
      <c r="F78" t="str">
        <f>'Assessed Non-TIF'!F78</f>
        <v>Colfax-Mingo</v>
      </c>
      <c r="G78" s="8">
        <f>SUMIFS(TaxableValuation[Taxable Residential],TaxableValuation[Dist],$C78,TaxableValuation[Tif_NonTIF],$A$4)</f>
        <v>261967</v>
      </c>
      <c r="H78" s="8">
        <f>SUMIFS(TaxableValuation[Taxable Ag Land],TaxableValuation[Dist],$C78,TaxableValuation[Tif_NonTIF],$A$4)</f>
        <v>0</v>
      </c>
      <c r="I78" s="8">
        <f>SUMIFS(TaxableValuation[Taxable Ag Building],TaxableValuation[Dist],$C78,TaxableValuation[Tif_NonTIF],$A$4)</f>
        <v>0</v>
      </c>
      <c r="J78" s="8">
        <f>SUMIFS(TaxableValuation[Taxable Commercial],TaxableValuation[Dist],$C78,TaxableValuation[Tif_NonTIF],$A$4)</f>
        <v>485220</v>
      </c>
      <c r="K78" s="8">
        <f>SUMIFS(TaxableValuation[Taxable Industrial],TaxableValuation[Dist],$C78,TaxableValuation[Tif_NonTIF],$A$4)</f>
        <v>0</v>
      </c>
      <c r="L78" s="8">
        <f>SUMIFS(TaxableValuation[Taxable Reserved],TaxableValuation[Dist],$C78,TaxableValuation[Tif_NonTIF],$A$4)</f>
        <v>0</v>
      </c>
      <c r="M78" s="8">
        <f>SUMIFS(TaxableValuation[Taxable Reserved2],TaxableValuation[Dist],$C78,TaxableValuation[Tif_NonTIF],$A$4)</f>
        <v>0</v>
      </c>
      <c r="N78" s="8">
        <f>SUMIFS(TaxableValuation[Taxable Railroads],TaxableValuation[Dist],$C78,TaxableValuation[Tif_NonTIF],$A$4)</f>
        <v>0</v>
      </c>
      <c r="O78" s="8">
        <f>SUMIFS(TaxableValuation[Taxable Utilities],TaxableValuation[Dist],$C78,TaxableValuation[Tif_NonTIF],$A$4)</f>
        <v>0</v>
      </c>
      <c r="P78" s="8">
        <f>SUMIFS(TaxableValuation[Taxable Other],TaxableValuation[Dist],$C78,TaxableValuation[Tif_NonTIF],$A$4)</f>
        <v>0</v>
      </c>
      <c r="Q78" s="8">
        <f>SUMIFS(TaxableValuation[Taxable Gross],TaxableValuation[Dist],$C78,TaxableValuation[Tif_NonTIF],$A$4)</f>
        <v>747187</v>
      </c>
      <c r="R78" s="8">
        <f>SUMIFS(TaxableValuation[Taxable Military Exempt],TaxableValuation[Dist],$C78,TaxableValuation[Tif_NonTIF],$A$4)</f>
        <v>0</v>
      </c>
      <c r="S78" s="8">
        <f>SUMIFS(TaxableValuation[Taxable Net],TaxableValuation[Dist],$C78,TaxableValuation[Tif_NonTIF],$A$4)</f>
        <v>747187</v>
      </c>
      <c r="T78" s="8">
        <f>SUMIFS(TaxableValuation[Taxable Gas &amp; Elec Utilities],TaxableValuation[Dist],$C78,TaxableValuation[Tif_NonTIF],$A$4)</f>
        <v>0</v>
      </c>
      <c r="U78" s="8">
        <f t="shared" si="1"/>
        <v>747187</v>
      </c>
    </row>
    <row r="79" spans="1:21" x14ac:dyDescent="0.25">
      <c r="A79">
        <f>'Assessed Non-TIF'!A79</f>
        <v>2024</v>
      </c>
      <c r="B79" t="str">
        <f>'Assessed Non-TIF'!B79</f>
        <v>10</v>
      </c>
      <c r="C79" t="str">
        <f>'Assessed Non-TIF'!C79</f>
        <v>1337</v>
      </c>
      <c r="D79" t="str">
        <f>'Assessed Non-TIF'!D79</f>
        <v>1337</v>
      </c>
      <c r="E79" t="str">
        <f>'Assessed Non-TIF'!E79</f>
        <v>COLLEGE COMMUNITY</v>
      </c>
      <c r="F79" t="str">
        <f>'Assessed Non-TIF'!F79</f>
        <v>College Community</v>
      </c>
      <c r="G79" s="8">
        <f>SUMIFS(TaxableValuation[Taxable Residential],TaxableValuation[Dist],$C79,TaxableValuation[Tif_NonTIF],$A$4)</f>
        <v>86317670</v>
      </c>
      <c r="H79" s="8">
        <f>SUMIFS(TaxableValuation[Taxable Ag Land],TaxableValuation[Dist],$C79,TaxableValuation[Tif_NonTIF],$A$4)</f>
        <v>14749</v>
      </c>
      <c r="I79" s="8">
        <f>SUMIFS(TaxableValuation[Taxable Ag Building],TaxableValuation[Dist],$C79,TaxableValuation[Tif_NonTIF],$A$4)</f>
        <v>0</v>
      </c>
      <c r="J79" s="8">
        <f>SUMIFS(TaxableValuation[Taxable Commercial],TaxableValuation[Dist],$C79,TaxableValuation[Tif_NonTIF],$A$4)</f>
        <v>103916384</v>
      </c>
      <c r="K79" s="8">
        <f>SUMIFS(TaxableValuation[Taxable Industrial],TaxableValuation[Dist],$C79,TaxableValuation[Tif_NonTIF],$A$4)</f>
        <v>17598207</v>
      </c>
      <c r="L79" s="8">
        <f>SUMIFS(TaxableValuation[Taxable Reserved],TaxableValuation[Dist],$C79,TaxableValuation[Tif_NonTIF],$A$4)</f>
        <v>0</v>
      </c>
      <c r="M79" s="8">
        <f>SUMIFS(TaxableValuation[Taxable Reserved2],TaxableValuation[Dist],$C79,TaxableValuation[Tif_NonTIF],$A$4)</f>
        <v>0</v>
      </c>
      <c r="N79" s="8">
        <f>SUMIFS(TaxableValuation[Taxable Railroads],TaxableValuation[Dist],$C79,TaxableValuation[Tif_NonTIF],$A$4)</f>
        <v>0</v>
      </c>
      <c r="O79" s="8">
        <f>SUMIFS(TaxableValuation[Taxable Utilities],TaxableValuation[Dist],$C79,TaxableValuation[Tif_NonTIF],$A$4)</f>
        <v>0</v>
      </c>
      <c r="P79" s="8">
        <f>SUMIFS(TaxableValuation[Taxable Other],TaxableValuation[Dist],$C79,TaxableValuation[Tif_NonTIF],$A$4)</f>
        <v>0</v>
      </c>
      <c r="Q79" s="8">
        <f>SUMIFS(TaxableValuation[Taxable Gross],TaxableValuation[Dist],$C79,TaxableValuation[Tif_NonTIF],$A$4)</f>
        <v>207847010</v>
      </c>
      <c r="R79" s="8">
        <f>SUMIFS(TaxableValuation[Taxable Military Exempt],TaxableValuation[Dist],$C79,TaxableValuation[Tif_NonTIF],$A$4)</f>
        <v>5556</v>
      </c>
      <c r="S79" s="8">
        <f>SUMIFS(TaxableValuation[Taxable Net],TaxableValuation[Dist],$C79,TaxableValuation[Tif_NonTIF],$A$4)</f>
        <v>207841454</v>
      </c>
      <c r="T79" s="8">
        <f>SUMIFS(TaxableValuation[Taxable Gas &amp; Elec Utilities],TaxableValuation[Dist],$C79,TaxableValuation[Tif_NonTIF],$A$4)</f>
        <v>0</v>
      </c>
      <c r="U79" s="8">
        <f t="shared" si="1"/>
        <v>207841454</v>
      </c>
    </row>
    <row r="80" spans="1:21" x14ac:dyDescent="0.25">
      <c r="A80">
        <f>'Assessed Non-TIF'!A80</f>
        <v>2024</v>
      </c>
      <c r="B80" t="str">
        <f>'Assessed Non-TIF'!B80</f>
        <v>11</v>
      </c>
      <c r="C80" t="str">
        <f>'Assessed Non-TIF'!C80</f>
        <v>1350</v>
      </c>
      <c r="D80" t="str">
        <f>'Assessed Non-TIF'!D80</f>
        <v>1350</v>
      </c>
      <c r="E80" t="str">
        <f>'Assessed Non-TIF'!E80</f>
        <v>COLLINS-MAXWELL</v>
      </c>
      <c r="F80" t="str">
        <f>'Assessed Non-TIF'!F80</f>
        <v>Collins-Maxwell</v>
      </c>
      <c r="G80" s="8">
        <f>SUMIFS(TaxableValuation[Taxable Residential],TaxableValuation[Dist],$C80,TaxableValuation[Tif_NonTIF],$A$4)</f>
        <v>533388</v>
      </c>
      <c r="H80" s="8">
        <f>SUMIFS(TaxableValuation[Taxable Ag Land],TaxableValuation[Dist],$C80,TaxableValuation[Tif_NonTIF],$A$4)</f>
        <v>0</v>
      </c>
      <c r="I80" s="8">
        <f>SUMIFS(TaxableValuation[Taxable Ag Building],TaxableValuation[Dist],$C80,TaxableValuation[Tif_NonTIF],$A$4)</f>
        <v>0</v>
      </c>
      <c r="J80" s="8">
        <f>SUMIFS(TaxableValuation[Taxable Commercial],TaxableValuation[Dist],$C80,TaxableValuation[Tif_NonTIF],$A$4)</f>
        <v>6750777</v>
      </c>
      <c r="K80" s="8">
        <f>SUMIFS(TaxableValuation[Taxable Industrial],TaxableValuation[Dist],$C80,TaxableValuation[Tif_NonTIF],$A$4)</f>
        <v>309120</v>
      </c>
      <c r="L80" s="8">
        <f>SUMIFS(TaxableValuation[Taxable Reserved],TaxableValuation[Dist],$C80,TaxableValuation[Tif_NonTIF],$A$4)</f>
        <v>0</v>
      </c>
      <c r="M80" s="8">
        <f>SUMIFS(TaxableValuation[Taxable Reserved2],TaxableValuation[Dist],$C80,TaxableValuation[Tif_NonTIF],$A$4)</f>
        <v>0</v>
      </c>
      <c r="N80" s="8">
        <f>SUMIFS(TaxableValuation[Taxable Railroads],TaxableValuation[Dist],$C80,TaxableValuation[Tif_NonTIF],$A$4)</f>
        <v>0</v>
      </c>
      <c r="O80" s="8">
        <f>SUMIFS(TaxableValuation[Taxable Utilities],TaxableValuation[Dist],$C80,TaxableValuation[Tif_NonTIF],$A$4)</f>
        <v>0</v>
      </c>
      <c r="P80" s="8">
        <f>SUMIFS(TaxableValuation[Taxable Other],TaxableValuation[Dist],$C80,TaxableValuation[Tif_NonTIF],$A$4)</f>
        <v>0</v>
      </c>
      <c r="Q80" s="8">
        <f>SUMIFS(TaxableValuation[Taxable Gross],TaxableValuation[Dist],$C80,TaxableValuation[Tif_NonTIF],$A$4)</f>
        <v>7593285</v>
      </c>
      <c r="R80" s="8">
        <f>SUMIFS(TaxableValuation[Taxable Military Exempt],TaxableValuation[Dist],$C80,TaxableValuation[Tif_NonTIF],$A$4)</f>
        <v>0</v>
      </c>
      <c r="S80" s="8">
        <f>SUMIFS(TaxableValuation[Taxable Net],TaxableValuation[Dist],$C80,TaxableValuation[Tif_NonTIF],$A$4)</f>
        <v>7593285</v>
      </c>
      <c r="T80" s="8">
        <f>SUMIFS(TaxableValuation[Taxable Gas &amp; Elec Utilities],TaxableValuation[Dist],$C80,TaxableValuation[Tif_NonTIF],$A$4)</f>
        <v>0</v>
      </c>
      <c r="U80" s="8">
        <f t="shared" si="1"/>
        <v>7593285</v>
      </c>
    </row>
    <row r="81" spans="1:21" x14ac:dyDescent="0.25">
      <c r="A81">
        <f>'Assessed Non-TIF'!A81</f>
        <v>2024</v>
      </c>
      <c r="B81" t="str">
        <f>'Assessed Non-TIF'!B81</f>
        <v>11</v>
      </c>
      <c r="C81" t="str">
        <f>'Assessed Non-TIF'!C81</f>
        <v>1359</v>
      </c>
      <c r="D81" t="str">
        <f>'Assessed Non-TIF'!D81</f>
        <v>1359</v>
      </c>
      <c r="E81" t="str">
        <f>'Assessed Non-TIF'!E81</f>
        <v>COLO-NESCO</v>
      </c>
      <c r="F81" t="str">
        <f>'Assessed Non-TIF'!F81</f>
        <v>Colo-Nesco</v>
      </c>
      <c r="G81" s="8">
        <f>SUMIFS(TaxableValuation[Taxable Residential],TaxableValuation[Dist],$C81,TaxableValuation[Tif_NonTIF],$A$4)</f>
        <v>4697565</v>
      </c>
      <c r="H81" s="8">
        <f>SUMIFS(TaxableValuation[Taxable Ag Land],TaxableValuation[Dist],$C81,TaxableValuation[Tif_NonTIF],$A$4)</f>
        <v>0</v>
      </c>
      <c r="I81" s="8">
        <f>SUMIFS(TaxableValuation[Taxable Ag Building],TaxableValuation[Dist],$C81,TaxableValuation[Tif_NonTIF],$A$4)</f>
        <v>0</v>
      </c>
      <c r="J81" s="8">
        <f>SUMIFS(TaxableValuation[Taxable Commercial],TaxableValuation[Dist],$C81,TaxableValuation[Tif_NonTIF],$A$4)</f>
        <v>592611</v>
      </c>
      <c r="K81" s="8">
        <f>SUMIFS(TaxableValuation[Taxable Industrial],TaxableValuation[Dist],$C81,TaxableValuation[Tif_NonTIF],$A$4)</f>
        <v>40722997</v>
      </c>
      <c r="L81" s="8">
        <f>SUMIFS(TaxableValuation[Taxable Reserved],TaxableValuation[Dist],$C81,TaxableValuation[Tif_NonTIF],$A$4)</f>
        <v>0</v>
      </c>
      <c r="M81" s="8">
        <f>SUMIFS(TaxableValuation[Taxable Reserved2],TaxableValuation[Dist],$C81,TaxableValuation[Tif_NonTIF],$A$4)</f>
        <v>0</v>
      </c>
      <c r="N81" s="8">
        <f>SUMIFS(TaxableValuation[Taxable Railroads],TaxableValuation[Dist],$C81,TaxableValuation[Tif_NonTIF],$A$4)</f>
        <v>0</v>
      </c>
      <c r="O81" s="8">
        <f>SUMIFS(TaxableValuation[Taxable Utilities],TaxableValuation[Dist],$C81,TaxableValuation[Tif_NonTIF],$A$4)</f>
        <v>0</v>
      </c>
      <c r="P81" s="8">
        <f>SUMIFS(TaxableValuation[Taxable Other],TaxableValuation[Dist],$C81,TaxableValuation[Tif_NonTIF],$A$4)</f>
        <v>0</v>
      </c>
      <c r="Q81" s="8">
        <f>SUMIFS(TaxableValuation[Taxable Gross],TaxableValuation[Dist],$C81,TaxableValuation[Tif_NonTIF],$A$4)</f>
        <v>46013173</v>
      </c>
      <c r="R81" s="8">
        <f>SUMIFS(TaxableValuation[Taxable Military Exempt],TaxableValuation[Dist],$C81,TaxableValuation[Tif_NonTIF],$A$4)</f>
        <v>0</v>
      </c>
      <c r="S81" s="8">
        <f>SUMIFS(TaxableValuation[Taxable Net],TaxableValuation[Dist],$C81,TaxableValuation[Tif_NonTIF],$A$4)</f>
        <v>46013173</v>
      </c>
      <c r="T81" s="8">
        <f>SUMIFS(TaxableValuation[Taxable Gas &amp; Elec Utilities],TaxableValuation[Dist],$C81,TaxableValuation[Tif_NonTIF],$A$4)</f>
        <v>0</v>
      </c>
      <c r="U81" s="8">
        <f t="shared" si="1"/>
        <v>46013173</v>
      </c>
    </row>
    <row r="82" spans="1:21" x14ac:dyDescent="0.25">
      <c r="A82">
        <f>'Assessed Non-TIF'!A82</f>
        <v>2024</v>
      </c>
      <c r="B82" t="str">
        <f>'Assessed Non-TIF'!B82</f>
        <v>09</v>
      </c>
      <c r="C82" t="str">
        <f>'Assessed Non-TIF'!C82</f>
        <v>1368</v>
      </c>
      <c r="D82" t="str">
        <f>'Assessed Non-TIF'!D82</f>
        <v>1368</v>
      </c>
      <c r="E82" t="str">
        <f>'Assessed Non-TIF'!E82</f>
        <v>COLUMBUS</v>
      </c>
      <c r="F82" t="str">
        <f>'Assessed Non-TIF'!F82</f>
        <v>Columbus</v>
      </c>
      <c r="G82" s="8">
        <f>SUMIFS(TaxableValuation[Taxable Residential],TaxableValuation[Dist],$C82,TaxableValuation[Tif_NonTIF],$A$4)</f>
        <v>1148678</v>
      </c>
      <c r="H82" s="8">
        <f>SUMIFS(TaxableValuation[Taxable Ag Land],TaxableValuation[Dist],$C82,TaxableValuation[Tif_NonTIF],$A$4)</f>
        <v>0</v>
      </c>
      <c r="I82" s="8">
        <f>SUMIFS(TaxableValuation[Taxable Ag Building],TaxableValuation[Dist],$C82,TaxableValuation[Tif_NonTIF],$A$4)</f>
        <v>0</v>
      </c>
      <c r="J82" s="8">
        <f>SUMIFS(TaxableValuation[Taxable Commercial],TaxableValuation[Dist],$C82,TaxableValuation[Tif_NonTIF],$A$4)</f>
        <v>0</v>
      </c>
      <c r="K82" s="8">
        <f>SUMIFS(TaxableValuation[Taxable Industrial],TaxableValuation[Dist],$C82,TaxableValuation[Tif_NonTIF],$A$4)</f>
        <v>0</v>
      </c>
      <c r="L82" s="8">
        <f>SUMIFS(TaxableValuation[Taxable Reserved],TaxableValuation[Dist],$C82,TaxableValuation[Tif_NonTIF],$A$4)</f>
        <v>0</v>
      </c>
      <c r="M82" s="8">
        <f>SUMIFS(TaxableValuation[Taxable Reserved2],TaxableValuation[Dist],$C82,TaxableValuation[Tif_NonTIF],$A$4)</f>
        <v>0</v>
      </c>
      <c r="N82" s="8">
        <f>SUMIFS(TaxableValuation[Taxable Railroads],TaxableValuation[Dist],$C82,TaxableValuation[Tif_NonTIF],$A$4)</f>
        <v>0</v>
      </c>
      <c r="O82" s="8">
        <f>SUMIFS(TaxableValuation[Taxable Utilities],TaxableValuation[Dist],$C82,TaxableValuation[Tif_NonTIF],$A$4)</f>
        <v>0</v>
      </c>
      <c r="P82" s="8">
        <f>SUMIFS(TaxableValuation[Taxable Other],TaxableValuation[Dist],$C82,TaxableValuation[Tif_NonTIF],$A$4)</f>
        <v>0</v>
      </c>
      <c r="Q82" s="8">
        <f>SUMIFS(TaxableValuation[Taxable Gross],TaxableValuation[Dist],$C82,TaxableValuation[Tif_NonTIF],$A$4)</f>
        <v>1148678</v>
      </c>
      <c r="R82" s="8">
        <f>SUMIFS(TaxableValuation[Taxable Military Exempt],TaxableValuation[Dist],$C82,TaxableValuation[Tif_NonTIF],$A$4)</f>
        <v>3704</v>
      </c>
      <c r="S82" s="8">
        <f>SUMIFS(TaxableValuation[Taxable Net],TaxableValuation[Dist],$C82,TaxableValuation[Tif_NonTIF],$A$4)</f>
        <v>1144974</v>
      </c>
      <c r="T82" s="8">
        <f>SUMIFS(TaxableValuation[Taxable Gas &amp; Elec Utilities],TaxableValuation[Dist],$C82,TaxableValuation[Tif_NonTIF],$A$4)</f>
        <v>0</v>
      </c>
      <c r="U82" s="8">
        <f t="shared" si="1"/>
        <v>1144974</v>
      </c>
    </row>
    <row r="83" spans="1:21" x14ac:dyDescent="0.25">
      <c r="A83">
        <f>'Assessed Non-TIF'!A83</f>
        <v>2024</v>
      </c>
      <c r="B83" t="str">
        <f>'Assessed Non-TIF'!B83</f>
        <v>11</v>
      </c>
      <c r="C83" t="str">
        <f>'Assessed Non-TIF'!C83</f>
        <v>1413</v>
      </c>
      <c r="D83" t="str">
        <f>'Assessed Non-TIF'!D83</f>
        <v>1413</v>
      </c>
      <c r="E83" t="str">
        <f>'Assessed Non-TIF'!E83</f>
        <v>COON RAPIDS-BAYARD</v>
      </c>
      <c r="F83" t="str">
        <f>'Assessed Non-TIF'!F83</f>
        <v>Coon Rapids-Bayard</v>
      </c>
      <c r="G83" s="8">
        <f>SUMIFS(TaxableValuation[Taxable Residential],TaxableValuation[Dist],$C83,TaxableValuation[Tif_NonTIF],$A$4)</f>
        <v>1988406</v>
      </c>
      <c r="H83" s="8">
        <f>SUMIFS(TaxableValuation[Taxable Ag Land],TaxableValuation[Dist],$C83,TaxableValuation[Tif_NonTIF],$A$4)</f>
        <v>0</v>
      </c>
      <c r="I83" s="8">
        <f>SUMIFS(TaxableValuation[Taxable Ag Building],TaxableValuation[Dist],$C83,TaxableValuation[Tif_NonTIF],$A$4)</f>
        <v>0</v>
      </c>
      <c r="J83" s="8">
        <f>SUMIFS(TaxableValuation[Taxable Commercial],TaxableValuation[Dist],$C83,TaxableValuation[Tif_NonTIF],$A$4)</f>
        <v>3234360</v>
      </c>
      <c r="K83" s="8">
        <f>SUMIFS(TaxableValuation[Taxable Industrial],TaxableValuation[Dist],$C83,TaxableValuation[Tif_NonTIF],$A$4)</f>
        <v>476459</v>
      </c>
      <c r="L83" s="8">
        <f>SUMIFS(TaxableValuation[Taxable Reserved],TaxableValuation[Dist],$C83,TaxableValuation[Tif_NonTIF],$A$4)</f>
        <v>0</v>
      </c>
      <c r="M83" s="8">
        <f>SUMIFS(TaxableValuation[Taxable Reserved2],TaxableValuation[Dist],$C83,TaxableValuation[Tif_NonTIF],$A$4)</f>
        <v>0</v>
      </c>
      <c r="N83" s="8">
        <f>SUMIFS(TaxableValuation[Taxable Railroads],TaxableValuation[Dist],$C83,TaxableValuation[Tif_NonTIF],$A$4)</f>
        <v>0</v>
      </c>
      <c r="O83" s="8">
        <f>SUMIFS(TaxableValuation[Taxable Utilities],TaxableValuation[Dist],$C83,TaxableValuation[Tif_NonTIF],$A$4)</f>
        <v>0</v>
      </c>
      <c r="P83" s="8">
        <f>SUMIFS(TaxableValuation[Taxable Other],TaxableValuation[Dist],$C83,TaxableValuation[Tif_NonTIF],$A$4)</f>
        <v>0</v>
      </c>
      <c r="Q83" s="8">
        <f>SUMIFS(TaxableValuation[Taxable Gross],TaxableValuation[Dist],$C83,TaxableValuation[Tif_NonTIF],$A$4)</f>
        <v>5699225</v>
      </c>
      <c r="R83" s="8">
        <f>SUMIFS(TaxableValuation[Taxable Military Exempt],TaxableValuation[Dist],$C83,TaxableValuation[Tif_NonTIF],$A$4)</f>
        <v>0</v>
      </c>
      <c r="S83" s="8">
        <f>SUMIFS(TaxableValuation[Taxable Net],TaxableValuation[Dist],$C83,TaxableValuation[Tif_NonTIF],$A$4)</f>
        <v>5699225</v>
      </c>
      <c r="T83" s="8">
        <f>SUMIFS(TaxableValuation[Taxable Gas &amp; Elec Utilities],TaxableValuation[Dist],$C83,TaxableValuation[Tif_NonTIF],$A$4)</f>
        <v>0</v>
      </c>
      <c r="U83" s="8">
        <f t="shared" si="1"/>
        <v>5699225</v>
      </c>
    </row>
    <row r="84" spans="1:21" x14ac:dyDescent="0.25">
      <c r="A84">
        <f>'Assessed Non-TIF'!A84</f>
        <v>2024</v>
      </c>
      <c r="B84" t="str">
        <f>'Assessed Non-TIF'!B84</f>
        <v>13</v>
      </c>
      <c r="C84" t="str">
        <f>'Assessed Non-TIF'!C84</f>
        <v>1431</v>
      </c>
      <c r="D84" t="str">
        <f>'Assessed Non-TIF'!D84</f>
        <v>1431</v>
      </c>
      <c r="E84" t="str">
        <f>'Assessed Non-TIF'!E84</f>
        <v>CORNING</v>
      </c>
      <c r="F84" t="str">
        <f>'Assessed Non-TIF'!F84</f>
        <v>Corning</v>
      </c>
      <c r="G84" s="8">
        <f>SUMIFS(TaxableValuation[Taxable Residential],TaxableValuation[Dist],$C84,TaxableValuation[Tif_NonTIF],$A$4)</f>
        <v>0</v>
      </c>
      <c r="H84" s="8">
        <f>SUMIFS(TaxableValuation[Taxable Ag Land],TaxableValuation[Dist],$C84,TaxableValuation[Tif_NonTIF],$A$4)</f>
        <v>0</v>
      </c>
      <c r="I84" s="8">
        <f>SUMIFS(TaxableValuation[Taxable Ag Building],TaxableValuation[Dist],$C84,TaxableValuation[Tif_NonTIF],$A$4)</f>
        <v>0</v>
      </c>
      <c r="J84" s="8">
        <f>SUMIFS(TaxableValuation[Taxable Commercial],TaxableValuation[Dist],$C84,TaxableValuation[Tif_NonTIF],$A$4)</f>
        <v>1592535</v>
      </c>
      <c r="K84" s="8">
        <f>SUMIFS(TaxableValuation[Taxable Industrial],TaxableValuation[Dist],$C84,TaxableValuation[Tif_NonTIF],$A$4)</f>
        <v>0</v>
      </c>
      <c r="L84" s="8">
        <f>SUMIFS(TaxableValuation[Taxable Reserved],TaxableValuation[Dist],$C84,TaxableValuation[Tif_NonTIF],$A$4)</f>
        <v>0</v>
      </c>
      <c r="M84" s="8">
        <f>SUMIFS(TaxableValuation[Taxable Reserved2],TaxableValuation[Dist],$C84,TaxableValuation[Tif_NonTIF],$A$4)</f>
        <v>0</v>
      </c>
      <c r="N84" s="8">
        <f>SUMIFS(TaxableValuation[Taxable Railroads],TaxableValuation[Dist],$C84,TaxableValuation[Tif_NonTIF],$A$4)</f>
        <v>0</v>
      </c>
      <c r="O84" s="8">
        <f>SUMIFS(TaxableValuation[Taxable Utilities],TaxableValuation[Dist],$C84,TaxableValuation[Tif_NonTIF],$A$4)</f>
        <v>0</v>
      </c>
      <c r="P84" s="8">
        <f>SUMIFS(TaxableValuation[Taxable Other],TaxableValuation[Dist],$C84,TaxableValuation[Tif_NonTIF],$A$4)</f>
        <v>0</v>
      </c>
      <c r="Q84" s="8">
        <f>SUMIFS(TaxableValuation[Taxable Gross],TaxableValuation[Dist],$C84,TaxableValuation[Tif_NonTIF],$A$4)</f>
        <v>1592535</v>
      </c>
      <c r="R84" s="8">
        <f>SUMIFS(TaxableValuation[Taxable Military Exempt],TaxableValuation[Dist],$C84,TaxableValuation[Tif_NonTIF],$A$4)</f>
        <v>0</v>
      </c>
      <c r="S84" s="8">
        <f>SUMIFS(TaxableValuation[Taxable Net],TaxableValuation[Dist],$C84,TaxableValuation[Tif_NonTIF],$A$4)</f>
        <v>1592535</v>
      </c>
      <c r="T84" s="8">
        <f>SUMIFS(TaxableValuation[Taxable Gas &amp; Elec Utilities],TaxableValuation[Dist],$C84,TaxableValuation[Tif_NonTIF],$A$4)</f>
        <v>0</v>
      </c>
      <c r="U84" s="8">
        <f t="shared" si="1"/>
        <v>1592535</v>
      </c>
    </row>
    <row r="85" spans="1:21" x14ac:dyDescent="0.25">
      <c r="A85">
        <f>'Assessed Non-TIF'!A85</f>
        <v>2024</v>
      </c>
      <c r="B85" t="str">
        <f>'Assessed Non-TIF'!B85</f>
        <v>13</v>
      </c>
      <c r="C85" t="str">
        <f>'Assessed Non-TIF'!C85</f>
        <v>1476</v>
      </c>
      <c r="D85" t="str">
        <f>'Assessed Non-TIF'!D85</f>
        <v>1476</v>
      </c>
      <c r="E85" t="str">
        <f>'Assessed Non-TIF'!E85</f>
        <v>COUNCIL BLUFFS</v>
      </c>
      <c r="F85" t="str">
        <f>'Assessed Non-TIF'!F85</f>
        <v>Council Bluffs</v>
      </c>
      <c r="G85" s="8">
        <f>SUMIFS(TaxableValuation[Taxable Residential],TaxableValuation[Dist],$C85,TaxableValuation[Tif_NonTIF],$A$4)</f>
        <v>27859877</v>
      </c>
      <c r="H85" s="8">
        <f>SUMIFS(TaxableValuation[Taxable Ag Land],TaxableValuation[Dist],$C85,TaxableValuation[Tif_NonTIF],$A$4)</f>
        <v>0</v>
      </c>
      <c r="I85" s="8">
        <f>SUMIFS(TaxableValuation[Taxable Ag Building],TaxableValuation[Dist],$C85,TaxableValuation[Tif_NonTIF],$A$4)</f>
        <v>0</v>
      </c>
      <c r="J85" s="8">
        <f>SUMIFS(TaxableValuation[Taxable Commercial],TaxableValuation[Dist],$C85,TaxableValuation[Tif_NonTIF],$A$4)</f>
        <v>43048931</v>
      </c>
      <c r="K85" s="8">
        <f>SUMIFS(TaxableValuation[Taxable Industrial],TaxableValuation[Dist],$C85,TaxableValuation[Tif_NonTIF],$A$4)</f>
        <v>51186</v>
      </c>
      <c r="L85" s="8">
        <f>SUMIFS(TaxableValuation[Taxable Reserved],TaxableValuation[Dist],$C85,TaxableValuation[Tif_NonTIF],$A$4)</f>
        <v>0</v>
      </c>
      <c r="M85" s="8">
        <f>SUMIFS(TaxableValuation[Taxable Reserved2],TaxableValuation[Dist],$C85,TaxableValuation[Tif_NonTIF],$A$4)</f>
        <v>0</v>
      </c>
      <c r="N85" s="8">
        <f>SUMIFS(TaxableValuation[Taxable Railroads],TaxableValuation[Dist],$C85,TaxableValuation[Tif_NonTIF],$A$4)</f>
        <v>0</v>
      </c>
      <c r="O85" s="8">
        <f>SUMIFS(TaxableValuation[Taxable Utilities],TaxableValuation[Dist],$C85,TaxableValuation[Tif_NonTIF],$A$4)</f>
        <v>0</v>
      </c>
      <c r="P85" s="8">
        <f>SUMIFS(TaxableValuation[Taxable Other],TaxableValuation[Dist],$C85,TaxableValuation[Tif_NonTIF],$A$4)</f>
        <v>0</v>
      </c>
      <c r="Q85" s="8">
        <f>SUMIFS(TaxableValuation[Taxable Gross],TaxableValuation[Dist],$C85,TaxableValuation[Tif_NonTIF],$A$4)</f>
        <v>70959994</v>
      </c>
      <c r="R85" s="8">
        <f>SUMIFS(TaxableValuation[Taxable Military Exempt],TaxableValuation[Dist],$C85,TaxableValuation[Tif_NonTIF],$A$4)</f>
        <v>0</v>
      </c>
      <c r="S85" s="8">
        <f>SUMIFS(TaxableValuation[Taxable Net],TaxableValuation[Dist],$C85,TaxableValuation[Tif_NonTIF],$A$4)</f>
        <v>70959994</v>
      </c>
      <c r="T85" s="8">
        <f>SUMIFS(TaxableValuation[Taxable Gas &amp; Elec Utilities],TaxableValuation[Dist],$C85,TaxableValuation[Tif_NonTIF],$A$4)</f>
        <v>0</v>
      </c>
      <c r="U85" s="8">
        <f t="shared" si="1"/>
        <v>70959994</v>
      </c>
    </row>
    <row r="86" spans="1:21" x14ac:dyDescent="0.25">
      <c r="A86">
        <f>'Assessed Non-TIF'!A86</f>
        <v>2024</v>
      </c>
      <c r="B86" t="str">
        <f>'Assessed Non-TIF'!B86</f>
        <v>13</v>
      </c>
      <c r="C86" t="str">
        <f>'Assessed Non-TIF'!C86</f>
        <v>1503</v>
      </c>
      <c r="D86" t="str">
        <f>'Assessed Non-TIF'!D86</f>
        <v>1503</v>
      </c>
      <c r="E86" t="str">
        <f>'Assessed Non-TIF'!E86</f>
        <v>CRESTON</v>
      </c>
      <c r="F86" t="str">
        <f>'Assessed Non-TIF'!F86</f>
        <v>Creston</v>
      </c>
      <c r="G86" s="8">
        <f>SUMIFS(TaxableValuation[Taxable Residential],TaxableValuation[Dist],$C86,TaxableValuation[Tif_NonTIF],$A$4)</f>
        <v>2570827</v>
      </c>
      <c r="H86" s="8">
        <f>SUMIFS(TaxableValuation[Taxable Ag Land],TaxableValuation[Dist],$C86,TaxableValuation[Tif_NonTIF],$A$4)</f>
        <v>0</v>
      </c>
      <c r="I86" s="8">
        <f>SUMIFS(TaxableValuation[Taxable Ag Building],TaxableValuation[Dist],$C86,TaxableValuation[Tif_NonTIF],$A$4)</f>
        <v>0</v>
      </c>
      <c r="J86" s="8">
        <f>SUMIFS(TaxableValuation[Taxable Commercial],TaxableValuation[Dist],$C86,TaxableValuation[Tif_NonTIF],$A$4)</f>
        <v>802133</v>
      </c>
      <c r="K86" s="8">
        <f>SUMIFS(TaxableValuation[Taxable Industrial],TaxableValuation[Dist],$C86,TaxableValuation[Tif_NonTIF],$A$4)</f>
        <v>4499892</v>
      </c>
      <c r="L86" s="8">
        <f>SUMIFS(TaxableValuation[Taxable Reserved],TaxableValuation[Dist],$C86,TaxableValuation[Tif_NonTIF],$A$4)</f>
        <v>0</v>
      </c>
      <c r="M86" s="8">
        <f>SUMIFS(TaxableValuation[Taxable Reserved2],TaxableValuation[Dist],$C86,TaxableValuation[Tif_NonTIF],$A$4)</f>
        <v>0</v>
      </c>
      <c r="N86" s="8">
        <f>SUMIFS(TaxableValuation[Taxable Railroads],TaxableValuation[Dist],$C86,TaxableValuation[Tif_NonTIF],$A$4)</f>
        <v>0</v>
      </c>
      <c r="O86" s="8">
        <f>SUMIFS(TaxableValuation[Taxable Utilities],TaxableValuation[Dist],$C86,TaxableValuation[Tif_NonTIF],$A$4)</f>
        <v>0</v>
      </c>
      <c r="P86" s="8">
        <f>SUMIFS(TaxableValuation[Taxable Other],TaxableValuation[Dist],$C86,TaxableValuation[Tif_NonTIF],$A$4)</f>
        <v>0</v>
      </c>
      <c r="Q86" s="8">
        <f>SUMIFS(TaxableValuation[Taxable Gross],TaxableValuation[Dist],$C86,TaxableValuation[Tif_NonTIF],$A$4)</f>
        <v>7872852</v>
      </c>
      <c r="R86" s="8">
        <f>SUMIFS(TaxableValuation[Taxable Military Exempt],TaxableValuation[Dist],$C86,TaxableValuation[Tif_NonTIF],$A$4)</f>
        <v>0</v>
      </c>
      <c r="S86" s="8">
        <f>SUMIFS(TaxableValuation[Taxable Net],TaxableValuation[Dist],$C86,TaxableValuation[Tif_NonTIF],$A$4)</f>
        <v>7872852</v>
      </c>
      <c r="T86" s="8">
        <f>SUMIFS(TaxableValuation[Taxable Gas &amp; Elec Utilities],TaxableValuation[Dist],$C86,TaxableValuation[Tif_NonTIF],$A$4)</f>
        <v>0</v>
      </c>
      <c r="U86" s="8">
        <f t="shared" si="1"/>
        <v>7872852</v>
      </c>
    </row>
    <row r="87" spans="1:21" x14ac:dyDescent="0.25">
      <c r="A87">
        <f>'Assessed Non-TIF'!A87</f>
        <v>2024</v>
      </c>
      <c r="B87" t="str">
        <f>'Assessed Non-TIF'!B87</f>
        <v>11</v>
      </c>
      <c r="C87" t="str">
        <f>'Assessed Non-TIF'!C87</f>
        <v>1576</v>
      </c>
      <c r="D87" t="str">
        <f>'Assessed Non-TIF'!D87</f>
        <v>1576</v>
      </c>
      <c r="E87" t="str">
        <f>'Assessed Non-TIF'!E87</f>
        <v>DALLAS CENTER-GRIMES</v>
      </c>
      <c r="F87" t="str">
        <f>'Assessed Non-TIF'!F87</f>
        <v>Dallas Center-Grimes</v>
      </c>
      <c r="G87" s="8">
        <f>SUMIFS(TaxableValuation[Taxable Residential],TaxableValuation[Dist],$C87,TaxableValuation[Tif_NonTIF],$A$4)</f>
        <v>115437076</v>
      </c>
      <c r="H87" s="8">
        <f>SUMIFS(TaxableValuation[Taxable Ag Land],TaxableValuation[Dist],$C87,TaxableValuation[Tif_NonTIF],$A$4)</f>
        <v>0</v>
      </c>
      <c r="I87" s="8">
        <f>SUMIFS(TaxableValuation[Taxable Ag Building],TaxableValuation[Dist],$C87,TaxableValuation[Tif_NonTIF],$A$4)</f>
        <v>0</v>
      </c>
      <c r="J87" s="8">
        <f>SUMIFS(TaxableValuation[Taxable Commercial],TaxableValuation[Dist],$C87,TaxableValuation[Tif_NonTIF],$A$4)</f>
        <v>121733967</v>
      </c>
      <c r="K87" s="8">
        <f>SUMIFS(TaxableValuation[Taxable Industrial],TaxableValuation[Dist],$C87,TaxableValuation[Tif_NonTIF],$A$4)</f>
        <v>10991278</v>
      </c>
      <c r="L87" s="8">
        <f>SUMIFS(TaxableValuation[Taxable Reserved],TaxableValuation[Dist],$C87,TaxableValuation[Tif_NonTIF],$A$4)</f>
        <v>0</v>
      </c>
      <c r="M87" s="8">
        <f>SUMIFS(TaxableValuation[Taxable Reserved2],TaxableValuation[Dist],$C87,TaxableValuation[Tif_NonTIF],$A$4)</f>
        <v>0</v>
      </c>
      <c r="N87" s="8">
        <f>SUMIFS(TaxableValuation[Taxable Railroads],TaxableValuation[Dist],$C87,TaxableValuation[Tif_NonTIF],$A$4)</f>
        <v>0</v>
      </c>
      <c r="O87" s="8">
        <f>SUMIFS(TaxableValuation[Taxable Utilities],TaxableValuation[Dist],$C87,TaxableValuation[Tif_NonTIF],$A$4)</f>
        <v>0</v>
      </c>
      <c r="P87" s="8">
        <f>SUMIFS(TaxableValuation[Taxable Other],TaxableValuation[Dist],$C87,TaxableValuation[Tif_NonTIF],$A$4)</f>
        <v>0</v>
      </c>
      <c r="Q87" s="8">
        <f>SUMIFS(TaxableValuation[Taxable Gross],TaxableValuation[Dist],$C87,TaxableValuation[Tif_NonTIF],$A$4)</f>
        <v>248162321</v>
      </c>
      <c r="R87" s="8">
        <f>SUMIFS(TaxableValuation[Taxable Military Exempt],TaxableValuation[Dist],$C87,TaxableValuation[Tif_NonTIF],$A$4)</f>
        <v>0</v>
      </c>
      <c r="S87" s="8">
        <f>SUMIFS(TaxableValuation[Taxable Net],TaxableValuation[Dist],$C87,TaxableValuation[Tif_NonTIF],$A$4)</f>
        <v>248162321</v>
      </c>
      <c r="T87" s="8">
        <f>SUMIFS(TaxableValuation[Taxable Gas &amp; Elec Utilities],TaxableValuation[Dist],$C87,TaxableValuation[Tif_NonTIF],$A$4)</f>
        <v>0</v>
      </c>
      <c r="U87" s="8">
        <f t="shared" si="1"/>
        <v>248162321</v>
      </c>
    </row>
    <row r="88" spans="1:21" x14ac:dyDescent="0.25">
      <c r="A88">
        <f>'Assessed Non-TIF'!A88</f>
        <v>2024</v>
      </c>
      <c r="B88" t="str">
        <f>'Assessed Non-TIF'!B88</f>
        <v>15</v>
      </c>
      <c r="C88" t="str">
        <f>'Assessed Non-TIF'!C88</f>
        <v>1602</v>
      </c>
      <c r="D88" t="str">
        <f>'Assessed Non-TIF'!D88</f>
        <v>1602</v>
      </c>
      <c r="E88" t="str">
        <f>'Assessed Non-TIF'!E88</f>
        <v>DANVILLE</v>
      </c>
      <c r="F88" t="str">
        <f>'Assessed Non-TIF'!F88</f>
        <v>Danville</v>
      </c>
      <c r="G88" s="8">
        <f>SUMIFS(TaxableValuation[Taxable Residential],TaxableValuation[Dist],$C88,TaxableValuation[Tif_NonTIF],$A$4)</f>
        <v>0</v>
      </c>
      <c r="H88" s="8">
        <f>SUMIFS(TaxableValuation[Taxable Ag Land],TaxableValuation[Dist],$C88,TaxableValuation[Tif_NonTIF],$A$4)</f>
        <v>0</v>
      </c>
      <c r="I88" s="8">
        <f>SUMIFS(TaxableValuation[Taxable Ag Building],TaxableValuation[Dist],$C88,TaxableValuation[Tif_NonTIF],$A$4)</f>
        <v>0</v>
      </c>
      <c r="J88" s="8">
        <f>SUMIFS(TaxableValuation[Taxable Commercial],TaxableValuation[Dist],$C88,TaxableValuation[Tif_NonTIF],$A$4)</f>
        <v>0</v>
      </c>
      <c r="K88" s="8">
        <f>SUMIFS(TaxableValuation[Taxable Industrial],TaxableValuation[Dist],$C88,TaxableValuation[Tif_NonTIF],$A$4)</f>
        <v>0</v>
      </c>
      <c r="L88" s="8">
        <f>SUMIFS(TaxableValuation[Taxable Reserved],TaxableValuation[Dist],$C88,TaxableValuation[Tif_NonTIF],$A$4)</f>
        <v>0</v>
      </c>
      <c r="M88" s="8">
        <f>SUMIFS(TaxableValuation[Taxable Reserved2],TaxableValuation[Dist],$C88,TaxableValuation[Tif_NonTIF],$A$4)</f>
        <v>0</v>
      </c>
      <c r="N88" s="8">
        <f>SUMIFS(TaxableValuation[Taxable Railroads],TaxableValuation[Dist],$C88,TaxableValuation[Tif_NonTIF],$A$4)</f>
        <v>0</v>
      </c>
      <c r="O88" s="8">
        <f>SUMIFS(TaxableValuation[Taxable Utilities],TaxableValuation[Dist],$C88,TaxableValuation[Tif_NonTIF],$A$4)</f>
        <v>0</v>
      </c>
      <c r="P88" s="8">
        <f>SUMIFS(TaxableValuation[Taxable Other],TaxableValuation[Dist],$C88,TaxableValuation[Tif_NonTIF],$A$4)</f>
        <v>0</v>
      </c>
      <c r="Q88" s="8">
        <f>SUMIFS(TaxableValuation[Taxable Gross],TaxableValuation[Dist],$C88,TaxableValuation[Tif_NonTIF],$A$4)</f>
        <v>0</v>
      </c>
      <c r="R88" s="8">
        <f>SUMIFS(TaxableValuation[Taxable Military Exempt],TaxableValuation[Dist],$C88,TaxableValuation[Tif_NonTIF],$A$4)</f>
        <v>0</v>
      </c>
      <c r="S88" s="8">
        <f>SUMIFS(TaxableValuation[Taxable Net],TaxableValuation[Dist],$C88,TaxableValuation[Tif_NonTIF],$A$4)</f>
        <v>0</v>
      </c>
      <c r="T88" s="8">
        <f>SUMIFS(TaxableValuation[Taxable Gas &amp; Elec Utilities],TaxableValuation[Dist],$C88,TaxableValuation[Tif_NonTIF],$A$4)</f>
        <v>0</v>
      </c>
      <c r="U88" s="8">
        <f t="shared" si="1"/>
        <v>0</v>
      </c>
    </row>
    <row r="89" spans="1:21" x14ac:dyDescent="0.25">
      <c r="A89">
        <f>'Assessed Non-TIF'!A89</f>
        <v>2024</v>
      </c>
      <c r="B89" t="str">
        <f>'Assessed Non-TIF'!B89</f>
        <v>09</v>
      </c>
      <c r="C89" t="str">
        <f>'Assessed Non-TIF'!C89</f>
        <v>1611</v>
      </c>
      <c r="D89" t="str">
        <f>'Assessed Non-TIF'!D89</f>
        <v>1611</v>
      </c>
      <c r="E89" t="str">
        <f>'Assessed Non-TIF'!E89</f>
        <v>DAVENPORT</v>
      </c>
      <c r="F89" t="str">
        <f>'Assessed Non-TIF'!F89</f>
        <v>Davenport</v>
      </c>
      <c r="G89" s="8">
        <f>SUMIFS(TaxableValuation[Taxable Residential],TaxableValuation[Dist],$C89,TaxableValuation[Tif_NonTIF],$A$4)</f>
        <v>36394597</v>
      </c>
      <c r="H89" s="8">
        <f>SUMIFS(TaxableValuation[Taxable Ag Land],TaxableValuation[Dist],$C89,TaxableValuation[Tif_NonTIF],$A$4)</f>
        <v>0</v>
      </c>
      <c r="I89" s="8">
        <f>SUMIFS(TaxableValuation[Taxable Ag Building],TaxableValuation[Dist],$C89,TaxableValuation[Tif_NonTIF],$A$4)</f>
        <v>0</v>
      </c>
      <c r="J89" s="8">
        <f>SUMIFS(TaxableValuation[Taxable Commercial],TaxableValuation[Dist],$C89,TaxableValuation[Tif_NonTIF],$A$4)</f>
        <v>119052475</v>
      </c>
      <c r="K89" s="8">
        <f>SUMIFS(TaxableValuation[Taxable Industrial],TaxableValuation[Dist],$C89,TaxableValuation[Tif_NonTIF],$A$4)</f>
        <v>838</v>
      </c>
      <c r="L89" s="8">
        <f>SUMIFS(TaxableValuation[Taxable Reserved],TaxableValuation[Dist],$C89,TaxableValuation[Tif_NonTIF],$A$4)</f>
        <v>0</v>
      </c>
      <c r="M89" s="8">
        <f>SUMIFS(TaxableValuation[Taxable Reserved2],TaxableValuation[Dist],$C89,TaxableValuation[Tif_NonTIF],$A$4)</f>
        <v>0</v>
      </c>
      <c r="N89" s="8">
        <f>SUMIFS(TaxableValuation[Taxable Railroads],TaxableValuation[Dist],$C89,TaxableValuation[Tif_NonTIF],$A$4)</f>
        <v>0</v>
      </c>
      <c r="O89" s="8">
        <f>SUMIFS(TaxableValuation[Taxable Utilities],TaxableValuation[Dist],$C89,TaxableValuation[Tif_NonTIF],$A$4)</f>
        <v>0</v>
      </c>
      <c r="P89" s="8">
        <f>SUMIFS(TaxableValuation[Taxable Other],TaxableValuation[Dist],$C89,TaxableValuation[Tif_NonTIF],$A$4)</f>
        <v>0</v>
      </c>
      <c r="Q89" s="8">
        <f>SUMIFS(TaxableValuation[Taxable Gross],TaxableValuation[Dist],$C89,TaxableValuation[Tif_NonTIF],$A$4)</f>
        <v>155447910</v>
      </c>
      <c r="R89" s="8">
        <f>SUMIFS(TaxableValuation[Taxable Military Exempt],TaxableValuation[Dist],$C89,TaxableValuation[Tif_NonTIF],$A$4)</f>
        <v>7408</v>
      </c>
      <c r="S89" s="8">
        <f>SUMIFS(TaxableValuation[Taxable Net],TaxableValuation[Dist],$C89,TaxableValuation[Tif_NonTIF],$A$4)</f>
        <v>155440502</v>
      </c>
      <c r="T89" s="8">
        <f>SUMIFS(TaxableValuation[Taxable Gas &amp; Elec Utilities],TaxableValuation[Dist],$C89,TaxableValuation[Tif_NonTIF],$A$4)</f>
        <v>0</v>
      </c>
      <c r="U89" s="8">
        <f t="shared" si="1"/>
        <v>155440502</v>
      </c>
    </row>
    <row r="90" spans="1:21" x14ac:dyDescent="0.25">
      <c r="A90">
        <f>'Assessed Non-TIF'!A90</f>
        <v>2024</v>
      </c>
      <c r="B90" t="str">
        <f>'Assessed Non-TIF'!B90</f>
        <v>15</v>
      </c>
      <c r="C90" t="str">
        <f>'Assessed Non-TIF'!C90</f>
        <v>1619</v>
      </c>
      <c r="D90" t="str">
        <f>'Assessed Non-TIF'!D90</f>
        <v>1619</v>
      </c>
      <c r="E90" t="str">
        <f>'Assessed Non-TIF'!E90</f>
        <v>DAVIS COUNTY</v>
      </c>
      <c r="F90" t="str">
        <f>'Assessed Non-TIF'!F90</f>
        <v>Davis County</v>
      </c>
      <c r="G90" s="8">
        <f>SUMIFS(TaxableValuation[Taxable Residential],TaxableValuation[Dist],$C90,TaxableValuation[Tif_NonTIF],$A$4)</f>
        <v>9521948</v>
      </c>
      <c r="H90" s="8">
        <f>SUMIFS(TaxableValuation[Taxable Ag Land],TaxableValuation[Dist],$C90,TaxableValuation[Tif_NonTIF],$A$4)</f>
        <v>0</v>
      </c>
      <c r="I90" s="8">
        <f>SUMIFS(TaxableValuation[Taxable Ag Building],TaxableValuation[Dist],$C90,TaxableValuation[Tif_NonTIF],$A$4)</f>
        <v>0</v>
      </c>
      <c r="J90" s="8">
        <f>SUMIFS(TaxableValuation[Taxable Commercial],TaxableValuation[Dist],$C90,TaxableValuation[Tif_NonTIF],$A$4)</f>
        <v>10527282</v>
      </c>
      <c r="K90" s="8">
        <f>SUMIFS(TaxableValuation[Taxable Industrial],TaxableValuation[Dist],$C90,TaxableValuation[Tif_NonTIF],$A$4)</f>
        <v>3576822</v>
      </c>
      <c r="L90" s="8">
        <f>SUMIFS(TaxableValuation[Taxable Reserved],TaxableValuation[Dist],$C90,TaxableValuation[Tif_NonTIF],$A$4)</f>
        <v>0</v>
      </c>
      <c r="M90" s="8">
        <f>SUMIFS(TaxableValuation[Taxable Reserved2],TaxableValuation[Dist],$C90,TaxableValuation[Tif_NonTIF],$A$4)</f>
        <v>0</v>
      </c>
      <c r="N90" s="8">
        <f>SUMIFS(TaxableValuation[Taxable Railroads],TaxableValuation[Dist],$C90,TaxableValuation[Tif_NonTIF],$A$4)</f>
        <v>0</v>
      </c>
      <c r="O90" s="8">
        <f>SUMIFS(TaxableValuation[Taxable Utilities],TaxableValuation[Dist],$C90,TaxableValuation[Tif_NonTIF],$A$4)</f>
        <v>0</v>
      </c>
      <c r="P90" s="8">
        <f>SUMIFS(TaxableValuation[Taxable Other],TaxableValuation[Dist],$C90,TaxableValuation[Tif_NonTIF],$A$4)</f>
        <v>0</v>
      </c>
      <c r="Q90" s="8">
        <f>SUMIFS(TaxableValuation[Taxable Gross],TaxableValuation[Dist],$C90,TaxableValuation[Tif_NonTIF],$A$4)</f>
        <v>23626052</v>
      </c>
      <c r="R90" s="8">
        <f>SUMIFS(TaxableValuation[Taxable Military Exempt],TaxableValuation[Dist],$C90,TaxableValuation[Tif_NonTIF],$A$4)</f>
        <v>0</v>
      </c>
      <c r="S90" s="8">
        <f>SUMIFS(TaxableValuation[Taxable Net],TaxableValuation[Dist],$C90,TaxableValuation[Tif_NonTIF],$A$4)</f>
        <v>23626052</v>
      </c>
      <c r="T90" s="8">
        <f>SUMIFS(TaxableValuation[Taxable Gas &amp; Elec Utilities],TaxableValuation[Dist],$C90,TaxableValuation[Tif_NonTIF],$A$4)</f>
        <v>0</v>
      </c>
      <c r="U90" s="8">
        <f t="shared" si="1"/>
        <v>23626052</v>
      </c>
    </row>
    <row r="91" spans="1:21" x14ac:dyDescent="0.25">
      <c r="A91">
        <f>'Assessed Non-TIF'!A91</f>
        <v>2024</v>
      </c>
      <c r="B91" t="str">
        <f>'Assessed Non-TIF'!B91</f>
        <v>01</v>
      </c>
      <c r="C91" t="str">
        <f>'Assessed Non-TIF'!C91</f>
        <v>1638</v>
      </c>
      <c r="D91" t="str">
        <f>'Assessed Non-TIF'!D91</f>
        <v>1638</v>
      </c>
      <c r="E91" t="str">
        <f>'Assessed Non-TIF'!E91</f>
        <v>DECORAH</v>
      </c>
      <c r="F91" t="str">
        <f>'Assessed Non-TIF'!F91</f>
        <v>Decorah</v>
      </c>
      <c r="G91" s="8">
        <f>SUMIFS(TaxableValuation[Taxable Residential],TaxableValuation[Dist],$C91,TaxableValuation[Tif_NonTIF],$A$4)</f>
        <v>0</v>
      </c>
      <c r="H91" s="8">
        <f>SUMIFS(TaxableValuation[Taxable Ag Land],TaxableValuation[Dist],$C91,TaxableValuation[Tif_NonTIF],$A$4)</f>
        <v>0</v>
      </c>
      <c r="I91" s="8">
        <f>SUMIFS(TaxableValuation[Taxable Ag Building],TaxableValuation[Dist],$C91,TaxableValuation[Tif_NonTIF],$A$4)</f>
        <v>0</v>
      </c>
      <c r="J91" s="8">
        <f>SUMIFS(TaxableValuation[Taxable Commercial],TaxableValuation[Dist],$C91,TaxableValuation[Tif_NonTIF],$A$4)</f>
        <v>4926962</v>
      </c>
      <c r="K91" s="8">
        <f>SUMIFS(TaxableValuation[Taxable Industrial],TaxableValuation[Dist],$C91,TaxableValuation[Tif_NonTIF],$A$4)</f>
        <v>0</v>
      </c>
      <c r="L91" s="8">
        <f>SUMIFS(TaxableValuation[Taxable Reserved],TaxableValuation[Dist],$C91,TaxableValuation[Tif_NonTIF],$A$4)</f>
        <v>0</v>
      </c>
      <c r="M91" s="8">
        <f>SUMIFS(TaxableValuation[Taxable Reserved2],TaxableValuation[Dist],$C91,TaxableValuation[Tif_NonTIF],$A$4)</f>
        <v>0</v>
      </c>
      <c r="N91" s="8">
        <f>SUMIFS(TaxableValuation[Taxable Railroads],TaxableValuation[Dist],$C91,TaxableValuation[Tif_NonTIF],$A$4)</f>
        <v>0</v>
      </c>
      <c r="O91" s="8">
        <f>SUMIFS(TaxableValuation[Taxable Utilities],TaxableValuation[Dist],$C91,TaxableValuation[Tif_NonTIF],$A$4)</f>
        <v>0</v>
      </c>
      <c r="P91" s="8">
        <f>SUMIFS(TaxableValuation[Taxable Other],TaxableValuation[Dist],$C91,TaxableValuation[Tif_NonTIF],$A$4)</f>
        <v>0</v>
      </c>
      <c r="Q91" s="8">
        <f>SUMIFS(TaxableValuation[Taxable Gross],TaxableValuation[Dist],$C91,TaxableValuation[Tif_NonTIF],$A$4)</f>
        <v>4926962</v>
      </c>
      <c r="R91" s="8">
        <f>SUMIFS(TaxableValuation[Taxable Military Exempt],TaxableValuation[Dist],$C91,TaxableValuation[Tif_NonTIF],$A$4)</f>
        <v>0</v>
      </c>
      <c r="S91" s="8">
        <f>SUMIFS(TaxableValuation[Taxable Net],TaxableValuation[Dist],$C91,TaxableValuation[Tif_NonTIF],$A$4)</f>
        <v>4926962</v>
      </c>
      <c r="T91" s="8">
        <f>SUMIFS(TaxableValuation[Taxable Gas &amp; Elec Utilities],TaxableValuation[Dist],$C91,TaxableValuation[Tif_NonTIF],$A$4)</f>
        <v>0</v>
      </c>
      <c r="U91" s="8">
        <f t="shared" si="1"/>
        <v>4926962</v>
      </c>
    </row>
    <row r="92" spans="1:21" x14ac:dyDescent="0.25">
      <c r="A92">
        <f>'Assessed Non-TIF'!A92</f>
        <v>2024</v>
      </c>
      <c r="B92" t="str">
        <f>'Assessed Non-TIF'!B92</f>
        <v>09</v>
      </c>
      <c r="C92" t="str">
        <f>'Assessed Non-TIF'!C92</f>
        <v>1675</v>
      </c>
      <c r="D92" t="str">
        <f>'Assessed Non-TIF'!D92</f>
        <v>1675</v>
      </c>
      <c r="E92" t="str">
        <f>'Assessed Non-TIF'!E92</f>
        <v>DELWOOD</v>
      </c>
      <c r="F92" t="str">
        <f>'Assessed Non-TIF'!F92</f>
        <v>Delwood</v>
      </c>
      <c r="G92" s="8">
        <f>SUMIFS(TaxableValuation[Taxable Residential],TaxableValuation[Dist],$C92,TaxableValuation[Tif_NonTIF],$A$4)</f>
        <v>0</v>
      </c>
      <c r="H92" s="8">
        <f>SUMIFS(TaxableValuation[Taxable Ag Land],TaxableValuation[Dist],$C92,TaxableValuation[Tif_NonTIF],$A$4)</f>
        <v>0</v>
      </c>
      <c r="I92" s="8">
        <f>SUMIFS(TaxableValuation[Taxable Ag Building],TaxableValuation[Dist],$C92,TaxableValuation[Tif_NonTIF],$A$4)</f>
        <v>0</v>
      </c>
      <c r="J92" s="8">
        <f>SUMIFS(TaxableValuation[Taxable Commercial],TaxableValuation[Dist],$C92,TaxableValuation[Tif_NonTIF],$A$4)</f>
        <v>0</v>
      </c>
      <c r="K92" s="8">
        <f>SUMIFS(TaxableValuation[Taxable Industrial],TaxableValuation[Dist],$C92,TaxableValuation[Tif_NonTIF],$A$4)</f>
        <v>0</v>
      </c>
      <c r="L92" s="8">
        <f>SUMIFS(TaxableValuation[Taxable Reserved],TaxableValuation[Dist],$C92,TaxableValuation[Tif_NonTIF],$A$4)</f>
        <v>0</v>
      </c>
      <c r="M92" s="8">
        <f>SUMIFS(TaxableValuation[Taxable Reserved2],TaxableValuation[Dist],$C92,TaxableValuation[Tif_NonTIF],$A$4)</f>
        <v>0</v>
      </c>
      <c r="N92" s="8">
        <f>SUMIFS(TaxableValuation[Taxable Railroads],TaxableValuation[Dist],$C92,TaxableValuation[Tif_NonTIF],$A$4)</f>
        <v>0</v>
      </c>
      <c r="O92" s="8">
        <f>SUMIFS(TaxableValuation[Taxable Utilities],TaxableValuation[Dist],$C92,TaxableValuation[Tif_NonTIF],$A$4)</f>
        <v>0</v>
      </c>
      <c r="P92" s="8">
        <f>SUMIFS(TaxableValuation[Taxable Other],TaxableValuation[Dist],$C92,TaxableValuation[Tif_NonTIF],$A$4)</f>
        <v>0</v>
      </c>
      <c r="Q92" s="8">
        <f>SUMIFS(TaxableValuation[Taxable Gross],TaxableValuation[Dist],$C92,TaxableValuation[Tif_NonTIF],$A$4)</f>
        <v>0</v>
      </c>
      <c r="R92" s="8">
        <f>SUMIFS(TaxableValuation[Taxable Military Exempt],TaxableValuation[Dist],$C92,TaxableValuation[Tif_NonTIF],$A$4)</f>
        <v>0</v>
      </c>
      <c r="S92" s="8">
        <f>SUMIFS(TaxableValuation[Taxable Net],TaxableValuation[Dist],$C92,TaxableValuation[Tif_NonTIF],$A$4)</f>
        <v>0</v>
      </c>
      <c r="T92" s="8">
        <f>SUMIFS(TaxableValuation[Taxable Gas &amp; Elec Utilities],TaxableValuation[Dist],$C92,TaxableValuation[Tif_NonTIF],$A$4)</f>
        <v>0</v>
      </c>
      <c r="U92" s="8">
        <f t="shared" si="1"/>
        <v>0</v>
      </c>
    </row>
    <row r="93" spans="1:21" x14ac:dyDescent="0.25">
      <c r="A93">
        <f>'Assessed Non-TIF'!A93</f>
        <v>2024</v>
      </c>
      <c r="B93" t="str">
        <f>'Assessed Non-TIF'!B93</f>
        <v>12</v>
      </c>
      <c r="C93" t="str">
        <f>'Assessed Non-TIF'!C93</f>
        <v>1701</v>
      </c>
      <c r="D93" t="str">
        <f>'Assessed Non-TIF'!D93</f>
        <v>1701</v>
      </c>
      <c r="E93" t="str">
        <f>'Assessed Non-TIF'!E93</f>
        <v>DENISON</v>
      </c>
      <c r="F93" t="str">
        <f>'Assessed Non-TIF'!F93</f>
        <v>Denison</v>
      </c>
      <c r="G93" s="8">
        <f>SUMIFS(TaxableValuation[Taxable Residential],TaxableValuation[Dist],$C93,TaxableValuation[Tif_NonTIF],$A$4)</f>
        <v>4120224</v>
      </c>
      <c r="H93" s="8">
        <f>SUMIFS(TaxableValuation[Taxable Ag Land],TaxableValuation[Dist],$C93,TaxableValuation[Tif_NonTIF],$A$4)</f>
        <v>0</v>
      </c>
      <c r="I93" s="8">
        <f>SUMIFS(TaxableValuation[Taxable Ag Building],TaxableValuation[Dist],$C93,TaxableValuation[Tif_NonTIF],$A$4)</f>
        <v>0</v>
      </c>
      <c r="J93" s="8">
        <f>SUMIFS(TaxableValuation[Taxable Commercial],TaxableValuation[Dist],$C93,TaxableValuation[Tif_NonTIF],$A$4)</f>
        <v>4154801</v>
      </c>
      <c r="K93" s="8">
        <f>SUMIFS(TaxableValuation[Taxable Industrial],TaxableValuation[Dist],$C93,TaxableValuation[Tif_NonTIF],$A$4)</f>
        <v>250105</v>
      </c>
      <c r="L93" s="8">
        <f>SUMIFS(TaxableValuation[Taxable Reserved],TaxableValuation[Dist],$C93,TaxableValuation[Tif_NonTIF],$A$4)</f>
        <v>0</v>
      </c>
      <c r="M93" s="8">
        <f>SUMIFS(TaxableValuation[Taxable Reserved2],TaxableValuation[Dist],$C93,TaxableValuation[Tif_NonTIF],$A$4)</f>
        <v>0</v>
      </c>
      <c r="N93" s="8">
        <f>SUMIFS(TaxableValuation[Taxable Railroads],TaxableValuation[Dist],$C93,TaxableValuation[Tif_NonTIF],$A$4)</f>
        <v>0</v>
      </c>
      <c r="O93" s="8">
        <f>SUMIFS(TaxableValuation[Taxable Utilities],TaxableValuation[Dist],$C93,TaxableValuation[Tif_NonTIF],$A$4)</f>
        <v>0</v>
      </c>
      <c r="P93" s="8">
        <f>SUMIFS(TaxableValuation[Taxable Other],TaxableValuation[Dist],$C93,TaxableValuation[Tif_NonTIF],$A$4)</f>
        <v>0</v>
      </c>
      <c r="Q93" s="8">
        <f>SUMIFS(TaxableValuation[Taxable Gross],TaxableValuation[Dist],$C93,TaxableValuation[Tif_NonTIF],$A$4)</f>
        <v>8525130</v>
      </c>
      <c r="R93" s="8">
        <f>SUMIFS(TaxableValuation[Taxable Military Exempt],TaxableValuation[Dist],$C93,TaxableValuation[Tif_NonTIF],$A$4)</f>
        <v>0</v>
      </c>
      <c r="S93" s="8">
        <f>SUMIFS(TaxableValuation[Taxable Net],TaxableValuation[Dist],$C93,TaxableValuation[Tif_NonTIF],$A$4)</f>
        <v>8525130</v>
      </c>
      <c r="T93" s="8">
        <f>SUMIFS(TaxableValuation[Taxable Gas &amp; Elec Utilities],TaxableValuation[Dist],$C93,TaxableValuation[Tif_NonTIF],$A$4)</f>
        <v>0</v>
      </c>
      <c r="U93" s="8">
        <f t="shared" si="1"/>
        <v>8525130</v>
      </c>
    </row>
    <row r="94" spans="1:21" x14ac:dyDescent="0.25">
      <c r="A94">
        <f>'Assessed Non-TIF'!A94</f>
        <v>2024</v>
      </c>
      <c r="B94" t="str">
        <f>'Assessed Non-TIF'!B94</f>
        <v>07</v>
      </c>
      <c r="C94" t="str">
        <f>'Assessed Non-TIF'!C94</f>
        <v>1719</v>
      </c>
      <c r="D94" t="str">
        <f>'Assessed Non-TIF'!D94</f>
        <v>1719</v>
      </c>
      <c r="E94" t="str">
        <f>'Assessed Non-TIF'!E94</f>
        <v>DENVER</v>
      </c>
      <c r="F94" t="str">
        <f>'Assessed Non-TIF'!F94</f>
        <v>Denver</v>
      </c>
      <c r="G94" s="8">
        <f>SUMIFS(TaxableValuation[Taxable Residential],TaxableValuation[Dist],$C94,TaxableValuation[Tif_NonTIF],$A$4)</f>
        <v>8105615</v>
      </c>
      <c r="H94" s="8">
        <f>SUMIFS(TaxableValuation[Taxable Ag Land],TaxableValuation[Dist],$C94,TaxableValuation[Tif_NonTIF],$A$4)</f>
        <v>0</v>
      </c>
      <c r="I94" s="8">
        <f>SUMIFS(TaxableValuation[Taxable Ag Building],TaxableValuation[Dist],$C94,TaxableValuation[Tif_NonTIF],$A$4)</f>
        <v>0</v>
      </c>
      <c r="J94" s="8">
        <f>SUMIFS(TaxableValuation[Taxable Commercial],TaxableValuation[Dist],$C94,TaxableValuation[Tif_NonTIF],$A$4)</f>
        <v>1549337</v>
      </c>
      <c r="K94" s="8">
        <f>SUMIFS(TaxableValuation[Taxable Industrial],TaxableValuation[Dist],$C94,TaxableValuation[Tif_NonTIF],$A$4)</f>
        <v>235139</v>
      </c>
      <c r="L94" s="8">
        <f>SUMIFS(TaxableValuation[Taxable Reserved],TaxableValuation[Dist],$C94,TaxableValuation[Tif_NonTIF],$A$4)</f>
        <v>0</v>
      </c>
      <c r="M94" s="8">
        <f>SUMIFS(TaxableValuation[Taxable Reserved2],TaxableValuation[Dist],$C94,TaxableValuation[Tif_NonTIF],$A$4)</f>
        <v>0</v>
      </c>
      <c r="N94" s="8">
        <f>SUMIFS(TaxableValuation[Taxable Railroads],TaxableValuation[Dist],$C94,TaxableValuation[Tif_NonTIF],$A$4)</f>
        <v>0</v>
      </c>
      <c r="O94" s="8">
        <f>SUMIFS(TaxableValuation[Taxable Utilities],TaxableValuation[Dist],$C94,TaxableValuation[Tif_NonTIF],$A$4)</f>
        <v>0</v>
      </c>
      <c r="P94" s="8">
        <f>SUMIFS(TaxableValuation[Taxable Other],TaxableValuation[Dist],$C94,TaxableValuation[Tif_NonTIF],$A$4)</f>
        <v>0</v>
      </c>
      <c r="Q94" s="8">
        <f>SUMIFS(TaxableValuation[Taxable Gross],TaxableValuation[Dist],$C94,TaxableValuation[Tif_NonTIF],$A$4)</f>
        <v>9890091</v>
      </c>
      <c r="R94" s="8">
        <f>SUMIFS(TaxableValuation[Taxable Military Exempt],TaxableValuation[Dist],$C94,TaxableValuation[Tif_NonTIF],$A$4)</f>
        <v>0</v>
      </c>
      <c r="S94" s="8">
        <f>SUMIFS(TaxableValuation[Taxable Net],TaxableValuation[Dist],$C94,TaxableValuation[Tif_NonTIF],$A$4)</f>
        <v>9890091</v>
      </c>
      <c r="T94" s="8">
        <f>SUMIFS(TaxableValuation[Taxable Gas &amp; Elec Utilities],TaxableValuation[Dist],$C94,TaxableValuation[Tif_NonTIF],$A$4)</f>
        <v>0</v>
      </c>
      <c r="U94" s="8">
        <f t="shared" si="1"/>
        <v>9890091</v>
      </c>
    </row>
    <row r="95" spans="1:21" x14ac:dyDescent="0.25">
      <c r="A95">
        <f>'Assessed Non-TIF'!A95</f>
        <v>2024</v>
      </c>
      <c r="B95" t="str">
        <f>'Assessed Non-TIF'!B95</f>
        <v>11</v>
      </c>
      <c r="C95" t="str">
        <f>'Assessed Non-TIF'!C95</f>
        <v>1737</v>
      </c>
      <c r="D95" t="str">
        <f>'Assessed Non-TIF'!D95</f>
        <v>1737</v>
      </c>
      <c r="E95" t="str">
        <f>'Assessed Non-TIF'!E95</f>
        <v>DES MOINES</v>
      </c>
      <c r="F95" t="str">
        <f>'Assessed Non-TIF'!F95</f>
        <v>Des Moines</v>
      </c>
      <c r="G95" s="8">
        <f>SUMIFS(TaxableValuation[Taxable Residential],TaxableValuation[Dist],$C95,TaxableValuation[Tif_NonTIF],$A$4)</f>
        <v>209860323</v>
      </c>
      <c r="H95" s="8">
        <f>SUMIFS(TaxableValuation[Taxable Ag Land],TaxableValuation[Dist],$C95,TaxableValuation[Tif_NonTIF],$A$4)</f>
        <v>0</v>
      </c>
      <c r="I95" s="8">
        <f>SUMIFS(TaxableValuation[Taxable Ag Building],TaxableValuation[Dist],$C95,TaxableValuation[Tif_NonTIF],$A$4)</f>
        <v>0</v>
      </c>
      <c r="J95" s="8">
        <f>SUMIFS(TaxableValuation[Taxable Commercial],TaxableValuation[Dist],$C95,TaxableValuation[Tif_NonTIF],$A$4)</f>
        <v>929073543</v>
      </c>
      <c r="K95" s="8">
        <f>SUMIFS(TaxableValuation[Taxable Industrial],TaxableValuation[Dist],$C95,TaxableValuation[Tif_NonTIF],$A$4)</f>
        <v>56547667</v>
      </c>
      <c r="L95" s="8">
        <f>SUMIFS(TaxableValuation[Taxable Reserved],TaxableValuation[Dist],$C95,TaxableValuation[Tif_NonTIF],$A$4)</f>
        <v>0</v>
      </c>
      <c r="M95" s="8">
        <f>SUMIFS(TaxableValuation[Taxable Reserved2],TaxableValuation[Dist],$C95,TaxableValuation[Tif_NonTIF],$A$4)</f>
        <v>0</v>
      </c>
      <c r="N95" s="8">
        <f>SUMIFS(TaxableValuation[Taxable Railroads],TaxableValuation[Dist],$C95,TaxableValuation[Tif_NonTIF],$A$4)</f>
        <v>0</v>
      </c>
      <c r="O95" s="8">
        <f>SUMIFS(TaxableValuation[Taxable Utilities],TaxableValuation[Dist],$C95,TaxableValuation[Tif_NonTIF],$A$4)</f>
        <v>0</v>
      </c>
      <c r="P95" s="8">
        <f>SUMIFS(TaxableValuation[Taxable Other],TaxableValuation[Dist],$C95,TaxableValuation[Tif_NonTIF],$A$4)</f>
        <v>0</v>
      </c>
      <c r="Q95" s="8">
        <f>SUMIFS(TaxableValuation[Taxable Gross],TaxableValuation[Dist],$C95,TaxableValuation[Tif_NonTIF],$A$4)</f>
        <v>1195481533</v>
      </c>
      <c r="R95" s="8">
        <f>SUMIFS(TaxableValuation[Taxable Military Exempt],TaxableValuation[Dist],$C95,TaxableValuation[Tif_NonTIF],$A$4)</f>
        <v>0</v>
      </c>
      <c r="S95" s="8">
        <f>SUMIFS(TaxableValuation[Taxable Net],TaxableValuation[Dist],$C95,TaxableValuation[Tif_NonTIF],$A$4)</f>
        <v>1195481533</v>
      </c>
      <c r="T95" s="8">
        <f>SUMIFS(TaxableValuation[Taxable Gas &amp; Elec Utilities],TaxableValuation[Dist],$C95,TaxableValuation[Tif_NonTIF],$A$4)</f>
        <v>0</v>
      </c>
      <c r="U95" s="8">
        <f t="shared" si="1"/>
        <v>1195481533</v>
      </c>
    </row>
    <row r="96" spans="1:21" x14ac:dyDescent="0.25">
      <c r="A96">
        <f>'Assessed Non-TIF'!A96</f>
        <v>2024</v>
      </c>
      <c r="B96" t="str">
        <f>'Assessed Non-TIF'!B96</f>
        <v>13</v>
      </c>
      <c r="C96" t="str">
        <f>'Assessed Non-TIF'!C96</f>
        <v>1782</v>
      </c>
      <c r="D96" t="str">
        <f>'Assessed Non-TIF'!D96</f>
        <v>1782</v>
      </c>
      <c r="E96" t="str">
        <f>'Assessed Non-TIF'!E96</f>
        <v>DIAGONAL</v>
      </c>
      <c r="F96" t="str">
        <f>'Assessed Non-TIF'!F96</f>
        <v>Diagonal</v>
      </c>
      <c r="G96" s="8">
        <f>SUMIFS(TaxableValuation[Taxable Residential],TaxableValuation[Dist],$C96,TaxableValuation[Tif_NonTIF],$A$4)</f>
        <v>0</v>
      </c>
      <c r="H96" s="8">
        <f>SUMIFS(TaxableValuation[Taxable Ag Land],TaxableValuation[Dist],$C96,TaxableValuation[Tif_NonTIF],$A$4)</f>
        <v>0</v>
      </c>
      <c r="I96" s="8">
        <f>SUMIFS(TaxableValuation[Taxable Ag Building],TaxableValuation[Dist],$C96,TaxableValuation[Tif_NonTIF],$A$4)</f>
        <v>0</v>
      </c>
      <c r="J96" s="8">
        <f>SUMIFS(TaxableValuation[Taxable Commercial],TaxableValuation[Dist],$C96,TaxableValuation[Tif_NonTIF],$A$4)</f>
        <v>0</v>
      </c>
      <c r="K96" s="8">
        <f>SUMIFS(TaxableValuation[Taxable Industrial],TaxableValuation[Dist],$C96,TaxableValuation[Tif_NonTIF],$A$4)</f>
        <v>0</v>
      </c>
      <c r="L96" s="8">
        <f>SUMIFS(TaxableValuation[Taxable Reserved],TaxableValuation[Dist],$C96,TaxableValuation[Tif_NonTIF],$A$4)</f>
        <v>0</v>
      </c>
      <c r="M96" s="8">
        <f>SUMIFS(TaxableValuation[Taxable Reserved2],TaxableValuation[Dist],$C96,TaxableValuation[Tif_NonTIF],$A$4)</f>
        <v>0</v>
      </c>
      <c r="N96" s="8">
        <f>SUMIFS(TaxableValuation[Taxable Railroads],TaxableValuation[Dist],$C96,TaxableValuation[Tif_NonTIF],$A$4)</f>
        <v>0</v>
      </c>
      <c r="O96" s="8">
        <f>SUMIFS(TaxableValuation[Taxable Utilities],TaxableValuation[Dist],$C96,TaxableValuation[Tif_NonTIF],$A$4)</f>
        <v>0</v>
      </c>
      <c r="P96" s="8">
        <f>SUMIFS(TaxableValuation[Taxable Other],TaxableValuation[Dist],$C96,TaxableValuation[Tif_NonTIF],$A$4)</f>
        <v>0</v>
      </c>
      <c r="Q96" s="8">
        <f>SUMIFS(TaxableValuation[Taxable Gross],TaxableValuation[Dist],$C96,TaxableValuation[Tif_NonTIF],$A$4)</f>
        <v>0</v>
      </c>
      <c r="R96" s="8">
        <f>SUMIFS(TaxableValuation[Taxable Military Exempt],TaxableValuation[Dist],$C96,TaxableValuation[Tif_NonTIF],$A$4)</f>
        <v>0</v>
      </c>
      <c r="S96" s="8">
        <f>SUMIFS(TaxableValuation[Taxable Net],TaxableValuation[Dist],$C96,TaxableValuation[Tif_NonTIF],$A$4)</f>
        <v>0</v>
      </c>
      <c r="T96" s="8">
        <f>SUMIFS(TaxableValuation[Taxable Gas &amp; Elec Utilities],TaxableValuation[Dist],$C96,TaxableValuation[Tif_NonTIF],$A$4)</f>
        <v>0</v>
      </c>
      <c r="U96" s="8">
        <f t="shared" si="1"/>
        <v>0</v>
      </c>
    </row>
    <row r="97" spans="1:21" x14ac:dyDescent="0.25">
      <c r="A97">
        <f>'Assessed Non-TIF'!A97</f>
        <v>2024</v>
      </c>
      <c r="B97" t="str">
        <f>'Assessed Non-TIF'!B97</f>
        <v>07</v>
      </c>
      <c r="C97" t="str">
        <f>'Assessed Non-TIF'!C97</f>
        <v>1791</v>
      </c>
      <c r="D97" t="str">
        <f>'Assessed Non-TIF'!D97</f>
        <v>1791</v>
      </c>
      <c r="E97" t="str">
        <f>'Assessed Non-TIF'!E97</f>
        <v>DIKE-NEW HARTFORD</v>
      </c>
      <c r="F97" t="str">
        <f>'Assessed Non-TIF'!F97</f>
        <v>Dike-New Hartford</v>
      </c>
      <c r="G97" s="8">
        <f>SUMIFS(TaxableValuation[Taxable Residential],TaxableValuation[Dist],$C97,TaxableValuation[Tif_NonTIF],$A$4)</f>
        <v>143540</v>
      </c>
      <c r="H97" s="8">
        <f>SUMIFS(TaxableValuation[Taxable Ag Land],TaxableValuation[Dist],$C97,TaxableValuation[Tif_NonTIF],$A$4)</f>
        <v>11799</v>
      </c>
      <c r="I97" s="8">
        <f>SUMIFS(TaxableValuation[Taxable Ag Building],TaxableValuation[Dist],$C97,TaxableValuation[Tif_NonTIF],$A$4)</f>
        <v>0</v>
      </c>
      <c r="J97" s="8">
        <f>SUMIFS(TaxableValuation[Taxable Commercial],TaxableValuation[Dist],$C97,TaxableValuation[Tif_NonTIF],$A$4)</f>
        <v>0</v>
      </c>
      <c r="K97" s="8">
        <f>SUMIFS(TaxableValuation[Taxable Industrial],TaxableValuation[Dist],$C97,TaxableValuation[Tif_NonTIF],$A$4)</f>
        <v>3163610</v>
      </c>
      <c r="L97" s="8">
        <f>SUMIFS(TaxableValuation[Taxable Reserved],TaxableValuation[Dist],$C97,TaxableValuation[Tif_NonTIF],$A$4)</f>
        <v>0</v>
      </c>
      <c r="M97" s="8">
        <f>SUMIFS(TaxableValuation[Taxable Reserved2],TaxableValuation[Dist],$C97,TaxableValuation[Tif_NonTIF],$A$4)</f>
        <v>0</v>
      </c>
      <c r="N97" s="8">
        <f>SUMIFS(TaxableValuation[Taxable Railroads],TaxableValuation[Dist],$C97,TaxableValuation[Tif_NonTIF],$A$4)</f>
        <v>0</v>
      </c>
      <c r="O97" s="8">
        <f>SUMIFS(TaxableValuation[Taxable Utilities],TaxableValuation[Dist],$C97,TaxableValuation[Tif_NonTIF],$A$4)</f>
        <v>0</v>
      </c>
      <c r="P97" s="8">
        <f>SUMIFS(TaxableValuation[Taxable Other],TaxableValuation[Dist],$C97,TaxableValuation[Tif_NonTIF],$A$4)</f>
        <v>0</v>
      </c>
      <c r="Q97" s="8">
        <f>SUMIFS(TaxableValuation[Taxable Gross],TaxableValuation[Dist],$C97,TaxableValuation[Tif_NonTIF],$A$4)</f>
        <v>3318949</v>
      </c>
      <c r="R97" s="8">
        <f>SUMIFS(TaxableValuation[Taxable Military Exempt],TaxableValuation[Dist],$C97,TaxableValuation[Tif_NonTIF],$A$4)</f>
        <v>0</v>
      </c>
      <c r="S97" s="8">
        <f>SUMIFS(TaxableValuation[Taxable Net],TaxableValuation[Dist],$C97,TaxableValuation[Tif_NonTIF],$A$4)</f>
        <v>3318949</v>
      </c>
      <c r="T97" s="8">
        <f>SUMIFS(TaxableValuation[Taxable Gas &amp; Elec Utilities],TaxableValuation[Dist],$C97,TaxableValuation[Tif_NonTIF],$A$4)</f>
        <v>0</v>
      </c>
      <c r="U97" s="8">
        <f t="shared" si="1"/>
        <v>3318949</v>
      </c>
    </row>
    <row r="98" spans="1:21" x14ac:dyDescent="0.25">
      <c r="A98">
        <f>'Assessed Non-TIF'!A98</f>
        <v>2024</v>
      </c>
      <c r="B98" t="str">
        <f>'Assessed Non-TIF'!B98</f>
        <v>01</v>
      </c>
      <c r="C98" t="str">
        <f>'Assessed Non-TIF'!C98</f>
        <v>1863</v>
      </c>
      <c r="D98" t="str">
        <f>'Assessed Non-TIF'!D98</f>
        <v>1863</v>
      </c>
      <c r="E98" t="str">
        <f>'Assessed Non-TIF'!E98</f>
        <v>DUBUQUE</v>
      </c>
      <c r="F98" t="str">
        <f>'Assessed Non-TIF'!F98</f>
        <v>Dubuque</v>
      </c>
      <c r="G98" s="8">
        <f>SUMIFS(TaxableValuation[Taxable Residential],TaxableValuation[Dist],$C98,TaxableValuation[Tif_NonTIF],$A$4)</f>
        <v>180564374</v>
      </c>
      <c r="H98" s="8">
        <f>SUMIFS(TaxableValuation[Taxable Ag Land],TaxableValuation[Dist],$C98,TaxableValuation[Tif_NonTIF],$A$4)</f>
        <v>21371</v>
      </c>
      <c r="I98" s="8">
        <f>SUMIFS(TaxableValuation[Taxable Ag Building],TaxableValuation[Dist],$C98,TaxableValuation[Tif_NonTIF],$A$4)</f>
        <v>0</v>
      </c>
      <c r="J98" s="8">
        <f>SUMIFS(TaxableValuation[Taxable Commercial],TaxableValuation[Dist],$C98,TaxableValuation[Tif_NonTIF],$A$4)</f>
        <v>280090420</v>
      </c>
      <c r="K98" s="8">
        <f>SUMIFS(TaxableValuation[Taxable Industrial],TaxableValuation[Dist],$C98,TaxableValuation[Tif_NonTIF],$A$4)</f>
        <v>67321975</v>
      </c>
      <c r="L98" s="8">
        <f>SUMIFS(TaxableValuation[Taxable Reserved],TaxableValuation[Dist],$C98,TaxableValuation[Tif_NonTIF],$A$4)</f>
        <v>0</v>
      </c>
      <c r="M98" s="8">
        <f>SUMIFS(TaxableValuation[Taxable Reserved2],TaxableValuation[Dist],$C98,TaxableValuation[Tif_NonTIF],$A$4)</f>
        <v>0</v>
      </c>
      <c r="N98" s="8">
        <f>SUMIFS(TaxableValuation[Taxable Railroads],TaxableValuation[Dist],$C98,TaxableValuation[Tif_NonTIF],$A$4)</f>
        <v>0</v>
      </c>
      <c r="O98" s="8">
        <f>SUMIFS(TaxableValuation[Taxable Utilities],TaxableValuation[Dist],$C98,TaxableValuation[Tif_NonTIF],$A$4)</f>
        <v>0</v>
      </c>
      <c r="P98" s="8">
        <f>SUMIFS(TaxableValuation[Taxable Other],TaxableValuation[Dist],$C98,TaxableValuation[Tif_NonTIF],$A$4)</f>
        <v>174790</v>
      </c>
      <c r="Q98" s="8">
        <f>SUMIFS(TaxableValuation[Taxable Gross],TaxableValuation[Dist],$C98,TaxableValuation[Tif_NonTIF],$A$4)</f>
        <v>528172930</v>
      </c>
      <c r="R98" s="8">
        <f>SUMIFS(TaxableValuation[Taxable Military Exempt],TaxableValuation[Dist],$C98,TaxableValuation[Tif_NonTIF],$A$4)</f>
        <v>107416</v>
      </c>
      <c r="S98" s="8">
        <f>SUMIFS(TaxableValuation[Taxable Net],TaxableValuation[Dist],$C98,TaxableValuation[Tif_NonTIF],$A$4)</f>
        <v>528065514</v>
      </c>
      <c r="T98" s="8">
        <f>SUMIFS(TaxableValuation[Taxable Gas &amp; Elec Utilities],TaxableValuation[Dist],$C98,TaxableValuation[Tif_NonTIF],$A$4)</f>
        <v>0</v>
      </c>
      <c r="U98" s="8">
        <f t="shared" si="1"/>
        <v>528065514</v>
      </c>
    </row>
    <row r="99" spans="1:21" x14ac:dyDescent="0.25">
      <c r="A99">
        <f>'Assessed Non-TIF'!A99</f>
        <v>2024</v>
      </c>
      <c r="B99" t="str">
        <f>'Assessed Non-TIF'!B99</f>
        <v>07</v>
      </c>
      <c r="C99" t="str">
        <f>'Assessed Non-TIF'!C99</f>
        <v>1908</v>
      </c>
      <c r="D99" t="str">
        <f>'Assessed Non-TIF'!D99</f>
        <v>1908</v>
      </c>
      <c r="E99" t="str">
        <f>'Assessed Non-TIF'!E99</f>
        <v>DUNKERTON</v>
      </c>
      <c r="F99" t="str">
        <f>'Assessed Non-TIF'!F99</f>
        <v>Dunkerton</v>
      </c>
      <c r="G99" s="8">
        <f>SUMIFS(TaxableValuation[Taxable Residential],TaxableValuation[Dist],$C99,TaxableValuation[Tif_NonTIF],$A$4)</f>
        <v>103349</v>
      </c>
      <c r="H99" s="8">
        <f>SUMIFS(TaxableValuation[Taxable Ag Land],TaxableValuation[Dist],$C99,TaxableValuation[Tif_NonTIF],$A$4)</f>
        <v>0</v>
      </c>
      <c r="I99" s="8">
        <f>SUMIFS(TaxableValuation[Taxable Ag Building],TaxableValuation[Dist],$C99,TaxableValuation[Tif_NonTIF],$A$4)</f>
        <v>0</v>
      </c>
      <c r="J99" s="8">
        <f>SUMIFS(TaxableValuation[Taxable Commercial],TaxableValuation[Dist],$C99,TaxableValuation[Tif_NonTIF],$A$4)</f>
        <v>33237</v>
      </c>
      <c r="K99" s="8">
        <f>SUMIFS(TaxableValuation[Taxable Industrial],TaxableValuation[Dist],$C99,TaxableValuation[Tif_NonTIF],$A$4)</f>
        <v>22593</v>
      </c>
      <c r="L99" s="8">
        <f>SUMIFS(TaxableValuation[Taxable Reserved],TaxableValuation[Dist],$C99,TaxableValuation[Tif_NonTIF],$A$4)</f>
        <v>0</v>
      </c>
      <c r="M99" s="8">
        <f>SUMIFS(TaxableValuation[Taxable Reserved2],TaxableValuation[Dist],$C99,TaxableValuation[Tif_NonTIF],$A$4)</f>
        <v>0</v>
      </c>
      <c r="N99" s="8">
        <f>SUMIFS(TaxableValuation[Taxable Railroads],TaxableValuation[Dist],$C99,TaxableValuation[Tif_NonTIF],$A$4)</f>
        <v>0</v>
      </c>
      <c r="O99" s="8">
        <f>SUMIFS(TaxableValuation[Taxable Utilities],TaxableValuation[Dist],$C99,TaxableValuation[Tif_NonTIF],$A$4)</f>
        <v>0</v>
      </c>
      <c r="P99" s="8">
        <f>SUMIFS(TaxableValuation[Taxable Other],TaxableValuation[Dist],$C99,TaxableValuation[Tif_NonTIF],$A$4)</f>
        <v>0</v>
      </c>
      <c r="Q99" s="8">
        <f>SUMIFS(TaxableValuation[Taxable Gross],TaxableValuation[Dist],$C99,TaxableValuation[Tif_NonTIF],$A$4)</f>
        <v>159179</v>
      </c>
      <c r="R99" s="8">
        <f>SUMIFS(TaxableValuation[Taxable Military Exempt],TaxableValuation[Dist],$C99,TaxableValuation[Tif_NonTIF],$A$4)</f>
        <v>0</v>
      </c>
      <c r="S99" s="8">
        <f>SUMIFS(TaxableValuation[Taxable Net],TaxableValuation[Dist],$C99,TaxableValuation[Tif_NonTIF],$A$4)</f>
        <v>159179</v>
      </c>
      <c r="T99" s="8">
        <f>SUMIFS(TaxableValuation[Taxable Gas &amp; Elec Utilities],TaxableValuation[Dist],$C99,TaxableValuation[Tif_NonTIF],$A$4)</f>
        <v>0</v>
      </c>
      <c r="U99" s="8">
        <f t="shared" si="1"/>
        <v>159179</v>
      </c>
    </row>
    <row r="100" spans="1:21" x14ac:dyDescent="0.25">
      <c r="A100">
        <f>'Assessed Non-TIF'!A100</f>
        <v>2024</v>
      </c>
      <c r="B100" t="str">
        <f>'Assessed Non-TIF'!B100</f>
        <v>09</v>
      </c>
      <c r="C100" t="str">
        <f>'Assessed Non-TIF'!C100</f>
        <v>1926</v>
      </c>
      <c r="D100" t="str">
        <f>'Assessed Non-TIF'!D100</f>
        <v>1926</v>
      </c>
      <c r="E100" t="str">
        <f>'Assessed Non-TIF'!E100</f>
        <v>DURANT</v>
      </c>
      <c r="F100" t="str">
        <f>'Assessed Non-TIF'!F100</f>
        <v>Durant</v>
      </c>
      <c r="G100" s="8">
        <f>SUMIFS(TaxableValuation[Taxable Residential],TaxableValuation[Dist],$C100,TaxableValuation[Tif_NonTIF],$A$4)</f>
        <v>0</v>
      </c>
      <c r="H100" s="8">
        <f>SUMIFS(TaxableValuation[Taxable Ag Land],TaxableValuation[Dist],$C100,TaxableValuation[Tif_NonTIF],$A$4)</f>
        <v>0</v>
      </c>
      <c r="I100" s="8">
        <f>SUMIFS(TaxableValuation[Taxable Ag Building],TaxableValuation[Dist],$C100,TaxableValuation[Tif_NonTIF],$A$4)</f>
        <v>0</v>
      </c>
      <c r="J100" s="8">
        <f>SUMIFS(TaxableValuation[Taxable Commercial],TaxableValuation[Dist],$C100,TaxableValuation[Tif_NonTIF],$A$4)</f>
        <v>0</v>
      </c>
      <c r="K100" s="8">
        <f>SUMIFS(TaxableValuation[Taxable Industrial],TaxableValuation[Dist],$C100,TaxableValuation[Tif_NonTIF],$A$4)</f>
        <v>1029601</v>
      </c>
      <c r="L100" s="8">
        <f>SUMIFS(TaxableValuation[Taxable Reserved],TaxableValuation[Dist],$C100,TaxableValuation[Tif_NonTIF],$A$4)</f>
        <v>0</v>
      </c>
      <c r="M100" s="8">
        <f>SUMIFS(TaxableValuation[Taxable Reserved2],TaxableValuation[Dist],$C100,TaxableValuation[Tif_NonTIF],$A$4)</f>
        <v>0</v>
      </c>
      <c r="N100" s="8">
        <f>SUMIFS(TaxableValuation[Taxable Railroads],TaxableValuation[Dist],$C100,TaxableValuation[Tif_NonTIF],$A$4)</f>
        <v>0</v>
      </c>
      <c r="O100" s="8">
        <f>SUMIFS(TaxableValuation[Taxable Utilities],TaxableValuation[Dist],$C100,TaxableValuation[Tif_NonTIF],$A$4)</f>
        <v>0</v>
      </c>
      <c r="P100" s="8">
        <f>SUMIFS(TaxableValuation[Taxable Other],TaxableValuation[Dist],$C100,TaxableValuation[Tif_NonTIF],$A$4)</f>
        <v>0</v>
      </c>
      <c r="Q100" s="8">
        <f>SUMIFS(TaxableValuation[Taxable Gross],TaxableValuation[Dist],$C100,TaxableValuation[Tif_NonTIF],$A$4)</f>
        <v>1029601</v>
      </c>
      <c r="R100" s="8">
        <f>SUMIFS(TaxableValuation[Taxable Military Exempt],TaxableValuation[Dist],$C100,TaxableValuation[Tif_NonTIF],$A$4)</f>
        <v>0</v>
      </c>
      <c r="S100" s="8">
        <f>SUMIFS(TaxableValuation[Taxable Net],TaxableValuation[Dist],$C100,TaxableValuation[Tif_NonTIF],$A$4)</f>
        <v>1029601</v>
      </c>
      <c r="T100" s="8">
        <f>SUMIFS(TaxableValuation[Taxable Gas &amp; Elec Utilities],TaxableValuation[Dist],$C100,TaxableValuation[Tif_NonTIF],$A$4)</f>
        <v>0</v>
      </c>
      <c r="U100" s="8">
        <f t="shared" si="1"/>
        <v>1029601</v>
      </c>
    </row>
    <row r="101" spans="1:21" x14ac:dyDescent="0.25">
      <c r="A101">
        <f>'Assessed Non-TIF'!A101</f>
        <v>2024</v>
      </c>
      <c r="B101" t="str">
        <f>'Assessed Non-TIF'!B101</f>
        <v>05</v>
      </c>
      <c r="C101" t="str">
        <f>'Assessed Non-TIF'!C101</f>
        <v>1944</v>
      </c>
      <c r="D101" t="str">
        <f>'Assessed Non-TIF'!D101</f>
        <v>1944</v>
      </c>
      <c r="E101" t="str">
        <f>'Assessed Non-TIF'!E101</f>
        <v>EAGLE GROVE</v>
      </c>
      <c r="F101" t="str">
        <f>'Assessed Non-TIF'!F101</f>
        <v>Eagle Grove</v>
      </c>
      <c r="G101" s="8">
        <f>SUMIFS(TaxableValuation[Taxable Residential],TaxableValuation[Dist],$C101,TaxableValuation[Tif_NonTIF],$A$4)</f>
        <v>4466360</v>
      </c>
      <c r="H101" s="8">
        <f>SUMIFS(TaxableValuation[Taxable Ag Land],TaxableValuation[Dist],$C101,TaxableValuation[Tif_NonTIF],$A$4)</f>
        <v>808352</v>
      </c>
      <c r="I101" s="8">
        <f>SUMIFS(TaxableValuation[Taxable Ag Building],TaxableValuation[Dist],$C101,TaxableValuation[Tif_NonTIF],$A$4)</f>
        <v>11586608</v>
      </c>
      <c r="J101" s="8">
        <f>SUMIFS(TaxableValuation[Taxable Commercial],TaxableValuation[Dist],$C101,TaxableValuation[Tif_NonTIF],$A$4)</f>
        <v>6440422</v>
      </c>
      <c r="K101" s="8">
        <f>SUMIFS(TaxableValuation[Taxable Industrial],TaxableValuation[Dist],$C101,TaxableValuation[Tif_NonTIF],$A$4)</f>
        <v>106358421</v>
      </c>
      <c r="L101" s="8">
        <f>SUMIFS(TaxableValuation[Taxable Reserved],TaxableValuation[Dist],$C101,TaxableValuation[Tif_NonTIF],$A$4)</f>
        <v>0</v>
      </c>
      <c r="M101" s="8">
        <f>SUMIFS(TaxableValuation[Taxable Reserved2],TaxableValuation[Dist],$C101,TaxableValuation[Tif_NonTIF],$A$4)</f>
        <v>0</v>
      </c>
      <c r="N101" s="8">
        <f>SUMIFS(TaxableValuation[Taxable Railroads],TaxableValuation[Dist],$C101,TaxableValuation[Tif_NonTIF],$A$4)</f>
        <v>0</v>
      </c>
      <c r="O101" s="8">
        <f>SUMIFS(TaxableValuation[Taxable Utilities],TaxableValuation[Dist],$C101,TaxableValuation[Tif_NonTIF],$A$4)</f>
        <v>0</v>
      </c>
      <c r="P101" s="8">
        <f>SUMIFS(TaxableValuation[Taxable Other],TaxableValuation[Dist],$C101,TaxableValuation[Tif_NonTIF],$A$4)</f>
        <v>0</v>
      </c>
      <c r="Q101" s="8">
        <f>SUMIFS(TaxableValuation[Taxable Gross],TaxableValuation[Dist],$C101,TaxableValuation[Tif_NonTIF],$A$4)</f>
        <v>129660163</v>
      </c>
      <c r="R101" s="8">
        <f>SUMIFS(TaxableValuation[Taxable Military Exempt],TaxableValuation[Dist],$C101,TaxableValuation[Tif_NonTIF],$A$4)</f>
        <v>0</v>
      </c>
      <c r="S101" s="8">
        <f>SUMIFS(TaxableValuation[Taxable Net],TaxableValuation[Dist],$C101,TaxableValuation[Tif_NonTIF],$A$4)</f>
        <v>129660163</v>
      </c>
      <c r="T101" s="8">
        <f>SUMIFS(TaxableValuation[Taxable Gas &amp; Elec Utilities],TaxableValuation[Dist],$C101,TaxableValuation[Tif_NonTIF],$A$4)</f>
        <v>0</v>
      </c>
      <c r="U101" s="8">
        <f t="shared" si="1"/>
        <v>129660163</v>
      </c>
    </row>
    <row r="102" spans="1:21" x14ac:dyDescent="0.25">
      <c r="A102">
        <f>'Assessed Non-TIF'!A102</f>
        <v>2024</v>
      </c>
      <c r="B102" t="str">
        <f>'Assessed Non-TIF'!B102</f>
        <v>11</v>
      </c>
      <c r="C102" t="str">
        <f>'Assessed Non-TIF'!C102</f>
        <v>1953</v>
      </c>
      <c r="D102" t="str">
        <f>'Assessed Non-TIF'!D102</f>
        <v>1953</v>
      </c>
      <c r="E102" t="str">
        <f>'Assessed Non-TIF'!E102</f>
        <v>EARLHAM</v>
      </c>
      <c r="F102" t="str">
        <f>'Assessed Non-TIF'!F102</f>
        <v>Earlham</v>
      </c>
      <c r="G102" s="8">
        <f>SUMIFS(TaxableValuation[Taxable Residential],TaxableValuation[Dist],$C102,TaxableValuation[Tif_NonTIF],$A$4)</f>
        <v>0</v>
      </c>
      <c r="H102" s="8">
        <f>SUMIFS(TaxableValuation[Taxable Ag Land],TaxableValuation[Dist],$C102,TaxableValuation[Tif_NonTIF],$A$4)</f>
        <v>0</v>
      </c>
      <c r="I102" s="8">
        <f>SUMIFS(TaxableValuation[Taxable Ag Building],TaxableValuation[Dist],$C102,TaxableValuation[Tif_NonTIF],$A$4)</f>
        <v>0</v>
      </c>
      <c r="J102" s="8">
        <f>SUMIFS(TaxableValuation[Taxable Commercial],TaxableValuation[Dist],$C102,TaxableValuation[Tif_NonTIF],$A$4)</f>
        <v>0</v>
      </c>
      <c r="K102" s="8">
        <f>SUMIFS(TaxableValuation[Taxable Industrial],TaxableValuation[Dist],$C102,TaxableValuation[Tif_NonTIF],$A$4)</f>
        <v>0</v>
      </c>
      <c r="L102" s="8">
        <f>SUMIFS(TaxableValuation[Taxable Reserved],TaxableValuation[Dist],$C102,TaxableValuation[Tif_NonTIF],$A$4)</f>
        <v>0</v>
      </c>
      <c r="M102" s="8">
        <f>SUMIFS(TaxableValuation[Taxable Reserved2],TaxableValuation[Dist],$C102,TaxableValuation[Tif_NonTIF],$A$4)</f>
        <v>0</v>
      </c>
      <c r="N102" s="8">
        <f>SUMIFS(TaxableValuation[Taxable Railroads],TaxableValuation[Dist],$C102,TaxableValuation[Tif_NonTIF],$A$4)</f>
        <v>0</v>
      </c>
      <c r="O102" s="8">
        <f>SUMIFS(TaxableValuation[Taxable Utilities],TaxableValuation[Dist],$C102,TaxableValuation[Tif_NonTIF],$A$4)</f>
        <v>0</v>
      </c>
      <c r="P102" s="8">
        <f>SUMIFS(TaxableValuation[Taxable Other],TaxableValuation[Dist],$C102,TaxableValuation[Tif_NonTIF],$A$4)</f>
        <v>0</v>
      </c>
      <c r="Q102" s="8">
        <f>SUMIFS(TaxableValuation[Taxable Gross],TaxableValuation[Dist],$C102,TaxableValuation[Tif_NonTIF],$A$4)</f>
        <v>0</v>
      </c>
      <c r="R102" s="8">
        <f>SUMIFS(TaxableValuation[Taxable Military Exempt],TaxableValuation[Dist],$C102,TaxableValuation[Tif_NonTIF],$A$4)</f>
        <v>0</v>
      </c>
      <c r="S102" s="8">
        <f>SUMIFS(TaxableValuation[Taxable Net],TaxableValuation[Dist],$C102,TaxableValuation[Tif_NonTIF],$A$4)</f>
        <v>0</v>
      </c>
      <c r="T102" s="8">
        <f>SUMIFS(TaxableValuation[Taxable Gas &amp; Elec Utilities],TaxableValuation[Dist],$C102,TaxableValuation[Tif_NonTIF],$A$4)</f>
        <v>0</v>
      </c>
      <c r="U102" s="8">
        <f t="shared" si="1"/>
        <v>0</v>
      </c>
    </row>
    <row r="103" spans="1:21" x14ac:dyDescent="0.25">
      <c r="A103">
        <f>'Assessed Non-TIF'!A103</f>
        <v>2024</v>
      </c>
      <c r="B103" t="str">
        <f>'Assessed Non-TIF'!B103</f>
        <v>07</v>
      </c>
      <c r="C103" t="str">
        <f>'Assessed Non-TIF'!C103</f>
        <v>1963</v>
      </c>
      <c r="D103" t="str">
        <f>'Assessed Non-TIF'!D103</f>
        <v>1963</v>
      </c>
      <c r="E103" t="str">
        <f>'Assessed Non-TIF'!E103</f>
        <v>EAST BUCHANAN</v>
      </c>
      <c r="F103" t="str">
        <f>'Assessed Non-TIF'!F103</f>
        <v>East Buchanan</v>
      </c>
      <c r="G103" s="8">
        <f>SUMIFS(TaxableValuation[Taxable Residential],TaxableValuation[Dist],$C103,TaxableValuation[Tif_NonTIF],$A$4)</f>
        <v>0</v>
      </c>
      <c r="H103" s="8">
        <f>SUMIFS(TaxableValuation[Taxable Ag Land],TaxableValuation[Dist],$C103,TaxableValuation[Tif_NonTIF],$A$4)</f>
        <v>0</v>
      </c>
      <c r="I103" s="8">
        <f>SUMIFS(TaxableValuation[Taxable Ag Building],TaxableValuation[Dist],$C103,TaxableValuation[Tif_NonTIF],$A$4)</f>
        <v>0</v>
      </c>
      <c r="J103" s="8">
        <f>SUMIFS(TaxableValuation[Taxable Commercial],TaxableValuation[Dist],$C103,TaxableValuation[Tif_NonTIF],$A$4)</f>
        <v>0</v>
      </c>
      <c r="K103" s="8">
        <f>SUMIFS(TaxableValuation[Taxable Industrial],TaxableValuation[Dist],$C103,TaxableValuation[Tif_NonTIF],$A$4)</f>
        <v>0</v>
      </c>
      <c r="L103" s="8">
        <f>SUMIFS(TaxableValuation[Taxable Reserved],TaxableValuation[Dist],$C103,TaxableValuation[Tif_NonTIF],$A$4)</f>
        <v>0</v>
      </c>
      <c r="M103" s="8">
        <f>SUMIFS(TaxableValuation[Taxable Reserved2],TaxableValuation[Dist],$C103,TaxableValuation[Tif_NonTIF],$A$4)</f>
        <v>0</v>
      </c>
      <c r="N103" s="8">
        <f>SUMIFS(TaxableValuation[Taxable Railroads],TaxableValuation[Dist],$C103,TaxableValuation[Tif_NonTIF],$A$4)</f>
        <v>0</v>
      </c>
      <c r="O103" s="8">
        <f>SUMIFS(TaxableValuation[Taxable Utilities],TaxableValuation[Dist],$C103,TaxableValuation[Tif_NonTIF],$A$4)</f>
        <v>0</v>
      </c>
      <c r="P103" s="8">
        <f>SUMIFS(TaxableValuation[Taxable Other],TaxableValuation[Dist],$C103,TaxableValuation[Tif_NonTIF],$A$4)</f>
        <v>0</v>
      </c>
      <c r="Q103" s="8">
        <f>SUMIFS(TaxableValuation[Taxable Gross],TaxableValuation[Dist],$C103,TaxableValuation[Tif_NonTIF],$A$4)</f>
        <v>0</v>
      </c>
      <c r="R103" s="8">
        <f>SUMIFS(TaxableValuation[Taxable Military Exempt],TaxableValuation[Dist],$C103,TaxableValuation[Tif_NonTIF],$A$4)</f>
        <v>0</v>
      </c>
      <c r="S103" s="8">
        <f>SUMIFS(TaxableValuation[Taxable Net],TaxableValuation[Dist],$C103,TaxableValuation[Tif_NonTIF],$A$4)</f>
        <v>0</v>
      </c>
      <c r="T103" s="8">
        <f>SUMIFS(TaxableValuation[Taxable Gas &amp; Elec Utilities],TaxableValuation[Dist],$C103,TaxableValuation[Tif_NonTIF],$A$4)</f>
        <v>0</v>
      </c>
      <c r="U103" s="8">
        <f t="shared" si="1"/>
        <v>0</v>
      </c>
    </row>
    <row r="104" spans="1:21" x14ac:dyDescent="0.25">
      <c r="A104">
        <f>'Assessed Non-TIF'!A104</f>
        <v>2024</v>
      </c>
      <c r="B104" t="str">
        <f>'Assessed Non-TIF'!B104</f>
        <v>07</v>
      </c>
      <c r="C104" t="str">
        <f>'Assessed Non-TIF'!C104</f>
        <v>3582</v>
      </c>
      <c r="D104" t="str">
        <f>'Assessed Non-TIF'!D104</f>
        <v>1968</v>
      </c>
      <c r="E104" t="str">
        <f>'Assessed Non-TIF'!E104</f>
        <v>EAST MARSHALL</v>
      </c>
      <c r="F104" t="str">
        <f>'Assessed Non-TIF'!F104</f>
        <v>East Marshall</v>
      </c>
      <c r="G104" s="8">
        <f>SUMIFS(TaxableValuation[Taxable Residential],TaxableValuation[Dist],$C104,TaxableValuation[Tif_NonTIF],$A$4)</f>
        <v>0</v>
      </c>
      <c r="H104" s="8">
        <f>SUMIFS(TaxableValuation[Taxable Ag Land],TaxableValuation[Dist],$C104,TaxableValuation[Tif_NonTIF],$A$4)</f>
        <v>0</v>
      </c>
      <c r="I104" s="8">
        <f>SUMIFS(TaxableValuation[Taxable Ag Building],TaxableValuation[Dist],$C104,TaxableValuation[Tif_NonTIF],$A$4)</f>
        <v>0</v>
      </c>
      <c r="J104" s="8">
        <f>SUMIFS(TaxableValuation[Taxable Commercial],TaxableValuation[Dist],$C104,TaxableValuation[Tif_NonTIF],$A$4)</f>
        <v>0</v>
      </c>
      <c r="K104" s="8">
        <f>SUMIFS(TaxableValuation[Taxable Industrial],TaxableValuation[Dist],$C104,TaxableValuation[Tif_NonTIF],$A$4)</f>
        <v>0</v>
      </c>
      <c r="L104" s="8">
        <f>SUMIFS(TaxableValuation[Taxable Reserved],TaxableValuation[Dist],$C104,TaxableValuation[Tif_NonTIF],$A$4)</f>
        <v>0</v>
      </c>
      <c r="M104" s="8">
        <f>SUMIFS(TaxableValuation[Taxable Reserved2],TaxableValuation[Dist],$C104,TaxableValuation[Tif_NonTIF],$A$4)</f>
        <v>0</v>
      </c>
      <c r="N104" s="8">
        <f>SUMIFS(TaxableValuation[Taxable Railroads],TaxableValuation[Dist],$C104,TaxableValuation[Tif_NonTIF],$A$4)</f>
        <v>0</v>
      </c>
      <c r="O104" s="8">
        <f>SUMIFS(TaxableValuation[Taxable Utilities],TaxableValuation[Dist],$C104,TaxableValuation[Tif_NonTIF],$A$4)</f>
        <v>0</v>
      </c>
      <c r="P104" s="8">
        <f>SUMIFS(TaxableValuation[Taxable Other],TaxableValuation[Dist],$C104,TaxableValuation[Tif_NonTIF],$A$4)</f>
        <v>0</v>
      </c>
      <c r="Q104" s="8">
        <f>SUMIFS(TaxableValuation[Taxable Gross],TaxableValuation[Dist],$C104,TaxableValuation[Tif_NonTIF],$A$4)</f>
        <v>0</v>
      </c>
      <c r="R104" s="8">
        <f>SUMIFS(TaxableValuation[Taxable Military Exempt],TaxableValuation[Dist],$C104,TaxableValuation[Tif_NonTIF],$A$4)</f>
        <v>0</v>
      </c>
      <c r="S104" s="8">
        <f>SUMIFS(TaxableValuation[Taxable Net],TaxableValuation[Dist],$C104,TaxableValuation[Tif_NonTIF],$A$4)</f>
        <v>0</v>
      </c>
      <c r="T104" s="8">
        <f>SUMIFS(TaxableValuation[Taxable Gas &amp; Elec Utilities],TaxableValuation[Dist],$C104,TaxableValuation[Tif_NonTIF],$A$4)</f>
        <v>0</v>
      </c>
      <c r="U104" s="8">
        <f t="shared" si="1"/>
        <v>0</v>
      </c>
    </row>
    <row r="105" spans="1:21" x14ac:dyDescent="0.25">
      <c r="A105">
        <f>'Assessed Non-TIF'!A105</f>
        <v>2024</v>
      </c>
      <c r="B105" t="str">
        <f>'Assessed Non-TIF'!B105</f>
        <v>13</v>
      </c>
      <c r="C105" t="str">
        <f>'Assessed Non-TIF'!C105</f>
        <v>3978</v>
      </c>
      <c r="D105" t="str">
        <f>'Assessed Non-TIF'!D105</f>
        <v>3978</v>
      </c>
      <c r="E105" t="str">
        <f>'Assessed Non-TIF'!E105</f>
        <v>EAST MILLS</v>
      </c>
      <c r="F105" t="str">
        <f>'Assessed Non-TIF'!F105</f>
        <v>East Mills</v>
      </c>
      <c r="G105" s="8">
        <f>SUMIFS(TaxableValuation[Taxable Residential],TaxableValuation[Dist],$C105,TaxableValuation[Tif_NonTIF],$A$4)</f>
        <v>1629702</v>
      </c>
      <c r="H105" s="8">
        <f>SUMIFS(TaxableValuation[Taxable Ag Land],TaxableValuation[Dist],$C105,TaxableValuation[Tif_NonTIF],$A$4)</f>
        <v>0</v>
      </c>
      <c r="I105" s="8">
        <f>SUMIFS(TaxableValuation[Taxable Ag Building],TaxableValuation[Dist],$C105,TaxableValuation[Tif_NonTIF],$A$4)</f>
        <v>0</v>
      </c>
      <c r="J105" s="8">
        <f>SUMIFS(TaxableValuation[Taxable Commercial],TaxableValuation[Dist],$C105,TaxableValuation[Tif_NonTIF],$A$4)</f>
        <v>0</v>
      </c>
      <c r="K105" s="8">
        <f>SUMIFS(TaxableValuation[Taxable Industrial],TaxableValuation[Dist],$C105,TaxableValuation[Tif_NonTIF],$A$4)</f>
        <v>0</v>
      </c>
      <c r="L105" s="8">
        <f>SUMIFS(TaxableValuation[Taxable Reserved],TaxableValuation[Dist],$C105,TaxableValuation[Tif_NonTIF],$A$4)</f>
        <v>0</v>
      </c>
      <c r="M105" s="8">
        <f>SUMIFS(TaxableValuation[Taxable Reserved2],TaxableValuation[Dist],$C105,TaxableValuation[Tif_NonTIF],$A$4)</f>
        <v>0</v>
      </c>
      <c r="N105" s="8">
        <f>SUMIFS(TaxableValuation[Taxable Railroads],TaxableValuation[Dist],$C105,TaxableValuation[Tif_NonTIF],$A$4)</f>
        <v>0</v>
      </c>
      <c r="O105" s="8">
        <f>SUMIFS(TaxableValuation[Taxable Utilities],TaxableValuation[Dist],$C105,TaxableValuation[Tif_NonTIF],$A$4)</f>
        <v>0</v>
      </c>
      <c r="P105" s="8">
        <f>SUMIFS(TaxableValuation[Taxable Other],TaxableValuation[Dist],$C105,TaxableValuation[Tif_NonTIF],$A$4)</f>
        <v>0</v>
      </c>
      <c r="Q105" s="8">
        <f>SUMIFS(TaxableValuation[Taxable Gross],TaxableValuation[Dist],$C105,TaxableValuation[Tif_NonTIF],$A$4)</f>
        <v>1629702</v>
      </c>
      <c r="R105" s="8">
        <f>SUMIFS(TaxableValuation[Taxable Military Exempt],TaxableValuation[Dist],$C105,TaxableValuation[Tif_NonTIF],$A$4)</f>
        <v>0</v>
      </c>
      <c r="S105" s="8">
        <f>SUMIFS(TaxableValuation[Taxable Net],TaxableValuation[Dist],$C105,TaxableValuation[Tif_NonTIF],$A$4)</f>
        <v>1629702</v>
      </c>
      <c r="T105" s="8">
        <f>SUMIFS(TaxableValuation[Taxable Gas &amp; Elec Utilities],TaxableValuation[Dist],$C105,TaxableValuation[Tif_NonTIF],$A$4)</f>
        <v>0</v>
      </c>
      <c r="U105" s="8">
        <f t="shared" si="1"/>
        <v>1629702</v>
      </c>
    </row>
    <row r="106" spans="1:21" x14ac:dyDescent="0.25">
      <c r="A106">
        <f>'Assessed Non-TIF'!A106</f>
        <v>2024</v>
      </c>
      <c r="B106" t="str">
        <f>'Assessed Non-TIF'!B106</f>
        <v>05</v>
      </c>
      <c r="C106" t="str">
        <f>'Assessed Non-TIF'!C106</f>
        <v>6741</v>
      </c>
      <c r="D106" t="str">
        <f>'Assessed Non-TIF'!D106</f>
        <v>6741</v>
      </c>
      <c r="E106" t="str">
        <f>'Assessed Non-TIF'!E106</f>
        <v>EAST SAC COUNTY</v>
      </c>
      <c r="F106" t="str">
        <f>'Assessed Non-TIF'!F106</f>
        <v>East Sac County</v>
      </c>
      <c r="G106" s="8">
        <f>SUMIFS(TaxableValuation[Taxable Residential],TaxableValuation[Dist],$C106,TaxableValuation[Tif_NonTIF],$A$4)</f>
        <v>997172</v>
      </c>
      <c r="H106" s="8">
        <f>SUMIFS(TaxableValuation[Taxable Ag Land],TaxableValuation[Dist],$C106,TaxableValuation[Tif_NonTIF],$A$4)</f>
        <v>16580</v>
      </c>
      <c r="I106" s="8">
        <f>SUMIFS(TaxableValuation[Taxable Ag Building],TaxableValuation[Dist],$C106,TaxableValuation[Tif_NonTIF],$A$4)</f>
        <v>0</v>
      </c>
      <c r="J106" s="8">
        <f>SUMIFS(TaxableValuation[Taxable Commercial],TaxableValuation[Dist],$C106,TaxableValuation[Tif_NonTIF],$A$4)</f>
        <v>5076824</v>
      </c>
      <c r="K106" s="8">
        <f>SUMIFS(TaxableValuation[Taxable Industrial],TaxableValuation[Dist],$C106,TaxableValuation[Tif_NonTIF],$A$4)</f>
        <v>1644648</v>
      </c>
      <c r="L106" s="8">
        <f>SUMIFS(TaxableValuation[Taxable Reserved],TaxableValuation[Dist],$C106,TaxableValuation[Tif_NonTIF],$A$4)</f>
        <v>0</v>
      </c>
      <c r="M106" s="8">
        <f>SUMIFS(TaxableValuation[Taxable Reserved2],TaxableValuation[Dist],$C106,TaxableValuation[Tif_NonTIF],$A$4)</f>
        <v>0</v>
      </c>
      <c r="N106" s="8">
        <f>SUMIFS(TaxableValuation[Taxable Railroads],TaxableValuation[Dist],$C106,TaxableValuation[Tif_NonTIF],$A$4)</f>
        <v>0</v>
      </c>
      <c r="O106" s="8">
        <f>SUMIFS(TaxableValuation[Taxable Utilities],TaxableValuation[Dist],$C106,TaxableValuation[Tif_NonTIF],$A$4)</f>
        <v>0</v>
      </c>
      <c r="P106" s="8">
        <f>SUMIFS(TaxableValuation[Taxable Other],TaxableValuation[Dist],$C106,TaxableValuation[Tif_NonTIF],$A$4)</f>
        <v>0</v>
      </c>
      <c r="Q106" s="8">
        <f>SUMIFS(TaxableValuation[Taxable Gross],TaxableValuation[Dist],$C106,TaxableValuation[Tif_NonTIF],$A$4)</f>
        <v>7735224</v>
      </c>
      <c r="R106" s="8">
        <f>SUMIFS(TaxableValuation[Taxable Military Exempt],TaxableValuation[Dist],$C106,TaxableValuation[Tif_NonTIF],$A$4)</f>
        <v>0</v>
      </c>
      <c r="S106" s="8">
        <f>SUMIFS(TaxableValuation[Taxable Net],TaxableValuation[Dist],$C106,TaxableValuation[Tif_NonTIF],$A$4)</f>
        <v>7735224</v>
      </c>
      <c r="T106" s="8">
        <f>SUMIFS(TaxableValuation[Taxable Gas &amp; Elec Utilities],TaxableValuation[Dist],$C106,TaxableValuation[Tif_NonTIF],$A$4)</f>
        <v>0</v>
      </c>
      <c r="U106" s="8">
        <f t="shared" si="1"/>
        <v>7735224</v>
      </c>
    </row>
    <row r="107" spans="1:21" x14ac:dyDescent="0.25">
      <c r="A107">
        <f>'Assessed Non-TIF'!A107</f>
        <v>2024</v>
      </c>
      <c r="B107" t="str">
        <f>'Assessed Non-TIF'!B107</f>
        <v>13</v>
      </c>
      <c r="C107" t="str">
        <f>'Assessed Non-TIF'!C107</f>
        <v>1970</v>
      </c>
      <c r="D107" t="str">
        <f>'Assessed Non-TIF'!D107</f>
        <v>1970</v>
      </c>
      <c r="E107" t="str">
        <f>'Assessed Non-TIF'!E107</f>
        <v>EAST UNION</v>
      </c>
      <c r="F107" t="str">
        <f>'Assessed Non-TIF'!F107</f>
        <v>East Union</v>
      </c>
      <c r="G107" s="8">
        <f>SUMIFS(TaxableValuation[Taxable Residential],TaxableValuation[Dist],$C107,TaxableValuation[Tif_NonTIF],$A$4)</f>
        <v>0</v>
      </c>
      <c r="H107" s="8">
        <f>SUMIFS(TaxableValuation[Taxable Ag Land],TaxableValuation[Dist],$C107,TaxableValuation[Tif_NonTIF],$A$4)</f>
        <v>0</v>
      </c>
      <c r="I107" s="8">
        <f>SUMIFS(TaxableValuation[Taxable Ag Building],TaxableValuation[Dist],$C107,TaxableValuation[Tif_NonTIF],$A$4)</f>
        <v>0</v>
      </c>
      <c r="J107" s="8">
        <f>SUMIFS(TaxableValuation[Taxable Commercial],TaxableValuation[Dist],$C107,TaxableValuation[Tif_NonTIF],$A$4)</f>
        <v>0</v>
      </c>
      <c r="K107" s="8">
        <f>SUMIFS(TaxableValuation[Taxable Industrial],TaxableValuation[Dist],$C107,TaxableValuation[Tif_NonTIF],$A$4)</f>
        <v>0</v>
      </c>
      <c r="L107" s="8">
        <f>SUMIFS(TaxableValuation[Taxable Reserved],TaxableValuation[Dist],$C107,TaxableValuation[Tif_NonTIF],$A$4)</f>
        <v>0</v>
      </c>
      <c r="M107" s="8">
        <f>SUMIFS(TaxableValuation[Taxable Reserved2],TaxableValuation[Dist],$C107,TaxableValuation[Tif_NonTIF],$A$4)</f>
        <v>0</v>
      </c>
      <c r="N107" s="8">
        <f>SUMIFS(TaxableValuation[Taxable Railroads],TaxableValuation[Dist],$C107,TaxableValuation[Tif_NonTIF],$A$4)</f>
        <v>0</v>
      </c>
      <c r="O107" s="8">
        <f>SUMIFS(TaxableValuation[Taxable Utilities],TaxableValuation[Dist],$C107,TaxableValuation[Tif_NonTIF],$A$4)</f>
        <v>0</v>
      </c>
      <c r="P107" s="8">
        <f>SUMIFS(TaxableValuation[Taxable Other],TaxableValuation[Dist],$C107,TaxableValuation[Tif_NonTIF],$A$4)</f>
        <v>0</v>
      </c>
      <c r="Q107" s="8">
        <f>SUMIFS(TaxableValuation[Taxable Gross],TaxableValuation[Dist],$C107,TaxableValuation[Tif_NonTIF],$A$4)</f>
        <v>0</v>
      </c>
      <c r="R107" s="8">
        <f>SUMIFS(TaxableValuation[Taxable Military Exempt],TaxableValuation[Dist],$C107,TaxableValuation[Tif_NonTIF],$A$4)</f>
        <v>0</v>
      </c>
      <c r="S107" s="8">
        <f>SUMIFS(TaxableValuation[Taxable Net],TaxableValuation[Dist],$C107,TaxableValuation[Tif_NonTIF],$A$4)</f>
        <v>0</v>
      </c>
      <c r="T107" s="8">
        <f>SUMIFS(TaxableValuation[Taxable Gas &amp; Elec Utilities],TaxableValuation[Dist],$C107,TaxableValuation[Tif_NonTIF],$A$4)</f>
        <v>0</v>
      </c>
      <c r="U107" s="8">
        <f t="shared" si="1"/>
        <v>0</v>
      </c>
    </row>
    <row r="108" spans="1:21" x14ac:dyDescent="0.25">
      <c r="A108">
        <f>'Assessed Non-TIF'!A108</f>
        <v>2024</v>
      </c>
      <c r="B108" t="str">
        <f>'Assessed Non-TIF'!B108</f>
        <v>01</v>
      </c>
      <c r="C108" t="str">
        <f>'Assessed Non-TIF'!C108</f>
        <v>1972</v>
      </c>
      <c r="D108" t="str">
        <f>'Assessed Non-TIF'!D108</f>
        <v>1972</v>
      </c>
      <c r="E108" t="str">
        <f>'Assessed Non-TIF'!E108</f>
        <v>EASTERN ALLAMAKEE</v>
      </c>
      <c r="F108" t="str">
        <f>'Assessed Non-TIF'!F108</f>
        <v>Eastern Allamakee</v>
      </c>
      <c r="G108" s="8">
        <f>SUMIFS(TaxableValuation[Taxable Residential],TaxableValuation[Dist],$C108,TaxableValuation[Tif_NonTIF],$A$4)</f>
        <v>0</v>
      </c>
      <c r="H108" s="8">
        <f>SUMIFS(TaxableValuation[Taxable Ag Land],TaxableValuation[Dist],$C108,TaxableValuation[Tif_NonTIF],$A$4)</f>
        <v>0</v>
      </c>
      <c r="I108" s="8">
        <f>SUMIFS(TaxableValuation[Taxable Ag Building],TaxableValuation[Dist],$C108,TaxableValuation[Tif_NonTIF],$A$4)</f>
        <v>0</v>
      </c>
      <c r="J108" s="8">
        <f>SUMIFS(TaxableValuation[Taxable Commercial],TaxableValuation[Dist],$C108,TaxableValuation[Tif_NonTIF],$A$4)</f>
        <v>0</v>
      </c>
      <c r="K108" s="8">
        <f>SUMIFS(TaxableValuation[Taxable Industrial],TaxableValuation[Dist],$C108,TaxableValuation[Tif_NonTIF],$A$4)</f>
        <v>0</v>
      </c>
      <c r="L108" s="8">
        <f>SUMIFS(TaxableValuation[Taxable Reserved],TaxableValuation[Dist],$C108,TaxableValuation[Tif_NonTIF],$A$4)</f>
        <v>0</v>
      </c>
      <c r="M108" s="8">
        <f>SUMIFS(TaxableValuation[Taxable Reserved2],TaxableValuation[Dist],$C108,TaxableValuation[Tif_NonTIF],$A$4)</f>
        <v>0</v>
      </c>
      <c r="N108" s="8">
        <f>SUMIFS(TaxableValuation[Taxable Railroads],TaxableValuation[Dist],$C108,TaxableValuation[Tif_NonTIF],$A$4)</f>
        <v>0</v>
      </c>
      <c r="O108" s="8">
        <f>SUMIFS(TaxableValuation[Taxable Utilities],TaxableValuation[Dist],$C108,TaxableValuation[Tif_NonTIF],$A$4)</f>
        <v>0</v>
      </c>
      <c r="P108" s="8">
        <f>SUMIFS(TaxableValuation[Taxable Other],TaxableValuation[Dist],$C108,TaxableValuation[Tif_NonTIF],$A$4)</f>
        <v>0</v>
      </c>
      <c r="Q108" s="8">
        <f>SUMIFS(TaxableValuation[Taxable Gross],TaxableValuation[Dist],$C108,TaxableValuation[Tif_NonTIF],$A$4)</f>
        <v>0</v>
      </c>
      <c r="R108" s="8">
        <f>SUMIFS(TaxableValuation[Taxable Military Exempt],TaxableValuation[Dist],$C108,TaxableValuation[Tif_NonTIF],$A$4)</f>
        <v>0</v>
      </c>
      <c r="S108" s="8">
        <f>SUMIFS(TaxableValuation[Taxable Net],TaxableValuation[Dist],$C108,TaxableValuation[Tif_NonTIF],$A$4)</f>
        <v>0</v>
      </c>
      <c r="T108" s="8">
        <f>SUMIFS(TaxableValuation[Taxable Gas &amp; Elec Utilities],TaxableValuation[Dist],$C108,TaxableValuation[Tif_NonTIF],$A$4)</f>
        <v>0</v>
      </c>
      <c r="U108" s="8">
        <f t="shared" si="1"/>
        <v>0</v>
      </c>
    </row>
    <row r="109" spans="1:21" x14ac:dyDescent="0.25">
      <c r="A109">
        <f>'Assessed Non-TIF'!A109</f>
        <v>2024</v>
      </c>
      <c r="B109" t="str">
        <f>'Assessed Non-TIF'!B109</f>
        <v>09</v>
      </c>
      <c r="C109" t="str">
        <f>'Assessed Non-TIF'!C109</f>
        <v>1965</v>
      </c>
      <c r="D109" t="str">
        <f>'Assessed Non-TIF'!D109</f>
        <v>1965</v>
      </c>
      <c r="E109" t="str">
        <f>'Assessed Non-TIF'!E109</f>
        <v>EASTON VALLEY</v>
      </c>
      <c r="F109" t="str">
        <f>'Assessed Non-TIF'!F109</f>
        <v>Easton Valley</v>
      </c>
      <c r="G109" s="8">
        <f>SUMIFS(TaxableValuation[Taxable Residential],TaxableValuation[Dist],$C109,TaxableValuation[Tif_NonTIF],$A$4)</f>
        <v>0</v>
      </c>
      <c r="H109" s="8">
        <f>SUMIFS(TaxableValuation[Taxable Ag Land],TaxableValuation[Dist],$C109,TaxableValuation[Tif_NonTIF],$A$4)</f>
        <v>0</v>
      </c>
      <c r="I109" s="8">
        <f>SUMIFS(TaxableValuation[Taxable Ag Building],TaxableValuation[Dist],$C109,TaxableValuation[Tif_NonTIF],$A$4)</f>
        <v>0</v>
      </c>
      <c r="J109" s="8">
        <f>SUMIFS(TaxableValuation[Taxable Commercial],TaxableValuation[Dist],$C109,TaxableValuation[Tif_NonTIF],$A$4)</f>
        <v>0</v>
      </c>
      <c r="K109" s="8">
        <f>SUMIFS(TaxableValuation[Taxable Industrial],TaxableValuation[Dist],$C109,TaxableValuation[Tif_NonTIF],$A$4)</f>
        <v>0</v>
      </c>
      <c r="L109" s="8">
        <f>SUMIFS(TaxableValuation[Taxable Reserved],TaxableValuation[Dist],$C109,TaxableValuation[Tif_NonTIF],$A$4)</f>
        <v>0</v>
      </c>
      <c r="M109" s="8">
        <f>SUMIFS(TaxableValuation[Taxable Reserved2],TaxableValuation[Dist],$C109,TaxableValuation[Tif_NonTIF],$A$4)</f>
        <v>0</v>
      </c>
      <c r="N109" s="8">
        <f>SUMIFS(TaxableValuation[Taxable Railroads],TaxableValuation[Dist],$C109,TaxableValuation[Tif_NonTIF],$A$4)</f>
        <v>0</v>
      </c>
      <c r="O109" s="8">
        <f>SUMIFS(TaxableValuation[Taxable Utilities],TaxableValuation[Dist],$C109,TaxableValuation[Tif_NonTIF],$A$4)</f>
        <v>0</v>
      </c>
      <c r="P109" s="8">
        <f>SUMIFS(TaxableValuation[Taxable Other],TaxableValuation[Dist],$C109,TaxableValuation[Tif_NonTIF],$A$4)</f>
        <v>0</v>
      </c>
      <c r="Q109" s="8">
        <f>SUMIFS(TaxableValuation[Taxable Gross],TaxableValuation[Dist],$C109,TaxableValuation[Tif_NonTIF],$A$4)</f>
        <v>0</v>
      </c>
      <c r="R109" s="8">
        <f>SUMIFS(TaxableValuation[Taxable Military Exempt],TaxableValuation[Dist],$C109,TaxableValuation[Tif_NonTIF],$A$4)</f>
        <v>0</v>
      </c>
      <c r="S109" s="8">
        <f>SUMIFS(TaxableValuation[Taxable Net],TaxableValuation[Dist],$C109,TaxableValuation[Tif_NonTIF],$A$4)</f>
        <v>0</v>
      </c>
      <c r="T109" s="8">
        <f>SUMIFS(TaxableValuation[Taxable Gas &amp; Elec Utilities],TaxableValuation[Dist],$C109,TaxableValuation[Tif_NonTIF],$A$4)</f>
        <v>0</v>
      </c>
      <c r="U109" s="8">
        <f t="shared" si="1"/>
        <v>0</v>
      </c>
    </row>
    <row r="110" spans="1:21" x14ac:dyDescent="0.25">
      <c r="A110">
        <f>'Assessed Non-TIF'!A110</f>
        <v>2024</v>
      </c>
      <c r="B110" t="str">
        <f>'Assessed Non-TIF'!B110</f>
        <v>15</v>
      </c>
      <c r="C110" t="str">
        <f>'Assessed Non-TIF'!C110</f>
        <v>0657</v>
      </c>
      <c r="D110" t="str">
        <f>'Assessed Non-TIF'!D110</f>
        <v>0657</v>
      </c>
      <c r="E110" t="str">
        <f>'Assessed Non-TIF'!E110</f>
        <v>EDDYVILLE-BLAKESBURG-FREMONT</v>
      </c>
      <c r="F110" t="str">
        <f>'Assessed Non-TIF'!F110</f>
        <v>Eddyville-Blakesburg-Fremont</v>
      </c>
      <c r="G110" s="8">
        <f>SUMIFS(TaxableValuation[Taxable Residential],TaxableValuation[Dist],$C110,TaxableValuation[Tif_NonTIF],$A$4)</f>
        <v>0</v>
      </c>
      <c r="H110" s="8">
        <f>SUMIFS(TaxableValuation[Taxable Ag Land],TaxableValuation[Dist],$C110,TaxableValuation[Tif_NonTIF],$A$4)</f>
        <v>0</v>
      </c>
      <c r="I110" s="8">
        <f>SUMIFS(TaxableValuation[Taxable Ag Building],TaxableValuation[Dist],$C110,TaxableValuation[Tif_NonTIF],$A$4)</f>
        <v>0</v>
      </c>
      <c r="J110" s="8">
        <f>SUMIFS(TaxableValuation[Taxable Commercial],TaxableValuation[Dist],$C110,TaxableValuation[Tif_NonTIF],$A$4)</f>
        <v>0</v>
      </c>
      <c r="K110" s="8">
        <f>SUMIFS(TaxableValuation[Taxable Industrial],TaxableValuation[Dist],$C110,TaxableValuation[Tif_NonTIF],$A$4)</f>
        <v>0</v>
      </c>
      <c r="L110" s="8">
        <f>SUMIFS(TaxableValuation[Taxable Reserved],TaxableValuation[Dist],$C110,TaxableValuation[Tif_NonTIF],$A$4)</f>
        <v>0</v>
      </c>
      <c r="M110" s="8">
        <f>SUMIFS(TaxableValuation[Taxable Reserved2],TaxableValuation[Dist],$C110,TaxableValuation[Tif_NonTIF],$A$4)</f>
        <v>0</v>
      </c>
      <c r="N110" s="8">
        <f>SUMIFS(TaxableValuation[Taxable Railroads],TaxableValuation[Dist],$C110,TaxableValuation[Tif_NonTIF],$A$4)</f>
        <v>0</v>
      </c>
      <c r="O110" s="8">
        <f>SUMIFS(TaxableValuation[Taxable Utilities],TaxableValuation[Dist],$C110,TaxableValuation[Tif_NonTIF],$A$4)</f>
        <v>0</v>
      </c>
      <c r="P110" s="8">
        <f>SUMIFS(TaxableValuation[Taxable Other],TaxableValuation[Dist],$C110,TaxableValuation[Tif_NonTIF],$A$4)</f>
        <v>0</v>
      </c>
      <c r="Q110" s="8">
        <f>SUMIFS(TaxableValuation[Taxable Gross],TaxableValuation[Dist],$C110,TaxableValuation[Tif_NonTIF],$A$4)</f>
        <v>0</v>
      </c>
      <c r="R110" s="8">
        <f>SUMIFS(TaxableValuation[Taxable Military Exempt],TaxableValuation[Dist],$C110,TaxableValuation[Tif_NonTIF],$A$4)</f>
        <v>0</v>
      </c>
      <c r="S110" s="8">
        <f>SUMIFS(TaxableValuation[Taxable Net],TaxableValuation[Dist],$C110,TaxableValuation[Tif_NonTIF],$A$4)</f>
        <v>0</v>
      </c>
      <c r="T110" s="8">
        <f>SUMIFS(TaxableValuation[Taxable Gas &amp; Elec Utilities],TaxableValuation[Dist],$C110,TaxableValuation[Tif_NonTIF],$A$4)</f>
        <v>0</v>
      </c>
      <c r="U110" s="8">
        <f t="shared" si="1"/>
        <v>0</v>
      </c>
    </row>
    <row r="111" spans="1:21" x14ac:dyDescent="0.25">
      <c r="A111">
        <f>'Assessed Non-TIF'!A111</f>
        <v>2024</v>
      </c>
      <c r="B111" t="str">
        <f>'Assessed Non-TIF'!B111</f>
        <v>01</v>
      </c>
      <c r="C111" t="str">
        <f>'Assessed Non-TIF'!C111</f>
        <v>1989</v>
      </c>
      <c r="D111" t="str">
        <f>'Assessed Non-TIF'!D111</f>
        <v>1989</v>
      </c>
      <c r="E111" t="str">
        <f>'Assessed Non-TIF'!E111</f>
        <v>EDGEWOOD-COLESBURG</v>
      </c>
      <c r="F111" t="str">
        <f>'Assessed Non-TIF'!F111</f>
        <v>Edgewood-Colesburg</v>
      </c>
      <c r="G111" s="8">
        <f>SUMIFS(TaxableValuation[Taxable Residential],TaxableValuation[Dist],$C111,TaxableValuation[Tif_NonTIF],$A$4)</f>
        <v>3834694</v>
      </c>
      <c r="H111" s="8">
        <f>SUMIFS(TaxableValuation[Taxable Ag Land],TaxableValuation[Dist],$C111,TaxableValuation[Tif_NonTIF],$A$4)</f>
        <v>35913</v>
      </c>
      <c r="I111" s="8">
        <f>SUMIFS(TaxableValuation[Taxable Ag Building],TaxableValuation[Dist],$C111,TaxableValuation[Tif_NonTIF],$A$4)</f>
        <v>0</v>
      </c>
      <c r="J111" s="8">
        <f>SUMIFS(TaxableValuation[Taxable Commercial],TaxableValuation[Dist],$C111,TaxableValuation[Tif_NonTIF],$A$4)</f>
        <v>4457305</v>
      </c>
      <c r="K111" s="8">
        <f>SUMIFS(TaxableValuation[Taxable Industrial],TaxableValuation[Dist],$C111,TaxableValuation[Tif_NonTIF],$A$4)</f>
        <v>739499</v>
      </c>
      <c r="L111" s="8">
        <f>SUMIFS(TaxableValuation[Taxable Reserved],TaxableValuation[Dist],$C111,TaxableValuation[Tif_NonTIF],$A$4)</f>
        <v>0</v>
      </c>
      <c r="M111" s="8">
        <f>SUMIFS(TaxableValuation[Taxable Reserved2],TaxableValuation[Dist],$C111,TaxableValuation[Tif_NonTIF],$A$4)</f>
        <v>0</v>
      </c>
      <c r="N111" s="8">
        <f>SUMIFS(TaxableValuation[Taxable Railroads],TaxableValuation[Dist],$C111,TaxableValuation[Tif_NonTIF],$A$4)</f>
        <v>0</v>
      </c>
      <c r="O111" s="8">
        <f>SUMIFS(TaxableValuation[Taxable Utilities],TaxableValuation[Dist],$C111,TaxableValuation[Tif_NonTIF],$A$4)</f>
        <v>0</v>
      </c>
      <c r="P111" s="8">
        <f>SUMIFS(TaxableValuation[Taxable Other],TaxableValuation[Dist],$C111,TaxableValuation[Tif_NonTIF],$A$4)</f>
        <v>0</v>
      </c>
      <c r="Q111" s="8">
        <f>SUMIFS(TaxableValuation[Taxable Gross],TaxableValuation[Dist],$C111,TaxableValuation[Tif_NonTIF],$A$4)</f>
        <v>9067411</v>
      </c>
      <c r="R111" s="8">
        <f>SUMIFS(TaxableValuation[Taxable Military Exempt],TaxableValuation[Dist],$C111,TaxableValuation[Tif_NonTIF],$A$4)</f>
        <v>16668</v>
      </c>
      <c r="S111" s="8">
        <f>SUMIFS(TaxableValuation[Taxable Net],TaxableValuation[Dist],$C111,TaxableValuation[Tif_NonTIF],$A$4)</f>
        <v>9050743</v>
      </c>
      <c r="T111" s="8">
        <f>SUMIFS(TaxableValuation[Taxable Gas &amp; Elec Utilities],TaxableValuation[Dist],$C111,TaxableValuation[Tif_NonTIF],$A$4)</f>
        <v>0</v>
      </c>
      <c r="U111" s="8">
        <f t="shared" si="1"/>
        <v>9050743</v>
      </c>
    </row>
    <row r="112" spans="1:21" x14ac:dyDescent="0.25">
      <c r="A112">
        <f>'Assessed Non-TIF'!A112</f>
        <v>2024</v>
      </c>
      <c r="B112" t="str">
        <f>'Assessed Non-TIF'!B112</f>
        <v>07</v>
      </c>
      <c r="C112" t="str">
        <f>'Assessed Non-TIF'!C112</f>
        <v>2007</v>
      </c>
      <c r="D112" t="str">
        <f>'Assessed Non-TIF'!D112</f>
        <v>2007</v>
      </c>
      <c r="E112" t="str">
        <f>'Assessed Non-TIF'!E112</f>
        <v>ELDORA-NEW PROVIDENCE</v>
      </c>
      <c r="F112" t="str">
        <f>'Assessed Non-TIF'!F112</f>
        <v>Eldora-New Providence</v>
      </c>
      <c r="G112" s="8">
        <f>SUMIFS(TaxableValuation[Taxable Residential],TaxableValuation[Dist],$C112,TaxableValuation[Tif_NonTIF],$A$4)</f>
        <v>0</v>
      </c>
      <c r="H112" s="8">
        <f>SUMIFS(TaxableValuation[Taxable Ag Land],TaxableValuation[Dist],$C112,TaxableValuation[Tif_NonTIF],$A$4)</f>
        <v>0</v>
      </c>
      <c r="I112" s="8">
        <f>SUMIFS(TaxableValuation[Taxable Ag Building],TaxableValuation[Dist],$C112,TaxableValuation[Tif_NonTIF],$A$4)</f>
        <v>0</v>
      </c>
      <c r="J112" s="8">
        <f>SUMIFS(TaxableValuation[Taxable Commercial],TaxableValuation[Dist],$C112,TaxableValuation[Tif_NonTIF],$A$4)</f>
        <v>148029</v>
      </c>
      <c r="K112" s="8">
        <f>SUMIFS(TaxableValuation[Taxable Industrial],TaxableValuation[Dist],$C112,TaxableValuation[Tif_NonTIF],$A$4)</f>
        <v>0</v>
      </c>
      <c r="L112" s="8">
        <f>SUMIFS(TaxableValuation[Taxable Reserved],TaxableValuation[Dist],$C112,TaxableValuation[Tif_NonTIF],$A$4)</f>
        <v>0</v>
      </c>
      <c r="M112" s="8">
        <f>SUMIFS(TaxableValuation[Taxable Reserved2],TaxableValuation[Dist],$C112,TaxableValuation[Tif_NonTIF],$A$4)</f>
        <v>0</v>
      </c>
      <c r="N112" s="8">
        <f>SUMIFS(TaxableValuation[Taxable Railroads],TaxableValuation[Dist],$C112,TaxableValuation[Tif_NonTIF],$A$4)</f>
        <v>0</v>
      </c>
      <c r="O112" s="8">
        <f>SUMIFS(TaxableValuation[Taxable Utilities],TaxableValuation[Dist],$C112,TaxableValuation[Tif_NonTIF],$A$4)</f>
        <v>0</v>
      </c>
      <c r="P112" s="8">
        <f>SUMIFS(TaxableValuation[Taxable Other],TaxableValuation[Dist],$C112,TaxableValuation[Tif_NonTIF],$A$4)</f>
        <v>0</v>
      </c>
      <c r="Q112" s="8">
        <f>SUMIFS(TaxableValuation[Taxable Gross],TaxableValuation[Dist],$C112,TaxableValuation[Tif_NonTIF],$A$4)</f>
        <v>148029</v>
      </c>
      <c r="R112" s="8">
        <f>SUMIFS(TaxableValuation[Taxable Military Exempt],TaxableValuation[Dist],$C112,TaxableValuation[Tif_NonTIF],$A$4)</f>
        <v>0</v>
      </c>
      <c r="S112" s="8">
        <f>SUMIFS(TaxableValuation[Taxable Net],TaxableValuation[Dist],$C112,TaxableValuation[Tif_NonTIF],$A$4)</f>
        <v>148029</v>
      </c>
      <c r="T112" s="8">
        <f>SUMIFS(TaxableValuation[Taxable Gas &amp; Elec Utilities],TaxableValuation[Dist],$C112,TaxableValuation[Tif_NonTIF],$A$4)</f>
        <v>0</v>
      </c>
      <c r="U112" s="8">
        <f t="shared" si="1"/>
        <v>148029</v>
      </c>
    </row>
    <row r="113" spans="1:21" x14ac:dyDescent="0.25">
      <c r="A113">
        <f>'Assessed Non-TIF'!A113</f>
        <v>2024</v>
      </c>
      <c r="B113" t="str">
        <f>'Assessed Non-TIF'!B113</f>
        <v>05</v>
      </c>
      <c r="C113" t="str">
        <f>'Assessed Non-TIF'!C113</f>
        <v>2088</v>
      </c>
      <c r="D113" t="str">
        <f>'Assessed Non-TIF'!D113</f>
        <v>2088</v>
      </c>
      <c r="E113" t="str">
        <f>'Assessed Non-TIF'!E113</f>
        <v>EMMETSBURG</v>
      </c>
      <c r="F113" t="str">
        <f>'Assessed Non-TIF'!F113</f>
        <v>Emmetsburg</v>
      </c>
      <c r="G113" s="8">
        <f>SUMIFS(TaxableValuation[Taxable Residential],TaxableValuation[Dist],$C113,TaxableValuation[Tif_NonTIF],$A$4)</f>
        <v>671742</v>
      </c>
      <c r="H113" s="8">
        <f>SUMIFS(TaxableValuation[Taxable Ag Land],TaxableValuation[Dist],$C113,TaxableValuation[Tif_NonTIF],$A$4)</f>
        <v>289813</v>
      </c>
      <c r="I113" s="8">
        <f>SUMIFS(TaxableValuation[Taxable Ag Building],TaxableValuation[Dist],$C113,TaxableValuation[Tif_NonTIF],$A$4)</f>
        <v>3583</v>
      </c>
      <c r="J113" s="8">
        <f>SUMIFS(TaxableValuation[Taxable Commercial],TaxableValuation[Dist],$C113,TaxableValuation[Tif_NonTIF],$A$4)</f>
        <v>3065480</v>
      </c>
      <c r="K113" s="8">
        <f>SUMIFS(TaxableValuation[Taxable Industrial],TaxableValuation[Dist],$C113,TaxableValuation[Tif_NonTIF],$A$4)</f>
        <v>33789932</v>
      </c>
      <c r="L113" s="8">
        <f>SUMIFS(TaxableValuation[Taxable Reserved],TaxableValuation[Dist],$C113,TaxableValuation[Tif_NonTIF],$A$4)</f>
        <v>0</v>
      </c>
      <c r="M113" s="8">
        <f>SUMIFS(TaxableValuation[Taxable Reserved2],TaxableValuation[Dist],$C113,TaxableValuation[Tif_NonTIF],$A$4)</f>
        <v>0</v>
      </c>
      <c r="N113" s="8">
        <f>SUMIFS(TaxableValuation[Taxable Railroads],TaxableValuation[Dist],$C113,TaxableValuation[Tif_NonTIF],$A$4)</f>
        <v>0</v>
      </c>
      <c r="O113" s="8">
        <f>SUMIFS(TaxableValuation[Taxable Utilities],TaxableValuation[Dist],$C113,TaxableValuation[Tif_NonTIF],$A$4)</f>
        <v>0</v>
      </c>
      <c r="P113" s="8">
        <f>SUMIFS(TaxableValuation[Taxable Other],TaxableValuation[Dist],$C113,TaxableValuation[Tif_NonTIF],$A$4)</f>
        <v>0</v>
      </c>
      <c r="Q113" s="8">
        <f>SUMIFS(TaxableValuation[Taxable Gross],TaxableValuation[Dist],$C113,TaxableValuation[Tif_NonTIF],$A$4)</f>
        <v>37820550</v>
      </c>
      <c r="R113" s="8">
        <f>SUMIFS(TaxableValuation[Taxable Military Exempt],TaxableValuation[Dist],$C113,TaxableValuation[Tif_NonTIF],$A$4)</f>
        <v>0</v>
      </c>
      <c r="S113" s="8">
        <f>SUMIFS(TaxableValuation[Taxable Net],TaxableValuation[Dist],$C113,TaxableValuation[Tif_NonTIF],$A$4)</f>
        <v>37820550</v>
      </c>
      <c r="T113" s="8">
        <f>SUMIFS(TaxableValuation[Taxable Gas &amp; Elec Utilities],TaxableValuation[Dist],$C113,TaxableValuation[Tif_NonTIF],$A$4)</f>
        <v>0</v>
      </c>
      <c r="U113" s="8">
        <f t="shared" si="1"/>
        <v>37820550</v>
      </c>
    </row>
    <row r="114" spans="1:21" x14ac:dyDescent="0.25">
      <c r="A114">
        <f>'Assessed Non-TIF'!A114</f>
        <v>2024</v>
      </c>
      <c r="B114" t="str">
        <f>'Assessed Non-TIF'!B114</f>
        <v>10</v>
      </c>
      <c r="C114" t="str">
        <f>'Assessed Non-TIF'!C114</f>
        <v>2097</v>
      </c>
      <c r="D114" t="str">
        <f>'Assessed Non-TIF'!D114</f>
        <v>2097</v>
      </c>
      <c r="E114" t="str">
        <f>'Assessed Non-TIF'!E114</f>
        <v>ENGLISH VALLEYS</v>
      </c>
      <c r="F114" t="str">
        <f>'Assessed Non-TIF'!F114</f>
        <v>English Valleys</v>
      </c>
      <c r="G114" s="8">
        <f>SUMIFS(TaxableValuation[Taxable Residential],TaxableValuation[Dist],$C114,TaxableValuation[Tif_NonTIF],$A$4)</f>
        <v>0</v>
      </c>
      <c r="H114" s="8">
        <f>SUMIFS(TaxableValuation[Taxable Ag Land],TaxableValuation[Dist],$C114,TaxableValuation[Tif_NonTIF],$A$4)</f>
        <v>0</v>
      </c>
      <c r="I114" s="8">
        <f>SUMIFS(TaxableValuation[Taxable Ag Building],TaxableValuation[Dist],$C114,TaxableValuation[Tif_NonTIF],$A$4)</f>
        <v>0</v>
      </c>
      <c r="J114" s="8">
        <f>SUMIFS(TaxableValuation[Taxable Commercial],TaxableValuation[Dist],$C114,TaxableValuation[Tif_NonTIF],$A$4)</f>
        <v>0</v>
      </c>
      <c r="K114" s="8">
        <f>SUMIFS(TaxableValuation[Taxable Industrial],TaxableValuation[Dist],$C114,TaxableValuation[Tif_NonTIF],$A$4)</f>
        <v>239220</v>
      </c>
      <c r="L114" s="8">
        <f>SUMIFS(TaxableValuation[Taxable Reserved],TaxableValuation[Dist],$C114,TaxableValuation[Tif_NonTIF],$A$4)</f>
        <v>0</v>
      </c>
      <c r="M114" s="8">
        <f>SUMIFS(TaxableValuation[Taxable Reserved2],TaxableValuation[Dist],$C114,TaxableValuation[Tif_NonTIF],$A$4)</f>
        <v>0</v>
      </c>
      <c r="N114" s="8">
        <f>SUMIFS(TaxableValuation[Taxable Railroads],TaxableValuation[Dist],$C114,TaxableValuation[Tif_NonTIF],$A$4)</f>
        <v>0</v>
      </c>
      <c r="O114" s="8">
        <f>SUMIFS(TaxableValuation[Taxable Utilities],TaxableValuation[Dist],$C114,TaxableValuation[Tif_NonTIF],$A$4)</f>
        <v>0</v>
      </c>
      <c r="P114" s="8">
        <f>SUMIFS(TaxableValuation[Taxable Other],TaxableValuation[Dist],$C114,TaxableValuation[Tif_NonTIF],$A$4)</f>
        <v>0</v>
      </c>
      <c r="Q114" s="8">
        <f>SUMIFS(TaxableValuation[Taxable Gross],TaxableValuation[Dist],$C114,TaxableValuation[Tif_NonTIF],$A$4)</f>
        <v>239220</v>
      </c>
      <c r="R114" s="8">
        <f>SUMIFS(TaxableValuation[Taxable Military Exempt],TaxableValuation[Dist],$C114,TaxableValuation[Tif_NonTIF],$A$4)</f>
        <v>0</v>
      </c>
      <c r="S114" s="8">
        <f>SUMIFS(TaxableValuation[Taxable Net],TaxableValuation[Dist],$C114,TaxableValuation[Tif_NonTIF],$A$4)</f>
        <v>239220</v>
      </c>
      <c r="T114" s="8">
        <f>SUMIFS(TaxableValuation[Taxable Gas &amp; Elec Utilities],TaxableValuation[Dist],$C114,TaxableValuation[Tif_NonTIF],$A$4)</f>
        <v>0</v>
      </c>
      <c r="U114" s="8">
        <f t="shared" si="1"/>
        <v>239220</v>
      </c>
    </row>
    <row r="115" spans="1:21" x14ac:dyDescent="0.25">
      <c r="A115">
        <f>'Assessed Non-TIF'!A115</f>
        <v>2024</v>
      </c>
      <c r="B115" t="str">
        <f>'Assessed Non-TIF'!B115</f>
        <v>13</v>
      </c>
      <c r="C115" t="str">
        <f>'Assessed Non-TIF'!C115</f>
        <v>2113</v>
      </c>
      <c r="D115" t="str">
        <f>'Assessed Non-TIF'!D115</f>
        <v>2113</v>
      </c>
      <c r="E115" t="str">
        <f>'Assessed Non-TIF'!E115</f>
        <v>ESSEX</v>
      </c>
      <c r="F115" t="str">
        <f>'Assessed Non-TIF'!F115</f>
        <v>Essex</v>
      </c>
      <c r="G115" s="8">
        <f>SUMIFS(TaxableValuation[Taxable Residential],TaxableValuation[Dist],$C115,TaxableValuation[Tif_NonTIF],$A$4)</f>
        <v>0</v>
      </c>
      <c r="H115" s="8">
        <f>SUMIFS(TaxableValuation[Taxable Ag Land],TaxableValuation[Dist],$C115,TaxableValuation[Tif_NonTIF],$A$4)</f>
        <v>0</v>
      </c>
      <c r="I115" s="8">
        <f>SUMIFS(TaxableValuation[Taxable Ag Building],TaxableValuation[Dist],$C115,TaxableValuation[Tif_NonTIF],$A$4)</f>
        <v>0</v>
      </c>
      <c r="J115" s="8">
        <f>SUMIFS(TaxableValuation[Taxable Commercial],TaxableValuation[Dist],$C115,TaxableValuation[Tif_NonTIF],$A$4)</f>
        <v>0</v>
      </c>
      <c r="K115" s="8">
        <f>SUMIFS(TaxableValuation[Taxable Industrial],TaxableValuation[Dist],$C115,TaxableValuation[Tif_NonTIF],$A$4)</f>
        <v>0</v>
      </c>
      <c r="L115" s="8">
        <f>SUMIFS(TaxableValuation[Taxable Reserved],TaxableValuation[Dist],$C115,TaxableValuation[Tif_NonTIF],$A$4)</f>
        <v>0</v>
      </c>
      <c r="M115" s="8">
        <f>SUMIFS(TaxableValuation[Taxable Reserved2],TaxableValuation[Dist],$C115,TaxableValuation[Tif_NonTIF],$A$4)</f>
        <v>0</v>
      </c>
      <c r="N115" s="8">
        <f>SUMIFS(TaxableValuation[Taxable Railroads],TaxableValuation[Dist],$C115,TaxableValuation[Tif_NonTIF],$A$4)</f>
        <v>0</v>
      </c>
      <c r="O115" s="8">
        <f>SUMIFS(TaxableValuation[Taxable Utilities],TaxableValuation[Dist],$C115,TaxableValuation[Tif_NonTIF],$A$4)</f>
        <v>0</v>
      </c>
      <c r="P115" s="8">
        <f>SUMIFS(TaxableValuation[Taxable Other],TaxableValuation[Dist],$C115,TaxableValuation[Tif_NonTIF],$A$4)</f>
        <v>0</v>
      </c>
      <c r="Q115" s="8">
        <f>SUMIFS(TaxableValuation[Taxable Gross],TaxableValuation[Dist],$C115,TaxableValuation[Tif_NonTIF],$A$4)</f>
        <v>0</v>
      </c>
      <c r="R115" s="8">
        <f>SUMIFS(TaxableValuation[Taxable Military Exempt],TaxableValuation[Dist],$C115,TaxableValuation[Tif_NonTIF],$A$4)</f>
        <v>0</v>
      </c>
      <c r="S115" s="8">
        <f>SUMIFS(TaxableValuation[Taxable Net],TaxableValuation[Dist],$C115,TaxableValuation[Tif_NonTIF],$A$4)</f>
        <v>0</v>
      </c>
      <c r="T115" s="8">
        <f>SUMIFS(TaxableValuation[Taxable Gas &amp; Elec Utilities],TaxableValuation[Dist],$C115,TaxableValuation[Tif_NonTIF],$A$4)</f>
        <v>0</v>
      </c>
      <c r="U115" s="8">
        <f t="shared" si="1"/>
        <v>0</v>
      </c>
    </row>
    <row r="116" spans="1:21" x14ac:dyDescent="0.25">
      <c r="A116">
        <f>'Assessed Non-TIF'!A116</f>
        <v>2024</v>
      </c>
      <c r="B116" t="str">
        <f>'Assessed Non-TIF'!B116</f>
        <v>05</v>
      </c>
      <c r="C116" t="str">
        <f>'Assessed Non-TIF'!C116</f>
        <v>2124</v>
      </c>
      <c r="D116" t="str">
        <f>'Assessed Non-TIF'!D116</f>
        <v>2124</v>
      </c>
      <c r="E116" t="str">
        <f>'Assessed Non-TIF'!E116</f>
        <v>ESTHERVILLE-LINCOLN CENTRAL</v>
      </c>
      <c r="F116" t="str">
        <f>'Assessed Non-TIF'!F116</f>
        <v>Estherville-Lincoln Central</v>
      </c>
      <c r="G116" s="8">
        <f>SUMIFS(TaxableValuation[Taxable Residential],TaxableValuation[Dist],$C116,TaxableValuation[Tif_NonTIF],$A$4)</f>
        <v>109377</v>
      </c>
      <c r="H116" s="8">
        <f>SUMIFS(TaxableValuation[Taxable Ag Land],TaxableValuation[Dist],$C116,TaxableValuation[Tif_NonTIF],$A$4)</f>
        <v>0</v>
      </c>
      <c r="I116" s="8">
        <f>SUMIFS(TaxableValuation[Taxable Ag Building],TaxableValuation[Dist],$C116,TaxableValuation[Tif_NonTIF],$A$4)</f>
        <v>0</v>
      </c>
      <c r="J116" s="8">
        <f>SUMIFS(TaxableValuation[Taxable Commercial],TaxableValuation[Dist],$C116,TaxableValuation[Tif_NonTIF],$A$4)</f>
        <v>5629165</v>
      </c>
      <c r="K116" s="8">
        <f>SUMIFS(TaxableValuation[Taxable Industrial],TaxableValuation[Dist],$C116,TaxableValuation[Tif_NonTIF],$A$4)</f>
        <v>4456675</v>
      </c>
      <c r="L116" s="8">
        <f>SUMIFS(TaxableValuation[Taxable Reserved],TaxableValuation[Dist],$C116,TaxableValuation[Tif_NonTIF],$A$4)</f>
        <v>0</v>
      </c>
      <c r="M116" s="8">
        <f>SUMIFS(TaxableValuation[Taxable Reserved2],TaxableValuation[Dist],$C116,TaxableValuation[Tif_NonTIF],$A$4)</f>
        <v>0</v>
      </c>
      <c r="N116" s="8">
        <f>SUMIFS(TaxableValuation[Taxable Railroads],TaxableValuation[Dist],$C116,TaxableValuation[Tif_NonTIF],$A$4)</f>
        <v>0</v>
      </c>
      <c r="O116" s="8">
        <f>SUMIFS(TaxableValuation[Taxable Utilities],TaxableValuation[Dist],$C116,TaxableValuation[Tif_NonTIF],$A$4)</f>
        <v>0</v>
      </c>
      <c r="P116" s="8">
        <f>SUMIFS(TaxableValuation[Taxable Other],TaxableValuation[Dist],$C116,TaxableValuation[Tif_NonTIF],$A$4)</f>
        <v>0</v>
      </c>
      <c r="Q116" s="8">
        <f>SUMIFS(TaxableValuation[Taxable Gross],TaxableValuation[Dist],$C116,TaxableValuation[Tif_NonTIF],$A$4)</f>
        <v>10195217</v>
      </c>
      <c r="R116" s="8">
        <f>SUMIFS(TaxableValuation[Taxable Military Exempt],TaxableValuation[Dist],$C116,TaxableValuation[Tif_NonTIF],$A$4)</f>
        <v>0</v>
      </c>
      <c r="S116" s="8">
        <f>SUMIFS(TaxableValuation[Taxable Net],TaxableValuation[Dist],$C116,TaxableValuation[Tif_NonTIF],$A$4)</f>
        <v>10195217</v>
      </c>
      <c r="T116" s="8">
        <f>SUMIFS(TaxableValuation[Taxable Gas &amp; Elec Utilities],TaxableValuation[Dist],$C116,TaxableValuation[Tif_NonTIF],$A$4)</f>
        <v>0</v>
      </c>
      <c r="U116" s="8">
        <f t="shared" si="1"/>
        <v>10195217</v>
      </c>
    </row>
    <row r="117" spans="1:21" x14ac:dyDescent="0.25">
      <c r="A117">
        <f>'Assessed Non-TIF'!A117</f>
        <v>2024</v>
      </c>
      <c r="B117" t="str">
        <f>'Assessed Non-TIF'!B117</f>
        <v>11</v>
      </c>
      <c r="C117" t="str">
        <f>'Assessed Non-TIF'!C117</f>
        <v>2151</v>
      </c>
      <c r="D117" t="str">
        <f>'Assessed Non-TIF'!D117</f>
        <v>2151</v>
      </c>
      <c r="E117" t="str">
        <f>'Assessed Non-TIF'!E117</f>
        <v>EXIRA-ELK HORN-KIMBALLTON</v>
      </c>
      <c r="F117" t="str">
        <f>'Assessed Non-TIF'!F117</f>
        <v>Exira-Elk Horn-Kimballton</v>
      </c>
      <c r="G117" s="8">
        <f>SUMIFS(TaxableValuation[Taxable Residential],TaxableValuation[Dist],$C117,TaxableValuation[Tif_NonTIF],$A$4)</f>
        <v>8848967</v>
      </c>
      <c r="H117" s="8">
        <f>SUMIFS(TaxableValuation[Taxable Ag Land],TaxableValuation[Dist],$C117,TaxableValuation[Tif_NonTIF],$A$4)</f>
        <v>568237</v>
      </c>
      <c r="I117" s="8">
        <f>SUMIFS(TaxableValuation[Taxable Ag Building],TaxableValuation[Dist],$C117,TaxableValuation[Tif_NonTIF],$A$4)</f>
        <v>8569</v>
      </c>
      <c r="J117" s="8">
        <f>SUMIFS(TaxableValuation[Taxable Commercial],TaxableValuation[Dist],$C117,TaxableValuation[Tif_NonTIF],$A$4)</f>
        <v>1473780</v>
      </c>
      <c r="K117" s="8">
        <f>SUMIFS(TaxableValuation[Taxable Industrial],TaxableValuation[Dist],$C117,TaxableValuation[Tif_NonTIF],$A$4)</f>
        <v>8303770</v>
      </c>
      <c r="L117" s="8">
        <f>SUMIFS(TaxableValuation[Taxable Reserved],TaxableValuation[Dist],$C117,TaxableValuation[Tif_NonTIF],$A$4)</f>
        <v>0</v>
      </c>
      <c r="M117" s="8">
        <f>SUMIFS(TaxableValuation[Taxable Reserved2],TaxableValuation[Dist],$C117,TaxableValuation[Tif_NonTIF],$A$4)</f>
        <v>0</v>
      </c>
      <c r="N117" s="8">
        <f>SUMIFS(TaxableValuation[Taxable Railroads],TaxableValuation[Dist],$C117,TaxableValuation[Tif_NonTIF],$A$4)</f>
        <v>0</v>
      </c>
      <c r="O117" s="8">
        <f>SUMIFS(TaxableValuation[Taxable Utilities],TaxableValuation[Dist],$C117,TaxableValuation[Tif_NonTIF],$A$4)</f>
        <v>0</v>
      </c>
      <c r="P117" s="8">
        <f>SUMIFS(TaxableValuation[Taxable Other],TaxableValuation[Dist],$C117,TaxableValuation[Tif_NonTIF],$A$4)</f>
        <v>0</v>
      </c>
      <c r="Q117" s="8">
        <f>SUMIFS(TaxableValuation[Taxable Gross],TaxableValuation[Dist],$C117,TaxableValuation[Tif_NonTIF],$A$4)</f>
        <v>19203323</v>
      </c>
      <c r="R117" s="8">
        <f>SUMIFS(TaxableValuation[Taxable Military Exempt],TaxableValuation[Dist],$C117,TaxableValuation[Tif_NonTIF],$A$4)</f>
        <v>0</v>
      </c>
      <c r="S117" s="8">
        <f>SUMIFS(TaxableValuation[Taxable Net],TaxableValuation[Dist],$C117,TaxableValuation[Tif_NonTIF],$A$4)</f>
        <v>19203323</v>
      </c>
      <c r="T117" s="8">
        <f>SUMIFS(TaxableValuation[Taxable Gas &amp; Elec Utilities],TaxableValuation[Dist],$C117,TaxableValuation[Tif_NonTIF],$A$4)</f>
        <v>0</v>
      </c>
      <c r="U117" s="8">
        <f t="shared" si="1"/>
        <v>19203323</v>
      </c>
    </row>
    <row r="118" spans="1:21" x14ac:dyDescent="0.25">
      <c r="A118">
        <f>'Assessed Non-TIF'!A118</f>
        <v>2024</v>
      </c>
      <c r="B118" t="str">
        <f>'Assessed Non-TIF'!B118</f>
        <v>15</v>
      </c>
      <c r="C118" t="str">
        <f>'Assessed Non-TIF'!C118</f>
        <v>2169</v>
      </c>
      <c r="D118" t="str">
        <f>'Assessed Non-TIF'!D118</f>
        <v>2169</v>
      </c>
      <c r="E118" t="str">
        <f>'Assessed Non-TIF'!E118</f>
        <v>FAIRFIELD</v>
      </c>
      <c r="F118" t="str">
        <f>'Assessed Non-TIF'!F118</f>
        <v>Fairfield</v>
      </c>
      <c r="G118" s="8">
        <f>SUMIFS(TaxableValuation[Taxable Residential],TaxableValuation[Dist],$C118,TaxableValuation[Tif_NonTIF],$A$4)</f>
        <v>8469228</v>
      </c>
      <c r="H118" s="8">
        <f>SUMIFS(TaxableValuation[Taxable Ag Land],TaxableValuation[Dist],$C118,TaxableValuation[Tif_NonTIF],$A$4)</f>
        <v>0</v>
      </c>
      <c r="I118" s="8">
        <f>SUMIFS(TaxableValuation[Taxable Ag Building],TaxableValuation[Dist],$C118,TaxableValuation[Tif_NonTIF],$A$4)</f>
        <v>0</v>
      </c>
      <c r="J118" s="8">
        <f>SUMIFS(TaxableValuation[Taxable Commercial],TaxableValuation[Dist],$C118,TaxableValuation[Tif_NonTIF],$A$4)</f>
        <v>5568139</v>
      </c>
      <c r="K118" s="8">
        <f>SUMIFS(TaxableValuation[Taxable Industrial],TaxableValuation[Dist],$C118,TaxableValuation[Tif_NonTIF],$A$4)</f>
        <v>2422761</v>
      </c>
      <c r="L118" s="8">
        <f>SUMIFS(TaxableValuation[Taxable Reserved],TaxableValuation[Dist],$C118,TaxableValuation[Tif_NonTIF],$A$4)</f>
        <v>0</v>
      </c>
      <c r="M118" s="8">
        <f>SUMIFS(TaxableValuation[Taxable Reserved2],TaxableValuation[Dist],$C118,TaxableValuation[Tif_NonTIF],$A$4)</f>
        <v>0</v>
      </c>
      <c r="N118" s="8">
        <f>SUMIFS(TaxableValuation[Taxable Railroads],TaxableValuation[Dist],$C118,TaxableValuation[Tif_NonTIF],$A$4)</f>
        <v>0</v>
      </c>
      <c r="O118" s="8">
        <f>SUMIFS(TaxableValuation[Taxable Utilities],TaxableValuation[Dist],$C118,TaxableValuation[Tif_NonTIF],$A$4)</f>
        <v>0</v>
      </c>
      <c r="P118" s="8">
        <f>SUMIFS(TaxableValuation[Taxable Other],TaxableValuation[Dist],$C118,TaxableValuation[Tif_NonTIF],$A$4)</f>
        <v>0</v>
      </c>
      <c r="Q118" s="8">
        <f>SUMIFS(TaxableValuation[Taxable Gross],TaxableValuation[Dist],$C118,TaxableValuation[Tif_NonTIF],$A$4)</f>
        <v>16460128</v>
      </c>
      <c r="R118" s="8">
        <f>SUMIFS(TaxableValuation[Taxable Military Exempt],TaxableValuation[Dist],$C118,TaxableValuation[Tif_NonTIF],$A$4)</f>
        <v>11112</v>
      </c>
      <c r="S118" s="8">
        <f>SUMIFS(TaxableValuation[Taxable Net],TaxableValuation[Dist],$C118,TaxableValuation[Tif_NonTIF],$A$4)</f>
        <v>16449016</v>
      </c>
      <c r="T118" s="8">
        <f>SUMIFS(TaxableValuation[Taxable Gas &amp; Elec Utilities],TaxableValuation[Dist],$C118,TaxableValuation[Tif_NonTIF],$A$4)</f>
        <v>0</v>
      </c>
      <c r="U118" s="8">
        <f t="shared" si="1"/>
        <v>16449016</v>
      </c>
    </row>
    <row r="119" spans="1:21" x14ac:dyDescent="0.25">
      <c r="A119">
        <f>'Assessed Non-TIF'!A119</f>
        <v>2024</v>
      </c>
      <c r="B119" t="str">
        <f>'Assessed Non-TIF'!B119</f>
        <v>07</v>
      </c>
      <c r="C119" t="str">
        <f>'Assessed Non-TIF'!C119</f>
        <v>2295</v>
      </c>
      <c r="D119" t="str">
        <f>'Assessed Non-TIF'!D119</f>
        <v>2295</v>
      </c>
      <c r="E119" t="str">
        <f>'Assessed Non-TIF'!E119</f>
        <v>FOREST CITY</v>
      </c>
      <c r="F119" t="str">
        <f>'Assessed Non-TIF'!F119</f>
        <v>Forest City</v>
      </c>
      <c r="G119" s="8">
        <f>SUMIFS(TaxableValuation[Taxable Residential],TaxableValuation[Dist],$C119,TaxableValuation[Tif_NonTIF],$A$4)</f>
        <v>8382107</v>
      </c>
      <c r="H119" s="8">
        <f>SUMIFS(TaxableValuation[Taxable Ag Land],TaxableValuation[Dist],$C119,TaxableValuation[Tif_NonTIF],$A$4)</f>
        <v>0</v>
      </c>
      <c r="I119" s="8">
        <f>SUMIFS(TaxableValuation[Taxable Ag Building],TaxableValuation[Dist],$C119,TaxableValuation[Tif_NonTIF],$A$4)</f>
        <v>0</v>
      </c>
      <c r="J119" s="8">
        <f>SUMIFS(TaxableValuation[Taxable Commercial],TaxableValuation[Dist],$C119,TaxableValuation[Tif_NonTIF],$A$4)</f>
        <v>8120697</v>
      </c>
      <c r="K119" s="8">
        <f>SUMIFS(TaxableValuation[Taxable Industrial],TaxableValuation[Dist],$C119,TaxableValuation[Tif_NonTIF],$A$4)</f>
        <v>24817229</v>
      </c>
      <c r="L119" s="8">
        <f>SUMIFS(TaxableValuation[Taxable Reserved],TaxableValuation[Dist],$C119,TaxableValuation[Tif_NonTIF],$A$4)</f>
        <v>0</v>
      </c>
      <c r="M119" s="8">
        <f>SUMIFS(TaxableValuation[Taxable Reserved2],TaxableValuation[Dist],$C119,TaxableValuation[Tif_NonTIF],$A$4)</f>
        <v>0</v>
      </c>
      <c r="N119" s="8">
        <f>SUMIFS(TaxableValuation[Taxable Railroads],TaxableValuation[Dist],$C119,TaxableValuation[Tif_NonTIF],$A$4)</f>
        <v>0</v>
      </c>
      <c r="O119" s="8">
        <f>SUMIFS(TaxableValuation[Taxable Utilities],TaxableValuation[Dist],$C119,TaxableValuation[Tif_NonTIF],$A$4)</f>
        <v>0</v>
      </c>
      <c r="P119" s="8">
        <f>SUMIFS(TaxableValuation[Taxable Other],TaxableValuation[Dist],$C119,TaxableValuation[Tif_NonTIF],$A$4)</f>
        <v>0</v>
      </c>
      <c r="Q119" s="8">
        <f>SUMIFS(TaxableValuation[Taxable Gross],TaxableValuation[Dist],$C119,TaxableValuation[Tif_NonTIF],$A$4)</f>
        <v>41320033</v>
      </c>
      <c r="R119" s="8">
        <f>SUMIFS(TaxableValuation[Taxable Military Exempt],TaxableValuation[Dist],$C119,TaxableValuation[Tif_NonTIF],$A$4)</f>
        <v>0</v>
      </c>
      <c r="S119" s="8">
        <f>SUMIFS(TaxableValuation[Taxable Net],TaxableValuation[Dist],$C119,TaxableValuation[Tif_NonTIF],$A$4)</f>
        <v>41320033</v>
      </c>
      <c r="T119" s="8">
        <f>SUMIFS(TaxableValuation[Taxable Gas &amp; Elec Utilities],TaxableValuation[Dist],$C119,TaxableValuation[Tif_NonTIF],$A$4)</f>
        <v>0</v>
      </c>
      <c r="U119" s="8">
        <f t="shared" si="1"/>
        <v>41320033</v>
      </c>
    </row>
    <row r="120" spans="1:21" x14ac:dyDescent="0.25">
      <c r="A120">
        <f>'Assessed Non-TIF'!A120</f>
        <v>2024</v>
      </c>
      <c r="B120" t="str">
        <f>'Assessed Non-TIF'!B120</f>
        <v>05</v>
      </c>
      <c r="C120" t="str">
        <f>'Assessed Non-TIF'!C120</f>
        <v>2313</v>
      </c>
      <c r="D120" t="str">
        <f>'Assessed Non-TIF'!D120</f>
        <v>2313</v>
      </c>
      <c r="E120" t="str">
        <f>'Assessed Non-TIF'!E120</f>
        <v>FORT DODGE</v>
      </c>
      <c r="F120" t="str">
        <f>'Assessed Non-TIF'!F120</f>
        <v>Fort Dodge</v>
      </c>
      <c r="G120" s="8">
        <f>SUMIFS(TaxableValuation[Taxable Residential],TaxableValuation[Dist],$C120,TaxableValuation[Tif_NonTIF],$A$4)</f>
        <v>11028895</v>
      </c>
      <c r="H120" s="8">
        <f>SUMIFS(TaxableValuation[Taxable Ag Land],TaxableValuation[Dist],$C120,TaxableValuation[Tif_NonTIF],$A$4)</f>
        <v>124573</v>
      </c>
      <c r="I120" s="8">
        <f>SUMIFS(TaxableValuation[Taxable Ag Building],TaxableValuation[Dist],$C120,TaxableValuation[Tif_NonTIF],$A$4)</f>
        <v>0</v>
      </c>
      <c r="J120" s="8">
        <f>SUMIFS(TaxableValuation[Taxable Commercial],TaxableValuation[Dist],$C120,TaxableValuation[Tif_NonTIF],$A$4)</f>
        <v>55926063</v>
      </c>
      <c r="K120" s="8">
        <f>SUMIFS(TaxableValuation[Taxable Industrial],TaxableValuation[Dist],$C120,TaxableValuation[Tif_NonTIF],$A$4)</f>
        <v>32676676</v>
      </c>
      <c r="L120" s="8">
        <f>SUMIFS(TaxableValuation[Taxable Reserved],TaxableValuation[Dist],$C120,TaxableValuation[Tif_NonTIF],$A$4)</f>
        <v>0</v>
      </c>
      <c r="M120" s="8">
        <f>SUMIFS(TaxableValuation[Taxable Reserved2],TaxableValuation[Dist],$C120,TaxableValuation[Tif_NonTIF],$A$4)</f>
        <v>0</v>
      </c>
      <c r="N120" s="8">
        <f>SUMIFS(TaxableValuation[Taxable Railroads],TaxableValuation[Dist],$C120,TaxableValuation[Tif_NonTIF],$A$4)</f>
        <v>0</v>
      </c>
      <c r="O120" s="8">
        <f>SUMIFS(TaxableValuation[Taxable Utilities],TaxableValuation[Dist],$C120,TaxableValuation[Tif_NonTIF],$A$4)</f>
        <v>0</v>
      </c>
      <c r="P120" s="8">
        <f>SUMIFS(TaxableValuation[Taxable Other],TaxableValuation[Dist],$C120,TaxableValuation[Tif_NonTIF],$A$4)</f>
        <v>0</v>
      </c>
      <c r="Q120" s="8">
        <f>SUMIFS(TaxableValuation[Taxable Gross],TaxableValuation[Dist],$C120,TaxableValuation[Tif_NonTIF],$A$4)</f>
        <v>99756207</v>
      </c>
      <c r="R120" s="8">
        <f>SUMIFS(TaxableValuation[Taxable Military Exempt],TaxableValuation[Dist],$C120,TaxableValuation[Tif_NonTIF],$A$4)</f>
        <v>0</v>
      </c>
      <c r="S120" s="8">
        <f>SUMIFS(TaxableValuation[Taxable Net],TaxableValuation[Dist],$C120,TaxableValuation[Tif_NonTIF],$A$4)</f>
        <v>99756207</v>
      </c>
      <c r="T120" s="8">
        <f>SUMIFS(TaxableValuation[Taxable Gas &amp; Elec Utilities],TaxableValuation[Dist],$C120,TaxableValuation[Tif_NonTIF],$A$4)</f>
        <v>0</v>
      </c>
      <c r="U120" s="8">
        <f t="shared" si="1"/>
        <v>99756207</v>
      </c>
    </row>
    <row r="121" spans="1:21" x14ac:dyDescent="0.25">
      <c r="A121">
        <f>'Assessed Non-TIF'!A121</f>
        <v>2024</v>
      </c>
      <c r="B121" t="str">
        <f>'Assessed Non-TIF'!B121</f>
        <v>15</v>
      </c>
      <c r="C121" t="str">
        <f>'Assessed Non-TIF'!C121</f>
        <v>2322</v>
      </c>
      <c r="D121" t="str">
        <f>'Assessed Non-TIF'!D121</f>
        <v>2322</v>
      </c>
      <c r="E121" t="str">
        <f>'Assessed Non-TIF'!E121</f>
        <v>FORT MADISON</v>
      </c>
      <c r="F121" t="str">
        <f>'Assessed Non-TIF'!F121</f>
        <v>Fort Madison</v>
      </c>
      <c r="G121" s="8">
        <f>SUMIFS(TaxableValuation[Taxable Residential],TaxableValuation[Dist],$C121,TaxableValuation[Tif_NonTIF],$A$4)</f>
        <v>4043461</v>
      </c>
      <c r="H121" s="8">
        <f>SUMIFS(TaxableValuation[Taxable Ag Land],TaxableValuation[Dist],$C121,TaxableValuation[Tif_NonTIF],$A$4)</f>
        <v>0</v>
      </c>
      <c r="I121" s="8">
        <f>SUMIFS(TaxableValuation[Taxable Ag Building],TaxableValuation[Dist],$C121,TaxableValuation[Tif_NonTIF],$A$4)</f>
        <v>0</v>
      </c>
      <c r="J121" s="8">
        <f>SUMIFS(TaxableValuation[Taxable Commercial],TaxableValuation[Dist],$C121,TaxableValuation[Tif_NonTIF],$A$4)</f>
        <v>2464597</v>
      </c>
      <c r="K121" s="8">
        <f>SUMIFS(TaxableValuation[Taxable Industrial],TaxableValuation[Dist],$C121,TaxableValuation[Tif_NonTIF],$A$4)</f>
        <v>0</v>
      </c>
      <c r="L121" s="8">
        <f>SUMIFS(TaxableValuation[Taxable Reserved],TaxableValuation[Dist],$C121,TaxableValuation[Tif_NonTIF],$A$4)</f>
        <v>0</v>
      </c>
      <c r="M121" s="8">
        <f>SUMIFS(TaxableValuation[Taxable Reserved2],TaxableValuation[Dist],$C121,TaxableValuation[Tif_NonTIF],$A$4)</f>
        <v>0</v>
      </c>
      <c r="N121" s="8">
        <f>SUMIFS(TaxableValuation[Taxable Railroads],TaxableValuation[Dist],$C121,TaxableValuation[Tif_NonTIF],$A$4)</f>
        <v>0</v>
      </c>
      <c r="O121" s="8">
        <f>SUMIFS(TaxableValuation[Taxable Utilities],TaxableValuation[Dist],$C121,TaxableValuation[Tif_NonTIF],$A$4)</f>
        <v>0</v>
      </c>
      <c r="P121" s="8">
        <f>SUMIFS(TaxableValuation[Taxable Other],TaxableValuation[Dist],$C121,TaxableValuation[Tif_NonTIF],$A$4)</f>
        <v>0</v>
      </c>
      <c r="Q121" s="8">
        <f>SUMIFS(TaxableValuation[Taxable Gross],TaxableValuation[Dist],$C121,TaxableValuation[Tif_NonTIF],$A$4)</f>
        <v>6508058</v>
      </c>
      <c r="R121" s="8">
        <f>SUMIFS(TaxableValuation[Taxable Military Exempt],TaxableValuation[Dist],$C121,TaxableValuation[Tif_NonTIF],$A$4)</f>
        <v>0</v>
      </c>
      <c r="S121" s="8">
        <f>SUMIFS(TaxableValuation[Taxable Net],TaxableValuation[Dist],$C121,TaxableValuation[Tif_NonTIF],$A$4)</f>
        <v>6508058</v>
      </c>
      <c r="T121" s="8">
        <f>SUMIFS(TaxableValuation[Taxable Gas &amp; Elec Utilities],TaxableValuation[Dist],$C121,TaxableValuation[Tif_NonTIF],$A$4)</f>
        <v>0</v>
      </c>
      <c r="U121" s="8">
        <f t="shared" si="1"/>
        <v>6508058</v>
      </c>
    </row>
    <row r="122" spans="1:21" x14ac:dyDescent="0.25">
      <c r="A122">
        <f>'Assessed Non-TIF'!A122</f>
        <v>2024</v>
      </c>
      <c r="B122" t="str">
        <f>'Assessed Non-TIF'!B122</f>
        <v>13</v>
      </c>
      <c r="C122" t="str">
        <f>'Assessed Non-TIF'!C122</f>
        <v>2369</v>
      </c>
      <c r="D122" t="str">
        <f>'Assessed Non-TIF'!D122</f>
        <v>2369</v>
      </c>
      <c r="E122" t="str">
        <f>'Assessed Non-TIF'!E122</f>
        <v>FREMONT-MILLS</v>
      </c>
      <c r="F122" t="str">
        <f>'Assessed Non-TIF'!F122</f>
        <v>Fremont-Mills</v>
      </c>
      <c r="G122" s="8">
        <f>SUMIFS(TaxableValuation[Taxable Residential],TaxableValuation[Dist],$C122,TaxableValuation[Tif_NonTIF],$A$4)</f>
        <v>0</v>
      </c>
      <c r="H122" s="8">
        <f>SUMIFS(TaxableValuation[Taxable Ag Land],TaxableValuation[Dist],$C122,TaxableValuation[Tif_NonTIF],$A$4)</f>
        <v>0</v>
      </c>
      <c r="I122" s="8">
        <f>SUMIFS(TaxableValuation[Taxable Ag Building],TaxableValuation[Dist],$C122,TaxableValuation[Tif_NonTIF],$A$4)</f>
        <v>0</v>
      </c>
      <c r="J122" s="8">
        <f>SUMIFS(TaxableValuation[Taxable Commercial],TaxableValuation[Dist],$C122,TaxableValuation[Tif_NonTIF],$A$4)</f>
        <v>0</v>
      </c>
      <c r="K122" s="8">
        <f>SUMIFS(TaxableValuation[Taxable Industrial],TaxableValuation[Dist],$C122,TaxableValuation[Tif_NonTIF],$A$4)</f>
        <v>0</v>
      </c>
      <c r="L122" s="8">
        <f>SUMIFS(TaxableValuation[Taxable Reserved],TaxableValuation[Dist],$C122,TaxableValuation[Tif_NonTIF],$A$4)</f>
        <v>0</v>
      </c>
      <c r="M122" s="8">
        <f>SUMIFS(TaxableValuation[Taxable Reserved2],TaxableValuation[Dist],$C122,TaxableValuation[Tif_NonTIF],$A$4)</f>
        <v>0</v>
      </c>
      <c r="N122" s="8">
        <f>SUMIFS(TaxableValuation[Taxable Railroads],TaxableValuation[Dist],$C122,TaxableValuation[Tif_NonTIF],$A$4)</f>
        <v>0</v>
      </c>
      <c r="O122" s="8">
        <f>SUMIFS(TaxableValuation[Taxable Utilities],TaxableValuation[Dist],$C122,TaxableValuation[Tif_NonTIF],$A$4)</f>
        <v>0</v>
      </c>
      <c r="P122" s="8">
        <f>SUMIFS(TaxableValuation[Taxable Other],TaxableValuation[Dist],$C122,TaxableValuation[Tif_NonTIF],$A$4)</f>
        <v>0</v>
      </c>
      <c r="Q122" s="8">
        <f>SUMIFS(TaxableValuation[Taxable Gross],TaxableValuation[Dist],$C122,TaxableValuation[Tif_NonTIF],$A$4)</f>
        <v>0</v>
      </c>
      <c r="R122" s="8">
        <f>SUMIFS(TaxableValuation[Taxable Military Exempt],TaxableValuation[Dist],$C122,TaxableValuation[Tif_NonTIF],$A$4)</f>
        <v>0</v>
      </c>
      <c r="S122" s="8">
        <f>SUMIFS(TaxableValuation[Taxable Net],TaxableValuation[Dist],$C122,TaxableValuation[Tif_NonTIF],$A$4)</f>
        <v>0</v>
      </c>
      <c r="T122" s="8">
        <f>SUMIFS(TaxableValuation[Taxable Gas &amp; Elec Utilities],TaxableValuation[Dist],$C122,TaxableValuation[Tif_NonTIF],$A$4)</f>
        <v>0</v>
      </c>
      <c r="U122" s="8">
        <f t="shared" si="1"/>
        <v>0</v>
      </c>
    </row>
    <row r="123" spans="1:21" x14ac:dyDescent="0.25">
      <c r="A123">
        <f>'Assessed Non-TIF'!A123</f>
        <v>2024</v>
      </c>
      <c r="B123" t="str">
        <f>'Assessed Non-TIF'!B123</f>
        <v>12</v>
      </c>
      <c r="C123" t="str">
        <f>'Assessed Non-TIF'!C123</f>
        <v>2376</v>
      </c>
      <c r="D123" t="str">
        <f>'Assessed Non-TIF'!D123</f>
        <v>2376</v>
      </c>
      <c r="E123" t="str">
        <f>'Assessed Non-TIF'!E123</f>
        <v>GALVA-HOLSTEIN</v>
      </c>
      <c r="F123" t="str">
        <f>'Assessed Non-TIF'!F123</f>
        <v>Galva-Holstein</v>
      </c>
      <c r="G123" s="8">
        <f>SUMIFS(TaxableValuation[Taxable Residential],TaxableValuation[Dist],$C123,TaxableValuation[Tif_NonTIF],$A$4)</f>
        <v>3920578</v>
      </c>
      <c r="H123" s="8">
        <f>SUMIFS(TaxableValuation[Taxable Ag Land],TaxableValuation[Dist],$C123,TaxableValuation[Tif_NonTIF],$A$4)</f>
        <v>0</v>
      </c>
      <c r="I123" s="8">
        <f>SUMIFS(TaxableValuation[Taxable Ag Building],TaxableValuation[Dist],$C123,TaxableValuation[Tif_NonTIF],$A$4)</f>
        <v>0</v>
      </c>
      <c r="J123" s="8">
        <f>SUMIFS(TaxableValuation[Taxable Commercial],TaxableValuation[Dist],$C123,TaxableValuation[Tif_NonTIF],$A$4)</f>
        <v>5717748</v>
      </c>
      <c r="K123" s="8">
        <f>SUMIFS(TaxableValuation[Taxable Industrial],TaxableValuation[Dist],$C123,TaxableValuation[Tif_NonTIF],$A$4)</f>
        <v>21854581</v>
      </c>
      <c r="L123" s="8">
        <f>SUMIFS(TaxableValuation[Taxable Reserved],TaxableValuation[Dist],$C123,TaxableValuation[Tif_NonTIF],$A$4)</f>
        <v>0</v>
      </c>
      <c r="M123" s="8">
        <f>SUMIFS(TaxableValuation[Taxable Reserved2],TaxableValuation[Dist],$C123,TaxableValuation[Tif_NonTIF],$A$4)</f>
        <v>0</v>
      </c>
      <c r="N123" s="8">
        <f>SUMIFS(TaxableValuation[Taxable Railroads],TaxableValuation[Dist],$C123,TaxableValuation[Tif_NonTIF],$A$4)</f>
        <v>0</v>
      </c>
      <c r="O123" s="8">
        <f>SUMIFS(TaxableValuation[Taxable Utilities],TaxableValuation[Dist],$C123,TaxableValuation[Tif_NonTIF],$A$4)</f>
        <v>0</v>
      </c>
      <c r="P123" s="8">
        <f>SUMIFS(TaxableValuation[Taxable Other],TaxableValuation[Dist],$C123,TaxableValuation[Tif_NonTIF],$A$4)</f>
        <v>0</v>
      </c>
      <c r="Q123" s="8">
        <f>SUMIFS(TaxableValuation[Taxable Gross],TaxableValuation[Dist],$C123,TaxableValuation[Tif_NonTIF],$A$4)</f>
        <v>31492907</v>
      </c>
      <c r="R123" s="8">
        <f>SUMIFS(TaxableValuation[Taxable Military Exempt],TaxableValuation[Dist],$C123,TaxableValuation[Tif_NonTIF],$A$4)</f>
        <v>0</v>
      </c>
      <c r="S123" s="8">
        <f>SUMIFS(TaxableValuation[Taxable Net],TaxableValuation[Dist],$C123,TaxableValuation[Tif_NonTIF],$A$4)</f>
        <v>31492907</v>
      </c>
      <c r="T123" s="8">
        <f>SUMIFS(TaxableValuation[Taxable Gas &amp; Elec Utilities],TaxableValuation[Dist],$C123,TaxableValuation[Tif_NonTIF],$A$4)</f>
        <v>0</v>
      </c>
      <c r="U123" s="8">
        <f t="shared" si="1"/>
        <v>31492907</v>
      </c>
    </row>
    <row r="124" spans="1:21" x14ac:dyDescent="0.25">
      <c r="A124">
        <f>'Assessed Non-TIF'!A124</f>
        <v>2024</v>
      </c>
      <c r="B124" t="str">
        <f>'Assessed Non-TIF'!B124</f>
        <v>07</v>
      </c>
      <c r="C124" t="str">
        <f>'Assessed Non-TIF'!C124</f>
        <v>2403</v>
      </c>
      <c r="D124" t="str">
        <f>'Assessed Non-TIF'!D124</f>
        <v>2403</v>
      </c>
      <c r="E124" t="str">
        <f>'Assessed Non-TIF'!E124</f>
        <v>GARNER-HAYFIELD-VENTURA</v>
      </c>
      <c r="F124" t="str">
        <f>'Assessed Non-TIF'!F124</f>
        <v>Garner-Hayfield-Ventura</v>
      </c>
      <c r="G124" s="8">
        <f>SUMIFS(TaxableValuation[Taxable Residential],TaxableValuation[Dist],$C124,TaxableValuation[Tif_NonTIF],$A$4)</f>
        <v>2206862</v>
      </c>
      <c r="H124" s="8">
        <f>SUMIFS(TaxableValuation[Taxable Ag Land],TaxableValuation[Dist],$C124,TaxableValuation[Tif_NonTIF],$A$4)</f>
        <v>0</v>
      </c>
      <c r="I124" s="8">
        <f>SUMIFS(TaxableValuation[Taxable Ag Building],TaxableValuation[Dist],$C124,TaxableValuation[Tif_NonTIF],$A$4)</f>
        <v>0</v>
      </c>
      <c r="J124" s="8">
        <f>SUMIFS(TaxableValuation[Taxable Commercial],TaxableValuation[Dist],$C124,TaxableValuation[Tif_NonTIF],$A$4)</f>
        <v>9798573</v>
      </c>
      <c r="K124" s="8">
        <f>SUMIFS(TaxableValuation[Taxable Industrial],TaxableValuation[Dist],$C124,TaxableValuation[Tif_NonTIF],$A$4)</f>
        <v>5068904</v>
      </c>
      <c r="L124" s="8">
        <f>SUMIFS(TaxableValuation[Taxable Reserved],TaxableValuation[Dist],$C124,TaxableValuation[Tif_NonTIF],$A$4)</f>
        <v>0</v>
      </c>
      <c r="M124" s="8">
        <f>SUMIFS(TaxableValuation[Taxable Reserved2],TaxableValuation[Dist],$C124,TaxableValuation[Tif_NonTIF],$A$4)</f>
        <v>0</v>
      </c>
      <c r="N124" s="8">
        <f>SUMIFS(TaxableValuation[Taxable Railroads],TaxableValuation[Dist],$C124,TaxableValuation[Tif_NonTIF],$A$4)</f>
        <v>0</v>
      </c>
      <c r="O124" s="8">
        <f>SUMIFS(TaxableValuation[Taxable Utilities],TaxableValuation[Dist],$C124,TaxableValuation[Tif_NonTIF],$A$4)</f>
        <v>0</v>
      </c>
      <c r="P124" s="8">
        <f>SUMIFS(TaxableValuation[Taxable Other],TaxableValuation[Dist],$C124,TaxableValuation[Tif_NonTIF],$A$4)</f>
        <v>0</v>
      </c>
      <c r="Q124" s="8">
        <f>SUMIFS(TaxableValuation[Taxable Gross],TaxableValuation[Dist],$C124,TaxableValuation[Tif_NonTIF],$A$4)</f>
        <v>17074339</v>
      </c>
      <c r="R124" s="8">
        <f>SUMIFS(TaxableValuation[Taxable Military Exempt],TaxableValuation[Dist],$C124,TaxableValuation[Tif_NonTIF],$A$4)</f>
        <v>0</v>
      </c>
      <c r="S124" s="8">
        <f>SUMIFS(TaxableValuation[Taxable Net],TaxableValuation[Dist],$C124,TaxableValuation[Tif_NonTIF],$A$4)</f>
        <v>17074339</v>
      </c>
      <c r="T124" s="8">
        <f>SUMIFS(TaxableValuation[Taxable Gas &amp; Elec Utilities],TaxableValuation[Dist],$C124,TaxableValuation[Tif_NonTIF],$A$4)</f>
        <v>0</v>
      </c>
      <c r="U124" s="8">
        <f t="shared" si="1"/>
        <v>17074339</v>
      </c>
    </row>
    <row r="125" spans="1:21" x14ac:dyDescent="0.25">
      <c r="A125">
        <f>'Assessed Non-TIF'!A125</f>
        <v>2024</v>
      </c>
      <c r="B125" t="str">
        <f>'Assessed Non-TIF'!B125</f>
        <v>12</v>
      </c>
      <c r="C125" t="str">
        <f>'Assessed Non-TIF'!C125</f>
        <v>2457</v>
      </c>
      <c r="D125" t="str">
        <f>'Assessed Non-TIF'!D125</f>
        <v>2457</v>
      </c>
      <c r="E125" t="str">
        <f>'Assessed Non-TIF'!E125</f>
        <v>GEORGE-LITTLE ROCK</v>
      </c>
      <c r="F125" t="str">
        <f>'Assessed Non-TIF'!F125</f>
        <v>George-Little Rock</v>
      </c>
      <c r="G125" s="8">
        <f>SUMIFS(TaxableValuation[Taxable Residential],TaxableValuation[Dist],$C125,TaxableValuation[Tif_NonTIF],$A$4)</f>
        <v>0</v>
      </c>
      <c r="H125" s="8">
        <f>SUMIFS(TaxableValuation[Taxable Ag Land],TaxableValuation[Dist],$C125,TaxableValuation[Tif_NonTIF],$A$4)</f>
        <v>0</v>
      </c>
      <c r="I125" s="8">
        <f>SUMIFS(TaxableValuation[Taxable Ag Building],TaxableValuation[Dist],$C125,TaxableValuation[Tif_NonTIF],$A$4)</f>
        <v>0</v>
      </c>
      <c r="J125" s="8">
        <f>SUMIFS(TaxableValuation[Taxable Commercial],TaxableValuation[Dist],$C125,TaxableValuation[Tif_NonTIF],$A$4)</f>
        <v>1875433</v>
      </c>
      <c r="K125" s="8">
        <f>SUMIFS(TaxableValuation[Taxable Industrial],TaxableValuation[Dist],$C125,TaxableValuation[Tif_NonTIF],$A$4)</f>
        <v>1330177</v>
      </c>
      <c r="L125" s="8">
        <f>SUMIFS(TaxableValuation[Taxable Reserved],TaxableValuation[Dist],$C125,TaxableValuation[Tif_NonTIF],$A$4)</f>
        <v>0</v>
      </c>
      <c r="M125" s="8">
        <f>SUMIFS(TaxableValuation[Taxable Reserved2],TaxableValuation[Dist],$C125,TaxableValuation[Tif_NonTIF],$A$4)</f>
        <v>0</v>
      </c>
      <c r="N125" s="8">
        <f>SUMIFS(TaxableValuation[Taxable Railroads],TaxableValuation[Dist],$C125,TaxableValuation[Tif_NonTIF],$A$4)</f>
        <v>0</v>
      </c>
      <c r="O125" s="8">
        <f>SUMIFS(TaxableValuation[Taxable Utilities],TaxableValuation[Dist],$C125,TaxableValuation[Tif_NonTIF],$A$4)</f>
        <v>0</v>
      </c>
      <c r="P125" s="8">
        <f>SUMIFS(TaxableValuation[Taxable Other],TaxableValuation[Dist],$C125,TaxableValuation[Tif_NonTIF],$A$4)</f>
        <v>0</v>
      </c>
      <c r="Q125" s="8">
        <f>SUMIFS(TaxableValuation[Taxable Gross],TaxableValuation[Dist],$C125,TaxableValuation[Tif_NonTIF],$A$4)</f>
        <v>3205610</v>
      </c>
      <c r="R125" s="8">
        <f>SUMIFS(TaxableValuation[Taxable Military Exempt],TaxableValuation[Dist],$C125,TaxableValuation[Tif_NonTIF],$A$4)</f>
        <v>0</v>
      </c>
      <c r="S125" s="8">
        <f>SUMIFS(TaxableValuation[Taxable Net],TaxableValuation[Dist],$C125,TaxableValuation[Tif_NonTIF],$A$4)</f>
        <v>3205610</v>
      </c>
      <c r="T125" s="8">
        <f>SUMIFS(TaxableValuation[Taxable Gas &amp; Elec Utilities],TaxableValuation[Dist],$C125,TaxableValuation[Tif_NonTIF],$A$4)</f>
        <v>0</v>
      </c>
      <c r="U125" s="8">
        <f t="shared" si="1"/>
        <v>3205610</v>
      </c>
    </row>
    <row r="126" spans="1:21" x14ac:dyDescent="0.25">
      <c r="A126">
        <f>'Assessed Non-TIF'!A126</f>
        <v>2024</v>
      </c>
      <c r="B126" t="str">
        <f>'Assessed Non-TIF'!B126</f>
        <v>11</v>
      </c>
      <c r="C126" t="str">
        <f>'Assessed Non-TIF'!C126</f>
        <v>2466</v>
      </c>
      <c r="D126" t="str">
        <f>'Assessed Non-TIF'!D126</f>
        <v>2466</v>
      </c>
      <c r="E126" t="str">
        <f>'Assessed Non-TIF'!E126</f>
        <v>GILBERT</v>
      </c>
      <c r="F126" t="str">
        <f>'Assessed Non-TIF'!F126</f>
        <v>Gilbert</v>
      </c>
      <c r="G126" s="8">
        <f>SUMIFS(TaxableValuation[Taxable Residential],TaxableValuation[Dist],$C126,TaxableValuation[Tif_NonTIF],$A$4)</f>
        <v>0</v>
      </c>
      <c r="H126" s="8">
        <f>SUMIFS(TaxableValuation[Taxable Ag Land],TaxableValuation[Dist],$C126,TaxableValuation[Tif_NonTIF],$A$4)</f>
        <v>0</v>
      </c>
      <c r="I126" s="8">
        <f>SUMIFS(TaxableValuation[Taxable Ag Building],TaxableValuation[Dist],$C126,TaxableValuation[Tif_NonTIF],$A$4)</f>
        <v>0</v>
      </c>
      <c r="J126" s="8">
        <f>SUMIFS(TaxableValuation[Taxable Commercial],TaxableValuation[Dist],$C126,TaxableValuation[Tif_NonTIF],$A$4)</f>
        <v>0</v>
      </c>
      <c r="K126" s="8">
        <f>SUMIFS(TaxableValuation[Taxable Industrial],TaxableValuation[Dist],$C126,TaxableValuation[Tif_NonTIF],$A$4)</f>
        <v>0</v>
      </c>
      <c r="L126" s="8">
        <f>SUMIFS(TaxableValuation[Taxable Reserved],TaxableValuation[Dist],$C126,TaxableValuation[Tif_NonTIF],$A$4)</f>
        <v>0</v>
      </c>
      <c r="M126" s="8">
        <f>SUMIFS(TaxableValuation[Taxable Reserved2],TaxableValuation[Dist],$C126,TaxableValuation[Tif_NonTIF],$A$4)</f>
        <v>0</v>
      </c>
      <c r="N126" s="8">
        <f>SUMIFS(TaxableValuation[Taxable Railroads],TaxableValuation[Dist],$C126,TaxableValuation[Tif_NonTIF],$A$4)</f>
        <v>0</v>
      </c>
      <c r="O126" s="8">
        <f>SUMIFS(TaxableValuation[Taxable Utilities],TaxableValuation[Dist],$C126,TaxableValuation[Tif_NonTIF],$A$4)</f>
        <v>0</v>
      </c>
      <c r="P126" s="8">
        <f>SUMIFS(TaxableValuation[Taxable Other],TaxableValuation[Dist],$C126,TaxableValuation[Tif_NonTIF],$A$4)</f>
        <v>0</v>
      </c>
      <c r="Q126" s="8">
        <f>SUMIFS(TaxableValuation[Taxable Gross],TaxableValuation[Dist],$C126,TaxableValuation[Tif_NonTIF],$A$4)</f>
        <v>0</v>
      </c>
      <c r="R126" s="8">
        <f>SUMIFS(TaxableValuation[Taxable Military Exempt],TaxableValuation[Dist],$C126,TaxableValuation[Tif_NonTIF],$A$4)</f>
        <v>0</v>
      </c>
      <c r="S126" s="8">
        <f>SUMIFS(TaxableValuation[Taxable Net],TaxableValuation[Dist],$C126,TaxableValuation[Tif_NonTIF],$A$4)</f>
        <v>0</v>
      </c>
      <c r="T126" s="8">
        <f>SUMIFS(TaxableValuation[Taxable Gas &amp; Elec Utilities],TaxableValuation[Dist],$C126,TaxableValuation[Tif_NonTIF],$A$4)</f>
        <v>0</v>
      </c>
      <c r="U126" s="8">
        <f t="shared" si="1"/>
        <v>0</v>
      </c>
    </row>
    <row r="127" spans="1:21" x14ac:dyDescent="0.25">
      <c r="A127">
        <f>'Assessed Non-TIF'!A127</f>
        <v>2024</v>
      </c>
      <c r="B127" t="str">
        <f>'Assessed Non-TIF'!B127</f>
        <v>05</v>
      </c>
      <c r="C127" t="str">
        <f>'Assessed Non-TIF'!C127</f>
        <v>2493</v>
      </c>
      <c r="D127" t="str">
        <f>'Assessed Non-TIF'!D127</f>
        <v>2493</v>
      </c>
      <c r="E127" t="str">
        <f>'Assessed Non-TIF'!E127</f>
        <v>GILMORE CITY-BRADGATE</v>
      </c>
      <c r="F127" t="str">
        <f>'Assessed Non-TIF'!F127</f>
        <v>Gilmore City-Bradgate</v>
      </c>
      <c r="G127" s="8">
        <f>SUMIFS(TaxableValuation[Taxable Residential],TaxableValuation[Dist],$C127,TaxableValuation[Tif_NonTIF],$A$4)</f>
        <v>0</v>
      </c>
      <c r="H127" s="8">
        <f>SUMIFS(TaxableValuation[Taxable Ag Land],TaxableValuation[Dist],$C127,TaxableValuation[Tif_NonTIF],$A$4)</f>
        <v>0</v>
      </c>
      <c r="I127" s="8">
        <f>SUMIFS(TaxableValuation[Taxable Ag Building],TaxableValuation[Dist],$C127,TaxableValuation[Tif_NonTIF],$A$4)</f>
        <v>0</v>
      </c>
      <c r="J127" s="8">
        <f>SUMIFS(TaxableValuation[Taxable Commercial],TaxableValuation[Dist],$C127,TaxableValuation[Tif_NonTIF],$A$4)</f>
        <v>0</v>
      </c>
      <c r="K127" s="8">
        <f>SUMIFS(TaxableValuation[Taxable Industrial],TaxableValuation[Dist],$C127,TaxableValuation[Tif_NonTIF],$A$4)</f>
        <v>0</v>
      </c>
      <c r="L127" s="8">
        <f>SUMIFS(TaxableValuation[Taxable Reserved],TaxableValuation[Dist],$C127,TaxableValuation[Tif_NonTIF],$A$4)</f>
        <v>0</v>
      </c>
      <c r="M127" s="8">
        <f>SUMIFS(TaxableValuation[Taxable Reserved2],TaxableValuation[Dist],$C127,TaxableValuation[Tif_NonTIF],$A$4)</f>
        <v>0</v>
      </c>
      <c r="N127" s="8">
        <f>SUMIFS(TaxableValuation[Taxable Railroads],TaxableValuation[Dist],$C127,TaxableValuation[Tif_NonTIF],$A$4)</f>
        <v>0</v>
      </c>
      <c r="O127" s="8">
        <f>SUMIFS(TaxableValuation[Taxable Utilities],TaxableValuation[Dist],$C127,TaxableValuation[Tif_NonTIF],$A$4)</f>
        <v>0</v>
      </c>
      <c r="P127" s="8">
        <f>SUMIFS(TaxableValuation[Taxable Other],TaxableValuation[Dist],$C127,TaxableValuation[Tif_NonTIF],$A$4)</f>
        <v>0</v>
      </c>
      <c r="Q127" s="8">
        <f>SUMIFS(TaxableValuation[Taxable Gross],TaxableValuation[Dist],$C127,TaxableValuation[Tif_NonTIF],$A$4)</f>
        <v>0</v>
      </c>
      <c r="R127" s="8">
        <f>SUMIFS(TaxableValuation[Taxable Military Exempt],TaxableValuation[Dist],$C127,TaxableValuation[Tif_NonTIF],$A$4)</f>
        <v>0</v>
      </c>
      <c r="S127" s="8">
        <f>SUMIFS(TaxableValuation[Taxable Net],TaxableValuation[Dist],$C127,TaxableValuation[Tif_NonTIF],$A$4)</f>
        <v>0</v>
      </c>
      <c r="T127" s="8">
        <f>SUMIFS(TaxableValuation[Taxable Gas &amp; Elec Utilities],TaxableValuation[Dist],$C127,TaxableValuation[Tif_NonTIF],$A$4)</f>
        <v>0</v>
      </c>
      <c r="U127" s="8">
        <f t="shared" si="1"/>
        <v>0</v>
      </c>
    </row>
    <row r="128" spans="1:21" x14ac:dyDescent="0.25">
      <c r="A128">
        <f>'Assessed Non-TIF'!A128</f>
        <v>2024</v>
      </c>
      <c r="B128" t="str">
        <f>'Assessed Non-TIF'!B128</f>
        <v>07</v>
      </c>
      <c r="C128" t="str">
        <f>'Assessed Non-TIF'!C128</f>
        <v>2502</v>
      </c>
      <c r="D128" t="str">
        <f>'Assessed Non-TIF'!D128</f>
        <v>2502</v>
      </c>
      <c r="E128" t="str">
        <f>'Assessed Non-TIF'!E128</f>
        <v>GLADBROOK-REINBECK</v>
      </c>
      <c r="F128" t="str">
        <f>'Assessed Non-TIF'!F128</f>
        <v>Gladbrook-Reinbeck</v>
      </c>
      <c r="G128" s="8">
        <f>SUMIFS(TaxableValuation[Taxable Residential],TaxableValuation[Dist],$C128,TaxableValuation[Tif_NonTIF],$A$4)</f>
        <v>0</v>
      </c>
      <c r="H128" s="8">
        <f>SUMIFS(TaxableValuation[Taxable Ag Land],TaxableValuation[Dist],$C128,TaxableValuation[Tif_NonTIF],$A$4)</f>
        <v>0</v>
      </c>
      <c r="I128" s="8">
        <f>SUMIFS(TaxableValuation[Taxable Ag Building],TaxableValuation[Dist],$C128,TaxableValuation[Tif_NonTIF],$A$4)</f>
        <v>0</v>
      </c>
      <c r="J128" s="8">
        <f>SUMIFS(TaxableValuation[Taxable Commercial],TaxableValuation[Dist],$C128,TaxableValuation[Tif_NonTIF],$A$4)</f>
        <v>0</v>
      </c>
      <c r="K128" s="8">
        <f>SUMIFS(TaxableValuation[Taxable Industrial],TaxableValuation[Dist],$C128,TaxableValuation[Tif_NonTIF],$A$4)</f>
        <v>17840907</v>
      </c>
      <c r="L128" s="8">
        <f>SUMIFS(TaxableValuation[Taxable Reserved],TaxableValuation[Dist],$C128,TaxableValuation[Tif_NonTIF],$A$4)</f>
        <v>0</v>
      </c>
      <c r="M128" s="8">
        <f>SUMIFS(TaxableValuation[Taxable Reserved2],TaxableValuation[Dist],$C128,TaxableValuation[Tif_NonTIF],$A$4)</f>
        <v>0</v>
      </c>
      <c r="N128" s="8">
        <f>SUMIFS(TaxableValuation[Taxable Railroads],TaxableValuation[Dist],$C128,TaxableValuation[Tif_NonTIF],$A$4)</f>
        <v>0</v>
      </c>
      <c r="O128" s="8">
        <f>SUMIFS(TaxableValuation[Taxable Utilities],TaxableValuation[Dist],$C128,TaxableValuation[Tif_NonTIF],$A$4)</f>
        <v>0</v>
      </c>
      <c r="P128" s="8">
        <f>SUMIFS(TaxableValuation[Taxable Other],TaxableValuation[Dist],$C128,TaxableValuation[Tif_NonTIF],$A$4)</f>
        <v>0</v>
      </c>
      <c r="Q128" s="8">
        <f>SUMIFS(TaxableValuation[Taxable Gross],TaxableValuation[Dist],$C128,TaxableValuation[Tif_NonTIF],$A$4)</f>
        <v>17840907</v>
      </c>
      <c r="R128" s="8">
        <f>SUMIFS(TaxableValuation[Taxable Military Exempt],TaxableValuation[Dist],$C128,TaxableValuation[Tif_NonTIF],$A$4)</f>
        <v>0</v>
      </c>
      <c r="S128" s="8">
        <f>SUMIFS(TaxableValuation[Taxable Net],TaxableValuation[Dist],$C128,TaxableValuation[Tif_NonTIF],$A$4)</f>
        <v>17840907</v>
      </c>
      <c r="T128" s="8">
        <f>SUMIFS(TaxableValuation[Taxable Gas &amp; Elec Utilities],TaxableValuation[Dist],$C128,TaxableValuation[Tif_NonTIF],$A$4)</f>
        <v>0</v>
      </c>
      <c r="U128" s="8">
        <f t="shared" si="1"/>
        <v>17840907</v>
      </c>
    </row>
    <row r="129" spans="1:21" x14ac:dyDescent="0.25">
      <c r="A129">
        <f>'Assessed Non-TIF'!A129</f>
        <v>2024</v>
      </c>
      <c r="B129" t="str">
        <f>'Assessed Non-TIF'!B129</f>
        <v>13</v>
      </c>
      <c r="C129" t="str">
        <f>'Assessed Non-TIF'!C129</f>
        <v>2511</v>
      </c>
      <c r="D129" t="str">
        <f>'Assessed Non-TIF'!D129</f>
        <v>2511</v>
      </c>
      <c r="E129" t="str">
        <f>'Assessed Non-TIF'!E129</f>
        <v>GLENWOOD</v>
      </c>
      <c r="F129" t="str">
        <f>'Assessed Non-TIF'!F129</f>
        <v>Glenwood</v>
      </c>
      <c r="G129" s="8">
        <f>SUMIFS(TaxableValuation[Taxable Residential],TaxableValuation[Dist],$C129,TaxableValuation[Tif_NonTIF],$A$4)</f>
        <v>16265103</v>
      </c>
      <c r="H129" s="8">
        <f>SUMIFS(TaxableValuation[Taxable Ag Land],TaxableValuation[Dist],$C129,TaxableValuation[Tif_NonTIF],$A$4)</f>
        <v>2532339</v>
      </c>
      <c r="I129" s="8">
        <f>SUMIFS(TaxableValuation[Taxable Ag Building],TaxableValuation[Dist],$C129,TaxableValuation[Tif_NonTIF],$A$4)</f>
        <v>0</v>
      </c>
      <c r="J129" s="8">
        <f>SUMIFS(TaxableValuation[Taxable Commercial],TaxableValuation[Dist],$C129,TaxableValuation[Tif_NonTIF],$A$4)</f>
        <v>17251554</v>
      </c>
      <c r="K129" s="8">
        <f>SUMIFS(TaxableValuation[Taxable Industrial],TaxableValuation[Dist],$C129,TaxableValuation[Tif_NonTIF],$A$4)</f>
        <v>0</v>
      </c>
      <c r="L129" s="8">
        <f>SUMIFS(TaxableValuation[Taxable Reserved],TaxableValuation[Dist],$C129,TaxableValuation[Tif_NonTIF],$A$4)</f>
        <v>0</v>
      </c>
      <c r="M129" s="8">
        <f>SUMIFS(TaxableValuation[Taxable Reserved2],TaxableValuation[Dist],$C129,TaxableValuation[Tif_NonTIF],$A$4)</f>
        <v>0</v>
      </c>
      <c r="N129" s="8">
        <f>SUMIFS(TaxableValuation[Taxable Railroads],TaxableValuation[Dist],$C129,TaxableValuation[Tif_NonTIF],$A$4)</f>
        <v>0</v>
      </c>
      <c r="O129" s="8">
        <f>SUMIFS(TaxableValuation[Taxable Utilities],TaxableValuation[Dist],$C129,TaxableValuation[Tif_NonTIF],$A$4)</f>
        <v>0</v>
      </c>
      <c r="P129" s="8">
        <f>SUMIFS(TaxableValuation[Taxable Other],TaxableValuation[Dist],$C129,TaxableValuation[Tif_NonTIF],$A$4)</f>
        <v>0</v>
      </c>
      <c r="Q129" s="8">
        <f>SUMIFS(TaxableValuation[Taxable Gross],TaxableValuation[Dist],$C129,TaxableValuation[Tif_NonTIF],$A$4)</f>
        <v>36048996</v>
      </c>
      <c r="R129" s="8">
        <f>SUMIFS(TaxableValuation[Taxable Military Exempt],TaxableValuation[Dist],$C129,TaxableValuation[Tif_NonTIF],$A$4)</f>
        <v>0</v>
      </c>
      <c r="S129" s="8">
        <f>SUMIFS(TaxableValuation[Taxable Net],TaxableValuation[Dist],$C129,TaxableValuation[Tif_NonTIF],$A$4)</f>
        <v>36048996</v>
      </c>
      <c r="T129" s="8">
        <f>SUMIFS(TaxableValuation[Taxable Gas &amp; Elec Utilities],TaxableValuation[Dist],$C129,TaxableValuation[Tif_NonTIF],$A$4)</f>
        <v>0</v>
      </c>
      <c r="U129" s="8">
        <f t="shared" si="1"/>
        <v>36048996</v>
      </c>
    </row>
    <row r="130" spans="1:21" x14ac:dyDescent="0.25">
      <c r="A130">
        <f>'Assessed Non-TIF'!A130</f>
        <v>2024</v>
      </c>
      <c r="B130" t="str">
        <f>'Assessed Non-TIF'!B130</f>
        <v>11</v>
      </c>
      <c r="C130" t="str">
        <f>'Assessed Non-TIF'!C130</f>
        <v>2520</v>
      </c>
      <c r="D130" t="str">
        <f>'Assessed Non-TIF'!D130</f>
        <v>2520</v>
      </c>
      <c r="E130" t="str">
        <f>'Assessed Non-TIF'!E130</f>
        <v>GLIDDEN-RALSTON</v>
      </c>
      <c r="F130" t="str">
        <f>'Assessed Non-TIF'!F130</f>
        <v>Glidden-Ralston</v>
      </c>
      <c r="G130" s="8">
        <f>SUMIFS(TaxableValuation[Taxable Residential],TaxableValuation[Dist],$C130,TaxableValuation[Tif_NonTIF],$A$4)</f>
        <v>3247600</v>
      </c>
      <c r="H130" s="8">
        <f>SUMIFS(TaxableValuation[Taxable Ag Land],TaxableValuation[Dist],$C130,TaxableValuation[Tif_NonTIF],$A$4)</f>
        <v>0</v>
      </c>
      <c r="I130" s="8">
        <f>SUMIFS(TaxableValuation[Taxable Ag Building],TaxableValuation[Dist],$C130,TaxableValuation[Tif_NonTIF],$A$4)</f>
        <v>0</v>
      </c>
      <c r="J130" s="8">
        <f>SUMIFS(TaxableValuation[Taxable Commercial],TaxableValuation[Dist],$C130,TaxableValuation[Tif_NonTIF],$A$4)</f>
        <v>2014628</v>
      </c>
      <c r="K130" s="8">
        <f>SUMIFS(TaxableValuation[Taxable Industrial],TaxableValuation[Dist],$C130,TaxableValuation[Tif_NonTIF],$A$4)</f>
        <v>0</v>
      </c>
      <c r="L130" s="8">
        <f>SUMIFS(TaxableValuation[Taxable Reserved],TaxableValuation[Dist],$C130,TaxableValuation[Tif_NonTIF],$A$4)</f>
        <v>0</v>
      </c>
      <c r="M130" s="8">
        <f>SUMIFS(TaxableValuation[Taxable Reserved2],TaxableValuation[Dist],$C130,TaxableValuation[Tif_NonTIF],$A$4)</f>
        <v>0</v>
      </c>
      <c r="N130" s="8">
        <f>SUMIFS(TaxableValuation[Taxable Railroads],TaxableValuation[Dist],$C130,TaxableValuation[Tif_NonTIF],$A$4)</f>
        <v>0</v>
      </c>
      <c r="O130" s="8">
        <f>SUMIFS(TaxableValuation[Taxable Utilities],TaxableValuation[Dist],$C130,TaxableValuation[Tif_NonTIF],$A$4)</f>
        <v>0</v>
      </c>
      <c r="P130" s="8">
        <f>SUMIFS(TaxableValuation[Taxable Other],TaxableValuation[Dist],$C130,TaxableValuation[Tif_NonTIF],$A$4)</f>
        <v>0</v>
      </c>
      <c r="Q130" s="8">
        <f>SUMIFS(TaxableValuation[Taxable Gross],TaxableValuation[Dist],$C130,TaxableValuation[Tif_NonTIF],$A$4)</f>
        <v>5262228</v>
      </c>
      <c r="R130" s="8">
        <f>SUMIFS(TaxableValuation[Taxable Military Exempt],TaxableValuation[Dist],$C130,TaxableValuation[Tif_NonTIF],$A$4)</f>
        <v>0</v>
      </c>
      <c r="S130" s="8">
        <f>SUMIFS(TaxableValuation[Taxable Net],TaxableValuation[Dist],$C130,TaxableValuation[Tif_NonTIF],$A$4)</f>
        <v>5262228</v>
      </c>
      <c r="T130" s="8">
        <f>SUMIFS(TaxableValuation[Taxable Gas &amp; Elec Utilities],TaxableValuation[Dist],$C130,TaxableValuation[Tif_NonTIF],$A$4)</f>
        <v>0</v>
      </c>
      <c r="U130" s="8">
        <f t="shared" si="1"/>
        <v>5262228</v>
      </c>
    </row>
    <row r="131" spans="1:21" x14ac:dyDescent="0.25">
      <c r="A131">
        <f>'Assessed Non-TIF'!A131</f>
        <v>2024</v>
      </c>
      <c r="B131" t="str">
        <f>'Assessed Non-TIF'!B131</f>
        <v>07</v>
      </c>
      <c r="C131" t="str">
        <f>'Assessed Non-TIF'!C131</f>
        <v>2682</v>
      </c>
      <c r="D131" t="str">
        <f>'Assessed Non-TIF'!D131</f>
        <v>2682</v>
      </c>
      <c r="E131" t="str">
        <f>'Assessed Non-TIF'!E131</f>
        <v>GMG</v>
      </c>
      <c r="F131" t="str">
        <f>'Assessed Non-TIF'!F131</f>
        <v>GMG</v>
      </c>
      <c r="G131" s="8">
        <f>SUMIFS(TaxableValuation[Taxable Residential],TaxableValuation[Dist],$C131,TaxableValuation[Tif_NonTIF],$A$4)</f>
        <v>0</v>
      </c>
      <c r="H131" s="8">
        <f>SUMIFS(TaxableValuation[Taxable Ag Land],TaxableValuation[Dist],$C131,TaxableValuation[Tif_NonTIF],$A$4)</f>
        <v>0</v>
      </c>
      <c r="I131" s="8">
        <f>SUMIFS(TaxableValuation[Taxable Ag Building],TaxableValuation[Dist],$C131,TaxableValuation[Tif_NonTIF],$A$4)</f>
        <v>0</v>
      </c>
      <c r="J131" s="8">
        <f>SUMIFS(TaxableValuation[Taxable Commercial],TaxableValuation[Dist],$C131,TaxableValuation[Tif_NonTIF],$A$4)</f>
        <v>0</v>
      </c>
      <c r="K131" s="8">
        <f>SUMIFS(TaxableValuation[Taxable Industrial],TaxableValuation[Dist],$C131,TaxableValuation[Tif_NonTIF],$A$4)</f>
        <v>2894207</v>
      </c>
      <c r="L131" s="8">
        <f>SUMIFS(TaxableValuation[Taxable Reserved],TaxableValuation[Dist],$C131,TaxableValuation[Tif_NonTIF],$A$4)</f>
        <v>0</v>
      </c>
      <c r="M131" s="8">
        <f>SUMIFS(TaxableValuation[Taxable Reserved2],TaxableValuation[Dist],$C131,TaxableValuation[Tif_NonTIF],$A$4)</f>
        <v>0</v>
      </c>
      <c r="N131" s="8">
        <f>SUMIFS(TaxableValuation[Taxable Railroads],TaxableValuation[Dist],$C131,TaxableValuation[Tif_NonTIF],$A$4)</f>
        <v>0</v>
      </c>
      <c r="O131" s="8">
        <f>SUMIFS(TaxableValuation[Taxable Utilities],TaxableValuation[Dist],$C131,TaxableValuation[Tif_NonTIF],$A$4)</f>
        <v>0</v>
      </c>
      <c r="P131" s="8">
        <f>SUMIFS(TaxableValuation[Taxable Other],TaxableValuation[Dist],$C131,TaxableValuation[Tif_NonTIF],$A$4)</f>
        <v>0</v>
      </c>
      <c r="Q131" s="8">
        <f>SUMIFS(TaxableValuation[Taxable Gross],TaxableValuation[Dist],$C131,TaxableValuation[Tif_NonTIF],$A$4)</f>
        <v>2894207</v>
      </c>
      <c r="R131" s="8">
        <f>SUMIFS(TaxableValuation[Taxable Military Exempt],TaxableValuation[Dist],$C131,TaxableValuation[Tif_NonTIF],$A$4)</f>
        <v>0</v>
      </c>
      <c r="S131" s="8">
        <f>SUMIFS(TaxableValuation[Taxable Net],TaxableValuation[Dist],$C131,TaxableValuation[Tif_NonTIF],$A$4)</f>
        <v>2894207</v>
      </c>
      <c r="T131" s="8">
        <f>SUMIFS(TaxableValuation[Taxable Gas &amp; Elec Utilities],TaxableValuation[Dist],$C131,TaxableValuation[Tif_NonTIF],$A$4)</f>
        <v>0</v>
      </c>
      <c r="U131" s="8">
        <f t="shared" si="1"/>
        <v>2894207</v>
      </c>
    </row>
    <row r="132" spans="1:21" x14ac:dyDescent="0.25">
      <c r="A132">
        <f>'Assessed Non-TIF'!A132</f>
        <v>2024</v>
      </c>
      <c r="B132" t="str">
        <f>'Assessed Non-TIF'!B132</f>
        <v>05</v>
      </c>
      <c r="C132" t="str">
        <f>'Assessed Non-TIF'!C132</f>
        <v>2556</v>
      </c>
      <c r="D132" t="str">
        <f>'Assessed Non-TIF'!D132</f>
        <v>2556</v>
      </c>
      <c r="E132" t="str">
        <f>'Assessed Non-TIF'!E132</f>
        <v>GRAETTINGER-TERRIL</v>
      </c>
      <c r="F132" t="str">
        <f>'Assessed Non-TIF'!F132</f>
        <v>Graettinger-Terril</v>
      </c>
      <c r="G132" s="8">
        <f>SUMIFS(TaxableValuation[Taxable Residential],TaxableValuation[Dist],$C132,TaxableValuation[Tif_NonTIF],$A$4)</f>
        <v>1407105</v>
      </c>
      <c r="H132" s="8">
        <f>SUMIFS(TaxableValuation[Taxable Ag Land],TaxableValuation[Dist],$C132,TaxableValuation[Tif_NonTIF],$A$4)</f>
        <v>0</v>
      </c>
      <c r="I132" s="8">
        <f>SUMIFS(TaxableValuation[Taxable Ag Building],TaxableValuation[Dist],$C132,TaxableValuation[Tif_NonTIF],$A$4)</f>
        <v>0</v>
      </c>
      <c r="J132" s="8">
        <f>SUMIFS(TaxableValuation[Taxable Commercial],TaxableValuation[Dist],$C132,TaxableValuation[Tif_NonTIF],$A$4)</f>
        <v>1084542</v>
      </c>
      <c r="K132" s="8">
        <f>SUMIFS(TaxableValuation[Taxable Industrial],TaxableValuation[Dist],$C132,TaxableValuation[Tif_NonTIF],$A$4)</f>
        <v>1730889</v>
      </c>
      <c r="L132" s="8">
        <f>SUMIFS(TaxableValuation[Taxable Reserved],TaxableValuation[Dist],$C132,TaxableValuation[Tif_NonTIF],$A$4)</f>
        <v>0</v>
      </c>
      <c r="M132" s="8">
        <f>SUMIFS(TaxableValuation[Taxable Reserved2],TaxableValuation[Dist],$C132,TaxableValuation[Tif_NonTIF],$A$4)</f>
        <v>0</v>
      </c>
      <c r="N132" s="8">
        <f>SUMIFS(TaxableValuation[Taxable Railroads],TaxableValuation[Dist],$C132,TaxableValuation[Tif_NonTIF],$A$4)</f>
        <v>0</v>
      </c>
      <c r="O132" s="8">
        <f>SUMIFS(TaxableValuation[Taxable Utilities],TaxableValuation[Dist],$C132,TaxableValuation[Tif_NonTIF],$A$4)</f>
        <v>0</v>
      </c>
      <c r="P132" s="8">
        <f>SUMIFS(TaxableValuation[Taxable Other],TaxableValuation[Dist],$C132,TaxableValuation[Tif_NonTIF],$A$4)</f>
        <v>0</v>
      </c>
      <c r="Q132" s="8">
        <f>SUMIFS(TaxableValuation[Taxable Gross],TaxableValuation[Dist],$C132,TaxableValuation[Tif_NonTIF],$A$4)</f>
        <v>4222536</v>
      </c>
      <c r="R132" s="8">
        <f>SUMIFS(TaxableValuation[Taxable Military Exempt],TaxableValuation[Dist],$C132,TaxableValuation[Tif_NonTIF],$A$4)</f>
        <v>0</v>
      </c>
      <c r="S132" s="8">
        <f>SUMIFS(TaxableValuation[Taxable Net],TaxableValuation[Dist],$C132,TaxableValuation[Tif_NonTIF],$A$4)</f>
        <v>4222536</v>
      </c>
      <c r="T132" s="8">
        <f>SUMIFS(TaxableValuation[Taxable Gas &amp; Elec Utilities],TaxableValuation[Dist],$C132,TaxableValuation[Tif_NonTIF],$A$4)</f>
        <v>0</v>
      </c>
      <c r="U132" s="8">
        <f t="shared" si="1"/>
        <v>4222536</v>
      </c>
    </row>
    <row r="133" spans="1:21" x14ac:dyDescent="0.25">
      <c r="A133">
        <f>'Assessed Non-TIF'!A133</f>
        <v>2024</v>
      </c>
      <c r="B133" t="str">
        <f>'Assessed Non-TIF'!B133</f>
        <v>05</v>
      </c>
      <c r="C133" t="str">
        <f>'Assessed Non-TIF'!C133</f>
        <v>3195</v>
      </c>
      <c r="D133" t="str">
        <f>'Assessed Non-TIF'!D133</f>
        <v>3195</v>
      </c>
      <c r="E133" t="str">
        <f>'Assessed Non-TIF'!E133</f>
        <v>GREENE COUNTY</v>
      </c>
      <c r="F133" t="str">
        <f>'Assessed Non-TIF'!F133</f>
        <v>Greene County</v>
      </c>
      <c r="G133" s="8">
        <f>SUMIFS(TaxableValuation[Taxable Residential],TaxableValuation[Dist],$C133,TaxableValuation[Tif_NonTIF],$A$4)</f>
        <v>5639252</v>
      </c>
      <c r="H133" s="8">
        <f>SUMIFS(TaxableValuation[Taxable Ag Land],TaxableValuation[Dist],$C133,TaxableValuation[Tif_NonTIF],$A$4)</f>
        <v>0</v>
      </c>
      <c r="I133" s="8">
        <f>SUMIFS(TaxableValuation[Taxable Ag Building],TaxableValuation[Dist],$C133,TaxableValuation[Tif_NonTIF],$A$4)</f>
        <v>0</v>
      </c>
      <c r="J133" s="8">
        <f>SUMIFS(TaxableValuation[Taxable Commercial],TaxableValuation[Dist],$C133,TaxableValuation[Tif_NonTIF],$A$4)</f>
        <v>23369403</v>
      </c>
      <c r="K133" s="8">
        <f>SUMIFS(TaxableValuation[Taxable Industrial],TaxableValuation[Dist],$C133,TaxableValuation[Tif_NonTIF],$A$4)</f>
        <v>52269843</v>
      </c>
      <c r="L133" s="8">
        <f>SUMIFS(TaxableValuation[Taxable Reserved],TaxableValuation[Dist],$C133,TaxableValuation[Tif_NonTIF],$A$4)</f>
        <v>0</v>
      </c>
      <c r="M133" s="8">
        <f>SUMIFS(TaxableValuation[Taxable Reserved2],TaxableValuation[Dist],$C133,TaxableValuation[Tif_NonTIF],$A$4)</f>
        <v>0</v>
      </c>
      <c r="N133" s="8">
        <f>SUMIFS(TaxableValuation[Taxable Railroads],TaxableValuation[Dist],$C133,TaxableValuation[Tif_NonTIF],$A$4)</f>
        <v>0</v>
      </c>
      <c r="O133" s="8">
        <f>SUMIFS(TaxableValuation[Taxable Utilities],TaxableValuation[Dist],$C133,TaxableValuation[Tif_NonTIF],$A$4)</f>
        <v>0</v>
      </c>
      <c r="P133" s="8">
        <f>SUMIFS(TaxableValuation[Taxable Other],TaxableValuation[Dist],$C133,TaxableValuation[Tif_NonTIF],$A$4)</f>
        <v>0</v>
      </c>
      <c r="Q133" s="8">
        <f>SUMIFS(TaxableValuation[Taxable Gross],TaxableValuation[Dist],$C133,TaxableValuation[Tif_NonTIF],$A$4)</f>
        <v>81278498</v>
      </c>
      <c r="R133" s="8">
        <f>SUMIFS(TaxableValuation[Taxable Military Exempt],TaxableValuation[Dist],$C133,TaxableValuation[Tif_NonTIF],$A$4)</f>
        <v>3704</v>
      </c>
      <c r="S133" s="8">
        <f>SUMIFS(TaxableValuation[Taxable Net],TaxableValuation[Dist],$C133,TaxableValuation[Tif_NonTIF],$A$4)</f>
        <v>81274794</v>
      </c>
      <c r="T133" s="8">
        <f>SUMIFS(TaxableValuation[Taxable Gas &amp; Elec Utilities],TaxableValuation[Dist],$C133,TaxableValuation[Tif_NonTIF],$A$4)</f>
        <v>0</v>
      </c>
      <c r="U133" s="8">
        <f t="shared" si="1"/>
        <v>81274794</v>
      </c>
    </row>
    <row r="134" spans="1:21" x14ac:dyDescent="0.25">
      <c r="A134">
        <f>'Assessed Non-TIF'!A134</f>
        <v>2024</v>
      </c>
      <c r="B134" t="str">
        <f>'Assessed Non-TIF'!B134</f>
        <v>07</v>
      </c>
      <c r="C134" t="str">
        <f>'Assessed Non-TIF'!C134</f>
        <v>2709</v>
      </c>
      <c r="D134" t="str">
        <f>'Assessed Non-TIF'!D134</f>
        <v>2709</v>
      </c>
      <c r="E134" t="str">
        <f>'Assessed Non-TIF'!E134</f>
        <v>GRINNELL-NEWBURG</v>
      </c>
      <c r="F134" t="str">
        <f>'Assessed Non-TIF'!F134</f>
        <v>Grinnell-Newburg</v>
      </c>
      <c r="G134" s="8">
        <f>SUMIFS(TaxableValuation[Taxable Residential],TaxableValuation[Dist],$C134,TaxableValuation[Tif_NonTIF],$A$4)</f>
        <v>47481961</v>
      </c>
      <c r="H134" s="8">
        <f>SUMIFS(TaxableValuation[Taxable Ag Land],TaxableValuation[Dist],$C134,TaxableValuation[Tif_NonTIF],$A$4)</f>
        <v>0</v>
      </c>
      <c r="I134" s="8">
        <f>SUMIFS(TaxableValuation[Taxable Ag Building],TaxableValuation[Dist],$C134,TaxableValuation[Tif_NonTIF],$A$4)</f>
        <v>0</v>
      </c>
      <c r="J134" s="8">
        <f>SUMIFS(TaxableValuation[Taxable Commercial],TaxableValuation[Dist],$C134,TaxableValuation[Tif_NonTIF],$A$4)</f>
        <v>30001204</v>
      </c>
      <c r="K134" s="8">
        <f>SUMIFS(TaxableValuation[Taxable Industrial],TaxableValuation[Dist],$C134,TaxableValuation[Tif_NonTIF],$A$4)</f>
        <v>9938920</v>
      </c>
      <c r="L134" s="8">
        <f>SUMIFS(TaxableValuation[Taxable Reserved],TaxableValuation[Dist],$C134,TaxableValuation[Tif_NonTIF],$A$4)</f>
        <v>0</v>
      </c>
      <c r="M134" s="8">
        <f>SUMIFS(TaxableValuation[Taxable Reserved2],TaxableValuation[Dist],$C134,TaxableValuation[Tif_NonTIF],$A$4)</f>
        <v>0</v>
      </c>
      <c r="N134" s="8">
        <f>SUMIFS(TaxableValuation[Taxable Railroads],TaxableValuation[Dist],$C134,TaxableValuation[Tif_NonTIF],$A$4)</f>
        <v>0</v>
      </c>
      <c r="O134" s="8">
        <f>SUMIFS(TaxableValuation[Taxable Utilities],TaxableValuation[Dist],$C134,TaxableValuation[Tif_NonTIF],$A$4)</f>
        <v>0</v>
      </c>
      <c r="P134" s="8">
        <f>SUMIFS(TaxableValuation[Taxable Other],TaxableValuation[Dist],$C134,TaxableValuation[Tif_NonTIF],$A$4)</f>
        <v>0</v>
      </c>
      <c r="Q134" s="8">
        <f>SUMIFS(TaxableValuation[Taxable Gross],TaxableValuation[Dist],$C134,TaxableValuation[Tif_NonTIF],$A$4)</f>
        <v>87422085</v>
      </c>
      <c r="R134" s="8">
        <f>SUMIFS(TaxableValuation[Taxable Military Exempt],TaxableValuation[Dist],$C134,TaxableValuation[Tif_NonTIF],$A$4)</f>
        <v>0</v>
      </c>
      <c r="S134" s="8">
        <f>SUMIFS(TaxableValuation[Taxable Net],TaxableValuation[Dist],$C134,TaxableValuation[Tif_NonTIF],$A$4)</f>
        <v>87422085</v>
      </c>
      <c r="T134" s="8">
        <f>SUMIFS(TaxableValuation[Taxable Gas &amp; Elec Utilities],TaxableValuation[Dist],$C134,TaxableValuation[Tif_NonTIF],$A$4)</f>
        <v>0</v>
      </c>
      <c r="U134" s="8">
        <f t="shared" si="1"/>
        <v>87422085</v>
      </c>
    </row>
    <row r="135" spans="1:21" x14ac:dyDescent="0.25">
      <c r="A135">
        <f>'Assessed Non-TIF'!A135</f>
        <v>2024</v>
      </c>
      <c r="B135" t="str">
        <f>'Assessed Non-TIF'!B135</f>
        <v>13</v>
      </c>
      <c r="C135" t="str">
        <f>'Assessed Non-TIF'!C135</f>
        <v>2718</v>
      </c>
      <c r="D135" t="str">
        <f>'Assessed Non-TIF'!D135</f>
        <v>2718</v>
      </c>
      <c r="E135" t="str">
        <f>'Assessed Non-TIF'!E135</f>
        <v>GRISWOLD</v>
      </c>
      <c r="F135" t="str">
        <f>'Assessed Non-TIF'!F135</f>
        <v>Griswold</v>
      </c>
      <c r="G135" s="8">
        <f>SUMIFS(TaxableValuation[Taxable Residential],TaxableValuation[Dist],$C135,TaxableValuation[Tif_NonTIF],$A$4)</f>
        <v>0</v>
      </c>
      <c r="H135" s="8">
        <f>SUMIFS(TaxableValuation[Taxable Ag Land],TaxableValuation[Dist],$C135,TaxableValuation[Tif_NonTIF],$A$4)</f>
        <v>0</v>
      </c>
      <c r="I135" s="8">
        <f>SUMIFS(TaxableValuation[Taxable Ag Building],TaxableValuation[Dist],$C135,TaxableValuation[Tif_NonTIF],$A$4)</f>
        <v>0</v>
      </c>
      <c r="J135" s="8">
        <f>SUMIFS(TaxableValuation[Taxable Commercial],TaxableValuation[Dist],$C135,TaxableValuation[Tif_NonTIF],$A$4)</f>
        <v>1243077</v>
      </c>
      <c r="K135" s="8">
        <f>SUMIFS(TaxableValuation[Taxable Industrial],TaxableValuation[Dist],$C135,TaxableValuation[Tif_NonTIF],$A$4)</f>
        <v>0</v>
      </c>
      <c r="L135" s="8">
        <f>SUMIFS(TaxableValuation[Taxable Reserved],TaxableValuation[Dist],$C135,TaxableValuation[Tif_NonTIF],$A$4)</f>
        <v>0</v>
      </c>
      <c r="M135" s="8">
        <f>SUMIFS(TaxableValuation[Taxable Reserved2],TaxableValuation[Dist],$C135,TaxableValuation[Tif_NonTIF],$A$4)</f>
        <v>0</v>
      </c>
      <c r="N135" s="8">
        <f>SUMIFS(TaxableValuation[Taxable Railroads],TaxableValuation[Dist],$C135,TaxableValuation[Tif_NonTIF],$A$4)</f>
        <v>0</v>
      </c>
      <c r="O135" s="8">
        <f>SUMIFS(TaxableValuation[Taxable Utilities],TaxableValuation[Dist],$C135,TaxableValuation[Tif_NonTIF],$A$4)</f>
        <v>0</v>
      </c>
      <c r="P135" s="8">
        <f>SUMIFS(TaxableValuation[Taxable Other],TaxableValuation[Dist],$C135,TaxableValuation[Tif_NonTIF],$A$4)</f>
        <v>0</v>
      </c>
      <c r="Q135" s="8">
        <f>SUMIFS(TaxableValuation[Taxable Gross],TaxableValuation[Dist],$C135,TaxableValuation[Tif_NonTIF],$A$4)</f>
        <v>1243077</v>
      </c>
      <c r="R135" s="8">
        <f>SUMIFS(TaxableValuation[Taxable Military Exempt],TaxableValuation[Dist],$C135,TaxableValuation[Tif_NonTIF],$A$4)</f>
        <v>0</v>
      </c>
      <c r="S135" s="8">
        <f>SUMIFS(TaxableValuation[Taxable Net],TaxableValuation[Dist],$C135,TaxableValuation[Tif_NonTIF],$A$4)</f>
        <v>1243077</v>
      </c>
      <c r="T135" s="8">
        <f>SUMIFS(TaxableValuation[Taxable Gas &amp; Elec Utilities],TaxableValuation[Dist],$C135,TaxableValuation[Tif_NonTIF],$A$4)</f>
        <v>0</v>
      </c>
      <c r="U135" s="8">
        <f t="shared" si="1"/>
        <v>1243077</v>
      </c>
    </row>
    <row r="136" spans="1:21" x14ac:dyDescent="0.25">
      <c r="A136">
        <f>'Assessed Non-TIF'!A136</f>
        <v>2024</v>
      </c>
      <c r="B136" t="str">
        <f>'Assessed Non-TIF'!B136</f>
        <v>07</v>
      </c>
      <c r="C136" t="str">
        <f>'Assessed Non-TIF'!C136</f>
        <v>2727</v>
      </c>
      <c r="D136" t="str">
        <f>'Assessed Non-TIF'!D136</f>
        <v>2727</v>
      </c>
      <c r="E136" t="str">
        <f>'Assessed Non-TIF'!E136</f>
        <v>GRUNDY CENTER</v>
      </c>
      <c r="F136" t="str">
        <f>'Assessed Non-TIF'!F136</f>
        <v>Grundy Center</v>
      </c>
      <c r="G136" s="8">
        <f>SUMIFS(TaxableValuation[Taxable Residential],TaxableValuation[Dist],$C136,TaxableValuation[Tif_NonTIF],$A$4)</f>
        <v>319298</v>
      </c>
      <c r="H136" s="8">
        <f>SUMIFS(TaxableValuation[Taxable Ag Land],TaxableValuation[Dist],$C136,TaxableValuation[Tif_NonTIF],$A$4)</f>
        <v>0</v>
      </c>
      <c r="I136" s="8">
        <f>SUMIFS(TaxableValuation[Taxable Ag Building],TaxableValuation[Dist],$C136,TaxableValuation[Tif_NonTIF],$A$4)</f>
        <v>0</v>
      </c>
      <c r="J136" s="8">
        <f>SUMIFS(TaxableValuation[Taxable Commercial],TaxableValuation[Dist],$C136,TaxableValuation[Tif_NonTIF],$A$4)</f>
        <v>18867292</v>
      </c>
      <c r="K136" s="8">
        <f>SUMIFS(TaxableValuation[Taxable Industrial],TaxableValuation[Dist],$C136,TaxableValuation[Tif_NonTIF],$A$4)</f>
        <v>330430</v>
      </c>
      <c r="L136" s="8">
        <f>SUMIFS(TaxableValuation[Taxable Reserved],TaxableValuation[Dist],$C136,TaxableValuation[Tif_NonTIF],$A$4)</f>
        <v>0</v>
      </c>
      <c r="M136" s="8">
        <f>SUMIFS(TaxableValuation[Taxable Reserved2],TaxableValuation[Dist],$C136,TaxableValuation[Tif_NonTIF],$A$4)</f>
        <v>0</v>
      </c>
      <c r="N136" s="8">
        <f>SUMIFS(TaxableValuation[Taxable Railroads],TaxableValuation[Dist],$C136,TaxableValuation[Tif_NonTIF],$A$4)</f>
        <v>0</v>
      </c>
      <c r="O136" s="8">
        <f>SUMIFS(TaxableValuation[Taxable Utilities],TaxableValuation[Dist],$C136,TaxableValuation[Tif_NonTIF],$A$4)</f>
        <v>0</v>
      </c>
      <c r="P136" s="8">
        <f>SUMIFS(TaxableValuation[Taxable Other],TaxableValuation[Dist],$C136,TaxableValuation[Tif_NonTIF],$A$4)</f>
        <v>0</v>
      </c>
      <c r="Q136" s="8">
        <f>SUMIFS(TaxableValuation[Taxable Gross],TaxableValuation[Dist],$C136,TaxableValuation[Tif_NonTIF],$A$4)</f>
        <v>19517020</v>
      </c>
      <c r="R136" s="8">
        <f>SUMIFS(TaxableValuation[Taxable Military Exempt],TaxableValuation[Dist],$C136,TaxableValuation[Tif_NonTIF],$A$4)</f>
        <v>0</v>
      </c>
      <c r="S136" s="8">
        <f>SUMIFS(TaxableValuation[Taxable Net],TaxableValuation[Dist],$C136,TaxableValuation[Tif_NonTIF],$A$4)</f>
        <v>19517020</v>
      </c>
      <c r="T136" s="8">
        <f>SUMIFS(TaxableValuation[Taxable Gas &amp; Elec Utilities],TaxableValuation[Dist],$C136,TaxableValuation[Tif_NonTIF],$A$4)</f>
        <v>0</v>
      </c>
      <c r="U136" s="8">
        <f t="shared" ref="U136:U199" si="2">SUM(S136:T136)</f>
        <v>19517020</v>
      </c>
    </row>
    <row r="137" spans="1:21" x14ac:dyDescent="0.25">
      <c r="A137">
        <f>'Assessed Non-TIF'!A137</f>
        <v>2024</v>
      </c>
      <c r="B137" t="str">
        <f>'Assessed Non-TIF'!B137</f>
        <v>11</v>
      </c>
      <c r="C137" t="str">
        <f>'Assessed Non-TIF'!C137</f>
        <v>2754</v>
      </c>
      <c r="D137" t="str">
        <f>'Assessed Non-TIF'!D137</f>
        <v>2754</v>
      </c>
      <c r="E137" t="str">
        <f>'Assessed Non-TIF'!E137</f>
        <v>GUTHRIE CENTER</v>
      </c>
      <c r="F137" t="str">
        <f>'Assessed Non-TIF'!F137</f>
        <v>Guthrie Center</v>
      </c>
      <c r="G137" s="8">
        <f>SUMIFS(TaxableValuation[Taxable Residential],TaxableValuation[Dist],$C137,TaxableValuation[Tif_NonTIF],$A$4)</f>
        <v>584174</v>
      </c>
      <c r="H137" s="8">
        <f>SUMIFS(TaxableValuation[Taxable Ag Land],TaxableValuation[Dist],$C137,TaxableValuation[Tif_NonTIF],$A$4)</f>
        <v>102867</v>
      </c>
      <c r="I137" s="8">
        <f>SUMIFS(TaxableValuation[Taxable Ag Building],TaxableValuation[Dist],$C137,TaxableValuation[Tif_NonTIF],$A$4)</f>
        <v>0</v>
      </c>
      <c r="J137" s="8">
        <f>SUMIFS(TaxableValuation[Taxable Commercial],TaxableValuation[Dist],$C137,TaxableValuation[Tif_NonTIF],$A$4)</f>
        <v>39963</v>
      </c>
      <c r="K137" s="8">
        <f>SUMIFS(TaxableValuation[Taxable Industrial],TaxableValuation[Dist],$C137,TaxableValuation[Tif_NonTIF],$A$4)</f>
        <v>0</v>
      </c>
      <c r="L137" s="8">
        <f>SUMIFS(TaxableValuation[Taxable Reserved],TaxableValuation[Dist],$C137,TaxableValuation[Tif_NonTIF],$A$4)</f>
        <v>0</v>
      </c>
      <c r="M137" s="8">
        <f>SUMIFS(TaxableValuation[Taxable Reserved2],TaxableValuation[Dist],$C137,TaxableValuation[Tif_NonTIF],$A$4)</f>
        <v>0</v>
      </c>
      <c r="N137" s="8">
        <f>SUMIFS(TaxableValuation[Taxable Railroads],TaxableValuation[Dist],$C137,TaxableValuation[Tif_NonTIF],$A$4)</f>
        <v>0</v>
      </c>
      <c r="O137" s="8">
        <f>SUMIFS(TaxableValuation[Taxable Utilities],TaxableValuation[Dist],$C137,TaxableValuation[Tif_NonTIF],$A$4)</f>
        <v>0</v>
      </c>
      <c r="P137" s="8">
        <f>SUMIFS(TaxableValuation[Taxable Other],TaxableValuation[Dist],$C137,TaxableValuation[Tif_NonTIF],$A$4)</f>
        <v>0</v>
      </c>
      <c r="Q137" s="8">
        <f>SUMIFS(TaxableValuation[Taxable Gross],TaxableValuation[Dist],$C137,TaxableValuation[Tif_NonTIF],$A$4)</f>
        <v>727004</v>
      </c>
      <c r="R137" s="8">
        <f>SUMIFS(TaxableValuation[Taxable Military Exempt],TaxableValuation[Dist],$C137,TaxableValuation[Tif_NonTIF],$A$4)</f>
        <v>0</v>
      </c>
      <c r="S137" s="8">
        <f>SUMIFS(TaxableValuation[Taxable Net],TaxableValuation[Dist],$C137,TaxableValuation[Tif_NonTIF],$A$4)</f>
        <v>727004</v>
      </c>
      <c r="T137" s="8">
        <f>SUMIFS(TaxableValuation[Taxable Gas &amp; Elec Utilities],TaxableValuation[Dist],$C137,TaxableValuation[Tif_NonTIF],$A$4)</f>
        <v>0</v>
      </c>
      <c r="U137" s="8">
        <f t="shared" si="2"/>
        <v>727004</v>
      </c>
    </row>
    <row r="138" spans="1:21" x14ac:dyDescent="0.25">
      <c r="A138">
        <f>'Assessed Non-TIF'!A138</f>
        <v>2024</v>
      </c>
      <c r="B138" t="str">
        <f>'Assessed Non-TIF'!B138</f>
        <v>13</v>
      </c>
      <c r="C138" t="str">
        <f>'Assessed Non-TIF'!C138</f>
        <v>2772</v>
      </c>
      <c r="D138" t="str">
        <f>'Assessed Non-TIF'!D138</f>
        <v>2772</v>
      </c>
      <c r="E138" t="str">
        <f>'Assessed Non-TIF'!E138</f>
        <v>HAMBURG</v>
      </c>
      <c r="F138" t="str">
        <f>'Assessed Non-TIF'!F138</f>
        <v>Hamburg</v>
      </c>
      <c r="G138" s="8">
        <f>SUMIFS(TaxableValuation[Taxable Residential],TaxableValuation[Dist],$C138,TaxableValuation[Tif_NonTIF],$A$4)</f>
        <v>0</v>
      </c>
      <c r="H138" s="8">
        <f>SUMIFS(TaxableValuation[Taxable Ag Land],TaxableValuation[Dist],$C138,TaxableValuation[Tif_NonTIF],$A$4)</f>
        <v>0</v>
      </c>
      <c r="I138" s="8">
        <f>SUMIFS(TaxableValuation[Taxable Ag Building],TaxableValuation[Dist],$C138,TaxableValuation[Tif_NonTIF],$A$4)</f>
        <v>0</v>
      </c>
      <c r="J138" s="8">
        <f>SUMIFS(TaxableValuation[Taxable Commercial],TaxableValuation[Dist],$C138,TaxableValuation[Tif_NonTIF],$A$4)</f>
        <v>0</v>
      </c>
      <c r="K138" s="8">
        <f>SUMIFS(TaxableValuation[Taxable Industrial],TaxableValuation[Dist],$C138,TaxableValuation[Tif_NonTIF],$A$4)</f>
        <v>0</v>
      </c>
      <c r="L138" s="8">
        <f>SUMIFS(TaxableValuation[Taxable Reserved],TaxableValuation[Dist],$C138,TaxableValuation[Tif_NonTIF],$A$4)</f>
        <v>0</v>
      </c>
      <c r="M138" s="8">
        <f>SUMIFS(TaxableValuation[Taxable Reserved2],TaxableValuation[Dist],$C138,TaxableValuation[Tif_NonTIF],$A$4)</f>
        <v>0</v>
      </c>
      <c r="N138" s="8">
        <f>SUMIFS(TaxableValuation[Taxable Railroads],TaxableValuation[Dist],$C138,TaxableValuation[Tif_NonTIF],$A$4)</f>
        <v>0</v>
      </c>
      <c r="O138" s="8">
        <f>SUMIFS(TaxableValuation[Taxable Utilities],TaxableValuation[Dist],$C138,TaxableValuation[Tif_NonTIF],$A$4)</f>
        <v>0</v>
      </c>
      <c r="P138" s="8">
        <f>SUMIFS(TaxableValuation[Taxable Other],TaxableValuation[Dist],$C138,TaxableValuation[Tif_NonTIF],$A$4)</f>
        <v>0</v>
      </c>
      <c r="Q138" s="8">
        <f>SUMIFS(TaxableValuation[Taxable Gross],TaxableValuation[Dist],$C138,TaxableValuation[Tif_NonTIF],$A$4)</f>
        <v>0</v>
      </c>
      <c r="R138" s="8">
        <f>SUMIFS(TaxableValuation[Taxable Military Exempt],TaxableValuation[Dist],$C138,TaxableValuation[Tif_NonTIF],$A$4)</f>
        <v>0</v>
      </c>
      <c r="S138" s="8">
        <f>SUMIFS(TaxableValuation[Taxable Net],TaxableValuation[Dist],$C138,TaxableValuation[Tif_NonTIF],$A$4)</f>
        <v>0</v>
      </c>
      <c r="T138" s="8">
        <f>SUMIFS(TaxableValuation[Taxable Gas &amp; Elec Utilities],TaxableValuation[Dist],$C138,TaxableValuation[Tif_NonTIF],$A$4)</f>
        <v>0</v>
      </c>
      <c r="U138" s="8">
        <f t="shared" si="2"/>
        <v>0</v>
      </c>
    </row>
    <row r="139" spans="1:21" x14ac:dyDescent="0.25">
      <c r="A139">
        <f>'Assessed Non-TIF'!A139</f>
        <v>2024</v>
      </c>
      <c r="B139" t="str">
        <f>'Assessed Non-TIF'!B139</f>
        <v>07</v>
      </c>
      <c r="C139" t="str">
        <f>'Assessed Non-TIF'!C139</f>
        <v>2781</v>
      </c>
      <c r="D139" t="str">
        <f>'Assessed Non-TIF'!D139</f>
        <v>2781</v>
      </c>
      <c r="E139" t="str">
        <f>'Assessed Non-TIF'!E139</f>
        <v>HAMPTON-DUMONT</v>
      </c>
      <c r="F139" t="str">
        <f>'Assessed Non-TIF'!F139</f>
        <v>Hampton-Dumont</v>
      </c>
      <c r="G139" s="8">
        <f>SUMIFS(TaxableValuation[Taxable Residential],TaxableValuation[Dist],$C139,TaxableValuation[Tif_NonTIF],$A$4)</f>
        <v>6116972</v>
      </c>
      <c r="H139" s="8">
        <f>SUMIFS(TaxableValuation[Taxable Ag Land],TaxableValuation[Dist],$C139,TaxableValuation[Tif_NonTIF],$A$4)</f>
        <v>0</v>
      </c>
      <c r="I139" s="8">
        <f>SUMIFS(TaxableValuation[Taxable Ag Building],TaxableValuation[Dist],$C139,TaxableValuation[Tif_NonTIF],$A$4)</f>
        <v>0</v>
      </c>
      <c r="J139" s="8">
        <f>SUMIFS(TaxableValuation[Taxable Commercial],TaxableValuation[Dist],$C139,TaxableValuation[Tif_NonTIF],$A$4)</f>
        <v>689277</v>
      </c>
      <c r="K139" s="8">
        <f>SUMIFS(TaxableValuation[Taxable Industrial],TaxableValuation[Dist],$C139,TaxableValuation[Tif_NonTIF],$A$4)</f>
        <v>167514</v>
      </c>
      <c r="L139" s="8">
        <f>SUMIFS(TaxableValuation[Taxable Reserved],TaxableValuation[Dist],$C139,TaxableValuation[Tif_NonTIF],$A$4)</f>
        <v>0</v>
      </c>
      <c r="M139" s="8">
        <f>SUMIFS(TaxableValuation[Taxable Reserved2],TaxableValuation[Dist],$C139,TaxableValuation[Tif_NonTIF],$A$4)</f>
        <v>0</v>
      </c>
      <c r="N139" s="8">
        <f>SUMIFS(TaxableValuation[Taxable Railroads],TaxableValuation[Dist],$C139,TaxableValuation[Tif_NonTIF],$A$4)</f>
        <v>0</v>
      </c>
      <c r="O139" s="8">
        <f>SUMIFS(TaxableValuation[Taxable Utilities],TaxableValuation[Dist],$C139,TaxableValuation[Tif_NonTIF],$A$4)</f>
        <v>0</v>
      </c>
      <c r="P139" s="8">
        <f>SUMIFS(TaxableValuation[Taxable Other],TaxableValuation[Dist],$C139,TaxableValuation[Tif_NonTIF],$A$4)</f>
        <v>0</v>
      </c>
      <c r="Q139" s="8">
        <f>SUMIFS(TaxableValuation[Taxable Gross],TaxableValuation[Dist],$C139,TaxableValuation[Tif_NonTIF],$A$4)</f>
        <v>6973763</v>
      </c>
      <c r="R139" s="8">
        <f>SUMIFS(TaxableValuation[Taxable Military Exempt],TaxableValuation[Dist],$C139,TaxableValuation[Tif_NonTIF],$A$4)</f>
        <v>0</v>
      </c>
      <c r="S139" s="8">
        <f>SUMIFS(TaxableValuation[Taxable Net],TaxableValuation[Dist],$C139,TaxableValuation[Tif_NonTIF],$A$4)</f>
        <v>6973763</v>
      </c>
      <c r="T139" s="8">
        <f>SUMIFS(TaxableValuation[Taxable Gas &amp; Elec Utilities],TaxableValuation[Dist],$C139,TaxableValuation[Tif_NonTIF],$A$4)</f>
        <v>0</v>
      </c>
      <c r="U139" s="8">
        <f t="shared" si="2"/>
        <v>6973763</v>
      </c>
    </row>
    <row r="140" spans="1:21" x14ac:dyDescent="0.25">
      <c r="A140">
        <f>'Assessed Non-TIF'!A140</f>
        <v>2024</v>
      </c>
      <c r="B140" t="str">
        <f>'Assessed Non-TIF'!B140</f>
        <v>13</v>
      </c>
      <c r="C140" t="str">
        <f>'Assessed Non-TIF'!C140</f>
        <v>2826</v>
      </c>
      <c r="D140" t="str">
        <f>'Assessed Non-TIF'!D140</f>
        <v>2826</v>
      </c>
      <c r="E140" t="str">
        <f>'Assessed Non-TIF'!E140</f>
        <v>HARLAN</v>
      </c>
      <c r="F140" t="str">
        <f>'Assessed Non-TIF'!F140</f>
        <v>Harlan</v>
      </c>
      <c r="G140" s="8">
        <f>SUMIFS(TaxableValuation[Taxable Residential],TaxableValuation[Dist],$C140,TaxableValuation[Tif_NonTIF],$A$4)</f>
        <v>9939299</v>
      </c>
      <c r="H140" s="8">
        <f>SUMIFS(TaxableValuation[Taxable Ag Land],TaxableValuation[Dist],$C140,TaxableValuation[Tif_NonTIF],$A$4)</f>
        <v>219562</v>
      </c>
      <c r="I140" s="8">
        <f>SUMIFS(TaxableValuation[Taxable Ag Building],TaxableValuation[Dist],$C140,TaxableValuation[Tif_NonTIF],$A$4)</f>
        <v>358914</v>
      </c>
      <c r="J140" s="8">
        <f>SUMIFS(TaxableValuation[Taxable Commercial],TaxableValuation[Dist],$C140,TaxableValuation[Tif_NonTIF],$A$4)</f>
        <v>4400333</v>
      </c>
      <c r="K140" s="8">
        <f>SUMIFS(TaxableValuation[Taxable Industrial],TaxableValuation[Dist],$C140,TaxableValuation[Tif_NonTIF],$A$4)</f>
        <v>3323608</v>
      </c>
      <c r="L140" s="8">
        <f>SUMIFS(TaxableValuation[Taxable Reserved],TaxableValuation[Dist],$C140,TaxableValuation[Tif_NonTIF],$A$4)</f>
        <v>0</v>
      </c>
      <c r="M140" s="8">
        <f>SUMIFS(TaxableValuation[Taxable Reserved2],TaxableValuation[Dist],$C140,TaxableValuation[Tif_NonTIF],$A$4)</f>
        <v>0</v>
      </c>
      <c r="N140" s="8">
        <f>SUMIFS(TaxableValuation[Taxable Railroads],TaxableValuation[Dist],$C140,TaxableValuation[Tif_NonTIF],$A$4)</f>
        <v>0</v>
      </c>
      <c r="O140" s="8">
        <f>SUMIFS(TaxableValuation[Taxable Utilities],TaxableValuation[Dist],$C140,TaxableValuation[Tif_NonTIF],$A$4)</f>
        <v>0</v>
      </c>
      <c r="P140" s="8">
        <f>SUMIFS(TaxableValuation[Taxable Other],TaxableValuation[Dist],$C140,TaxableValuation[Tif_NonTIF],$A$4)</f>
        <v>0</v>
      </c>
      <c r="Q140" s="8">
        <f>SUMIFS(TaxableValuation[Taxable Gross],TaxableValuation[Dist],$C140,TaxableValuation[Tif_NonTIF],$A$4)</f>
        <v>18241716</v>
      </c>
      <c r="R140" s="8">
        <f>SUMIFS(TaxableValuation[Taxable Military Exempt],TaxableValuation[Dist],$C140,TaxableValuation[Tif_NonTIF],$A$4)</f>
        <v>11112</v>
      </c>
      <c r="S140" s="8">
        <f>SUMIFS(TaxableValuation[Taxable Net],TaxableValuation[Dist],$C140,TaxableValuation[Tif_NonTIF],$A$4)</f>
        <v>18230604</v>
      </c>
      <c r="T140" s="8">
        <f>SUMIFS(TaxableValuation[Taxable Gas &amp; Elec Utilities],TaxableValuation[Dist],$C140,TaxableValuation[Tif_NonTIF],$A$4)</f>
        <v>0</v>
      </c>
      <c r="U140" s="8">
        <f t="shared" si="2"/>
        <v>18230604</v>
      </c>
    </row>
    <row r="141" spans="1:21" x14ac:dyDescent="0.25">
      <c r="A141">
        <f>'Assessed Non-TIF'!A141</f>
        <v>2024</v>
      </c>
      <c r="B141" t="str">
        <f>'Assessed Non-TIF'!B141</f>
        <v>05</v>
      </c>
      <c r="C141" t="str">
        <f>'Assessed Non-TIF'!C141</f>
        <v>2846</v>
      </c>
      <c r="D141" t="str">
        <f>'Assessed Non-TIF'!D141</f>
        <v>2846</v>
      </c>
      <c r="E141" t="str">
        <f>'Assessed Non-TIF'!E141</f>
        <v>HARRIS-LAKE PARK</v>
      </c>
      <c r="F141" t="str">
        <f>'Assessed Non-TIF'!F141</f>
        <v>Harris-Lake Park</v>
      </c>
      <c r="G141" s="8">
        <f>SUMIFS(TaxableValuation[Taxable Residential],TaxableValuation[Dist],$C141,TaxableValuation[Tif_NonTIF],$A$4)</f>
        <v>1578076</v>
      </c>
      <c r="H141" s="8">
        <f>SUMIFS(TaxableValuation[Taxable Ag Land],TaxableValuation[Dist],$C141,TaxableValuation[Tif_NonTIF],$A$4)</f>
        <v>0</v>
      </c>
      <c r="I141" s="8">
        <f>SUMIFS(TaxableValuation[Taxable Ag Building],TaxableValuation[Dist],$C141,TaxableValuation[Tif_NonTIF],$A$4)</f>
        <v>0</v>
      </c>
      <c r="J141" s="8">
        <f>SUMIFS(TaxableValuation[Taxable Commercial],TaxableValuation[Dist],$C141,TaxableValuation[Tif_NonTIF],$A$4)</f>
        <v>0</v>
      </c>
      <c r="K141" s="8">
        <f>SUMIFS(TaxableValuation[Taxable Industrial],TaxableValuation[Dist],$C141,TaxableValuation[Tif_NonTIF],$A$4)</f>
        <v>0</v>
      </c>
      <c r="L141" s="8">
        <f>SUMIFS(TaxableValuation[Taxable Reserved],TaxableValuation[Dist],$C141,TaxableValuation[Tif_NonTIF],$A$4)</f>
        <v>0</v>
      </c>
      <c r="M141" s="8">
        <f>SUMIFS(TaxableValuation[Taxable Reserved2],TaxableValuation[Dist],$C141,TaxableValuation[Tif_NonTIF],$A$4)</f>
        <v>0</v>
      </c>
      <c r="N141" s="8">
        <f>SUMIFS(TaxableValuation[Taxable Railroads],TaxableValuation[Dist],$C141,TaxableValuation[Tif_NonTIF],$A$4)</f>
        <v>0</v>
      </c>
      <c r="O141" s="8">
        <f>SUMIFS(TaxableValuation[Taxable Utilities],TaxableValuation[Dist],$C141,TaxableValuation[Tif_NonTIF],$A$4)</f>
        <v>0</v>
      </c>
      <c r="P141" s="8">
        <f>SUMIFS(TaxableValuation[Taxable Other],TaxableValuation[Dist],$C141,TaxableValuation[Tif_NonTIF],$A$4)</f>
        <v>0</v>
      </c>
      <c r="Q141" s="8">
        <f>SUMIFS(TaxableValuation[Taxable Gross],TaxableValuation[Dist],$C141,TaxableValuation[Tif_NonTIF],$A$4)</f>
        <v>1578076</v>
      </c>
      <c r="R141" s="8">
        <f>SUMIFS(TaxableValuation[Taxable Military Exempt],TaxableValuation[Dist],$C141,TaxableValuation[Tif_NonTIF],$A$4)</f>
        <v>1852</v>
      </c>
      <c r="S141" s="8">
        <f>SUMIFS(TaxableValuation[Taxable Net],TaxableValuation[Dist],$C141,TaxableValuation[Tif_NonTIF],$A$4)</f>
        <v>1576224</v>
      </c>
      <c r="T141" s="8">
        <f>SUMIFS(TaxableValuation[Taxable Gas &amp; Elec Utilities],TaxableValuation[Dist],$C141,TaxableValuation[Tif_NonTIF],$A$4)</f>
        <v>0</v>
      </c>
      <c r="U141" s="8">
        <f t="shared" si="2"/>
        <v>1576224</v>
      </c>
    </row>
    <row r="142" spans="1:21" x14ac:dyDescent="0.25">
      <c r="A142">
        <f>'Assessed Non-TIF'!A142</f>
        <v>2024</v>
      </c>
      <c r="B142" t="str">
        <f>'Assessed Non-TIF'!B142</f>
        <v>12</v>
      </c>
      <c r="C142" t="str">
        <f>'Assessed Non-TIF'!C142</f>
        <v>2862</v>
      </c>
      <c r="D142" t="str">
        <f>'Assessed Non-TIF'!D142</f>
        <v>2862</v>
      </c>
      <c r="E142" t="str">
        <f>'Assessed Non-TIF'!E142</f>
        <v>HARTLEY-MELVIN-SANBORN</v>
      </c>
      <c r="F142" t="str">
        <f>'Assessed Non-TIF'!F142</f>
        <v>Hartley-Melvin-Sanborn</v>
      </c>
      <c r="G142" s="8">
        <f>SUMIFS(TaxableValuation[Taxable Residential],TaxableValuation[Dist],$C142,TaxableValuation[Tif_NonTIF],$A$4)</f>
        <v>9837747</v>
      </c>
      <c r="H142" s="8">
        <f>SUMIFS(TaxableValuation[Taxable Ag Land],TaxableValuation[Dist],$C142,TaxableValuation[Tif_NonTIF],$A$4)</f>
        <v>10977</v>
      </c>
      <c r="I142" s="8">
        <f>SUMIFS(TaxableValuation[Taxable Ag Building],TaxableValuation[Dist],$C142,TaxableValuation[Tif_NonTIF],$A$4)</f>
        <v>3431</v>
      </c>
      <c r="J142" s="8">
        <f>SUMIFS(TaxableValuation[Taxable Commercial],TaxableValuation[Dist],$C142,TaxableValuation[Tif_NonTIF],$A$4)</f>
        <v>8710977</v>
      </c>
      <c r="K142" s="8">
        <f>SUMIFS(TaxableValuation[Taxable Industrial],TaxableValuation[Dist],$C142,TaxableValuation[Tif_NonTIF],$A$4)</f>
        <v>710603</v>
      </c>
      <c r="L142" s="8">
        <f>SUMIFS(TaxableValuation[Taxable Reserved],TaxableValuation[Dist],$C142,TaxableValuation[Tif_NonTIF],$A$4)</f>
        <v>0</v>
      </c>
      <c r="M142" s="8">
        <f>SUMIFS(TaxableValuation[Taxable Reserved2],TaxableValuation[Dist],$C142,TaxableValuation[Tif_NonTIF],$A$4)</f>
        <v>0</v>
      </c>
      <c r="N142" s="8">
        <f>SUMIFS(TaxableValuation[Taxable Railroads],TaxableValuation[Dist],$C142,TaxableValuation[Tif_NonTIF],$A$4)</f>
        <v>0</v>
      </c>
      <c r="O142" s="8">
        <f>SUMIFS(TaxableValuation[Taxable Utilities],TaxableValuation[Dist],$C142,TaxableValuation[Tif_NonTIF],$A$4)</f>
        <v>0</v>
      </c>
      <c r="P142" s="8">
        <f>SUMIFS(TaxableValuation[Taxable Other],TaxableValuation[Dist],$C142,TaxableValuation[Tif_NonTIF],$A$4)</f>
        <v>0</v>
      </c>
      <c r="Q142" s="8">
        <f>SUMIFS(TaxableValuation[Taxable Gross],TaxableValuation[Dist],$C142,TaxableValuation[Tif_NonTIF],$A$4)</f>
        <v>19273735</v>
      </c>
      <c r="R142" s="8">
        <f>SUMIFS(TaxableValuation[Taxable Military Exempt],TaxableValuation[Dist],$C142,TaxableValuation[Tif_NonTIF],$A$4)</f>
        <v>40744</v>
      </c>
      <c r="S142" s="8">
        <f>SUMIFS(TaxableValuation[Taxable Net],TaxableValuation[Dist],$C142,TaxableValuation[Tif_NonTIF],$A$4)</f>
        <v>19232991</v>
      </c>
      <c r="T142" s="8">
        <f>SUMIFS(TaxableValuation[Taxable Gas &amp; Elec Utilities],TaxableValuation[Dist],$C142,TaxableValuation[Tif_NonTIF],$A$4)</f>
        <v>0</v>
      </c>
      <c r="U142" s="8">
        <f t="shared" si="2"/>
        <v>19232991</v>
      </c>
    </row>
    <row r="143" spans="1:21" x14ac:dyDescent="0.25">
      <c r="A143">
        <f>'Assessed Non-TIF'!A143</f>
        <v>2024</v>
      </c>
      <c r="B143" t="str">
        <f>'Assessed Non-TIF'!B143</f>
        <v>10</v>
      </c>
      <c r="C143" t="str">
        <f>'Assessed Non-TIF'!C143</f>
        <v>2977</v>
      </c>
      <c r="D143" t="str">
        <f>'Assessed Non-TIF'!D143</f>
        <v>2977</v>
      </c>
      <c r="E143" t="str">
        <f>'Assessed Non-TIF'!E143</f>
        <v>HIGHLAND</v>
      </c>
      <c r="F143" t="str">
        <f>'Assessed Non-TIF'!F143</f>
        <v>Highland</v>
      </c>
      <c r="G143" s="8">
        <f>SUMIFS(TaxableValuation[Taxable Residential],TaxableValuation[Dist],$C143,TaxableValuation[Tif_NonTIF],$A$4)</f>
        <v>0</v>
      </c>
      <c r="H143" s="8">
        <f>SUMIFS(TaxableValuation[Taxable Ag Land],TaxableValuation[Dist],$C143,TaxableValuation[Tif_NonTIF],$A$4)</f>
        <v>0</v>
      </c>
      <c r="I143" s="8">
        <f>SUMIFS(TaxableValuation[Taxable Ag Building],TaxableValuation[Dist],$C143,TaxableValuation[Tif_NonTIF],$A$4)</f>
        <v>0</v>
      </c>
      <c r="J143" s="8">
        <f>SUMIFS(TaxableValuation[Taxable Commercial],TaxableValuation[Dist],$C143,TaxableValuation[Tif_NonTIF],$A$4)</f>
        <v>0</v>
      </c>
      <c r="K143" s="8">
        <f>SUMIFS(TaxableValuation[Taxable Industrial],TaxableValuation[Dist],$C143,TaxableValuation[Tif_NonTIF],$A$4)</f>
        <v>0</v>
      </c>
      <c r="L143" s="8">
        <f>SUMIFS(TaxableValuation[Taxable Reserved],TaxableValuation[Dist],$C143,TaxableValuation[Tif_NonTIF],$A$4)</f>
        <v>0</v>
      </c>
      <c r="M143" s="8">
        <f>SUMIFS(TaxableValuation[Taxable Reserved2],TaxableValuation[Dist],$C143,TaxableValuation[Tif_NonTIF],$A$4)</f>
        <v>0</v>
      </c>
      <c r="N143" s="8">
        <f>SUMIFS(TaxableValuation[Taxable Railroads],TaxableValuation[Dist],$C143,TaxableValuation[Tif_NonTIF],$A$4)</f>
        <v>0</v>
      </c>
      <c r="O143" s="8">
        <f>SUMIFS(TaxableValuation[Taxable Utilities],TaxableValuation[Dist],$C143,TaxableValuation[Tif_NonTIF],$A$4)</f>
        <v>0</v>
      </c>
      <c r="P143" s="8">
        <f>SUMIFS(TaxableValuation[Taxable Other],TaxableValuation[Dist],$C143,TaxableValuation[Tif_NonTIF],$A$4)</f>
        <v>0</v>
      </c>
      <c r="Q143" s="8">
        <f>SUMIFS(TaxableValuation[Taxable Gross],TaxableValuation[Dist],$C143,TaxableValuation[Tif_NonTIF],$A$4)</f>
        <v>0</v>
      </c>
      <c r="R143" s="8">
        <f>SUMIFS(TaxableValuation[Taxable Military Exempt],TaxableValuation[Dist],$C143,TaxableValuation[Tif_NonTIF],$A$4)</f>
        <v>0</v>
      </c>
      <c r="S143" s="8">
        <f>SUMIFS(TaxableValuation[Taxable Net],TaxableValuation[Dist],$C143,TaxableValuation[Tif_NonTIF],$A$4)</f>
        <v>0</v>
      </c>
      <c r="T143" s="8">
        <f>SUMIFS(TaxableValuation[Taxable Gas &amp; Elec Utilities],TaxableValuation[Dist],$C143,TaxableValuation[Tif_NonTIF],$A$4)</f>
        <v>0</v>
      </c>
      <c r="U143" s="8">
        <f t="shared" si="2"/>
        <v>0</v>
      </c>
    </row>
    <row r="144" spans="1:21" x14ac:dyDescent="0.25">
      <c r="A144">
        <f>'Assessed Non-TIF'!A144</f>
        <v>2024</v>
      </c>
      <c r="B144" t="str">
        <f>'Assessed Non-TIF'!B144</f>
        <v>12</v>
      </c>
      <c r="C144" t="str">
        <f>'Assessed Non-TIF'!C144</f>
        <v>2988</v>
      </c>
      <c r="D144" t="str">
        <f>'Assessed Non-TIF'!D144</f>
        <v>2988</v>
      </c>
      <c r="E144" t="str">
        <f>'Assessed Non-TIF'!E144</f>
        <v>HINTON</v>
      </c>
      <c r="F144" t="str">
        <f>'Assessed Non-TIF'!F144</f>
        <v>Hinton</v>
      </c>
      <c r="G144" s="8">
        <f>SUMIFS(TaxableValuation[Taxable Residential],TaxableValuation[Dist],$C144,TaxableValuation[Tif_NonTIF],$A$4)</f>
        <v>20427248</v>
      </c>
      <c r="H144" s="8">
        <f>SUMIFS(TaxableValuation[Taxable Ag Land],TaxableValuation[Dist],$C144,TaxableValuation[Tif_NonTIF],$A$4)</f>
        <v>0</v>
      </c>
      <c r="I144" s="8">
        <f>SUMIFS(TaxableValuation[Taxable Ag Building],TaxableValuation[Dist],$C144,TaxableValuation[Tif_NonTIF],$A$4)</f>
        <v>0</v>
      </c>
      <c r="J144" s="8">
        <f>SUMIFS(TaxableValuation[Taxable Commercial],TaxableValuation[Dist],$C144,TaxableValuation[Tif_NonTIF],$A$4)</f>
        <v>0</v>
      </c>
      <c r="K144" s="8">
        <f>SUMIFS(TaxableValuation[Taxable Industrial],TaxableValuation[Dist],$C144,TaxableValuation[Tif_NonTIF],$A$4)</f>
        <v>0</v>
      </c>
      <c r="L144" s="8">
        <f>SUMIFS(TaxableValuation[Taxable Reserved],TaxableValuation[Dist],$C144,TaxableValuation[Tif_NonTIF],$A$4)</f>
        <v>0</v>
      </c>
      <c r="M144" s="8">
        <f>SUMIFS(TaxableValuation[Taxable Reserved2],TaxableValuation[Dist],$C144,TaxableValuation[Tif_NonTIF],$A$4)</f>
        <v>0</v>
      </c>
      <c r="N144" s="8">
        <f>SUMIFS(TaxableValuation[Taxable Railroads],TaxableValuation[Dist],$C144,TaxableValuation[Tif_NonTIF],$A$4)</f>
        <v>0</v>
      </c>
      <c r="O144" s="8">
        <f>SUMIFS(TaxableValuation[Taxable Utilities],TaxableValuation[Dist],$C144,TaxableValuation[Tif_NonTIF],$A$4)</f>
        <v>0</v>
      </c>
      <c r="P144" s="8">
        <f>SUMIFS(TaxableValuation[Taxable Other],TaxableValuation[Dist],$C144,TaxableValuation[Tif_NonTIF],$A$4)</f>
        <v>0</v>
      </c>
      <c r="Q144" s="8">
        <f>SUMIFS(TaxableValuation[Taxable Gross],TaxableValuation[Dist],$C144,TaxableValuation[Tif_NonTIF],$A$4)</f>
        <v>20427248</v>
      </c>
      <c r="R144" s="8">
        <f>SUMIFS(TaxableValuation[Taxable Military Exempt],TaxableValuation[Dist],$C144,TaxableValuation[Tif_NonTIF],$A$4)</f>
        <v>0</v>
      </c>
      <c r="S144" s="8">
        <f>SUMIFS(TaxableValuation[Taxable Net],TaxableValuation[Dist],$C144,TaxableValuation[Tif_NonTIF],$A$4)</f>
        <v>20427248</v>
      </c>
      <c r="T144" s="8">
        <f>SUMIFS(TaxableValuation[Taxable Gas &amp; Elec Utilities],TaxableValuation[Dist],$C144,TaxableValuation[Tif_NonTIF],$A$4)</f>
        <v>0</v>
      </c>
      <c r="U144" s="8">
        <f t="shared" si="2"/>
        <v>20427248</v>
      </c>
    </row>
    <row r="145" spans="1:21" x14ac:dyDescent="0.25">
      <c r="A145">
        <f>'Assessed Non-TIF'!A145</f>
        <v>2024</v>
      </c>
      <c r="B145" t="str">
        <f>'Assessed Non-TIF'!B145</f>
        <v>10</v>
      </c>
      <c r="C145" t="str">
        <f>'Assessed Non-TIF'!C145</f>
        <v>2766</v>
      </c>
      <c r="D145" t="str">
        <f>'Assessed Non-TIF'!D145</f>
        <v>2766</v>
      </c>
      <c r="E145" t="str">
        <f>'Assessed Non-TIF'!E145</f>
        <v>HLV</v>
      </c>
      <c r="F145" t="str">
        <f>'Assessed Non-TIF'!F145</f>
        <v>HLV</v>
      </c>
      <c r="G145" s="8">
        <f>SUMIFS(TaxableValuation[Taxable Residential],TaxableValuation[Dist],$C145,TaxableValuation[Tif_NonTIF],$A$4)</f>
        <v>0</v>
      </c>
      <c r="H145" s="8">
        <f>SUMIFS(TaxableValuation[Taxable Ag Land],TaxableValuation[Dist],$C145,TaxableValuation[Tif_NonTIF],$A$4)</f>
        <v>0</v>
      </c>
      <c r="I145" s="8">
        <f>SUMIFS(TaxableValuation[Taxable Ag Building],TaxableValuation[Dist],$C145,TaxableValuation[Tif_NonTIF],$A$4)</f>
        <v>0</v>
      </c>
      <c r="J145" s="8">
        <f>SUMIFS(TaxableValuation[Taxable Commercial],TaxableValuation[Dist],$C145,TaxableValuation[Tif_NonTIF],$A$4)</f>
        <v>0</v>
      </c>
      <c r="K145" s="8">
        <f>SUMIFS(TaxableValuation[Taxable Industrial],TaxableValuation[Dist],$C145,TaxableValuation[Tif_NonTIF],$A$4)</f>
        <v>122095</v>
      </c>
      <c r="L145" s="8">
        <f>SUMIFS(TaxableValuation[Taxable Reserved],TaxableValuation[Dist],$C145,TaxableValuation[Tif_NonTIF],$A$4)</f>
        <v>0</v>
      </c>
      <c r="M145" s="8">
        <f>SUMIFS(TaxableValuation[Taxable Reserved2],TaxableValuation[Dist],$C145,TaxableValuation[Tif_NonTIF],$A$4)</f>
        <v>0</v>
      </c>
      <c r="N145" s="8">
        <f>SUMIFS(TaxableValuation[Taxable Railroads],TaxableValuation[Dist],$C145,TaxableValuation[Tif_NonTIF],$A$4)</f>
        <v>0</v>
      </c>
      <c r="O145" s="8">
        <f>SUMIFS(TaxableValuation[Taxable Utilities],TaxableValuation[Dist],$C145,TaxableValuation[Tif_NonTIF],$A$4)</f>
        <v>0</v>
      </c>
      <c r="P145" s="8">
        <f>SUMIFS(TaxableValuation[Taxable Other],TaxableValuation[Dist],$C145,TaxableValuation[Tif_NonTIF],$A$4)</f>
        <v>0</v>
      </c>
      <c r="Q145" s="8">
        <f>SUMIFS(TaxableValuation[Taxable Gross],TaxableValuation[Dist],$C145,TaxableValuation[Tif_NonTIF],$A$4)</f>
        <v>122095</v>
      </c>
      <c r="R145" s="8">
        <f>SUMIFS(TaxableValuation[Taxable Military Exempt],TaxableValuation[Dist],$C145,TaxableValuation[Tif_NonTIF],$A$4)</f>
        <v>0</v>
      </c>
      <c r="S145" s="8">
        <f>SUMIFS(TaxableValuation[Taxable Net],TaxableValuation[Dist],$C145,TaxableValuation[Tif_NonTIF],$A$4)</f>
        <v>122095</v>
      </c>
      <c r="T145" s="8">
        <f>SUMIFS(TaxableValuation[Taxable Gas &amp; Elec Utilities],TaxableValuation[Dist],$C145,TaxableValuation[Tif_NonTIF],$A$4)</f>
        <v>0</v>
      </c>
      <c r="U145" s="8">
        <f t="shared" si="2"/>
        <v>122095</v>
      </c>
    </row>
    <row r="146" spans="1:21" x14ac:dyDescent="0.25">
      <c r="A146">
        <f>'Assessed Non-TIF'!A146</f>
        <v>2024</v>
      </c>
      <c r="B146" t="str">
        <f>'Assessed Non-TIF'!B146</f>
        <v>01</v>
      </c>
      <c r="C146" t="str">
        <f>'Assessed Non-TIF'!C146</f>
        <v>3029</v>
      </c>
      <c r="D146" t="str">
        <f>'Assessed Non-TIF'!D146</f>
        <v>3029</v>
      </c>
      <c r="E146" t="str">
        <f>'Assessed Non-TIF'!E146</f>
        <v>HOWARD-WINNESHIEK</v>
      </c>
      <c r="F146" t="str">
        <f>'Assessed Non-TIF'!F146</f>
        <v>Howard-Winneshiek</v>
      </c>
      <c r="G146" s="8">
        <f>SUMIFS(TaxableValuation[Taxable Residential],TaxableValuation[Dist],$C146,TaxableValuation[Tif_NonTIF],$A$4)</f>
        <v>2015378</v>
      </c>
      <c r="H146" s="8">
        <f>SUMIFS(TaxableValuation[Taxable Ag Land],TaxableValuation[Dist],$C146,TaxableValuation[Tif_NonTIF],$A$4)</f>
        <v>0</v>
      </c>
      <c r="I146" s="8">
        <f>SUMIFS(TaxableValuation[Taxable Ag Building],TaxableValuation[Dist],$C146,TaxableValuation[Tif_NonTIF],$A$4)</f>
        <v>0</v>
      </c>
      <c r="J146" s="8">
        <f>SUMIFS(TaxableValuation[Taxable Commercial],TaxableValuation[Dist],$C146,TaxableValuation[Tif_NonTIF],$A$4)</f>
        <v>2186480</v>
      </c>
      <c r="K146" s="8">
        <f>SUMIFS(TaxableValuation[Taxable Industrial],TaxableValuation[Dist],$C146,TaxableValuation[Tif_NonTIF],$A$4)</f>
        <v>0</v>
      </c>
      <c r="L146" s="8">
        <f>SUMIFS(TaxableValuation[Taxable Reserved],TaxableValuation[Dist],$C146,TaxableValuation[Tif_NonTIF],$A$4)</f>
        <v>0</v>
      </c>
      <c r="M146" s="8">
        <f>SUMIFS(TaxableValuation[Taxable Reserved2],TaxableValuation[Dist],$C146,TaxableValuation[Tif_NonTIF],$A$4)</f>
        <v>0</v>
      </c>
      <c r="N146" s="8">
        <f>SUMIFS(TaxableValuation[Taxable Railroads],TaxableValuation[Dist],$C146,TaxableValuation[Tif_NonTIF],$A$4)</f>
        <v>0</v>
      </c>
      <c r="O146" s="8">
        <f>SUMIFS(TaxableValuation[Taxable Utilities],TaxableValuation[Dist],$C146,TaxableValuation[Tif_NonTIF],$A$4)</f>
        <v>0</v>
      </c>
      <c r="P146" s="8">
        <f>SUMIFS(TaxableValuation[Taxable Other],TaxableValuation[Dist],$C146,TaxableValuation[Tif_NonTIF],$A$4)</f>
        <v>0</v>
      </c>
      <c r="Q146" s="8">
        <f>SUMIFS(TaxableValuation[Taxable Gross],TaxableValuation[Dist],$C146,TaxableValuation[Tif_NonTIF],$A$4)</f>
        <v>4201858</v>
      </c>
      <c r="R146" s="8">
        <f>SUMIFS(TaxableValuation[Taxable Military Exempt],TaxableValuation[Dist],$C146,TaxableValuation[Tif_NonTIF],$A$4)</f>
        <v>0</v>
      </c>
      <c r="S146" s="8">
        <f>SUMIFS(TaxableValuation[Taxable Net],TaxableValuation[Dist],$C146,TaxableValuation[Tif_NonTIF],$A$4)</f>
        <v>4201858</v>
      </c>
      <c r="T146" s="8">
        <f>SUMIFS(TaxableValuation[Taxable Gas &amp; Elec Utilities],TaxableValuation[Dist],$C146,TaxableValuation[Tif_NonTIF],$A$4)</f>
        <v>0</v>
      </c>
      <c r="U146" s="8">
        <f t="shared" si="2"/>
        <v>4201858</v>
      </c>
    </row>
    <row r="147" spans="1:21" x14ac:dyDescent="0.25">
      <c r="A147">
        <f>'Assessed Non-TIF'!A147</f>
        <v>2024</v>
      </c>
      <c r="B147" t="str">
        <f>'Assessed Non-TIF'!B147</f>
        <v>07</v>
      </c>
      <c r="C147" t="str">
        <f>'Assessed Non-TIF'!C147</f>
        <v>3033</v>
      </c>
      <c r="D147" t="str">
        <f>'Assessed Non-TIF'!D147</f>
        <v>3033</v>
      </c>
      <c r="E147" t="str">
        <f>'Assessed Non-TIF'!E147</f>
        <v>HUBBARD-RADCLIFFE</v>
      </c>
      <c r="F147" t="str">
        <f>'Assessed Non-TIF'!F147</f>
        <v>Hubbard-Radcliffe</v>
      </c>
      <c r="G147" s="8">
        <f>SUMIFS(TaxableValuation[Taxable Residential],TaxableValuation[Dist],$C147,TaxableValuation[Tif_NonTIF],$A$4)</f>
        <v>0</v>
      </c>
      <c r="H147" s="8">
        <f>SUMIFS(TaxableValuation[Taxable Ag Land],TaxableValuation[Dist],$C147,TaxableValuation[Tif_NonTIF],$A$4)</f>
        <v>0</v>
      </c>
      <c r="I147" s="8">
        <f>SUMIFS(TaxableValuation[Taxable Ag Building],TaxableValuation[Dist],$C147,TaxableValuation[Tif_NonTIF],$A$4)</f>
        <v>0</v>
      </c>
      <c r="J147" s="8">
        <f>SUMIFS(TaxableValuation[Taxable Commercial],TaxableValuation[Dist],$C147,TaxableValuation[Tif_NonTIF],$A$4)</f>
        <v>0</v>
      </c>
      <c r="K147" s="8">
        <f>SUMIFS(TaxableValuation[Taxable Industrial],TaxableValuation[Dist],$C147,TaxableValuation[Tif_NonTIF],$A$4)</f>
        <v>1903970</v>
      </c>
      <c r="L147" s="8">
        <f>SUMIFS(TaxableValuation[Taxable Reserved],TaxableValuation[Dist],$C147,TaxableValuation[Tif_NonTIF],$A$4)</f>
        <v>0</v>
      </c>
      <c r="M147" s="8">
        <f>SUMIFS(TaxableValuation[Taxable Reserved2],TaxableValuation[Dist],$C147,TaxableValuation[Tif_NonTIF],$A$4)</f>
        <v>0</v>
      </c>
      <c r="N147" s="8">
        <f>SUMIFS(TaxableValuation[Taxable Railroads],TaxableValuation[Dist],$C147,TaxableValuation[Tif_NonTIF],$A$4)</f>
        <v>0</v>
      </c>
      <c r="O147" s="8">
        <f>SUMIFS(TaxableValuation[Taxable Utilities],TaxableValuation[Dist],$C147,TaxableValuation[Tif_NonTIF],$A$4)</f>
        <v>0</v>
      </c>
      <c r="P147" s="8">
        <f>SUMIFS(TaxableValuation[Taxable Other],TaxableValuation[Dist],$C147,TaxableValuation[Tif_NonTIF],$A$4)</f>
        <v>0</v>
      </c>
      <c r="Q147" s="8">
        <f>SUMIFS(TaxableValuation[Taxable Gross],TaxableValuation[Dist],$C147,TaxableValuation[Tif_NonTIF],$A$4)</f>
        <v>1903970</v>
      </c>
      <c r="R147" s="8">
        <f>SUMIFS(TaxableValuation[Taxable Military Exempt],TaxableValuation[Dist],$C147,TaxableValuation[Tif_NonTIF],$A$4)</f>
        <v>0</v>
      </c>
      <c r="S147" s="8">
        <f>SUMIFS(TaxableValuation[Taxable Net],TaxableValuation[Dist],$C147,TaxableValuation[Tif_NonTIF],$A$4)</f>
        <v>1903970</v>
      </c>
      <c r="T147" s="8">
        <f>SUMIFS(TaxableValuation[Taxable Gas &amp; Elec Utilities],TaxableValuation[Dist],$C147,TaxableValuation[Tif_NonTIF],$A$4)</f>
        <v>0</v>
      </c>
      <c r="U147" s="8">
        <f t="shared" si="2"/>
        <v>1903970</v>
      </c>
    </row>
    <row r="148" spans="1:21" x14ac:dyDescent="0.25">
      <c r="A148">
        <f>'Assessed Non-TIF'!A148</f>
        <v>2024</v>
      </c>
      <c r="B148" t="str">
        <f>'Assessed Non-TIF'!B148</f>
        <v>07</v>
      </c>
      <c r="C148" t="str">
        <f>'Assessed Non-TIF'!C148</f>
        <v>3042</v>
      </c>
      <c r="D148" t="str">
        <f>'Assessed Non-TIF'!D148</f>
        <v>3042</v>
      </c>
      <c r="E148" t="str">
        <f>'Assessed Non-TIF'!E148</f>
        <v>HUDSON</v>
      </c>
      <c r="F148" t="str">
        <f>'Assessed Non-TIF'!F148</f>
        <v>Hudson</v>
      </c>
      <c r="G148" s="8">
        <f>SUMIFS(TaxableValuation[Taxable Residential],TaxableValuation[Dist],$C148,TaxableValuation[Tif_NonTIF],$A$4)</f>
        <v>33200234</v>
      </c>
      <c r="H148" s="8">
        <f>SUMIFS(TaxableValuation[Taxable Ag Land],TaxableValuation[Dist],$C148,TaxableValuation[Tif_NonTIF],$A$4)</f>
        <v>0</v>
      </c>
      <c r="I148" s="8">
        <f>SUMIFS(TaxableValuation[Taxable Ag Building],TaxableValuation[Dist],$C148,TaxableValuation[Tif_NonTIF],$A$4)</f>
        <v>0</v>
      </c>
      <c r="J148" s="8">
        <f>SUMIFS(TaxableValuation[Taxable Commercial],TaxableValuation[Dist],$C148,TaxableValuation[Tif_NonTIF],$A$4)</f>
        <v>14908547</v>
      </c>
      <c r="K148" s="8">
        <f>SUMIFS(TaxableValuation[Taxable Industrial],TaxableValuation[Dist],$C148,TaxableValuation[Tif_NonTIF],$A$4)</f>
        <v>526925</v>
      </c>
      <c r="L148" s="8">
        <f>SUMIFS(TaxableValuation[Taxable Reserved],TaxableValuation[Dist],$C148,TaxableValuation[Tif_NonTIF],$A$4)</f>
        <v>0</v>
      </c>
      <c r="M148" s="8">
        <f>SUMIFS(TaxableValuation[Taxable Reserved2],TaxableValuation[Dist],$C148,TaxableValuation[Tif_NonTIF],$A$4)</f>
        <v>0</v>
      </c>
      <c r="N148" s="8">
        <f>SUMIFS(TaxableValuation[Taxable Railroads],TaxableValuation[Dist],$C148,TaxableValuation[Tif_NonTIF],$A$4)</f>
        <v>0</v>
      </c>
      <c r="O148" s="8">
        <f>SUMIFS(TaxableValuation[Taxable Utilities],TaxableValuation[Dist],$C148,TaxableValuation[Tif_NonTIF],$A$4)</f>
        <v>0</v>
      </c>
      <c r="P148" s="8">
        <f>SUMIFS(TaxableValuation[Taxable Other],TaxableValuation[Dist],$C148,TaxableValuation[Tif_NonTIF],$A$4)</f>
        <v>0</v>
      </c>
      <c r="Q148" s="8">
        <f>SUMIFS(TaxableValuation[Taxable Gross],TaxableValuation[Dist],$C148,TaxableValuation[Tif_NonTIF],$A$4)</f>
        <v>48635706</v>
      </c>
      <c r="R148" s="8">
        <f>SUMIFS(TaxableValuation[Taxable Military Exempt],TaxableValuation[Dist],$C148,TaxableValuation[Tif_NonTIF],$A$4)</f>
        <v>0</v>
      </c>
      <c r="S148" s="8">
        <f>SUMIFS(TaxableValuation[Taxable Net],TaxableValuation[Dist],$C148,TaxableValuation[Tif_NonTIF],$A$4)</f>
        <v>48635706</v>
      </c>
      <c r="T148" s="8">
        <f>SUMIFS(TaxableValuation[Taxable Gas &amp; Elec Utilities],TaxableValuation[Dist],$C148,TaxableValuation[Tif_NonTIF],$A$4)</f>
        <v>0</v>
      </c>
      <c r="U148" s="8">
        <f t="shared" si="2"/>
        <v>48635706</v>
      </c>
    </row>
    <row r="149" spans="1:21" x14ac:dyDescent="0.25">
      <c r="A149">
        <f>'Assessed Non-TIF'!A149</f>
        <v>2024</v>
      </c>
      <c r="B149" t="str">
        <f>'Assessed Non-TIF'!B149</f>
        <v>05</v>
      </c>
      <c r="C149" t="str">
        <f>'Assessed Non-TIF'!C149</f>
        <v>3060</v>
      </c>
      <c r="D149" t="str">
        <f>'Assessed Non-TIF'!D149</f>
        <v>3060</v>
      </c>
      <c r="E149" t="str">
        <f>'Assessed Non-TIF'!E149</f>
        <v>HUMBOLDT</v>
      </c>
      <c r="F149" t="str">
        <f>'Assessed Non-TIF'!F149</f>
        <v>Humboldt</v>
      </c>
      <c r="G149" s="8">
        <f>SUMIFS(TaxableValuation[Taxable Residential],TaxableValuation[Dist],$C149,TaxableValuation[Tif_NonTIF],$A$4)</f>
        <v>10190637</v>
      </c>
      <c r="H149" s="8">
        <f>SUMIFS(TaxableValuation[Taxable Ag Land],TaxableValuation[Dist],$C149,TaxableValuation[Tif_NonTIF],$A$4)</f>
        <v>0</v>
      </c>
      <c r="I149" s="8">
        <f>SUMIFS(TaxableValuation[Taxable Ag Building],TaxableValuation[Dist],$C149,TaxableValuation[Tif_NonTIF],$A$4)</f>
        <v>0</v>
      </c>
      <c r="J149" s="8">
        <f>SUMIFS(TaxableValuation[Taxable Commercial],TaxableValuation[Dist],$C149,TaxableValuation[Tif_NonTIF],$A$4)</f>
        <v>14757807</v>
      </c>
      <c r="K149" s="8">
        <f>SUMIFS(TaxableValuation[Taxable Industrial],TaxableValuation[Dist],$C149,TaxableValuation[Tif_NonTIF],$A$4)</f>
        <v>8703687</v>
      </c>
      <c r="L149" s="8">
        <f>SUMIFS(TaxableValuation[Taxable Reserved],TaxableValuation[Dist],$C149,TaxableValuation[Tif_NonTIF],$A$4)</f>
        <v>0</v>
      </c>
      <c r="M149" s="8">
        <f>SUMIFS(TaxableValuation[Taxable Reserved2],TaxableValuation[Dist],$C149,TaxableValuation[Tif_NonTIF],$A$4)</f>
        <v>0</v>
      </c>
      <c r="N149" s="8">
        <f>SUMIFS(TaxableValuation[Taxable Railroads],TaxableValuation[Dist],$C149,TaxableValuation[Tif_NonTIF],$A$4)</f>
        <v>0</v>
      </c>
      <c r="O149" s="8">
        <f>SUMIFS(TaxableValuation[Taxable Utilities],TaxableValuation[Dist],$C149,TaxableValuation[Tif_NonTIF],$A$4)</f>
        <v>0</v>
      </c>
      <c r="P149" s="8">
        <f>SUMIFS(TaxableValuation[Taxable Other],TaxableValuation[Dist],$C149,TaxableValuation[Tif_NonTIF],$A$4)</f>
        <v>0</v>
      </c>
      <c r="Q149" s="8">
        <f>SUMIFS(TaxableValuation[Taxable Gross],TaxableValuation[Dist],$C149,TaxableValuation[Tif_NonTIF],$A$4)</f>
        <v>33652131</v>
      </c>
      <c r="R149" s="8">
        <f>SUMIFS(TaxableValuation[Taxable Military Exempt],TaxableValuation[Dist],$C149,TaxableValuation[Tif_NonTIF],$A$4)</f>
        <v>0</v>
      </c>
      <c r="S149" s="8">
        <f>SUMIFS(TaxableValuation[Taxable Net],TaxableValuation[Dist],$C149,TaxableValuation[Tif_NonTIF],$A$4)</f>
        <v>33652131</v>
      </c>
      <c r="T149" s="8">
        <f>SUMIFS(TaxableValuation[Taxable Gas &amp; Elec Utilities],TaxableValuation[Dist],$C149,TaxableValuation[Tif_NonTIF],$A$4)</f>
        <v>0</v>
      </c>
      <c r="U149" s="8">
        <f t="shared" si="2"/>
        <v>33652131</v>
      </c>
    </row>
    <row r="150" spans="1:21" x14ac:dyDescent="0.25">
      <c r="A150">
        <f>'Assessed Non-TIF'!A150</f>
        <v>2024</v>
      </c>
      <c r="B150" t="str">
        <f>'Assessed Non-TIF'!B150</f>
        <v>13</v>
      </c>
      <c r="C150" t="str">
        <f>'Assessed Non-TIF'!C150</f>
        <v>3168</v>
      </c>
      <c r="D150" t="str">
        <f>'Assessed Non-TIF'!D150</f>
        <v>3168</v>
      </c>
      <c r="E150" t="str">
        <f>'Assessed Non-TIF'!E150</f>
        <v>IKM-MANNING</v>
      </c>
      <c r="F150" t="str">
        <f>'Assessed Non-TIF'!F150</f>
        <v>IKM-Manning</v>
      </c>
      <c r="G150" s="8">
        <f>SUMIFS(TaxableValuation[Taxable Residential],TaxableValuation[Dist],$C150,TaxableValuation[Tif_NonTIF],$A$4)</f>
        <v>2789046</v>
      </c>
      <c r="H150" s="8">
        <f>SUMIFS(TaxableValuation[Taxable Ag Land],TaxableValuation[Dist],$C150,TaxableValuation[Tif_NonTIF],$A$4)</f>
        <v>977888</v>
      </c>
      <c r="I150" s="8">
        <f>SUMIFS(TaxableValuation[Taxable Ag Building],TaxableValuation[Dist],$C150,TaxableValuation[Tif_NonTIF],$A$4)</f>
        <v>3135020</v>
      </c>
      <c r="J150" s="8">
        <f>SUMIFS(TaxableValuation[Taxable Commercial],TaxableValuation[Dist],$C150,TaxableValuation[Tif_NonTIF],$A$4)</f>
        <v>1015470</v>
      </c>
      <c r="K150" s="8">
        <f>SUMIFS(TaxableValuation[Taxable Industrial],TaxableValuation[Dist],$C150,TaxableValuation[Tif_NonTIF],$A$4)</f>
        <v>2358081</v>
      </c>
      <c r="L150" s="8">
        <f>SUMIFS(TaxableValuation[Taxable Reserved],TaxableValuation[Dist],$C150,TaxableValuation[Tif_NonTIF],$A$4)</f>
        <v>0</v>
      </c>
      <c r="M150" s="8">
        <f>SUMIFS(TaxableValuation[Taxable Reserved2],TaxableValuation[Dist],$C150,TaxableValuation[Tif_NonTIF],$A$4)</f>
        <v>0</v>
      </c>
      <c r="N150" s="8">
        <f>SUMIFS(TaxableValuation[Taxable Railroads],TaxableValuation[Dist],$C150,TaxableValuation[Tif_NonTIF],$A$4)</f>
        <v>0</v>
      </c>
      <c r="O150" s="8">
        <f>SUMIFS(TaxableValuation[Taxable Utilities],TaxableValuation[Dist],$C150,TaxableValuation[Tif_NonTIF],$A$4)</f>
        <v>0</v>
      </c>
      <c r="P150" s="8">
        <f>SUMIFS(TaxableValuation[Taxable Other],TaxableValuation[Dist],$C150,TaxableValuation[Tif_NonTIF],$A$4)</f>
        <v>0</v>
      </c>
      <c r="Q150" s="8">
        <f>SUMIFS(TaxableValuation[Taxable Gross],TaxableValuation[Dist],$C150,TaxableValuation[Tif_NonTIF],$A$4)</f>
        <v>10275505</v>
      </c>
      <c r="R150" s="8">
        <f>SUMIFS(TaxableValuation[Taxable Military Exempt],TaxableValuation[Dist],$C150,TaxableValuation[Tif_NonTIF],$A$4)</f>
        <v>0</v>
      </c>
      <c r="S150" s="8">
        <f>SUMIFS(TaxableValuation[Taxable Net],TaxableValuation[Dist],$C150,TaxableValuation[Tif_NonTIF],$A$4)</f>
        <v>10275505</v>
      </c>
      <c r="T150" s="8">
        <f>SUMIFS(TaxableValuation[Taxable Gas &amp; Elec Utilities],TaxableValuation[Dist],$C150,TaxableValuation[Tif_NonTIF],$A$4)</f>
        <v>0</v>
      </c>
      <c r="U150" s="8">
        <f t="shared" si="2"/>
        <v>10275505</v>
      </c>
    </row>
    <row r="151" spans="1:21" x14ac:dyDescent="0.25">
      <c r="A151">
        <f>'Assessed Non-TIF'!A151</f>
        <v>2024</v>
      </c>
      <c r="B151" t="str">
        <f>'Assessed Non-TIF'!B151</f>
        <v>07</v>
      </c>
      <c r="C151" t="str">
        <f>'Assessed Non-TIF'!C151</f>
        <v>3105</v>
      </c>
      <c r="D151" t="str">
        <f>'Assessed Non-TIF'!D151</f>
        <v>3105</v>
      </c>
      <c r="E151" t="str">
        <f>'Assessed Non-TIF'!E151</f>
        <v>INDEPENDENCE</v>
      </c>
      <c r="F151" t="str">
        <f>'Assessed Non-TIF'!F151</f>
        <v>Independence</v>
      </c>
      <c r="G151" s="8">
        <f>SUMIFS(TaxableValuation[Taxable Residential],TaxableValuation[Dist],$C151,TaxableValuation[Tif_NonTIF],$A$4)</f>
        <v>15220830</v>
      </c>
      <c r="H151" s="8">
        <f>SUMIFS(TaxableValuation[Taxable Ag Land],TaxableValuation[Dist],$C151,TaxableValuation[Tif_NonTIF],$A$4)</f>
        <v>0</v>
      </c>
      <c r="I151" s="8">
        <f>SUMIFS(TaxableValuation[Taxable Ag Building],TaxableValuation[Dist],$C151,TaxableValuation[Tif_NonTIF],$A$4)</f>
        <v>0</v>
      </c>
      <c r="J151" s="8">
        <f>SUMIFS(TaxableValuation[Taxable Commercial],TaxableValuation[Dist],$C151,TaxableValuation[Tif_NonTIF],$A$4)</f>
        <v>10710168</v>
      </c>
      <c r="K151" s="8">
        <f>SUMIFS(TaxableValuation[Taxable Industrial],TaxableValuation[Dist],$C151,TaxableValuation[Tif_NonTIF],$A$4)</f>
        <v>3070992</v>
      </c>
      <c r="L151" s="8">
        <f>SUMIFS(TaxableValuation[Taxable Reserved],TaxableValuation[Dist],$C151,TaxableValuation[Tif_NonTIF],$A$4)</f>
        <v>0</v>
      </c>
      <c r="M151" s="8">
        <f>SUMIFS(TaxableValuation[Taxable Reserved2],TaxableValuation[Dist],$C151,TaxableValuation[Tif_NonTIF],$A$4)</f>
        <v>0</v>
      </c>
      <c r="N151" s="8">
        <f>SUMIFS(TaxableValuation[Taxable Railroads],TaxableValuation[Dist],$C151,TaxableValuation[Tif_NonTIF],$A$4)</f>
        <v>0</v>
      </c>
      <c r="O151" s="8">
        <f>SUMIFS(TaxableValuation[Taxable Utilities],TaxableValuation[Dist],$C151,TaxableValuation[Tif_NonTIF],$A$4)</f>
        <v>0</v>
      </c>
      <c r="P151" s="8">
        <f>SUMIFS(TaxableValuation[Taxable Other],TaxableValuation[Dist],$C151,TaxableValuation[Tif_NonTIF],$A$4)</f>
        <v>0</v>
      </c>
      <c r="Q151" s="8">
        <f>SUMIFS(TaxableValuation[Taxable Gross],TaxableValuation[Dist],$C151,TaxableValuation[Tif_NonTIF],$A$4)</f>
        <v>29001990</v>
      </c>
      <c r="R151" s="8">
        <f>SUMIFS(TaxableValuation[Taxable Military Exempt],TaxableValuation[Dist],$C151,TaxableValuation[Tif_NonTIF],$A$4)</f>
        <v>0</v>
      </c>
      <c r="S151" s="8">
        <f>SUMIFS(TaxableValuation[Taxable Net],TaxableValuation[Dist],$C151,TaxableValuation[Tif_NonTIF],$A$4)</f>
        <v>29001990</v>
      </c>
      <c r="T151" s="8">
        <f>SUMIFS(TaxableValuation[Taxable Gas &amp; Elec Utilities],TaxableValuation[Dist],$C151,TaxableValuation[Tif_NonTIF],$A$4)</f>
        <v>0</v>
      </c>
      <c r="U151" s="8">
        <f t="shared" si="2"/>
        <v>29001990</v>
      </c>
    </row>
    <row r="152" spans="1:21" x14ac:dyDescent="0.25">
      <c r="A152">
        <f>'Assessed Non-TIF'!A152</f>
        <v>2024</v>
      </c>
      <c r="B152" t="str">
        <f>'Assessed Non-TIF'!B152</f>
        <v>11</v>
      </c>
      <c r="C152" t="str">
        <f>'Assessed Non-TIF'!C152</f>
        <v>3114</v>
      </c>
      <c r="D152" t="str">
        <f>'Assessed Non-TIF'!D152</f>
        <v>3114</v>
      </c>
      <c r="E152" t="str">
        <f>'Assessed Non-TIF'!E152</f>
        <v>INDIANOLA</v>
      </c>
      <c r="F152" t="str">
        <f>'Assessed Non-TIF'!F152</f>
        <v>Indianola</v>
      </c>
      <c r="G152" s="8">
        <f>SUMIFS(TaxableValuation[Taxable Residential],TaxableValuation[Dist],$C152,TaxableValuation[Tif_NonTIF],$A$4)</f>
        <v>29450426</v>
      </c>
      <c r="H152" s="8">
        <f>SUMIFS(TaxableValuation[Taxable Ag Land],TaxableValuation[Dist],$C152,TaxableValuation[Tif_NonTIF],$A$4)</f>
        <v>49561</v>
      </c>
      <c r="I152" s="8">
        <f>SUMIFS(TaxableValuation[Taxable Ag Building],TaxableValuation[Dist],$C152,TaxableValuation[Tif_NonTIF],$A$4)</f>
        <v>639</v>
      </c>
      <c r="J152" s="8">
        <f>SUMIFS(TaxableValuation[Taxable Commercial],TaxableValuation[Dist],$C152,TaxableValuation[Tif_NonTIF],$A$4)</f>
        <v>23777004</v>
      </c>
      <c r="K152" s="8">
        <f>SUMIFS(TaxableValuation[Taxable Industrial],TaxableValuation[Dist],$C152,TaxableValuation[Tif_NonTIF],$A$4)</f>
        <v>0</v>
      </c>
      <c r="L152" s="8">
        <f>SUMIFS(TaxableValuation[Taxable Reserved],TaxableValuation[Dist],$C152,TaxableValuation[Tif_NonTIF],$A$4)</f>
        <v>0</v>
      </c>
      <c r="M152" s="8">
        <f>SUMIFS(TaxableValuation[Taxable Reserved2],TaxableValuation[Dist],$C152,TaxableValuation[Tif_NonTIF],$A$4)</f>
        <v>0</v>
      </c>
      <c r="N152" s="8">
        <f>SUMIFS(TaxableValuation[Taxable Railroads],TaxableValuation[Dist],$C152,TaxableValuation[Tif_NonTIF],$A$4)</f>
        <v>0</v>
      </c>
      <c r="O152" s="8">
        <f>SUMIFS(TaxableValuation[Taxable Utilities],TaxableValuation[Dist],$C152,TaxableValuation[Tif_NonTIF],$A$4)</f>
        <v>0</v>
      </c>
      <c r="P152" s="8">
        <f>SUMIFS(TaxableValuation[Taxable Other],TaxableValuation[Dist],$C152,TaxableValuation[Tif_NonTIF],$A$4)</f>
        <v>0</v>
      </c>
      <c r="Q152" s="8">
        <f>SUMIFS(TaxableValuation[Taxable Gross],TaxableValuation[Dist],$C152,TaxableValuation[Tif_NonTIF],$A$4)</f>
        <v>53277630</v>
      </c>
      <c r="R152" s="8">
        <f>SUMIFS(TaxableValuation[Taxable Military Exempt],TaxableValuation[Dist],$C152,TaxableValuation[Tif_NonTIF],$A$4)</f>
        <v>9260</v>
      </c>
      <c r="S152" s="8">
        <f>SUMIFS(TaxableValuation[Taxable Net],TaxableValuation[Dist],$C152,TaxableValuation[Tif_NonTIF],$A$4)</f>
        <v>53268370</v>
      </c>
      <c r="T152" s="8">
        <f>SUMIFS(TaxableValuation[Taxable Gas &amp; Elec Utilities],TaxableValuation[Dist],$C152,TaxableValuation[Tif_NonTIF],$A$4)</f>
        <v>0</v>
      </c>
      <c r="U152" s="8">
        <f t="shared" si="2"/>
        <v>53268370</v>
      </c>
    </row>
    <row r="153" spans="1:21" x14ac:dyDescent="0.25">
      <c r="A153">
        <f>'Assessed Non-TIF'!A153</f>
        <v>2024</v>
      </c>
      <c r="B153" t="str">
        <f>'Assessed Non-TIF'!B153</f>
        <v>11</v>
      </c>
      <c r="C153" t="str">
        <f>'Assessed Non-TIF'!C153</f>
        <v>3119</v>
      </c>
      <c r="D153" t="str">
        <f>'Assessed Non-TIF'!D153</f>
        <v>3119</v>
      </c>
      <c r="E153" t="str">
        <f>'Assessed Non-TIF'!E153</f>
        <v>INTERSTATE 35</v>
      </c>
      <c r="F153" t="str">
        <f>'Assessed Non-TIF'!F153</f>
        <v>Interstate 35</v>
      </c>
      <c r="G153" s="8">
        <f>SUMIFS(TaxableValuation[Taxable Residential],TaxableValuation[Dist],$C153,TaxableValuation[Tif_NonTIF],$A$4)</f>
        <v>0</v>
      </c>
      <c r="H153" s="8">
        <f>SUMIFS(TaxableValuation[Taxable Ag Land],TaxableValuation[Dist],$C153,TaxableValuation[Tif_NonTIF],$A$4)</f>
        <v>0</v>
      </c>
      <c r="I153" s="8">
        <f>SUMIFS(TaxableValuation[Taxable Ag Building],TaxableValuation[Dist],$C153,TaxableValuation[Tif_NonTIF],$A$4)</f>
        <v>0</v>
      </c>
      <c r="J153" s="8">
        <f>SUMIFS(TaxableValuation[Taxable Commercial],TaxableValuation[Dist],$C153,TaxableValuation[Tif_NonTIF],$A$4)</f>
        <v>0</v>
      </c>
      <c r="K153" s="8">
        <f>SUMIFS(TaxableValuation[Taxable Industrial],TaxableValuation[Dist],$C153,TaxableValuation[Tif_NonTIF],$A$4)</f>
        <v>0</v>
      </c>
      <c r="L153" s="8">
        <f>SUMIFS(TaxableValuation[Taxable Reserved],TaxableValuation[Dist],$C153,TaxableValuation[Tif_NonTIF],$A$4)</f>
        <v>0</v>
      </c>
      <c r="M153" s="8">
        <f>SUMIFS(TaxableValuation[Taxable Reserved2],TaxableValuation[Dist],$C153,TaxableValuation[Tif_NonTIF],$A$4)</f>
        <v>0</v>
      </c>
      <c r="N153" s="8">
        <f>SUMIFS(TaxableValuation[Taxable Railroads],TaxableValuation[Dist],$C153,TaxableValuation[Tif_NonTIF],$A$4)</f>
        <v>0</v>
      </c>
      <c r="O153" s="8">
        <f>SUMIFS(TaxableValuation[Taxable Utilities],TaxableValuation[Dist],$C153,TaxableValuation[Tif_NonTIF],$A$4)</f>
        <v>0</v>
      </c>
      <c r="P153" s="8">
        <f>SUMIFS(TaxableValuation[Taxable Other],TaxableValuation[Dist],$C153,TaxableValuation[Tif_NonTIF],$A$4)</f>
        <v>0</v>
      </c>
      <c r="Q153" s="8">
        <f>SUMIFS(TaxableValuation[Taxable Gross],TaxableValuation[Dist],$C153,TaxableValuation[Tif_NonTIF],$A$4)</f>
        <v>0</v>
      </c>
      <c r="R153" s="8">
        <f>SUMIFS(TaxableValuation[Taxable Military Exempt],TaxableValuation[Dist],$C153,TaxableValuation[Tif_NonTIF],$A$4)</f>
        <v>0</v>
      </c>
      <c r="S153" s="8">
        <f>SUMIFS(TaxableValuation[Taxable Net],TaxableValuation[Dist],$C153,TaxableValuation[Tif_NonTIF],$A$4)</f>
        <v>0</v>
      </c>
      <c r="T153" s="8">
        <f>SUMIFS(TaxableValuation[Taxable Gas &amp; Elec Utilities],TaxableValuation[Dist],$C153,TaxableValuation[Tif_NonTIF],$A$4)</f>
        <v>0</v>
      </c>
      <c r="U153" s="8">
        <f t="shared" si="2"/>
        <v>0</v>
      </c>
    </row>
    <row r="154" spans="1:21" x14ac:dyDescent="0.25">
      <c r="A154">
        <f>'Assessed Non-TIF'!A154</f>
        <v>2024</v>
      </c>
      <c r="B154" t="str">
        <f>'Assessed Non-TIF'!B154</f>
        <v>10</v>
      </c>
      <c r="C154" t="str">
        <f>'Assessed Non-TIF'!C154</f>
        <v>3141</v>
      </c>
      <c r="D154" t="str">
        <f>'Assessed Non-TIF'!D154</f>
        <v>3141</v>
      </c>
      <c r="E154" t="str">
        <f>'Assessed Non-TIF'!E154</f>
        <v>IOWA CITY</v>
      </c>
      <c r="F154" t="str">
        <f>'Assessed Non-TIF'!F154</f>
        <v>Iowa City</v>
      </c>
      <c r="G154" s="8">
        <f>SUMIFS(TaxableValuation[Taxable Residential],TaxableValuation[Dist],$C154,TaxableValuation[Tif_NonTIF],$A$4)</f>
        <v>250943967</v>
      </c>
      <c r="H154" s="8">
        <f>SUMIFS(TaxableValuation[Taxable Ag Land],TaxableValuation[Dist],$C154,TaxableValuation[Tif_NonTIF],$A$4)</f>
        <v>37361</v>
      </c>
      <c r="I154" s="8">
        <f>SUMIFS(TaxableValuation[Taxable Ag Building],TaxableValuation[Dist],$C154,TaxableValuation[Tif_NonTIF],$A$4)</f>
        <v>0</v>
      </c>
      <c r="J154" s="8">
        <f>SUMIFS(TaxableValuation[Taxable Commercial],TaxableValuation[Dist],$C154,TaxableValuation[Tif_NonTIF],$A$4)</f>
        <v>345495701</v>
      </c>
      <c r="K154" s="8">
        <f>SUMIFS(TaxableValuation[Taxable Industrial],TaxableValuation[Dist],$C154,TaxableValuation[Tif_NonTIF],$A$4)</f>
        <v>8272050</v>
      </c>
      <c r="L154" s="8">
        <f>SUMIFS(TaxableValuation[Taxable Reserved],TaxableValuation[Dist],$C154,TaxableValuation[Tif_NonTIF],$A$4)</f>
        <v>0</v>
      </c>
      <c r="M154" s="8">
        <f>SUMIFS(TaxableValuation[Taxable Reserved2],TaxableValuation[Dist],$C154,TaxableValuation[Tif_NonTIF],$A$4)</f>
        <v>0</v>
      </c>
      <c r="N154" s="8">
        <f>SUMIFS(TaxableValuation[Taxable Railroads],TaxableValuation[Dist],$C154,TaxableValuation[Tif_NonTIF],$A$4)</f>
        <v>0</v>
      </c>
      <c r="O154" s="8">
        <f>SUMIFS(TaxableValuation[Taxable Utilities],TaxableValuation[Dist],$C154,TaxableValuation[Tif_NonTIF],$A$4)</f>
        <v>0</v>
      </c>
      <c r="P154" s="8">
        <f>SUMIFS(TaxableValuation[Taxable Other],TaxableValuation[Dist],$C154,TaxableValuation[Tif_NonTIF],$A$4)</f>
        <v>0</v>
      </c>
      <c r="Q154" s="8">
        <f>SUMIFS(TaxableValuation[Taxable Gross],TaxableValuation[Dist],$C154,TaxableValuation[Tif_NonTIF],$A$4)</f>
        <v>604749079</v>
      </c>
      <c r="R154" s="8">
        <f>SUMIFS(TaxableValuation[Taxable Military Exempt],TaxableValuation[Dist],$C154,TaxableValuation[Tif_NonTIF],$A$4)</f>
        <v>38892</v>
      </c>
      <c r="S154" s="8">
        <f>SUMIFS(TaxableValuation[Taxable Net],TaxableValuation[Dist],$C154,TaxableValuation[Tif_NonTIF],$A$4)</f>
        <v>604710187</v>
      </c>
      <c r="T154" s="8">
        <f>SUMIFS(TaxableValuation[Taxable Gas &amp; Elec Utilities],TaxableValuation[Dist],$C154,TaxableValuation[Tif_NonTIF],$A$4)</f>
        <v>0</v>
      </c>
      <c r="U154" s="8">
        <f t="shared" si="2"/>
        <v>604710187</v>
      </c>
    </row>
    <row r="155" spans="1:21" x14ac:dyDescent="0.25">
      <c r="A155">
        <f>'Assessed Non-TIF'!A155</f>
        <v>2024</v>
      </c>
      <c r="B155" t="str">
        <f>'Assessed Non-TIF'!B155</f>
        <v>07</v>
      </c>
      <c r="C155" t="str">
        <f>'Assessed Non-TIF'!C155</f>
        <v>3150</v>
      </c>
      <c r="D155" t="str">
        <f>'Assessed Non-TIF'!D155</f>
        <v>3150</v>
      </c>
      <c r="E155" t="str">
        <f>'Assessed Non-TIF'!E155</f>
        <v>IOWA FALLS</v>
      </c>
      <c r="F155" t="str">
        <f>'Assessed Non-TIF'!F155</f>
        <v>Iowa Falls</v>
      </c>
      <c r="G155" s="8">
        <f>SUMIFS(TaxableValuation[Taxable Residential],TaxableValuation[Dist],$C155,TaxableValuation[Tif_NonTIF],$A$4)</f>
        <v>16035666</v>
      </c>
      <c r="H155" s="8">
        <f>SUMIFS(TaxableValuation[Taxable Ag Land],TaxableValuation[Dist],$C155,TaxableValuation[Tif_NonTIF],$A$4)</f>
        <v>0</v>
      </c>
      <c r="I155" s="8">
        <f>SUMIFS(TaxableValuation[Taxable Ag Building],TaxableValuation[Dist],$C155,TaxableValuation[Tif_NonTIF],$A$4)</f>
        <v>0</v>
      </c>
      <c r="J155" s="8">
        <f>SUMIFS(TaxableValuation[Taxable Commercial],TaxableValuation[Dist],$C155,TaxableValuation[Tif_NonTIF],$A$4)</f>
        <v>13232056</v>
      </c>
      <c r="K155" s="8">
        <f>SUMIFS(TaxableValuation[Taxable Industrial],TaxableValuation[Dist],$C155,TaxableValuation[Tif_NonTIF],$A$4)</f>
        <v>8746349</v>
      </c>
      <c r="L155" s="8">
        <f>SUMIFS(TaxableValuation[Taxable Reserved],TaxableValuation[Dist],$C155,TaxableValuation[Tif_NonTIF],$A$4)</f>
        <v>0</v>
      </c>
      <c r="M155" s="8">
        <f>SUMIFS(TaxableValuation[Taxable Reserved2],TaxableValuation[Dist],$C155,TaxableValuation[Tif_NonTIF],$A$4)</f>
        <v>0</v>
      </c>
      <c r="N155" s="8">
        <f>SUMIFS(TaxableValuation[Taxable Railroads],TaxableValuation[Dist],$C155,TaxableValuation[Tif_NonTIF],$A$4)</f>
        <v>0</v>
      </c>
      <c r="O155" s="8">
        <f>SUMIFS(TaxableValuation[Taxable Utilities],TaxableValuation[Dist],$C155,TaxableValuation[Tif_NonTIF],$A$4)</f>
        <v>0</v>
      </c>
      <c r="P155" s="8">
        <f>SUMIFS(TaxableValuation[Taxable Other],TaxableValuation[Dist],$C155,TaxableValuation[Tif_NonTIF],$A$4)</f>
        <v>0</v>
      </c>
      <c r="Q155" s="8">
        <f>SUMIFS(TaxableValuation[Taxable Gross],TaxableValuation[Dist],$C155,TaxableValuation[Tif_NonTIF],$A$4)</f>
        <v>38014071</v>
      </c>
      <c r="R155" s="8">
        <f>SUMIFS(TaxableValuation[Taxable Military Exempt],TaxableValuation[Dist],$C155,TaxableValuation[Tif_NonTIF],$A$4)</f>
        <v>3704</v>
      </c>
      <c r="S155" s="8">
        <f>SUMIFS(TaxableValuation[Taxable Net],TaxableValuation[Dist],$C155,TaxableValuation[Tif_NonTIF],$A$4)</f>
        <v>38010367</v>
      </c>
      <c r="T155" s="8">
        <f>SUMIFS(TaxableValuation[Taxable Gas &amp; Elec Utilities],TaxableValuation[Dist],$C155,TaxableValuation[Tif_NonTIF],$A$4)</f>
        <v>0</v>
      </c>
      <c r="U155" s="8">
        <f t="shared" si="2"/>
        <v>38010367</v>
      </c>
    </row>
    <row r="156" spans="1:21" x14ac:dyDescent="0.25">
      <c r="A156">
        <f>'Assessed Non-TIF'!A156</f>
        <v>2024</v>
      </c>
      <c r="B156" t="str">
        <f>'Assessed Non-TIF'!B156</f>
        <v>10</v>
      </c>
      <c r="C156" t="str">
        <f>'Assessed Non-TIF'!C156</f>
        <v>3154</v>
      </c>
      <c r="D156" t="str">
        <f>'Assessed Non-TIF'!D156</f>
        <v>3154</v>
      </c>
      <c r="E156" t="str">
        <f>'Assessed Non-TIF'!E156</f>
        <v>IOWA VALLEY</v>
      </c>
      <c r="F156" t="str">
        <f>'Assessed Non-TIF'!F156</f>
        <v>Iowa Valley</v>
      </c>
      <c r="G156" s="8">
        <f>SUMIFS(TaxableValuation[Taxable Residential],TaxableValuation[Dist],$C156,TaxableValuation[Tif_NonTIF],$A$4)</f>
        <v>1176717</v>
      </c>
      <c r="H156" s="8">
        <f>SUMIFS(TaxableValuation[Taxable Ag Land],TaxableValuation[Dist],$C156,TaxableValuation[Tif_NonTIF],$A$4)</f>
        <v>64909</v>
      </c>
      <c r="I156" s="8">
        <f>SUMIFS(TaxableValuation[Taxable Ag Building],TaxableValuation[Dist],$C156,TaxableValuation[Tif_NonTIF],$A$4)</f>
        <v>0</v>
      </c>
      <c r="J156" s="8">
        <f>SUMIFS(TaxableValuation[Taxable Commercial],TaxableValuation[Dist],$C156,TaxableValuation[Tif_NonTIF],$A$4)</f>
        <v>5800216</v>
      </c>
      <c r="K156" s="8">
        <f>SUMIFS(TaxableValuation[Taxable Industrial],TaxableValuation[Dist],$C156,TaxableValuation[Tif_NonTIF],$A$4)</f>
        <v>68921</v>
      </c>
      <c r="L156" s="8">
        <f>SUMIFS(TaxableValuation[Taxable Reserved],TaxableValuation[Dist],$C156,TaxableValuation[Tif_NonTIF],$A$4)</f>
        <v>0</v>
      </c>
      <c r="M156" s="8">
        <f>SUMIFS(TaxableValuation[Taxable Reserved2],TaxableValuation[Dist],$C156,TaxableValuation[Tif_NonTIF],$A$4)</f>
        <v>0</v>
      </c>
      <c r="N156" s="8">
        <f>SUMIFS(TaxableValuation[Taxable Railroads],TaxableValuation[Dist],$C156,TaxableValuation[Tif_NonTIF],$A$4)</f>
        <v>0</v>
      </c>
      <c r="O156" s="8">
        <f>SUMIFS(TaxableValuation[Taxable Utilities],TaxableValuation[Dist],$C156,TaxableValuation[Tif_NonTIF],$A$4)</f>
        <v>0</v>
      </c>
      <c r="P156" s="8">
        <f>SUMIFS(TaxableValuation[Taxable Other],TaxableValuation[Dist],$C156,TaxableValuation[Tif_NonTIF],$A$4)</f>
        <v>0</v>
      </c>
      <c r="Q156" s="8">
        <f>SUMIFS(TaxableValuation[Taxable Gross],TaxableValuation[Dist],$C156,TaxableValuation[Tif_NonTIF],$A$4)</f>
        <v>7110763</v>
      </c>
      <c r="R156" s="8">
        <f>SUMIFS(TaxableValuation[Taxable Military Exempt],TaxableValuation[Dist],$C156,TaxableValuation[Tif_NonTIF],$A$4)</f>
        <v>0</v>
      </c>
      <c r="S156" s="8">
        <f>SUMIFS(TaxableValuation[Taxable Net],TaxableValuation[Dist],$C156,TaxableValuation[Tif_NonTIF],$A$4)</f>
        <v>7110763</v>
      </c>
      <c r="T156" s="8">
        <f>SUMIFS(TaxableValuation[Taxable Gas &amp; Elec Utilities],TaxableValuation[Dist],$C156,TaxableValuation[Tif_NonTIF],$A$4)</f>
        <v>0</v>
      </c>
      <c r="U156" s="8">
        <f t="shared" si="2"/>
        <v>7110763</v>
      </c>
    </row>
    <row r="157" spans="1:21" x14ac:dyDescent="0.25">
      <c r="A157">
        <f>'Assessed Non-TIF'!A157</f>
        <v>2024</v>
      </c>
      <c r="B157" t="str">
        <f>'Assessed Non-TIF'!B157</f>
        <v>07</v>
      </c>
      <c r="C157" t="str">
        <f>'Assessed Non-TIF'!C157</f>
        <v>3186</v>
      </c>
      <c r="D157" t="str">
        <f>'Assessed Non-TIF'!D157</f>
        <v>3186</v>
      </c>
      <c r="E157" t="str">
        <f>'Assessed Non-TIF'!E157</f>
        <v>JANESVILLE</v>
      </c>
      <c r="F157" t="str">
        <f>'Assessed Non-TIF'!F157</f>
        <v>Janesville</v>
      </c>
      <c r="G157" s="8">
        <f>SUMIFS(TaxableValuation[Taxable Residential],TaxableValuation[Dist],$C157,TaxableValuation[Tif_NonTIF],$A$4)</f>
        <v>2493027</v>
      </c>
      <c r="H157" s="8">
        <f>SUMIFS(TaxableValuation[Taxable Ag Land],TaxableValuation[Dist],$C157,TaxableValuation[Tif_NonTIF],$A$4)</f>
        <v>0</v>
      </c>
      <c r="I157" s="8">
        <f>SUMIFS(TaxableValuation[Taxable Ag Building],TaxableValuation[Dist],$C157,TaxableValuation[Tif_NonTIF],$A$4)</f>
        <v>0</v>
      </c>
      <c r="J157" s="8">
        <f>SUMIFS(TaxableValuation[Taxable Commercial],TaxableValuation[Dist],$C157,TaxableValuation[Tif_NonTIF],$A$4)</f>
        <v>0</v>
      </c>
      <c r="K157" s="8">
        <f>SUMIFS(TaxableValuation[Taxable Industrial],TaxableValuation[Dist],$C157,TaxableValuation[Tif_NonTIF],$A$4)</f>
        <v>0</v>
      </c>
      <c r="L157" s="8">
        <f>SUMIFS(TaxableValuation[Taxable Reserved],TaxableValuation[Dist],$C157,TaxableValuation[Tif_NonTIF],$A$4)</f>
        <v>0</v>
      </c>
      <c r="M157" s="8">
        <f>SUMIFS(TaxableValuation[Taxable Reserved2],TaxableValuation[Dist],$C157,TaxableValuation[Tif_NonTIF],$A$4)</f>
        <v>0</v>
      </c>
      <c r="N157" s="8">
        <f>SUMIFS(TaxableValuation[Taxable Railroads],TaxableValuation[Dist],$C157,TaxableValuation[Tif_NonTIF],$A$4)</f>
        <v>0</v>
      </c>
      <c r="O157" s="8">
        <f>SUMIFS(TaxableValuation[Taxable Utilities],TaxableValuation[Dist],$C157,TaxableValuation[Tif_NonTIF],$A$4)</f>
        <v>0</v>
      </c>
      <c r="P157" s="8">
        <f>SUMIFS(TaxableValuation[Taxable Other],TaxableValuation[Dist],$C157,TaxableValuation[Tif_NonTIF],$A$4)</f>
        <v>0</v>
      </c>
      <c r="Q157" s="8">
        <f>SUMIFS(TaxableValuation[Taxable Gross],TaxableValuation[Dist],$C157,TaxableValuation[Tif_NonTIF],$A$4)</f>
        <v>2493027</v>
      </c>
      <c r="R157" s="8">
        <f>SUMIFS(TaxableValuation[Taxable Military Exempt],TaxableValuation[Dist],$C157,TaxableValuation[Tif_NonTIF],$A$4)</f>
        <v>0</v>
      </c>
      <c r="S157" s="8">
        <f>SUMIFS(TaxableValuation[Taxable Net],TaxableValuation[Dist],$C157,TaxableValuation[Tif_NonTIF],$A$4)</f>
        <v>2493027</v>
      </c>
      <c r="T157" s="8">
        <f>SUMIFS(TaxableValuation[Taxable Gas &amp; Elec Utilities],TaxableValuation[Dist],$C157,TaxableValuation[Tif_NonTIF],$A$4)</f>
        <v>0</v>
      </c>
      <c r="U157" s="8">
        <f t="shared" si="2"/>
        <v>2493027</v>
      </c>
    </row>
    <row r="158" spans="1:21" x14ac:dyDescent="0.25">
      <c r="A158">
        <f>'Assessed Non-TIF'!A158</f>
        <v>2024</v>
      </c>
      <c r="B158" t="str">
        <f>'Assessed Non-TIF'!B158</f>
        <v>07</v>
      </c>
      <c r="C158" t="str">
        <f>'Assessed Non-TIF'!C158</f>
        <v>3204</v>
      </c>
      <c r="D158" t="str">
        <f>'Assessed Non-TIF'!D158</f>
        <v>3204</v>
      </c>
      <c r="E158" t="str">
        <f>'Assessed Non-TIF'!E158</f>
        <v>JESUP</v>
      </c>
      <c r="F158" t="str">
        <f>'Assessed Non-TIF'!F158</f>
        <v>Jesup</v>
      </c>
      <c r="G158" s="8">
        <f>SUMIFS(TaxableValuation[Taxable Residential],TaxableValuation[Dist],$C158,TaxableValuation[Tif_NonTIF],$A$4)</f>
        <v>1204577</v>
      </c>
      <c r="H158" s="8">
        <f>SUMIFS(TaxableValuation[Taxable Ag Land],TaxableValuation[Dist],$C158,TaxableValuation[Tif_NonTIF],$A$4)</f>
        <v>0</v>
      </c>
      <c r="I158" s="8">
        <f>SUMIFS(TaxableValuation[Taxable Ag Building],TaxableValuation[Dist],$C158,TaxableValuation[Tif_NonTIF],$A$4)</f>
        <v>0</v>
      </c>
      <c r="J158" s="8">
        <f>SUMIFS(TaxableValuation[Taxable Commercial],TaxableValuation[Dist],$C158,TaxableValuation[Tif_NonTIF],$A$4)</f>
        <v>0</v>
      </c>
      <c r="K158" s="8">
        <f>SUMIFS(TaxableValuation[Taxable Industrial],TaxableValuation[Dist],$C158,TaxableValuation[Tif_NonTIF],$A$4)</f>
        <v>0</v>
      </c>
      <c r="L158" s="8">
        <f>SUMIFS(TaxableValuation[Taxable Reserved],TaxableValuation[Dist],$C158,TaxableValuation[Tif_NonTIF],$A$4)</f>
        <v>0</v>
      </c>
      <c r="M158" s="8">
        <f>SUMIFS(TaxableValuation[Taxable Reserved2],TaxableValuation[Dist],$C158,TaxableValuation[Tif_NonTIF],$A$4)</f>
        <v>0</v>
      </c>
      <c r="N158" s="8">
        <f>SUMIFS(TaxableValuation[Taxable Railroads],TaxableValuation[Dist],$C158,TaxableValuation[Tif_NonTIF],$A$4)</f>
        <v>0</v>
      </c>
      <c r="O158" s="8">
        <f>SUMIFS(TaxableValuation[Taxable Utilities],TaxableValuation[Dist],$C158,TaxableValuation[Tif_NonTIF],$A$4)</f>
        <v>0</v>
      </c>
      <c r="P158" s="8">
        <f>SUMIFS(TaxableValuation[Taxable Other],TaxableValuation[Dist],$C158,TaxableValuation[Tif_NonTIF],$A$4)</f>
        <v>0</v>
      </c>
      <c r="Q158" s="8">
        <f>SUMIFS(TaxableValuation[Taxable Gross],TaxableValuation[Dist],$C158,TaxableValuation[Tif_NonTIF],$A$4)</f>
        <v>1204577</v>
      </c>
      <c r="R158" s="8">
        <f>SUMIFS(TaxableValuation[Taxable Military Exempt],TaxableValuation[Dist],$C158,TaxableValuation[Tif_NonTIF],$A$4)</f>
        <v>1852</v>
      </c>
      <c r="S158" s="8">
        <f>SUMIFS(TaxableValuation[Taxable Net],TaxableValuation[Dist],$C158,TaxableValuation[Tif_NonTIF],$A$4)</f>
        <v>1202725</v>
      </c>
      <c r="T158" s="8">
        <f>SUMIFS(TaxableValuation[Taxable Gas &amp; Elec Utilities],TaxableValuation[Dist],$C158,TaxableValuation[Tif_NonTIF],$A$4)</f>
        <v>0</v>
      </c>
      <c r="U158" s="8">
        <f t="shared" si="2"/>
        <v>1202725</v>
      </c>
    </row>
    <row r="159" spans="1:21" x14ac:dyDescent="0.25">
      <c r="A159">
        <f>'Assessed Non-TIF'!A159</f>
        <v>2024</v>
      </c>
      <c r="B159" t="str">
        <f>'Assessed Non-TIF'!B159</f>
        <v>11</v>
      </c>
      <c r="C159" t="str">
        <f>'Assessed Non-TIF'!C159</f>
        <v>3231</v>
      </c>
      <c r="D159" t="str">
        <f>'Assessed Non-TIF'!D159</f>
        <v>3231</v>
      </c>
      <c r="E159" t="str">
        <f>'Assessed Non-TIF'!E159</f>
        <v>JOHNSTON</v>
      </c>
      <c r="F159" t="str">
        <f>'Assessed Non-TIF'!F159</f>
        <v>Johnston</v>
      </c>
      <c r="G159" s="8">
        <f>SUMIFS(TaxableValuation[Taxable Residential],TaxableValuation[Dist],$C159,TaxableValuation[Tif_NonTIF],$A$4)</f>
        <v>143222472</v>
      </c>
      <c r="H159" s="8">
        <f>SUMIFS(TaxableValuation[Taxable Ag Land],TaxableValuation[Dist],$C159,TaxableValuation[Tif_NonTIF],$A$4)</f>
        <v>0</v>
      </c>
      <c r="I159" s="8">
        <f>SUMIFS(TaxableValuation[Taxable Ag Building],TaxableValuation[Dist],$C159,TaxableValuation[Tif_NonTIF],$A$4)</f>
        <v>0</v>
      </c>
      <c r="J159" s="8">
        <f>SUMIFS(TaxableValuation[Taxable Commercial],TaxableValuation[Dist],$C159,TaxableValuation[Tif_NonTIF],$A$4)</f>
        <v>298184023</v>
      </c>
      <c r="K159" s="8">
        <f>SUMIFS(TaxableValuation[Taxable Industrial],TaxableValuation[Dist],$C159,TaxableValuation[Tif_NonTIF],$A$4)</f>
        <v>4237602</v>
      </c>
      <c r="L159" s="8">
        <f>SUMIFS(TaxableValuation[Taxable Reserved],TaxableValuation[Dist],$C159,TaxableValuation[Tif_NonTIF],$A$4)</f>
        <v>0</v>
      </c>
      <c r="M159" s="8">
        <f>SUMIFS(TaxableValuation[Taxable Reserved2],TaxableValuation[Dist],$C159,TaxableValuation[Tif_NonTIF],$A$4)</f>
        <v>0</v>
      </c>
      <c r="N159" s="8">
        <f>SUMIFS(TaxableValuation[Taxable Railroads],TaxableValuation[Dist],$C159,TaxableValuation[Tif_NonTIF],$A$4)</f>
        <v>0</v>
      </c>
      <c r="O159" s="8">
        <f>SUMIFS(TaxableValuation[Taxable Utilities],TaxableValuation[Dist],$C159,TaxableValuation[Tif_NonTIF],$A$4)</f>
        <v>0</v>
      </c>
      <c r="P159" s="8">
        <f>SUMIFS(TaxableValuation[Taxable Other],TaxableValuation[Dist],$C159,TaxableValuation[Tif_NonTIF],$A$4)</f>
        <v>0</v>
      </c>
      <c r="Q159" s="8">
        <f>SUMIFS(TaxableValuation[Taxable Gross],TaxableValuation[Dist],$C159,TaxableValuation[Tif_NonTIF],$A$4)</f>
        <v>445644097</v>
      </c>
      <c r="R159" s="8">
        <f>SUMIFS(TaxableValuation[Taxable Military Exempt],TaxableValuation[Dist],$C159,TaxableValuation[Tif_NonTIF],$A$4)</f>
        <v>24076</v>
      </c>
      <c r="S159" s="8">
        <f>SUMIFS(TaxableValuation[Taxable Net],TaxableValuation[Dist],$C159,TaxableValuation[Tif_NonTIF],$A$4)</f>
        <v>445620021</v>
      </c>
      <c r="T159" s="8">
        <f>SUMIFS(TaxableValuation[Taxable Gas &amp; Elec Utilities],TaxableValuation[Dist],$C159,TaxableValuation[Tif_NonTIF],$A$4)</f>
        <v>0</v>
      </c>
      <c r="U159" s="8">
        <f t="shared" si="2"/>
        <v>445620021</v>
      </c>
    </row>
    <row r="160" spans="1:21" x14ac:dyDescent="0.25">
      <c r="A160">
        <f>'Assessed Non-TIF'!A160</f>
        <v>2024</v>
      </c>
      <c r="B160" t="str">
        <f>'Assessed Non-TIF'!B160</f>
        <v>15</v>
      </c>
      <c r="C160" t="str">
        <f>'Assessed Non-TIF'!C160</f>
        <v>3312</v>
      </c>
      <c r="D160" t="str">
        <f>'Assessed Non-TIF'!D160</f>
        <v>3312</v>
      </c>
      <c r="E160" t="str">
        <f>'Assessed Non-TIF'!E160</f>
        <v>KEOKUK</v>
      </c>
      <c r="F160" t="str">
        <f>'Assessed Non-TIF'!F160</f>
        <v>Keokuk</v>
      </c>
      <c r="G160" s="8">
        <f>SUMIFS(TaxableValuation[Taxable Residential],TaxableValuation[Dist],$C160,TaxableValuation[Tif_NonTIF],$A$4)</f>
        <v>776981</v>
      </c>
      <c r="H160" s="8">
        <f>SUMIFS(TaxableValuation[Taxable Ag Land],TaxableValuation[Dist],$C160,TaxableValuation[Tif_NonTIF],$A$4)</f>
        <v>0</v>
      </c>
      <c r="I160" s="8">
        <f>SUMIFS(TaxableValuation[Taxable Ag Building],TaxableValuation[Dist],$C160,TaxableValuation[Tif_NonTIF],$A$4)</f>
        <v>0</v>
      </c>
      <c r="J160" s="8">
        <f>SUMIFS(TaxableValuation[Taxable Commercial],TaxableValuation[Dist],$C160,TaxableValuation[Tif_NonTIF],$A$4)</f>
        <v>3980420</v>
      </c>
      <c r="K160" s="8">
        <f>SUMIFS(TaxableValuation[Taxable Industrial],TaxableValuation[Dist],$C160,TaxableValuation[Tif_NonTIF],$A$4)</f>
        <v>23582867</v>
      </c>
      <c r="L160" s="8">
        <f>SUMIFS(TaxableValuation[Taxable Reserved],TaxableValuation[Dist],$C160,TaxableValuation[Tif_NonTIF],$A$4)</f>
        <v>0</v>
      </c>
      <c r="M160" s="8">
        <f>SUMIFS(TaxableValuation[Taxable Reserved2],TaxableValuation[Dist],$C160,TaxableValuation[Tif_NonTIF],$A$4)</f>
        <v>0</v>
      </c>
      <c r="N160" s="8">
        <f>SUMIFS(TaxableValuation[Taxable Railroads],TaxableValuation[Dist],$C160,TaxableValuation[Tif_NonTIF],$A$4)</f>
        <v>0</v>
      </c>
      <c r="O160" s="8">
        <f>SUMIFS(TaxableValuation[Taxable Utilities],TaxableValuation[Dist],$C160,TaxableValuation[Tif_NonTIF],$A$4)</f>
        <v>0</v>
      </c>
      <c r="P160" s="8">
        <f>SUMIFS(TaxableValuation[Taxable Other],TaxableValuation[Dist],$C160,TaxableValuation[Tif_NonTIF],$A$4)</f>
        <v>0</v>
      </c>
      <c r="Q160" s="8">
        <f>SUMIFS(TaxableValuation[Taxable Gross],TaxableValuation[Dist],$C160,TaxableValuation[Tif_NonTIF],$A$4)</f>
        <v>28340268</v>
      </c>
      <c r="R160" s="8">
        <f>SUMIFS(TaxableValuation[Taxable Military Exempt],TaxableValuation[Dist],$C160,TaxableValuation[Tif_NonTIF],$A$4)</f>
        <v>0</v>
      </c>
      <c r="S160" s="8">
        <f>SUMIFS(TaxableValuation[Taxable Net],TaxableValuation[Dist],$C160,TaxableValuation[Tif_NonTIF],$A$4)</f>
        <v>28340268</v>
      </c>
      <c r="T160" s="8">
        <f>SUMIFS(TaxableValuation[Taxable Gas &amp; Elec Utilities],TaxableValuation[Dist],$C160,TaxableValuation[Tif_NonTIF],$A$4)</f>
        <v>0</v>
      </c>
      <c r="U160" s="8">
        <f t="shared" si="2"/>
        <v>28340268</v>
      </c>
    </row>
    <row r="161" spans="1:21" x14ac:dyDescent="0.25">
      <c r="A161">
        <f>'Assessed Non-TIF'!A161</f>
        <v>2024</v>
      </c>
      <c r="B161" t="str">
        <f>'Assessed Non-TIF'!B161</f>
        <v>15</v>
      </c>
      <c r="C161" t="str">
        <f>'Assessed Non-TIF'!C161</f>
        <v>3330</v>
      </c>
      <c r="D161" t="str">
        <f>'Assessed Non-TIF'!D161</f>
        <v>3330</v>
      </c>
      <c r="E161" t="str">
        <f>'Assessed Non-TIF'!E161</f>
        <v>KEOTA</v>
      </c>
      <c r="F161" t="str">
        <f>'Assessed Non-TIF'!F161</f>
        <v>Keota</v>
      </c>
      <c r="G161" s="8">
        <f>SUMIFS(TaxableValuation[Taxable Residential],TaxableValuation[Dist],$C161,TaxableValuation[Tif_NonTIF],$A$4)</f>
        <v>0</v>
      </c>
      <c r="H161" s="8">
        <f>SUMIFS(TaxableValuation[Taxable Ag Land],TaxableValuation[Dist],$C161,TaxableValuation[Tif_NonTIF],$A$4)</f>
        <v>0</v>
      </c>
      <c r="I161" s="8">
        <f>SUMIFS(TaxableValuation[Taxable Ag Building],TaxableValuation[Dist],$C161,TaxableValuation[Tif_NonTIF],$A$4)</f>
        <v>0</v>
      </c>
      <c r="J161" s="8">
        <f>SUMIFS(TaxableValuation[Taxable Commercial],TaxableValuation[Dist],$C161,TaxableValuation[Tif_NonTIF],$A$4)</f>
        <v>0</v>
      </c>
      <c r="K161" s="8">
        <f>SUMIFS(TaxableValuation[Taxable Industrial],TaxableValuation[Dist],$C161,TaxableValuation[Tif_NonTIF],$A$4)</f>
        <v>0</v>
      </c>
      <c r="L161" s="8">
        <f>SUMIFS(TaxableValuation[Taxable Reserved],TaxableValuation[Dist],$C161,TaxableValuation[Tif_NonTIF],$A$4)</f>
        <v>0</v>
      </c>
      <c r="M161" s="8">
        <f>SUMIFS(TaxableValuation[Taxable Reserved2],TaxableValuation[Dist],$C161,TaxableValuation[Tif_NonTIF],$A$4)</f>
        <v>0</v>
      </c>
      <c r="N161" s="8">
        <f>SUMIFS(TaxableValuation[Taxable Railroads],TaxableValuation[Dist],$C161,TaxableValuation[Tif_NonTIF],$A$4)</f>
        <v>0</v>
      </c>
      <c r="O161" s="8">
        <f>SUMIFS(TaxableValuation[Taxable Utilities],TaxableValuation[Dist],$C161,TaxableValuation[Tif_NonTIF],$A$4)</f>
        <v>0</v>
      </c>
      <c r="P161" s="8">
        <f>SUMIFS(TaxableValuation[Taxable Other],TaxableValuation[Dist],$C161,TaxableValuation[Tif_NonTIF],$A$4)</f>
        <v>0</v>
      </c>
      <c r="Q161" s="8">
        <f>SUMIFS(TaxableValuation[Taxable Gross],TaxableValuation[Dist],$C161,TaxableValuation[Tif_NonTIF],$A$4)</f>
        <v>0</v>
      </c>
      <c r="R161" s="8">
        <f>SUMIFS(TaxableValuation[Taxable Military Exempt],TaxableValuation[Dist],$C161,TaxableValuation[Tif_NonTIF],$A$4)</f>
        <v>0</v>
      </c>
      <c r="S161" s="8">
        <f>SUMIFS(TaxableValuation[Taxable Net],TaxableValuation[Dist],$C161,TaxableValuation[Tif_NonTIF],$A$4)</f>
        <v>0</v>
      </c>
      <c r="T161" s="8">
        <f>SUMIFS(TaxableValuation[Taxable Gas &amp; Elec Utilities],TaxableValuation[Dist],$C161,TaxableValuation[Tif_NonTIF],$A$4)</f>
        <v>0</v>
      </c>
      <c r="U161" s="8">
        <f t="shared" si="2"/>
        <v>0</v>
      </c>
    </row>
    <row r="162" spans="1:21" x14ac:dyDescent="0.25">
      <c r="A162">
        <f>'Assessed Non-TIF'!A162</f>
        <v>2024</v>
      </c>
      <c r="B162" t="str">
        <f>'Assessed Non-TIF'!B162</f>
        <v>12</v>
      </c>
      <c r="C162" t="str">
        <f>'Assessed Non-TIF'!C162</f>
        <v>3348</v>
      </c>
      <c r="D162" t="str">
        <f>'Assessed Non-TIF'!D162</f>
        <v>3348</v>
      </c>
      <c r="E162" t="str">
        <f>'Assessed Non-TIF'!E162</f>
        <v>KINGSLEY-PIERSON</v>
      </c>
      <c r="F162" t="str">
        <f>'Assessed Non-TIF'!F162</f>
        <v>Kingsley-Pierson</v>
      </c>
      <c r="G162" s="8">
        <f>SUMIFS(TaxableValuation[Taxable Residential],TaxableValuation[Dist],$C162,TaxableValuation[Tif_NonTIF],$A$4)</f>
        <v>1562502</v>
      </c>
      <c r="H162" s="8">
        <f>SUMIFS(TaxableValuation[Taxable Ag Land],TaxableValuation[Dist],$C162,TaxableValuation[Tif_NonTIF],$A$4)</f>
        <v>0</v>
      </c>
      <c r="I162" s="8">
        <f>SUMIFS(TaxableValuation[Taxable Ag Building],TaxableValuation[Dist],$C162,TaxableValuation[Tif_NonTIF],$A$4)</f>
        <v>0</v>
      </c>
      <c r="J162" s="8">
        <f>SUMIFS(TaxableValuation[Taxable Commercial],TaxableValuation[Dist],$C162,TaxableValuation[Tif_NonTIF],$A$4)</f>
        <v>0</v>
      </c>
      <c r="K162" s="8">
        <f>SUMIFS(TaxableValuation[Taxable Industrial],TaxableValuation[Dist],$C162,TaxableValuation[Tif_NonTIF],$A$4)</f>
        <v>0</v>
      </c>
      <c r="L162" s="8">
        <f>SUMIFS(TaxableValuation[Taxable Reserved],TaxableValuation[Dist],$C162,TaxableValuation[Tif_NonTIF],$A$4)</f>
        <v>0</v>
      </c>
      <c r="M162" s="8">
        <f>SUMIFS(TaxableValuation[Taxable Reserved2],TaxableValuation[Dist],$C162,TaxableValuation[Tif_NonTIF],$A$4)</f>
        <v>0</v>
      </c>
      <c r="N162" s="8">
        <f>SUMIFS(TaxableValuation[Taxable Railroads],TaxableValuation[Dist],$C162,TaxableValuation[Tif_NonTIF],$A$4)</f>
        <v>0</v>
      </c>
      <c r="O162" s="8">
        <f>SUMIFS(TaxableValuation[Taxable Utilities],TaxableValuation[Dist],$C162,TaxableValuation[Tif_NonTIF],$A$4)</f>
        <v>0</v>
      </c>
      <c r="P162" s="8">
        <f>SUMIFS(TaxableValuation[Taxable Other],TaxableValuation[Dist],$C162,TaxableValuation[Tif_NonTIF],$A$4)</f>
        <v>0</v>
      </c>
      <c r="Q162" s="8">
        <f>SUMIFS(TaxableValuation[Taxable Gross],TaxableValuation[Dist],$C162,TaxableValuation[Tif_NonTIF],$A$4)</f>
        <v>1562502</v>
      </c>
      <c r="R162" s="8">
        <f>SUMIFS(TaxableValuation[Taxable Military Exempt],TaxableValuation[Dist],$C162,TaxableValuation[Tif_NonTIF],$A$4)</f>
        <v>0</v>
      </c>
      <c r="S162" s="8">
        <f>SUMIFS(TaxableValuation[Taxable Net],TaxableValuation[Dist],$C162,TaxableValuation[Tif_NonTIF],$A$4)</f>
        <v>1562502</v>
      </c>
      <c r="T162" s="8">
        <f>SUMIFS(TaxableValuation[Taxable Gas &amp; Elec Utilities],TaxableValuation[Dist],$C162,TaxableValuation[Tif_NonTIF],$A$4)</f>
        <v>0</v>
      </c>
      <c r="U162" s="8">
        <f t="shared" si="2"/>
        <v>1562502</v>
      </c>
    </row>
    <row r="163" spans="1:21" x14ac:dyDescent="0.25">
      <c r="A163">
        <f>'Assessed Non-TIF'!A163</f>
        <v>2024</v>
      </c>
      <c r="B163" t="str">
        <f>'Assessed Non-TIF'!B163</f>
        <v>11</v>
      </c>
      <c r="C163" t="str">
        <f>'Assessed Non-TIF'!C163</f>
        <v>3375</v>
      </c>
      <c r="D163" t="str">
        <f>'Assessed Non-TIF'!D163</f>
        <v>3375</v>
      </c>
      <c r="E163" t="str">
        <f>'Assessed Non-TIF'!E163</f>
        <v>KNOXVILLE</v>
      </c>
      <c r="F163" t="str">
        <f>'Assessed Non-TIF'!F163</f>
        <v>Knoxville</v>
      </c>
      <c r="G163" s="8">
        <f>SUMIFS(TaxableValuation[Taxable Residential],TaxableValuation[Dist],$C163,TaxableValuation[Tif_NonTIF],$A$4)</f>
        <v>9620679</v>
      </c>
      <c r="H163" s="8">
        <f>SUMIFS(TaxableValuation[Taxable Ag Land],TaxableValuation[Dist],$C163,TaxableValuation[Tif_NonTIF],$A$4)</f>
        <v>20596</v>
      </c>
      <c r="I163" s="8">
        <f>SUMIFS(TaxableValuation[Taxable Ag Building],TaxableValuation[Dist],$C163,TaxableValuation[Tif_NonTIF],$A$4)</f>
        <v>0</v>
      </c>
      <c r="J163" s="8">
        <f>SUMIFS(TaxableValuation[Taxable Commercial],TaxableValuation[Dist],$C163,TaxableValuation[Tif_NonTIF],$A$4)</f>
        <v>2678895</v>
      </c>
      <c r="K163" s="8">
        <f>SUMIFS(TaxableValuation[Taxable Industrial],TaxableValuation[Dist],$C163,TaxableValuation[Tif_NonTIF],$A$4)</f>
        <v>2420757</v>
      </c>
      <c r="L163" s="8">
        <f>SUMIFS(TaxableValuation[Taxable Reserved],TaxableValuation[Dist],$C163,TaxableValuation[Tif_NonTIF],$A$4)</f>
        <v>0</v>
      </c>
      <c r="M163" s="8">
        <f>SUMIFS(TaxableValuation[Taxable Reserved2],TaxableValuation[Dist],$C163,TaxableValuation[Tif_NonTIF],$A$4)</f>
        <v>0</v>
      </c>
      <c r="N163" s="8">
        <f>SUMIFS(TaxableValuation[Taxable Railroads],TaxableValuation[Dist],$C163,TaxableValuation[Tif_NonTIF],$A$4)</f>
        <v>0</v>
      </c>
      <c r="O163" s="8">
        <f>SUMIFS(TaxableValuation[Taxable Utilities],TaxableValuation[Dist],$C163,TaxableValuation[Tif_NonTIF],$A$4)</f>
        <v>0</v>
      </c>
      <c r="P163" s="8">
        <f>SUMIFS(TaxableValuation[Taxable Other],TaxableValuation[Dist],$C163,TaxableValuation[Tif_NonTIF],$A$4)</f>
        <v>0</v>
      </c>
      <c r="Q163" s="8">
        <f>SUMIFS(TaxableValuation[Taxable Gross],TaxableValuation[Dist],$C163,TaxableValuation[Tif_NonTIF],$A$4)</f>
        <v>14740927</v>
      </c>
      <c r="R163" s="8">
        <f>SUMIFS(TaxableValuation[Taxable Military Exempt],TaxableValuation[Dist],$C163,TaxableValuation[Tif_NonTIF],$A$4)</f>
        <v>0</v>
      </c>
      <c r="S163" s="8">
        <f>SUMIFS(TaxableValuation[Taxable Net],TaxableValuation[Dist],$C163,TaxableValuation[Tif_NonTIF],$A$4)</f>
        <v>14740927</v>
      </c>
      <c r="T163" s="8">
        <f>SUMIFS(TaxableValuation[Taxable Gas &amp; Elec Utilities],TaxableValuation[Dist],$C163,TaxableValuation[Tif_NonTIF],$A$4)</f>
        <v>0</v>
      </c>
      <c r="U163" s="8">
        <f t="shared" si="2"/>
        <v>14740927</v>
      </c>
    </row>
    <row r="164" spans="1:21" x14ac:dyDescent="0.25">
      <c r="A164">
        <f>'Assessed Non-TIF'!A164</f>
        <v>2024</v>
      </c>
      <c r="B164" t="str">
        <f>'Assessed Non-TIF'!B164</f>
        <v>07</v>
      </c>
      <c r="C164" t="str">
        <f>'Assessed Non-TIF'!C164</f>
        <v>3420</v>
      </c>
      <c r="D164" t="str">
        <f>'Assessed Non-TIF'!D164</f>
        <v>3420</v>
      </c>
      <c r="E164" t="str">
        <f>'Assessed Non-TIF'!E164</f>
        <v>LAKE MILLS</v>
      </c>
      <c r="F164" t="str">
        <f>'Assessed Non-TIF'!F164</f>
        <v>Lake Mills</v>
      </c>
      <c r="G164" s="8">
        <f>SUMIFS(TaxableValuation[Taxable Residential],TaxableValuation[Dist],$C164,TaxableValuation[Tif_NonTIF],$A$4)</f>
        <v>11978233</v>
      </c>
      <c r="H164" s="8">
        <f>SUMIFS(TaxableValuation[Taxable Ag Land],TaxableValuation[Dist],$C164,TaxableValuation[Tif_NonTIF],$A$4)</f>
        <v>197722</v>
      </c>
      <c r="I164" s="8">
        <f>SUMIFS(TaxableValuation[Taxable Ag Building],TaxableValuation[Dist],$C164,TaxableValuation[Tif_NonTIF],$A$4)</f>
        <v>11342</v>
      </c>
      <c r="J164" s="8">
        <f>SUMIFS(TaxableValuation[Taxable Commercial],TaxableValuation[Dist],$C164,TaxableValuation[Tif_NonTIF],$A$4)</f>
        <v>17057676</v>
      </c>
      <c r="K164" s="8">
        <f>SUMIFS(TaxableValuation[Taxable Industrial],TaxableValuation[Dist],$C164,TaxableValuation[Tif_NonTIF],$A$4)</f>
        <v>9332319</v>
      </c>
      <c r="L164" s="8">
        <f>SUMIFS(TaxableValuation[Taxable Reserved],TaxableValuation[Dist],$C164,TaxableValuation[Tif_NonTIF],$A$4)</f>
        <v>0</v>
      </c>
      <c r="M164" s="8">
        <f>SUMIFS(TaxableValuation[Taxable Reserved2],TaxableValuation[Dist],$C164,TaxableValuation[Tif_NonTIF],$A$4)</f>
        <v>0</v>
      </c>
      <c r="N164" s="8">
        <f>SUMIFS(TaxableValuation[Taxable Railroads],TaxableValuation[Dist],$C164,TaxableValuation[Tif_NonTIF],$A$4)</f>
        <v>0</v>
      </c>
      <c r="O164" s="8">
        <f>SUMIFS(TaxableValuation[Taxable Utilities],TaxableValuation[Dist],$C164,TaxableValuation[Tif_NonTIF],$A$4)</f>
        <v>0</v>
      </c>
      <c r="P164" s="8">
        <f>SUMIFS(TaxableValuation[Taxable Other],TaxableValuation[Dist],$C164,TaxableValuation[Tif_NonTIF],$A$4)</f>
        <v>0</v>
      </c>
      <c r="Q164" s="8">
        <f>SUMIFS(TaxableValuation[Taxable Gross],TaxableValuation[Dist],$C164,TaxableValuation[Tif_NonTIF],$A$4)</f>
        <v>38577292</v>
      </c>
      <c r="R164" s="8">
        <f>SUMIFS(TaxableValuation[Taxable Military Exempt],TaxableValuation[Dist],$C164,TaxableValuation[Tif_NonTIF],$A$4)</f>
        <v>33336</v>
      </c>
      <c r="S164" s="8">
        <f>SUMIFS(TaxableValuation[Taxable Net],TaxableValuation[Dist],$C164,TaxableValuation[Tif_NonTIF],$A$4)</f>
        <v>38543956</v>
      </c>
      <c r="T164" s="8">
        <f>SUMIFS(TaxableValuation[Taxable Gas &amp; Elec Utilities],TaxableValuation[Dist],$C164,TaxableValuation[Tif_NonTIF],$A$4)</f>
        <v>0</v>
      </c>
      <c r="U164" s="8">
        <f t="shared" si="2"/>
        <v>38543956</v>
      </c>
    </row>
    <row r="165" spans="1:21" x14ac:dyDescent="0.25">
      <c r="A165">
        <f>'Assessed Non-TIF'!A165</f>
        <v>2024</v>
      </c>
      <c r="B165" t="str">
        <f>'Assessed Non-TIF'!B165</f>
        <v>13</v>
      </c>
      <c r="C165" t="str">
        <f>'Assessed Non-TIF'!C165</f>
        <v>3465</v>
      </c>
      <c r="D165" t="str">
        <f>'Assessed Non-TIF'!D165</f>
        <v>3465</v>
      </c>
      <c r="E165" t="str">
        <f>'Assessed Non-TIF'!E165</f>
        <v>LAMONI</v>
      </c>
      <c r="F165" t="str">
        <f>'Assessed Non-TIF'!F165</f>
        <v>Lamoni</v>
      </c>
      <c r="G165" s="8">
        <f>SUMIFS(TaxableValuation[Taxable Residential],TaxableValuation[Dist],$C165,TaxableValuation[Tif_NonTIF],$A$4)</f>
        <v>0</v>
      </c>
      <c r="H165" s="8">
        <f>SUMIFS(TaxableValuation[Taxable Ag Land],TaxableValuation[Dist],$C165,TaxableValuation[Tif_NonTIF],$A$4)</f>
        <v>0</v>
      </c>
      <c r="I165" s="8">
        <f>SUMIFS(TaxableValuation[Taxable Ag Building],TaxableValuation[Dist],$C165,TaxableValuation[Tif_NonTIF],$A$4)</f>
        <v>0</v>
      </c>
      <c r="J165" s="8">
        <f>SUMIFS(TaxableValuation[Taxable Commercial],TaxableValuation[Dist],$C165,TaxableValuation[Tif_NonTIF],$A$4)</f>
        <v>924897</v>
      </c>
      <c r="K165" s="8">
        <f>SUMIFS(TaxableValuation[Taxable Industrial],TaxableValuation[Dist],$C165,TaxableValuation[Tif_NonTIF],$A$4)</f>
        <v>0</v>
      </c>
      <c r="L165" s="8">
        <f>SUMIFS(TaxableValuation[Taxable Reserved],TaxableValuation[Dist],$C165,TaxableValuation[Tif_NonTIF],$A$4)</f>
        <v>0</v>
      </c>
      <c r="M165" s="8">
        <f>SUMIFS(TaxableValuation[Taxable Reserved2],TaxableValuation[Dist],$C165,TaxableValuation[Tif_NonTIF],$A$4)</f>
        <v>0</v>
      </c>
      <c r="N165" s="8">
        <f>SUMIFS(TaxableValuation[Taxable Railroads],TaxableValuation[Dist],$C165,TaxableValuation[Tif_NonTIF],$A$4)</f>
        <v>0</v>
      </c>
      <c r="O165" s="8">
        <f>SUMIFS(TaxableValuation[Taxable Utilities],TaxableValuation[Dist],$C165,TaxableValuation[Tif_NonTIF],$A$4)</f>
        <v>0</v>
      </c>
      <c r="P165" s="8">
        <f>SUMIFS(TaxableValuation[Taxable Other],TaxableValuation[Dist],$C165,TaxableValuation[Tif_NonTIF],$A$4)</f>
        <v>0</v>
      </c>
      <c r="Q165" s="8">
        <f>SUMIFS(TaxableValuation[Taxable Gross],TaxableValuation[Dist],$C165,TaxableValuation[Tif_NonTIF],$A$4)</f>
        <v>924897</v>
      </c>
      <c r="R165" s="8">
        <f>SUMIFS(TaxableValuation[Taxable Military Exempt],TaxableValuation[Dist],$C165,TaxableValuation[Tif_NonTIF],$A$4)</f>
        <v>0</v>
      </c>
      <c r="S165" s="8">
        <f>SUMIFS(TaxableValuation[Taxable Net],TaxableValuation[Dist],$C165,TaxableValuation[Tif_NonTIF],$A$4)</f>
        <v>924897</v>
      </c>
      <c r="T165" s="8">
        <f>SUMIFS(TaxableValuation[Taxable Gas &amp; Elec Utilities],TaxableValuation[Dist],$C165,TaxableValuation[Tif_NonTIF],$A$4)</f>
        <v>0</v>
      </c>
      <c r="U165" s="8">
        <f t="shared" si="2"/>
        <v>924897</v>
      </c>
    </row>
    <row r="166" spans="1:21" x14ac:dyDescent="0.25">
      <c r="A166">
        <f>'Assessed Non-TIF'!A166</f>
        <v>2024</v>
      </c>
      <c r="B166" t="str">
        <f>'Assessed Non-TIF'!B166</f>
        <v>05</v>
      </c>
      <c r="C166" t="str">
        <f>'Assessed Non-TIF'!C166</f>
        <v>3537</v>
      </c>
      <c r="D166" t="str">
        <f>'Assessed Non-TIF'!D166</f>
        <v>3537</v>
      </c>
      <c r="E166" t="str">
        <f>'Assessed Non-TIF'!E166</f>
        <v>LAURENS-MARATHON</v>
      </c>
      <c r="F166" t="str">
        <f>'Assessed Non-TIF'!F166</f>
        <v>Laurens-Marathon</v>
      </c>
      <c r="G166" s="8">
        <f>SUMIFS(TaxableValuation[Taxable Residential],TaxableValuation[Dist],$C166,TaxableValuation[Tif_NonTIF],$A$4)</f>
        <v>264017</v>
      </c>
      <c r="H166" s="8">
        <f>SUMIFS(TaxableValuation[Taxable Ag Land],TaxableValuation[Dist],$C166,TaxableValuation[Tif_NonTIF],$A$4)</f>
        <v>0</v>
      </c>
      <c r="I166" s="8">
        <f>SUMIFS(TaxableValuation[Taxable Ag Building],TaxableValuation[Dist],$C166,TaxableValuation[Tif_NonTIF],$A$4)</f>
        <v>0</v>
      </c>
      <c r="J166" s="8">
        <f>SUMIFS(TaxableValuation[Taxable Commercial],TaxableValuation[Dist],$C166,TaxableValuation[Tif_NonTIF],$A$4)</f>
        <v>343614</v>
      </c>
      <c r="K166" s="8">
        <f>SUMIFS(TaxableValuation[Taxable Industrial],TaxableValuation[Dist],$C166,TaxableValuation[Tif_NonTIF],$A$4)</f>
        <v>0</v>
      </c>
      <c r="L166" s="8">
        <f>SUMIFS(TaxableValuation[Taxable Reserved],TaxableValuation[Dist],$C166,TaxableValuation[Tif_NonTIF],$A$4)</f>
        <v>0</v>
      </c>
      <c r="M166" s="8">
        <f>SUMIFS(TaxableValuation[Taxable Reserved2],TaxableValuation[Dist],$C166,TaxableValuation[Tif_NonTIF],$A$4)</f>
        <v>0</v>
      </c>
      <c r="N166" s="8">
        <f>SUMIFS(TaxableValuation[Taxable Railroads],TaxableValuation[Dist],$C166,TaxableValuation[Tif_NonTIF],$A$4)</f>
        <v>0</v>
      </c>
      <c r="O166" s="8">
        <f>SUMIFS(TaxableValuation[Taxable Utilities],TaxableValuation[Dist],$C166,TaxableValuation[Tif_NonTIF],$A$4)</f>
        <v>0</v>
      </c>
      <c r="P166" s="8">
        <f>SUMIFS(TaxableValuation[Taxable Other],TaxableValuation[Dist],$C166,TaxableValuation[Tif_NonTIF],$A$4)</f>
        <v>0</v>
      </c>
      <c r="Q166" s="8">
        <f>SUMIFS(TaxableValuation[Taxable Gross],TaxableValuation[Dist],$C166,TaxableValuation[Tif_NonTIF],$A$4)</f>
        <v>607631</v>
      </c>
      <c r="R166" s="8">
        <f>SUMIFS(TaxableValuation[Taxable Military Exempt],TaxableValuation[Dist],$C166,TaxableValuation[Tif_NonTIF],$A$4)</f>
        <v>0</v>
      </c>
      <c r="S166" s="8">
        <f>SUMIFS(TaxableValuation[Taxable Net],TaxableValuation[Dist],$C166,TaxableValuation[Tif_NonTIF],$A$4)</f>
        <v>607631</v>
      </c>
      <c r="T166" s="8">
        <f>SUMIFS(TaxableValuation[Taxable Gas &amp; Elec Utilities],TaxableValuation[Dist],$C166,TaxableValuation[Tif_NonTIF],$A$4)</f>
        <v>0</v>
      </c>
      <c r="U166" s="8">
        <f t="shared" si="2"/>
        <v>607631</v>
      </c>
    </row>
    <row r="167" spans="1:21" x14ac:dyDescent="0.25">
      <c r="A167">
        <f>'Assessed Non-TIF'!A167</f>
        <v>2024</v>
      </c>
      <c r="B167" t="str">
        <f>'Assessed Non-TIF'!B167</f>
        <v>12</v>
      </c>
      <c r="C167" t="str">
        <f>'Assessed Non-TIF'!C167</f>
        <v>3555</v>
      </c>
      <c r="D167" t="str">
        <f>'Assessed Non-TIF'!D167</f>
        <v>3555</v>
      </c>
      <c r="E167" t="str">
        <f>'Assessed Non-TIF'!E167</f>
        <v>LAWTON-BRONSON</v>
      </c>
      <c r="F167" t="str">
        <f>'Assessed Non-TIF'!F167</f>
        <v>Lawton-Bronson</v>
      </c>
      <c r="G167" s="8">
        <f>SUMIFS(TaxableValuation[Taxable Residential],TaxableValuation[Dist],$C167,TaxableValuation[Tif_NonTIF],$A$4)</f>
        <v>0</v>
      </c>
      <c r="H167" s="8">
        <f>SUMIFS(TaxableValuation[Taxable Ag Land],TaxableValuation[Dist],$C167,TaxableValuation[Tif_NonTIF],$A$4)</f>
        <v>0</v>
      </c>
      <c r="I167" s="8">
        <f>SUMIFS(TaxableValuation[Taxable Ag Building],TaxableValuation[Dist],$C167,TaxableValuation[Tif_NonTIF],$A$4)</f>
        <v>0</v>
      </c>
      <c r="J167" s="8">
        <f>SUMIFS(TaxableValuation[Taxable Commercial],TaxableValuation[Dist],$C167,TaxableValuation[Tif_NonTIF],$A$4)</f>
        <v>0</v>
      </c>
      <c r="K167" s="8">
        <f>SUMIFS(TaxableValuation[Taxable Industrial],TaxableValuation[Dist],$C167,TaxableValuation[Tif_NonTIF],$A$4)</f>
        <v>0</v>
      </c>
      <c r="L167" s="8">
        <f>SUMIFS(TaxableValuation[Taxable Reserved],TaxableValuation[Dist],$C167,TaxableValuation[Tif_NonTIF],$A$4)</f>
        <v>0</v>
      </c>
      <c r="M167" s="8">
        <f>SUMIFS(TaxableValuation[Taxable Reserved2],TaxableValuation[Dist],$C167,TaxableValuation[Tif_NonTIF],$A$4)</f>
        <v>0</v>
      </c>
      <c r="N167" s="8">
        <f>SUMIFS(TaxableValuation[Taxable Railroads],TaxableValuation[Dist],$C167,TaxableValuation[Tif_NonTIF],$A$4)</f>
        <v>0</v>
      </c>
      <c r="O167" s="8">
        <f>SUMIFS(TaxableValuation[Taxable Utilities],TaxableValuation[Dist],$C167,TaxableValuation[Tif_NonTIF],$A$4)</f>
        <v>0</v>
      </c>
      <c r="P167" s="8">
        <f>SUMIFS(TaxableValuation[Taxable Other],TaxableValuation[Dist],$C167,TaxableValuation[Tif_NonTIF],$A$4)</f>
        <v>0</v>
      </c>
      <c r="Q167" s="8">
        <f>SUMIFS(TaxableValuation[Taxable Gross],TaxableValuation[Dist],$C167,TaxableValuation[Tif_NonTIF],$A$4)</f>
        <v>0</v>
      </c>
      <c r="R167" s="8">
        <f>SUMIFS(TaxableValuation[Taxable Military Exempt],TaxableValuation[Dist],$C167,TaxableValuation[Tif_NonTIF],$A$4)</f>
        <v>0</v>
      </c>
      <c r="S167" s="8">
        <f>SUMIFS(TaxableValuation[Taxable Net],TaxableValuation[Dist],$C167,TaxableValuation[Tif_NonTIF],$A$4)</f>
        <v>0</v>
      </c>
      <c r="T167" s="8">
        <f>SUMIFS(TaxableValuation[Taxable Gas &amp; Elec Utilities],TaxableValuation[Dist],$C167,TaxableValuation[Tif_NonTIF],$A$4)</f>
        <v>0</v>
      </c>
      <c r="U167" s="8">
        <f t="shared" si="2"/>
        <v>0</v>
      </c>
    </row>
    <row r="168" spans="1:21" x14ac:dyDescent="0.25">
      <c r="A168">
        <f>'Assessed Non-TIF'!A168</f>
        <v>2024</v>
      </c>
      <c r="B168" t="str">
        <f>'Assessed Non-TIF'!B168</f>
        <v>12</v>
      </c>
      <c r="C168" t="str">
        <f>'Assessed Non-TIF'!C168</f>
        <v>3600</v>
      </c>
      <c r="D168" t="str">
        <f>'Assessed Non-TIF'!D168</f>
        <v>3600</v>
      </c>
      <c r="E168" t="str">
        <f>'Assessed Non-TIF'!E168</f>
        <v>LE MARS</v>
      </c>
      <c r="F168" t="str">
        <f>'Assessed Non-TIF'!F168</f>
        <v>Le Mars</v>
      </c>
      <c r="G168" s="8">
        <f>SUMIFS(TaxableValuation[Taxable Residential],TaxableValuation[Dist],$C168,TaxableValuation[Tif_NonTIF],$A$4)</f>
        <v>30420920</v>
      </c>
      <c r="H168" s="8">
        <f>SUMIFS(TaxableValuation[Taxable Ag Land],TaxableValuation[Dist],$C168,TaxableValuation[Tif_NonTIF],$A$4)</f>
        <v>3887854</v>
      </c>
      <c r="I168" s="8">
        <f>SUMIFS(TaxableValuation[Taxable Ag Building],TaxableValuation[Dist],$C168,TaxableValuation[Tif_NonTIF],$A$4)</f>
        <v>31270</v>
      </c>
      <c r="J168" s="8">
        <f>SUMIFS(TaxableValuation[Taxable Commercial],TaxableValuation[Dist],$C168,TaxableValuation[Tif_NonTIF],$A$4)</f>
        <v>61499517</v>
      </c>
      <c r="K168" s="8">
        <f>SUMIFS(TaxableValuation[Taxable Industrial],TaxableValuation[Dist],$C168,TaxableValuation[Tif_NonTIF],$A$4)</f>
        <v>57037460</v>
      </c>
      <c r="L168" s="8">
        <f>SUMIFS(TaxableValuation[Taxable Reserved],TaxableValuation[Dist],$C168,TaxableValuation[Tif_NonTIF],$A$4)</f>
        <v>0</v>
      </c>
      <c r="M168" s="8">
        <f>SUMIFS(TaxableValuation[Taxable Reserved2],TaxableValuation[Dist],$C168,TaxableValuation[Tif_NonTIF],$A$4)</f>
        <v>0</v>
      </c>
      <c r="N168" s="8">
        <f>SUMIFS(TaxableValuation[Taxable Railroads],TaxableValuation[Dist],$C168,TaxableValuation[Tif_NonTIF],$A$4)</f>
        <v>0</v>
      </c>
      <c r="O168" s="8">
        <f>SUMIFS(TaxableValuation[Taxable Utilities],TaxableValuation[Dist],$C168,TaxableValuation[Tif_NonTIF],$A$4)</f>
        <v>0</v>
      </c>
      <c r="P168" s="8">
        <f>SUMIFS(TaxableValuation[Taxable Other],TaxableValuation[Dist],$C168,TaxableValuation[Tif_NonTIF],$A$4)</f>
        <v>0</v>
      </c>
      <c r="Q168" s="8">
        <f>SUMIFS(TaxableValuation[Taxable Gross],TaxableValuation[Dist],$C168,TaxableValuation[Tif_NonTIF],$A$4)</f>
        <v>152877021</v>
      </c>
      <c r="R168" s="8">
        <f>SUMIFS(TaxableValuation[Taxable Military Exempt],TaxableValuation[Dist],$C168,TaxableValuation[Tif_NonTIF],$A$4)</f>
        <v>5556</v>
      </c>
      <c r="S168" s="8">
        <f>SUMIFS(TaxableValuation[Taxable Net],TaxableValuation[Dist],$C168,TaxableValuation[Tif_NonTIF],$A$4)</f>
        <v>152871465</v>
      </c>
      <c r="T168" s="8">
        <f>SUMIFS(TaxableValuation[Taxable Gas &amp; Elec Utilities],TaxableValuation[Dist],$C168,TaxableValuation[Tif_NonTIF],$A$4)</f>
        <v>0</v>
      </c>
      <c r="U168" s="8">
        <f t="shared" si="2"/>
        <v>152871465</v>
      </c>
    </row>
    <row r="169" spans="1:21" x14ac:dyDescent="0.25">
      <c r="A169">
        <f>'Assessed Non-TIF'!A169</f>
        <v>2024</v>
      </c>
      <c r="B169" t="str">
        <f>'Assessed Non-TIF'!B169</f>
        <v>13</v>
      </c>
      <c r="C169" t="str">
        <f>'Assessed Non-TIF'!C169</f>
        <v>3609</v>
      </c>
      <c r="D169" t="str">
        <f>'Assessed Non-TIF'!D169</f>
        <v>3609</v>
      </c>
      <c r="E169" t="str">
        <f>'Assessed Non-TIF'!E169</f>
        <v>LENOX</v>
      </c>
      <c r="F169" t="str">
        <f>'Assessed Non-TIF'!F169</f>
        <v>Lenox</v>
      </c>
      <c r="G169" s="8">
        <f>SUMIFS(TaxableValuation[Taxable Residential],TaxableValuation[Dist],$C169,TaxableValuation[Tif_NonTIF],$A$4)</f>
        <v>160</v>
      </c>
      <c r="H169" s="8">
        <f>SUMIFS(TaxableValuation[Taxable Ag Land],TaxableValuation[Dist],$C169,TaxableValuation[Tif_NonTIF],$A$4)</f>
        <v>0</v>
      </c>
      <c r="I169" s="8">
        <f>SUMIFS(TaxableValuation[Taxable Ag Building],TaxableValuation[Dist],$C169,TaxableValuation[Tif_NonTIF],$A$4)</f>
        <v>0</v>
      </c>
      <c r="J169" s="8">
        <f>SUMIFS(TaxableValuation[Taxable Commercial],TaxableValuation[Dist],$C169,TaxableValuation[Tif_NonTIF],$A$4)</f>
        <v>0</v>
      </c>
      <c r="K169" s="8">
        <f>SUMIFS(TaxableValuation[Taxable Industrial],TaxableValuation[Dist],$C169,TaxableValuation[Tif_NonTIF],$A$4)</f>
        <v>1708376</v>
      </c>
      <c r="L169" s="8">
        <f>SUMIFS(TaxableValuation[Taxable Reserved],TaxableValuation[Dist],$C169,TaxableValuation[Tif_NonTIF],$A$4)</f>
        <v>0</v>
      </c>
      <c r="M169" s="8">
        <f>SUMIFS(TaxableValuation[Taxable Reserved2],TaxableValuation[Dist],$C169,TaxableValuation[Tif_NonTIF],$A$4)</f>
        <v>0</v>
      </c>
      <c r="N169" s="8">
        <f>SUMIFS(TaxableValuation[Taxable Railroads],TaxableValuation[Dist],$C169,TaxableValuation[Tif_NonTIF],$A$4)</f>
        <v>0</v>
      </c>
      <c r="O169" s="8">
        <f>SUMIFS(TaxableValuation[Taxable Utilities],TaxableValuation[Dist],$C169,TaxableValuation[Tif_NonTIF],$A$4)</f>
        <v>0</v>
      </c>
      <c r="P169" s="8">
        <f>SUMIFS(TaxableValuation[Taxable Other],TaxableValuation[Dist],$C169,TaxableValuation[Tif_NonTIF],$A$4)</f>
        <v>0</v>
      </c>
      <c r="Q169" s="8">
        <f>SUMIFS(TaxableValuation[Taxable Gross],TaxableValuation[Dist],$C169,TaxableValuation[Tif_NonTIF],$A$4)</f>
        <v>1708536</v>
      </c>
      <c r="R169" s="8">
        <f>SUMIFS(TaxableValuation[Taxable Military Exempt],TaxableValuation[Dist],$C169,TaxableValuation[Tif_NonTIF],$A$4)</f>
        <v>0</v>
      </c>
      <c r="S169" s="8">
        <f>SUMIFS(TaxableValuation[Taxable Net],TaxableValuation[Dist],$C169,TaxableValuation[Tif_NonTIF],$A$4)</f>
        <v>1708536</v>
      </c>
      <c r="T169" s="8">
        <f>SUMIFS(TaxableValuation[Taxable Gas &amp; Elec Utilities],TaxableValuation[Dist],$C169,TaxableValuation[Tif_NonTIF],$A$4)</f>
        <v>0</v>
      </c>
      <c r="U169" s="8">
        <f t="shared" si="2"/>
        <v>1708536</v>
      </c>
    </row>
    <row r="170" spans="1:21" x14ac:dyDescent="0.25">
      <c r="A170">
        <f>'Assessed Non-TIF'!A170</f>
        <v>2024</v>
      </c>
      <c r="B170" t="str">
        <f>'Assessed Non-TIF'!B170</f>
        <v>13</v>
      </c>
      <c r="C170" t="str">
        <f>'Assessed Non-TIF'!C170</f>
        <v>3645</v>
      </c>
      <c r="D170" t="str">
        <f>'Assessed Non-TIF'!D170</f>
        <v>3645</v>
      </c>
      <c r="E170" t="str">
        <f>'Assessed Non-TIF'!E170</f>
        <v>LEWIS CENTRAL</v>
      </c>
      <c r="F170" t="str">
        <f>'Assessed Non-TIF'!F170</f>
        <v>Lewis Central</v>
      </c>
      <c r="G170" s="8">
        <f>SUMIFS(TaxableValuation[Taxable Residential],TaxableValuation[Dist],$C170,TaxableValuation[Tif_NonTIF],$A$4)</f>
        <v>4663896</v>
      </c>
      <c r="H170" s="8">
        <f>SUMIFS(TaxableValuation[Taxable Ag Land],TaxableValuation[Dist],$C170,TaxableValuation[Tif_NonTIF],$A$4)</f>
        <v>0</v>
      </c>
      <c r="I170" s="8">
        <f>SUMIFS(TaxableValuation[Taxable Ag Building],TaxableValuation[Dist],$C170,TaxableValuation[Tif_NonTIF],$A$4)</f>
        <v>0</v>
      </c>
      <c r="J170" s="8">
        <f>SUMIFS(TaxableValuation[Taxable Commercial],TaxableValuation[Dist],$C170,TaxableValuation[Tif_NonTIF],$A$4)</f>
        <v>28309786</v>
      </c>
      <c r="K170" s="8">
        <f>SUMIFS(TaxableValuation[Taxable Industrial],TaxableValuation[Dist],$C170,TaxableValuation[Tif_NonTIF],$A$4)</f>
        <v>0</v>
      </c>
      <c r="L170" s="8">
        <f>SUMIFS(TaxableValuation[Taxable Reserved],TaxableValuation[Dist],$C170,TaxableValuation[Tif_NonTIF],$A$4)</f>
        <v>0</v>
      </c>
      <c r="M170" s="8">
        <f>SUMIFS(TaxableValuation[Taxable Reserved2],TaxableValuation[Dist],$C170,TaxableValuation[Tif_NonTIF],$A$4)</f>
        <v>0</v>
      </c>
      <c r="N170" s="8">
        <f>SUMIFS(TaxableValuation[Taxable Railroads],TaxableValuation[Dist],$C170,TaxableValuation[Tif_NonTIF],$A$4)</f>
        <v>0</v>
      </c>
      <c r="O170" s="8">
        <f>SUMIFS(TaxableValuation[Taxable Utilities],TaxableValuation[Dist],$C170,TaxableValuation[Tif_NonTIF],$A$4)</f>
        <v>0</v>
      </c>
      <c r="P170" s="8">
        <f>SUMIFS(TaxableValuation[Taxable Other],TaxableValuation[Dist],$C170,TaxableValuation[Tif_NonTIF],$A$4)</f>
        <v>0</v>
      </c>
      <c r="Q170" s="8">
        <f>SUMIFS(TaxableValuation[Taxable Gross],TaxableValuation[Dist],$C170,TaxableValuation[Tif_NonTIF],$A$4)</f>
        <v>32973682</v>
      </c>
      <c r="R170" s="8">
        <f>SUMIFS(TaxableValuation[Taxable Military Exempt],TaxableValuation[Dist],$C170,TaxableValuation[Tif_NonTIF],$A$4)</f>
        <v>12964</v>
      </c>
      <c r="S170" s="8">
        <f>SUMIFS(TaxableValuation[Taxable Net],TaxableValuation[Dist],$C170,TaxableValuation[Tif_NonTIF],$A$4)</f>
        <v>32960718</v>
      </c>
      <c r="T170" s="8">
        <f>SUMIFS(TaxableValuation[Taxable Gas &amp; Elec Utilities],TaxableValuation[Dist],$C170,TaxableValuation[Tif_NonTIF],$A$4)</f>
        <v>0</v>
      </c>
      <c r="U170" s="8">
        <f t="shared" si="2"/>
        <v>32960718</v>
      </c>
    </row>
    <row r="171" spans="1:21" x14ac:dyDescent="0.25">
      <c r="A171">
        <f>'Assessed Non-TIF'!A171</f>
        <v>2024</v>
      </c>
      <c r="B171" t="str">
        <f>'Assessed Non-TIF'!B171</f>
        <v>10</v>
      </c>
      <c r="C171" t="str">
        <f>'Assessed Non-TIF'!C171</f>
        <v>3715</v>
      </c>
      <c r="D171" t="str">
        <f>'Assessed Non-TIF'!D171</f>
        <v>3715</v>
      </c>
      <c r="E171" t="str">
        <f>'Assessed Non-TIF'!E171</f>
        <v>LINN-MAR</v>
      </c>
      <c r="F171" t="str">
        <f>'Assessed Non-TIF'!F171</f>
        <v>Linn-Mar</v>
      </c>
      <c r="G171" s="8">
        <f>SUMIFS(TaxableValuation[Taxable Residential],TaxableValuation[Dist],$C171,TaxableValuation[Tif_NonTIF],$A$4)</f>
        <v>42286841</v>
      </c>
      <c r="H171" s="8">
        <f>SUMIFS(TaxableValuation[Taxable Ag Land],TaxableValuation[Dist],$C171,TaxableValuation[Tif_NonTIF],$A$4)</f>
        <v>156778</v>
      </c>
      <c r="I171" s="8">
        <f>SUMIFS(TaxableValuation[Taxable Ag Building],TaxableValuation[Dist],$C171,TaxableValuation[Tif_NonTIF],$A$4)</f>
        <v>815</v>
      </c>
      <c r="J171" s="8">
        <f>SUMIFS(TaxableValuation[Taxable Commercial],TaxableValuation[Dist],$C171,TaxableValuation[Tif_NonTIF],$A$4)</f>
        <v>57680282</v>
      </c>
      <c r="K171" s="8">
        <f>SUMIFS(TaxableValuation[Taxable Industrial],TaxableValuation[Dist],$C171,TaxableValuation[Tif_NonTIF],$A$4)</f>
        <v>6179080</v>
      </c>
      <c r="L171" s="8">
        <f>SUMIFS(TaxableValuation[Taxable Reserved],TaxableValuation[Dist],$C171,TaxableValuation[Tif_NonTIF],$A$4)</f>
        <v>0</v>
      </c>
      <c r="M171" s="8">
        <f>SUMIFS(TaxableValuation[Taxable Reserved2],TaxableValuation[Dist],$C171,TaxableValuation[Tif_NonTIF],$A$4)</f>
        <v>0</v>
      </c>
      <c r="N171" s="8">
        <f>SUMIFS(TaxableValuation[Taxable Railroads],TaxableValuation[Dist],$C171,TaxableValuation[Tif_NonTIF],$A$4)</f>
        <v>0</v>
      </c>
      <c r="O171" s="8">
        <f>SUMIFS(TaxableValuation[Taxable Utilities],TaxableValuation[Dist],$C171,TaxableValuation[Tif_NonTIF],$A$4)</f>
        <v>0</v>
      </c>
      <c r="P171" s="8">
        <f>SUMIFS(TaxableValuation[Taxable Other],TaxableValuation[Dist],$C171,TaxableValuation[Tif_NonTIF],$A$4)</f>
        <v>0</v>
      </c>
      <c r="Q171" s="8">
        <f>SUMIFS(TaxableValuation[Taxable Gross],TaxableValuation[Dist],$C171,TaxableValuation[Tif_NonTIF],$A$4)</f>
        <v>106303796</v>
      </c>
      <c r="R171" s="8">
        <f>SUMIFS(TaxableValuation[Taxable Military Exempt],TaxableValuation[Dist],$C171,TaxableValuation[Tif_NonTIF],$A$4)</f>
        <v>0</v>
      </c>
      <c r="S171" s="8">
        <f>SUMIFS(TaxableValuation[Taxable Net],TaxableValuation[Dist],$C171,TaxableValuation[Tif_NonTIF],$A$4)</f>
        <v>106303796</v>
      </c>
      <c r="T171" s="8">
        <f>SUMIFS(TaxableValuation[Taxable Gas &amp; Elec Utilities],TaxableValuation[Dist],$C171,TaxableValuation[Tif_NonTIF],$A$4)</f>
        <v>0</v>
      </c>
      <c r="U171" s="8">
        <f t="shared" si="2"/>
        <v>106303796</v>
      </c>
    </row>
    <row r="172" spans="1:21" x14ac:dyDescent="0.25">
      <c r="A172">
        <f>'Assessed Non-TIF'!A172</f>
        <v>2024</v>
      </c>
      <c r="B172" t="str">
        <f>'Assessed Non-TIF'!B172</f>
        <v>10</v>
      </c>
      <c r="C172" t="str">
        <f>'Assessed Non-TIF'!C172</f>
        <v>3744</v>
      </c>
      <c r="D172" t="str">
        <f>'Assessed Non-TIF'!D172</f>
        <v>3744</v>
      </c>
      <c r="E172" t="str">
        <f>'Assessed Non-TIF'!E172</f>
        <v>LISBON</v>
      </c>
      <c r="F172" t="str">
        <f>'Assessed Non-TIF'!F172</f>
        <v>Lisbon</v>
      </c>
      <c r="G172" s="8">
        <f>SUMIFS(TaxableValuation[Taxable Residential],TaxableValuation[Dist],$C172,TaxableValuation[Tif_NonTIF],$A$4)</f>
        <v>4687575</v>
      </c>
      <c r="H172" s="8">
        <f>SUMIFS(TaxableValuation[Taxable Ag Land],TaxableValuation[Dist],$C172,TaxableValuation[Tif_NonTIF],$A$4)</f>
        <v>16234</v>
      </c>
      <c r="I172" s="8">
        <f>SUMIFS(TaxableValuation[Taxable Ag Building],TaxableValuation[Dist],$C172,TaxableValuation[Tif_NonTIF],$A$4)</f>
        <v>0</v>
      </c>
      <c r="J172" s="8">
        <f>SUMIFS(TaxableValuation[Taxable Commercial],TaxableValuation[Dist],$C172,TaxableValuation[Tif_NonTIF],$A$4)</f>
        <v>1330635</v>
      </c>
      <c r="K172" s="8">
        <f>SUMIFS(TaxableValuation[Taxable Industrial],TaxableValuation[Dist],$C172,TaxableValuation[Tif_NonTIF],$A$4)</f>
        <v>287084</v>
      </c>
      <c r="L172" s="8">
        <f>SUMIFS(TaxableValuation[Taxable Reserved],TaxableValuation[Dist],$C172,TaxableValuation[Tif_NonTIF],$A$4)</f>
        <v>0</v>
      </c>
      <c r="M172" s="8">
        <f>SUMIFS(TaxableValuation[Taxable Reserved2],TaxableValuation[Dist],$C172,TaxableValuation[Tif_NonTIF],$A$4)</f>
        <v>0</v>
      </c>
      <c r="N172" s="8">
        <f>SUMIFS(TaxableValuation[Taxable Railroads],TaxableValuation[Dist],$C172,TaxableValuation[Tif_NonTIF],$A$4)</f>
        <v>0</v>
      </c>
      <c r="O172" s="8">
        <f>SUMIFS(TaxableValuation[Taxable Utilities],TaxableValuation[Dist],$C172,TaxableValuation[Tif_NonTIF],$A$4)</f>
        <v>0</v>
      </c>
      <c r="P172" s="8">
        <f>SUMIFS(TaxableValuation[Taxable Other],TaxableValuation[Dist],$C172,TaxableValuation[Tif_NonTIF],$A$4)</f>
        <v>0</v>
      </c>
      <c r="Q172" s="8">
        <f>SUMIFS(TaxableValuation[Taxable Gross],TaxableValuation[Dist],$C172,TaxableValuation[Tif_NonTIF],$A$4)</f>
        <v>6321528</v>
      </c>
      <c r="R172" s="8">
        <f>SUMIFS(TaxableValuation[Taxable Military Exempt],TaxableValuation[Dist],$C172,TaxableValuation[Tif_NonTIF],$A$4)</f>
        <v>0</v>
      </c>
      <c r="S172" s="8">
        <f>SUMIFS(TaxableValuation[Taxable Net],TaxableValuation[Dist],$C172,TaxableValuation[Tif_NonTIF],$A$4)</f>
        <v>6321528</v>
      </c>
      <c r="T172" s="8">
        <f>SUMIFS(TaxableValuation[Taxable Gas &amp; Elec Utilities],TaxableValuation[Dist],$C172,TaxableValuation[Tif_NonTIF],$A$4)</f>
        <v>0</v>
      </c>
      <c r="U172" s="8">
        <f t="shared" si="2"/>
        <v>6321528</v>
      </c>
    </row>
    <row r="173" spans="1:21" x14ac:dyDescent="0.25">
      <c r="A173">
        <f>'Assessed Non-TIF'!A173</f>
        <v>2024</v>
      </c>
      <c r="B173" t="str">
        <f>'Assessed Non-TIF'!B173</f>
        <v>13</v>
      </c>
      <c r="C173" t="str">
        <f>'Assessed Non-TIF'!C173</f>
        <v>3798</v>
      </c>
      <c r="D173" t="str">
        <f>'Assessed Non-TIF'!D173</f>
        <v>3798</v>
      </c>
      <c r="E173" t="str">
        <f>'Assessed Non-TIF'!E173</f>
        <v>LOGAN-MAGNOLIA</v>
      </c>
      <c r="F173" t="str">
        <f>'Assessed Non-TIF'!F173</f>
        <v>Logan-Magnolia</v>
      </c>
      <c r="G173" s="8">
        <f>SUMIFS(TaxableValuation[Taxable Residential],TaxableValuation[Dist],$C173,TaxableValuation[Tif_NonTIF],$A$4)</f>
        <v>0</v>
      </c>
      <c r="H173" s="8">
        <f>SUMIFS(TaxableValuation[Taxable Ag Land],TaxableValuation[Dist],$C173,TaxableValuation[Tif_NonTIF],$A$4)</f>
        <v>0</v>
      </c>
      <c r="I173" s="8">
        <f>SUMIFS(TaxableValuation[Taxable Ag Building],TaxableValuation[Dist],$C173,TaxableValuation[Tif_NonTIF],$A$4)</f>
        <v>0</v>
      </c>
      <c r="J173" s="8">
        <f>SUMIFS(TaxableValuation[Taxable Commercial],TaxableValuation[Dist],$C173,TaxableValuation[Tif_NonTIF],$A$4)</f>
        <v>0</v>
      </c>
      <c r="K173" s="8">
        <f>SUMIFS(TaxableValuation[Taxable Industrial],TaxableValuation[Dist],$C173,TaxableValuation[Tif_NonTIF],$A$4)</f>
        <v>0</v>
      </c>
      <c r="L173" s="8">
        <f>SUMIFS(TaxableValuation[Taxable Reserved],TaxableValuation[Dist],$C173,TaxableValuation[Tif_NonTIF],$A$4)</f>
        <v>0</v>
      </c>
      <c r="M173" s="8">
        <f>SUMIFS(TaxableValuation[Taxable Reserved2],TaxableValuation[Dist],$C173,TaxableValuation[Tif_NonTIF],$A$4)</f>
        <v>0</v>
      </c>
      <c r="N173" s="8">
        <f>SUMIFS(TaxableValuation[Taxable Railroads],TaxableValuation[Dist],$C173,TaxableValuation[Tif_NonTIF],$A$4)</f>
        <v>0</v>
      </c>
      <c r="O173" s="8">
        <f>SUMIFS(TaxableValuation[Taxable Utilities],TaxableValuation[Dist],$C173,TaxableValuation[Tif_NonTIF],$A$4)</f>
        <v>0</v>
      </c>
      <c r="P173" s="8">
        <f>SUMIFS(TaxableValuation[Taxable Other],TaxableValuation[Dist],$C173,TaxableValuation[Tif_NonTIF],$A$4)</f>
        <v>0</v>
      </c>
      <c r="Q173" s="8">
        <f>SUMIFS(TaxableValuation[Taxable Gross],TaxableValuation[Dist],$C173,TaxableValuation[Tif_NonTIF],$A$4)</f>
        <v>0</v>
      </c>
      <c r="R173" s="8">
        <f>SUMIFS(TaxableValuation[Taxable Military Exempt],TaxableValuation[Dist],$C173,TaxableValuation[Tif_NonTIF],$A$4)</f>
        <v>0</v>
      </c>
      <c r="S173" s="8">
        <f>SUMIFS(TaxableValuation[Taxable Net],TaxableValuation[Dist],$C173,TaxableValuation[Tif_NonTIF],$A$4)</f>
        <v>0</v>
      </c>
      <c r="T173" s="8">
        <f>SUMIFS(TaxableValuation[Taxable Gas &amp; Elec Utilities],TaxableValuation[Dist],$C173,TaxableValuation[Tif_NonTIF],$A$4)</f>
        <v>0</v>
      </c>
      <c r="U173" s="8">
        <f t="shared" si="2"/>
        <v>0</v>
      </c>
    </row>
    <row r="174" spans="1:21" x14ac:dyDescent="0.25">
      <c r="A174">
        <f>'Assessed Non-TIF'!A174</f>
        <v>2024</v>
      </c>
      <c r="B174" t="str">
        <f>'Assessed Non-TIF'!B174</f>
        <v>10</v>
      </c>
      <c r="C174" t="str">
        <f>'Assessed Non-TIF'!C174</f>
        <v>3816</v>
      </c>
      <c r="D174" t="str">
        <f>'Assessed Non-TIF'!D174</f>
        <v>3816</v>
      </c>
      <c r="E174" t="str">
        <f>'Assessed Non-TIF'!E174</f>
        <v>LONE TREE</v>
      </c>
      <c r="F174" t="str">
        <f>'Assessed Non-TIF'!F174</f>
        <v>Lone Tree</v>
      </c>
      <c r="G174" s="8">
        <f>SUMIFS(TaxableValuation[Taxable Residential],TaxableValuation[Dist],$C174,TaxableValuation[Tif_NonTIF],$A$4)</f>
        <v>2464218</v>
      </c>
      <c r="H174" s="8">
        <f>SUMIFS(TaxableValuation[Taxable Ag Land],TaxableValuation[Dist],$C174,TaxableValuation[Tif_NonTIF],$A$4)</f>
        <v>10041</v>
      </c>
      <c r="I174" s="8">
        <f>SUMIFS(TaxableValuation[Taxable Ag Building],TaxableValuation[Dist],$C174,TaxableValuation[Tif_NonTIF],$A$4)</f>
        <v>0</v>
      </c>
      <c r="J174" s="8">
        <f>SUMIFS(TaxableValuation[Taxable Commercial],TaxableValuation[Dist],$C174,TaxableValuation[Tif_NonTIF],$A$4)</f>
        <v>108642</v>
      </c>
      <c r="K174" s="8">
        <f>SUMIFS(TaxableValuation[Taxable Industrial],TaxableValuation[Dist],$C174,TaxableValuation[Tif_NonTIF],$A$4)</f>
        <v>0</v>
      </c>
      <c r="L174" s="8">
        <f>SUMIFS(TaxableValuation[Taxable Reserved],TaxableValuation[Dist],$C174,TaxableValuation[Tif_NonTIF],$A$4)</f>
        <v>0</v>
      </c>
      <c r="M174" s="8">
        <f>SUMIFS(TaxableValuation[Taxable Reserved2],TaxableValuation[Dist],$C174,TaxableValuation[Tif_NonTIF],$A$4)</f>
        <v>0</v>
      </c>
      <c r="N174" s="8">
        <f>SUMIFS(TaxableValuation[Taxable Railroads],TaxableValuation[Dist],$C174,TaxableValuation[Tif_NonTIF],$A$4)</f>
        <v>0</v>
      </c>
      <c r="O174" s="8">
        <f>SUMIFS(TaxableValuation[Taxable Utilities],TaxableValuation[Dist],$C174,TaxableValuation[Tif_NonTIF],$A$4)</f>
        <v>0</v>
      </c>
      <c r="P174" s="8">
        <f>SUMIFS(TaxableValuation[Taxable Other],TaxableValuation[Dist],$C174,TaxableValuation[Tif_NonTIF],$A$4)</f>
        <v>0</v>
      </c>
      <c r="Q174" s="8">
        <f>SUMIFS(TaxableValuation[Taxable Gross],TaxableValuation[Dist],$C174,TaxableValuation[Tif_NonTIF],$A$4)</f>
        <v>2582901</v>
      </c>
      <c r="R174" s="8">
        <f>SUMIFS(TaxableValuation[Taxable Military Exempt],TaxableValuation[Dist],$C174,TaxableValuation[Tif_NonTIF],$A$4)</f>
        <v>0</v>
      </c>
      <c r="S174" s="8">
        <f>SUMIFS(TaxableValuation[Taxable Net],TaxableValuation[Dist],$C174,TaxableValuation[Tif_NonTIF],$A$4)</f>
        <v>2582901</v>
      </c>
      <c r="T174" s="8">
        <f>SUMIFS(TaxableValuation[Taxable Gas &amp; Elec Utilities],TaxableValuation[Dist],$C174,TaxableValuation[Tif_NonTIF],$A$4)</f>
        <v>0</v>
      </c>
      <c r="U174" s="8">
        <f t="shared" si="2"/>
        <v>2582901</v>
      </c>
    </row>
    <row r="175" spans="1:21" x14ac:dyDescent="0.25">
      <c r="A175">
        <f>'Assessed Non-TIF'!A175</f>
        <v>2024</v>
      </c>
      <c r="B175" t="str">
        <f>'Assessed Non-TIF'!B175</f>
        <v>09</v>
      </c>
      <c r="C175" t="str">
        <f>'Assessed Non-TIF'!C175</f>
        <v>3841</v>
      </c>
      <c r="D175" t="str">
        <f>'Assessed Non-TIF'!D175</f>
        <v>3841</v>
      </c>
      <c r="E175" t="str">
        <f>'Assessed Non-TIF'!E175</f>
        <v>LOUISA-MUSCATINE</v>
      </c>
      <c r="F175" t="str">
        <f>'Assessed Non-TIF'!F175</f>
        <v>Louisa-Muscatine</v>
      </c>
      <c r="G175" s="8">
        <f>SUMIFS(TaxableValuation[Taxable Residential],TaxableValuation[Dist],$C175,TaxableValuation[Tif_NonTIF],$A$4)</f>
        <v>5127491</v>
      </c>
      <c r="H175" s="8">
        <f>SUMIFS(TaxableValuation[Taxable Ag Land],TaxableValuation[Dist],$C175,TaxableValuation[Tif_NonTIF],$A$4)</f>
        <v>91621</v>
      </c>
      <c r="I175" s="8">
        <f>SUMIFS(TaxableValuation[Taxable Ag Building],TaxableValuation[Dist],$C175,TaxableValuation[Tif_NonTIF],$A$4)</f>
        <v>3537</v>
      </c>
      <c r="J175" s="8">
        <f>SUMIFS(TaxableValuation[Taxable Commercial],TaxableValuation[Dist],$C175,TaxableValuation[Tif_NonTIF],$A$4)</f>
        <v>1487996</v>
      </c>
      <c r="K175" s="8">
        <f>SUMIFS(TaxableValuation[Taxable Industrial],TaxableValuation[Dist],$C175,TaxableValuation[Tif_NonTIF],$A$4)</f>
        <v>1464226</v>
      </c>
      <c r="L175" s="8">
        <f>SUMIFS(TaxableValuation[Taxable Reserved],TaxableValuation[Dist],$C175,TaxableValuation[Tif_NonTIF],$A$4)</f>
        <v>0</v>
      </c>
      <c r="M175" s="8">
        <f>SUMIFS(TaxableValuation[Taxable Reserved2],TaxableValuation[Dist],$C175,TaxableValuation[Tif_NonTIF],$A$4)</f>
        <v>0</v>
      </c>
      <c r="N175" s="8">
        <f>SUMIFS(TaxableValuation[Taxable Railroads],TaxableValuation[Dist],$C175,TaxableValuation[Tif_NonTIF],$A$4)</f>
        <v>0</v>
      </c>
      <c r="O175" s="8">
        <f>SUMIFS(TaxableValuation[Taxable Utilities],TaxableValuation[Dist],$C175,TaxableValuation[Tif_NonTIF],$A$4)</f>
        <v>0</v>
      </c>
      <c r="P175" s="8">
        <f>SUMIFS(TaxableValuation[Taxable Other],TaxableValuation[Dist],$C175,TaxableValuation[Tif_NonTIF],$A$4)</f>
        <v>0</v>
      </c>
      <c r="Q175" s="8">
        <f>SUMIFS(TaxableValuation[Taxable Gross],TaxableValuation[Dist],$C175,TaxableValuation[Tif_NonTIF],$A$4)</f>
        <v>8174871</v>
      </c>
      <c r="R175" s="8">
        <f>SUMIFS(TaxableValuation[Taxable Military Exempt],TaxableValuation[Dist],$C175,TaxableValuation[Tif_NonTIF],$A$4)</f>
        <v>0</v>
      </c>
      <c r="S175" s="8">
        <f>SUMIFS(TaxableValuation[Taxable Net],TaxableValuation[Dist],$C175,TaxableValuation[Tif_NonTIF],$A$4)</f>
        <v>8174871</v>
      </c>
      <c r="T175" s="8">
        <f>SUMIFS(TaxableValuation[Taxable Gas &amp; Elec Utilities],TaxableValuation[Dist],$C175,TaxableValuation[Tif_NonTIF],$A$4)</f>
        <v>0</v>
      </c>
      <c r="U175" s="8">
        <f t="shared" si="2"/>
        <v>8174871</v>
      </c>
    </row>
    <row r="176" spans="1:21" x14ac:dyDescent="0.25">
      <c r="A176">
        <f>'Assessed Non-TIF'!A176</f>
        <v>2024</v>
      </c>
      <c r="B176" t="str">
        <f>'Assessed Non-TIF'!B176</f>
        <v>11</v>
      </c>
      <c r="C176" t="str">
        <f>'Assessed Non-TIF'!C176</f>
        <v>3906</v>
      </c>
      <c r="D176" t="str">
        <f>'Assessed Non-TIF'!D176</f>
        <v>3906</v>
      </c>
      <c r="E176" t="str">
        <f>'Assessed Non-TIF'!E176</f>
        <v>LYNNVILLE-SULLY</v>
      </c>
      <c r="F176" t="str">
        <f>'Assessed Non-TIF'!F176</f>
        <v>Lynnville-Sully</v>
      </c>
      <c r="G176" s="8">
        <f>SUMIFS(TaxableValuation[Taxable Residential],TaxableValuation[Dist],$C176,TaxableValuation[Tif_NonTIF],$A$4)</f>
        <v>3924340</v>
      </c>
      <c r="H176" s="8">
        <f>SUMIFS(TaxableValuation[Taxable Ag Land],TaxableValuation[Dist],$C176,TaxableValuation[Tif_NonTIF],$A$4)</f>
        <v>0</v>
      </c>
      <c r="I176" s="8">
        <f>SUMIFS(TaxableValuation[Taxable Ag Building],TaxableValuation[Dist],$C176,TaxableValuation[Tif_NonTIF],$A$4)</f>
        <v>229630</v>
      </c>
      <c r="J176" s="8">
        <f>SUMIFS(TaxableValuation[Taxable Commercial],TaxableValuation[Dist],$C176,TaxableValuation[Tif_NonTIF],$A$4)</f>
        <v>3761308</v>
      </c>
      <c r="K176" s="8">
        <f>SUMIFS(TaxableValuation[Taxable Industrial],TaxableValuation[Dist],$C176,TaxableValuation[Tif_NonTIF],$A$4)</f>
        <v>1813560</v>
      </c>
      <c r="L176" s="8">
        <f>SUMIFS(TaxableValuation[Taxable Reserved],TaxableValuation[Dist],$C176,TaxableValuation[Tif_NonTIF],$A$4)</f>
        <v>0</v>
      </c>
      <c r="M176" s="8">
        <f>SUMIFS(TaxableValuation[Taxable Reserved2],TaxableValuation[Dist],$C176,TaxableValuation[Tif_NonTIF],$A$4)</f>
        <v>0</v>
      </c>
      <c r="N176" s="8">
        <f>SUMIFS(TaxableValuation[Taxable Railroads],TaxableValuation[Dist],$C176,TaxableValuation[Tif_NonTIF],$A$4)</f>
        <v>0</v>
      </c>
      <c r="O176" s="8">
        <f>SUMIFS(TaxableValuation[Taxable Utilities],TaxableValuation[Dist],$C176,TaxableValuation[Tif_NonTIF],$A$4)</f>
        <v>0</v>
      </c>
      <c r="P176" s="8">
        <f>SUMIFS(TaxableValuation[Taxable Other],TaxableValuation[Dist],$C176,TaxableValuation[Tif_NonTIF],$A$4)</f>
        <v>0</v>
      </c>
      <c r="Q176" s="8">
        <f>SUMIFS(TaxableValuation[Taxable Gross],TaxableValuation[Dist],$C176,TaxableValuation[Tif_NonTIF],$A$4)</f>
        <v>9728838</v>
      </c>
      <c r="R176" s="8">
        <f>SUMIFS(TaxableValuation[Taxable Military Exempt],TaxableValuation[Dist],$C176,TaxableValuation[Tif_NonTIF],$A$4)</f>
        <v>0</v>
      </c>
      <c r="S176" s="8">
        <f>SUMIFS(TaxableValuation[Taxable Net],TaxableValuation[Dist],$C176,TaxableValuation[Tif_NonTIF],$A$4)</f>
        <v>9728838</v>
      </c>
      <c r="T176" s="8">
        <f>SUMIFS(TaxableValuation[Taxable Gas &amp; Elec Utilities],TaxableValuation[Dist],$C176,TaxableValuation[Tif_NonTIF],$A$4)</f>
        <v>0</v>
      </c>
      <c r="U176" s="8">
        <f t="shared" si="2"/>
        <v>9728838</v>
      </c>
    </row>
    <row r="177" spans="1:21" x14ac:dyDescent="0.25">
      <c r="A177">
        <f>'Assessed Non-TIF'!A177</f>
        <v>2024</v>
      </c>
      <c r="B177" t="str">
        <f>'Assessed Non-TIF'!B177</f>
        <v>11</v>
      </c>
      <c r="C177" t="str">
        <f>'Assessed Non-TIF'!C177</f>
        <v>3942</v>
      </c>
      <c r="D177" t="str">
        <f>'Assessed Non-TIF'!D177</f>
        <v>3942</v>
      </c>
      <c r="E177" t="str">
        <f>'Assessed Non-TIF'!E177</f>
        <v>MADRID</v>
      </c>
      <c r="F177" t="str">
        <f>'Assessed Non-TIF'!F177</f>
        <v>Madrid</v>
      </c>
      <c r="G177" s="8">
        <f>SUMIFS(TaxableValuation[Taxable Residential],TaxableValuation[Dist],$C177,TaxableValuation[Tif_NonTIF],$A$4)</f>
        <v>6675642</v>
      </c>
      <c r="H177" s="8">
        <f>SUMIFS(TaxableValuation[Taxable Ag Land],TaxableValuation[Dist],$C177,TaxableValuation[Tif_NonTIF],$A$4)</f>
        <v>0</v>
      </c>
      <c r="I177" s="8">
        <f>SUMIFS(TaxableValuation[Taxable Ag Building],TaxableValuation[Dist],$C177,TaxableValuation[Tif_NonTIF],$A$4)</f>
        <v>63</v>
      </c>
      <c r="J177" s="8">
        <f>SUMIFS(TaxableValuation[Taxable Commercial],TaxableValuation[Dist],$C177,TaxableValuation[Tif_NonTIF],$A$4)</f>
        <v>0</v>
      </c>
      <c r="K177" s="8">
        <f>SUMIFS(TaxableValuation[Taxable Industrial],TaxableValuation[Dist],$C177,TaxableValuation[Tif_NonTIF],$A$4)</f>
        <v>0</v>
      </c>
      <c r="L177" s="8">
        <f>SUMIFS(TaxableValuation[Taxable Reserved],TaxableValuation[Dist],$C177,TaxableValuation[Tif_NonTIF],$A$4)</f>
        <v>0</v>
      </c>
      <c r="M177" s="8">
        <f>SUMIFS(TaxableValuation[Taxable Reserved2],TaxableValuation[Dist],$C177,TaxableValuation[Tif_NonTIF],$A$4)</f>
        <v>0</v>
      </c>
      <c r="N177" s="8">
        <f>SUMIFS(TaxableValuation[Taxable Railroads],TaxableValuation[Dist],$C177,TaxableValuation[Tif_NonTIF],$A$4)</f>
        <v>0</v>
      </c>
      <c r="O177" s="8">
        <f>SUMIFS(TaxableValuation[Taxable Utilities],TaxableValuation[Dist],$C177,TaxableValuation[Tif_NonTIF],$A$4)</f>
        <v>0</v>
      </c>
      <c r="P177" s="8">
        <f>SUMIFS(TaxableValuation[Taxable Other],TaxableValuation[Dist],$C177,TaxableValuation[Tif_NonTIF],$A$4)</f>
        <v>0</v>
      </c>
      <c r="Q177" s="8">
        <f>SUMIFS(TaxableValuation[Taxable Gross],TaxableValuation[Dist],$C177,TaxableValuation[Tif_NonTIF],$A$4)</f>
        <v>6675705</v>
      </c>
      <c r="R177" s="8">
        <f>SUMIFS(TaxableValuation[Taxable Military Exempt],TaxableValuation[Dist],$C177,TaxableValuation[Tif_NonTIF],$A$4)</f>
        <v>0</v>
      </c>
      <c r="S177" s="8">
        <f>SUMIFS(TaxableValuation[Taxable Net],TaxableValuation[Dist],$C177,TaxableValuation[Tif_NonTIF],$A$4)</f>
        <v>6675705</v>
      </c>
      <c r="T177" s="8">
        <f>SUMIFS(TaxableValuation[Taxable Gas &amp; Elec Utilities],TaxableValuation[Dist],$C177,TaxableValuation[Tif_NonTIF],$A$4)</f>
        <v>0</v>
      </c>
      <c r="U177" s="8">
        <f t="shared" si="2"/>
        <v>6675705</v>
      </c>
    </row>
    <row r="178" spans="1:21" x14ac:dyDescent="0.25">
      <c r="A178">
        <f>'Assessed Non-TIF'!A178</f>
        <v>2024</v>
      </c>
      <c r="B178" t="str">
        <f>'Assessed Non-TIF'!B178</f>
        <v>05</v>
      </c>
      <c r="C178" t="str">
        <f>'Assessed Non-TIF'!C178</f>
        <v>4023</v>
      </c>
      <c r="D178" t="str">
        <f>'Assessed Non-TIF'!D178</f>
        <v>4023</v>
      </c>
      <c r="E178" t="str">
        <f>'Assessed Non-TIF'!E178</f>
        <v>MANSON-NORTHWEST WEBSTER</v>
      </c>
      <c r="F178" t="str">
        <f>'Assessed Non-TIF'!F178</f>
        <v>Manson-Northwest Webster</v>
      </c>
      <c r="G178" s="8">
        <f>SUMIFS(TaxableValuation[Taxable Residential],TaxableValuation[Dist],$C178,TaxableValuation[Tif_NonTIF],$A$4)</f>
        <v>0</v>
      </c>
      <c r="H178" s="8">
        <f>SUMIFS(TaxableValuation[Taxable Ag Land],TaxableValuation[Dist],$C178,TaxableValuation[Tif_NonTIF],$A$4)</f>
        <v>0</v>
      </c>
      <c r="I178" s="8">
        <f>SUMIFS(TaxableValuation[Taxable Ag Building],TaxableValuation[Dist],$C178,TaxableValuation[Tif_NonTIF],$A$4)</f>
        <v>0</v>
      </c>
      <c r="J178" s="8">
        <f>SUMIFS(TaxableValuation[Taxable Commercial],TaxableValuation[Dist],$C178,TaxableValuation[Tif_NonTIF],$A$4)</f>
        <v>1356580</v>
      </c>
      <c r="K178" s="8">
        <f>SUMIFS(TaxableValuation[Taxable Industrial],TaxableValuation[Dist],$C178,TaxableValuation[Tif_NonTIF],$A$4)</f>
        <v>51643564</v>
      </c>
      <c r="L178" s="8">
        <f>SUMIFS(TaxableValuation[Taxable Reserved],TaxableValuation[Dist],$C178,TaxableValuation[Tif_NonTIF],$A$4)</f>
        <v>0</v>
      </c>
      <c r="M178" s="8">
        <f>SUMIFS(TaxableValuation[Taxable Reserved2],TaxableValuation[Dist],$C178,TaxableValuation[Tif_NonTIF],$A$4)</f>
        <v>0</v>
      </c>
      <c r="N178" s="8">
        <f>SUMIFS(TaxableValuation[Taxable Railroads],TaxableValuation[Dist],$C178,TaxableValuation[Tif_NonTIF],$A$4)</f>
        <v>0</v>
      </c>
      <c r="O178" s="8">
        <f>SUMIFS(TaxableValuation[Taxable Utilities],TaxableValuation[Dist],$C178,TaxableValuation[Tif_NonTIF],$A$4)</f>
        <v>0</v>
      </c>
      <c r="P178" s="8">
        <f>SUMIFS(TaxableValuation[Taxable Other],TaxableValuation[Dist],$C178,TaxableValuation[Tif_NonTIF],$A$4)</f>
        <v>0</v>
      </c>
      <c r="Q178" s="8">
        <f>SUMIFS(TaxableValuation[Taxable Gross],TaxableValuation[Dist],$C178,TaxableValuation[Tif_NonTIF],$A$4)</f>
        <v>53000144</v>
      </c>
      <c r="R178" s="8">
        <f>SUMIFS(TaxableValuation[Taxable Military Exempt],TaxableValuation[Dist],$C178,TaxableValuation[Tif_NonTIF],$A$4)</f>
        <v>0</v>
      </c>
      <c r="S178" s="8">
        <f>SUMIFS(TaxableValuation[Taxable Net],TaxableValuation[Dist],$C178,TaxableValuation[Tif_NonTIF],$A$4)</f>
        <v>53000144</v>
      </c>
      <c r="T178" s="8">
        <f>SUMIFS(TaxableValuation[Taxable Gas &amp; Elec Utilities],TaxableValuation[Dist],$C178,TaxableValuation[Tif_NonTIF],$A$4)</f>
        <v>0</v>
      </c>
      <c r="U178" s="8">
        <f t="shared" si="2"/>
        <v>53000144</v>
      </c>
    </row>
    <row r="179" spans="1:21" x14ac:dyDescent="0.25">
      <c r="A179">
        <f>'Assessed Non-TIF'!A179</f>
        <v>2024</v>
      </c>
      <c r="B179" t="str">
        <f>'Assessed Non-TIF'!B179</f>
        <v>12</v>
      </c>
      <c r="C179" t="str">
        <f>'Assessed Non-TIF'!C179</f>
        <v>4033</v>
      </c>
      <c r="D179" t="str">
        <f>'Assessed Non-TIF'!D179</f>
        <v>4033</v>
      </c>
      <c r="E179" t="str">
        <f>'Assessed Non-TIF'!E179</f>
        <v>MAPLE VALLEY-ANTHON OTO</v>
      </c>
      <c r="F179" t="str">
        <f>'Assessed Non-TIF'!F179</f>
        <v>Maple Valley-Anthon Oto</v>
      </c>
      <c r="G179" s="8">
        <f>SUMIFS(TaxableValuation[Taxable Residential],TaxableValuation[Dist],$C179,TaxableValuation[Tif_NonTIF],$A$4)</f>
        <v>643325</v>
      </c>
      <c r="H179" s="8">
        <f>SUMIFS(TaxableValuation[Taxable Ag Land],TaxableValuation[Dist],$C179,TaxableValuation[Tif_NonTIF],$A$4)</f>
        <v>0</v>
      </c>
      <c r="I179" s="8">
        <f>SUMIFS(TaxableValuation[Taxable Ag Building],TaxableValuation[Dist],$C179,TaxableValuation[Tif_NonTIF],$A$4)</f>
        <v>0</v>
      </c>
      <c r="J179" s="8">
        <f>SUMIFS(TaxableValuation[Taxable Commercial],TaxableValuation[Dist],$C179,TaxableValuation[Tif_NonTIF],$A$4)</f>
        <v>3811172</v>
      </c>
      <c r="K179" s="8">
        <f>SUMIFS(TaxableValuation[Taxable Industrial],TaxableValuation[Dist],$C179,TaxableValuation[Tif_NonTIF],$A$4)</f>
        <v>38458</v>
      </c>
      <c r="L179" s="8">
        <f>SUMIFS(TaxableValuation[Taxable Reserved],TaxableValuation[Dist],$C179,TaxableValuation[Tif_NonTIF],$A$4)</f>
        <v>0</v>
      </c>
      <c r="M179" s="8">
        <f>SUMIFS(TaxableValuation[Taxable Reserved2],TaxableValuation[Dist],$C179,TaxableValuation[Tif_NonTIF],$A$4)</f>
        <v>0</v>
      </c>
      <c r="N179" s="8">
        <f>SUMIFS(TaxableValuation[Taxable Railroads],TaxableValuation[Dist],$C179,TaxableValuation[Tif_NonTIF],$A$4)</f>
        <v>0</v>
      </c>
      <c r="O179" s="8">
        <f>SUMIFS(TaxableValuation[Taxable Utilities],TaxableValuation[Dist],$C179,TaxableValuation[Tif_NonTIF],$A$4)</f>
        <v>0</v>
      </c>
      <c r="P179" s="8">
        <f>SUMIFS(TaxableValuation[Taxable Other],TaxableValuation[Dist],$C179,TaxableValuation[Tif_NonTIF],$A$4)</f>
        <v>0</v>
      </c>
      <c r="Q179" s="8">
        <f>SUMIFS(TaxableValuation[Taxable Gross],TaxableValuation[Dist],$C179,TaxableValuation[Tif_NonTIF],$A$4)</f>
        <v>4492955</v>
      </c>
      <c r="R179" s="8">
        <f>SUMIFS(TaxableValuation[Taxable Military Exempt],TaxableValuation[Dist],$C179,TaxableValuation[Tif_NonTIF],$A$4)</f>
        <v>0</v>
      </c>
      <c r="S179" s="8">
        <f>SUMIFS(TaxableValuation[Taxable Net],TaxableValuation[Dist],$C179,TaxableValuation[Tif_NonTIF],$A$4)</f>
        <v>4492955</v>
      </c>
      <c r="T179" s="8">
        <f>SUMIFS(TaxableValuation[Taxable Gas &amp; Elec Utilities],TaxableValuation[Dist],$C179,TaxableValuation[Tif_NonTIF],$A$4)</f>
        <v>0</v>
      </c>
      <c r="U179" s="8">
        <f t="shared" si="2"/>
        <v>4492955</v>
      </c>
    </row>
    <row r="180" spans="1:21" x14ac:dyDescent="0.25">
      <c r="A180">
        <f>'Assessed Non-TIF'!A180</f>
        <v>2024</v>
      </c>
      <c r="B180" t="str">
        <f>'Assessed Non-TIF'!B180</f>
        <v>09</v>
      </c>
      <c r="C180" t="str">
        <f>'Assessed Non-TIF'!C180</f>
        <v>4041</v>
      </c>
      <c r="D180" t="str">
        <f>'Assessed Non-TIF'!D180</f>
        <v>4041</v>
      </c>
      <c r="E180" t="str">
        <f>'Assessed Non-TIF'!E180</f>
        <v>MAQUOKETA</v>
      </c>
      <c r="F180" t="str">
        <f>'Assessed Non-TIF'!F180</f>
        <v>Maquoketa</v>
      </c>
      <c r="G180" s="8">
        <f>SUMIFS(TaxableValuation[Taxable Residential],TaxableValuation[Dist],$C180,TaxableValuation[Tif_NonTIF],$A$4)</f>
        <v>9017190</v>
      </c>
      <c r="H180" s="8">
        <f>SUMIFS(TaxableValuation[Taxable Ag Land],TaxableValuation[Dist],$C180,TaxableValuation[Tif_NonTIF],$A$4)</f>
        <v>0</v>
      </c>
      <c r="I180" s="8">
        <f>SUMIFS(TaxableValuation[Taxable Ag Building],TaxableValuation[Dist],$C180,TaxableValuation[Tif_NonTIF],$A$4)</f>
        <v>0</v>
      </c>
      <c r="J180" s="8">
        <f>SUMIFS(TaxableValuation[Taxable Commercial],TaxableValuation[Dist],$C180,TaxableValuation[Tif_NonTIF],$A$4)</f>
        <v>13754720</v>
      </c>
      <c r="K180" s="8">
        <f>SUMIFS(TaxableValuation[Taxable Industrial],TaxableValuation[Dist],$C180,TaxableValuation[Tif_NonTIF],$A$4)</f>
        <v>0</v>
      </c>
      <c r="L180" s="8">
        <f>SUMIFS(TaxableValuation[Taxable Reserved],TaxableValuation[Dist],$C180,TaxableValuation[Tif_NonTIF],$A$4)</f>
        <v>0</v>
      </c>
      <c r="M180" s="8">
        <f>SUMIFS(TaxableValuation[Taxable Reserved2],TaxableValuation[Dist],$C180,TaxableValuation[Tif_NonTIF],$A$4)</f>
        <v>0</v>
      </c>
      <c r="N180" s="8">
        <f>SUMIFS(TaxableValuation[Taxable Railroads],TaxableValuation[Dist],$C180,TaxableValuation[Tif_NonTIF],$A$4)</f>
        <v>0</v>
      </c>
      <c r="O180" s="8">
        <f>SUMIFS(TaxableValuation[Taxable Utilities],TaxableValuation[Dist],$C180,TaxableValuation[Tif_NonTIF],$A$4)</f>
        <v>0</v>
      </c>
      <c r="P180" s="8">
        <f>SUMIFS(TaxableValuation[Taxable Other],TaxableValuation[Dist],$C180,TaxableValuation[Tif_NonTIF],$A$4)</f>
        <v>0</v>
      </c>
      <c r="Q180" s="8">
        <f>SUMIFS(TaxableValuation[Taxable Gross],TaxableValuation[Dist],$C180,TaxableValuation[Tif_NonTIF],$A$4)</f>
        <v>22771910</v>
      </c>
      <c r="R180" s="8">
        <f>SUMIFS(TaxableValuation[Taxable Military Exempt],TaxableValuation[Dist],$C180,TaxableValuation[Tif_NonTIF],$A$4)</f>
        <v>0</v>
      </c>
      <c r="S180" s="8">
        <f>SUMIFS(TaxableValuation[Taxable Net],TaxableValuation[Dist],$C180,TaxableValuation[Tif_NonTIF],$A$4)</f>
        <v>22771910</v>
      </c>
      <c r="T180" s="8">
        <f>SUMIFS(TaxableValuation[Taxable Gas &amp; Elec Utilities],TaxableValuation[Dist],$C180,TaxableValuation[Tif_NonTIF],$A$4)</f>
        <v>0</v>
      </c>
      <c r="U180" s="8">
        <f t="shared" si="2"/>
        <v>22771910</v>
      </c>
    </row>
    <row r="181" spans="1:21" x14ac:dyDescent="0.25">
      <c r="A181">
        <f>'Assessed Non-TIF'!A181</f>
        <v>2024</v>
      </c>
      <c r="B181" t="str">
        <f>'Assessed Non-TIF'!B181</f>
        <v>01</v>
      </c>
      <c r="C181" t="str">
        <f>'Assessed Non-TIF'!C181</f>
        <v>4043</v>
      </c>
      <c r="D181" t="str">
        <f>'Assessed Non-TIF'!D181</f>
        <v>4043</v>
      </c>
      <c r="E181" t="str">
        <f>'Assessed Non-TIF'!E181</f>
        <v>MAQUOKETA VALLEY</v>
      </c>
      <c r="F181" t="str">
        <f>'Assessed Non-TIF'!F181</f>
        <v>Maquoketa Valley</v>
      </c>
      <c r="G181" s="8">
        <f>SUMIFS(TaxableValuation[Taxable Residential],TaxableValuation[Dist],$C181,TaxableValuation[Tif_NonTIF],$A$4)</f>
        <v>3308278</v>
      </c>
      <c r="H181" s="8">
        <f>SUMIFS(TaxableValuation[Taxable Ag Land],TaxableValuation[Dist],$C181,TaxableValuation[Tif_NonTIF],$A$4)</f>
        <v>0</v>
      </c>
      <c r="I181" s="8">
        <f>SUMIFS(TaxableValuation[Taxable Ag Building],TaxableValuation[Dist],$C181,TaxableValuation[Tif_NonTIF],$A$4)</f>
        <v>0</v>
      </c>
      <c r="J181" s="8">
        <f>SUMIFS(TaxableValuation[Taxable Commercial],TaxableValuation[Dist],$C181,TaxableValuation[Tif_NonTIF],$A$4)</f>
        <v>1039482</v>
      </c>
      <c r="K181" s="8">
        <f>SUMIFS(TaxableValuation[Taxable Industrial],TaxableValuation[Dist],$C181,TaxableValuation[Tif_NonTIF],$A$4)</f>
        <v>374003</v>
      </c>
      <c r="L181" s="8">
        <f>SUMIFS(TaxableValuation[Taxable Reserved],TaxableValuation[Dist],$C181,TaxableValuation[Tif_NonTIF],$A$4)</f>
        <v>0</v>
      </c>
      <c r="M181" s="8">
        <f>SUMIFS(TaxableValuation[Taxable Reserved2],TaxableValuation[Dist],$C181,TaxableValuation[Tif_NonTIF],$A$4)</f>
        <v>0</v>
      </c>
      <c r="N181" s="8">
        <f>SUMIFS(TaxableValuation[Taxable Railroads],TaxableValuation[Dist],$C181,TaxableValuation[Tif_NonTIF],$A$4)</f>
        <v>0</v>
      </c>
      <c r="O181" s="8">
        <f>SUMIFS(TaxableValuation[Taxable Utilities],TaxableValuation[Dist],$C181,TaxableValuation[Tif_NonTIF],$A$4)</f>
        <v>0</v>
      </c>
      <c r="P181" s="8">
        <f>SUMIFS(TaxableValuation[Taxable Other],TaxableValuation[Dist],$C181,TaxableValuation[Tif_NonTIF],$A$4)</f>
        <v>0</v>
      </c>
      <c r="Q181" s="8">
        <f>SUMIFS(TaxableValuation[Taxable Gross],TaxableValuation[Dist],$C181,TaxableValuation[Tif_NonTIF],$A$4)</f>
        <v>4721763</v>
      </c>
      <c r="R181" s="8">
        <f>SUMIFS(TaxableValuation[Taxable Military Exempt],TaxableValuation[Dist],$C181,TaxableValuation[Tif_NonTIF],$A$4)</f>
        <v>0</v>
      </c>
      <c r="S181" s="8">
        <f>SUMIFS(TaxableValuation[Taxable Net],TaxableValuation[Dist],$C181,TaxableValuation[Tif_NonTIF],$A$4)</f>
        <v>4721763</v>
      </c>
      <c r="T181" s="8">
        <f>SUMIFS(TaxableValuation[Taxable Gas &amp; Elec Utilities],TaxableValuation[Dist],$C181,TaxableValuation[Tif_NonTIF],$A$4)</f>
        <v>0</v>
      </c>
      <c r="U181" s="8">
        <f t="shared" si="2"/>
        <v>4721763</v>
      </c>
    </row>
    <row r="182" spans="1:21" x14ac:dyDescent="0.25">
      <c r="A182">
        <f>'Assessed Non-TIF'!A182</f>
        <v>2024</v>
      </c>
      <c r="B182" t="str">
        <f>'Assessed Non-TIF'!B182</f>
        <v>12</v>
      </c>
      <c r="C182" t="str">
        <f>'Assessed Non-TIF'!C182</f>
        <v>4068</v>
      </c>
      <c r="D182" t="str">
        <f>'Assessed Non-TIF'!D182</f>
        <v>4068</v>
      </c>
      <c r="E182" t="str">
        <f>'Assessed Non-TIF'!E182</f>
        <v>MARCUS-MERIDEN CLEGHORN</v>
      </c>
      <c r="F182" t="str">
        <f>'Assessed Non-TIF'!F182</f>
        <v>Marcus-Meriden Cleghorn</v>
      </c>
      <c r="G182" s="8">
        <f>SUMIFS(TaxableValuation[Taxable Residential],TaxableValuation[Dist],$C182,TaxableValuation[Tif_NonTIF],$A$4)</f>
        <v>96228</v>
      </c>
      <c r="H182" s="8">
        <f>SUMIFS(TaxableValuation[Taxable Ag Land],TaxableValuation[Dist],$C182,TaxableValuation[Tif_NonTIF],$A$4)</f>
        <v>0</v>
      </c>
      <c r="I182" s="8">
        <f>SUMIFS(TaxableValuation[Taxable Ag Building],TaxableValuation[Dist],$C182,TaxableValuation[Tif_NonTIF],$A$4)</f>
        <v>0</v>
      </c>
      <c r="J182" s="8">
        <f>SUMIFS(TaxableValuation[Taxable Commercial],TaxableValuation[Dist],$C182,TaxableValuation[Tif_NonTIF],$A$4)</f>
        <v>1428078</v>
      </c>
      <c r="K182" s="8">
        <f>SUMIFS(TaxableValuation[Taxable Industrial],TaxableValuation[Dist],$C182,TaxableValuation[Tif_NonTIF],$A$4)</f>
        <v>6725920</v>
      </c>
      <c r="L182" s="8">
        <f>SUMIFS(TaxableValuation[Taxable Reserved],TaxableValuation[Dist],$C182,TaxableValuation[Tif_NonTIF],$A$4)</f>
        <v>0</v>
      </c>
      <c r="M182" s="8">
        <f>SUMIFS(TaxableValuation[Taxable Reserved2],TaxableValuation[Dist],$C182,TaxableValuation[Tif_NonTIF],$A$4)</f>
        <v>0</v>
      </c>
      <c r="N182" s="8">
        <f>SUMIFS(TaxableValuation[Taxable Railroads],TaxableValuation[Dist],$C182,TaxableValuation[Tif_NonTIF],$A$4)</f>
        <v>0</v>
      </c>
      <c r="O182" s="8">
        <f>SUMIFS(TaxableValuation[Taxable Utilities],TaxableValuation[Dist],$C182,TaxableValuation[Tif_NonTIF],$A$4)</f>
        <v>0</v>
      </c>
      <c r="P182" s="8">
        <f>SUMIFS(TaxableValuation[Taxable Other],TaxableValuation[Dist],$C182,TaxableValuation[Tif_NonTIF],$A$4)</f>
        <v>0</v>
      </c>
      <c r="Q182" s="8">
        <f>SUMIFS(TaxableValuation[Taxable Gross],TaxableValuation[Dist],$C182,TaxableValuation[Tif_NonTIF],$A$4)</f>
        <v>8250226</v>
      </c>
      <c r="R182" s="8">
        <f>SUMIFS(TaxableValuation[Taxable Military Exempt],TaxableValuation[Dist],$C182,TaxableValuation[Tif_NonTIF],$A$4)</f>
        <v>0</v>
      </c>
      <c r="S182" s="8">
        <f>SUMIFS(TaxableValuation[Taxable Net],TaxableValuation[Dist],$C182,TaxableValuation[Tif_NonTIF],$A$4)</f>
        <v>8250226</v>
      </c>
      <c r="T182" s="8">
        <f>SUMIFS(TaxableValuation[Taxable Gas &amp; Elec Utilities],TaxableValuation[Dist],$C182,TaxableValuation[Tif_NonTIF],$A$4)</f>
        <v>0</v>
      </c>
      <c r="U182" s="8">
        <f t="shared" si="2"/>
        <v>8250226</v>
      </c>
    </row>
    <row r="183" spans="1:21" x14ac:dyDescent="0.25">
      <c r="A183">
        <f>'Assessed Non-TIF'!A183</f>
        <v>2024</v>
      </c>
      <c r="B183" t="str">
        <f>'Assessed Non-TIF'!B183</f>
        <v>10</v>
      </c>
      <c r="C183" t="str">
        <f>'Assessed Non-TIF'!C183</f>
        <v>4086</v>
      </c>
      <c r="D183" t="str">
        <f>'Assessed Non-TIF'!D183</f>
        <v>4086</v>
      </c>
      <c r="E183" t="str">
        <f>'Assessed Non-TIF'!E183</f>
        <v>MARION</v>
      </c>
      <c r="F183" t="str">
        <f>'Assessed Non-TIF'!F183</f>
        <v>Marion</v>
      </c>
      <c r="G183" s="8">
        <f>SUMIFS(TaxableValuation[Taxable Residential],TaxableValuation[Dist],$C183,TaxableValuation[Tif_NonTIF],$A$4)</f>
        <v>60320892</v>
      </c>
      <c r="H183" s="8">
        <f>SUMIFS(TaxableValuation[Taxable Ag Land],TaxableValuation[Dist],$C183,TaxableValuation[Tif_NonTIF],$A$4)</f>
        <v>4851</v>
      </c>
      <c r="I183" s="8">
        <f>SUMIFS(TaxableValuation[Taxable Ag Building],TaxableValuation[Dist],$C183,TaxableValuation[Tif_NonTIF],$A$4)</f>
        <v>0</v>
      </c>
      <c r="J183" s="8">
        <f>SUMIFS(TaxableValuation[Taxable Commercial],TaxableValuation[Dist],$C183,TaxableValuation[Tif_NonTIF],$A$4)</f>
        <v>18680442</v>
      </c>
      <c r="K183" s="8">
        <f>SUMIFS(TaxableValuation[Taxable Industrial],TaxableValuation[Dist],$C183,TaxableValuation[Tif_NonTIF],$A$4)</f>
        <v>996442</v>
      </c>
      <c r="L183" s="8">
        <f>SUMIFS(TaxableValuation[Taxable Reserved],TaxableValuation[Dist],$C183,TaxableValuation[Tif_NonTIF],$A$4)</f>
        <v>0</v>
      </c>
      <c r="M183" s="8">
        <f>SUMIFS(TaxableValuation[Taxable Reserved2],TaxableValuation[Dist],$C183,TaxableValuation[Tif_NonTIF],$A$4)</f>
        <v>0</v>
      </c>
      <c r="N183" s="8">
        <f>SUMIFS(TaxableValuation[Taxable Railroads],TaxableValuation[Dist],$C183,TaxableValuation[Tif_NonTIF],$A$4)</f>
        <v>0</v>
      </c>
      <c r="O183" s="8">
        <f>SUMIFS(TaxableValuation[Taxable Utilities],TaxableValuation[Dist],$C183,TaxableValuation[Tif_NonTIF],$A$4)</f>
        <v>0</v>
      </c>
      <c r="P183" s="8">
        <f>SUMIFS(TaxableValuation[Taxable Other],TaxableValuation[Dist],$C183,TaxableValuation[Tif_NonTIF],$A$4)</f>
        <v>0</v>
      </c>
      <c r="Q183" s="8">
        <f>SUMIFS(TaxableValuation[Taxable Gross],TaxableValuation[Dist],$C183,TaxableValuation[Tif_NonTIF],$A$4)</f>
        <v>80002627</v>
      </c>
      <c r="R183" s="8">
        <f>SUMIFS(TaxableValuation[Taxable Military Exempt],TaxableValuation[Dist],$C183,TaxableValuation[Tif_NonTIF],$A$4)</f>
        <v>0</v>
      </c>
      <c r="S183" s="8">
        <f>SUMIFS(TaxableValuation[Taxable Net],TaxableValuation[Dist],$C183,TaxableValuation[Tif_NonTIF],$A$4)</f>
        <v>80002627</v>
      </c>
      <c r="T183" s="8">
        <f>SUMIFS(TaxableValuation[Taxable Gas &amp; Elec Utilities],TaxableValuation[Dist],$C183,TaxableValuation[Tif_NonTIF],$A$4)</f>
        <v>0</v>
      </c>
      <c r="U183" s="8">
        <f t="shared" si="2"/>
        <v>80002627</v>
      </c>
    </row>
    <row r="184" spans="1:21" x14ac:dyDescent="0.25">
      <c r="A184">
        <f>'Assessed Non-TIF'!A184</f>
        <v>2024</v>
      </c>
      <c r="B184" t="str">
        <f>'Assessed Non-TIF'!B184</f>
        <v>07</v>
      </c>
      <c r="C184" t="str">
        <f>'Assessed Non-TIF'!C184</f>
        <v>4104</v>
      </c>
      <c r="D184" t="str">
        <f>'Assessed Non-TIF'!D184</f>
        <v>4104</v>
      </c>
      <c r="E184" t="str">
        <f>'Assessed Non-TIF'!E184</f>
        <v>MARSHALLTOWN</v>
      </c>
      <c r="F184" t="str">
        <f>'Assessed Non-TIF'!F184</f>
        <v>Marshalltown</v>
      </c>
      <c r="G184" s="8">
        <f>SUMIFS(TaxableValuation[Taxable Residential],TaxableValuation[Dist],$C184,TaxableValuation[Tif_NonTIF],$A$4)</f>
        <v>5510620</v>
      </c>
      <c r="H184" s="8">
        <f>SUMIFS(TaxableValuation[Taxable Ag Land],TaxableValuation[Dist],$C184,TaxableValuation[Tif_NonTIF],$A$4)</f>
        <v>0</v>
      </c>
      <c r="I184" s="8">
        <f>SUMIFS(TaxableValuation[Taxable Ag Building],TaxableValuation[Dist],$C184,TaxableValuation[Tif_NonTIF],$A$4)</f>
        <v>0</v>
      </c>
      <c r="J184" s="8">
        <f>SUMIFS(TaxableValuation[Taxable Commercial],TaxableValuation[Dist],$C184,TaxableValuation[Tif_NonTIF],$A$4)</f>
        <v>18916991</v>
      </c>
      <c r="K184" s="8">
        <f>SUMIFS(TaxableValuation[Taxable Industrial],TaxableValuation[Dist],$C184,TaxableValuation[Tif_NonTIF],$A$4)</f>
        <v>7717001</v>
      </c>
      <c r="L184" s="8">
        <f>SUMIFS(TaxableValuation[Taxable Reserved],TaxableValuation[Dist],$C184,TaxableValuation[Tif_NonTIF],$A$4)</f>
        <v>0</v>
      </c>
      <c r="M184" s="8">
        <f>SUMIFS(TaxableValuation[Taxable Reserved2],TaxableValuation[Dist],$C184,TaxableValuation[Tif_NonTIF],$A$4)</f>
        <v>0</v>
      </c>
      <c r="N184" s="8">
        <f>SUMIFS(TaxableValuation[Taxable Railroads],TaxableValuation[Dist],$C184,TaxableValuation[Tif_NonTIF],$A$4)</f>
        <v>0</v>
      </c>
      <c r="O184" s="8">
        <f>SUMIFS(TaxableValuation[Taxable Utilities],TaxableValuation[Dist],$C184,TaxableValuation[Tif_NonTIF],$A$4)</f>
        <v>0</v>
      </c>
      <c r="P184" s="8">
        <f>SUMIFS(TaxableValuation[Taxable Other],TaxableValuation[Dist],$C184,TaxableValuation[Tif_NonTIF],$A$4)</f>
        <v>0</v>
      </c>
      <c r="Q184" s="8">
        <f>SUMIFS(TaxableValuation[Taxable Gross],TaxableValuation[Dist],$C184,TaxableValuation[Tif_NonTIF],$A$4)</f>
        <v>32144612</v>
      </c>
      <c r="R184" s="8">
        <f>SUMIFS(TaxableValuation[Taxable Military Exempt],TaxableValuation[Dist],$C184,TaxableValuation[Tif_NonTIF],$A$4)</f>
        <v>0</v>
      </c>
      <c r="S184" s="8">
        <f>SUMIFS(TaxableValuation[Taxable Net],TaxableValuation[Dist],$C184,TaxableValuation[Tif_NonTIF],$A$4)</f>
        <v>32144612</v>
      </c>
      <c r="T184" s="8">
        <f>SUMIFS(TaxableValuation[Taxable Gas &amp; Elec Utilities],TaxableValuation[Dist],$C184,TaxableValuation[Tif_NonTIF],$A$4)</f>
        <v>0</v>
      </c>
      <c r="U184" s="8">
        <f t="shared" si="2"/>
        <v>32144612</v>
      </c>
    </row>
    <row r="185" spans="1:21" x14ac:dyDescent="0.25">
      <c r="A185">
        <f>'Assessed Non-TIF'!A185</f>
        <v>2024</v>
      </c>
      <c r="B185" t="str">
        <f>'Assessed Non-TIF'!B185</f>
        <v>11</v>
      </c>
      <c r="C185" t="str">
        <f>'Assessed Non-TIF'!C185</f>
        <v>4122</v>
      </c>
      <c r="D185" t="str">
        <f>'Assessed Non-TIF'!D185</f>
        <v>4122</v>
      </c>
      <c r="E185" t="str">
        <f>'Assessed Non-TIF'!E185</f>
        <v>MARTENSDALE-ST MARYS</v>
      </c>
      <c r="F185" t="str">
        <f>'Assessed Non-TIF'!F185</f>
        <v>Martensdale-St Marys</v>
      </c>
      <c r="G185" s="8">
        <f>SUMIFS(TaxableValuation[Taxable Residential],TaxableValuation[Dist],$C185,TaxableValuation[Tif_NonTIF],$A$4)</f>
        <v>0</v>
      </c>
      <c r="H185" s="8">
        <f>SUMIFS(TaxableValuation[Taxable Ag Land],TaxableValuation[Dist],$C185,TaxableValuation[Tif_NonTIF],$A$4)</f>
        <v>0</v>
      </c>
      <c r="I185" s="8">
        <f>SUMIFS(TaxableValuation[Taxable Ag Building],TaxableValuation[Dist],$C185,TaxableValuation[Tif_NonTIF],$A$4)</f>
        <v>0</v>
      </c>
      <c r="J185" s="8">
        <f>SUMIFS(TaxableValuation[Taxable Commercial],TaxableValuation[Dist],$C185,TaxableValuation[Tif_NonTIF],$A$4)</f>
        <v>0</v>
      </c>
      <c r="K185" s="8">
        <f>SUMIFS(TaxableValuation[Taxable Industrial],TaxableValuation[Dist],$C185,TaxableValuation[Tif_NonTIF],$A$4)</f>
        <v>0</v>
      </c>
      <c r="L185" s="8">
        <f>SUMIFS(TaxableValuation[Taxable Reserved],TaxableValuation[Dist],$C185,TaxableValuation[Tif_NonTIF],$A$4)</f>
        <v>0</v>
      </c>
      <c r="M185" s="8">
        <f>SUMIFS(TaxableValuation[Taxable Reserved2],TaxableValuation[Dist],$C185,TaxableValuation[Tif_NonTIF],$A$4)</f>
        <v>0</v>
      </c>
      <c r="N185" s="8">
        <f>SUMIFS(TaxableValuation[Taxable Railroads],TaxableValuation[Dist],$C185,TaxableValuation[Tif_NonTIF],$A$4)</f>
        <v>0</v>
      </c>
      <c r="O185" s="8">
        <f>SUMIFS(TaxableValuation[Taxable Utilities],TaxableValuation[Dist],$C185,TaxableValuation[Tif_NonTIF],$A$4)</f>
        <v>0</v>
      </c>
      <c r="P185" s="8">
        <f>SUMIFS(TaxableValuation[Taxable Other],TaxableValuation[Dist],$C185,TaxableValuation[Tif_NonTIF],$A$4)</f>
        <v>0</v>
      </c>
      <c r="Q185" s="8">
        <f>SUMIFS(TaxableValuation[Taxable Gross],TaxableValuation[Dist],$C185,TaxableValuation[Tif_NonTIF],$A$4)</f>
        <v>0</v>
      </c>
      <c r="R185" s="8">
        <f>SUMIFS(TaxableValuation[Taxable Military Exempt],TaxableValuation[Dist],$C185,TaxableValuation[Tif_NonTIF],$A$4)</f>
        <v>0</v>
      </c>
      <c r="S185" s="8">
        <f>SUMIFS(TaxableValuation[Taxable Net],TaxableValuation[Dist],$C185,TaxableValuation[Tif_NonTIF],$A$4)</f>
        <v>0</v>
      </c>
      <c r="T185" s="8">
        <f>SUMIFS(TaxableValuation[Taxable Gas &amp; Elec Utilities],TaxableValuation[Dist],$C185,TaxableValuation[Tif_NonTIF],$A$4)</f>
        <v>0</v>
      </c>
      <c r="U185" s="8">
        <f t="shared" si="2"/>
        <v>0</v>
      </c>
    </row>
    <row r="186" spans="1:21" x14ac:dyDescent="0.25">
      <c r="A186">
        <f>'Assessed Non-TIF'!A186</f>
        <v>2024</v>
      </c>
      <c r="B186" t="str">
        <f>'Assessed Non-TIF'!B186</f>
        <v>07</v>
      </c>
      <c r="C186" t="str">
        <f>'Assessed Non-TIF'!C186</f>
        <v>4131</v>
      </c>
      <c r="D186" t="str">
        <f>'Assessed Non-TIF'!D186</f>
        <v>4131</v>
      </c>
      <c r="E186" t="str">
        <f>'Assessed Non-TIF'!E186</f>
        <v>MASON CITY</v>
      </c>
      <c r="F186" t="str">
        <f>'Assessed Non-TIF'!F186</f>
        <v>Mason City</v>
      </c>
      <c r="G186" s="8">
        <f>SUMIFS(TaxableValuation[Taxable Residential],TaxableValuation[Dist],$C186,TaxableValuation[Tif_NonTIF],$A$4)</f>
        <v>4670046</v>
      </c>
      <c r="H186" s="8">
        <f>SUMIFS(TaxableValuation[Taxable Ag Land],TaxableValuation[Dist],$C186,TaxableValuation[Tif_NonTIF],$A$4)</f>
        <v>0</v>
      </c>
      <c r="I186" s="8">
        <f>SUMIFS(TaxableValuation[Taxable Ag Building],TaxableValuation[Dist],$C186,TaxableValuation[Tif_NonTIF],$A$4)</f>
        <v>0</v>
      </c>
      <c r="J186" s="8">
        <f>SUMIFS(TaxableValuation[Taxable Commercial],TaxableValuation[Dist],$C186,TaxableValuation[Tif_NonTIF],$A$4)</f>
        <v>37393298</v>
      </c>
      <c r="K186" s="8">
        <f>SUMIFS(TaxableValuation[Taxable Industrial],TaxableValuation[Dist],$C186,TaxableValuation[Tif_NonTIF],$A$4)</f>
        <v>5664534</v>
      </c>
      <c r="L186" s="8">
        <f>SUMIFS(TaxableValuation[Taxable Reserved],TaxableValuation[Dist],$C186,TaxableValuation[Tif_NonTIF],$A$4)</f>
        <v>0</v>
      </c>
      <c r="M186" s="8">
        <f>SUMIFS(TaxableValuation[Taxable Reserved2],TaxableValuation[Dist],$C186,TaxableValuation[Tif_NonTIF],$A$4)</f>
        <v>0</v>
      </c>
      <c r="N186" s="8">
        <f>SUMIFS(TaxableValuation[Taxable Railroads],TaxableValuation[Dist],$C186,TaxableValuation[Tif_NonTIF],$A$4)</f>
        <v>0</v>
      </c>
      <c r="O186" s="8">
        <f>SUMIFS(TaxableValuation[Taxable Utilities],TaxableValuation[Dist],$C186,TaxableValuation[Tif_NonTIF],$A$4)</f>
        <v>0</v>
      </c>
      <c r="P186" s="8">
        <f>SUMIFS(TaxableValuation[Taxable Other],TaxableValuation[Dist],$C186,TaxableValuation[Tif_NonTIF],$A$4)</f>
        <v>0</v>
      </c>
      <c r="Q186" s="8">
        <f>SUMIFS(TaxableValuation[Taxable Gross],TaxableValuation[Dist],$C186,TaxableValuation[Tif_NonTIF],$A$4)</f>
        <v>47727878</v>
      </c>
      <c r="R186" s="8">
        <f>SUMIFS(TaxableValuation[Taxable Military Exempt],TaxableValuation[Dist],$C186,TaxableValuation[Tif_NonTIF],$A$4)</f>
        <v>0</v>
      </c>
      <c r="S186" s="8">
        <f>SUMIFS(TaxableValuation[Taxable Net],TaxableValuation[Dist],$C186,TaxableValuation[Tif_NonTIF],$A$4)</f>
        <v>47727878</v>
      </c>
      <c r="T186" s="8">
        <f>SUMIFS(TaxableValuation[Taxable Gas &amp; Elec Utilities],TaxableValuation[Dist],$C186,TaxableValuation[Tif_NonTIF],$A$4)</f>
        <v>0</v>
      </c>
      <c r="U186" s="8">
        <f t="shared" si="2"/>
        <v>47727878</v>
      </c>
    </row>
    <row r="187" spans="1:21" x14ac:dyDescent="0.25">
      <c r="A187">
        <f>'Assessed Non-TIF'!A187</f>
        <v>2024</v>
      </c>
      <c r="B187" t="str">
        <f>'Assessed Non-TIF'!B187</f>
        <v>15</v>
      </c>
      <c r="C187" t="str">
        <f>'Assessed Non-TIF'!C187</f>
        <v>4203</v>
      </c>
      <c r="D187" t="str">
        <f>'Assessed Non-TIF'!D187</f>
        <v>4203</v>
      </c>
      <c r="E187" t="str">
        <f>'Assessed Non-TIF'!E187</f>
        <v>MEDIAPOLIS</v>
      </c>
      <c r="F187" t="str">
        <f>'Assessed Non-TIF'!F187</f>
        <v>Mediapolis</v>
      </c>
      <c r="G187" s="8">
        <f>SUMIFS(TaxableValuation[Taxable Residential],TaxableValuation[Dist],$C187,TaxableValuation[Tif_NonTIF],$A$4)</f>
        <v>3389728</v>
      </c>
      <c r="H187" s="8">
        <f>SUMIFS(TaxableValuation[Taxable Ag Land],TaxableValuation[Dist],$C187,TaxableValuation[Tif_NonTIF],$A$4)</f>
        <v>6103</v>
      </c>
      <c r="I187" s="8">
        <f>SUMIFS(TaxableValuation[Taxable Ag Building],TaxableValuation[Dist],$C187,TaxableValuation[Tif_NonTIF],$A$4)</f>
        <v>0</v>
      </c>
      <c r="J187" s="8">
        <f>SUMIFS(TaxableValuation[Taxable Commercial],TaxableValuation[Dist],$C187,TaxableValuation[Tif_NonTIF],$A$4)</f>
        <v>630352</v>
      </c>
      <c r="K187" s="8">
        <f>SUMIFS(TaxableValuation[Taxable Industrial],TaxableValuation[Dist],$C187,TaxableValuation[Tif_NonTIF],$A$4)</f>
        <v>0</v>
      </c>
      <c r="L187" s="8">
        <f>SUMIFS(TaxableValuation[Taxable Reserved],TaxableValuation[Dist],$C187,TaxableValuation[Tif_NonTIF],$A$4)</f>
        <v>0</v>
      </c>
      <c r="M187" s="8">
        <f>SUMIFS(TaxableValuation[Taxable Reserved2],TaxableValuation[Dist],$C187,TaxableValuation[Tif_NonTIF],$A$4)</f>
        <v>0</v>
      </c>
      <c r="N187" s="8">
        <f>SUMIFS(TaxableValuation[Taxable Railroads],TaxableValuation[Dist],$C187,TaxableValuation[Tif_NonTIF],$A$4)</f>
        <v>0</v>
      </c>
      <c r="O187" s="8">
        <f>SUMIFS(TaxableValuation[Taxable Utilities],TaxableValuation[Dist],$C187,TaxableValuation[Tif_NonTIF],$A$4)</f>
        <v>0</v>
      </c>
      <c r="P187" s="8">
        <f>SUMIFS(TaxableValuation[Taxable Other],TaxableValuation[Dist],$C187,TaxableValuation[Tif_NonTIF],$A$4)</f>
        <v>0</v>
      </c>
      <c r="Q187" s="8">
        <f>SUMIFS(TaxableValuation[Taxable Gross],TaxableValuation[Dist],$C187,TaxableValuation[Tif_NonTIF],$A$4)</f>
        <v>4026183</v>
      </c>
      <c r="R187" s="8">
        <f>SUMIFS(TaxableValuation[Taxable Military Exempt],TaxableValuation[Dist],$C187,TaxableValuation[Tif_NonTIF],$A$4)</f>
        <v>3704</v>
      </c>
      <c r="S187" s="8">
        <f>SUMIFS(TaxableValuation[Taxable Net],TaxableValuation[Dist],$C187,TaxableValuation[Tif_NonTIF],$A$4)</f>
        <v>4022479</v>
      </c>
      <c r="T187" s="8">
        <f>SUMIFS(TaxableValuation[Taxable Gas &amp; Elec Utilities],TaxableValuation[Dist],$C187,TaxableValuation[Tif_NonTIF],$A$4)</f>
        <v>0</v>
      </c>
      <c r="U187" s="8">
        <f t="shared" si="2"/>
        <v>4022479</v>
      </c>
    </row>
    <row r="188" spans="1:21" x14ac:dyDescent="0.25">
      <c r="A188">
        <f>'Assessed Non-TIF'!A188</f>
        <v>2024</v>
      </c>
      <c r="B188" t="str">
        <f>'Assessed Non-TIF'!B188</f>
        <v>11</v>
      </c>
      <c r="C188" t="str">
        <f>'Assessed Non-TIF'!C188</f>
        <v>4212</v>
      </c>
      <c r="D188" t="str">
        <f>'Assessed Non-TIF'!D188</f>
        <v>4212</v>
      </c>
      <c r="E188" t="str">
        <f>'Assessed Non-TIF'!E188</f>
        <v>MELCHER-DALLAS</v>
      </c>
      <c r="F188" t="str">
        <f>'Assessed Non-TIF'!F188</f>
        <v>Melcher-Dallas</v>
      </c>
      <c r="G188" s="8">
        <f>SUMIFS(TaxableValuation[Taxable Residential],TaxableValuation[Dist],$C188,TaxableValuation[Tif_NonTIF],$A$4)</f>
        <v>0</v>
      </c>
      <c r="H188" s="8">
        <f>SUMIFS(TaxableValuation[Taxable Ag Land],TaxableValuation[Dist],$C188,TaxableValuation[Tif_NonTIF],$A$4)</f>
        <v>0</v>
      </c>
      <c r="I188" s="8">
        <f>SUMIFS(TaxableValuation[Taxable Ag Building],TaxableValuation[Dist],$C188,TaxableValuation[Tif_NonTIF],$A$4)</f>
        <v>0</v>
      </c>
      <c r="J188" s="8">
        <f>SUMIFS(TaxableValuation[Taxable Commercial],TaxableValuation[Dist],$C188,TaxableValuation[Tif_NonTIF],$A$4)</f>
        <v>0</v>
      </c>
      <c r="K188" s="8">
        <f>SUMIFS(TaxableValuation[Taxable Industrial],TaxableValuation[Dist],$C188,TaxableValuation[Tif_NonTIF],$A$4)</f>
        <v>0</v>
      </c>
      <c r="L188" s="8">
        <f>SUMIFS(TaxableValuation[Taxable Reserved],TaxableValuation[Dist],$C188,TaxableValuation[Tif_NonTIF],$A$4)</f>
        <v>0</v>
      </c>
      <c r="M188" s="8">
        <f>SUMIFS(TaxableValuation[Taxable Reserved2],TaxableValuation[Dist],$C188,TaxableValuation[Tif_NonTIF],$A$4)</f>
        <v>0</v>
      </c>
      <c r="N188" s="8">
        <f>SUMIFS(TaxableValuation[Taxable Railroads],TaxableValuation[Dist],$C188,TaxableValuation[Tif_NonTIF],$A$4)</f>
        <v>0</v>
      </c>
      <c r="O188" s="8">
        <f>SUMIFS(TaxableValuation[Taxable Utilities],TaxableValuation[Dist],$C188,TaxableValuation[Tif_NonTIF],$A$4)</f>
        <v>0</v>
      </c>
      <c r="P188" s="8">
        <f>SUMIFS(TaxableValuation[Taxable Other],TaxableValuation[Dist],$C188,TaxableValuation[Tif_NonTIF],$A$4)</f>
        <v>0</v>
      </c>
      <c r="Q188" s="8">
        <f>SUMIFS(TaxableValuation[Taxable Gross],TaxableValuation[Dist],$C188,TaxableValuation[Tif_NonTIF],$A$4)</f>
        <v>0</v>
      </c>
      <c r="R188" s="8">
        <f>SUMIFS(TaxableValuation[Taxable Military Exempt],TaxableValuation[Dist],$C188,TaxableValuation[Tif_NonTIF],$A$4)</f>
        <v>0</v>
      </c>
      <c r="S188" s="8">
        <f>SUMIFS(TaxableValuation[Taxable Net],TaxableValuation[Dist],$C188,TaxableValuation[Tif_NonTIF],$A$4)</f>
        <v>0</v>
      </c>
      <c r="T188" s="8">
        <f>SUMIFS(TaxableValuation[Taxable Gas &amp; Elec Utilities],TaxableValuation[Dist],$C188,TaxableValuation[Tif_NonTIF],$A$4)</f>
        <v>0</v>
      </c>
      <c r="U188" s="8">
        <f t="shared" si="2"/>
        <v>0</v>
      </c>
    </row>
    <row r="189" spans="1:21" x14ac:dyDescent="0.25">
      <c r="A189">
        <f>'Assessed Non-TIF'!A189</f>
        <v>2024</v>
      </c>
      <c r="B189" t="str">
        <f>'Assessed Non-TIF'!B189</f>
        <v>01</v>
      </c>
      <c r="C189" t="str">
        <f>'Assessed Non-TIF'!C189</f>
        <v>4419</v>
      </c>
      <c r="D189" t="str">
        <f>'Assessed Non-TIF'!D189</f>
        <v>4419</v>
      </c>
      <c r="E189" t="str">
        <f>'Assessed Non-TIF'!E189</f>
        <v>MFL MAR MAC</v>
      </c>
      <c r="F189" t="str">
        <f>'Assessed Non-TIF'!F189</f>
        <v>MFL Mar Mac</v>
      </c>
      <c r="G189" s="8">
        <f>SUMIFS(TaxableValuation[Taxable Residential],TaxableValuation[Dist],$C189,TaxableValuation[Tif_NonTIF],$A$4)</f>
        <v>18364158</v>
      </c>
      <c r="H189" s="8">
        <f>SUMIFS(TaxableValuation[Taxable Ag Land],TaxableValuation[Dist],$C189,TaxableValuation[Tif_NonTIF],$A$4)</f>
        <v>127894</v>
      </c>
      <c r="I189" s="8">
        <f>SUMIFS(TaxableValuation[Taxable Ag Building],TaxableValuation[Dist],$C189,TaxableValuation[Tif_NonTIF],$A$4)</f>
        <v>1648</v>
      </c>
      <c r="J189" s="8">
        <f>SUMIFS(TaxableValuation[Taxable Commercial],TaxableValuation[Dist],$C189,TaxableValuation[Tif_NonTIF],$A$4)</f>
        <v>7441606</v>
      </c>
      <c r="K189" s="8">
        <f>SUMIFS(TaxableValuation[Taxable Industrial],TaxableValuation[Dist],$C189,TaxableValuation[Tif_NonTIF],$A$4)</f>
        <v>950181</v>
      </c>
      <c r="L189" s="8">
        <f>SUMIFS(TaxableValuation[Taxable Reserved],TaxableValuation[Dist],$C189,TaxableValuation[Tif_NonTIF],$A$4)</f>
        <v>0</v>
      </c>
      <c r="M189" s="8">
        <f>SUMIFS(TaxableValuation[Taxable Reserved2],TaxableValuation[Dist],$C189,TaxableValuation[Tif_NonTIF],$A$4)</f>
        <v>0</v>
      </c>
      <c r="N189" s="8">
        <f>SUMIFS(TaxableValuation[Taxable Railroads],TaxableValuation[Dist],$C189,TaxableValuation[Tif_NonTIF],$A$4)</f>
        <v>0</v>
      </c>
      <c r="O189" s="8">
        <f>SUMIFS(TaxableValuation[Taxable Utilities],TaxableValuation[Dist],$C189,TaxableValuation[Tif_NonTIF],$A$4)</f>
        <v>0</v>
      </c>
      <c r="P189" s="8">
        <f>SUMIFS(TaxableValuation[Taxable Other],TaxableValuation[Dist],$C189,TaxableValuation[Tif_NonTIF],$A$4)</f>
        <v>0</v>
      </c>
      <c r="Q189" s="8">
        <f>SUMIFS(TaxableValuation[Taxable Gross],TaxableValuation[Dist],$C189,TaxableValuation[Tif_NonTIF],$A$4)</f>
        <v>26885487</v>
      </c>
      <c r="R189" s="8">
        <f>SUMIFS(TaxableValuation[Taxable Military Exempt],TaxableValuation[Dist],$C189,TaxableValuation[Tif_NonTIF],$A$4)</f>
        <v>11112</v>
      </c>
      <c r="S189" s="8">
        <f>SUMIFS(TaxableValuation[Taxable Net],TaxableValuation[Dist],$C189,TaxableValuation[Tif_NonTIF],$A$4)</f>
        <v>26874375</v>
      </c>
      <c r="T189" s="8">
        <f>SUMIFS(TaxableValuation[Taxable Gas &amp; Elec Utilities],TaxableValuation[Dist],$C189,TaxableValuation[Tif_NonTIF],$A$4)</f>
        <v>0</v>
      </c>
      <c r="U189" s="8">
        <f t="shared" si="2"/>
        <v>26874375</v>
      </c>
    </row>
    <row r="190" spans="1:21" x14ac:dyDescent="0.25">
      <c r="A190">
        <f>'Assessed Non-TIF'!A190</f>
        <v>2024</v>
      </c>
      <c r="B190" t="str">
        <f>'Assessed Non-TIF'!B190</f>
        <v>10</v>
      </c>
      <c r="C190" t="str">
        <f>'Assessed Non-TIF'!C190</f>
        <v>4269</v>
      </c>
      <c r="D190" t="str">
        <f>'Assessed Non-TIF'!D190</f>
        <v>4269</v>
      </c>
      <c r="E190" t="str">
        <f>'Assessed Non-TIF'!E190</f>
        <v>MIDLAND</v>
      </c>
      <c r="F190" t="str">
        <f>'Assessed Non-TIF'!F190</f>
        <v>Midland</v>
      </c>
      <c r="G190" s="8">
        <f>SUMIFS(TaxableValuation[Taxable Residential],TaxableValuation[Dist],$C190,TaxableValuation[Tif_NonTIF],$A$4)</f>
        <v>0</v>
      </c>
      <c r="H190" s="8">
        <f>SUMIFS(TaxableValuation[Taxable Ag Land],TaxableValuation[Dist],$C190,TaxableValuation[Tif_NonTIF],$A$4)</f>
        <v>0</v>
      </c>
      <c r="I190" s="8">
        <f>SUMIFS(TaxableValuation[Taxable Ag Building],TaxableValuation[Dist],$C190,TaxableValuation[Tif_NonTIF],$A$4)</f>
        <v>0</v>
      </c>
      <c r="J190" s="8">
        <f>SUMIFS(TaxableValuation[Taxable Commercial],TaxableValuation[Dist],$C190,TaxableValuation[Tif_NonTIF],$A$4)</f>
        <v>309619</v>
      </c>
      <c r="K190" s="8">
        <f>SUMIFS(TaxableValuation[Taxable Industrial],TaxableValuation[Dist],$C190,TaxableValuation[Tif_NonTIF],$A$4)</f>
        <v>0</v>
      </c>
      <c r="L190" s="8">
        <f>SUMIFS(TaxableValuation[Taxable Reserved],TaxableValuation[Dist],$C190,TaxableValuation[Tif_NonTIF],$A$4)</f>
        <v>0</v>
      </c>
      <c r="M190" s="8">
        <f>SUMIFS(TaxableValuation[Taxable Reserved2],TaxableValuation[Dist],$C190,TaxableValuation[Tif_NonTIF],$A$4)</f>
        <v>0</v>
      </c>
      <c r="N190" s="8">
        <f>SUMIFS(TaxableValuation[Taxable Railroads],TaxableValuation[Dist],$C190,TaxableValuation[Tif_NonTIF],$A$4)</f>
        <v>0</v>
      </c>
      <c r="O190" s="8">
        <f>SUMIFS(TaxableValuation[Taxable Utilities],TaxableValuation[Dist],$C190,TaxableValuation[Tif_NonTIF],$A$4)</f>
        <v>0</v>
      </c>
      <c r="P190" s="8">
        <f>SUMIFS(TaxableValuation[Taxable Other],TaxableValuation[Dist],$C190,TaxableValuation[Tif_NonTIF],$A$4)</f>
        <v>0</v>
      </c>
      <c r="Q190" s="8">
        <f>SUMIFS(TaxableValuation[Taxable Gross],TaxableValuation[Dist],$C190,TaxableValuation[Tif_NonTIF],$A$4)</f>
        <v>309619</v>
      </c>
      <c r="R190" s="8">
        <f>SUMIFS(TaxableValuation[Taxable Military Exempt],TaxableValuation[Dist],$C190,TaxableValuation[Tif_NonTIF],$A$4)</f>
        <v>0</v>
      </c>
      <c r="S190" s="8">
        <f>SUMIFS(TaxableValuation[Taxable Net],TaxableValuation[Dist],$C190,TaxableValuation[Tif_NonTIF],$A$4)</f>
        <v>309619</v>
      </c>
      <c r="T190" s="8">
        <f>SUMIFS(TaxableValuation[Taxable Gas &amp; Elec Utilities],TaxableValuation[Dist],$C190,TaxableValuation[Tif_NonTIF],$A$4)</f>
        <v>0</v>
      </c>
      <c r="U190" s="8">
        <f t="shared" si="2"/>
        <v>309619</v>
      </c>
    </row>
    <row r="191" spans="1:21" x14ac:dyDescent="0.25">
      <c r="A191">
        <f>'Assessed Non-TIF'!A191</f>
        <v>2024</v>
      </c>
      <c r="B191" t="str">
        <f>'Assessed Non-TIF'!B191</f>
        <v>10</v>
      </c>
      <c r="C191" t="str">
        <f>'Assessed Non-TIF'!C191</f>
        <v>4271</v>
      </c>
      <c r="D191" t="str">
        <f>'Assessed Non-TIF'!D191</f>
        <v>4271</v>
      </c>
      <c r="E191" t="str">
        <f>'Assessed Non-TIF'!E191</f>
        <v>MID-PRAIRIE</v>
      </c>
      <c r="F191" t="str">
        <f>'Assessed Non-TIF'!F191</f>
        <v>Mid-Prairie</v>
      </c>
      <c r="G191" s="8">
        <f>SUMIFS(TaxableValuation[Taxable Residential],TaxableValuation[Dist],$C191,TaxableValuation[Tif_NonTIF],$A$4)</f>
        <v>12677290</v>
      </c>
      <c r="H191" s="8">
        <f>SUMIFS(TaxableValuation[Taxable Ag Land],TaxableValuation[Dist],$C191,TaxableValuation[Tif_NonTIF],$A$4)</f>
        <v>0</v>
      </c>
      <c r="I191" s="8">
        <f>SUMIFS(TaxableValuation[Taxable Ag Building],TaxableValuation[Dist],$C191,TaxableValuation[Tif_NonTIF],$A$4)</f>
        <v>0</v>
      </c>
      <c r="J191" s="8">
        <f>SUMIFS(TaxableValuation[Taxable Commercial],TaxableValuation[Dist],$C191,TaxableValuation[Tif_NonTIF],$A$4)</f>
        <v>947361</v>
      </c>
      <c r="K191" s="8">
        <f>SUMIFS(TaxableValuation[Taxable Industrial],TaxableValuation[Dist],$C191,TaxableValuation[Tif_NonTIF],$A$4)</f>
        <v>302092</v>
      </c>
      <c r="L191" s="8">
        <f>SUMIFS(TaxableValuation[Taxable Reserved],TaxableValuation[Dist],$C191,TaxableValuation[Tif_NonTIF],$A$4)</f>
        <v>0</v>
      </c>
      <c r="M191" s="8">
        <f>SUMIFS(TaxableValuation[Taxable Reserved2],TaxableValuation[Dist],$C191,TaxableValuation[Tif_NonTIF],$A$4)</f>
        <v>0</v>
      </c>
      <c r="N191" s="8">
        <f>SUMIFS(TaxableValuation[Taxable Railroads],TaxableValuation[Dist],$C191,TaxableValuation[Tif_NonTIF],$A$4)</f>
        <v>0</v>
      </c>
      <c r="O191" s="8">
        <f>SUMIFS(TaxableValuation[Taxable Utilities],TaxableValuation[Dist],$C191,TaxableValuation[Tif_NonTIF],$A$4)</f>
        <v>0</v>
      </c>
      <c r="P191" s="8">
        <f>SUMIFS(TaxableValuation[Taxable Other],TaxableValuation[Dist],$C191,TaxableValuation[Tif_NonTIF],$A$4)</f>
        <v>0</v>
      </c>
      <c r="Q191" s="8">
        <f>SUMIFS(TaxableValuation[Taxable Gross],TaxableValuation[Dist],$C191,TaxableValuation[Tif_NonTIF],$A$4)</f>
        <v>13926743</v>
      </c>
      <c r="R191" s="8">
        <f>SUMIFS(TaxableValuation[Taxable Military Exempt],TaxableValuation[Dist],$C191,TaxableValuation[Tif_NonTIF],$A$4)</f>
        <v>0</v>
      </c>
      <c r="S191" s="8">
        <f>SUMIFS(TaxableValuation[Taxable Net],TaxableValuation[Dist],$C191,TaxableValuation[Tif_NonTIF],$A$4)</f>
        <v>13926743</v>
      </c>
      <c r="T191" s="8">
        <f>SUMIFS(TaxableValuation[Taxable Gas &amp; Elec Utilities],TaxableValuation[Dist],$C191,TaxableValuation[Tif_NonTIF],$A$4)</f>
        <v>0</v>
      </c>
      <c r="U191" s="8">
        <f t="shared" si="2"/>
        <v>13926743</v>
      </c>
    </row>
    <row r="192" spans="1:21" x14ac:dyDescent="0.25">
      <c r="A192">
        <f>'Assessed Non-TIF'!A192</f>
        <v>2024</v>
      </c>
      <c r="B192" t="str">
        <f>'Assessed Non-TIF'!B192</f>
        <v>13</v>
      </c>
      <c r="C192" t="str">
        <f>'Assessed Non-TIF'!C192</f>
        <v>4356</v>
      </c>
      <c r="D192" t="str">
        <f>'Assessed Non-TIF'!D192</f>
        <v>4356</v>
      </c>
      <c r="E192" t="str">
        <f>'Assessed Non-TIF'!E192</f>
        <v>MISSOURI VALLEY</v>
      </c>
      <c r="F192" t="str">
        <f>'Assessed Non-TIF'!F192</f>
        <v>Missouri Valley</v>
      </c>
      <c r="G192" s="8">
        <f>SUMIFS(TaxableValuation[Taxable Residential],TaxableValuation[Dist],$C192,TaxableValuation[Tif_NonTIF],$A$4)</f>
        <v>0</v>
      </c>
      <c r="H192" s="8">
        <f>SUMIFS(TaxableValuation[Taxable Ag Land],TaxableValuation[Dist],$C192,TaxableValuation[Tif_NonTIF],$A$4)</f>
        <v>0</v>
      </c>
      <c r="I192" s="8">
        <f>SUMIFS(TaxableValuation[Taxable Ag Building],TaxableValuation[Dist],$C192,TaxableValuation[Tif_NonTIF],$A$4)</f>
        <v>0</v>
      </c>
      <c r="J192" s="8">
        <f>SUMIFS(TaxableValuation[Taxable Commercial],TaxableValuation[Dist],$C192,TaxableValuation[Tif_NonTIF],$A$4)</f>
        <v>0</v>
      </c>
      <c r="K192" s="8">
        <f>SUMIFS(TaxableValuation[Taxable Industrial],TaxableValuation[Dist],$C192,TaxableValuation[Tif_NonTIF],$A$4)</f>
        <v>0</v>
      </c>
      <c r="L192" s="8">
        <f>SUMIFS(TaxableValuation[Taxable Reserved],TaxableValuation[Dist],$C192,TaxableValuation[Tif_NonTIF],$A$4)</f>
        <v>0</v>
      </c>
      <c r="M192" s="8">
        <f>SUMIFS(TaxableValuation[Taxable Reserved2],TaxableValuation[Dist],$C192,TaxableValuation[Tif_NonTIF],$A$4)</f>
        <v>0</v>
      </c>
      <c r="N192" s="8">
        <f>SUMIFS(TaxableValuation[Taxable Railroads],TaxableValuation[Dist],$C192,TaxableValuation[Tif_NonTIF],$A$4)</f>
        <v>0</v>
      </c>
      <c r="O192" s="8">
        <f>SUMIFS(TaxableValuation[Taxable Utilities],TaxableValuation[Dist],$C192,TaxableValuation[Tif_NonTIF],$A$4)</f>
        <v>0</v>
      </c>
      <c r="P192" s="8">
        <f>SUMIFS(TaxableValuation[Taxable Other],TaxableValuation[Dist],$C192,TaxableValuation[Tif_NonTIF],$A$4)</f>
        <v>0</v>
      </c>
      <c r="Q192" s="8">
        <f>SUMIFS(TaxableValuation[Taxable Gross],TaxableValuation[Dist],$C192,TaxableValuation[Tif_NonTIF],$A$4)</f>
        <v>0</v>
      </c>
      <c r="R192" s="8">
        <f>SUMIFS(TaxableValuation[Taxable Military Exempt],TaxableValuation[Dist],$C192,TaxableValuation[Tif_NonTIF],$A$4)</f>
        <v>0</v>
      </c>
      <c r="S192" s="8">
        <f>SUMIFS(TaxableValuation[Taxable Net],TaxableValuation[Dist],$C192,TaxableValuation[Tif_NonTIF],$A$4)</f>
        <v>0</v>
      </c>
      <c r="T192" s="8">
        <f>SUMIFS(TaxableValuation[Taxable Gas &amp; Elec Utilities],TaxableValuation[Dist],$C192,TaxableValuation[Tif_NonTIF],$A$4)</f>
        <v>0</v>
      </c>
      <c r="U192" s="8">
        <f t="shared" si="2"/>
        <v>0</v>
      </c>
    </row>
    <row r="193" spans="1:21" x14ac:dyDescent="0.25">
      <c r="A193">
        <f>'Assessed Non-TIF'!A193</f>
        <v>2024</v>
      </c>
      <c r="B193" t="str">
        <f>'Assessed Non-TIF'!B193</f>
        <v>12</v>
      </c>
      <c r="C193" t="str">
        <f>'Assessed Non-TIF'!C193</f>
        <v>4149</v>
      </c>
      <c r="D193" t="str">
        <f>'Assessed Non-TIF'!D193</f>
        <v>4149</v>
      </c>
      <c r="E193" t="str">
        <f>'Assessed Non-TIF'!E193</f>
        <v>MOC-FLOYD VALLEY</v>
      </c>
      <c r="F193" t="str">
        <f>'Assessed Non-TIF'!F193</f>
        <v>Moc-Floyd Valley</v>
      </c>
      <c r="G193" s="8">
        <f>SUMIFS(TaxableValuation[Taxable Residential],TaxableValuation[Dist],$C193,TaxableValuation[Tif_NonTIF],$A$4)</f>
        <v>31068273</v>
      </c>
      <c r="H193" s="8">
        <f>SUMIFS(TaxableValuation[Taxable Ag Land],TaxableValuation[Dist],$C193,TaxableValuation[Tif_NonTIF],$A$4)</f>
        <v>0</v>
      </c>
      <c r="I193" s="8">
        <f>SUMIFS(TaxableValuation[Taxable Ag Building],TaxableValuation[Dist],$C193,TaxableValuation[Tif_NonTIF],$A$4)</f>
        <v>0</v>
      </c>
      <c r="J193" s="8">
        <f>SUMIFS(TaxableValuation[Taxable Commercial],TaxableValuation[Dist],$C193,TaxableValuation[Tif_NonTIF],$A$4)</f>
        <v>18822002</v>
      </c>
      <c r="K193" s="8">
        <f>SUMIFS(TaxableValuation[Taxable Industrial],TaxableValuation[Dist],$C193,TaxableValuation[Tif_NonTIF],$A$4)</f>
        <v>15466149</v>
      </c>
      <c r="L193" s="8">
        <f>SUMIFS(TaxableValuation[Taxable Reserved],TaxableValuation[Dist],$C193,TaxableValuation[Tif_NonTIF],$A$4)</f>
        <v>0</v>
      </c>
      <c r="M193" s="8">
        <f>SUMIFS(TaxableValuation[Taxable Reserved2],TaxableValuation[Dist],$C193,TaxableValuation[Tif_NonTIF],$A$4)</f>
        <v>0</v>
      </c>
      <c r="N193" s="8">
        <f>SUMIFS(TaxableValuation[Taxable Railroads],TaxableValuation[Dist],$C193,TaxableValuation[Tif_NonTIF],$A$4)</f>
        <v>0</v>
      </c>
      <c r="O193" s="8">
        <f>SUMIFS(TaxableValuation[Taxable Utilities],TaxableValuation[Dist],$C193,TaxableValuation[Tif_NonTIF],$A$4)</f>
        <v>0</v>
      </c>
      <c r="P193" s="8">
        <f>SUMIFS(TaxableValuation[Taxable Other],TaxableValuation[Dist],$C193,TaxableValuation[Tif_NonTIF],$A$4)</f>
        <v>0</v>
      </c>
      <c r="Q193" s="8">
        <f>SUMIFS(TaxableValuation[Taxable Gross],TaxableValuation[Dist],$C193,TaxableValuation[Tif_NonTIF],$A$4)</f>
        <v>65356424</v>
      </c>
      <c r="R193" s="8">
        <f>SUMIFS(TaxableValuation[Taxable Military Exempt],TaxableValuation[Dist],$C193,TaxableValuation[Tif_NonTIF],$A$4)</f>
        <v>24076</v>
      </c>
      <c r="S193" s="8">
        <f>SUMIFS(TaxableValuation[Taxable Net],TaxableValuation[Dist],$C193,TaxableValuation[Tif_NonTIF],$A$4)</f>
        <v>65332348</v>
      </c>
      <c r="T193" s="8">
        <f>SUMIFS(TaxableValuation[Taxable Gas &amp; Elec Utilities],TaxableValuation[Dist],$C193,TaxableValuation[Tif_NonTIF],$A$4)</f>
        <v>0</v>
      </c>
      <c r="U193" s="8">
        <f t="shared" si="2"/>
        <v>65332348</v>
      </c>
    </row>
    <row r="194" spans="1:21" x14ac:dyDescent="0.25">
      <c r="A194">
        <f>'Assessed Non-TIF'!A194</f>
        <v>2024</v>
      </c>
      <c r="B194" t="str">
        <f>'Assessed Non-TIF'!B194</f>
        <v>07</v>
      </c>
      <c r="C194" t="str">
        <f>'Assessed Non-TIF'!C194</f>
        <v>4437</v>
      </c>
      <c r="D194" t="str">
        <f>'Assessed Non-TIF'!D194</f>
        <v>4437</v>
      </c>
      <c r="E194" t="str">
        <f>'Assessed Non-TIF'!E194</f>
        <v>MONTEZUMA</v>
      </c>
      <c r="F194" t="str">
        <f>'Assessed Non-TIF'!F194</f>
        <v>Montezuma</v>
      </c>
      <c r="G194" s="8">
        <f>SUMIFS(TaxableValuation[Taxable Residential],TaxableValuation[Dist],$C194,TaxableValuation[Tif_NonTIF],$A$4)</f>
        <v>0</v>
      </c>
      <c r="H194" s="8">
        <f>SUMIFS(TaxableValuation[Taxable Ag Land],TaxableValuation[Dist],$C194,TaxableValuation[Tif_NonTIF],$A$4)</f>
        <v>0</v>
      </c>
      <c r="I194" s="8">
        <f>SUMIFS(TaxableValuation[Taxable Ag Building],TaxableValuation[Dist],$C194,TaxableValuation[Tif_NonTIF],$A$4)</f>
        <v>0</v>
      </c>
      <c r="J194" s="8">
        <f>SUMIFS(TaxableValuation[Taxable Commercial],TaxableValuation[Dist],$C194,TaxableValuation[Tif_NonTIF],$A$4)</f>
        <v>0</v>
      </c>
      <c r="K194" s="8">
        <f>SUMIFS(TaxableValuation[Taxable Industrial],TaxableValuation[Dist],$C194,TaxableValuation[Tif_NonTIF],$A$4)</f>
        <v>9512359</v>
      </c>
      <c r="L194" s="8">
        <f>SUMIFS(TaxableValuation[Taxable Reserved],TaxableValuation[Dist],$C194,TaxableValuation[Tif_NonTIF],$A$4)</f>
        <v>0</v>
      </c>
      <c r="M194" s="8">
        <f>SUMIFS(TaxableValuation[Taxable Reserved2],TaxableValuation[Dist],$C194,TaxableValuation[Tif_NonTIF],$A$4)</f>
        <v>0</v>
      </c>
      <c r="N194" s="8">
        <f>SUMIFS(TaxableValuation[Taxable Railroads],TaxableValuation[Dist],$C194,TaxableValuation[Tif_NonTIF],$A$4)</f>
        <v>0</v>
      </c>
      <c r="O194" s="8">
        <f>SUMIFS(TaxableValuation[Taxable Utilities],TaxableValuation[Dist],$C194,TaxableValuation[Tif_NonTIF],$A$4)</f>
        <v>0</v>
      </c>
      <c r="P194" s="8">
        <f>SUMIFS(TaxableValuation[Taxable Other],TaxableValuation[Dist],$C194,TaxableValuation[Tif_NonTIF],$A$4)</f>
        <v>0</v>
      </c>
      <c r="Q194" s="8">
        <f>SUMIFS(TaxableValuation[Taxable Gross],TaxableValuation[Dist],$C194,TaxableValuation[Tif_NonTIF],$A$4)</f>
        <v>9512359</v>
      </c>
      <c r="R194" s="8">
        <f>SUMIFS(TaxableValuation[Taxable Military Exempt],TaxableValuation[Dist],$C194,TaxableValuation[Tif_NonTIF],$A$4)</f>
        <v>0</v>
      </c>
      <c r="S194" s="8">
        <f>SUMIFS(TaxableValuation[Taxable Net],TaxableValuation[Dist],$C194,TaxableValuation[Tif_NonTIF],$A$4)</f>
        <v>9512359</v>
      </c>
      <c r="T194" s="8">
        <f>SUMIFS(TaxableValuation[Taxable Gas &amp; Elec Utilities],TaxableValuation[Dist],$C194,TaxableValuation[Tif_NonTIF],$A$4)</f>
        <v>0</v>
      </c>
      <c r="U194" s="8">
        <f t="shared" si="2"/>
        <v>9512359</v>
      </c>
    </row>
    <row r="195" spans="1:21" x14ac:dyDescent="0.25">
      <c r="A195">
        <f>'Assessed Non-TIF'!A195</f>
        <v>2024</v>
      </c>
      <c r="B195" t="str">
        <f>'Assessed Non-TIF'!B195</f>
        <v>10</v>
      </c>
      <c r="C195" t="str">
        <f>'Assessed Non-TIF'!C195</f>
        <v>4446</v>
      </c>
      <c r="D195" t="str">
        <f>'Assessed Non-TIF'!D195</f>
        <v>4446</v>
      </c>
      <c r="E195" t="str">
        <f>'Assessed Non-TIF'!E195</f>
        <v>MONTICELLO</v>
      </c>
      <c r="F195" t="str">
        <f>'Assessed Non-TIF'!F195</f>
        <v>Monticello</v>
      </c>
      <c r="G195" s="8">
        <f>SUMIFS(TaxableValuation[Taxable Residential],TaxableValuation[Dist],$C195,TaxableValuation[Tif_NonTIF],$A$4)</f>
        <v>15402247</v>
      </c>
      <c r="H195" s="8">
        <f>SUMIFS(TaxableValuation[Taxable Ag Land],TaxableValuation[Dist],$C195,TaxableValuation[Tif_NonTIF],$A$4)</f>
        <v>0</v>
      </c>
      <c r="I195" s="8">
        <f>SUMIFS(TaxableValuation[Taxable Ag Building],TaxableValuation[Dist],$C195,TaxableValuation[Tif_NonTIF],$A$4)</f>
        <v>0</v>
      </c>
      <c r="J195" s="8">
        <f>SUMIFS(TaxableValuation[Taxable Commercial],TaxableValuation[Dist],$C195,TaxableValuation[Tif_NonTIF],$A$4)</f>
        <v>3824011</v>
      </c>
      <c r="K195" s="8">
        <f>SUMIFS(TaxableValuation[Taxable Industrial],TaxableValuation[Dist],$C195,TaxableValuation[Tif_NonTIF],$A$4)</f>
        <v>472904</v>
      </c>
      <c r="L195" s="8">
        <f>SUMIFS(TaxableValuation[Taxable Reserved],TaxableValuation[Dist],$C195,TaxableValuation[Tif_NonTIF],$A$4)</f>
        <v>0</v>
      </c>
      <c r="M195" s="8">
        <f>SUMIFS(TaxableValuation[Taxable Reserved2],TaxableValuation[Dist],$C195,TaxableValuation[Tif_NonTIF],$A$4)</f>
        <v>0</v>
      </c>
      <c r="N195" s="8">
        <f>SUMIFS(TaxableValuation[Taxable Railroads],TaxableValuation[Dist],$C195,TaxableValuation[Tif_NonTIF],$A$4)</f>
        <v>0</v>
      </c>
      <c r="O195" s="8">
        <f>SUMIFS(TaxableValuation[Taxable Utilities],TaxableValuation[Dist],$C195,TaxableValuation[Tif_NonTIF],$A$4)</f>
        <v>0</v>
      </c>
      <c r="P195" s="8">
        <f>SUMIFS(TaxableValuation[Taxable Other],TaxableValuation[Dist],$C195,TaxableValuation[Tif_NonTIF],$A$4)</f>
        <v>0</v>
      </c>
      <c r="Q195" s="8">
        <f>SUMIFS(TaxableValuation[Taxable Gross],TaxableValuation[Dist],$C195,TaxableValuation[Tif_NonTIF],$A$4)</f>
        <v>19699162</v>
      </c>
      <c r="R195" s="8">
        <f>SUMIFS(TaxableValuation[Taxable Military Exempt],TaxableValuation[Dist],$C195,TaxableValuation[Tif_NonTIF],$A$4)</f>
        <v>0</v>
      </c>
      <c r="S195" s="8">
        <f>SUMIFS(TaxableValuation[Taxable Net],TaxableValuation[Dist],$C195,TaxableValuation[Tif_NonTIF],$A$4)</f>
        <v>19699162</v>
      </c>
      <c r="T195" s="8">
        <f>SUMIFS(TaxableValuation[Taxable Gas &amp; Elec Utilities],TaxableValuation[Dist],$C195,TaxableValuation[Tif_NonTIF],$A$4)</f>
        <v>0</v>
      </c>
      <c r="U195" s="8">
        <f t="shared" si="2"/>
        <v>19699162</v>
      </c>
    </row>
    <row r="196" spans="1:21" x14ac:dyDescent="0.25">
      <c r="A196">
        <f>'Assessed Non-TIF'!A196</f>
        <v>2024</v>
      </c>
      <c r="B196" t="str">
        <f>'Assessed Non-TIF'!B196</f>
        <v>15</v>
      </c>
      <c r="C196" t="str">
        <f>'Assessed Non-TIF'!C196</f>
        <v>4491</v>
      </c>
      <c r="D196" t="str">
        <f>'Assessed Non-TIF'!D196</f>
        <v>4491</v>
      </c>
      <c r="E196" t="str">
        <f>'Assessed Non-TIF'!E196</f>
        <v>MORAVIA</v>
      </c>
      <c r="F196" t="str">
        <f>'Assessed Non-TIF'!F196</f>
        <v>Moravia</v>
      </c>
      <c r="G196" s="8">
        <f>SUMIFS(TaxableValuation[Taxable Residential],TaxableValuation[Dist],$C196,TaxableValuation[Tif_NonTIF],$A$4)</f>
        <v>12287068</v>
      </c>
      <c r="H196" s="8">
        <f>SUMIFS(TaxableValuation[Taxable Ag Land],TaxableValuation[Dist],$C196,TaxableValuation[Tif_NonTIF],$A$4)</f>
        <v>66936</v>
      </c>
      <c r="I196" s="8">
        <f>SUMIFS(TaxableValuation[Taxable Ag Building],TaxableValuation[Dist],$C196,TaxableValuation[Tif_NonTIF],$A$4)</f>
        <v>10386</v>
      </c>
      <c r="J196" s="8">
        <f>SUMIFS(TaxableValuation[Taxable Commercial],TaxableValuation[Dist],$C196,TaxableValuation[Tif_NonTIF],$A$4)</f>
        <v>185483</v>
      </c>
      <c r="K196" s="8">
        <f>SUMIFS(TaxableValuation[Taxable Industrial],TaxableValuation[Dist],$C196,TaxableValuation[Tif_NonTIF],$A$4)</f>
        <v>0</v>
      </c>
      <c r="L196" s="8">
        <f>SUMIFS(TaxableValuation[Taxable Reserved],TaxableValuation[Dist],$C196,TaxableValuation[Tif_NonTIF],$A$4)</f>
        <v>0</v>
      </c>
      <c r="M196" s="8">
        <f>SUMIFS(TaxableValuation[Taxable Reserved2],TaxableValuation[Dist],$C196,TaxableValuation[Tif_NonTIF],$A$4)</f>
        <v>0</v>
      </c>
      <c r="N196" s="8">
        <f>SUMIFS(TaxableValuation[Taxable Railroads],TaxableValuation[Dist],$C196,TaxableValuation[Tif_NonTIF],$A$4)</f>
        <v>0</v>
      </c>
      <c r="O196" s="8">
        <f>SUMIFS(TaxableValuation[Taxable Utilities],TaxableValuation[Dist],$C196,TaxableValuation[Tif_NonTIF],$A$4)</f>
        <v>0</v>
      </c>
      <c r="P196" s="8">
        <f>SUMIFS(TaxableValuation[Taxable Other],TaxableValuation[Dist],$C196,TaxableValuation[Tif_NonTIF],$A$4)</f>
        <v>0</v>
      </c>
      <c r="Q196" s="8">
        <f>SUMIFS(TaxableValuation[Taxable Gross],TaxableValuation[Dist],$C196,TaxableValuation[Tif_NonTIF],$A$4)</f>
        <v>12549873</v>
      </c>
      <c r="R196" s="8">
        <f>SUMIFS(TaxableValuation[Taxable Military Exempt],TaxableValuation[Dist],$C196,TaxableValuation[Tif_NonTIF],$A$4)</f>
        <v>0</v>
      </c>
      <c r="S196" s="8">
        <f>SUMIFS(TaxableValuation[Taxable Net],TaxableValuation[Dist],$C196,TaxableValuation[Tif_NonTIF],$A$4)</f>
        <v>12549873</v>
      </c>
      <c r="T196" s="8">
        <f>SUMIFS(TaxableValuation[Taxable Gas &amp; Elec Utilities],TaxableValuation[Dist],$C196,TaxableValuation[Tif_NonTIF],$A$4)</f>
        <v>0</v>
      </c>
      <c r="U196" s="8">
        <f t="shared" si="2"/>
        <v>12549873</v>
      </c>
    </row>
    <row r="197" spans="1:21" x14ac:dyDescent="0.25">
      <c r="A197">
        <f>'Assessed Non-TIF'!A197</f>
        <v>2024</v>
      </c>
      <c r="B197" t="str">
        <f>'Assessed Non-TIF'!B197</f>
        <v>13</v>
      </c>
      <c r="C197" t="str">
        <f>'Assessed Non-TIF'!C197</f>
        <v>4505</v>
      </c>
      <c r="D197" t="str">
        <f>'Assessed Non-TIF'!D197</f>
        <v>4505</v>
      </c>
      <c r="E197" t="str">
        <f>'Assessed Non-TIF'!E197</f>
        <v>MORMON TRAIL</v>
      </c>
      <c r="F197" t="str">
        <f>'Assessed Non-TIF'!F197</f>
        <v>Mormon Trail</v>
      </c>
      <c r="G197" s="8">
        <f>SUMIFS(TaxableValuation[Taxable Residential],TaxableValuation[Dist],$C197,TaxableValuation[Tif_NonTIF],$A$4)</f>
        <v>0</v>
      </c>
      <c r="H197" s="8">
        <f>SUMIFS(TaxableValuation[Taxable Ag Land],TaxableValuation[Dist],$C197,TaxableValuation[Tif_NonTIF],$A$4)</f>
        <v>0</v>
      </c>
      <c r="I197" s="8">
        <f>SUMIFS(TaxableValuation[Taxable Ag Building],TaxableValuation[Dist],$C197,TaxableValuation[Tif_NonTIF],$A$4)</f>
        <v>0</v>
      </c>
      <c r="J197" s="8">
        <f>SUMIFS(TaxableValuation[Taxable Commercial],TaxableValuation[Dist],$C197,TaxableValuation[Tif_NonTIF],$A$4)</f>
        <v>0</v>
      </c>
      <c r="K197" s="8">
        <f>SUMIFS(TaxableValuation[Taxable Industrial],TaxableValuation[Dist],$C197,TaxableValuation[Tif_NonTIF],$A$4)</f>
        <v>0</v>
      </c>
      <c r="L197" s="8">
        <f>SUMIFS(TaxableValuation[Taxable Reserved],TaxableValuation[Dist],$C197,TaxableValuation[Tif_NonTIF],$A$4)</f>
        <v>0</v>
      </c>
      <c r="M197" s="8">
        <f>SUMIFS(TaxableValuation[Taxable Reserved2],TaxableValuation[Dist],$C197,TaxableValuation[Tif_NonTIF],$A$4)</f>
        <v>0</v>
      </c>
      <c r="N197" s="8">
        <f>SUMIFS(TaxableValuation[Taxable Railroads],TaxableValuation[Dist],$C197,TaxableValuation[Tif_NonTIF],$A$4)</f>
        <v>0</v>
      </c>
      <c r="O197" s="8">
        <f>SUMIFS(TaxableValuation[Taxable Utilities],TaxableValuation[Dist],$C197,TaxableValuation[Tif_NonTIF],$A$4)</f>
        <v>0</v>
      </c>
      <c r="P197" s="8">
        <f>SUMIFS(TaxableValuation[Taxable Other],TaxableValuation[Dist],$C197,TaxableValuation[Tif_NonTIF],$A$4)</f>
        <v>0</v>
      </c>
      <c r="Q197" s="8">
        <f>SUMIFS(TaxableValuation[Taxable Gross],TaxableValuation[Dist],$C197,TaxableValuation[Tif_NonTIF],$A$4)</f>
        <v>0</v>
      </c>
      <c r="R197" s="8">
        <f>SUMIFS(TaxableValuation[Taxable Military Exempt],TaxableValuation[Dist],$C197,TaxableValuation[Tif_NonTIF],$A$4)</f>
        <v>0</v>
      </c>
      <c r="S197" s="8">
        <f>SUMIFS(TaxableValuation[Taxable Net],TaxableValuation[Dist],$C197,TaxableValuation[Tif_NonTIF],$A$4)</f>
        <v>0</v>
      </c>
      <c r="T197" s="8">
        <f>SUMIFS(TaxableValuation[Taxable Gas &amp; Elec Utilities],TaxableValuation[Dist],$C197,TaxableValuation[Tif_NonTIF],$A$4)</f>
        <v>0</v>
      </c>
      <c r="U197" s="8">
        <f t="shared" si="2"/>
        <v>0</v>
      </c>
    </row>
    <row r="198" spans="1:21" x14ac:dyDescent="0.25">
      <c r="A198">
        <f>'Assessed Non-TIF'!A198</f>
        <v>2024</v>
      </c>
      <c r="B198" t="str">
        <f>'Assessed Non-TIF'!B198</f>
        <v>15</v>
      </c>
      <c r="C198" t="str">
        <f>'Assessed Non-TIF'!C198</f>
        <v>4509</v>
      </c>
      <c r="D198" t="str">
        <f>'Assessed Non-TIF'!D198</f>
        <v>4509</v>
      </c>
      <c r="E198" t="str">
        <f>'Assessed Non-TIF'!E198</f>
        <v>MORNING SUN</v>
      </c>
      <c r="F198" t="str">
        <f>'Assessed Non-TIF'!F198</f>
        <v>Morning Sun</v>
      </c>
      <c r="G198" s="8">
        <f>SUMIFS(TaxableValuation[Taxable Residential],TaxableValuation[Dist],$C198,TaxableValuation[Tif_NonTIF],$A$4)</f>
        <v>0</v>
      </c>
      <c r="H198" s="8">
        <f>SUMIFS(TaxableValuation[Taxable Ag Land],TaxableValuation[Dist],$C198,TaxableValuation[Tif_NonTIF],$A$4)</f>
        <v>0</v>
      </c>
      <c r="I198" s="8">
        <f>SUMIFS(TaxableValuation[Taxable Ag Building],TaxableValuation[Dist],$C198,TaxableValuation[Tif_NonTIF],$A$4)</f>
        <v>0</v>
      </c>
      <c r="J198" s="8">
        <f>SUMIFS(TaxableValuation[Taxable Commercial],TaxableValuation[Dist],$C198,TaxableValuation[Tif_NonTIF],$A$4)</f>
        <v>0</v>
      </c>
      <c r="K198" s="8">
        <f>SUMIFS(TaxableValuation[Taxable Industrial],TaxableValuation[Dist],$C198,TaxableValuation[Tif_NonTIF],$A$4)</f>
        <v>0</v>
      </c>
      <c r="L198" s="8">
        <f>SUMIFS(TaxableValuation[Taxable Reserved],TaxableValuation[Dist],$C198,TaxableValuation[Tif_NonTIF],$A$4)</f>
        <v>0</v>
      </c>
      <c r="M198" s="8">
        <f>SUMIFS(TaxableValuation[Taxable Reserved2],TaxableValuation[Dist],$C198,TaxableValuation[Tif_NonTIF],$A$4)</f>
        <v>0</v>
      </c>
      <c r="N198" s="8">
        <f>SUMIFS(TaxableValuation[Taxable Railroads],TaxableValuation[Dist],$C198,TaxableValuation[Tif_NonTIF],$A$4)</f>
        <v>0</v>
      </c>
      <c r="O198" s="8">
        <f>SUMIFS(TaxableValuation[Taxable Utilities],TaxableValuation[Dist],$C198,TaxableValuation[Tif_NonTIF],$A$4)</f>
        <v>0</v>
      </c>
      <c r="P198" s="8">
        <f>SUMIFS(TaxableValuation[Taxable Other],TaxableValuation[Dist],$C198,TaxableValuation[Tif_NonTIF],$A$4)</f>
        <v>0</v>
      </c>
      <c r="Q198" s="8">
        <f>SUMIFS(TaxableValuation[Taxable Gross],TaxableValuation[Dist],$C198,TaxableValuation[Tif_NonTIF],$A$4)</f>
        <v>0</v>
      </c>
      <c r="R198" s="8">
        <f>SUMIFS(TaxableValuation[Taxable Military Exempt],TaxableValuation[Dist],$C198,TaxableValuation[Tif_NonTIF],$A$4)</f>
        <v>0</v>
      </c>
      <c r="S198" s="8">
        <f>SUMIFS(TaxableValuation[Taxable Net],TaxableValuation[Dist],$C198,TaxableValuation[Tif_NonTIF],$A$4)</f>
        <v>0</v>
      </c>
      <c r="T198" s="8">
        <f>SUMIFS(TaxableValuation[Taxable Gas &amp; Elec Utilities],TaxableValuation[Dist],$C198,TaxableValuation[Tif_NonTIF],$A$4)</f>
        <v>0</v>
      </c>
      <c r="U198" s="8">
        <f t="shared" si="2"/>
        <v>0</v>
      </c>
    </row>
    <row r="199" spans="1:21" x14ac:dyDescent="0.25">
      <c r="A199">
        <f>'Assessed Non-TIF'!A199</f>
        <v>2024</v>
      </c>
      <c r="B199" t="str">
        <f>'Assessed Non-TIF'!B199</f>
        <v>15</v>
      </c>
      <c r="C199" t="str">
        <f>'Assessed Non-TIF'!C199</f>
        <v>4518</v>
      </c>
      <c r="D199" t="str">
        <f>'Assessed Non-TIF'!D199</f>
        <v>4518</v>
      </c>
      <c r="E199" t="str">
        <f>'Assessed Non-TIF'!E199</f>
        <v>MOULTON-UDELL</v>
      </c>
      <c r="F199" t="str">
        <f>'Assessed Non-TIF'!F199</f>
        <v>Moulton-Udell</v>
      </c>
      <c r="G199" s="8">
        <f>SUMIFS(TaxableValuation[Taxable Residential],TaxableValuation[Dist],$C199,TaxableValuation[Tif_NonTIF],$A$4)</f>
        <v>11828043</v>
      </c>
      <c r="H199" s="8">
        <f>SUMIFS(TaxableValuation[Taxable Ag Land],TaxableValuation[Dist],$C199,TaxableValuation[Tif_NonTIF],$A$4)</f>
        <v>5068</v>
      </c>
      <c r="I199" s="8">
        <f>SUMIFS(TaxableValuation[Taxable Ag Building],TaxableValuation[Dist],$C199,TaxableValuation[Tif_NonTIF],$A$4)</f>
        <v>0</v>
      </c>
      <c r="J199" s="8">
        <f>SUMIFS(TaxableValuation[Taxable Commercial],TaxableValuation[Dist],$C199,TaxableValuation[Tif_NonTIF],$A$4)</f>
        <v>10444</v>
      </c>
      <c r="K199" s="8">
        <f>SUMIFS(TaxableValuation[Taxable Industrial],TaxableValuation[Dist],$C199,TaxableValuation[Tif_NonTIF],$A$4)</f>
        <v>0</v>
      </c>
      <c r="L199" s="8">
        <f>SUMIFS(TaxableValuation[Taxable Reserved],TaxableValuation[Dist],$C199,TaxableValuation[Tif_NonTIF],$A$4)</f>
        <v>0</v>
      </c>
      <c r="M199" s="8">
        <f>SUMIFS(TaxableValuation[Taxable Reserved2],TaxableValuation[Dist],$C199,TaxableValuation[Tif_NonTIF],$A$4)</f>
        <v>0</v>
      </c>
      <c r="N199" s="8">
        <f>SUMIFS(TaxableValuation[Taxable Railroads],TaxableValuation[Dist],$C199,TaxableValuation[Tif_NonTIF],$A$4)</f>
        <v>0</v>
      </c>
      <c r="O199" s="8">
        <f>SUMIFS(TaxableValuation[Taxable Utilities],TaxableValuation[Dist],$C199,TaxableValuation[Tif_NonTIF],$A$4)</f>
        <v>0</v>
      </c>
      <c r="P199" s="8">
        <f>SUMIFS(TaxableValuation[Taxable Other],TaxableValuation[Dist],$C199,TaxableValuation[Tif_NonTIF],$A$4)</f>
        <v>0</v>
      </c>
      <c r="Q199" s="8">
        <f>SUMIFS(TaxableValuation[Taxable Gross],TaxableValuation[Dist],$C199,TaxableValuation[Tif_NonTIF],$A$4)</f>
        <v>11843555</v>
      </c>
      <c r="R199" s="8">
        <f>SUMIFS(TaxableValuation[Taxable Military Exempt],TaxableValuation[Dist],$C199,TaxableValuation[Tif_NonTIF],$A$4)</f>
        <v>0</v>
      </c>
      <c r="S199" s="8">
        <f>SUMIFS(TaxableValuation[Taxable Net],TaxableValuation[Dist],$C199,TaxableValuation[Tif_NonTIF],$A$4)</f>
        <v>11843555</v>
      </c>
      <c r="T199" s="8">
        <f>SUMIFS(TaxableValuation[Taxable Gas &amp; Elec Utilities],TaxableValuation[Dist],$C199,TaxableValuation[Tif_NonTIF],$A$4)</f>
        <v>0</v>
      </c>
      <c r="U199" s="8">
        <f t="shared" si="2"/>
        <v>11843555</v>
      </c>
    </row>
    <row r="200" spans="1:21" x14ac:dyDescent="0.25">
      <c r="A200">
        <f>'Assessed Non-TIF'!A200</f>
        <v>2024</v>
      </c>
      <c r="B200" t="str">
        <f>'Assessed Non-TIF'!B200</f>
        <v>13</v>
      </c>
      <c r="C200" t="str">
        <f>'Assessed Non-TIF'!C200</f>
        <v>4527</v>
      </c>
      <c r="D200" t="str">
        <f>'Assessed Non-TIF'!D200</f>
        <v>4527</v>
      </c>
      <c r="E200" t="str">
        <f>'Assessed Non-TIF'!E200</f>
        <v>MOUNT AYR</v>
      </c>
      <c r="F200" t="str">
        <f>'Assessed Non-TIF'!F200</f>
        <v>Mount Ayr</v>
      </c>
      <c r="G200" s="8">
        <f>SUMIFS(TaxableValuation[Taxable Residential],TaxableValuation[Dist],$C200,TaxableValuation[Tif_NonTIF],$A$4)</f>
        <v>35039336</v>
      </c>
      <c r="H200" s="8">
        <f>SUMIFS(TaxableValuation[Taxable Ag Land],TaxableValuation[Dist],$C200,TaxableValuation[Tif_NonTIF],$A$4)</f>
        <v>19134</v>
      </c>
      <c r="I200" s="8">
        <f>SUMIFS(TaxableValuation[Taxable Ag Building],TaxableValuation[Dist],$C200,TaxableValuation[Tif_NonTIF],$A$4)</f>
        <v>3392</v>
      </c>
      <c r="J200" s="8">
        <f>SUMIFS(TaxableValuation[Taxable Commercial],TaxableValuation[Dist],$C200,TaxableValuation[Tif_NonTIF],$A$4)</f>
        <v>3980832</v>
      </c>
      <c r="K200" s="8">
        <f>SUMIFS(TaxableValuation[Taxable Industrial],TaxableValuation[Dist],$C200,TaxableValuation[Tif_NonTIF],$A$4)</f>
        <v>449703</v>
      </c>
      <c r="L200" s="8">
        <f>SUMIFS(TaxableValuation[Taxable Reserved],TaxableValuation[Dist],$C200,TaxableValuation[Tif_NonTIF],$A$4)</f>
        <v>0</v>
      </c>
      <c r="M200" s="8">
        <f>SUMIFS(TaxableValuation[Taxable Reserved2],TaxableValuation[Dist],$C200,TaxableValuation[Tif_NonTIF],$A$4)</f>
        <v>0</v>
      </c>
      <c r="N200" s="8">
        <f>SUMIFS(TaxableValuation[Taxable Railroads],TaxableValuation[Dist],$C200,TaxableValuation[Tif_NonTIF],$A$4)</f>
        <v>0</v>
      </c>
      <c r="O200" s="8">
        <f>SUMIFS(TaxableValuation[Taxable Utilities],TaxableValuation[Dist],$C200,TaxableValuation[Tif_NonTIF],$A$4)</f>
        <v>0</v>
      </c>
      <c r="P200" s="8">
        <f>SUMIFS(TaxableValuation[Taxable Other],TaxableValuation[Dist],$C200,TaxableValuation[Tif_NonTIF],$A$4)</f>
        <v>0</v>
      </c>
      <c r="Q200" s="8">
        <f>SUMIFS(TaxableValuation[Taxable Gross],TaxableValuation[Dist],$C200,TaxableValuation[Tif_NonTIF],$A$4)</f>
        <v>39492397</v>
      </c>
      <c r="R200" s="8">
        <f>SUMIFS(TaxableValuation[Taxable Military Exempt],TaxableValuation[Dist],$C200,TaxableValuation[Tif_NonTIF],$A$4)</f>
        <v>0</v>
      </c>
      <c r="S200" s="8">
        <f>SUMIFS(TaxableValuation[Taxable Net],TaxableValuation[Dist],$C200,TaxableValuation[Tif_NonTIF],$A$4)</f>
        <v>39492397</v>
      </c>
      <c r="T200" s="8">
        <f>SUMIFS(TaxableValuation[Taxable Gas &amp; Elec Utilities],TaxableValuation[Dist],$C200,TaxableValuation[Tif_NonTIF],$A$4)</f>
        <v>0</v>
      </c>
      <c r="U200" s="8">
        <f t="shared" ref="U200:U263" si="3">SUM(S200:T200)</f>
        <v>39492397</v>
      </c>
    </row>
    <row r="201" spans="1:21" x14ac:dyDescent="0.25">
      <c r="A201">
        <f>'Assessed Non-TIF'!A201</f>
        <v>2024</v>
      </c>
      <c r="B201" t="str">
        <f>'Assessed Non-TIF'!B201</f>
        <v>15</v>
      </c>
      <c r="C201" t="str">
        <f>'Assessed Non-TIF'!C201</f>
        <v>4536</v>
      </c>
      <c r="D201" t="str">
        <f>'Assessed Non-TIF'!D201</f>
        <v>4536</v>
      </c>
      <c r="E201" t="str">
        <f>'Assessed Non-TIF'!E201</f>
        <v>MOUNT PLEASANT</v>
      </c>
      <c r="F201" t="str">
        <f>'Assessed Non-TIF'!F201</f>
        <v>Mount Pleasant</v>
      </c>
      <c r="G201" s="8">
        <f>SUMIFS(TaxableValuation[Taxable Residential],TaxableValuation[Dist],$C201,TaxableValuation[Tif_NonTIF],$A$4)</f>
        <v>17948296</v>
      </c>
      <c r="H201" s="8">
        <f>SUMIFS(TaxableValuation[Taxable Ag Land],TaxableValuation[Dist],$C201,TaxableValuation[Tif_NonTIF],$A$4)</f>
        <v>0</v>
      </c>
      <c r="I201" s="8">
        <f>SUMIFS(TaxableValuation[Taxable Ag Building],TaxableValuation[Dist],$C201,TaxableValuation[Tif_NonTIF],$A$4)</f>
        <v>0</v>
      </c>
      <c r="J201" s="8">
        <f>SUMIFS(TaxableValuation[Taxable Commercial],TaxableValuation[Dist],$C201,TaxableValuation[Tif_NonTIF],$A$4)</f>
        <v>0</v>
      </c>
      <c r="K201" s="8">
        <f>SUMIFS(TaxableValuation[Taxable Industrial],TaxableValuation[Dist],$C201,TaxableValuation[Tif_NonTIF],$A$4)</f>
        <v>0</v>
      </c>
      <c r="L201" s="8">
        <f>SUMIFS(TaxableValuation[Taxable Reserved],TaxableValuation[Dist],$C201,TaxableValuation[Tif_NonTIF],$A$4)</f>
        <v>0</v>
      </c>
      <c r="M201" s="8">
        <f>SUMIFS(TaxableValuation[Taxable Reserved2],TaxableValuation[Dist],$C201,TaxableValuation[Tif_NonTIF],$A$4)</f>
        <v>0</v>
      </c>
      <c r="N201" s="8">
        <f>SUMIFS(TaxableValuation[Taxable Railroads],TaxableValuation[Dist],$C201,TaxableValuation[Tif_NonTIF],$A$4)</f>
        <v>0</v>
      </c>
      <c r="O201" s="8">
        <f>SUMIFS(TaxableValuation[Taxable Utilities],TaxableValuation[Dist],$C201,TaxableValuation[Tif_NonTIF],$A$4)</f>
        <v>0</v>
      </c>
      <c r="P201" s="8">
        <f>SUMIFS(TaxableValuation[Taxable Other],TaxableValuation[Dist],$C201,TaxableValuation[Tif_NonTIF],$A$4)</f>
        <v>0</v>
      </c>
      <c r="Q201" s="8">
        <f>SUMIFS(TaxableValuation[Taxable Gross],TaxableValuation[Dist],$C201,TaxableValuation[Tif_NonTIF],$A$4)</f>
        <v>17948296</v>
      </c>
      <c r="R201" s="8">
        <f>SUMIFS(TaxableValuation[Taxable Military Exempt],TaxableValuation[Dist],$C201,TaxableValuation[Tif_NonTIF],$A$4)</f>
        <v>0</v>
      </c>
      <c r="S201" s="8">
        <f>SUMIFS(TaxableValuation[Taxable Net],TaxableValuation[Dist],$C201,TaxableValuation[Tif_NonTIF],$A$4)</f>
        <v>17948296</v>
      </c>
      <c r="T201" s="8">
        <f>SUMIFS(TaxableValuation[Taxable Gas &amp; Elec Utilities],TaxableValuation[Dist],$C201,TaxableValuation[Tif_NonTIF],$A$4)</f>
        <v>0</v>
      </c>
      <c r="U201" s="8">
        <f t="shared" si="3"/>
        <v>17948296</v>
      </c>
    </row>
    <row r="202" spans="1:21" x14ac:dyDescent="0.25">
      <c r="A202">
        <f>'Assessed Non-TIF'!A202</f>
        <v>2024</v>
      </c>
      <c r="B202" t="str">
        <f>'Assessed Non-TIF'!B202</f>
        <v>10</v>
      </c>
      <c r="C202" t="str">
        <f>'Assessed Non-TIF'!C202</f>
        <v>4554</v>
      </c>
      <c r="D202" t="str">
        <f>'Assessed Non-TIF'!D202</f>
        <v>4554</v>
      </c>
      <c r="E202" t="str">
        <f>'Assessed Non-TIF'!E202</f>
        <v>MOUNT VERNON</v>
      </c>
      <c r="F202" t="str">
        <f>'Assessed Non-TIF'!F202</f>
        <v>Mount Vernon</v>
      </c>
      <c r="G202" s="8">
        <f>SUMIFS(TaxableValuation[Taxable Residential],TaxableValuation[Dist],$C202,TaxableValuation[Tif_NonTIF],$A$4)</f>
        <v>32816188</v>
      </c>
      <c r="H202" s="8">
        <f>SUMIFS(TaxableValuation[Taxable Ag Land],TaxableValuation[Dist],$C202,TaxableValuation[Tif_NonTIF],$A$4)</f>
        <v>150932</v>
      </c>
      <c r="I202" s="8">
        <f>SUMIFS(TaxableValuation[Taxable Ag Building],TaxableValuation[Dist],$C202,TaxableValuation[Tif_NonTIF],$A$4)</f>
        <v>4107</v>
      </c>
      <c r="J202" s="8">
        <f>SUMIFS(TaxableValuation[Taxable Commercial],TaxableValuation[Dist],$C202,TaxableValuation[Tif_NonTIF],$A$4)</f>
        <v>3066635</v>
      </c>
      <c r="K202" s="8">
        <f>SUMIFS(TaxableValuation[Taxable Industrial],TaxableValuation[Dist],$C202,TaxableValuation[Tif_NonTIF],$A$4)</f>
        <v>83884</v>
      </c>
      <c r="L202" s="8">
        <f>SUMIFS(TaxableValuation[Taxable Reserved],TaxableValuation[Dist],$C202,TaxableValuation[Tif_NonTIF],$A$4)</f>
        <v>0</v>
      </c>
      <c r="M202" s="8">
        <f>SUMIFS(TaxableValuation[Taxable Reserved2],TaxableValuation[Dist],$C202,TaxableValuation[Tif_NonTIF],$A$4)</f>
        <v>0</v>
      </c>
      <c r="N202" s="8">
        <f>SUMIFS(TaxableValuation[Taxable Railroads],TaxableValuation[Dist],$C202,TaxableValuation[Tif_NonTIF],$A$4)</f>
        <v>0</v>
      </c>
      <c r="O202" s="8">
        <f>SUMIFS(TaxableValuation[Taxable Utilities],TaxableValuation[Dist],$C202,TaxableValuation[Tif_NonTIF],$A$4)</f>
        <v>0</v>
      </c>
      <c r="P202" s="8">
        <f>SUMIFS(TaxableValuation[Taxable Other],TaxableValuation[Dist],$C202,TaxableValuation[Tif_NonTIF],$A$4)</f>
        <v>0</v>
      </c>
      <c r="Q202" s="8">
        <f>SUMIFS(TaxableValuation[Taxable Gross],TaxableValuation[Dist],$C202,TaxableValuation[Tif_NonTIF],$A$4)</f>
        <v>36121746</v>
      </c>
      <c r="R202" s="8">
        <f>SUMIFS(TaxableValuation[Taxable Military Exempt],TaxableValuation[Dist],$C202,TaxableValuation[Tif_NonTIF],$A$4)</f>
        <v>7408</v>
      </c>
      <c r="S202" s="8">
        <f>SUMIFS(TaxableValuation[Taxable Net],TaxableValuation[Dist],$C202,TaxableValuation[Tif_NonTIF],$A$4)</f>
        <v>36114338</v>
      </c>
      <c r="T202" s="8">
        <f>SUMIFS(TaxableValuation[Taxable Gas &amp; Elec Utilities],TaxableValuation[Dist],$C202,TaxableValuation[Tif_NonTIF],$A$4)</f>
        <v>0</v>
      </c>
      <c r="U202" s="8">
        <f t="shared" si="3"/>
        <v>36114338</v>
      </c>
    </row>
    <row r="203" spans="1:21" x14ac:dyDescent="0.25">
      <c r="A203">
        <f>'Assessed Non-TIF'!A203</f>
        <v>2024</v>
      </c>
      <c r="B203" t="str">
        <f>'Assessed Non-TIF'!B203</f>
        <v>13</v>
      </c>
      <c r="C203" t="str">
        <f>'Assessed Non-TIF'!C203</f>
        <v>4572</v>
      </c>
      <c r="D203" t="str">
        <f>'Assessed Non-TIF'!D203</f>
        <v>4572</v>
      </c>
      <c r="E203" t="str">
        <f>'Assessed Non-TIF'!E203</f>
        <v>MURRAY</v>
      </c>
      <c r="F203" t="str">
        <f>'Assessed Non-TIF'!F203</f>
        <v>Murray</v>
      </c>
      <c r="G203" s="8">
        <f>SUMIFS(TaxableValuation[Taxable Residential],TaxableValuation[Dist],$C203,TaxableValuation[Tif_NonTIF],$A$4)</f>
        <v>0</v>
      </c>
      <c r="H203" s="8">
        <f>SUMIFS(TaxableValuation[Taxable Ag Land],TaxableValuation[Dist],$C203,TaxableValuation[Tif_NonTIF],$A$4)</f>
        <v>0</v>
      </c>
      <c r="I203" s="8">
        <f>SUMIFS(TaxableValuation[Taxable Ag Building],TaxableValuation[Dist],$C203,TaxableValuation[Tif_NonTIF],$A$4)</f>
        <v>0</v>
      </c>
      <c r="J203" s="8">
        <f>SUMIFS(TaxableValuation[Taxable Commercial],TaxableValuation[Dist],$C203,TaxableValuation[Tif_NonTIF],$A$4)</f>
        <v>0</v>
      </c>
      <c r="K203" s="8">
        <f>SUMIFS(TaxableValuation[Taxable Industrial],TaxableValuation[Dist],$C203,TaxableValuation[Tif_NonTIF],$A$4)</f>
        <v>0</v>
      </c>
      <c r="L203" s="8">
        <f>SUMIFS(TaxableValuation[Taxable Reserved],TaxableValuation[Dist],$C203,TaxableValuation[Tif_NonTIF],$A$4)</f>
        <v>0</v>
      </c>
      <c r="M203" s="8">
        <f>SUMIFS(TaxableValuation[Taxable Reserved2],TaxableValuation[Dist],$C203,TaxableValuation[Tif_NonTIF],$A$4)</f>
        <v>0</v>
      </c>
      <c r="N203" s="8">
        <f>SUMIFS(TaxableValuation[Taxable Railroads],TaxableValuation[Dist],$C203,TaxableValuation[Tif_NonTIF],$A$4)</f>
        <v>0</v>
      </c>
      <c r="O203" s="8">
        <f>SUMIFS(TaxableValuation[Taxable Utilities],TaxableValuation[Dist],$C203,TaxableValuation[Tif_NonTIF],$A$4)</f>
        <v>0</v>
      </c>
      <c r="P203" s="8">
        <f>SUMIFS(TaxableValuation[Taxable Other],TaxableValuation[Dist],$C203,TaxableValuation[Tif_NonTIF],$A$4)</f>
        <v>0</v>
      </c>
      <c r="Q203" s="8">
        <f>SUMIFS(TaxableValuation[Taxable Gross],TaxableValuation[Dist],$C203,TaxableValuation[Tif_NonTIF],$A$4)</f>
        <v>0</v>
      </c>
      <c r="R203" s="8">
        <f>SUMIFS(TaxableValuation[Taxable Military Exempt],TaxableValuation[Dist],$C203,TaxableValuation[Tif_NonTIF],$A$4)</f>
        <v>0</v>
      </c>
      <c r="S203" s="8">
        <f>SUMIFS(TaxableValuation[Taxable Net],TaxableValuation[Dist],$C203,TaxableValuation[Tif_NonTIF],$A$4)</f>
        <v>0</v>
      </c>
      <c r="T203" s="8">
        <f>SUMIFS(TaxableValuation[Taxable Gas &amp; Elec Utilities],TaxableValuation[Dist],$C203,TaxableValuation[Tif_NonTIF],$A$4)</f>
        <v>0</v>
      </c>
      <c r="U203" s="8">
        <f t="shared" si="3"/>
        <v>0</v>
      </c>
    </row>
    <row r="204" spans="1:21" x14ac:dyDescent="0.25">
      <c r="A204">
        <f>'Assessed Non-TIF'!A204</f>
        <v>2024</v>
      </c>
      <c r="B204" t="str">
        <f>'Assessed Non-TIF'!B204</f>
        <v>09</v>
      </c>
      <c r="C204" t="str">
        <f>'Assessed Non-TIF'!C204</f>
        <v>4581</v>
      </c>
      <c r="D204" t="str">
        <f>'Assessed Non-TIF'!D204</f>
        <v>4581</v>
      </c>
      <c r="E204" t="str">
        <f>'Assessed Non-TIF'!E204</f>
        <v>MUSCATINE</v>
      </c>
      <c r="F204" t="str">
        <f>'Assessed Non-TIF'!F204</f>
        <v>Muscatine</v>
      </c>
      <c r="G204" s="8">
        <f>SUMIFS(TaxableValuation[Taxable Residential],TaxableValuation[Dist],$C204,TaxableValuation[Tif_NonTIF],$A$4)</f>
        <v>8666717</v>
      </c>
      <c r="H204" s="8">
        <f>SUMIFS(TaxableValuation[Taxable Ag Land],TaxableValuation[Dist],$C204,TaxableValuation[Tif_NonTIF],$A$4)</f>
        <v>401178</v>
      </c>
      <c r="I204" s="8">
        <f>SUMIFS(TaxableValuation[Taxable Ag Building],TaxableValuation[Dist],$C204,TaxableValuation[Tif_NonTIF],$A$4)</f>
        <v>19386</v>
      </c>
      <c r="J204" s="8">
        <f>SUMIFS(TaxableValuation[Taxable Commercial],TaxableValuation[Dist],$C204,TaxableValuation[Tif_NonTIF],$A$4)</f>
        <v>53352925</v>
      </c>
      <c r="K204" s="8">
        <f>SUMIFS(TaxableValuation[Taxable Industrial],TaxableValuation[Dist],$C204,TaxableValuation[Tif_NonTIF],$A$4)</f>
        <v>15970242</v>
      </c>
      <c r="L204" s="8">
        <f>SUMIFS(TaxableValuation[Taxable Reserved],TaxableValuation[Dist],$C204,TaxableValuation[Tif_NonTIF],$A$4)</f>
        <v>0</v>
      </c>
      <c r="M204" s="8">
        <f>SUMIFS(TaxableValuation[Taxable Reserved2],TaxableValuation[Dist],$C204,TaxableValuation[Tif_NonTIF],$A$4)</f>
        <v>0</v>
      </c>
      <c r="N204" s="8">
        <f>SUMIFS(TaxableValuation[Taxable Railroads],TaxableValuation[Dist],$C204,TaxableValuation[Tif_NonTIF],$A$4)</f>
        <v>0</v>
      </c>
      <c r="O204" s="8">
        <f>SUMIFS(TaxableValuation[Taxable Utilities],TaxableValuation[Dist],$C204,TaxableValuation[Tif_NonTIF],$A$4)</f>
        <v>0</v>
      </c>
      <c r="P204" s="8">
        <f>SUMIFS(TaxableValuation[Taxable Other],TaxableValuation[Dist],$C204,TaxableValuation[Tif_NonTIF],$A$4)</f>
        <v>0</v>
      </c>
      <c r="Q204" s="8">
        <f>SUMIFS(TaxableValuation[Taxable Gross],TaxableValuation[Dist],$C204,TaxableValuation[Tif_NonTIF],$A$4)</f>
        <v>78410448</v>
      </c>
      <c r="R204" s="8">
        <f>SUMIFS(TaxableValuation[Taxable Military Exempt],TaxableValuation[Dist],$C204,TaxableValuation[Tif_NonTIF],$A$4)</f>
        <v>0</v>
      </c>
      <c r="S204" s="8">
        <f>SUMIFS(TaxableValuation[Taxable Net],TaxableValuation[Dist],$C204,TaxableValuation[Tif_NonTIF],$A$4)</f>
        <v>78410448</v>
      </c>
      <c r="T204" s="8">
        <f>SUMIFS(TaxableValuation[Taxable Gas &amp; Elec Utilities],TaxableValuation[Dist],$C204,TaxableValuation[Tif_NonTIF],$A$4)</f>
        <v>0</v>
      </c>
      <c r="U204" s="8">
        <f t="shared" si="3"/>
        <v>78410448</v>
      </c>
    </row>
    <row r="205" spans="1:21" x14ac:dyDescent="0.25">
      <c r="A205">
        <f>'Assessed Non-TIF'!A205</f>
        <v>2024</v>
      </c>
      <c r="B205" t="str">
        <f>'Assessed Non-TIF'!B205</f>
        <v>07</v>
      </c>
      <c r="C205" t="str">
        <f>'Assessed Non-TIF'!C205</f>
        <v>4599</v>
      </c>
      <c r="D205" t="str">
        <f>'Assessed Non-TIF'!D205</f>
        <v>4599</v>
      </c>
      <c r="E205" t="str">
        <f>'Assessed Non-TIF'!E205</f>
        <v>NASHUA-PLAINFIELD</v>
      </c>
      <c r="F205" t="str">
        <f>'Assessed Non-TIF'!F205</f>
        <v>Nashua-Plainfield</v>
      </c>
      <c r="G205" s="8">
        <f>SUMIFS(TaxableValuation[Taxable Residential],TaxableValuation[Dist],$C205,TaxableValuation[Tif_NonTIF],$A$4)</f>
        <v>0</v>
      </c>
      <c r="H205" s="8">
        <f>SUMIFS(TaxableValuation[Taxable Ag Land],TaxableValuation[Dist],$C205,TaxableValuation[Tif_NonTIF],$A$4)</f>
        <v>0</v>
      </c>
      <c r="I205" s="8">
        <f>SUMIFS(TaxableValuation[Taxable Ag Building],TaxableValuation[Dist],$C205,TaxableValuation[Tif_NonTIF],$A$4)</f>
        <v>0</v>
      </c>
      <c r="J205" s="8">
        <f>SUMIFS(TaxableValuation[Taxable Commercial],TaxableValuation[Dist],$C205,TaxableValuation[Tif_NonTIF],$A$4)</f>
        <v>0</v>
      </c>
      <c r="K205" s="8">
        <f>SUMIFS(TaxableValuation[Taxable Industrial],TaxableValuation[Dist],$C205,TaxableValuation[Tif_NonTIF],$A$4)</f>
        <v>0</v>
      </c>
      <c r="L205" s="8">
        <f>SUMIFS(TaxableValuation[Taxable Reserved],TaxableValuation[Dist],$C205,TaxableValuation[Tif_NonTIF],$A$4)</f>
        <v>0</v>
      </c>
      <c r="M205" s="8">
        <f>SUMIFS(TaxableValuation[Taxable Reserved2],TaxableValuation[Dist],$C205,TaxableValuation[Tif_NonTIF],$A$4)</f>
        <v>0</v>
      </c>
      <c r="N205" s="8">
        <f>SUMIFS(TaxableValuation[Taxable Railroads],TaxableValuation[Dist],$C205,TaxableValuation[Tif_NonTIF],$A$4)</f>
        <v>0</v>
      </c>
      <c r="O205" s="8">
        <f>SUMIFS(TaxableValuation[Taxable Utilities],TaxableValuation[Dist],$C205,TaxableValuation[Tif_NonTIF],$A$4)</f>
        <v>0</v>
      </c>
      <c r="P205" s="8">
        <f>SUMIFS(TaxableValuation[Taxable Other],TaxableValuation[Dist],$C205,TaxableValuation[Tif_NonTIF],$A$4)</f>
        <v>0</v>
      </c>
      <c r="Q205" s="8">
        <f>SUMIFS(TaxableValuation[Taxable Gross],TaxableValuation[Dist],$C205,TaxableValuation[Tif_NonTIF],$A$4)</f>
        <v>0</v>
      </c>
      <c r="R205" s="8">
        <f>SUMIFS(TaxableValuation[Taxable Military Exempt],TaxableValuation[Dist],$C205,TaxableValuation[Tif_NonTIF],$A$4)</f>
        <v>0</v>
      </c>
      <c r="S205" s="8">
        <f>SUMIFS(TaxableValuation[Taxable Net],TaxableValuation[Dist],$C205,TaxableValuation[Tif_NonTIF],$A$4)</f>
        <v>0</v>
      </c>
      <c r="T205" s="8">
        <f>SUMIFS(TaxableValuation[Taxable Gas &amp; Elec Utilities],TaxableValuation[Dist],$C205,TaxableValuation[Tif_NonTIF],$A$4)</f>
        <v>0</v>
      </c>
      <c r="U205" s="8">
        <f t="shared" si="3"/>
        <v>0</v>
      </c>
    </row>
    <row r="206" spans="1:21" x14ac:dyDescent="0.25">
      <c r="A206">
        <f>'Assessed Non-TIF'!A206</f>
        <v>2024</v>
      </c>
      <c r="B206" t="str">
        <f>'Assessed Non-TIF'!B206</f>
        <v>11</v>
      </c>
      <c r="C206" t="str">
        <f>'Assessed Non-TIF'!C206</f>
        <v>4617</v>
      </c>
      <c r="D206" t="str">
        <f>'Assessed Non-TIF'!D206</f>
        <v>4617</v>
      </c>
      <c r="E206" t="str">
        <f>'Assessed Non-TIF'!E206</f>
        <v>NEVADA</v>
      </c>
      <c r="F206" t="str">
        <f>'Assessed Non-TIF'!F206</f>
        <v>Nevada</v>
      </c>
      <c r="G206" s="8">
        <f>SUMIFS(TaxableValuation[Taxable Residential],TaxableValuation[Dist],$C206,TaxableValuation[Tif_NonTIF],$A$4)</f>
        <v>9550164</v>
      </c>
      <c r="H206" s="8">
        <f>SUMIFS(TaxableValuation[Taxable Ag Land],TaxableValuation[Dist],$C206,TaxableValuation[Tif_NonTIF],$A$4)</f>
        <v>0</v>
      </c>
      <c r="I206" s="8">
        <f>SUMIFS(TaxableValuation[Taxable Ag Building],TaxableValuation[Dist],$C206,TaxableValuation[Tif_NonTIF],$A$4)</f>
        <v>0</v>
      </c>
      <c r="J206" s="8">
        <f>SUMIFS(TaxableValuation[Taxable Commercial],TaxableValuation[Dist],$C206,TaxableValuation[Tif_NonTIF],$A$4)</f>
        <v>9914429</v>
      </c>
      <c r="K206" s="8">
        <f>SUMIFS(TaxableValuation[Taxable Industrial],TaxableValuation[Dist],$C206,TaxableValuation[Tif_NonTIF],$A$4)</f>
        <v>6223560</v>
      </c>
      <c r="L206" s="8">
        <f>SUMIFS(TaxableValuation[Taxable Reserved],TaxableValuation[Dist],$C206,TaxableValuation[Tif_NonTIF],$A$4)</f>
        <v>0</v>
      </c>
      <c r="M206" s="8">
        <f>SUMIFS(TaxableValuation[Taxable Reserved2],TaxableValuation[Dist],$C206,TaxableValuation[Tif_NonTIF],$A$4)</f>
        <v>0</v>
      </c>
      <c r="N206" s="8">
        <f>SUMIFS(TaxableValuation[Taxable Railroads],TaxableValuation[Dist],$C206,TaxableValuation[Tif_NonTIF],$A$4)</f>
        <v>0</v>
      </c>
      <c r="O206" s="8">
        <f>SUMIFS(TaxableValuation[Taxable Utilities],TaxableValuation[Dist],$C206,TaxableValuation[Tif_NonTIF],$A$4)</f>
        <v>0</v>
      </c>
      <c r="P206" s="8">
        <f>SUMIFS(TaxableValuation[Taxable Other],TaxableValuation[Dist],$C206,TaxableValuation[Tif_NonTIF],$A$4)</f>
        <v>0</v>
      </c>
      <c r="Q206" s="8">
        <f>SUMIFS(TaxableValuation[Taxable Gross],TaxableValuation[Dist],$C206,TaxableValuation[Tif_NonTIF],$A$4)</f>
        <v>25688153</v>
      </c>
      <c r="R206" s="8">
        <f>SUMIFS(TaxableValuation[Taxable Military Exempt],TaxableValuation[Dist],$C206,TaxableValuation[Tif_NonTIF],$A$4)</f>
        <v>0</v>
      </c>
      <c r="S206" s="8">
        <f>SUMIFS(TaxableValuation[Taxable Net],TaxableValuation[Dist],$C206,TaxableValuation[Tif_NonTIF],$A$4)</f>
        <v>25688153</v>
      </c>
      <c r="T206" s="8">
        <f>SUMIFS(TaxableValuation[Taxable Gas &amp; Elec Utilities],TaxableValuation[Dist],$C206,TaxableValuation[Tif_NonTIF],$A$4)</f>
        <v>0</v>
      </c>
      <c r="U206" s="8">
        <f t="shared" si="3"/>
        <v>25688153</v>
      </c>
    </row>
    <row r="207" spans="1:21" x14ac:dyDescent="0.25">
      <c r="A207">
        <f>'Assessed Non-TIF'!A207</f>
        <v>2024</v>
      </c>
      <c r="B207" t="str">
        <f>'Assessed Non-TIF'!B207</f>
        <v>01</v>
      </c>
      <c r="C207" t="str">
        <f>'Assessed Non-TIF'!C207</f>
        <v>4662</v>
      </c>
      <c r="D207" t="str">
        <f>'Assessed Non-TIF'!D207</f>
        <v>4662</v>
      </c>
      <c r="E207" t="str">
        <f>'Assessed Non-TIF'!E207</f>
        <v>NEW HAMPTON</v>
      </c>
      <c r="F207" t="str">
        <f>'Assessed Non-TIF'!F207</f>
        <v>New Hampton</v>
      </c>
      <c r="G207" s="8">
        <f>SUMIFS(TaxableValuation[Taxable Residential],TaxableValuation[Dist],$C207,TaxableValuation[Tif_NonTIF],$A$4)</f>
        <v>7195105</v>
      </c>
      <c r="H207" s="8">
        <f>SUMIFS(TaxableValuation[Taxable Ag Land],TaxableValuation[Dist],$C207,TaxableValuation[Tif_NonTIF],$A$4)</f>
        <v>0</v>
      </c>
      <c r="I207" s="8">
        <f>SUMIFS(TaxableValuation[Taxable Ag Building],TaxableValuation[Dist],$C207,TaxableValuation[Tif_NonTIF],$A$4)</f>
        <v>0</v>
      </c>
      <c r="J207" s="8">
        <f>SUMIFS(TaxableValuation[Taxable Commercial],TaxableValuation[Dist],$C207,TaxableValuation[Tif_NonTIF],$A$4)</f>
        <v>4253131</v>
      </c>
      <c r="K207" s="8">
        <f>SUMIFS(TaxableValuation[Taxable Industrial],TaxableValuation[Dist],$C207,TaxableValuation[Tif_NonTIF],$A$4)</f>
        <v>0</v>
      </c>
      <c r="L207" s="8">
        <f>SUMIFS(TaxableValuation[Taxable Reserved],TaxableValuation[Dist],$C207,TaxableValuation[Tif_NonTIF],$A$4)</f>
        <v>0</v>
      </c>
      <c r="M207" s="8">
        <f>SUMIFS(TaxableValuation[Taxable Reserved2],TaxableValuation[Dist],$C207,TaxableValuation[Tif_NonTIF],$A$4)</f>
        <v>0</v>
      </c>
      <c r="N207" s="8">
        <f>SUMIFS(TaxableValuation[Taxable Railroads],TaxableValuation[Dist],$C207,TaxableValuation[Tif_NonTIF],$A$4)</f>
        <v>0</v>
      </c>
      <c r="O207" s="8">
        <f>SUMIFS(TaxableValuation[Taxable Utilities],TaxableValuation[Dist],$C207,TaxableValuation[Tif_NonTIF],$A$4)</f>
        <v>0</v>
      </c>
      <c r="P207" s="8">
        <f>SUMIFS(TaxableValuation[Taxable Other],TaxableValuation[Dist],$C207,TaxableValuation[Tif_NonTIF],$A$4)</f>
        <v>0</v>
      </c>
      <c r="Q207" s="8">
        <f>SUMIFS(TaxableValuation[Taxable Gross],TaxableValuation[Dist],$C207,TaxableValuation[Tif_NonTIF],$A$4)</f>
        <v>11448236</v>
      </c>
      <c r="R207" s="8">
        <f>SUMIFS(TaxableValuation[Taxable Military Exempt],TaxableValuation[Dist],$C207,TaxableValuation[Tif_NonTIF],$A$4)</f>
        <v>0</v>
      </c>
      <c r="S207" s="8">
        <f>SUMIFS(TaxableValuation[Taxable Net],TaxableValuation[Dist],$C207,TaxableValuation[Tif_NonTIF],$A$4)</f>
        <v>11448236</v>
      </c>
      <c r="T207" s="8">
        <f>SUMIFS(TaxableValuation[Taxable Gas &amp; Elec Utilities],TaxableValuation[Dist],$C207,TaxableValuation[Tif_NonTIF],$A$4)</f>
        <v>0</v>
      </c>
      <c r="U207" s="8">
        <f t="shared" si="3"/>
        <v>11448236</v>
      </c>
    </row>
    <row r="208" spans="1:21" x14ac:dyDescent="0.25">
      <c r="A208">
        <f>'Assessed Non-TIF'!A208</f>
        <v>2024</v>
      </c>
      <c r="B208" t="str">
        <f>'Assessed Non-TIF'!B208</f>
        <v>15</v>
      </c>
      <c r="C208" t="str">
        <f>'Assessed Non-TIF'!C208</f>
        <v>4689</v>
      </c>
      <c r="D208" t="str">
        <f>'Assessed Non-TIF'!D208</f>
        <v>4689</v>
      </c>
      <c r="E208" t="str">
        <f>'Assessed Non-TIF'!E208</f>
        <v>NEW LONDON</v>
      </c>
      <c r="F208" t="str">
        <f>'Assessed Non-TIF'!F208</f>
        <v>New London</v>
      </c>
      <c r="G208" s="8">
        <f>SUMIFS(TaxableValuation[Taxable Residential],TaxableValuation[Dist],$C208,TaxableValuation[Tif_NonTIF],$A$4)</f>
        <v>533395</v>
      </c>
      <c r="H208" s="8">
        <f>SUMIFS(TaxableValuation[Taxable Ag Land],TaxableValuation[Dist],$C208,TaxableValuation[Tif_NonTIF],$A$4)</f>
        <v>0</v>
      </c>
      <c r="I208" s="8">
        <f>SUMIFS(TaxableValuation[Taxable Ag Building],TaxableValuation[Dist],$C208,TaxableValuation[Tif_NonTIF],$A$4)</f>
        <v>0</v>
      </c>
      <c r="J208" s="8">
        <f>SUMIFS(TaxableValuation[Taxable Commercial],TaxableValuation[Dist],$C208,TaxableValuation[Tif_NonTIF],$A$4)</f>
        <v>0</v>
      </c>
      <c r="K208" s="8">
        <f>SUMIFS(TaxableValuation[Taxable Industrial],TaxableValuation[Dist],$C208,TaxableValuation[Tif_NonTIF],$A$4)</f>
        <v>0</v>
      </c>
      <c r="L208" s="8">
        <f>SUMIFS(TaxableValuation[Taxable Reserved],TaxableValuation[Dist],$C208,TaxableValuation[Tif_NonTIF],$A$4)</f>
        <v>0</v>
      </c>
      <c r="M208" s="8">
        <f>SUMIFS(TaxableValuation[Taxable Reserved2],TaxableValuation[Dist],$C208,TaxableValuation[Tif_NonTIF],$A$4)</f>
        <v>0</v>
      </c>
      <c r="N208" s="8">
        <f>SUMIFS(TaxableValuation[Taxable Railroads],TaxableValuation[Dist],$C208,TaxableValuation[Tif_NonTIF],$A$4)</f>
        <v>0</v>
      </c>
      <c r="O208" s="8">
        <f>SUMIFS(TaxableValuation[Taxable Utilities],TaxableValuation[Dist],$C208,TaxableValuation[Tif_NonTIF],$A$4)</f>
        <v>0</v>
      </c>
      <c r="P208" s="8">
        <f>SUMIFS(TaxableValuation[Taxable Other],TaxableValuation[Dist],$C208,TaxableValuation[Tif_NonTIF],$A$4)</f>
        <v>0</v>
      </c>
      <c r="Q208" s="8">
        <f>SUMIFS(TaxableValuation[Taxable Gross],TaxableValuation[Dist],$C208,TaxableValuation[Tif_NonTIF],$A$4)</f>
        <v>533395</v>
      </c>
      <c r="R208" s="8">
        <f>SUMIFS(TaxableValuation[Taxable Military Exempt],TaxableValuation[Dist],$C208,TaxableValuation[Tif_NonTIF],$A$4)</f>
        <v>0</v>
      </c>
      <c r="S208" s="8">
        <f>SUMIFS(TaxableValuation[Taxable Net],TaxableValuation[Dist],$C208,TaxableValuation[Tif_NonTIF],$A$4)</f>
        <v>533395</v>
      </c>
      <c r="T208" s="8">
        <f>SUMIFS(TaxableValuation[Taxable Gas &amp; Elec Utilities],TaxableValuation[Dist],$C208,TaxableValuation[Tif_NonTIF],$A$4)</f>
        <v>0</v>
      </c>
      <c r="U208" s="8">
        <f t="shared" si="3"/>
        <v>533395</v>
      </c>
    </row>
    <row r="209" spans="1:21" x14ac:dyDescent="0.25">
      <c r="A209">
        <f>'Assessed Non-TIF'!A209</f>
        <v>2024</v>
      </c>
      <c r="B209" t="str">
        <f>'Assessed Non-TIF'!B209</f>
        <v>05</v>
      </c>
      <c r="C209" t="str">
        <f>'Assessed Non-TIF'!C209</f>
        <v>4644</v>
      </c>
      <c r="D209" t="str">
        <f>'Assessed Non-TIF'!D209</f>
        <v>4644</v>
      </c>
      <c r="E209" t="str">
        <f>'Assessed Non-TIF'!E209</f>
        <v>NEWELL-FONDA</v>
      </c>
      <c r="F209" t="str">
        <f>'Assessed Non-TIF'!F209</f>
        <v>Newell-Fonda</v>
      </c>
      <c r="G209" s="8">
        <f>SUMIFS(TaxableValuation[Taxable Residential],TaxableValuation[Dist],$C209,TaxableValuation[Tif_NonTIF],$A$4)</f>
        <v>727874</v>
      </c>
      <c r="H209" s="8">
        <f>SUMIFS(TaxableValuation[Taxable Ag Land],TaxableValuation[Dist],$C209,TaxableValuation[Tif_NonTIF],$A$4)</f>
        <v>9118</v>
      </c>
      <c r="I209" s="8">
        <f>SUMIFS(TaxableValuation[Taxable Ag Building],TaxableValuation[Dist],$C209,TaxableValuation[Tif_NonTIF],$A$4)</f>
        <v>0</v>
      </c>
      <c r="J209" s="8">
        <f>SUMIFS(TaxableValuation[Taxable Commercial],TaxableValuation[Dist],$C209,TaxableValuation[Tif_NonTIF],$A$4)</f>
        <v>0</v>
      </c>
      <c r="K209" s="8">
        <f>SUMIFS(TaxableValuation[Taxable Industrial],TaxableValuation[Dist],$C209,TaxableValuation[Tif_NonTIF],$A$4)</f>
        <v>0</v>
      </c>
      <c r="L209" s="8">
        <f>SUMIFS(TaxableValuation[Taxable Reserved],TaxableValuation[Dist],$C209,TaxableValuation[Tif_NonTIF],$A$4)</f>
        <v>0</v>
      </c>
      <c r="M209" s="8">
        <f>SUMIFS(TaxableValuation[Taxable Reserved2],TaxableValuation[Dist],$C209,TaxableValuation[Tif_NonTIF],$A$4)</f>
        <v>0</v>
      </c>
      <c r="N209" s="8">
        <f>SUMIFS(TaxableValuation[Taxable Railroads],TaxableValuation[Dist],$C209,TaxableValuation[Tif_NonTIF],$A$4)</f>
        <v>0</v>
      </c>
      <c r="O209" s="8">
        <f>SUMIFS(TaxableValuation[Taxable Utilities],TaxableValuation[Dist],$C209,TaxableValuation[Tif_NonTIF],$A$4)</f>
        <v>0</v>
      </c>
      <c r="P209" s="8">
        <f>SUMIFS(TaxableValuation[Taxable Other],TaxableValuation[Dist],$C209,TaxableValuation[Tif_NonTIF],$A$4)</f>
        <v>0</v>
      </c>
      <c r="Q209" s="8">
        <f>SUMIFS(TaxableValuation[Taxable Gross],TaxableValuation[Dist],$C209,TaxableValuation[Tif_NonTIF],$A$4)</f>
        <v>736992</v>
      </c>
      <c r="R209" s="8">
        <f>SUMIFS(TaxableValuation[Taxable Military Exempt],TaxableValuation[Dist],$C209,TaxableValuation[Tif_NonTIF],$A$4)</f>
        <v>0</v>
      </c>
      <c r="S209" s="8">
        <f>SUMIFS(TaxableValuation[Taxable Net],TaxableValuation[Dist],$C209,TaxableValuation[Tif_NonTIF],$A$4)</f>
        <v>736992</v>
      </c>
      <c r="T209" s="8">
        <f>SUMIFS(TaxableValuation[Taxable Gas &amp; Elec Utilities],TaxableValuation[Dist],$C209,TaxableValuation[Tif_NonTIF],$A$4)</f>
        <v>0</v>
      </c>
      <c r="U209" s="8">
        <f t="shared" si="3"/>
        <v>736992</v>
      </c>
    </row>
    <row r="210" spans="1:21" x14ac:dyDescent="0.25">
      <c r="A210">
        <f>'Assessed Non-TIF'!A210</f>
        <v>2024</v>
      </c>
      <c r="B210" t="str">
        <f>'Assessed Non-TIF'!B210</f>
        <v>11</v>
      </c>
      <c r="C210" t="str">
        <f>'Assessed Non-TIF'!C210</f>
        <v>4725</v>
      </c>
      <c r="D210" t="str">
        <f>'Assessed Non-TIF'!D210</f>
        <v>4725</v>
      </c>
      <c r="E210" t="str">
        <f>'Assessed Non-TIF'!E210</f>
        <v>NEWTON</v>
      </c>
      <c r="F210" t="str">
        <f>'Assessed Non-TIF'!F210</f>
        <v>Newton</v>
      </c>
      <c r="G210" s="8">
        <f>SUMIFS(TaxableValuation[Taxable Residential],TaxableValuation[Dist],$C210,TaxableValuation[Tif_NonTIF],$A$4)</f>
        <v>34614753</v>
      </c>
      <c r="H210" s="8">
        <f>SUMIFS(TaxableValuation[Taxable Ag Land],TaxableValuation[Dist],$C210,TaxableValuation[Tif_NonTIF],$A$4)</f>
        <v>0</v>
      </c>
      <c r="I210" s="8">
        <f>SUMIFS(TaxableValuation[Taxable Ag Building],TaxableValuation[Dist],$C210,TaxableValuation[Tif_NonTIF],$A$4)</f>
        <v>0</v>
      </c>
      <c r="J210" s="8">
        <f>SUMIFS(TaxableValuation[Taxable Commercial],TaxableValuation[Dist],$C210,TaxableValuation[Tif_NonTIF],$A$4)</f>
        <v>51180182</v>
      </c>
      <c r="K210" s="8">
        <f>SUMIFS(TaxableValuation[Taxable Industrial],TaxableValuation[Dist],$C210,TaxableValuation[Tif_NonTIF],$A$4)</f>
        <v>13046478</v>
      </c>
      <c r="L210" s="8">
        <f>SUMIFS(TaxableValuation[Taxable Reserved],TaxableValuation[Dist],$C210,TaxableValuation[Tif_NonTIF],$A$4)</f>
        <v>0</v>
      </c>
      <c r="M210" s="8">
        <f>SUMIFS(TaxableValuation[Taxable Reserved2],TaxableValuation[Dist],$C210,TaxableValuation[Tif_NonTIF],$A$4)</f>
        <v>0</v>
      </c>
      <c r="N210" s="8">
        <f>SUMIFS(TaxableValuation[Taxable Railroads],TaxableValuation[Dist],$C210,TaxableValuation[Tif_NonTIF],$A$4)</f>
        <v>0</v>
      </c>
      <c r="O210" s="8">
        <f>SUMIFS(TaxableValuation[Taxable Utilities],TaxableValuation[Dist],$C210,TaxableValuation[Tif_NonTIF],$A$4)</f>
        <v>0</v>
      </c>
      <c r="P210" s="8">
        <f>SUMIFS(TaxableValuation[Taxable Other],TaxableValuation[Dist],$C210,TaxableValuation[Tif_NonTIF],$A$4)</f>
        <v>0</v>
      </c>
      <c r="Q210" s="8">
        <f>SUMIFS(TaxableValuation[Taxable Gross],TaxableValuation[Dist],$C210,TaxableValuation[Tif_NonTIF],$A$4)</f>
        <v>98841413</v>
      </c>
      <c r="R210" s="8">
        <f>SUMIFS(TaxableValuation[Taxable Military Exempt],TaxableValuation[Dist],$C210,TaxableValuation[Tif_NonTIF],$A$4)</f>
        <v>35188</v>
      </c>
      <c r="S210" s="8">
        <f>SUMIFS(TaxableValuation[Taxable Net],TaxableValuation[Dist],$C210,TaxableValuation[Tif_NonTIF],$A$4)</f>
        <v>98806225</v>
      </c>
      <c r="T210" s="8">
        <f>SUMIFS(TaxableValuation[Taxable Gas &amp; Elec Utilities],TaxableValuation[Dist],$C210,TaxableValuation[Tif_NonTIF],$A$4)</f>
        <v>0</v>
      </c>
      <c r="U210" s="8">
        <f t="shared" si="3"/>
        <v>98806225</v>
      </c>
    </row>
    <row r="211" spans="1:21" x14ac:dyDescent="0.25">
      <c r="A211">
        <f>'Assessed Non-TIF'!A211</f>
        <v>2024</v>
      </c>
      <c r="B211" t="str">
        <f>'Assessed Non-TIF'!B211</f>
        <v>13</v>
      </c>
      <c r="C211" t="str">
        <f>'Assessed Non-TIF'!C211</f>
        <v>2673</v>
      </c>
      <c r="D211" t="str">
        <f>'Assessed Non-TIF'!D211</f>
        <v>2673</v>
      </c>
      <c r="E211" t="str">
        <f>'Assessed Non-TIF'!E211</f>
        <v>NODAWAY VALLEY</v>
      </c>
      <c r="F211" t="str">
        <f>'Assessed Non-TIF'!F211</f>
        <v>Nodaway Valley</v>
      </c>
      <c r="G211" s="8">
        <f>SUMIFS(TaxableValuation[Taxable Residential],TaxableValuation[Dist],$C211,TaxableValuation[Tif_NonTIF],$A$4)</f>
        <v>219891</v>
      </c>
      <c r="H211" s="8">
        <f>SUMIFS(TaxableValuation[Taxable Ag Land],TaxableValuation[Dist],$C211,TaxableValuation[Tif_NonTIF],$A$4)</f>
        <v>0</v>
      </c>
      <c r="I211" s="8">
        <f>SUMIFS(TaxableValuation[Taxable Ag Building],TaxableValuation[Dist],$C211,TaxableValuation[Tif_NonTIF],$A$4)</f>
        <v>0</v>
      </c>
      <c r="J211" s="8">
        <f>SUMIFS(TaxableValuation[Taxable Commercial],TaxableValuation[Dist],$C211,TaxableValuation[Tif_NonTIF],$A$4)</f>
        <v>518241</v>
      </c>
      <c r="K211" s="8">
        <f>SUMIFS(TaxableValuation[Taxable Industrial],TaxableValuation[Dist],$C211,TaxableValuation[Tif_NonTIF],$A$4)</f>
        <v>28737968</v>
      </c>
      <c r="L211" s="8">
        <f>SUMIFS(TaxableValuation[Taxable Reserved],TaxableValuation[Dist],$C211,TaxableValuation[Tif_NonTIF],$A$4)</f>
        <v>0</v>
      </c>
      <c r="M211" s="8">
        <f>SUMIFS(TaxableValuation[Taxable Reserved2],TaxableValuation[Dist],$C211,TaxableValuation[Tif_NonTIF],$A$4)</f>
        <v>0</v>
      </c>
      <c r="N211" s="8">
        <f>SUMIFS(TaxableValuation[Taxable Railroads],TaxableValuation[Dist],$C211,TaxableValuation[Tif_NonTIF],$A$4)</f>
        <v>0</v>
      </c>
      <c r="O211" s="8">
        <f>SUMIFS(TaxableValuation[Taxable Utilities],TaxableValuation[Dist],$C211,TaxableValuation[Tif_NonTIF],$A$4)</f>
        <v>0</v>
      </c>
      <c r="P211" s="8">
        <f>SUMIFS(TaxableValuation[Taxable Other],TaxableValuation[Dist],$C211,TaxableValuation[Tif_NonTIF],$A$4)</f>
        <v>0</v>
      </c>
      <c r="Q211" s="8">
        <f>SUMIFS(TaxableValuation[Taxable Gross],TaxableValuation[Dist],$C211,TaxableValuation[Tif_NonTIF],$A$4)</f>
        <v>29476100</v>
      </c>
      <c r="R211" s="8">
        <f>SUMIFS(TaxableValuation[Taxable Military Exempt],TaxableValuation[Dist],$C211,TaxableValuation[Tif_NonTIF],$A$4)</f>
        <v>0</v>
      </c>
      <c r="S211" s="8">
        <f>SUMIFS(TaxableValuation[Taxable Net],TaxableValuation[Dist],$C211,TaxableValuation[Tif_NonTIF],$A$4)</f>
        <v>29476100</v>
      </c>
      <c r="T211" s="8">
        <f>SUMIFS(TaxableValuation[Taxable Gas &amp; Elec Utilities],TaxableValuation[Dist],$C211,TaxableValuation[Tif_NonTIF],$A$4)</f>
        <v>0</v>
      </c>
      <c r="U211" s="8">
        <f t="shared" si="3"/>
        <v>29476100</v>
      </c>
    </row>
    <row r="212" spans="1:21" x14ac:dyDescent="0.25">
      <c r="A212">
        <f>'Assessed Non-TIF'!A212</f>
        <v>2024</v>
      </c>
      <c r="B212" t="str">
        <f>'Assessed Non-TIF'!B212</f>
        <v>07</v>
      </c>
      <c r="C212" t="str">
        <f>'Assessed Non-TIF'!C212</f>
        <v>0153</v>
      </c>
      <c r="D212" t="str">
        <f>'Assessed Non-TIF'!D212</f>
        <v>0153</v>
      </c>
      <c r="E212" t="str">
        <f>'Assessed Non-TIF'!E212</f>
        <v>NORTH BUTLER</v>
      </c>
      <c r="F212" t="str">
        <f>'Assessed Non-TIF'!F212</f>
        <v>North Butler</v>
      </c>
      <c r="G212" s="8">
        <f>SUMIFS(TaxableValuation[Taxable Residential],TaxableValuation[Dist],$C212,TaxableValuation[Tif_NonTIF],$A$4)</f>
        <v>0</v>
      </c>
      <c r="H212" s="8">
        <f>SUMIFS(TaxableValuation[Taxable Ag Land],TaxableValuation[Dist],$C212,TaxableValuation[Tif_NonTIF],$A$4)</f>
        <v>0</v>
      </c>
      <c r="I212" s="8">
        <f>SUMIFS(TaxableValuation[Taxable Ag Building],TaxableValuation[Dist],$C212,TaxableValuation[Tif_NonTIF],$A$4)</f>
        <v>0</v>
      </c>
      <c r="J212" s="8">
        <f>SUMIFS(TaxableValuation[Taxable Commercial],TaxableValuation[Dist],$C212,TaxableValuation[Tif_NonTIF],$A$4)</f>
        <v>0</v>
      </c>
      <c r="K212" s="8">
        <f>SUMIFS(TaxableValuation[Taxable Industrial],TaxableValuation[Dist],$C212,TaxableValuation[Tif_NonTIF],$A$4)</f>
        <v>0</v>
      </c>
      <c r="L212" s="8">
        <f>SUMIFS(TaxableValuation[Taxable Reserved],TaxableValuation[Dist],$C212,TaxableValuation[Tif_NonTIF],$A$4)</f>
        <v>0</v>
      </c>
      <c r="M212" s="8">
        <f>SUMIFS(TaxableValuation[Taxable Reserved2],TaxableValuation[Dist],$C212,TaxableValuation[Tif_NonTIF],$A$4)</f>
        <v>0</v>
      </c>
      <c r="N212" s="8">
        <f>SUMIFS(TaxableValuation[Taxable Railroads],TaxableValuation[Dist],$C212,TaxableValuation[Tif_NonTIF],$A$4)</f>
        <v>0</v>
      </c>
      <c r="O212" s="8">
        <f>SUMIFS(TaxableValuation[Taxable Utilities],TaxableValuation[Dist],$C212,TaxableValuation[Tif_NonTIF],$A$4)</f>
        <v>0</v>
      </c>
      <c r="P212" s="8">
        <f>SUMIFS(TaxableValuation[Taxable Other],TaxableValuation[Dist],$C212,TaxableValuation[Tif_NonTIF],$A$4)</f>
        <v>0</v>
      </c>
      <c r="Q212" s="8">
        <f>SUMIFS(TaxableValuation[Taxable Gross],TaxableValuation[Dist],$C212,TaxableValuation[Tif_NonTIF],$A$4)</f>
        <v>0</v>
      </c>
      <c r="R212" s="8">
        <f>SUMIFS(TaxableValuation[Taxable Military Exempt],TaxableValuation[Dist],$C212,TaxableValuation[Tif_NonTIF],$A$4)</f>
        <v>0</v>
      </c>
      <c r="S212" s="8">
        <f>SUMIFS(TaxableValuation[Taxable Net],TaxableValuation[Dist],$C212,TaxableValuation[Tif_NonTIF],$A$4)</f>
        <v>0</v>
      </c>
      <c r="T212" s="8">
        <f>SUMIFS(TaxableValuation[Taxable Gas &amp; Elec Utilities],TaxableValuation[Dist],$C212,TaxableValuation[Tif_NonTIF],$A$4)</f>
        <v>0</v>
      </c>
      <c r="U212" s="8">
        <f t="shared" si="3"/>
        <v>0</v>
      </c>
    </row>
    <row r="213" spans="1:21" x14ac:dyDescent="0.25">
      <c r="A213">
        <f>'Assessed Non-TIF'!A213</f>
        <v>2024</v>
      </c>
      <c r="B213" t="str">
        <f>'Assessed Non-TIF'!B213</f>
        <v>10</v>
      </c>
      <c r="C213" t="str">
        <f>'Assessed Non-TIF'!C213</f>
        <v>3691</v>
      </c>
      <c r="D213" t="str">
        <f>'Assessed Non-TIF'!D213</f>
        <v>3691</v>
      </c>
      <c r="E213" t="str">
        <f>'Assessed Non-TIF'!E213</f>
        <v>NORTH CEDAR</v>
      </c>
      <c r="F213" t="str">
        <f>'Assessed Non-TIF'!F213</f>
        <v>North Cedar</v>
      </c>
      <c r="G213" s="8">
        <f>SUMIFS(TaxableValuation[Taxable Residential],TaxableValuation[Dist],$C213,TaxableValuation[Tif_NonTIF],$A$4)</f>
        <v>1780853</v>
      </c>
      <c r="H213" s="8">
        <f>SUMIFS(TaxableValuation[Taxable Ag Land],TaxableValuation[Dist],$C213,TaxableValuation[Tif_NonTIF],$A$4)</f>
        <v>0</v>
      </c>
      <c r="I213" s="8">
        <f>SUMIFS(TaxableValuation[Taxable Ag Building],TaxableValuation[Dist],$C213,TaxableValuation[Tif_NonTIF],$A$4)</f>
        <v>0</v>
      </c>
      <c r="J213" s="8">
        <f>SUMIFS(TaxableValuation[Taxable Commercial],TaxableValuation[Dist],$C213,TaxableValuation[Tif_NonTIF],$A$4)</f>
        <v>0</v>
      </c>
      <c r="K213" s="8">
        <f>SUMIFS(TaxableValuation[Taxable Industrial],TaxableValuation[Dist],$C213,TaxableValuation[Tif_NonTIF],$A$4)</f>
        <v>0</v>
      </c>
      <c r="L213" s="8">
        <f>SUMIFS(TaxableValuation[Taxable Reserved],TaxableValuation[Dist],$C213,TaxableValuation[Tif_NonTIF],$A$4)</f>
        <v>0</v>
      </c>
      <c r="M213" s="8">
        <f>SUMIFS(TaxableValuation[Taxable Reserved2],TaxableValuation[Dist],$C213,TaxableValuation[Tif_NonTIF],$A$4)</f>
        <v>0</v>
      </c>
      <c r="N213" s="8">
        <f>SUMIFS(TaxableValuation[Taxable Railroads],TaxableValuation[Dist],$C213,TaxableValuation[Tif_NonTIF],$A$4)</f>
        <v>0</v>
      </c>
      <c r="O213" s="8">
        <f>SUMIFS(TaxableValuation[Taxable Utilities],TaxableValuation[Dist],$C213,TaxableValuation[Tif_NonTIF],$A$4)</f>
        <v>0</v>
      </c>
      <c r="P213" s="8">
        <f>SUMIFS(TaxableValuation[Taxable Other],TaxableValuation[Dist],$C213,TaxableValuation[Tif_NonTIF],$A$4)</f>
        <v>0</v>
      </c>
      <c r="Q213" s="8">
        <f>SUMIFS(TaxableValuation[Taxable Gross],TaxableValuation[Dist],$C213,TaxableValuation[Tif_NonTIF],$A$4)</f>
        <v>1780853</v>
      </c>
      <c r="R213" s="8">
        <f>SUMIFS(TaxableValuation[Taxable Military Exempt],TaxableValuation[Dist],$C213,TaxableValuation[Tif_NonTIF],$A$4)</f>
        <v>0</v>
      </c>
      <c r="S213" s="8">
        <f>SUMIFS(TaxableValuation[Taxable Net],TaxableValuation[Dist],$C213,TaxableValuation[Tif_NonTIF],$A$4)</f>
        <v>1780853</v>
      </c>
      <c r="T213" s="8">
        <f>SUMIFS(TaxableValuation[Taxable Gas &amp; Elec Utilities],TaxableValuation[Dist],$C213,TaxableValuation[Tif_NonTIF],$A$4)</f>
        <v>0</v>
      </c>
      <c r="U213" s="8">
        <f t="shared" si="3"/>
        <v>1780853</v>
      </c>
    </row>
    <row r="214" spans="1:21" x14ac:dyDescent="0.25">
      <c r="A214">
        <f>'Assessed Non-TIF'!A214</f>
        <v>2024</v>
      </c>
      <c r="B214" t="str">
        <f>'Assessed Non-TIF'!B214</f>
        <v>01</v>
      </c>
      <c r="C214" t="str">
        <f>'Assessed Non-TIF'!C214</f>
        <v>4774</v>
      </c>
      <c r="D214" t="str">
        <f>'Assessed Non-TIF'!D214</f>
        <v>4774</v>
      </c>
      <c r="E214" t="str">
        <f>'Assessed Non-TIF'!E214</f>
        <v>NORTH FAYETTE VALLEY</v>
      </c>
      <c r="F214" t="str">
        <f>'Assessed Non-TIF'!F214</f>
        <v>North Fayette Valley</v>
      </c>
      <c r="G214" s="8">
        <f>SUMIFS(TaxableValuation[Taxable Residential],TaxableValuation[Dist],$C214,TaxableValuation[Tif_NonTIF],$A$4)</f>
        <v>0</v>
      </c>
      <c r="H214" s="8">
        <f>SUMIFS(TaxableValuation[Taxable Ag Land],TaxableValuation[Dist],$C214,TaxableValuation[Tif_NonTIF],$A$4)</f>
        <v>0</v>
      </c>
      <c r="I214" s="8">
        <f>SUMIFS(TaxableValuation[Taxable Ag Building],TaxableValuation[Dist],$C214,TaxableValuation[Tif_NonTIF],$A$4)</f>
        <v>0</v>
      </c>
      <c r="J214" s="8">
        <f>SUMIFS(TaxableValuation[Taxable Commercial],TaxableValuation[Dist],$C214,TaxableValuation[Tif_NonTIF],$A$4)</f>
        <v>1983151</v>
      </c>
      <c r="K214" s="8">
        <f>SUMIFS(TaxableValuation[Taxable Industrial],TaxableValuation[Dist],$C214,TaxableValuation[Tif_NonTIF],$A$4)</f>
        <v>0</v>
      </c>
      <c r="L214" s="8">
        <f>SUMIFS(TaxableValuation[Taxable Reserved],TaxableValuation[Dist],$C214,TaxableValuation[Tif_NonTIF],$A$4)</f>
        <v>0</v>
      </c>
      <c r="M214" s="8">
        <f>SUMIFS(TaxableValuation[Taxable Reserved2],TaxableValuation[Dist],$C214,TaxableValuation[Tif_NonTIF],$A$4)</f>
        <v>0</v>
      </c>
      <c r="N214" s="8">
        <f>SUMIFS(TaxableValuation[Taxable Railroads],TaxableValuation[Dist],$C214,TaxableValuation[Tif_NonTIF],$A$4)</f>
        <v>0</v>
      </c>
      <c r="O214" s="8">
        <f>SUMIFS(TaxableValuation[Taxable Utilities],TaxableValuation[Dist],$C214,TaxableValuation[Tif_NonTIF],$A$4)</f>
        <v>0</v>
      </c>
      <c r="P214" s="8">
        <f>SUMIFS(TaxableValuation[Taxable Other],TaxableValuation[Dist],$C214,TaxableValuation[Tif_NonTIF],$A$4)</f>
        <v>0</v>
      </c>
      <c r="Q214" s="8">
        <f>SUMIFS(TaxableValuation[Taxable Gross],TaxableValuation[Dist],$C214,TaxableValuation[Tif_NonTIF],$A$4)</f>
        <v>1983151</v>
      </c>
      <c r="R214" s="8">
        <f>SUMIFS(TaxableValuation[Taxable Military Exempt],TaxableValuation[Dist],$C214,TaxableValuation[Tif_NonTIF],$A$4)</f>
        <v>0</v>
      </c>
      <c r="S214" s="8">
        <f>SUMIFS(TaxableValuation[Taxable Net],TaxableValuation[Dist],$C214,TaxableValuation[Tif_NonTIF],$A$4)</f>
        <v>1983151</v>
      </c>
      <c r="T214" s="8">
        <f>SUMIFS(TaxableValuation[Taxable Gas &amp; Elec Utilities],TaxableValuation[Dist],$C214,TaxableValuation[Tif_NonTIF],$A$4)</f>
        <v>0</v>
      </c>
      <c r="U214" s="8">
        <f t="shared" si="3"/>
        <v>1983151</v>
      </c>
    </row>
    <row r="215" spans="1:21" x14ac:dyDescent="0.25">
      <c r="A215">
        <f>'Assessed Non-TIF'!A215</f>
        <v>2024</v>
      </c>
      <c r="B215" t="str">
        <f>'Assessed Non-TIF'!B215</f>
        <v>07</v>
      </c>
      <c r="C215" t="str">
        <f>'Assessed Non-TIF'!C215</f>
        <v>0873</v>
      </c>
      <c r="D215" t="str">
        <f>'Assessed Non-TIF'!D215</f>
        <v>0873</v>
      </c>
      <c r="E215" t="str">
        <f>'Assessed Non-TIF'!E215</f>
        <v>NORTH IOWA</v>
      </c>
      <c r="F215" t="str">
        <f>'Assessed Non-TIF'!F215</f>
        <v>North Iowa</v>
      </c>
      <c r="G215" s="8">
        <f>SUMIFS(TaxableValuation[Taxable Residential],TaxableValuation[Dist],$C215,TaxableValuation[Tif_NonTIF],$A$4)</f>
        <v>0</v>
      </c>
      <c r="H215" s="8">
        <f>SUMIFS(TaxableValuation[Taxable Ag Land],TaxableValuation[Dist],$C215,TaxableValuation[Tif_NonTIF],$A$4)</f>
        <v>0</v>
      </c>
      <c r="I215" s="8">
        <f>SUMIFS(TaxableValuation[Taxable Ag Building],TaxableValuation[Dist],$C215,TaxableValuation[Tif_NonTIF],$A$4)</f>
        <v>0</v>
      </c>
      <c r="J215" s="8">
        <f>SUMIFS(TaxableValuation[Taxable Commercial],TaxableValuation[Dist],$C215,TaxableValuation[Tif_NonTIF],$A$4)</f>
        <v>1993692</v>
      </c>
      <c r="K215" s="8">
        <f>SUMIFS(TaxableValuation[Taxable Industrial],TaxableValuation[Dist],$C215,TaxableValuation[Tif_NonTIF],$A$4)</f>
        <v>67027322</v>
      </c>
      <c r="L215" s="8">
        <f>SUMIFS(TaxableValuation[Taxable Reserved],TaxableValuation[Dist],$C215,TaxableValuation[Tif_NonTIF],$A$4)</f>
        <v>0</v>
      </c>
      <c r="M215" s="8">
        <f>SUMIFS(TaxableValuation[Taxable Reserved2],TaxableValuation[Dist],$C215,TaxableValuation[Tif_NonTIF],$A$4)</f>
        <v>0</v>
      </c>
      <c r="N215" s="8">
        <f>SUMIFS(TaxableValuation[Taxable Railroads],TaxableValuation[Dist],$C215,TaxableValuation[Tif_NonTIF],$A$4)</f>
        <v>0</v>
      </c>
      <c r="O215" s="8">
        <f>SUMIFS(TaxableValuation[Taxable Utilities],TaxableValuation[Dist],$C215,TaxableValuation[Tif_NonTIF],$A$4)</f>
        <v>0</v>
      </c>
      <c r="P215" s="8">
        <f>SUMIFS(TaxableValuation[Taxable Other],TaxableValuation[Dist],$C215,TaxableValuation[Tif_NonTIF],$A$4)</f>
        <v>0</v>
      </c>
      <c r="Q215" s="8">
        <f>SUMIFS(TaxableValuation[Taxable Gross],TaxableValuation[Dist],$C215,TaxableValuation[Tif_NonTIF],$A$4)</f>
        <v>69021014</v>
      </c>
      <c r="R215" s="8">
        <f>SUMIFS(TaxableValuation[Taxable Military Exempt],TaxableValuation[Dist],$C215,TaxableValuation[Tif_NonTIF],$A$4)</f>
        <v>0</v>
      </c>
      <c r="S215" s="8">
        <f>SUMIFS(TaxableValuation[Taxable Net],TaxableValuation[Dist],$C215,TaxableValuation[Tif_NonTIF],$A$4)</f>
        <v>69021014</v>
      </c>
      <c r="T215" s="8">
        <f>SUMIFS(TaxableValuation[Taxable Gas &amp; Elec Utilities],TaxableValuation[Dist],$C215,TaxableValuation[Tif_NonTIF],$A$4)</f>
        <v>0</v>
      </c>
      <c r="U215" s="8">
        <f t="shared" si="3"/>
        <v>69021014</v>
      </c>
    </row>
    <row r="216" spans="1:21" x14ac:dyDescent="0.25">
      <c r="A216">
        <f>'Assessed Non-TIF'!A216</f>
        <v>2024</v>
      </c>
      <c r="B216" t="str">
        <f>'Assessed Non-TIF'!B216</f>
        <v>05</v>
      </c>
      <c r="C216" t="str">
        <f>'Assessed Non-TIF'!C216</f>
        <v>4778</v>
      </c>
      <c r="D216" t="str">
        <f>'Assessed Non-TIF'!D216</f>
        <v>4778</v>
      </c>
      <c r="E216" t="str">
        <f>'Assessed Non-TIF'!E216</f>
        <v>NORTH KOSSUTH</v>
      </c>
      <c r="F216" t="str">
        <f>'Assessed Non-TIF'!F216</f>
        <v>North Kossuth</v>
      </c>
      <c r="G216" s="8">
        <f>SUMIFS(TaxableValuation[Taxable Residential],TaxableValuation[Dist],$C216,TaxableValuation[Tif_NonTIF],$A$4)</f>
        <v>0</v>
      </c>
      <c r="H216" s="8">
        <f>SUMIFS(TaxableValuation[Taxable Ag Land],TaxableValuation[Dist],$C216,TaxableValuation[Tif_NonTIF],$A$4)</f>
        <v>0</v>
      </c>
      <c r="I216" s="8">
        <f>SUMIFS(TaxableValuation[Taxable Ag Building],TaxableValuation[Dist],$C216,TaxableValuation[Tif_NonTIF],$A$4)</f>
        <v>0</v>
      </c>
      <c r="J216" s="8">
        <f>SUMIFS(TaxableValuation[Taxable Commercial],TaxableValuation[Dist],$C216,TaxableValuation[Tif_NonTIF],$A$4)</f>
        <v>0</v>
      </c>
      <c r="K216" s="8">
        <f>SUMIFS(TaxableValuation[Taxable Industrial],TaxableValuation[Dist],$C216,TaxableValuation[Tif_NonTIF],$A$4)</f>
        <v>0</v>
      </c>
      <c r="L216" s="8">
        <f>SUMIFS(TaxableValuation[Taxable Reserved],TaxableValuation[Dist],$C216,TaxableValuation[Tif_NonTIF],$A$4)</f>
        <v>0</v>
      </c>
      <c r="M216" s="8">
        <f>SUMIFS(TaxableValuation[Taxable Reserved2],TaxableValuation[Dist],$C216,TaxableValuation[Tif_NonTIF],$A$4)</f>
        <v>0</v>
      </c>
      <c r="N216" s="8">
        <f>SUMIFS(TaxableValuation[Taxable Railroads],TaxableValuation[Dist],$C216,TaxableValuation[Tif_NonTIF],$A$4)</f>
        <v>0</v>
      </c>
      <c r="O216" s="8">
        <f>SUMIFS(TaxableValuation[Taxable Utilities],TaxableValuation[Dist],$C216,TaxableValuation[Tif_NonTIF],$A$4)</f>
        <v>0</v>
      </c>
      <c r="P216" s="8">
        <f>SUMIFS(TaxableValuation[Taxable Other],TaxableValuation[Dist],$C216,TaxableValuation[Tif_NonTIF],$A$4)</f>
        <v>0</v>
      </c>
      <c r="Q216" s="8">
        <f>SUMIFS(TaxableValuation[Taxable Gross],TaxableValuation[Dist],$C216,TaxableValuation[Tif_NonTIF],$A$4)</f>
        <v>0</v>
      </c>
      <c r="R216" s="8">
        <f>SUMIFS(TaxableValuation[Taxable Military Exempt],TaxableValuation[Dist],$C216,TaxableValuation[Tif_NonTIF],$A$4)</f>
        <v>0</v>
      </c>
      <c r="S216" s="8">
        <f>SUMIFS(TaxableValuation[Taxable Net],TaxableValuation[Dist],$C216,TaxableValuation[Tif_NonTIF],$A$4)</f>
        <v>0</v>
      </c>
      <c r="T216" s="8">
        <f>SUMIFS(TaxableValuation[Taxable Gas &amp; Elec Utilities],TaxableValuation[Dist],$C216,TaxableValuation[Tif_NonTIF],$A$4)</f>
        <v>0</v>
      </c>
      <c r="U216" s="8">
        <f t="shared" si="3"/>
        <v>0</v>
      </c>
    </row>
    <row r="217" spans="1:21" x14ac:dyDescent="0.25">
      <c r="A217">
        <f>'Assessed Non-TIF'!A217</f>
        <v>2024</v>
      </c>
      <c r="B217" t="str">
        <f>'Assessed Non-TIF'!B217</f>
        <v>10</v>
      </c>
      <c r="C217" t="str">
        <f>'Assessed Non-TIF'!C217</f>
        <v>4777</v>
      </c>
      <c r="D217" t="str">
        <f>'Assessed Non-TIF'!D217</f>
        <v>4777</v>
      </c>
      <c r="E217" t="str">
        <f>'Assessed Non-TIF'!E217</f>
        <v>NORTH LINN</v>
      </c>
      <c r="F217" t="str">
        <f>'Assessed Non-TIF'!F217</f>
        <v>North Linn</v>
      </c>
      <c r="G217" s="8">
        <f>SUMIFS(TaxableValuation[Taxable Residential],TaxableValuation[Dist],$C217,TaxableValuation[Tif_NonTIF],$A$4)</f>
        <v>0</v>
      </c>
      <c r="H217" s="8">
        <f>SUMIFS(TaxableValuation[Taxable Ag Land],TaxableValuation[Dist],$C217,TaxableValuation[Tif_NonTIF],$A$4)</f>
        <v>0</v>
      </c>
      <c r="I217" s="8">
        <f>SUMIFS(TaxableValuation[Taxable Ag Building],TaxableValuation[Dist],$C217,TaxableValuation[Tif_NonTIF],$A$4)</f>
        <v>0</v>
      </c>
      <c r="J217" s="8">
        <f>SUMIFS(TaxableValuation[Taxable Commercial],TaxableValuation[Dist],$C217,TaxableValuation[Tif_NonTIF],$A$4)</f>
        <v>0</v>
      </c>
      <c r="K217" s="8">
        <f>SUMIFS(TaxableValuation[Taxable Industrial],TaxableValuation[Dist],$C217,TaxableValuation[Tif_NonTIF],$A$4)</f>
        <v>0</v>
      </c>
      <c r="L217" s="8">
        <f>SUMIFS(TaxableValuation[Taxable Reserved],TaxableValuation[Dist],$C217,TaxableValuation[Tif_NonTIF],$A$4)</f>
        <v>0</v>
      </c>
      <c r="M217" s="8">
        <f>SUMIFS(TaxableValuation[Taxable Reserved2],TaxableValuation[Dist],$C217,TaxableValuation[Tif_NonTIF],$A$4)</f>
        <v>0</v>
      </c>
      <c r="N217" s="8">
        <f>SUMIFS(TaxableValuation[Taxable Railroads],TaxableValuation[Dist],$C217,TaxableValuation[Tif_NonTIF],$A$4)</f>
        <v>0</v>
      </c>
      <c r="O217" s="8">
        <f>SUMIFS(TaxableValuation[Taxable Utilities],TaxableValuation[Dist],$C217,TaxableValuation[Tif_NonTIF],$A$4)</f>
        <v>0</v>
      </c>
      <c r="P217" s="8">
        <f>SUMIFS(TaxableValuation[Taxable Other],TaxableValuation[Dist],$C217,TaxableValuation[Tif_NonTIF],$A$4)</f>
        <v>0</v>
      </c>
      <c r="Q217" s="8">
        <f>SUMIFS(TaxableValuation[Taxable Gross],TaxableValuation[Dist],$C217,TaxableValuation[Tif_NonTIF],$A$4)</f>
        <v>0</v>
      </c>
      <c r="R217" s="8">
        <f>SUMIFS(TaxableValuation[Taxable Military Exempt],TaxableValuation[Dist],$C217,TaxableValuation[Tif_NonTIF],$A$4)</f>
        <v>0</v>
      </c>
      <c r="S217" s="8">
        <f>SUMIFS(TaxableValuation[Taxable Net],TaxableValuation[Dist],$C217,TaxableValuation[Tif_NonTIF],$A$4)</f>
        <v>0</v>
      </c>
      <c r="T217" s="8">
        <f>SUMIFS(TaxableValuation[Taxable Gas &amp; Elec Utilities],TaxableValuation[Dist],$C217,TaxableValuation[Tif_NonTIF],$A$4)</f>
        <v>0</v>
      </c>
      <c r="U217" s="8">
        <f t="shared" si="3"/>
        <v>0</v>
      </c>
    </row>
    <row r="218" spans="1:21" x14ac:dyDescent="0.25">
      <c r="A218">
        <f>'Assessed Non-TIF'!A218</f>
        <v>2024</v>
      </c>
      <c r="B218" t="str">
        <f>'Assessed Non-TIF'!B218</f>
        <v>15</v>
      </c>
      <c r="C218" t="str">
        <f>'Assessed Non-TIF'!C218</f>
        <v>4776</v>
      </c>
      <c r="D218" t="str">
        <f>'Assessed Non-TIF'!D218</f>
        <v>4776</v>
      </c>
      <c r="E218" t="str">
        <f>'Assessed Non-TIF'!E218</f>
        <v>NORTH MAHASKA</v>
      </c>
      <c r="F218" t="str">
        <f>'Assessed Non-TIF'!F218</f>
        <v>North Mahaska</v>
      </c>
      <c r="G218" s="8">
        <f>SUMIFS(TaxableValuation[Taxable Residential],TaxableValuation[Dist],$C218,TaxableValuation[Tif_NonTIF],$A$4)</f>
        <v>0</v>
      </c>
      <c r="H218" s="8">
        <f>SUMIFS(TaxableValuation[Taxable Ag Land],TaxableValuation[Dist],$C218,TaxableValuation[Tif_NonTIF],$A$4)</f>
        <v>0</v>
      </c>
      <c r="I218" s="8">
        <f>SUMIFS(TaxableValuation[Taxable Ag Building],TaxableValuation[Dist],$C218,TaxableValuation[Tif_NonTIF],$A$4)</f>
        <v>0</v>
      </c>
      <c r="J218" s="8">
        <f>SUMIFS(TaxableValuation[Taxable Commercial],TaxableValuation[Dist],$C218,TaxableValuation[Tif_NonTIF],$A$4)</f>
        <v>0</v>
      </c>
      <c r="K218" s="8">
        <f>SUMIFS(TaxableValuation[Taxable Industrial],TaxableValuation[Dist],$C218,TaxableValuation[Tif_NonTIF],$A$4)</f>
        <v>41004178</v>
      </c>
      <c r="L218" s="8">
        <f>SUMIFS(TaxableValuation[Taxable Reserved],TaxableValuation[Dist],$C218,TaxableValuation[Tif_NonTIF],$A$4)</f>
        <v>0</v>
      </c>
      <c r="M218" s="8">
        <f>SUMIFS(TaxableValuation[Taxable Reserved2],TaxableValuation[Dist],$C218,TaxableValuation[Tif_NonTIF],$A$4)</f>
        <v>0</v>
      </c>
      <c r="N218" s="8">
        <f>SUMIFS(TaxableValuation[Taxable Railroads],TaxableValuation[Dist],$C218,TaxableValuation[Tif_NonTIF],$A$4)</f>
        <v>0</v>
      </c>
      <c r="O218" s="8">
        <f>SUMIFS(TaxableValuation[Taxable Utilities],TaxableValuation[Dist],$C218,TaxableValuation[Tif_NonTIF],$A$4)</f>
        <v>0</v>
      </c>
      <c r="P218" s="8">
        <f>SUMIFS(TaxableValuation[Taxable Other],TaxableValuation[Dist],$C218,TaxableValuation[Tif_NonTIF],$A$4)</f>
        <v>0</v>
      </c>
      <c r="Q218" s="8">
        <f>SUMIFS(TaxableValuation[Taxable Gross],TaxableValuation[Dist],$C218,TaxableValuation[Tif_NonTIF],$A$4)</f>
        <v>41004178</v>
      </c>
      <c r="R218" s="8">
        <f>SUMIFS(TaxableValuation[Taxable Military Exempt],TaxableValuation[Dist],$C218,TaxableValuation[Tif_NonTIF],$A$4)</f>
        <v>0</v>
      </c>
      <c r="S218" s="8">
        <f>SUMIFS(TaxableValuation[Taxable Net],TaxableValuation[Dist],$C218,TaxableValuation[Tif_NonTIF],$A$4)</f>
        <v>41004178</v>
      </c>
      <c r="T218" s="8">
        <f>SUMIFS(TaxableValuation[Taxable Gas &amp; Elec Utilities],TaxableValuation[Dist],$C218,TaxableValuation[Tif_NonTIF],$A$4)</f>
        <v>0</v>
      </c>
      <c r="U218" s="8">
        <f t="shared" si="3"/>
        <v>41004178</v>
      </c>
    </row>
    <row r="219" spans="1:21" x14ac:dyDescent="0.25">
      <c r="A219">
        <f>'Assessed Non-TIF'!A219</f>
        <v>2024</v>
      </c>
      <c r="B219" t="str">
        <f>'Assessed Non-TIF'!B219</f>
        <v>11</v>
      </c>
      <c r="C219" t="str">
        <f>'Assessed Non-TIF'!C219</f>
        <v>4779</v>
      </c>
      <c r="D219" t="str">
        <f>'Assessed Non-TIF'!D219</f>
        <v>4779</v>
      </c>
      <c r="E219" t="str">
        <f>'Assessed Non-TIF'!E219</f>
        <v>NORTH POLK</v>
      </c>
      <c r="F219" t="str">
        <f>'Assessed Non-TIF'!F219</f>
        <v>North Polk</v>
      </c>
      <c r="G219" s="8">
        <f>SUMIFS(TaxableValuation[Taxable Residential],TaxableValuation[Dist],$C219,TaxableValuation[Tif_NonTIF],$A$4)</f>
        <v>54086304</v>
      </c>
      <c r="H219" s="8">
        <f>SUMIFS(TaxableValuation[Taxable Ag Land],TaxableValuation[Dist],$C219,TaxableValuation[Tif_NonTIF],$A$4)</f>
        <v>0</v>
      </c>
      <c r="I219" s="8">
        <f>SUMIFS(TaxableValuation[Taxable Ag Building],TaxableValuation[Dist],$C219,TaxableValuation[Tif_NonTIF],$A$4)</f>
        <v>0</v>
      </c>
      <c r="J219" s="8">
        <f>SUMIFS(TaxableValuation[Taxable Commercial],TaxableValuation[Dist],$C219,TaxableValuation[Tif_NonTIF],$A$4)</f>
        <v>6743495</v>
      </c>
      <c r="K219" s="8">
        <f>SUMIFS(TaxableValuation[Taxable Industrial],TaxableValuation[Dist],$C219,TaxableValuation[Tif_NonTIF],$A$4)</f>
        <v>354586</v>
      </c>
      <c r="L219" s="8">
        <f>SUMIFS(TaxableValuation[Taxable Reserved],TaxableValuation[Dist],$C219,TaxableValuation[Tif_NonTIF],$A$4)</f>
        <v>0</v>
      </c>
      <c r="M219" s="8">
        <f>SUMIFS(TaxableValuation[Taxable Reserved2],TaxableValuation[Dist],$C219,TaxableValuation[Tif_NonTIF],$A$4)</f>
        <v>0</v>
      </c>
      <c r="N219" s="8">
        <f>SUMIFS(TaxableValuation[Taxable Railroads],TaxableValuation[Dist],$C219,TaxableValuation[Tif_NonTIF],$A$4)</f>
        <v>0</v>
      </c>
      <c r="O219" s="8">
        <f>SUMIFS(TaxableValuation[Taxable Utilities],TaxableValuation[Dist],$C219,TaxableValuation[Tif_NonTIF],$A$4)</f>
        <v>0</v>
      </c>
      <c r="P219" s="8">
        <f>SUMIFS(TaxableValuation[Taxable Other],TaxableValuation[Dist],$C219,TaxableValuation[Tif_NonTIF],$A$4)</f>
        <v>0</v>
      </c>
      <c r="Q219" s="8">
        <f>SUMIFS(TaxableValuation[Taxable Gross],TaxableValuation[Dist],$C219,TaxableValuation[Tif_NonTIF],$A$4)</f>
        <v>61184385</v>
      </c>
      <c r="R219" s="8">
        <f>SUMIFS(TaxableValuation[Taxable Military Exempt],TaxableValuation[Dist],$C219,TaxableValuation[Tif_NonTIF],$A$4)</f>
        <v>7408</v>
      </c>
      <c r="S219" s="8">
        <f>SUMIFS(TaxableValuation[Taxable Net],TaxableValuation[Dist],$C219,TaxableValuation[Tif_NonTIF],$A$4)</f>
        <v>61176977</v>
      </c>
      <c r="T219" s="8">
        <f>SUMIFS(TaxableValuation[Taxable Gas &amp; Elec Utilities],TaxableValuation[Dist],$C219,TaxableValuation[Tif_NonTIF],$A$4)</f>
        <v>0</v>
      </c>
      <c r="U219" s="8">
        <f t="shared" si="3"/>
        <v>61176977</v>
      </c>
    </row>
    <row r="220" spans="1:21" x14ac:dyDescent="0.25">
      <c r="A220">
        <f>'Assessed Non-TIF'!A220</f>
        <v>2024</v>
      </c>
      <c r="B220" t="str">
        <f>'Assessed Non-TIF'!B220</f>
        <v>09</v>
      </c>
      <c r="C220" t="str">
        <f>'Assessed Non-TIF'!C220</f>
        <v>4784</v>
      </c>
      <c r="D220" t="str">
        <f>'Assessed Non-TIF'!D220</f>
        <v>4784</v>
      </c>
      <c r="E220" t="str">
        <f>'Assessed Non-TIF'!E220</f>
        <v>NORTH SCOTT</v>
      </c>
      <c r="F220" t="str">
        <f>'Assessed Non-TIF'!F220</f>
        <v>North Scott</v>
      </c>
      <c r="G220" s="8">
        <f>SUMIFS(TaxableValuation[Taxable Residential],TaxableValuation[Dist],$C220,TaxableValuation[Tif_NonTIF],$A$4)</f>
        <v>28696997</v>
      </c>
      <c r="H220" s="8">
        <f>SUMIFS(TaxableValuation[Taxable Ag Land],TaxableValuation[Dist],$C220,TaxableValuation[Tif_NonTIF],$A$4)</f>
        <v>0</v>
      </c>
      <c r="I220" s="8">
        <f>SUMIFS(TaxableValuation[Taxable Ag Building],TaxableValuation[Dist],$C220,TaxableValuation[Tif_NonTIF],$A$4)</f>
        <v>0</v>
      </c>
      <c r="J220" s="8">
        <f>SUMIFS(TaxableValuation[Taxable Commercial],TaxableValuation[Dist],$C220,TaxableValuation[Tif_NonTIF],$A$4)</f>
        <v>34322462</v>
      </c>
      <c r="K220" s="8">
        <f>SUMIFS(TaxableValuation[Taxable Industrial],TaxableValuation[Dist],$C220,TaxableValuation[Tif_NonTIF],$A$4)</f>
        <v>74370258</v>
      </c>
      <c r="L220" s="8">
        <f>SUMIFS(TaxableValuation[Taxable Reserved],TaxableValuation[Dist],$C220,TaxableValuation[Tif_NonTIF],$A$4)</f>
        <v>0</v>
      </c>
      <c r="M220" s="8">
        <f>SUMIFS(TaxableValuation[Taxable Reserved2],TaxableValuation[Dist],$C220,TaxableValuation[Tif_NonTIF],$A$4)</f>
        <v>0</v>
      </c>
      <c r="N220" s="8">
        <f>SUMIFS(TaxableValuation[Taxable Railroads],TaxableValuation[Dist],$C220,TaxableValuation[Tif_NonTIF],$A$4)</f>
        <v>0</v>
      </c>
      <c r="O220" s="8">
        <f>SUMIFS(TaxableValuation[Taxable Utilities],TaxableValuation[Dist],$C220,TaxableValuation[Tif_NonTIF],$A$4)</f>
        <v>0</v>
      </c>
      <c r="P220" s="8">
        <f>SUMIFS(TaxableValuation[Taxable Other],TaxableValuation[Dist],$C220,TaxableValuation[Tif_NonTIF],$A$4)</f>
        <v>0</v>
      </c>
      <c r="Q220" s="8">
        <f>SUMIFS(TaxableValuation[Taxable Gross],TaxableValuation[Dist],$C220,TaxableValuation[Tif_NonTIF],$A$4)</f>
        <v>137389717</v>
      </c>
      <c r="R220" s="8">
        <f>SUMIFS(TaxableValuation[Taxable Military Exempt],TaxableValuation[Dist],$C220,TaxableValuation[Tif_NonTIF],$A$4)</f>
        <v>0</v>
      </c>
      <c r="S220" s="8">
        <f>SUMIFS(TaxableValuation[Taxable Net],TaxableValuation[Dist],$C220,TaxableValuation[Tif_NonTIF],$A$4)</f>
        <v>137389717</v>
      </c>
      <c r="T220" s="8">
        <f>SUMIFS(TaxableValuation[Taxable Gas &amp; Elec Utilities],TaxableValuation[Dist],$C220,TaxableValuation[Tif_NonTIF],$A$4)</f>
        <v>0</v>
      </c>
      <c r="U220" s="8">
        <f t="shared" si="3"/>
        <v>137389717</v>
      </c>
    </row>
    <row r="221" spans="1:21" x14ac:dyDescent="0.25">
      <c r="A221">
        <f>'Assessed Non-TIF'!A221</f>
        <v>2024</v>
      </c>
      <c r="B221" t="str">
        <f>'Assessed Non-TIF'!B221</f>
        <v>07</v>
      </c>
      <c r="C221" t="str">
        <f>'Assessed Non-TIF'!C221</f>
        <v>4785</v>
      </c>
      <c r="D221" t="str">
        <f>'Assessed Non-TIF'!D221</f>
        <v>4785</v>
      </c>
      <c r="E221" t="str">
        <f>'Assessed Non-TIF'!E221</f>
        <v>NORTH TAMA</v>
      </c>
      <c r="F221" t="str">
        <f>'Assessed Non-TIF'!F221</f>
        <v>North Tama</v>
      </c>
      <c r="G221" s="8">
        <f>SUMIFS(TaxableValuation[Taxable Residential],TaxableValuation[Dist],$C221,TaxableValuation[Tif_NonTIF],$A$4)</f>
        <v>0</v>
      </c>
      <c r="H221" s="8">
        <f>SUMIFS(TaxableValuation[Taxable Ag Land],TaxableValuation[Dist],$C221,TaxableValuation[Tif_NonTIF],$A$4)</f>
        <v>0</v>
      </c>
      <c r="I221" s="8">
        <f>SUMIFS(TaxableValuation[Taxable Ag Building],TaxableValuation[Dist],$C221,TaxableValuation[Tif_NonTIF],$A$4)</f>
        <v>0</v>
      </c>
      <c r="J221" s="8">
        <f>SUMIFS(TaxableValuation[Taxable Commercial],TaxableValuation[Dist],$C221,TaxableValuation[Tif_NonTIF],$A$4)</f>
        <v>0</v>
      </c>
      <c r="K221" s="8">
        <f>SUMIFS(TaxableValuation[Taxable Industrial],TaxableValuation[Dist],$C221,TaxableValuation[Tif_NonTIF],$A$4)</f>
        <v>0</v>
      </c>
      <c r="L221" s="8">
        <f>SUMIFS(TaxableValuation[Taxable Reserved],TaxableValuation[Dist],$C221,TaxableValuation[Tif_NonTIF],$A$4)</f>
        <v>0</v>
      </c>
      <c r="M221" s="8">
        <f>SUMIFS(TaxableValuation[Taxable Reserved2],TaxableValuation[Dist],$C221,TaxableValuation[Tif_NonTIF],$A$4)</f>
        <v>0</v>
      </c>
      <c r="N221" s="8">
        <f>SUMIFS(TaxableValuation[Taxable Railroads],TaxableValuation[Dist],$C221,TaxableValuation[Tif_NonTIF],$A$4)</f>
        <v>0</v>
      </c>
      <c r="O221" s="8">
        <f>SUMIFS(TaxableValuation[Taxable Utilities],TaxableValuation[Dist],$C221,TaxableValuation[Tif_NonTIF],$A$4)</f>
        <v>0</v>
      </c>
      <c r="P221" s="8">
        <f>SUMIFS(TaxableValuation[Taxable Other],TaxableValuation[Dist],$C221,TaxableValuation[Tif_NonTIF],$A$4)</f>
        <v>0</v>
      </c>
      <c r="Q221" s="8">
        <f>SUMIFS(TaxableValuation[Taxable Gross],TaxableValuation[Dist],$C221,TaxableValuation[Tif_NonTIF],$A$4)</f>
        <v>0</v>
      </c>
      <c r="R221" s="8">
        <f>SUMIFS(TaxableValuation[Taxable Military Exempt],TaxableValuation[Dist],$C221,TaxableValuation[Tif_NonTIF],$A$4)</f>
        <v>0</v>
      </c>
      <c r="S221" s="8">
        <f>SUMIFS(TaxableValuation[Taxable Net],TaxableValuation[Dist],$C221,TaxableValuation[Tif_NonTIF],$A$4)</f>
        <v>0</v>
      </c>
      <c r="T221" s="8">
        <f>SUMIFS(TaxableValuation[Taxable Gas &amp; Elec Utilities],TaxableValuation[Dist],$C221,TaxableValuation[Tif_NonTIF],$A$4)</f>
        <v>0</v>
      </c>
      <c r="U221" s="8">
        <f t="shared" si="3"/>
        <v>0</v>
      </c>
    </row>
    <row r="222" spans="1:21" x14ac:dyDescent="0.25">
      <c r="A222">
        <f>'Assessed Non-TIF'!A222</f>
        <v>2024</v>
      </c>
      <c r="B222" t="str">
        <f>'Assessed Non-TIF'!B222</f>
        <v>05</v>
      </c>
      <c r="C222" t="str">
        <f>'Assessed Non-TIF'!C222</f>
        <v>0333</v>
      </c>
      <c r="D222" t="str">
        <f>'Assessed Non-TIF'!D222</f>
        <v>0333</v>
      </c>
      <c r="E222" t="str">
        <f>'Assessed Non-TIF'!E222</f>
        <v>NORTH UNION</v>
      </c>
      <c r="F222" t="str">
        <f>'Assessed Non-TIF'!F222</f>
        <v>North Union</v>
      </c>
      <c r="G222" s="8">
        <f>SUMIFS(TaxableValuation[Taxable Residential],TaxableValuation[Dist],$C222,TaxableValuation[Tif_NonTIF],$A$4)</f>
        <v>0</v>
      </c>
      <c r="H222" s="8">
        <f>SUMIFS(TaxableValuation[Taxable Ag Land],TaxableValuation[Dist],$C222,TaxableValuation[Tif_NonTIF],$A$4)</f>
        <v>0</v>
      </c>
      <c r="I222" s="8">
        <f>SUMIFS(TaxableValuation[Taxable Ag Building],TaxableValuation[Dist],$C222,TaxableValuation[Tif_NonTIF],$A$4)</f>
        <v>0</v>
      </c>
      <c r="J222" s="8">
        <f>SUMIFS(TaxableValuation[Taxable Commercial],TaxableValuation[Dist],$C222,TaxableValuation[Tif_NonTIF],$A$4)</f>
        <v>0</v>
      </c>
      <c r="K222" s="8">
        <f>SUMIFS(TaxableValuation[Taxable Industrial],TaxableValuation[Dist],$C222,TaxableValuation[Tif_NonTIF],$A$4)</f>
        <v>16778351</v>
      </c>
      <c r="L222" s="8">
        <f>SUMIFS(TaxableValuation[Taxable Reserved],TaxableValuation[Dist],$C222,TaxableValuation[Tif_NonTIF],$A$4)</f>
        <v>0</v>
      </c>
      <c r="M222" s="8">
        <f>SUMIFS(TaxableValuation[Taxable Reserved2],TaxableValuation[Dist],$C222,TaxableValuation[Tif_NonTIF],$A$4)</f>
        <v>0</v>
      </c>
      <c r="N222" s="8">
        <f>SUMIFS(TaxableValuation[Taxable Railroads],TaxableValuation[Dist],$C222,TaxableValuation[Tif_NonTIF],$A$4)</f>
        <v>0</v>
      </c>
      <c r="O222" s="8">
        <f>SUMIFS(TaxableValuation[Taxable Utilities],TaxableValuation[Dist],$C222,TaxableValuation[Tif_NonTIF],$A$4)</f>
        <v>0</v>
      </c>
      <c r="P222" s="8">
        <f>SUMIFS(TaxableValuation[Taxable Other],TaxableValuation[Dist],$C222,TaxableValuation[Tif_NonTIF],$A$4)</f>
        <v>0</v>
      </c>
      <c r="Q222" s="8">
        <f>SUMIFS(TaxableValuation[Taxable Gross],TaxableValuation[Dist],$C222,TaxableValuation[Tif_NonTIF],$A$4)</f>
        <v>16778351</v>
      </c>
      <c r="R222" s="8">
        <f>SUMIFS(TaxableValuation[Taxable Military Exempt],TaxableValuation[Dist],$C222,TaxableValuation[Tif_NonTIF],$A$4)</f>
        <v>0</v>
      </c>
      <c r="S222" s="8">
        <f>SUMIFS(TaxableValuation[Taxable Net],TaxableValuation[Dist],$C222,TaxableValuation[Tif_NonTIF],$A$4)</f>
        <v>16778351</v>
      </c>
      <c r="T222" s="8">
        <f>SUMIFS(TaxableValuation[Taxable Gas &amp; Elec Utilities],TaxableValuation[Dist],$C222,TaxableValuation[Tif_NonTIF],$A$4)</f>
        <v>0</v>
      </c>
      <c r="U222" s="8">
        <f t="shared" si="3"/>
        <v>16778351</v>
      </c>
    </row>
    <row r="223" spans="1:21" x14ac:dyDescent="0.25">
      <c r="A223">
        <f>'Assessed Non-TIF'!A223</f>
        <v>2024</v>
      </c>
      <c r="B223" t="str">
        <f>'Assessed Non-TIF'!B223</f>
        <v>09</v>
      </c>
      <c r="C223" t="str">
        <f>'Assessed Non-TIF'!C223</f>
        <v>4773</v>
      </c>
      <c r="D223" t="str">
        <f>'Assessed Non-TIF'!D223</f>
        <v>4773</v>
      </c>
      <c r="E223" t="str">
        <f>'Assessed Non-TIF'!E223</f>
        <v>NORTHEAST</v>
      </c>
      <c r="F223" t="str">
        <f>'Assessed Non-TIF'!F223</f>
        <v>Northeast</v>
      </c>
      <c r="G223" s="8">
        <f>SUMIFS(TaxableValuation[Taxable Residential],TaxableValuation[Dist],$C223,TaxableValuation[Tif_NonTIF],$A$4)</f>
        <v>0</v>
      </c>
      <c r="H223" s="8">
        <f>SUMIFS(TaxableValuation[Taxable Ag Land],TaxableValuation[Dist],$C223,TaxableValuation[Tif_NonTIF],$A$4)</f>
        <v>0</v>
      </c>
      <c r="I223" s="8">
        <f>SUMIFS(TaxableValuation[Taxable Ag Building],TaxableValuation[Dist],$C223,TaxableValuation[Tif_NonTIF],$A$4)</f>
        <v>0</v>
      </c>
      <c r="J223" s="8">
        <f>SUMIFS(TaxableValuation[Taxable Commercial],TaxableValuation[Dist],$C223,TaxableValuation[Tif_NonTIF],$A$4)</f>
        <v>0</v>
      </c>
      <c r="K223" s="8">
        <f>SUMIFS(TaxableValuation[Taxable Industrial],TaxableValuation[Dist],$C223,TaxableValuation[Tif_NonTIF],$A$4)</f>
        <v>0</v>
      </c>
      <c r="L223" s="8">
        <f>SUMIFS(TaxableValuation[Taxable Reserved],TaxableValuation[Dist],$C223,TaxableValuation[Tif_NonTIF],$A$4)</f>
        <v>0</v>
      </c>
      <c r="M223" s="8">
        <f>SUMIFS(TaxableValuation[Taxable Reserved2],TaxableValuation[Dist],$C223,TaxableValuation[Tif_NonTIF],$A$4)</f>
        <v>0</v>
      </c>
      <c r="N223" s="8">
        <f>SUMIFS(TaxableValuation[Taxable Railroads],TaxableValuation[Dist],$C223,TaxableValuation[Tif_NonTIF],$A$4)</f>
        <v>0</v>
      </c>
      <c r="O223" s="8">
        <f>SUMIFS(TaxableValuation[Taxable Utilities],TaxableValuation[Dist],$C223,TaxableValuation[Tif_NonTIF],$A$4)</f>
        <v>0</v>
      </c>
      <c r="P223" s="8">
        <f>SUMIFS(TaxableValuation[Taxable Other],TaxableValuation[Dist],$C223,TaxableValuation[Tif_NonTIF],$A$4)</f>
        <v>0</v>
      </c>
      <c r="Q223" s="8">
        <f>SUMIFS(TaxableValuation[Taxable Gross],TaxableValuation[Dist],$C223,TaxableValuation[Tif_NonTIF],$A$4)</f>
        <v>0</v>
      </c>
      <c r="R223" s="8">
        <f>SUMIFS(TaxableValuation[Taxable Military Exempt],TaxableValuation[Dist],$C223,TaxableValuation[Tif_NonTIF],$A$4)</f>
        <v>0</v>
      </c>
      <c r="S223" s="8">
        <f>SUMIFS(TaxableValuation[Taxable Net],TaxableValuation[Dist],$C223,TaxableValuation[Tif_NonTIF],$A$4)</f>
        <v>0</v>
      </c>
      <c r="T223" s="8">
        <f>SUMIFS(TaxableValuation[Taxable Gas &amp; Elec Utilities],TaxableValuation[Dist],$C223,TaxableValuation[Tif_NonTIF],$A$4)</f>
        <v>0</v>
      </c>
      <c r="U223" s="8">
        <f t="shared" si="3"/>
        <v>0</v>
      </c>
    </row>
    <row r="224" spans="1:21" x14ac:dyDescent="0.25">
      <c r="A224">
        <f>'Assessed Non-TIF'!A224</f>
        <v>2024</v>
      </c>
      <c r="B224" t="str">
        <f>'Assessed Non-TIF'!B224</f>
        <v>07</v>
      </c>
      <c r="C224" t="str">
        <f>'Assessed Non-TIF'!C224</f>
        <v>4788</v>
      </c>
      <c r="D224" t="str">
        <f>'Assessed Non-TIF'!D224</f>
        <v>4788</v>
      </c>
      <c r="E224" t="str">
        <f>'Assessed Non-TIF'!E224</f>
        <v>NORTHWOOD-KENSETT</v>
      </c>
      <c r="F224" t="str">
        <f>'Assessed Non-TIF'!F224</f>
        <v>Northwood-Kensett</v>
      </c>
      <c r="G224" s="8">
        <f>SUMIFS(TaxableValuation[Taxable Residential],TaxableValuation[Dist],$C224,TaxableValuation[Tif_NonTIF],$A$4)</f>
        <v>7977808</v>
      </c>
      <c r="H224" s="8">
        <f>SUMIFS(TaxableValuation[Taxable Ag Land],TaxableValuation[Dist],$C224,TaxableValuation[Tif_NonTIF],$A$4)</f>
        <v>33719</v>
      </c>
      <c r="I224" s="8">
        <f>SUMIFS(TaxableValuation[Taxable Ag Building],TaxableValuation[Dist],$C224,TaxableValuation[Tif_NonTIF],$A$4)</f>
        <v>2604</v>
      </c>
      <c r="J224" s="8">
        <f>SUMIFS(TaxableValuation[Taxable Commercial],TaxableValuation[Dist],$C224,TaxableValuation[Tif_NonTIF],$A$4)</f>
        <v>1508959</v>
      </c>
      <c r="K224" s="8">
        <f>SUMIFS(TaxableValuation[Taxable Industrial],TaxableValuation[Dist],$C224,TaxableValuation[Tif_NonTIF],$A$4)</f>
        <v>71257626</v>
      </c>
      <c r="L224" s="8">
        <f>SUMIFS(TaxableValuation[Taxable Reserved],TaxableValuation[Dist],$C224,TaxableValuation[Tif_NonTIF],$A$4)</f>
        <v>0</v>
      </c>
      <c r="M224" s="8">
        <f>SUMIFS(TaxableValuation[Taxable Reserved2],TaxableValuation[Dist],$C224,TaxableValuation[Tif_NonTIF],$A$4)</f>
        <v>0</v>
      </c>
      <c r="N224" s="8">
        <f>SUMIFS(TaxableValuation[Taxable Railroads],TaxableValuation[Dist],$C224,TaxableValuation[Tif_NonTIF],$A$4)</f>
        <v>0</v>
      </c>
      <c r="O224" s="8">
        <f>SUMIFS(TaxableValuation[Taxable Utilities],TaxableValuation[Dist],$C224,TaxableValuation[Tif_NonTIF],$A$4)</f>
        <v>0</v>
      </c>
      <c r="P224" s="8">
        <f>SUMIFS(TaxableValuation[Taxable Other],TaxableValuation[Dist],$C224,TaxableValuation[Tif_NonTIF],$A$4)</f>
        <v>0</v>
      </c>
      <c r="Q224" s="8">
        <f>SUMIFS(TaxableValuation[Taxable Gross],TaxableValuation[Dist],$C224,TaxableValuation[Tif_NonTIF],$A$4)</f>
        <v>80780716</v>
      </c>
      <c r="R224" s="8">
        <f>SUMIFS(TaxableValuation[Taxable Military Exempt],TaxableValuation[Dist],$C224,TaxableValuation[Tif_NonTIF],$A$4)</f>
        <v>0</v>
      </c>
      <c r="S224" s="8">
        <f>SUMIFS(TaxableValuation[Taxable Net],TaxableValuation[Dist],$C224,TaxableValuation[Tif_NonTIF],$A$4)</f>
        <v>80780716</v>
      </c>
      <c r="T224" s="8">
        <f>SUMIFS(TaxableValuation[Taxable Gas &amp; Elec Utilities],TaxableValuation[Dist],$C224,TaxableValuation[Tif_NonTIF],$A$4)</f>
        <v>0</v>
      </c>
      <c r="U224" s="8">
        <f t="shared" si="3"/>
        <v>80780716</v>
      </c>
    </row>
    <row r="225" spans="1:21" x14ac:dyDescent="0.25">
      <c r="A225">
        <f>'Assessed Non-TIF'!A225</f>
        <v>2024</v>
      </c>
      <c r="B225" t="str">
        <f>'Assessed Non-TIF'!B225</f>
        <v>11</v>
      </c>
      <c r="C225" t="str">
        <f>'Assessed Non-TIF'!C225</f>
        <v>4797</v>
      </c>
      <c r="D225" t="str">
        <f>'Assessed Non-TIF'!D225</f>
        <v>4797</v>
      </c>
      <c r="E225" t="str">
        <f>'Assessed Non-TIF'!E225</f>
        <v>NORWALK</v>
      </c>
      <c r="F225" t="str">
        <f>'Assessed Non-TIF'!F225</f>
        <v>Norwalk</v>
      </c>
      <c r="G225" s="8">
        <f>SUMIFS(TaxableValuation[Taxable Residential],TaxableValuation[Dist],$C225,TaxableValuation[Tif_NonTIF],$A$4)</f>
        <v>80102650</v>
      </c>
      <c r="H225" s="8">
        <f>SUMIFS(TaxableValuation[Taxable Ag Land],TaxableValuation[Dist],$C225,TaxableValuation[Tif_NonTIF],$A$4)</f>
        <v>387807</v>
      </c>
      <c r="I225" s="8">
        <f>SUMIFS(TaxableValuation[Taxable Ag Building],TaxableValuation[Dist],$C225,TaxableValuation[Tif_NonTIF],$A$4)</f>
        <v>7653</v>
      </c>
      <c r="J225" s="8">
        <f>SUMIFS(TaxableValuation[Taxable Commercial],TaxableValuation[Dist],$C225,TaxableValuation[Tif_NonTIF],$A$4)</f>
        <v>294600942</v>
      </c>
      <c r="K225" s="8">
        <f>SUMIFS(TaxableValuation[Taxable Industrial],TaxableValuation[Dist],$C225,TaxableValuation[Tif_NonTIF],$A$4)</f>
        <v>34760265</v>
      </c>
      <c r="L225" s="8">
        <f>SUMIFS(TaxableValuation[Taxable Reserved],TaxableValuation[Dist],$C225,TaxableValuation[Tif_NonTIF],$A$4)</f>
        <v>0</v>
      </c>
      <c r="M225" s="8">
        <f>SUMIFS(TaxableValuation[Taxable Reserved2],TaxableValuation[Dist],$C225,TaxableValuation[Tif_NonTIF],$A$4)</f>
        <v>0</v>
      </c>
      <c r="N225" s="8">
        <f>SUMIFS(TaxableValuation[Taxable Railroads],TaxableValuation[Dist],$C225,TaxableValuation[Tif_NonTIF],$A$4)</f>
        <v>0</v>
      </c>
      <c r="O225" s="8">
        <f>SUMIFS(TaxableValuation[Taxable Utilities],TaxableValuation[Dist],$C225,TaxableValuation[Tif_NonTIF],$A$4)</f>
        <v>0</v>
      </c>
      <c r="P225" s="8">
        <f>SUMIFS(TaxableValuation[Taxable Other],TaxableValuation[Dist],$C225,TaxableValuation[Tif_NonTIF],$A$4)</f>
        <v>0</v>
      </c>
      <c r="Q225" s="8">
        <f>SUMIFS(TaxableValuation[Taxable Gross],TaxableValuation[Dist],$C225,TaxableValuation[Tif_NonTIF],$A$4)</f>
        <v>409859317</v>
      </c>
      <c r="R225" s="8">
        <f>SUMIFS(TaxableValuation[Taxable Military Exempt],TaxableValuation[Dist],$C225,TaxableValuation[Tif_NonTIF],$A$4)</f>
        <v>15098</v>
      </c>
      <c r="S225" s="8">
        <f>SUMIFS(TaxableValuation[Taxable Net],TaxableValuation[Dist],$C225,TaxableValuation[Tif_NonTIF],$A$4)</f>
        <v>409844219</v>
      </c>
      <c r="T225" s="8">
        <f>SUMIFS(TaxableValuation[Taxable Gas &amp; Elec Utilities],TaxableValuation[Dist],$C225,TaxableValuation[Tif_NonTIF],$A$4)</f>
        <v>0</v>
      </c>
      <c r="U225" s="8">
        <f t="shared" si="3"/>
        <v>409844219</v>
      </c>
    </row>
    <row r="226" spans="1:21" x14ac:dyDescent="0.25">
      <c r="A226">
        <f>'Assessed Non-TIF'!A226</f>
        <v>2024</v>
      </c>
      <c r="B226" t="str">
        <f>'Assessed Non-TIF'!B226</f>
        <v>12</v>
      </c>
      <c r="C226" t="str">
        <f>'Assessed Non-TIF'!C226</f>
        <v>4860</v>
      </c>
      <c r="D226" t="str">
        <f>'Assessed Non-TIF'!D226</f>
        <v>4860</v>
      </c>
      <c r="E226" t="str">
        <f>'Assessed Non-TIF'!E226</f>
        <v>ODEBOLT ARTHUR BATTLE CREEK IDA GROVE</v>
      </c>
      <c r="F226" t="str">
        <f>'Assessed Non-TIF'!F226</f>
        <v>Odebolt Arthur Battle Creek Ida Grove</v>
      </c>
      <c r="G226" s="8">
        <f>SUMIFS(TaxableValuation[Taxable Residential],TaxableValuation[Dist],$C226,TaxableValuation[Tif_NonTIF],$A$4)</f>
        <v>1962417</v>
      </c>
      <c r="H226" s="8">
        <f>SUMIFS(TaxableValuation[Taxable Ag Land],TaxableValuation[Dist],$C226,TaxableValuation[Tif_NonTIF],$A$4)</f>
        <v>0</v>
      </c>
      <c r="I226" s="8">
        <f>SUMIFS(TaxableValuation[Taxable Ag Building],TaxableValuation[Dist],$C226,TaxableValuation[Tif_NonTIF],$A$4)</f>
        <v>0</v>
      </c>
      <c r="J226" s="8">
        <f>SUMIFS(TaxableValuation[Taxable Commercial],TaxableValuation[Dist],$C226,TaxableValuation[Tif_NonTIF],$A$4)</f>
        <v>0</v>
      </c>
      <c r="K226" s="8">
        <f>SUMIFS(TaxableValuation[Taxable Industrial],TaxableValuation[Dist],$C226,TaxableValuation[Tif_NonTIF],$A$4)</f>
        <v>148756707</v>
      </c>
      <c r="L226" s="8">
        <f>SUMIFS(TaxableValuation[Taxable Reserved],TaxableValuation[Dist],$C226,TaxableValuation[Tif_NonTIF],$A$4)</f>
        <v>0</v>
      </c>
      <c r="M226" s="8">
        <f>SUMIFS(TaxableValuation[Taxable Reserved2],TaxableValuation[Dist],$C226,TaxableValuation[Tif_NonTIF],$A$4)</f>
        <v>0</v>
      </c>
      <c r="N226" s="8">
        <f>SUMIFS(TaxableValuation[Taxable Railroads],TaxableValuation[Dist],$C226,TaxableValuation[Tif_NonTIF],$A$4)</f>
        <v>0</v>
      </c>
      <c r="O226" s="8">
        <f>SUMIFS(TaxableValuation[Taxable Utilities],TaxableValuation[Dist],$C226,TaxableValuation[Tif_NonTIF],$A$4)</f>
        <v>0</v>
      </c>
      <c r="P226" s="8">
        <f>SUMIFS(TaxableValuation[Taxable Other],TaxableValuation[Dist],$C226,TaxableValuation[Tif_NonTIF],$A$4)</f>
        <v>0</v>
      </c>
      <c r="Q226" s="8">
        <f>SUMIFS(TaxableValuation[Taxable Gross],TaxableValuation[Dist],$C226,TaxableValuation[Tif_NonTIF],$A$4)</f>
        <v>150719124</v>
      </c>
      <c r="R226" s="8">
        <f>SUMIFS(TaxableValuation[Taxable Military Exempt],TaxableValuation[Dist],$C226,TaxableValuation[Tif_NonTIF],$A$4)</f>
        <v>0</v>
      </c>
      <c r="S226" s="8">
        <f>SUMIFS(TaxableValuation[Taxable Net],TaxableValuation[Dist],$C226,TaxableValuation[Tif_NonTIF],$A$4)</f>
        <v>150719124</v>
      </c>
      <c r="T226" s="8">
        <f>SUMIFS(TaxableValuation[Taxable Gas &amp; Elec Utilities],TaxableValuation[Dist],$C226,TaxableValuation[Tif_NonTIF],$A$4)</f>
        <v>0</v>
      </c>
      <c r="U226" s="8">
        <f t="shared" si="3"/>
        <v>150719124</v>
      </c>
    </row>
    <row r="227" spans="1:21" x14ac:dyDescent="0.25">
      <c r="A227">
        <f>'Assessed Non-TIF'!A227</f>
        <v>2024</v>
      </c>
      <c r="B227" t="str">
        <f>'Assessed Non-TIF'!B227</f>
        <v>01</v>
      </c>
      <c r="C227" t="str">
        <f>'Assessed Non-TIF'!C227</f>
        <v>4869</v>
      </c>
      <c r="D227" t="str">
        <f>'Assessed Non-TIF'!D227</f>
        <v>4869</v>
      </c>
      <c r="E227" t="str">
        <f>'Assessed Non-TIF'!E227</f>
        <v>OELWEIN</v>
      </c>
      <c r="F227" t="str">
        <f>'Assessed Non-TIF'!F227</f>
        <v>Oelwein</v>
      </c>
      <c r="G227" s="8">
        <f>SUMIFS(TaxableValuation[Taxable Residential],TaxableValuation[Dist],$C227,TaxableValuation[Tif_NonTIF],$A$4)</f>
        <v>0</v>
      </c>
      <c r="H227" s="8">
        <f>SUMIFS(TaxableValuation[Taxable Ag Land],TaxableValuation[Dist],$C227,TaxableValuation[Tif_NonTIF],$A$4)</f>
        <v>0</v>
      </c>
      <c r="I227" s="8">
        <f>SUMIFS(TaxableValuation[Taxable Ag Building],TaxableValuation[Dist],$C227,TaxableValuation[Tif_NonTIF],$A$4)</f>
        <v>0</v>
      </c>
      <c r="J227" s="8">
        <f>SUMIFS(TaxableValuation[Taxable Commercial],TaxableValuation[Dist],$C227,TaxableValuation[Tif_NonTIF],$A$4)</f>
        <v>8301055</v>
      </c>
      <c r="K227" s="8">
        <f>SUMIFS(TaxableValuation[Taxable Industrial],TaxableValuation[Dist],$C227,TaxableValuation[Tif_NonTIF],$A$4)</f>
        <v>21804411</v>
      </c>
      <c r="L227" s="8">
        <f>SUMIFS(TaxableValuation[Taxable Reserved],TaxableValuation[Dist],$C227,TaxableValuation[Tif_NonTIF],$A$4)</f>
        <v>0</v>
      </c>
      <c r="M227" s="8">
        <f>SUMIFS(TaxableValuation[Taxable Reserved2],TaxableValuation[Dist],$C227,TaxableValuation[Tif_NonTIF],$A$4)</f>
        <v>0</v>
      </c>
      <c r="N227" s="8">
        <f>SUMIFS(TaxableValuation[Taxable Railroads],TaxableValuation[Dist],$C227,TaxableValuation[Tif_NonTIF],$A$4)</f>
        <v>0</v>
      </c>
      <c r="O227" s="8">
        <f>SUMIFS(TaxableValuation[Taxable Utilities],TaxableValuation[Dist],$C227,TaxableValuation[Tif_NonTIF],$A$4)</f>
        <v>0</v>
      </c>
      <c r="P227" s="8">
        <f>SUMIFS(TaxableValuation[Taxable Other],TaxableValuation[Dist],$C227,TaxableValuation[Tif_NonTIF],$A$4)</f>
        <v>0</v>
      </c>
      <c r="Q227" s="8">
        <f>SUMIFS(TaxableValuation[Taxable Gross],TaxableValuation[Dist],$C227,TaxableValuation[Tif_NonTIF],$A$4)</f>
        <v>30105466</v>
      </c>
      <c r="R227" s="8">
        <f>SUMIFS(TaxableValuation[Taxable Military Exempt],TaxableValuation[Dist],$C227,TaxableValuation[Tif_NonTIF],$A$4)</f>
        <v>0</v>
      </c>
      <c r="S227" s="8">
        <f>SUMIFS(TaxableValuation[Taxable Net],TaxableValuation[Dist],$C227,TaxableValuation[Tif_NonTIF],$A$4)</f>
        <v>30105466</v>
      </c>
      <c r="T227" s="8">
        <f>SUMIFS(TaxableValuation[Taxable Gas &amp; Elec Utilities],TaxableValuation[Dist],$C227,TaxableValuation[Tif_NonTIF],$A$4)</f>
        <v>0</v>
      </c>
      <c r="U227" s="8">
        <f t="shared" si="3"/>
        <v>30105466</v>
      </c>
    </row>
    <row r="228" spans="1:21" x14ac:dyDescent="0.25">
      <c r="A228">
        <f>'Assessed Non-TIF'!A228</f>
        <v>2024</v>
      </c>
      <c r="B228" t="str">
        <f>'Assessed Non-TIF'!B228</f>
        <v>11</v>
      </c>
      <c r="C228" t="str">
        <f>'Assessed Non-TIF'!C228</f>
        <v>4878</v>
      </c>
      <c r="D228" t="str">
        <f>'Assessed Non-TIF'!D228</f>
        <v>4878</v>
      </c>
      <c r="E228" t="str">
        <f>'Assessed Non-TIF'!E228</f>
        <v>OGDEN</v>
      </c>
      <c r="F228" t="str">
        <f>'Assessed Non-TIF'!F228</f>
        <v>Ogden</v>
      </c>
      <c r="G228" s="8">
        <f>SUMIFS(TaxableValuation[Taxable Residential],TaxableValuation[Dist],$C228,TaxableValuation[Tif_NonTIF],$A$4)</f>
        <v>0</v>
      </c>
      <c r="H228" s="8">
        <f>SUMIFS(TaxableValuation[Taxable Ag Land],TaxableValuation[Dist],$C228,TaxableValuation[Tif_NonTIF],$A$4)</f>
        <v>0</v>
      </c>
      <c r="I228" s="8">
        <f>SUMIFS(TaxableValuation[Taxable Ag Building],TaxableValuation[Dist],$C228,TaxableValuation[Tif_NonTIF],$A$4)</f>
        <v>0</v>
      </c>
      <c r="J228" s="8">
        <f>SUMIFS(TaxableValuation[Taxable Commercial],TaxableValuation[Dist],$C228,TaxableValuation[Tif_NonTIF],$A$4)</f>
        <v>0</v>
      </c>
      <c r="K228" s="8">
        <f>SUMIFS(TaxableValuation[Taxable Industrial],TaxableValuation[Dist],$C228,TaxableValuation[Tif_NonTIF],$A$4)</f>
        <v>0</v>
      </c>
      <c r="L228" s="8">
        <f>SUMIFS(TaxableValuation[Taxable Reserved],TaxableValuation[Dist],$C228,TaxableValuation[Tif_NonTIF],$A$4)</f>
        <v>0</v>
      </c>
      <c r="M228" s="8">
        <f>SUMIFS(TaxableValuation[Taxable Reserved2],TaxableValuation[Dist],$C228,TaxableValuation[Tif_NonTIF],$A$4)</f>
        <v>0</v>
      </c>
      <c r="N228" s="8">
        <f>SUMIFS(TaxableValuation[Taxable Railroads],TaxableValuation[Dist],$C228,TaxableValuation[Tif_NonTIF],$A$4)</f>
        <v>0</v>
      </c>
      <c r="O228" s="8">
        <f>SUMIFS(TaxableValuation[Taxable Utilities],TaxableValuation[Dist],$C228,TaxableValuation[Tif_NonTIF],$A$4)</f>
        <v>0</v>
      </c>
      <c r="P228" s="8">
        <f>SUMIFS(TaxableValuation[Taxable Other],TaxableValuation[Dist],$C228,TaxableValuation[Tif_NonTIF],$A$4)</f>
        <v>0</v>
      </c>
      <c r="Q228" s="8">
        <f>SUMIFS(TaxableValuation[Taxable Gross],TaxableValuation[Dist],$C228,TaxableValuation[Tif_NonTIF],$A$4)</f>
        <v>0</v>
      </c>
      <c r="R228" s="8">
        <f>SUMIFS(TaxableValuation[Taxable Military Exempt],TaxableValuation[Dist],$C228,TaxableValuation[Tif_NonTIF],$A$4)</f>
        <v>0</v>
      </c>
      <c r="S228" s="8">
        <f>SUMIFS(TaxableValuation[Taxable Net],TaxableValuation[Dist],$C228,TaxableValuation[Tif_NonTIF],$A$4)</f>
        <v>0</v>
      </c>
      <c r="T228" s="8">
        <f>SUMIFS(TaxableValuation[Taxable Gas &amp; Elec Utilities],TaxableValuation[Dist],$C228,TaxableValuation[Tif_NonTIF],$A$4)</f>
        <v>0</v>
      </c>
      <c r="U228" s="8">
        <f t="shared" si="3"/>
        <v>0</v>
      </c>
    </row>
    <row r="229" spans="1:21" x14ac:dyDescent="0.25">
      <c r="A229">
        <f>'Assessed Non-TIF'!A229</f>
        <v>2024</v>
      </c>
      <c r="B229" t="str">
        <f>'Assessed Non-TIF'!B229</f>
        <v>05</v>
      </c>
      <c r="C229" t="str">
        <f>'Assessed Non-TIF'!C229</f>
        <v>4890</v>
      </c>
      <c r="D229" t="str">
        <f>'Assessed Non-TIF'!D229</f>
        <v>4890</v>
      </c>
      <c r="E229" t="str">
        <f>'Assessed Non-TIF'!E229</f>
        <v>OKOBOJI</v>
      </c>
      <c r="F229" t="str">
        <f>'Assessed Non-TIF'!F229</f>
        <v>Okoboji</v>
      </c>
      <c r="G229" s="8">
        <f>SUMIFS(TaxableValuation[Taxable Residential],TaxableValuation[Dist],$C229,TaxableValuation[Tif_NonTIF],$A$4)</f>
        <v>42364750</v>
      </c>
      <c r="H229" s="8">
        <f>SUMIFS(TaxableValuation[Taxable Ag Land],TaxableValuation[Dist],$C229,TaxableValuation[Tif_NonTIF],$A$4)</f>
        <v>0</v>
      </c>
      <c r="I229" s="8">
        <f>SUMIFS(TaxableValuation[Taxable Ag Building],TaxableValuation[Dist],$C229,TaxableValuation[Tif_NonTIF],$A$4)</f>
        <v>0</v>
      </c>
      <c r="J229" s="8">
        <f>SUMIFS(TaxableValuation[Taxable Commercial],TaxableValuation[Dist],$C229,TaxableValuation[Tif_NonTIF],$A$4)</f>
        <v>35927613</v>
      </c>
      <c r="K229" s="8">
        <f>SUMIFS(TaxableValuation[Taxable Industrial],TaxableValuation[Dist],$C229,TaxableValuation[Tif_NonTIF],$A$4)</f>
        <v>3901014</v>
      </c>
      <c r="L229" s="8">
        <f>SUMIFS(TaxableValuation[Taxable Reserved],TaxableValuation[Dist],$C229,TaxableValuation[Tif_NonTIF],$A$4)</f>
        <v>0</v>
      </c>
      <c r="M229" s="8">
        <f>SUMIFS(TaxableValuation[Taxable Reserved2],TaxableValuation[Dist],$C229,TaxableValuation[Tif_NonTIF],$A$4)</f>
        <v>0</v>
      </c>
      <c r="N229" s="8">
        <f>SUMIFS(TaxableValuation[Taxable Railroads],TaxableValuation[Dist],$C229,TaxableValuation[Tif_NonTIF],$A$4)</f>
        <v>0</v>
      </c>
      <c r="O229" s="8">
        <f>SUMIFS(TaxableValuation[Taxable Utilities],TaxableValuation[Dist],$C229,TaxableValuation[Tif_NonTIF],$A$4)</f>
        <v>0</v>
      </c>
      <c r="P229" s="8">
        <f>SUMIFS(TaxableValuation[Taxable Other],TaxableValuation[Dist],$C229,TaxableValuation[Tif_NonTIF],$A$4)</f>
        <v>0</v>
      </c>
      <c r="Q229" s="8">
        <f>SUMIFS(TaxableValuation[Taxable Gross],TaxableValuation[Dist],$C229,TaxableValuation[Tif_NonTIF],$A$4)</f>
        <v>82193377</v>
      </c>
      <c r="R229" s="8">
        <f>SUMIFS(TaxableValuation[Taxable Military Exempt],TaxableValuation[Dist],$C229,TaxableValuation[Tif_NonTIF],$A$4)</f>
        <v>35188</v>
      </c>
      <c r="S229" s="8">
        <f>SUMIFS(TaxableValuation[Taxable Net],TaxableValuation[Dist],$C229,TaxableValuation[Tif_NonTIF],$A$4)</f>
        <v>82158189</v>
      </c>
      <c r="T229" s="8">
        <f>SUMIFS(TaxableValuation[Taxable Gas &amp; Elec Utilities],TaxableValuation[Dist],$C229,TaxableValuation[Tif_NonTIF],$A$4)</f>
        <v>0</v>
      </c>
      <c r="U229" s="8">
        <f t="shared" si="3"/>
        <v>82158189</v>
      </c>
    </row>
    <row r="230" spans="1:21" x14ac:dyDescent="0.25">
      <c r="A230">
        <f>'Assessed Non-TIF'!A230</f>
        <v>2024</v>
      </c>
      <c r="B230" t="str">
        <f>'Assessed Non-TIF'!B230</f>
        <v>10</v>
      </c>
      <c r="C230" t="str">
        <f>'Assessed Non-TIF'!C230</f>
        <v>4905</v>
      </c>
      <c r="D230" t="str">
        <f>'Assessed Non-TIF'!D230</f>
        <v>4905</v>
      </c>
      <c r="E230" t="str">
        <f>'Assessed Non-TIF'!E230</f>
        <v>OLIN</v>
      </c>
      <c r="F230" t="str">
        <f>'Assessed Non-TIF'!F230</f>
        <v>Olin</v>
      </c>
      <c r="G230" s="8">
        <f>SUMIFS(TaxableValuation[Taxable Residential],TaxableValuation[Dist],$C230,TaxableValuation[Tif_NonTIF],$A$4)</f>
        <v>0</v>
      </c>
      <c r="H230" s="8">
        <f>SUMIFS(TaxableValuation[Taxable Ag Land],TaxableValuation[Dist],$C230,TaxableValuation[Tif_NonTIF],$A$4)</f>
        <v>0</v>
      </c>
      <c r="I230" s="8">
        <f>SUMIFS(TaxableValuation[Taxable Ag Building],TaxableValuation[Dist],$C230,TaxableValuation[Tif_NonTIF],$A$4)</f>
        <v>0</v>
      </c>
      <c r="J230" s="8">
        <f>SUMIFS(TaxableValuation[Taxable Commercial],TaxableValuation[Dist],$C230,TaxableValuation[Tif_NonTIF],$A$4)</f>
        <v>0</v>
      </c>
      <c r="K230" s="8">
        <f>SUMIFS(TaxableValuation[Taxable Industrial],TaxableValuation[Dist],$C230,TaxableValuation[Tif_NonTIF],$A$4)</f>
        <v>0</v>
      </c>
      <c r="L230" s="8">
        <f>SUMIFS(TaxableValuation[Taxable Reserved],TaxableValuation[Dist],$C230,TaxableValuation[Tif_NonTIF],$A$4)</f>
        <v>0</v>
      </c>
      <c r="M230" s="8">
        <f>SUMIFS(TaxableValuation[Taxable Reserved2],TaxableValuation[Dist],$C230,TaxableValuation[Tif_NonTIF],$A$4)</f>
        <v>0</v>
      </c>
      <c r="N230" s="8">
        <f>SUMIFS(TaxableValuation[Taxable Railroads],TaxableValuation[Dist],$C230,TaxableValuation[Tif_NonTIF],$A$4)</f>
        <v>0</v>
      </c>
      <c r="O230" s="8">
        <f>SUMIFS(TaxableValuation[Taxable Utilities],TaxableValuation[Dist],$C230,TaxableValuation[Tif_NonTIF],$A$4)</f>
        <v>0</v>
      </c>
      <c r="P230" s="8">
        <f>SUMIFS(TaxableValuation[Taxable Other],TaxableValuation[Dist],$C230,TaxableValuation[Tif_NonTIF],$A$4)</f>
        <v>0</v>
      </c>
      <c r="Q230" s="8">
        <f>SUMIFS(TaxableValuation[Taxable Gross],TaxableValuation[Dist],$C230,TaxableValuation[Tif_NonTIF],$A$4)</f>
        <v>0</v>
      </c>
      <c r="R230" s="8">
        <f>SUMIFS(TaxableValuation[Taxable Military Exempt],TaxableValuation[Dist],$C230,TaxableValuation[Tif_NonTIF],$A$4)</f>
        <v>0</v>
      </c>
      <c r="S230" s="8">
        <f>SUMIFS(TaxableValuation[Taxable Net],TaxableValuation[Dist],$C230,TaxableValuation[Tif_NonTIF],$A$4)</f>
        <v>0</v>
      </c>
      <c r="T230" s="8">
        <f>SUMIFS(TaxableValuation[Taxable Gas &amp; Elec Utilities],TaxableValuation[Dist],$C230,TaxableValuation[Tif_NonTIF],$A$4)</f>
        <v>0</v>
      </c>
      <c r="U230" s="8">
        <f t="shared" si="3"/>
        <v>0</v>
      </c>
    </row>
    <row r="231" spans="1:21" x14ac:dyDescent="0.25">
      <c r="A231">
        <f>'Assessed Non-TIF'!A231</f>
        <v>2024</v>
      </c>
      <c r="B231" t="str">
        <f>'Assessed Non-TIF'!B231</f>
        <v>13</v>
      </c>
      <c r="C231" t="str">
        <f>'Assessed Non-TIF'!C231</f>
        <v>4978</v>
      </c>
      <c r="D231" t="str">
        <f>'Assessed Non-TIF'!D231</f>
        <v>4978</v>
      </c>
      <c r="E231" t="str">
        <f>'Assessed Non-TIF'!E231</f>
        <v>ORIENT-MACKSBURG</v>
      </c>
      <c r="F231" t="str">
        <f>'Assessed Non-TIF'!F231</f>
        <v>Orient-Macksburg</v>
      </c>
      <c r="G231" s="8">
        <f>SUMIFS(TaxableValuation[Taxable Residential],TaxableValuation[Dist],$C231,TaxableValuation[Tif_NonTIF],$A$4)</f>
        <v>0</v>
      </c>
      <c r="H231" s="8">
        <f>SUMIFS(TaxableValuation[Taxable Ag Land],TaxableValuation[Dist],$C231,TaxableValuation[Tif_NonTIF],$A$4)</f>
        <v>0</v>
      </c>
      <c r="I231" s="8">
        <f>SUMIFS(TaxableValuation[Taxable Ag Building],TaxableValuation[Dist],$C231,TaxableValuation[Tif_NonTIF],$A$4)</f>
        <v>0</v>
      </c>
      <c r="J231" s="8">
        <f>SUMIFS(TaxableValuation[Taxable Commercial],TaxableValuation[Dist],$C231,TaxableValuation[Tif_NonTIF],$A$4)</f>
        <v>0</v>
      </c>
      <c r="K231" s="8">
        <f>SUMIFS(TaxableValuation[Taxable Industrial],TaxableValuation[Dist],$C231,TaxableValuation[Tif_NonTIF],$A$4)</f>
        <v>67900467</v>
      </c>
      <c r="L231" s="8">
        <f>SUMIFS(TaxableValuation[Taxable Reserved],TaxableValuation[Dist],$C231,TaxableValuation[Tif_NonTIF],$A$4)</f>
        <v>0</v>
      </c>
      <c r="M231" s="8">
        <f>SUMIFS(TaxableValuation[Taxable Reserved2],TaxableValuation[Dist],$C231,TaxableValuation[Tif_NonTIF],$A$4)</f>
        <v>0</v>
      </c>
      <c r="N231" s="8">
        <f>SUMIFS(TaxableValuation[Taxable Railroads],TaxableValuation[Dist],$C231,TaxableValuation[Tif_NonTIF],$A$4)</f>
        <v>0</v>
      </c>
      <c r="O231" s="8">
        <f>SUMIFS(TaxableValuation[Taxable Utilities],TaxableValuation[Dist],$C231,TaxableValuation[Tif_NonTIF],$A$4)</f>
        <v>0</v>
      </c>
      <c r="P231" s="8">
        <f>SUMIFS(TaxableValuation[Taxable Other],TaxableValuation[Dist],$C231,TaxableValuation[Tif_NonTIF],$A$4)</f>
        <v>0</v>
      </c>
      <c r="Q231" s="8">
        <f>SUMIFS(TaxableValuation[Taxable Gross],TaxableValuation[Dist],$C231,TaxableValuation[Tif_NonTIF],$A$4)</f>
        <v>67900467</v>
      </c>
      <c r="R231" s="8">
        <f>SUMIFS(TaxableValuation[Taxable Military Exempt],TaxableValuation[Dist],$C231,TaxableValuation[Tif_NonTIF],$A$4)</f>
        <v>0</v>
      </c>
      <c r="S231" s="8">
        <f>SUMIFS(TaxableValuation[Taxable Net],TaxableValuation[Dist],$C231,TaxableValuation[Tif_NonTIF],$A$4)</f>
        <v>67900467</v>
      </c>
      <c r="T231" s="8">
        <f>SUMIFS(TaxableValuation[Taxable Gas &amp; Elec Utilities],TaxableValuation[Dist],$C231,TaxableValuation[Tif_NonTIF],$A$4)</f>
        <v>0</v>
      </c>
      <c r="U231" s="8">
        <f t="shared" si="3"/>
        <v>67900467</v>
      </c>
    </row>
    <row r="232" spans="1:21" x14ac:dyDescent="0.25">
      <c r="A232">
        <f>'Assessed Non-TIF'!A232</f>
        <v>2024</v>
      </c>
      <c r="B232" t="str">
        <f>'Assessed Non-TIF'!B232</f>
        <v>07</v>
      </c>
      <c r="C232" t="str">
        <f>'Assessed Non-TIF'!C232</f>
        <v>4995</v>
      </c>
      <c r="D232" t="str">
        <f>'Assessed Non-TIF'!D232</f>
        <v>4995</v>
      </c>
      <c r="E232" t="str">
        <f>'Assessed Non-TIF'!E232</f>
        <v>OSAGE</v>
      </c>
      <c r="F232" t="str">
        <f>'Assessed Non-TIF'!F232</f>
        <v>Osage</v>
      </c>
      <c r="G232" s="8">
        <f>SUMIFS(TaxableValuation[Taxable Residential],TaxableValuation[Dist],$C232,TaxableValuation[Tif_NonTIF],$A$4)</f>
        <v>6228037</v>
      </c>
      <c r="H232" s="8">
        <f>SUMIFS(TaxableValuation[Taxable Ag Land],TaxableValuation[Dist],$C232,TaxableValuation[Tif_NonTIF],$A$4)</f>
        <v>51290</v>
      </c>
      <c r="I232" s="8">
        <f>SUMIFS(TaxableValuation[Taxable Ag Building],TaxableValuation[Dist],$C232,TaxableValuation[Tif_NonTIF],$A$4)</f>
        <v>0</v>
      </c>
      <c r="J232" s="8">
        <f>SUMIFS(TaxableValuation[Taxable Commercial],TaxableValuation[Dist],$C232,TaxableValuation[Tif_NonTIF],$A$4)</f>
        <v>23602303</v>
      </c>
      <c r="K232" s="8">
        <f>SUMIFS(TaxableValuation[Taxable Industrial],TaxableValuation[Dist],$C232,TaxableValuation[Tif_NonTIF],$A$4)</f>
        <v>24348529</v>
      </c>
      <c r="L232" s="8">
        <f>SUMIFS(TaxableValuation[Taxable Reserved],TaxableValuation[Dist],$C232,TaxableValuation[Tif_NonTIF],$A$4)</f>
        <v>0</v>
      </c>
      <c r="M232" s="8">
        <f>SUMIFS(TaxableValuation[Taxable Reserved2],TaxableValuation[Dist],$C232,TaxableValuation[Tif_NonTIF],$A$4)</f>
        <v>0</v>
      </c>
      <c r="N232" s="8">
        <f>SUMIFS(TaxableValuation[Taxable Railroads],TaxableValuation[Dist],$C232,TaxableValuation[Tif_NonTIF],$A$4)</f>
        <v>0</v>
      </c>
      <c r="O232" s="8">
        <f>SUMIFS(TaxableValuation[Taxable Utilities],TaxableValuation[Dist],$C232,TaxableValuation[Tif_NonTIF],$A$4)</f>
        <v>0</v>
      </c>
      <c r="P232" s="8">
        <f>SUMIFS(TaxableValuation[Taxable Other],TaxableValuation[Dist],$C232,TaxableValuation[Tif_NonTIF],$A$4)</f>
        <v>0</v>
      </c>
      <c r="Q232" s="8">
        <f>SUMIFS(TaxableValuation[Taxable Gross],TaxableValuation[Dist],$C232,TaxableValuation[Tif_NonTIF],$A$4)</f>
        <v>54230159</v>
      </c>
      <c r="R232" s="8">
        <f>SUMIFS(TaxableValuation[Taxable Military Exempt],TaxableValuation[Dist],$C232,TaxableValuation[Tif_NonTIF],$A$4)</f>
        <v>0</v>
      </c>
      <c r="S232" s="8">
        <f>SUMIFS(TaxableValuation[Taxable Net],TaxableValuation[Dist],$C232,TaxableValuation[Tif_NonTIF],$A$4)</f>
        <v>54230159</v>
      </c>
      <c r="T232" s="8">
        <f>SUMIFS(TaxableValuation[Taxable Gas &amp; Elec Utilities],TaxableValuation[Dist],$C232,TaxableValuation[Tif_NonTIF],$A$4)</f>
        <v>0</v>
      </c>
      <c r="U232" s="8">
        <f t="shared" si="3"/>
        <v>54230159</v>
      </c>
    </row>
    <row r="233" spans="1:21" x14ac:dyDescent="0.25">
      <c r="A233">
        <f>'Assessed Non-TIF'!A233</f>
        <v>2024</v>
      </c>
      <c r="B233" t="str">
        <f>'Assessed Non-TIF'!B233</f>
        <v>15</v>
      </c>
      <c r="C233" t="str">
        <f>'Assessed Non-TIF'!C233</f>
        <v>5013</v>
      </c>
      <c r="D233" t="str">
        <f>'Assessed Non-TIF'!D233</f>
        <v>5013</v>
      </c>
      <c r="E233" t="str">
        <f>'Assessed Non-TIF'!E233</f>
        <v>OSKALOOSA</v>
      </c>
      <c r="F233" t="str">
        <f>'Assessed Non-TIF'!F233</f>
        <v>Oskaloosa</v>
      </c>
      <c r="G233" s="8">
        <f>SUMIFS(TaxableValuation[Taxable Residential],TaxableValuation[Dist],$C233,TaxableValuation[Tif_NonTIF],$A$4)</f>
        <v>12192923</v>
      </c>
      <c r="H233" s="8">
        <f>SUMIFS(TaxableValuation[Taxable Ag Land],TaxableValuation[Dist],$C233,TaxableValuation[Tif_NonTIF],$A$4)</f>
        <v>0</v>
      </c>
      <c r="I233" s="8">
        <f>SUMIFS(TaxableValuation[Taxable Ag Building],TaxableValuation[Dist],$C233,TaxableValuation[Tif_NonTIF],$A$4)</f>
        <v>0</v>
      </c>
      <c r="J233" s="8">
        <f>SUMIFS(TaxableValuation[Taxable Commercial],TaxableValuation[Dist],$C233,TaxableValuation[Tif_NonTIF],$A$4)</f>
        <v>67782</v>
      </c>
      <c r="K233" s="8">
        <f>SUMIFS(TaxableValuation[Taxable Industrial],TaxableValuation[Dist],$C233,TaxableValuation[Tif_NonTIF],$A$4)</f>
        <v>0</v>
      </c>
      <c r="L233" s="8">
        <f>SUMIFS(TaxableValuation[Taxable Reserved],TaxableValuation[Dist],$C233,TaxableValuation[Tif_NonTIF],$A$4)</f>
        <v>0</v>
      </c>
      <c r="M233" s="8">
        <f>SUMIFS(TaxableValuation[Taxable Reserved2],TaxableValuation[Dist],$C233,TaxableValuation[Tif_NonTIF],$A$4)</f>
        <v>0</v>
      </c>
      <c r="N233" s="8">
        <f>SUMIFS(TaxableValuation[Taxable Railroads],TaxableValuation[Dist],$C233,TaxableValuation[Tif_NonTIF],$A$4)</f>
        <v>0</v>
      </c>
      <c r="O233" s="8">
        <f>SUMIFS(TaxableValuation[Taxable Utilities],TaxableValuation[Dist],$C233,TaxableValuation[Tif_NonTIF],$A$4)</f>
        <v>0</v>
      </c>
      <c r="P233" s="8">
        <f>SUMIFS(TaxableValuation[Taxable Other],TaxableValuation[Dist],$C233,TaxableValuation[Tif_NonTIF],$A$4)</f>
        <v>0</v>
      </c>
      <c r="Q233" s="8">
        <f>SUMIFS(TaxableValuation[Taxable Gross],TaxableValuation[Dist],$C233,TaxableValuation[Tif_NonTIF],$A$4)</f>
        <v>12260705</v>
      </c>
      <c r="R233" s="8">
        <f>SUMIFS(TaxableValuation[Taxable Military Exempt],TaxableValuation[Dist],$C233,TaxableValuation[Tif_NonTIF],$A$4)</f>
        <v>0</v>
      </c>
      <c r="S233" s="8">
        <f>SUMIFS(TaxableValuation[Taxable Net],TaxableValuation[Dist],$C233,TaxableValuation[Tif_NonTIF],$A$4)</f>
        <v>12260705</v>
      </c>
      <c r="T233" s="8">
        <f>SUMIFS(TaxableValuation[Taxable Gas &amp; Elec Utilities],TaxableValuation[Dist],$C233,TaxableValuation[Tif_NonTIF],$A$4)</f>
        <v>0</v>
      </c>
      <c r="U233" s="8">
        <f t="shared" si="3"/>
        <v>12260705</v>
      </c>
    </row>
    <row r="234" spans="1:21" x14ac:dyDescent="0.25">
      <c r="A234">
        <f>'Assessed Non-TIF'!A234</f>
        <v>2024</v>
      </c>
      <c r="B234" t="str">
        <f>'Assessed Non-TIF'!B234</f>
        <v>15</v>
      </c>
      <c r="C234" t="str">
        <f>'Assessed Non-TIF'!C234</f>
        <v>5049</v>
      </c>
      <c r="D234" t="str">
        <f>'Assessed Non-TIF'!D234</f>
        <v>5049</v>
      </c>
      <c r="E234" t="str">
        <f>'Assessed Non-TIF'!E234</f>
        <v>OTTUMWA</v>
      </c>
      <c r="F234" t="str">
        <f>'Assessed Non-TIF'!F234</f>
        <v>Ottumwa</v>
      </c>
      <c r="G234" s="8">
        <f>SUMIFS(TaxableValuation[Taxable Residential],TaxableValuation[Dist],$C234,TaxableValuation[Tif_NonTIF],$A$4)</f>
        <v>38974392</v>
      </c>
      <c r="H234" s="8">
        <f>SUMIFS(TaxableValuation[Taxable Ag Land],TaxableValuation[Dist],$C234,TaxableValuation[Tif_NonTIF],$A$4)</f>
        <v>1072810</v>
      </c>
      <c r="I234" s="8">
        <f>SUMIFS(TaxableValuation[Taxable Ag Building],TaxableValuation[Dist],$C234,TaxableValuation[Tif_NonTIF],$A$4)</f>
        <v>150707</v>
      </c>
      <c r="J234" s="8">
        <f>SUMIFS(TaxableValuation[Taxable Commercial],TaxableValuation[Dist],$C234,TaxableValuation[Tif_NonTIF],$A$4)</f>
        <v>5404186</v>
      </c>
      <c r="K234" s="8">
        <f>SUMIFS(TaxableValuation[Taxable Industrial],TaxableValuation[Dist],$C234,TaxableValuation[Tif_NonTIF],$A$4)</f>
        <v>0</v>
      </c>
      <c r="L234" s="8">
        <f>SUMIFS(TaxableValuation[Taxable Reserved],TaxableValuation[Dist],$C234,TaxableValuation[Tif_NonTIF],$A$4)</f>
        <v>0</v>
      </c>
      <c r="M234" s="8">
        <f>SUMIFS(TaxableValuation[Taxable Reserved2],TaxableValuation[Dist],$C234,TaxableValuation[Tif_NonTIF],$A$4)</f>
        <v>0</v>
      </c>
      <c r="N234" s="8">
        <f>SUMIFS(TaxableValuation[Taxable Railroads],TaxableValuation[Dist],$C234,TaxableValuation[Tif_NonTIF],$A$4)</f>
        <v>0</v>
      </c>
      <c r="O234" s="8">
        <f>SUMIFS(TaxableValuation[Taxable Utilities],TaxableValuation[Dist],$C234,TaxableValuation[Tif_NonTIF],$A$4)</f>
        <v>0</v>
      </c>
      <c r="P234" s="8">
        <f>SUMIFS(TaxableValuation[Taxable Other],TaxableValuation[Dist],$C234,TaxableValuation[Tif_NonTIF],$A$4)</f>
        <v>0</v>
      </c>
      <c r="Q234" s="8">
        <f>SUMIFS(TaxableValuation[Taxable Gross],TaxableValuation[Dist],$C234,TaxableValuation[Tif_NonTIF],$A$4)</f>
        <v>45602095</v>
      </c>
      <c r="R234" s="8">
        <f>SUMIFS(TaxableValuation[Taxable Military Exempt],TaxableValuation[Dist],$C234,TaxableValuation[Tif_NonTIF],$A$4)</f>
        <v>0</v>
      </c>
      <c r="S234" s="8">
        <f>SUMIFS(TaxableValuation[Taxable Net],TaxableValuation[Dist],$C234,TaxableValuation[Tif_NonTIF],$A$4)</f>
        <v>45602095</v>
      </c>
      <c r="T234" s="8">
        <f>SUMIFS(TaxableValuation[Taxable Gas &amp; Elec Utilities],TaxableValuation[Dist],$C234,TaxableValuation[Tif_NonTIF],$A$4)</f>
        <v>0</v>
      </c>
      <c r="U234" s="8">
        <f t="shared" si="3"/>
        <v>45602095</v>
      </c>
    </row>
    <row r="235" spans="1:21" x14ac:dyDescent="0.25">
      <c r="A235">
        <f>'Assessed Non-TIF'!A235</f>
        <v>2024</v>
      </c>
      <c r="B235" t="str">
        <f>'Assessed Non-TIF'!B235</f>
        <v>11</v>
      </c>
      <c r="C235" t="str">
        <f>'Assessed Non-TIF'!C235</f>
        <v>5121</v>
      </c>
      <c r="D235" t="str">
        <f>'Assessed Non-TIF'!D235</f>
        <v>5121</v>
      </c>
      <c r="E235" t="str">
        <f>'Assessed Non-TIF'!E235</f>
        <v>PANORAMA</v>
      </c>
      <c r="F235" t="str">
        <f>'Assessed Non-TIF'!F235</f>
        <v>Panorama</v>
      </c>
      <c r="G235" s="8">
        <f>SUMIFS(TaxableValuation[Taxable Residential],TaxableValuation[Dist],$C235,TaxableValuation[Tif_NonTIF],$A$4)</f>
        <v>125801984</v>
      </c>
      <c r="H235" s="8">
        <f>SUMIFS(TaxableValuation[Taxable Ag Land],TaxableValuation[Dist],$C235,TaxableValuation[Tif_NonTIF],$A$4)</f>
        <v>160660</v>
      </c>
      <c r="I235" s="8">
        <f>SUMIFS(TaxableValuation[Taxable Ag Building],TaxableValuation[Dist],$C235,TaxableValuation[Tif_NonTIF],$A$4)</f>
        <v>3283</v>
      </c>
      <c r="J235" s="8">
        <f>SUMIFS(TaxableValuation[Taxable Commercial],TaxableValuation[Dist],$C235,TaxableValuation[Tif_NonTIF],$A$4)</f>
        <v>8957358</v>
      </c>
      <c r="K235" s="8">
        <f>SUMIFS(TaxableValuation[Taxable Industrial],TaxableValuation[Dist],$C235,TaxableValuation[Tif_NonTIF],$A$4)</f>
        <v>0</v>
      </c>
      <c r="L235" s="8">
        <f>SUMIFS(TaxableValuation[Taxable Reserved],TaxableValuation[Dist],$C235,TaxableValuation[Tif_NonTIF],$A$4)</f>
        <v>0</v>
      </c>
      <c r="M235" s="8">
        <f>SUMIFS(TaxableValuation[Taxable Reserved2],TaxableValuation[Dist],$C235,TaxableValuation[Tif_NonTIF],$A$4)</f>
        <v>0</v>
      </c>
      <c r="N235" s="8">
        <f>SUMIFS(TaxableValuation[Taxable Railroads],TaxableValuation[Dist],$C235,TaxableValuation[Tif_NonTIF],$A$4)</f>
        <v>0</v>
      </c>
      <c r="O235" s="8">
        <f>SUMIFS(TaxableValuation[Taxable Utilities],TaxableValuation[Dist],$C235,TaxableValuation[Tif_NonTIF],$A$4)</f>
        <v>0</v>
      </c>
      <c r="P235" s="8">
        <f>SUMIFS(TaxableValuation[Taxable Other],TaxableValuation[Dist],$C235,TaxableValuation[Tif_NonTIF],$A$4)</f>
        <v>0</v>
      </c>
      <c r="Q235" s="8">
        <f>SUMIFS(TaxableValuation[Taxable Gross],TaxableValuation[Dist],$C235,TaxableValuation[Tif_NonTIF],$A$4)</f>
        <v>134923285</v>
      </c>
      <c r="R235" s="8">
        <f>SUMIFS(TaxableValuation[Taxable Military Exempt],TaxableValuation[Dist],$C235,TaxableValuation[Tif_NonTIF],$A$4)</f>
        <v>0</v>
      </c>
      <c r="S235" s="8">
        <f>SUMIFS(TaxableValuation[Taxable Net],TaxableValuation[Dist],$C235,TaxableValuation[Tif_NonTIF],$A$4)</f>
        <v>134923285</v>
      </c>
      <c r="T235" s="8">
        <f>SUMIFS(TaxableValuation[Taxable Gas &amp; Elec Utilities],TaxableValuation[Dist],$C235,TaxableValuation[Tif_NonTIF],$A$4)</f>
        <v>0</v>
      </c>
      <c r="U235" s="8">
        <f t="shared" si="3"/>
        <v>134923285</v>
      </c>
    </row>
    <row r="236" spans="1:21" x14ac:dyDescent="0.25">
      <c r="A236">
        <f>'Assessed Non-TIF'!A236</f>
        <v>2024</v>
      </c>
      <c r="B236" t="str">
        <f>'Assessed Non-TIF'!B236</f>
        <v>05</v>
      </c>
      <c r="C236" t="str">
        <f>'Assessed Non-TIF'!C236</f>
        <v>5139</v>
      </c>
      <c r="D236" t="str">
        <f>'Assessed Non-TIF'!D236</f>
        <v>5139</v>
      </c>
      <c r="E236" t="str">
        <f>'Assessed Non-TIF'!E236</f>
        <v>PATON-CHURDAN</v>
      </c>
      <c r="F236" t="str">
        <f>'Assessed Non-TIF'!F236</f>
        <v>Paton-Churdan</v>
      </c>
      <c r="G236" s="8">
        <f>SUMIFS(TaxableValuation[Taxable Residential],TaxableValuation[Dist],$C236,TaxableValuation[Tif_NonTIF],$A$4)</f>
        <v>0</v>
      </c>
      <c r="H236" s="8">
        <f>SUMIFS(TaxableValuation[Taxable Ag Land],TaxableValuation[Dist],$C236,TaxableValuation[Tif_NonTIF],$A$4)</f>
        <v>0</v>
      </c>
      <c r="I236" s="8">
        <f>SUMIFS(TaxableValuation[Taxable Ag Building],TaxableValuation[Dist],$C236,TaxableValuation[Tif_NonTIF],$A$4)</f>
        <v>0</v>
      </c>
      <c r="J236" s="8">
        <f>SUMIFS(TaxableValuation[Taxable Commercial],TaxableValuation[Dist],$C236,TaxableValuation[Tif_NonTIF],$A$4)</f>
        <v>0</v>
      </c>
      <c r="K236" s="8">
        <f>SUMIFS(TaxableValuation[Taxable Industrial],TaxableValuation[Dist],$C236,TaxableValuation[Tif_NonTIF],$A$4)</f>
        <v>5713665</v>
      </c>
      <c r="L236" s="8">
        <f>SUMIFS(TaxableValuation[Taxable Reserved],TaxableValuation[Dist],$C236,TaxableValuation[Tif_NonTIF],$A$4)</f>
        <v>0</v>
      </c>
      <c r="M236" s="8">
        <f>SUMIFS(TaxableValuation[Taxable Reserved2],TaxableValuation[Dist],$C236,TaxableValuation[Tif_NonTIF],$A$4)</f>
        <v>0</v>
      </c>
      <c r="N236" s="8">
        <f>SUMIFS(TaxableValuation[Taxable Railroads],TaxableValuation[Dist],$C236,TaxableValuation[Tif_NonTIF],$A$4)</f>
        <v>0</v>
      </c>
      <c r="O236" s="8">
        <f>SUMIFS(TaxableValuation[Taxable Utilities],TaxableValuation[Dist],$C236,TaxableValuation[Tif_NonTIF],$A$4)</f>
        <v>0</v>
      </c>
      <c r="P236" s="8">
        <f>SUMIFS(TaxableValuation[Taxable Other],TaxableValuation[Dist],$C236,TaxableValuation[Tif_NonTIF],$A$4)</f>
        <v>0</v>
      </c>
      <c r="Q236" s="8">
        <f>SUMIFS(TaxableValuation[Taxable Gross],TaxableValuation[Dist],$C236,TaxableValuation[Tif_NonTIF],$A$4)</f>
        <v>5713665</v>
      </c>
      <c r="R236" s="8">
        <f>SUMIFS(TaxableValuation[Taxable Military Exempt],TaxableValuation[Dist],$C236,TaxableValuation[Tif_NonTIF],$A$4)</f>
        <v>0</v>
      </c>
      <c r="S236" s="8">
        <f>SUMIFS(TaxableValuation[Taxable Net],TaxableValuation[Dist],$C236,TaxableValuation[Tif_NonTIF],$A$4)</f>
        <v>5713665</v>
      </c>
      <c r="T236" s="8">
        <f>SUMIFS(TaxableValuation[Taxable Gas &amp; Elec Utilities],TaxableValuation[Dist],$C236,TaxableValuation[Tif_NonTIF],$A$4)</f>
        <v>0</v>
      </c>
      <c r="U236" s="8">
        <f t="shared" si="3"/>
        <v>5713665</v>
      </c>
    </row>
    <row r="237" spans="1:21" x14ac:dyDescent="0.25">
      <c r="A237">
        <f>'Assessed Non-TIF'!A237</f>
        <v>2024</v>
      </c>
      <c r="B237" t="str">
        <f>'Assessed Non-TIF'!B237</f>
        <v>11</v>
      </c>
      <c r="C237" t="str">
        <f>'Assessed Non-TIF'!C237</f>
        <v>5319</v>
      </c>
      <c r="D237" t="str">
        <f>'Assessed Non-TIF'!D237</f>
        <v>5160</v>
      </c>
      <c r="E237" t="str">
        <f>'Assessed Non-TIF'!E237</f>
        <v>PCM</v>
      </c>
      <c r="F237" t="str">
        <f>'Assessed Non-TIF'!F237</f>
        <v>PCM</v>
      </c>
      <c r="G237" s="8">
        <f>SUMIFS(TaxableValuation[Taxable Residential],TaxableValuation[Dist],$C237,TaxableValuation[Tif_NonTIF],$A$4)</f>
        <v>6392397</v>
      </c>
      <c r="H237" s="8">
        <f>SUMIFS(TaxableValuation[Taxable Ag Land],TaxableValuation[Dist],$C237,TaxableValuation[Tif_NonTIF],$A$4)</f>
        <v>0</v>
      </c>
      <c r="I237" s="8">
        <f>SUMIFS(TaxableValuation[Taxable Ag Building],TaxableValuation[Dist],$C237,TaxableValuation[Tif_NonTIF],$A$4)</f>
        <v>0</v>
      </c>
      <c r="J237" s="8">
        <f>SUMIFS(TaxableValuation[Taxable Commercial],TaxableValuation[Dist],$C237,TaxableValuation[Tif_NonTIF],$A$4)</f>
        <v>1024317</v>
      </c>
      <c r="K237" s="8">
        <f>SUMIFS(TaxableValuation[Taxable Industrial],TaxableValuation[Dist],$C237,TaxableValuation[Tif_NonTIF],$A$4)</f>
        <v>136087</v>
      </c>
      <c r="L237" s="8">
        <f>SUMIFS(TaxableValuation[Taxable Reserved],TaxableValuation[Dist],$C237,TaxableValuation[Tif_NonTIF],$A$4)</f>
        <v>0</v>
      </c>
      <c r="M237" s="8">
        <f>SUMIFS(TaxableValuation[Taxable Reserved2],TaxableValuation[Dist],$C237,TaxableValuation[Tif_NonTIF],$A$4)</f>
        <v>0</v>
      </c>
      <c r="N237" s="8">
        <f>SUMIFS(TaxableValuation[Taxable Railroads],TaxableValuation[Dist],$C237,TaxableValuation[Tif_NonTIF],$A$4)</f>
        <v>0</v>
      </c>
      <c r="O237" s="8">
        <f>SUMIFS(TaxableValuation[Taxable Utilities],TaxableValuation[Dist],$C237,TaxableValuation[Tif_NonTIF],$A$4)</f>
        <v>0</v>
      </c>
      <c r="P237" s="8">
        <f>SUMIFS(TaxableValuation[Taxable Other],TaxableValuation[Dist],$C237,TaxableValuation[Tif_NonTIF],$A$4)</f>
        <v>0</v>
      </c>
      <c r="Q237" s="8">
        <f>SUMIFS(TaxableValuation[Taxable Gross],TaxableValuation[Dist],$C237,TaxableValuation[Tif_NonTIF],$A$4)</f>
        <v>7552801</v>
      </c>
      <c r="R237" s="8">
        <f>SUMIFS(TaxableValuation[Taxable Military Exempt],TaxableValuation[Dist],$C237,TaxableValuation[Tif_NonTIF],$A$4)</f>
        <v>0</v>
      </c>
      <c r="S237" s="8">
        <f>SUMIFS(TaxableValuation[Taxable Net],TaxableValuation[Dist],$C237,TaxableValuation[Tif_NonTIF],$A$4)</f>
        <v>7552801</v>
      </c>
      <c r="T237" s="8">
        <f>SUMIFS(TaxableValuation[Taxable Gas &amp; Elec Utilities],TaxableValuation[Dist],$C237,TaxableValuation[Tif_NonTIF],$A$4)</f>
        <v>0</v>
      </c>
      <c r="U237" s="8">
        <f t="shared" si="3"/>
        <v>7552801</v>
      </c>
    </row>
    <row r="238" spans="1:21" x14ac:dyDescent="0.25">
      <c r="A238">
        <f>'Assessed Non-TIF'!A238</f>
        <v>2024</v>
      </c>
      <c r="B238" t="str">
        <f>'Assessed Non-TIF'!B238</f>
        <v>15</v>
      </c>
      <c r="C238" t="str">
        <f>'Assessed Non-TIF'!C238</f>
        <v>5163</v>
      </c>
      <c r="D238" t="str">
        <f>'Assessed Non-TIF'!D238</f>
        <v>5163</v>
      </c>
      <c r="E238" t="str">
        <f>'Assessed Non-TIF'!E238</f>
        <v>PEKIN</v>
      </c>
      <c r="F238" t="str">
        <f>'Assessed Non-TIF'!F238</f>
        <v>Pekin</v>
      </c>
      <c r="G238" s="8">
        <f>SUMIFS(TaxableValuation[Taxable Residential],TaxableValuation[Dist],$C238,TaxableValuation[Tif_NonTIF],$A$4)</f>
        <v>0</v>
      </c>
      <c r="H238" s="8">
        <f>SUMIFS(TaxableValuation[Taxable Ag Land],TaxableValuation[Dist],$C238,TaxableValuation[Tif_NonTIF],$A$4)</f>
        <v>0</v>
      </c>
      <c r="I238" s="8">
        <f>SUMIFS(TaxableValuation[Taxable Ag Building],TaxableValuation[Dist],$C238,TaxableValuation[Tif_NonTIF],$A$4)</f>
        <v>0</v>
      </c>
      <c r="J238" s="8">
        <f>SUMIFS(TaxableValuation[Taxable Commercial],TaxableValuation[Dist],$C238,TaxableValuation[Tif_NonTIF],$A$4)</f>
        <v>0</v>
      </c>
      <c r="K238" s="8">
        <f>SUMIFS(TaxableValuation[Taxable Industrial],TaxableValuation[Dist],$C238,TaxableValuation[Tif_NonTIF],$A$4)</f>
        <v>0</v>
      </c>
      <c r="L238" s="8">
        <f>SUMIFS(TaxableValuation[Taxable Reserved],TaxableValuation[Dist],$C238,TaxableValuation[Tif_NonTIF],$A$4)</f>
        <v>0</v>
      </c>
      <c r="M238" s="8">
        <f>SUMIFS(TaxableValuation[Taxable Reserved2],TaxableValuation[Dist],$C238,TaxableValuation[Tif_NonTIF],$A$4)</f>
        <v>0</v>
      </c>
      <c r="N238" s="8">
        <f>SUMIFS(TaxableValuation[Taxable Railroads],TaxableValuation[Dist],$C238,TaxableValuation[Tif_NonTIF],$A$4)</f>
        <v>0</v>
      </c>
      <c r="O238" s="8">
        <f>SUMIFS(TaxableValuation[Taxable Utilities],TaxableValuation[Dist],$C238,TaxableValuation[Tif_NonTIF],$A$4)</f>
        <v>0</v>
      </c>
      <c r="P238" s="8">
        <f>SUMIFS(TaxableValuation[Taxable Other],TaxableValuation[Dist],$C238,TaxableValuation[Tif_NonTIF],$A$4)</f>
        <v>0</v>
      </c>
      <c r="Q238" s="8">
        <f>SUMIFS(TaxableValuation[Taxable Gross],TaxableValuation[Dist],$C238,TaxableValuation[Tif_NonTIF],$A$4)</f>
        <v>0</v>
      </c>
      <c r="R238" s="8">
        <f>SUMIFS(TaxableValuation[Taxable Military Exempt],TaxableValuation[Dist],$C238,TaxableValuation[Tif_NonTIF],$A$4)</f>
        <v>0</v>
      </c>
      <c r="S238" s="8">
        <f>SUMIFS(TaxableValuation[Taxable Net],TaxableValuation[Dist],$C238,TaxableValuation[Tif_NonTIF],$A$4)</f>
        <v>0</v>
      </c>
      <c r="T238" s="8">
        <f>SUMIFS(TaxableValuation[Taxable Gas &amp; Elec Utilities],TaxableValuation[Dist],$C238,TaxableValuation[Tif_NonTIF],$A$4)</f>
        <v>0</v>
      </c>
      <c r="U238" s="8">
        <f t="shared" si="3"/>
        <v>0</v>
      </c>
    </row>
    <row r="239" spans="1:21" x14ac:dyDescent="0.25">
      <c r="A239">
        <f>'Assessed Non-TIF'!A239</f>
        <v>2024</v>
      </c>
      <c r="B239" t="str">
        <f>'Assessed Non-TIF'!B239</f>
        <v>11</v>
      </c>
      <c r="C239" t="str">
        <f>'Assessed Non-TIF'!C239</f>
        <v>5166</v>
      </c>
      <c r="D239" t="str">
        <f>'Assessed Non-TIF'!D239</f>
        <v>5166</v>
      </c>
      <c r="E239" t="str">
        <f>'Assessed Non-TIF'!E239</f>
        <v>PELLA</v>
      </c>
      <c r="F239" t="str">
        <f>'Assessed Non-TIF'!F239</f>
        <v>Pella</v>
      </c>
      <c r="G239" s="8">
        <f>SUMIFS(TaxableValuation[Taxable Residential],TaxableValuation[Dist],$C239,TaxableValuation[Tif_NonTIF],$A$4)</f>
        <v>19023360</v>
      </c>
      <c r="H239" s="8">
        <f>SUMIFS(TaxableValuation[Taxable Ag Land],TaxableValuation[Dist],$C239,TaxableValuation[Tif_NonTIF],$A$4)</f>
        <v>55040</v>
      </c>
      <c r="I239" s="8">
        <f>SUMIFS(TaxableValuation[Taxable Ag Building],TaxableValuation[Dist],$C239,TaxableValuation[Tif_NonTIF],$A$4)</f>
        <v>360</v>
      </c>
      <c r="J239" s="8">
        <f>SUMIFS(TaxableValuation[Taxable Commercial],TaxableValuation[Dist],$C239,TaxableValuation[Tif_NonTIF],$A$4)</f>
        <v>24492873</v>
      </c>
      <c r="K239" s="8">
        <f>SUMIFS(TaxableValuation[Taxable Industrial],TaxableValuation[Dist],$C239,TaxableValuation[Tif_NonTIF],$A$4)</f>
        <v>15785845</v>
      </c>
      <c r="L239" s="8">
        <f>SUMIFS(TaxableValuation[Taxable Reserved],TaxableValuation[Dist],$C239,TaxableValuation[Tif_NonTIF],$A$4)</f>
        <v>0</v>
      </c>
      <c r="M239" s="8">
        <f>SUMIFS(TaxableValuation[Taxable Reserved2],TaxableValuation[Dist],$C239,TaxableValuation[Tif_NonTIF],$A$4)</f>
        <v>0</v>
      </c>
      <c r="N239" s="8">
        <f>SUMIFS(TaxableValuation[Taxable Railroads],TaxableValuation[Dist],$C239,TaxableValuation[Tif_NonTIF],$A$4)</f>
        <v>0</v>
      </c>
      <c r="O239" s="8">
        <f>SUMIFS(TaxableValuation[Taxable Utilities],TaxableValuation[Dist],$C239,TaxableValuation[Tif_NonTIF],$A$4)</f>
        <v>0</v>
      </c>
      <c r="P239" s="8">
        <f>SUMIFS(TaxableValuation[Taxable Other],TaxableValuation[Dist],$C239,TaxableValuation[Tif_NonTIF],$A$4)</f>
        <v>0</v>
      </c>
      <c r="Q239" s="8">
        <f>SUMIFS(TaxableValuation[Taxable Gross],TaxableValuation[Dist],$C239,TaxableValuation[Tif_NonTIF],$A$4)</f>
        <v>59357478</v>
      </c>
      <c r="R239" s="8">
        <f>SUMIFS(TaxableValuation[Taxable Military Exempt],TaxableValuation[Dist],$C239,TaxableValuation[Tif_NonTIF],$A$4)</f>
        <v>0</v>
      </c>
      <c r="S239" s="8">
        <f>SUMIFS(TaxableValuation[Taxable Net],TaxableValuation[Dist],$C239,TaxableValuation[Tif_NonTIF],$A$4)</f>
        <v>59357478</v>
      </c>
      <c r="T239" s="8">
        <f>SUMIFS(TaxableValuation[Taxable Gas &amp; Elec Utilities],TaxableValuation[Dist],$C239,TaxableValuation[Tif_NonTIF],$A$4)</f>
        <v>0</v>
      </c>
      <c r="U239" s="8">
        <f t="shared" si="3"/>
        <v>59357478</v>
      </c>
    </row>
    <row r="240" spans="1:21" x14ac:dyDescent="0.25">
      <c r="A240">
        <f>'Assessed Non-TIF'!A240</f>
        <v>2024</v>
      </c>
      <c r="B240" t="str">
        <f>'Assessed Non-TIF'!B240</f>
        <v>11</v>
      </c>
      <c r="C240" t="str">
        <f>'Assessed Non-TIF'!C240</f>
        <v>5184</v>
      </c>
      <c r="D240" t="str">
        <f>'Assessed Non-TIF'!D240</f>
        <v>5184</v>
      </c>
      <c r="E240" t="str">
        <f>'Assessed Non-TIF'!E240</f>
        <v>PERRY</v>
      </c>
      <c r="F240" t="str">
        <f>'Assessed Non-TIF'!F240</f>
        <v>Perry</v>
      </c>
      <c r="G240" s="8">
        <f>SUMIFS(TaxableValuation[Taxable Residential],TaxableValuation[Dist],$C240,TaxableValuation[Tif_NonTIF],$A$4)</f>
        <v>7458283</v>
      </c>
      <c r="H240" s="8">
        <f>SUMIFS(TaxableValuation[Taxable Ag Land],TaxableValuation[Dist],$C240,TaxableValuation[Tif_NonTIF],$A$4)</f>
        <v>1773</v>
      </c>
      <c r="I240" s="8">
        <f>SUMIFS(TaxableValuation[Taxable Ag Building],TaxableValuation[Dist],$C240,TaxableValuation[Tif_NonTIF],$A$4)</f>
        <v>0</v>
      </c>
      <c r="J240" s="8">
        <f>SUMIFS(TaxableValuation[Taxable Commercial],TaxableValuation[Dist],$C240,TaxableValuation[Tif_NonTIF],$A$4)</f>
        <v>2553589</v>
      </c>
      <c r="K240" s="8">
        <f>SUMIFS(TaxableValuation[Taxable Industrial],TaxableValuation[Dist],$C240,TaxableValuation[Tif_NonTIF],$A$4)</f>
        <v>3103084</v>
      </c>
      <c r="L240" s="8">
        <f>SUMIFS(TaxableValuation[Taxable Reserved],TaxableValuation[Dist],$C240,TaxableValuation[Tif_NonTIF],$A$4)</f>
        <v>0</v>
      </c>
      <c r="M240" s="8">
        <f>SUMIFS(TaxableValuation[Taxable Reserved2],TaxableValuation[Dist],$C240,TaxableValuation[Tif_NonTIF],$A$4)</f>
        <v>0</v>
      </c>
      <c r="N240" s="8">
        <f>SUMIFS(TaxableValuation[Taxable Railroads],TaxableValuation[Dist],$C240,TaxableValuation[Tif_NonTIF],$A$4)</f>
        <v>0</v>
      </c>
      <c r="O240" s="8">
        <f>SUMIFS(TaxableValuation[Taxable Utilities],TaxableValuation[Dist],$C240,TaxableValuation[Tif_NonTIF],$A$4)</f>
        <v>0</v>
      </c>
      <c r="P240" s="8">
        <f>SUMIFS(TaxableValuation[Taxable Other],TaxableValuation[Dist],$C240,TaxableValuation[Tif_NonTIF],$A$4)</f>
        <v>0</v>
      </c>
      <c r="Q240" s="8">
        <f>SUMIFS(TaxableValuation[Taxable Gross],TaxableValuation[Dist],$C240,TaxableValuation[Tif_NonTIF],$A$4)</f>
        <v>13116729</v>
      </c>
      <c r="R240" s="8">
        <f>SUMIFS(TaxableValuation[Taxable Military Exempt],TaxableValuation[Dist],$C240,TaxableValuation[Tif_NonTIF],$A$4)</f>
        <v>0</v>
      </c>
      <c r="S240" s="8">
        <f>SUMIFS(TaxableValuation[Taxable Net],TaxableValuation[Dist],$C240,TaxableValuation[Tif_NonTIF],$A$4)</f>
        <v>13116729</v>
      </c>
      <c r="T240" s="8">
        <f>SUMIFS(TaxableValuation[Taxable Gas &amp; Elec Utilities],TaxableValuation[Dist],$C240,TaxableValuation[Tif_NonTIF],$A$4)</f>
        <v>0</v>
      </c>
      <c r="U240" s="8">
        <f t="shared" si="3"/>
        <v>13116729</v>
      </c>
    </row>
    <row r="241" spans="1:21" x14ac:dyDescent="0.25">
      <c r="A241">
        <f>'Assessed Non-TIF'!A241</f>
        <v>2024</v>
      </c>
      <c r="B241" t="str">
        <f>'Assessed Non-TIF'!B241</f>
        <v>09</v>
      </c>
      <c r="C241" t="str">
        <f>'Assessed Non-TIF'!C241</f>
        <v>5250</v>
      </c>
      <c r="D241" t="str">
        <f>'Assessed Non-TIF'!D241</f>
        <v>5250</v>
      </c>
      <c r="E241" t="str">
        <f>'Assessed Non-TIF'!E241</f>
        <v>PLEASANT VALLEY</v>
      </c>
      <c r="F241" t="str">
        <f>'Assessed Non-TIF'!F241</f>
        <v>Pleasant Valley</v>
      </c>
      <c r="G241" s="8">
        <f>SUMIFS(TaxableValuation[Taxable Residential],TaxableValuation[Dist],$C241,TaxableValuation[Tif_NonTIF],$A$4)</f>
        <v>107960091</v>
      </c>
      <c r="H241" s="8">
        <f>SUMIFS(TaxableValuation[Taxable Ag Land],TaxableValuation[Dist],$C241,TaxableValuation[Tif_NonTIF],$A$4)</f>
        <v>0</v>
      </c>
      <c r="I241" s="8">
        <f>SUMIFS(TaxableValuation[Taxable Ag Building],TaxableValuation[Dist],$C241,TaxableValuation[Tif_NonTIF],$A$4)</f>
        <v>0</v>
      </c>
      <c r="J241" s="8">
        <f>SUMIFS(TaxableValuation[Taxable Commercial],TaxableValuation[Dist],$C241,TaxableValuation[Tif_NonTIF],$A$4)</f>
        <v>62015187</v>
      </c>
      <c r="K241" s="8">
        <f>SUMIFS(TaxableValuation[Taxable Industrial],TaxableValuation[Dist],$C241,TaxableValuation[Tif_NonTIF],$A$4)</f>
        <v>2710748</v>
      </c>
      <c r="L241" s="8">
        <f>SUMIFS(TaxableValuation[Taxable Reserved],TaxableValuation[Dist],$C241,TaxableValuation[Tif_NonTIF],$A$4)</f>
        <v>0</v>
      </c>
      <c r="M241" s="8">
        <f>SUMIFS(TaxableValuation[Taxable Reserved2],TaxableValuation[Dist],$C241,TaxableValuation[Tif_NonTIF],$A$4)</f>
        <v>0</v>
      </c>
      <c r="N241" s="8">
        <f>SUMIFS(TaxableValuation[Taxable Railroads],TaxableValuation[Dist],$C241,TaxableValuation[Tif_NonTIF],$A$4)</f>
        <v>0</v>
      </c>
      <c r="O241" s="8">
        <f>SUMIFS(TaxableValuation[Taxable Utilities],TaxableValuation[Dist],$C241,TaxableValuation[Tif_NonTIF],$A$4)</f>
        <v>0</v>
      </c>
      <c r="P241" s="8">
        <f>SUMIFS(TaxableValuation[Taxable Other],TaxableValuation[Dist],$C241,TaxableValuation[Tif_NonTIF],$A$4)</f>
        <v>0</v>
      </c>
      <c r="Q241" s="8">
        <f>SUMIFS(TaxableValuation[Taxable Gross],TaxableValuation[Dist],$C241,TaxableValuation[Tif_NonTIF],$A$4)</f>
        <v>172686026</v>
      </c>
      <c r="R241" s="8">
        <f>SUMIFS(TaxableValuation[Taxable Military Exempt],TaxableValuation[Dist],$C241,TaxableValuation[Tif_NonTIF],$A$4)</f>
        <v>3704</v>
      </c>
      <c r="S241" s="8">
        <f>SUMIFS(TaxableValuation[Taxable Net],TaxableValuation[Dist],$C241,TaxableValuation[Tif_NonTIF],$A$4)</f>
        <v>172682322</v>
      </c>
      <c r="T241" s="8">
        <f>SUMIFS(TaxableValuation[Taxable Gas &amp; Elec Utilities],TaxableValuation[Dist],$C241,TaxableValuation[Tif_NonTIF],$A$4)</f>
        <v>0</v>
      </c>
      <c r="U241" s="8">
        <f t="shared" si="3"/>
        <v>172682322</v>
      </c>
    </row>
    <row r="242" spans="1:21" x14ac:dyDescent="0.25">
      <c r="A242">
        <f>'Assessed Non-TIF'!A242</f>
        <v>2024</v>
      </c>
      <c r="B242" t="str">
        <f>'Assessed Non-TIF'!B242</f>
        <v>11</v>
      </c>
      <c r="C242" t="str">
        <f>'Assessed Non-TIF'!C242</f>
        <v>5256</v>
      </c>
      <c r="D242" t="str">
        <f>'Assessed Non-TIF'!D242</f>
        <v>5256</v>
      </c>
      <c r="E242" t="str">
        <f>'Assessed Non-TIF'!E242</f>
        <v>PLEASANTVILLE</v>
      </c>
      <c r="F242" t="str">
        <f>'Assessed Non-TIF'!F242</f>
        <v>Pleasantville</v>
      </c>
      <c r="G242" s="8">
        <f>SUMIFS(TaxableValuation[Taxable Residential],TaxableValuation[Dist],$C242,TaxableValuation[Tif_NonTIF],$A$4)</f>
        <v>2551295</v>
      </c>
      <c r="H242" s="8">
        <f>SUMIFS(TaxableValuation[Taxable Ag Land],TaxableValuation[Dist],$C242,TaxableValuation[Tif_NonTIF],$A$4)</f>
        <v>0</v>
      </c>
      <c r="I242" s="8">
        <f>SUMIFS(TaxableValuation[Taxable Ag Building],TaxableValuation[Dist],$C242,TaxableValuation[Tif_NonTIF],$A$4)</f>
        <v>0</v>
      </c>
      <c r="J242" s="8">
        <f>SUMIFS(TaxableValuation[Taxable Commercial],TaxableValuation[Dist],$C242,TaxableValuation[Tif_NonTIF],$A$4)</f>
        <v>1524980</v>
      </c>
      <c r="K242" s="8">
        <f>SUMIFS(TaxableValuation[Taxable Industrial],TaxableValuation[Dist],$C242,TaxableValuation[Tif_NonTIF],$A$4)</f>
        <v>0</v>
      </c>
      <c r="L242" s="8">
        <f>SUMIFS(TaxableValuation[Taxable Reserved],TaxableValuation[Dist],$C242,TaxableValuation[Tif_NonTIF],$A$4)</f>
        <v>0</v>
      </c>
      <c r="M242" s="8">
        <f>SUMIFS(TaxableValuation[Taxable Reserved2],TaxableValuation[Dist],$C242,TaxableValuation[Tif_NonTIF],$A$4)</f>
        <v>0</v>
      </c>
      <c r="N242" s="8">
        <f>SUMIFS(TaxableValuation[Taxable Railroads],TaxableValuation[Dist],$C242,TaxableValuation[Tif_NonTIF],$A$4)</f>
        <v>0</v>
      </c>
      <c r="O242" s="8">
        <f>SUMIFS(TaxableValuation[Taxable Utilities],TaxableValuation[Dist],$C242,TaxableValuation[Tif_NonTIF],$A$4)</f>
        <v>0</v>
      </c>
      <c r="P242" s="8">
        <f>SUMIFS(TaxableValuation[Taxable Other],TaxableValuation[Dist],$C242,TaxableValuation[Tif_NonTIF],$A$4)</f>
        <v>0</v>
      </c>
      <c r="Q242" s="8">
        <f>SUMIFS(TaxableValuation[Taxable Gross],TaxableValuation[Dist],$C242,TaxableValuation[Tif_NonTIF],$A$4)</f>
        <v>4076275</v>
      </c>
      <c r="R242" s="8">
        <f>SUMIFS(TaxableValuation[Taxable Military Exempt],TaxableValuation[Dist],$C242,TaxableValuation[Tif_NonTIF],$A$4)</f>
        <v>0</v>
      </c>
      <c r="S242" s="8">
        <f>SUMIFS(TaxableValuation[Taxable Net],TaxableValuation[Dist],$C242,TaxableValuation[Tif_NonTIF],$A$4)</f>
        <v>4076275</v>
      </c>
      <c r="T242" s="8">
        <f>SUMIFS(TaxableValuation[Taxable Gas &amp; Elec Utilities],TaxableValuation[Dist],$C242,TaxableValuation[Tif_NonTIF],$A$4)</f>
        <v>0</v>
      </c>
      <c r="U242" s="8">
        <f t="shared" si="3"/>
        <v>4076275</v>
      </c>
    </row>
    <row r="243" spans="1:21" x14ac:dyDescent="0.25">
      <c r="A243">
        <f>'Assessed Non-TIF'!A243</f>
        <v>2024</v>
      </c>
      <c r="B243" t="str">
        <f>'Assessed Non-TIF'!B243</f>
        <v>05</v>
      </c>
      <c r="C243" t="str">
        <f>'Assessed Non-TIF'!C243</f>
        <v>5283</v>
      </c>
      <c r="D243" t="str">
        <f>'Assessed Non-TIF'!D243</f>
        <v>5283</v>
      </c>
      <c r="E243" t="str">
        <f>'Assessed Non-TIF'!E243</f>
        <v>POCAHONTAS AREA</v>
      </c>
      <c r="F243" t="str">
        <f>'Assessed Non-TIF'!F243</f>
        <v>Pocahontas Area</v>
      </c>
      <c r="G243" s="8">
        <f>SUMIFS(TaxableValuation[Taxable Residential],TaxableValuation[Dist],$C243,TaxableValuation[Tif_NonTIF],$A$4)</f>
        <v>669950</v>
      </c>
      <c r="H243" s="8">
        <f>SUMIFS(TaxableValuation[Taxable Ag Land],TaxableValuation[Dist],$C243,TaxableValuation[Tif_NonTIF],$A$4)</f>
        <v>1500</v>
      </c>
      <c r="I243" s="8">
        <f>SUMIFS(TaxableValuation[Taxable Ag Building],TaxableValuation[Dist],$C243,TaxableValuation[Tif_NonTIF],$A$4)</f>
        <v>0</v>
      </c>
      <c r="J243" s="8">
        <f>SUMIFS(TaxableValuation[Taxable Commercial],TaxableValuation[Dist],$C243,TaxableValuation[Tif_NonTIF],$A$4)</f>
        <v>956</v>
      </c>
      <c r="K243" s="8">
        <f>SUMIFS(TaxableValuation[Taxable Industrial],TaxableValuation[Dist],$C243,TaxableValuation[Tif_NonTIF],$A$4)</f>
        <v>0</v>
      </c>
      <c r="L243" s="8">
        <f>SUMIFS(TaxableValuation[Taxable Reserved],TaxableValuation[Dist],$C243,TaxableValuation[Tif_NonTIF],$A$4)</f>
        <v>0</v>
      </c>
      <c r="M243" s="8">
        <f>SUMIFS(TaxableValuation[Taxable Reserved2],TaxableValuation[Dist],$C243,TaxableValuation[Tif_NonTIF],$A$4)</f>
        <v>0</v>
      </c>
      <c r="N243" s="8">
        <f>SUMIFS(TaxableValuation[Taxable Railroads],TaxableValuation[Dist],$C243,TaxableValuation[Tif_NonTIF],$A$4)</f>
        <v>0</v>
      </c>
      <c r="O243" s="8">
        <f>SUMIFS(TaxableValuation[Taxable Utilities],TaxableValuation[Dist],$C243,TaxableValuation[Tif_NonTIF],$A$4)</f>
        <v>0</v>
      </c>
      <c r="P243" s="8">
        <f>SUMIFS(TaxableValuation[Taxable Other],TaxableValuation[Dist],$C243,TaxableValuation[Tif_NonTIF],$A$4)</f>
        <v>0</v>
      </c>
      <c r="Q243" s="8">
        <f>SUMIFS(TaxableValuation[Taxable Gross],TaxableValuation[Dist],$C243,TaxableValuation[Tif_NonTIF],$A$4)</f>
        <v>672406</v>
      </c>
      <c r="R243" s="8">
        <f>SUMIFS(TaxableValuation[Taxable Military Exempt],TaxableValuation[Dist],$C243,TaxableValuation[Tif_NonTIF],$A$4)</f>
        <v>0</v>
      </c>
      <c r="S243" s="8">
        <f>SUMIFS(TaxableValuation[Taxable Net],TaxableValuation[Dist],$C243,TaxableValuation[Tif_NonTIF],$A$4)</f>
        <v>672406</v>
      </c>
      <c r="T243" s="8">
        <f>SUMIFS(TaxableValuation[Taxable Gas &amp; Elec Utilities],TaxableValuation[Dist],$C243,TaxableValuation[Tif_NonTIF],$A$4)</f>
        <v>0</v>
      </c>
      <c r="U243" s="8">
        <f t="shared" si="3"/>
        <v>672406</v>
      </c>
    </row>
    <row r="244" spans="1:21" x14ac:dyDescent="0.25">
      <c r="A244">
        <f>'Assessed Non-TIF'!A244</f>
        <v>2024</v>
      </c>
      <c r="B244" t="str">
        <f>'Assessed Non-TIF'!B244</f>
        <v>01</v>
      </c>
      <c r="C244" t="str">
        <f>'Assessed Non-TIF'!C244</f>
        <v>5310</v>
      </c>
      <c r="D244" t="str">
        <f>'Assessed Non-TIF'!D244</f>
        <v>5310</v>
      </c>
      <c r="E244" t="str">
        <f>'Assessed Non-TIF'!E244</f>
        <v>POSTVILLE</v>
      </c>
      <c r="F244" t="str">
        <f>'Assessed Non-TIF'!F244</f>
        <v>Postville</v>
      </c>
      <c r="G244" s="8">
        <f>SUMIFS(TaxableValuation[Taxable Residential],TaxableValuation[Dist],$C244,TaxableValuation[Tif_NonTIF],$A$4)</f>
        <v>397100</v>
      </c>
      <c r="H244" s="8">
        <f>SUMIFS(TaxableValuation[Taxable Ag Land],TaxableValuation[Dist],$C244,TaxableValuation[Tif_NonTIF],$A$4)</f>
        <v>28188</v>
      </c>
      <c r="I244" s="8">
        <f>SUMIFS(TaxableValuation[Taxable Ag Building],TaxableValuation[Dist],$C244,TaxableValuation[Tif_NonTIF],$A$4)</f>
        <v>0</v>
      </c>
      <c r="J244" s="8">
        <f>SUMIFS(TaxableValuation[Taxable Commercial],TaxableValuation[Dist],$C244,TaxableValuation[Tif_NonTIF],$A$4)</f>
        <v>863300</v>
      </c>
      <c r="K244" s="8">
        <f>SUMIFS(TaxableValuation[Taxable Industrial],TaxableValuation[Dist],$C244,TaxableValuation[Tif_NonTIF],$A$4)</f>
        <v>809102</v>
      </c>
      <c r="L244" s="8">
        <f>SUMIFS(TaxableValuation[Taxable Reserved],TaxableValuation[Dist],$C244,TaxableValuation[Tif_NonTIF],$A$4)</f>
        <v>0</v>
      </c>
      <c r="M244" s="8">
        <f>SUMIFS(TaxableValuation[Taxable Reserved2],TaxableValuation[Dist],$C244,TaxableValuation[Tif_NonTIF],$A$4)</f>
        <v>0</v>
      </c>
      <c r="N244" s="8">
        <f>SUMIFS(TaxableValuation[Taxable Railroads],TaxableValuation[Dist],$C244,TaxableValuation[Tif_NonTIF],$A$4)</f>
        <v>0</v>
      </c>
      <c r="O244" s="8">
        <f>SUMIFS(TaxableValuation[Taxable Utilities],TaxableValuation[Dist],$C244,TaxableValuation[Tif_NonTIF],$A$4)</f>
        <v>0</v>
      </c>
      <c r="P244" s="8">
        <f>SUMIFS(TaxableValuation[Taxable Other],TaxableValuation[Dist],$C244,TaxableValuation[Tif_NonTIF],$A$4)</f>
        <v>0</v>
      </c>
      <c r="Q244" s="8">
        <f>SUMIFS(TaxableValuation[Taxable Gross],TaxableValuation[Dist],$C244,TaxableValuation[Tif_NonTIF],$A$4)</f>
        <v>2097690</v>
      </c>
      <c r="R244" s="8">
        <f>SUMIFS(TaxableValuation[Taxable Military Exempt],TaxableValuation[Dist],$C244,TaxableValuation[Tif_NonTIF],$A$4)</f>
        <v>0</v>
      </c>
      <c r="S244" s="8">
        <f>SUMIFS(TaxableValuation[Taxable Net],TaxableValuation[Dist],$C244,TaxableValuation[Tif_NonTIF],$A$4)</f>
        <v>2097690</v>
      </c>
      <c r="T244" s="8">
        <f>SUMIFS(TaxableValuation[Taxable Gas &amp; Elec Utilities],TaxableValuation[Dist],$C244,TaxableValuation[Tif_NonTIF],$A$4)</f>
        <v>0</v>
      </c>
      <c r="U244" s="8">
        <f t="shared" si="3"/>
        <v>2097690</v>
      </c>
    </row>
    <row r="245" spans="1:21" x14ac:dyDescent="0.25">
      <c r="A245">
        <f>'Assessed Non-TIF'!A245</f>
        <v>2024</v>
      </c>
      <c r="B245" t="str">
        <f>'Assessed Non-TIF'!B245</f>
        <v>13</v>
      </c>
      <c r="C245" t="str">
        <f>'Assessed Non-TIF'!C245</f>
        <v>5463</v>
      </c>
      <c r="D245" t="str">
        <f>'Assessed Non-TIF'!D245</f>
        <v>5463</v>
      </c>
      <c r="E245" t="str">
        <f>'Assessed Non-TIF'!E245</f>
        <v>RED OAK</v>
      </c>
      <c r="F245" t="str">
        <f>'Assessed Non-TIF'!F245</f>
        <v>Red Oak</v>
      </c>
      <c r="G245" s="8">
        <f>SUMIFS(TaxableValuation[Taxable Residential],TaxableValuation[Dist],$C245,TaxableValuation[Tif_NonTIF],$A$4)</f>
        <v>2356126</v>
      </c>
      <c r="H245" s="8">
        <f>SUMIFS(TaxableValuation[Taxable Ag Land],TaxableValuation[Dist],$C245,TaxableValuation[Tif_NonTIF],$A$4)</f>
        <v>0</v>
      </c>
      <c r="I245" s="8">
        <f>SUMIFS(TaxableValuation[Taxable Ag Building],TaxableValuation[Dist],$C245,TaxableValuation[Tif_NonTIF],$A$4)</f>
        <v>0</v>
      </c>
      <c r="J245" s="8">
        <f>SUMIFS(TaxableValuation[Taxable Commercial],TaxableValuation[Dist],$C245,TaxableValuation[Tif_NonTIF],$A$4)</f>
        <v>5139136</v>
      </c>
      <c r="K245" s="8">
        <f>SUMIFS(TaxableValuation[Taxable Industrial],TaxableValuation[Dist],$C245,TaxableValuation[Tif_NonTIF],$A$4)</f>
        <v>0</v>
      </c>
      <c r="L245" s="8">
        <f>SUMIFS(TaxableValuation[Taxable Reserved],TaxableValuation[Dist],$C245,TaxableValuation[Tif_NonTIF],$A$4)</f>
        <v>0</v>
      </c>
      <c r="M245" s="8">
        <f>SUMIFS(TaxableValuation[Taxable Reserved2],TaxableValuation[Dist],$C245,TaxableValuation[Tif_NonTIF],$A$4)</f>
        <v>0</v>
      </c>
      <c r="N245" s="8">
        <f>SUMIFS(TaxableValuation[Taxable Railroads],TaxableValuation[Dist],$C245,TaxableValuation[Tif_NonTIF],$A$4)</f>
        <v>0</v>
      </c>
      <c r="O245" s="8">
        <f>SUMIFS(TaxableValuation[Taxable Utilities],TaxableValuation[Dist],$C245,TaxableValuation[Tif_NonTIF],$A$4)</f>
        <v>0</v>
      </c>
      <c r="P245" s="8">
        <f>SUMIFS(TaxableValuation[Taxable Other],TaxableValuation[Dist],$C245,TaxableValuation[Tif_NonTIF],$A$4)</f>
        <v>0</v>
      </c>
      <c r="Q245" s="8">
        <f>SUMIFS(TaxableValuation[Taxable Gross],TaxableValuation[Dist],$C245,TaxableValuation[Tif_NonTIF],$A$4)</f>
        <v>7495262</v>
      </c>
      <c r="R245" s="8">
        <f>SUMIFS(TaxableValuation[Taxable Military Exempt],TaxableValuation[Dist],$C245,TaxableValuation[Tif_NonTIF],$A$4)</f>
        <v>0</v>
      </c>
      <c r="S245" s="8">
        <f>SUMIFS(TaxableValuation[Taxable Net],TaxableValuation[Dist],$C245,TaxableValuation[Tif_NonTIF],$A$4)</f>
        <v>7495262</v>
      </c>
      <c r="T245" s="8">
        <f>SUMIFS(TaxableValuation[Taxable Gas &amp; Elec Utilities],TaxableValuation[Dist],$C245,TaxableValuation[Tif_NonTIF],$A$4)</f>
        <v>0</v>
      </c>
      <c r="U245" s="8">
        <f t="shared" si="3"/>
        <v>7495262</v>
      </c>
    </row>
    <row r="246" spans="1:21" x14ac:dyDescent="0.25">
      <c r="A246">
        <f>'Assessed Non-TIF'!A246</f>
        <v>2024</v>
      </c>
      <c r="B246" t="str">
        <f>'Assessed Non-TIF'!B246</f>
        <v>12</v>
      </c>
      <c r="C246" t="str">
        <f>'Assessed Non-TIF'!C246</f>
        <v>5486</v>
      </c>
      <c r="D246" t="str">
        <f>'Assessed Non-TIF'!D246</f>
        <v>5486</v>
      </c>
      <c r="E246" t="str">
        <f>'Assessed Non-TIF'!E246</f>
        <v>REMSEN-UNION</v>
      </c>
      <c r="F246" t="str">
        <f>'Assessed Non-TIF'!F246</f>
        <v>Remsen-Union</v>
      </c>
      <c r="G246" s="8">
        <f>SUMIFS(TaxableValuation[Taxable Residential],TaxableValuation[Dist],$C246,TaxableValuation[Tif_NonTIF],$A$4)</f>
        <v>233221</v>
      </c>
      <c r="H246" s="8">
        <f>SUMIFS(TaxableValuation[Taxable Ag Land],TaxableValuation[Dist],$C246,TaxableValuation[Tif_NonTIF],$A$4)</f>
        <v>16972</v>
      </c>
      <c r="I246" s="8">
        <f>SUMIFS(TaxableValuation[Taxable Ag Building],TaxableValuation[Dist],$C246,TaxableValuation[Tif_NonTIF],$A$4)</f>
        <v>0</v>
      </c>
      <c r="J246" s="8">
        <f>SUMIFS(TaxableValuation[Taxable Commercial],TaxableValuation[Dist],$C246,TaxableValuation[Tif_NonTIF],$A$4)</f>
        <v>0</v>
      </c>
      <c r="K246" s="8">
        <f>SUMIFS(TaxableValuation[Taxable Industrial],TaxableValuation[Dist],$C246,TaxableValuation[Tif_NonTIF],$A$4)</f>
        <v>0</v>
      </c>
      <c r="L246" s="8">
        <f>SUMIFS(TaxableValuation[Taxable Reserved],TaxableValuation[Dist],$C246,TaxableValuation[Tif_NonTIF],$A$4)</f>
        <v>0</v>
      </c>
      <c r="M246" s="8">
        <f>SUMIFS(TaxableValuation[Taxable Reserved2],TaxableValuation[Dist],$C246,TaxableValuation[Tif_NonTIF],$A$4)</f>
        <v>0</v>
      </c>
      <c r="N246" s="8">
        <f>SUMIFS(TaxableValuation[Taxable Railroads],TaxableValuation[Dist],$C246,TaxableValuation[Tif_NonTIF],$A$4)</f>
        <v>0</v>
      </c>
      <c r="O246" s="8">
        <f>SUMIFS(TaxableValuation[Taxable Utilities],TaxableValuation[Dist],$C246,TaxableValuation[Tif_NonTIF],$A$4)</f>
        <v>0</v>
      </c>
      <c r="P246" s="8">
        <f>SUMIFS(TaxableValuation[Taxable Other],TaxableValuation[Dist],$C246,TaxableValuation[Tif_NonTIF],$A$4)</f>
        <v>0</v>
      </c>
      <c r="Q246" s="8">
        <f>SUMIFS(TaxableValuation[Taxable Gross],TaxableValuation[Dist],$C246,TaxableValuation[Tif_NonTIF],$A$4)</f>
        <v>250193</v>
      </c>
      <c r="R246" s="8">
        <f>SUMIFS(TaxableValuation[Taxable Military Exempt],TaxableValuation[Dist],$C246,TaxableValuation[Tif_NonTIF],$A$4)</f>
        <v>0</v>
      </c>
      <c r="S246" s="8">
        <f>SUMIFS(TaxableValuation[Taxable Net],TaxableValuation[Dist],$C246,TaxableValuation[Tif_NonTIF],$A$4)</f>
        <v>250193</v>
      </c>
      <c r="T246" s="8">
        <f>SUMIFS(TaxableValuation[Taxable Gas &amp; Elec Utilities],TaxableValuation[Dist],$C246,TaxableValuation[Tif_NonTIF],$A$4)</f>
        <v>0</v>
      </c>
      <c r="U246" s="8">
        <f t="shared" si="3"/>
        <v>250193</v>
      </c>
    </row>
    <row r="247" spans="1:21" x14ac:dyDescent="0.25">
      <c r="A247">
        <f>'Assessed Non-TIF'!A247</f>
        <v>2024</v>
      </c>
      <c r="B247" t="str">
        <f>'Assessed Non-TIF'!B247</f>
        <v>01</v>
      </c>
      <c r="C247" t="str">
        <f>'Assessed Non-TIF'!C247</f>
        <v>5508</v>
      </c>
      <c r="D247" t="str">
        <f>'Assessed Non-TIF'!D247</f>
        <v>5508</v>
      </c>
      <c r="E247" t="str">
        <f>'Assessed Non-TIF'!E247</f>
        <v>RICEVILLE</v>
      </c>
      <c r="F247" t="str">
        <f>'Assessed Non-TIF'!F247</f>
        <v>Riceville</v>
      </c>
      <c r="G247" s="8">
        <f>SUMIFS(TaxableValuation[Taxable Residential],TaxableValuation[Dist],$C247,TaxableValuation[Tif_NonTIF],$A$4)</f>
        <v>1608302</v>
      </c>
      <c r="H247" s="8">
        <f>SUMIFS(TaxableValuation[Taxable Ag Land],TaxableValuation[Dist],$C247,TaxableValuation[Tif_NonTIF],$A$4)</f>
        <v>306060</v>
      </c>
      <c r="I247" s="8">
        <f>SUMIFS(TaxableValuation[Taxable Ag Building],TaxableValuation[Dist],$C247,TaxableValuation[Tif_NonTIF],$A$4)</f>
        <v>387090</v>
      </c>
      <c r="J247" s="8">
        <f>SUMIFS(TaxableValuation[Taxable Commercial],TaxableValuation[Dist],$C247,TaxableValuation[Tif_NonTIF],$A$4)</f>
        <v>1009253</v>
      </c>
      <c r="K247" s="8">
        <f>SUMIFS(TaxableValuation[Taxable Industrial],TaxableValuation[Dist],$C247,TaxableValuation[Tif_NonTIF],$A$4)</f>
        <v>118041216</v>
      </c>
      <c r="L247" s="8">
        <f>SUMIFS(TaxableValuation[Taxable Reserved],TaxableValuation[Dist],$C247,TaxableValuation[Tif_NonTIF],$A$4)</f>
        <v>0</v>
      </c>
      <c r="M247" s="8">
        <f>SUMIFS(TaxableValuation[Taxable Reserved2],TaxableValuation[Dist],$C247,TaxableValuation[Tif_NonTIF],$A$4)</f>
        <v>0</v>
      </c>
      <c r="N247" s="8">
        <f>SUMIFS(TaxableValuation[Taxable Railroads],TaxableValuation[Dist],$C247,TaxableValuation[Tif_NonTIF],$A$4)</f>
        <v>0</v>
      </c>
      <c r="O247" s="8">
        <f>SUMIFS(TaxableValuation[Taxable Utilities],TaxableValuation[Dist],$C247,TaxableValuation[Tif_NonTIF],$A$4)</f>
        <v>0</v>
      </c>
      <c r="P247" s="8">
        <f>SUMIFS(TaxableValuation[Taxable Other],TaxableValuation[Dist],$C247,TaxableValuation[Tif_NonTIF],$A$4)</f>
        <v>0</v>
      </c>
      <c r="Q247" s="8">
        <f>SUMIFS(TaxableValuation[Taxable Gross],TaxableValuation[Dist],$C247,TaxableValuation[Tif_NonTIF],$A$4)</f>
        <v>121351921</v>
      </c>
      <c r="R247" s="8">
        <f>SUMIFS(TaxableValuation[Taxable Military Exempt],TaxableValuation[Dist],$C247,TaxableValuation[Tif_NonTIF],$A$4)</f>
        <v>11112</v>
      </c>
      <c r="S247" s="8">
        <f>SUMIFS(TaxableValuation[Taxable Net],TaxableValuation[Dist],$C247,TaxableValuation[Tif_NonTIF],$A$4)</f>
        <v>121340809</v>
      </c>
      <c r="T247" s="8">
        <f>SUMIFS(TaxableValuation[Taxable Gas &amp; Elec Utilities],TaxableValuation[Dist],$C247,TaxableValuation[Tif_NonTIF],$A$4)</f>
        <v>0</v>
      </c>
      <c r="U247" s="8">
        <f t="shared" si="3"/>
        <v>121340809</v>
      </c>
    </row>
    <row r="248" spans="1:21" x14ac:dyDescent="0.25">
      <c r="A248">
        <f>'Assessed Non-TIF'!A248</f>
        <v>2024</v>
      </c>
      <c r="B248" t="str">
        <f>'Assessed Non-TIF'!B248</f>
        <v>12</v>
      </c>
      <c r="C248" t="str">
        <f>'Assessed Non-TIF'!C248</f>
        <v>1975</v>
      </c>
      <c r="D248" t="str">
        <f>'Assessed Non-TIF'!D248</f>
        <v>1975</v>
      </c>
      <c r="E248" t="str">
        <f>'Assessed Non-TIF'!E248</f>
        <v>RIVER VALLEY</v>
      </c>
      <c r="F248" t="str">
        <f>'Assessed Non-TIF'!F248</f>
        <v>River Valley</v>
      </c>
      <c r="G248" s="8">
        <f>SUMIFS(TaxableValuation[Taxable Residential],TaxableValuation[Dist],$C248,TaxableValuation[Tif_NonTIF],$A$4)</f>
        <v>0</v>
      </c>
      <c r="H248" s="8">
        <f>SUMIFS(TaxableValuation[Taxable Ag Land],TaxableValuation[Dist],$C248,TaxableValuation[Tif_NonTIF],$A$4)</f>
        <v>0</v>
      </c>
      <c r="I248" s="8">
        <f>SUMIFS(TaxableValuation[Taxable Ag Building],TaxableValuation[Dist],$C248,TaxableValuation[Tif_NonTIF],$A$4)</f>
        <v>0</v>
      </c>
      <c r="J248" s="8">
        <f>SUMIFS(TaxableValuation[Taxable Commercial],TaxableValuation[Dist],$C248,TaxableValuation[Tif_NonTIF],$A$4)</f>
        <v>466608</v>
      </c>
      <c r="K248" s="8">
        <f>SUMIFS(TaxableValuation[Taxable Industrial],TaxableValuation[Dist],$C248,TaxableValuation[Tif_NonTIF],$A$4)</f>
        <v>0</v>
      </c>
      <c r="L248" s="8">
        <f>SUMIFS(TaxableValuation[Taxable Reserved],TaxableValuation[Dist],$C248,TaxableValuation[Tif_NonTIF],$A$4)</f>
        <v>0</v>
      </c>
      <c r="M248" s="8">
        <f>SUMIFS(TaxableValuation[Taxable Reserved2],TaxableValuation[Dist],$C248,TaxableValuation[Tif_NonTIF],$A$4)</f>
        <v>0</v>
      </c>
      <c r="N248" s="8">
        <f>SUMIFS(TaxableValuation[Taxable Railroads],TaxableValuation[Dist],$C248,TaxableValuation[Tif_NonTIF],$A$4)</f>
        <v>0</v>
      </c>
      <c r="O248" s="8">
        <f>SUMIFS(TaxableValuation[Taxable Utilities],TaxableValuation[Dist],$C248,TaxableValuation[Tif_NonTIF],$A$4)</f>
        <v>0</v>
      </c>
      <c r="P248" s="8">
        <f>SUMIFS(TaxableValuation[Taxable Other],TaxableValuation[Dist],$C248,TaxableValuation[Tif_NonTIF],$A$4)</f>
        <v>0</v>
      </c>
      <c r="Q248" s="8">
        <f>SUMIFS(TaxableValuation[Taxable Gross],TaxableValuation[Dist],$C248,TaxableValuation[Tif_NonTIF],$A$4)</f>
        <v>466608</v>
      </c>
      <c r="R248" s="8">
        <f>SUMIFS(TaxableValuation[Taxable Military Exempt],TaxableValuation[Dist],$C248,TaxableValuation[Tif_NonTIF],$A$4)</f>
        <v>0</v>
      </c>
      <c r="S248" s="8">
        <f>SUMIFS(TaxableValuation[Taxable Net],TaxableValuation[Dist],$C248,TaxableValuation[Tif_NonTIF],$A$4)</f>
        <v>466608</v>
      </c>
      <c r="T248" s="8">
        <f>SUMIFS(TaxableValuation[Taxable Gas &amp; Elec Utilities],TaxableValuation[Dist],$C248,TaxableValuation[Tif_NonTIF],$A$4)</f>
        <v>0</v>
      </c>
      <c r="U248" s="8">
        <f t="shared" si="3"/>
        <v>466608</v>
      </c>
    </row>
    <row r="249" spans="1:21" x14ac:dyDescent="0.25">
      <c r="A249">
        <f>'Assessed Non-TIF'!A249</f>
        <v>2024</v>
      </c>
      <c r="B249" t="str">
        <f>'Assessed Non-TIF'!B249</f>
        <v>13</v>
      </c>
      <c r="C249" t="str">
        <f>'Assessed Non-TIF'!C249</f>
        <v>4824</v>
      </c>
      <c r="D249" t="str">
        <f>'Assessed Non-TIF'!D249</f>
        <v>5510</v>
      </c>
      <c r="E249" t="str">
        <f>'Assessed Non-TIF'!E249</f>
        <v>RIVERSIDE</v>
      </c>
      <c r="F249" t="str">
        <f>'Assessed Non-TIF'!F249</f>
        <v>Riverside</v>
      </c>
      <c r="G249" s="8">
        <f>SUMIFS(TaxableValuation[Taxable Residential],TaxableValuation[Dist],$C249,TaxableValuation[Tif_NonTIF],$A$4)</f>
        <v>3914725</v>
      </c>
      <c r="H249" s="8">
        <f>SUMIFS(TaxableValuation[Taxable Ag Land],TaxableValuation[Dist],$C249,TaxableValuation[Tif_NonTIF],$A$4)</f>
        <v>0</v>
      </c>
      <c r="I249" s="8">
        <f>SUMIFS(TaxableValuation[Taxable Ag Building],TaxableValuation[Dist],$C249,TaxableValuation[Tif_NonTIF],$A$4)</f>
        <v>0</v>
      </c>
      <c r="J249" s="8">
        <f>SUMIFS(TaxableValuation[Taxable Commercial],TaxableValuation[Dist],$C249,TaxableValuation[Tif_NonTIF],$A$4)</f>
        <v>3001981</v>
      </c>
      <c r="K249" s="8">
        <f>SUMIFS(TaxableValuation[Taxable Industrial],TaxableValuation[Dist],$C249,TaxableValuation[Tif_NonTIF],$A$4)</f>
        <v>90603</v>
      </c>
      <c r="L249" s="8">
        <f>SUMIFS(TaxableValuation[Taxable Reserved],TaxableValuation[Dist],$C249,TaxableValuation[Tif_NonTIF],$A$4)</f>
        <v>0</v>
      </c>
      <c r="M249" s="8">
        <f>SUMIFS(TaxableValuation[Taxable Reserved2],TaxableValuation[Dist],$C249,TaxableValuation[Tif_NonTIF],$A$4)</f>
        <v>0</v>
      </c>
      <c r="N249" s="8">
        <f>SUMIFS(TaxableValuation[Taxable Railroads],TaxableValuation[Dist],$C249,TaxableValuation[Tif_NonTIF],$A$4)</f>
        <v>0</v>
      </c>
      <c r="O249" s="8">
        <f>SUMIFS(TaxableValuation[Taxable Utilities],TaxableValuation[Dist],$C249,TaxableValuation[Tif_NonTIF],$A$4)</f>
        <v>0</v>
      </c>
      <c r="P249" s="8">
        <f>SUMIFS(TaxableValuation[Taxable Other],TaxableValuation[Dist],$C249,TaxableValuation[Tif_NonTIF],$A$4)</f>
        <v>0</v>
      </c>
      <c r="Q249" s="8">
        <f>SUMIFS(TaxableValuation[Taxable Gross],TaxableValuation[Dist],$C249,TaxableValuation[Tif_NonTIF],$A$4)</f>
        <v>7007309</v>
      </c>
      <c r="R249" s="8">
        <f>SUMIFS(TaxableValuation[Taxable Military Exempt],TaxableValuation[Dist],$C249,TaxableValuation[Tif_NonTIF],$A$4)</f>
        <v>5556</v>
      </c>
      <c r="S249" s="8">
        <f>SUMIFS(TaxableValuation[Taxable Net],TaxableValuation[Dist],$C249,TaxableValuation[Tif_NonTIF],$A$4)</f>
        <v>7001753</v>
      </c>
      <c r="T249" s="8">
        <f>SUMIFS(TaxableValuation[Taxable Gas &amp; Elec Utilities],TaxableValuation[Dist],$C249,TaxableValuation[Tif_NonTIF],$A$4)</f>
        <v>0</v>
      </c>
      <c r="U249" s="8">
        <f t="shared" si="3"/>
        <v>7001753</v>
      </c>
    </row>
    <row r="250" spans="1:21" x14ac:dyDescent="0.25">
      <c r="A250">
        <f>'Assessed Non-TIF'!A250</f>
        <v>2024</v>
      </c>
      <c r="B250" t="str">
        <f>'Assessed Non-TIF'!B250</f>
        <v>12</v>
      </c>
      <c r="C250" t="str">
        <f>'Assessed Non-TIF'!C250</f>
        <v>5607</v>
      </c>
      <c r="D250" t="str">
        <f>'Assessed Non-TIF'!D250</f>
        <v>5607</v>
      </c>
      <c r="E250" t="str">
        <f>'Assessed Non-TIF'!E250</f>
        <v>ROCK VALLEY</v>
      </c>
      <c r="F250" t="str">
        <f>'Assessed Non-TIF'!F250</f>
        <v>Rock Valley</v>
      </c>
      <c r="G250" s="8">
        <f>SUMIFS(TaxableValuation[Taxable Residential],TaxableValuation[Dist],$C250,TaxableValuation[Tif_NonTIF],$A$4)</f>
        <v>29837901</v>
      </c>
      <c r="H250" s="8">
        <f>SUMIFS(TaxableValuation[Taxable Ag Land],TaxableValuation[Dist],$C250,TaxableValuation[Tif_NonTIF],$A$4)</f>
        <v>0</v>
      </c>
      <c r="I250" s="8">
        <f>SUMIFS(TaxableValuation[Taxable Ag Building],TaxableValuation[Dist],$C250,TaxableValuation[Tif_NonTIF],$A$4)</f>
        <v>0</v>
      </c>
      <c r="J250" s="8">
        <f>SUMIFS(TaxableValuation[Taxable Commercial],TaxableValuation[Dist],$C250,TaxableValuation[Tif_NonTIF],$A$4)</f>
        <v>26154111</v>
      </c>
      <c r="K250" s="8">
        <f>SUMIFS(TaxableValuation[Taxable Industrial],TaxableValuation[Dist],$C250,TaxableValuation[Tif_NonTIF],$A$4)</f>
        <v>7532830</v>
      </c>
      <c r="L250" s="8">
        <f>SUMIFS(TaxableValuation[Taxable Reserved],TaxableValuation[Dist],$C250,TaxableValuation[Tif_NonTIF],$A$4)</f>
        <v>0</v>
      </c>
      <c r="M250" s="8">
        <f>SUMIFS(TaxableValuation[Taxable Reserved2],TaxableValuation[Dist],$C250,TaxableValuation[Tif_NonTIF],$A$4)</f>
        <v>0</v>
      </c>
      <c r="N250" s="8">
        <f>SUMIFS(TaxableValuation[Taxable Railroads],TaxableValuation[Dist],$C250,TaxableValuation[Tif_NonTIF],$A$4)</f>
        <v>0</v>
      </c>
      <c r="O250" s="8">
        <f>SUMIFS(TaxableValuation[Taxable Utilities],TaxableValuation[Dist],$C250,TaxableValuation[Tif_NonTIF],$A$4)</f>
        <v>0</v>
      </c>
      <c r="P250" s="8">
        <f>SUMIFS(TaxableValuation[Taxable Other],TaxableValuation[Dist],$C250,TaxableValuation[Tif_NonTIF],$A$4)</f>
        <v>0</v>
      </c>
      <c r="Q250" s="8">
        <f>SUMIFS(TaxableValuation[Taxable Gross],TaxableValuation[Dist],$C250,TaxableValuation[Tif_NonTIF],$A$4)</f>
        <v>63524842</v>
      </c>
      <c r="R250" s="8">
        <f>SUMIFS(TaxableValuation[Taxable Military Exempt],TaxableValuation[Dist],$C250,TaxableValuation[Tif_NonTIF],$A$4)</f>
        <v>40744</v>
      </c>
      <c r="S250" s="8">
        <f>SUMIFS(TaxableValuation[Taxable Net],TaxableValuation[Dist],$C250,TaxableValuation[Tif_NonTIF],$A$4)</f>
        <v>63484098</v>
      </c>
      <c r="T250" s="8">
        <f>SUMIFS(TaxableValuation[Taxable Gas &amp; Elec Utilities],TaxableValuation[Dist],$C250,TaxableValuation[Tif_NonTIF],$A$4)</f>
        <v>0</v>
      </c>
      <c r="U250" s="8">
        <f t="shared" si="3"/>
        <v>63484098</v>
      </c>
    </row>
    <row r="251" spans="1:21" x14ac:dyDescent="0.25">
      <c r="A251">
        <f>'Assessed Non-TIF'!A251</f>
        <v>2024</v>
      </c>
      <c r="B251" t="str">
        <f>'Assessed Non-TIF'!B251</f>
        <v>11</v>
      </c>
      <c r="C251" t="str">
        <f>'Assessed Non-TIF'!C251</f>
        <v>5643</v>
      </c>
      <c r="D251" t="str">
        <f>'Assessed Non-TIF'!D251</f>
        <v>5643</v>
      </c>
      <c r="E251" t="str">
        <f>'Assessed Non-TIF'!E251</f>
        <v>ROLAND-STORY</v>
      </c>
      <c r="F251" t="str">
        <f>'Assessed Non-TIF'!F251</f>
        <v>Roland-Story</v>
      </c>
      <c r="G251" s="8">
        <f>SUMIFS(TaxableValuation[Taxable Residential],TaxableValuation[Dist],$C251,TaxableValuation[Tif_NonTIF],$A$4)</f>
        <v>29812273</v>
      </c>
      <c r="H251" s="8">
        <f>SUMIFS(TaxableValuation[Taxable Ag Land],TaxableValuation[Dist],$C251,TaxableValuation[Tif_NonTIF],$A$4)</f>
        <v>39939</v>
      </c>
      <c r="I251" s="8">
        <f>SUMIFS(TaxableValuation[Taxable Ag Building],TaxableValuation[Dist],$C251,TaxableValuation[Tif_NonTIF],$A$4)</f>
        <v>0</v>
      </c>
      <c r="J251" s="8">
        <f>SUMIFS(TaxableValuation[Taxable Commercial],TaxableValuation[Dist],$C251,TaxableValuation[Tif_NonTIF],$A$4)</f>
        <v>9301420</v>
      </c>
      <c r="K251" s="8">
        <f>SUMIFS(TaxableValuation[Taxable Industrial],TaxableValuation[Dist],$C251,TaxableValuation[Tif_NonTIF],$A$4)</f>
        <v>2424491</v>
      </c>
      <c r="L251" s="8">
        <f>SUMIFS(TaxableValuation[Taxable Reserved],TaxableValuation[Dist],$C251,TaxableValuation[Tif_NonTIF],$A$4)</f>
        <v>0</v>
      </c>
      <c r="M251" s="8">
        <f>SUMIFS(TaxableValuation[Taxable Reserved2],TaxableValuation[Dist],$C251,TaxableValuation[Tif_NonTIF],$A$4)</f>
        <v>0</v>
      </c>
      <c r="N251" s="8">
        <f>SUMIFS(TaxableValuation[Taxable Railroads],TaxableValuation[Dist],$C251,TaxableValuation[Tif_NonTIF],$A$4)</f>
        <v>0</v>
      </c>
      <c r="O251" s="8">
        <f>SUMIFS(TaxableValuation[Taxable Utilities],TaxableValuation[Dist],$C251,TaxableValuation[Tif_NonTIF],$A$4)</f>
        <v>0</v>
      </c>
      <c r="P251" s="8">
        <f>SUMIFS(TaxableValuation[Taxable Other],TaxableValuation[Dist],$C251,TaxableValuation[Tif_NonTIF],$A$4)</f>
        <v>0</v>
      </c>
      <c r="Q251" s="8">
        <f>SUMIFS(TaxableValuation[Taxable Gross],TaxableValuation[Dist],$C251,TaxableValuation[Tif_NonTIF],$A$4)</f>
        <v>41578123</v>
      </c>
      <c r="R251" s="8">
        <f>SUMIFS(TaxableValuation[Taxable Military Exempt],TaxableValuation[Dist],$C251,TaxableValuation[Tif_NonTIF],$A$4)</f>
        <v>0</v>
      </c>
      <c r="S251" s="8">
        <f>SUMIFS(TaxableValuation[Taxable Net],TaxableValuation[Dist],$C251,TaxableValuation[Tif_NonTIF],$A$4)</f>
        <v>41578123</v>
      </c>
      <c r="T251" s="8">
        <f>SUMIFS(TaxableValuation[Taxable Gas &amp; Elec Utilities],TaxableValuation[Dist],$C251,TaxableValuation[Tif_NonTIF],$A$4)</f>
        <v>0</v>
      </c>
      <c r="U251" s="8">
        <f t="shared" si="3"/>
        <v>41578123</v>
      </c>
    </row>
    <row r="252" spans="1:21" x14ac:dyDescent="0.25">
      <c r="A252">
        <f>'Assessed Non-TIF'!A252</f>
        <v>2024</v>
      </c>
      <c r="B252" t="str">
        <f>'Assessed Non-TIF'!B252</f>
        <v>07</v>
      </c>
      <c r="C252" t="str">
        <f>'Assessed Non-TIF'!C252</f>
        <v>5697</v>
      </c>
      <c r="D252" t="str">
        <f>'Assessed Non-TIF'!D252</f>
        <v>5697</v>
      </c>
      <c r="E252" t="str">
        <f>'Assessed Non-TIF'!E252</f>
        <v>RUDD-ROCKFORD-MARBLE ROCK</v>
      </c>
      <c r="F252" t="str">
        <f>'Assessed Non-TIF'!F252</f>
        <v>Rudd-Rockford-Marble Rock</v>
      </c>
      <c r="G252" s="8">
        <f>SUMIFS(TaxableValuation[Taxable Residential],TaxableValuation[Dist],$C252,TaxableValuation[Tif_NonTIF],$A$4)</f>
        <v>1023547</v>
      </c>
      <c r="H252" s="8">
        <f>SUMIFS(TaxableValuation[Taxable Ag Land],TaxableValuation[Dist],$C252,TaxableValuation[Tif_NonTIF],$A$4)</f>
        <v>0</v>
      </c>
      <c r="I252" s="8">
        <f>SUMIFS(TaxableValuation[Taxable Ag Building],TaxableValuation[Dist],$C252,TaxableValuation[Tif_NonTIF],$A$4)</f>
        <v>0</v>
      </c>
      <c r="J252" s="8">
        <f>SUMIFS(TaxableValuation[Taxable Commercial],TaxableValuation[Dist],$C252,TaxableValuation[Tif_NonTIF],$A$4)</f>
        <v>4310344</v>
      </c>
      <c r="K252" s="8">
        <f>SUMIFS(TaxableValuation[Taxable Industrial],TaxableValuation[Dist],$C252,TaxableValuation[Tif_NonTIF],$A$4)</f>
        <v>0</v>
      </c>
      <c r="L252" s="8">
        <f>SUMIFS(TaxableValuation[Taxable Reserved],TaxableValuation[Dist],$C252,TaxableValuation[Tif_NonTIF],$A$4)</f>
        <v>0</v>
      </c>
      <c r="M252" s="8">
        <f>SUMIFS(TaxableValuation[Taxable Reserved2],TaxableValuation[Dist],$C252,TaxableValuation[Tif_NonTIF],$A$4)</f>
        <v>0</v>
      </c>
      <c r="N252" s="8">
        <f>SUMIFS(TaxableValuation[Taxable Railroads],TaxableValuation[Dist],$C252,TaxableValuation[Tif_NonTIF],$A$4)</f>
        <v>0</v>
      </c>
      <c r="O252" s="8">
        <f>SUMIFS(TaxableValuation[Taxable Utilities],TaxableValuation[Dist],$C252,TaxableValuation[Tif_NonTIF],$A$4)</f>
        <v>0</v>
      </c>
      <c r="P252" s="8">
        <f>SUMIFS(TaxableValuation[Taxable Other],TaxableValuation[Dist],$C252,TaxableValuation[Tif_NonTIF],$A$4)</f>
        <v>0</v>
      </c>
      <c r="Q252" s="8">
        <f>SUMIFS(TaxableValuation[Taxable Gross],TaxableValuation[Dist],$C252,TaxableValuation[Tif_NonTIF],$A$4)</f>
        <v>5333891</v>
      </c>
      <c r="R252" s="8">
        <f>SUMIFS(TaxableValuation[Taxable Military Exempt],TaxableValuation[Dist],$C252,TaxableValuation[Tif_NonTIF],$A$4)</f>
        <v>0</v>
      </c>
      <c r="S252" s="8">
        <f>SUMIFS(TaxableValuation[Taxable Net],TaxableValuation[Dist],$C252,TaxableValuation[Tif_NonTIF],$A$4)</f>
        <v>5333891</v>
      </c>
      <c r="T252" s="8">
        <f>SUMIFS(TaxableValuation[Taxable Gas &amp; Elec Utilities],TaxableValuation[Dist],$C252,TaxableValuation[Tif_NonTIF],$A$4)</f>
        <v>0</v>
      </c>
      <c r="U252" s="8">
        <f t="shared" si="3"/>
        <v>5333891</v>
      </c>
    </row>
    <row r="253" spans="1:21" x14ac:dyDescent="0.25">
      <c r="A253">
        <f>'Assessed Non-TIF'!A253</f>
        <v>2024</v>
      </c>
      <c r="B253" t="str">
        <f>'Assessed Non-TIF'!B253</f>
        <v>05</v>
      </c>
      <c r="C253" t="str">
        <f>'Assessed Non-TIF'!C253</f>
        <v>5724</v>
      </c>
      <c r="D253" t="str">
        <f>'Assessed Non-TIF'!D253</f>
        <v>5724</v>
      </c>
      <c r="E253" t="str">
        <f>'Assessed Non-TIF'!E253</f>
        <v>RUTHVEN-AYRSHIRE</v>
      </c>
      <c r="F253" t="str">
        <f>'Assessed Non-TIF'!F253</f>
        <v>Ruthven-Ayrshire</v>
      </c>
      <c r="G253" s="8">
        <f>SUMIFS(TaxableValuation[Taxable Residential],TaxableValuation[Dist],$C253,TaxableValuation[Tif_NonTIF],$A$4)</f>
        <v>0</v>
      </c>
      <c r="H253" s="8">
        <f>SUMIFS(TaxableValuation[Taxable Ag Land],TaxableValuation[Dist],$C253,TaxableValuation[Tif_NonTIF],$A$4)</f>
        <v>0</v>
      </c>
      <c r="I253" s="8">
        <f>SUMIFS(TaxableValuation[Taxable Ag Building],TaxableValuation[Dist],$C253,TaxableValuation[Tif_NonTIF],$A$4)</f>
        <v>0</v>
      </c>
      <c r="J253" s="8">
        <f>SUMIFS(TaxableValuation[Taxable Commercial],TaxableValuation[Dist],$C253,TaxableValuation[Tif_NonTIF],$A$4)</f>
        <v>0</v>
      </c>
      <c r="K253" s="8">
        <f>SUMIFS(TaxableValuation[Taxable Industrial],TaxableValuation[Dist],$C253,TaxableValuation[Tif_NonTIF],$A$4)</f>
        <v>4121709</v>
      </c>
      <c r="L253" s="8">
        <f>SUMIFS(TaxableValuation[Taxable Reserved],TaxableValuation[Dist],$C253,TaxableValuation[Tif_NonTIF],$A$4)</f>
        <v>0</v>
      </c>
      <c r="M253" s="8">
        <f>SUMIFS(TaxableValuation[Taxable Reserved2],TaxableValuation[Dist],$C253,TaxableValuation[Tif_NonTIF],$A$4)</f>
        <v>0</v>
      </c>
      <c r="N253" s="8">
        <f>SUMIFS(TaxableValuation[Taxable Railroads],TaxableValuation[Dist],$C253,TaxableValuation[Tif_NonTIF],$A$4)</f>
        <v>0</v>
      </c>
      <c r="O253" s="8">
        <f>SUMIFS(TaxableValuation[Taxable Utilities],TaxableValuation[Dist],$C253,TaxableValuation[Tif_NonTIF],$A$4)</f>
        <v>0</v>
      </c>
      <c r="P253" s="8">
        <f>SUMIFS(TaxableValuation[Taxable Other],TaxableValuation[Dist],$C253,TaxableValuation[Tif_NonTIF],$A$4)</f>
        <v>0</v>
      </c>
      <c r="Q253" s="8">
        <f>SUMIFS(TaxableValuation[Taxable Gross],TaxableValuation[Dist],$C253,TaxableValuation[Tif_NonTIF],$A$4)</f>
        <v>4121709</v>
      </c>
      <c r="R253" s="8">
        <f>SUMIFS(TaxableValuation[Taxable Military Exempt],TaxableValuation[Dist],$C253,TaxableValuation[Tif_NonTIF],$A$4)</f>
        <v>0</v>
      </c>
      <c r="S253" s="8">
        <f>SUMIFS(TaxableValuation[Taxable Net],TaxableValuation[Dist],$C253,TaxableValuation[Tif_NonTIF],$A$4)</f>
        <v>4121709</v>
      </c>
      <c r="T253" s="8">
        <f>SUMIFS(TaxableValuation[Taxable Gas &amp; Elec Utilities],TaxableValuation[Dist],$C253,TaxableValuation[Tif_NonTIF],$A$4)</f>
        <v>0</v>
      </c>
      <c r="U253" s="8">
        <f t="shared" si="3"/>
        <v>4121709</v>
      </c>
    </row>
    <row r="254" spans="1:21" x14ac:dyDescent="0.25">
      <c r="A254">
        <f>'Assessed Non-TIF'!A254</f>
        <v>2024</v>
      </c>
      <c r="B254" t="str">
        <f>'Assessed Non-TIF'!B254</f>
        <v>11</v>
      </c>
      <c r="C254" t="str">
        <f>'Assessed Non-TIF'!C254</f>
        <v>5805</v>
      </c>
      <c r="D254" t="str">
        <f>'Assessed Non-TIF'!D254</f>
        <v>5805</v>
      </c>
      <c r="E254" t="str">
        <f>'Assessed Non-TIF'!E254</f>
        <v>SAYDEL</v>
      </c>
      <c r="F254" t="str">
        <f>'Assessed Non-TIF'!F254</f>
        <v>Saydel</v>
      </c>
      <c r="G254" s="8">
        <f>SUMIFS(TaxableValuation[Taxable Residential],TaxableValuation[Dist],$C254,TaxableValuation[Tif_NonTIF],$A$4)</f>
        <v>35782191</v>
      </c>
      <c r="H254" s="8">
        <f>SUMIFS(TaxableValuation[Taxable Ag Land],TaxableValuation[Dist],$C254,TaxableValuation[Tif_NonTIF],$A$4)</f>
        <v>566</v>
      </c>
      <c r="I254" s="8">
        <f>SUMIFS(TaxableValuation[Taxable Ag Building],TaxableValuation[Dist],$C254,TaxableValuation[Tif_NonTIF],$A$4)</f>
        <v>0</v>
      </c>
      <c r="J254" s="8">
        <f>SUMIFS(TaxableValuation[Taxable Commercial],TaxableValuation[Dist],$C254,TaxableValuation[Tif_NonTIF],$A$4)</f>
        <v>42804767</v>
      </c>
      <c r="K254" s="8">
        <f>SUMIFS(TaxableValuation[Taxable Industrial],TaxableValuation[Dist],$C254,TaxableValuation[Tif_NonTIF],$A$4)</f>
        <v>58261353</v>
      </c>
      <c r="L254" s="8">
        <f>SUMIFS(TaxableValuation[Taxable Reserved],TaxableValuation[Dist],$C254,TaxableValuation[Tif_NonTIF],$A$4)</f>
        <v>0</v>
      </c>
      <c r="M254" s="8">
        <f>SUMIFS(TaxableValuation[Taxable Reserved2],TaxableValuation[Dist],$C254,TaxableValuation[Tif_NonTIF],$A$4)</f>
        <v>0</v>
      </c>
      <c r="N254" s="8">
        <f>SUMIFS(TaxableValuation[Taxable Railroads],TaxableValuation[Dist],$C254,TaxableValuation[Tif_NonTIF],$A$4)</f>
        <v>0</v>
      </c>
      <c r="O254" s="8">
        <f>SUMIFS(TaxableValuation[Taxable Utilities],TaxableValuation[Dist],$C254,TaxableValuation[Tif_NonTIF],$A$4)</f>
        <v>0</v>
      </c>
      <c r="P254" s="8">
        <f>SUMIFS(TaxableValuation[Taxable Other],TaxableValuation[Dist],$C254,TaxableValuation[Tif_NonTIF],$A$4)</f>
        <v>0</v>
      </c>
      <c r="Q254" s="8">
        <f>SUMIFS(TaxableValuation[Taxable Gross],TaxableValuation[Dist],$C254,TaxableValuation[Tif_NonTIF],$A$4)</f>
        <v>136848877</v>
      </c>
      <c r="R254" s="8">
        <f>SUMIFS(TaxableValuation[Taxable Military Exempt],TaxableValuation[Dist],$C254,TaxableValuation[Tif_NonTIF],$A$4)</f>
        <v>0</v>
      </c>
      <c r="S254" s="8">
        <f>SUMIFS(TaxableValuation[Taxable Net],TaxableValuation[Dist],$C254,TaxableValuation[Tif_NonTIF],$A$4)</f>
        <v>136848877</v>
      </c>
      <c r="T254" s="8">
        <f>SUMIFS(TaxableValuation[Taxable Gas &amp; Elec Utilities],TaxableValuation[Dist],$C254,TaxableValuation[Tif_NonTIF],$A$4)</f>
        <v>0</v>
      </c>
      <c r="U254" s="8">
        <f t="shared" si="3"/>
        <v>136848877</v>
      </c>
    </row>
    <row r="255" spans="1:21" x14ac:dyDescent="0.25">
      <c r="A255">
        <f>'Assessed Non-TIF'!A255</f>
        <v>2024</v>
      </c>
      <c r="B255" t="str">
        <f>'Assessed Non-TIF'!B255</f>
        <v>05</v>
      </c>
      <c r="C255" t="str">
        <f>'Assessed Non-TIF'!C255</f>
        <v>5823</v>
      </c>
      <c r="D255" t="str">
        <f>'Assessed Non-TIF'!D255</f>
        <v>5823</v>
      </c>
      <c r="E255" t="str">
        <f>'Assessed Non-TIF'!E255</f>
        <v>SCHALLER-CRESTLAND</v>
      </c>
      <c r="F255" t="str">
        <f>'Assessed Non-TIF'!F255</f>
        <v>Schaller-Crestland</v>
      </c>
      <c r="G255" s="8">
        <f>SUMIFS(TaxableValuation[Taxable Residential],TaxableValuation[Dist],$C255,TaxableValuation[Tif_NonTIF],$A$4)</f>
        <v>0</v>
      </c>
      <c r="H255" s="8">
        <f>SUMIFS(TaxableValuation[Taxable Ag Land],TaxableValuation[Dist],$C255,TaxableValuation[Tif_NonTIF],$A$4)</f>
        <v>0</v>
      </c>
      <c r="I255" s="8">
        <f>SUMIFS(TaxableValuation[Taxable Ag Building],TaxableValuation[Dist],$C255,TaxableValuation[Tif_NonTIF],$A$4)</f>
        <v>0</v>
      </c>
      <c r="J255" s="8">
        <f>SUMIFS(TaxableValuation[Taxable Commercial],TaxableValuation[Dist],$C255,TaxableValuation[Tif_NonTIF],$A$4)</f>
        <v>0</v>
      </c>
      <c r="K255" s="8">
        <f>SUMIFS(TaxableValuation[Taxable Industrial],TaxableValuation[Dist],$C255,TaxableValuation[Tif_NonTIF],$A$4)</f>
        <v>350196</v>
      </c>
      <c r="L255" s="8">
        <f>SUMIFS(TaxableValuation[Taxable Reserved],TaxableValuation[Dist],$C255,TaxableValuation[Tif_NonTIF],$A$4)</f>
        <v>0</v>
      </c>
      <c r="M255" s="8">
        <f>SUMIFS(TaxableValuation[Taxable Reserved2],TaxableValuation[Dist],$C255,TaxableValuation[Tif_NonTIF],$A$4)</f>
        <v>0</v>
      </c>
      <c r="N255" s="8">
        <f>SUMIFS(TaxableValuation[Taxable Railroads],TaxableValuation[Dist],$C255,TaxableValuation[Tif_NonTIF],$A$4)</f>
        <v>0</v>
      </c>
      <c r="O255" s="8">
        <f>SUMIFS(TaxableValuation[Taxable Utilities],TaxableValuation[Dist],$C255,TaxableValuation[Tif_NonTIF],$A$4)</f>
        <v>0</v>
      </c>
      <c r="P255" s="8">
        <f>SUMIFS(TaxableValuation[Taxable Other],TaxableValuation[Dist],$C255,TaxableValuation[Tif_NonTIF],$A$4)</f>
        <v>0</v>
      </c>
      <c r="Q255" s="8">
        <f>SUMIFS(TaxableValuation[Taxable Gross],TaxableValuation[Dist],$C255,TaxableValuation[Tif_NonTIF],$A$4)</f>
        <v>350196</v>
      </c>
      <c r="R255" s="8">
        <f>SUMIFS(TaxableValuation[Taxable Military Exempt],TaxableValuation[Dist],$C255,TaxableValuation[Tif_NonTIF],$A$4)</f>
        <v>0</v>
      </c>
      <c r="S255" s="8">
        <f>SUMIFS(TaxableValuation[Taxable Net],TaxableValuation[Dist],$C255,TaxableValuation[Tif_NonTIF],$A$4)</f>
        <v>350196</v>
      </c>
      <c r="T255" s="8">
        <f>SUMIFS(TaxableValuation[Taxable Gas &amp; Elec Utilities],TaxableValuation[Dist],$C255,TaxableValuation[Tif_NonTIF],$A$4)</f>
        <v>0</v>
      </c>
      <c r="U255" s="8">
        <f t="shared" si="3"/>
        <v>350196</v>
      </c>
    </row>
    <row r="256" spans="1:21" x14ac:dyDescent="0.25">
      <c r="A256">
        <f>'Assessed Non-TIF'!A256</f>
        <v>2024</v>
      </c>
      <c r="B256" t="str">
        <f>'Assessed Non-TIF'!B256</f>
        <v>12</v>
      </c>
      <c r="C256" t="str">
        <f>'Assessed Non-TIF'!C256</f>
        <v>5832</v>
      </c>
      <c r="D256" t="str">
        <f>'Assessed Non-TIF'!D256</f>
        <v>5832</v>
      </c>
      <c r="E256" t="str">
        <f>'Assessed Non-TIF'!E256</f>
        <v>SCHLESWIG</v>
      </c>
      <c r="F256" t="str">
        <f>'Assessed Non-TIF'!F256</f>
        <v>Schleswig</v>
      </c>
      <c r="G256" s="8">
        <f>SUMIFS(TaxableValuation[Taxable Residential],TaxableValuation[Dist],$C256,TaxableValuation[Tif_NonTIF],$A$4)</f>
        <v>0</v>
      </c>
      <c r="H256" s="8">
        <f>SUMIFS(TaxableValuation[Taxable Ag Land],TaxableValuation[Dist],$C256,TaxableValuation[Tif_NonTIF],$A$4)</f>
        <v>0</v>
      </c>
      <c r="I256" s="8">
        <f>SUMIFS(TaxableValuation[Taxable Ag Building],TaxableValuation[Dist],$C256,TaxableValuation[Tif_NonTIF],$A$4)</f>
        <v>0</v>
      </c>
      <c r="J256" s="8">
        <f>SUMIFS(TaxableValuation[Taxable Commercial],TaxableValuation[Dist],$C256,TaxableValuation[Tif_NonTIF],$A$4)</f>
        <v>0</v>
      </c>
      <c r="K256" s="8">
        <f>SUMIFS(TaxableValuation[Taxable Industrial],TaxableValuation[Dist],$C256,TaxableValuation[Tif_NonTIF],$A$4)</f>
        <v>2901180</v>
      </c>
      <c r="L256" s="8">
        <f>SUMIFS(TaxableValuation[Taxable Reserved],TaxableValuation[Dist],$C256,TaxableValuation[Tif_NonTIF],$A$4)</f>
        <v>0</v>
      </c>
      <c r="M256" s="8">
        <f>SUMIFS(TaxableValuation[Taxable Reserved2],TaxableValuation[Dist],$C256,TaxableValuation[Tif_NonTIF],$A$4)</f>
        <v>0</v>
      </c>
      <c r="N256" s="8">
        <f>SUMIFS(TaxableValuation[Taxable Railroads],TaxableValuation[Dist],$C256,TaxableValuation[Tif_NonTIF],$A$4)</f>
        <v>0</v>
      </c>
      <c r="O256" s="8">
        <f>SUMIFS(TaxableValuation[Taxable Utilities],TaxableValuation[Dist],$C256,TaxableValuation[Tif_NonTIF],$A$4)</f>
        <v>0</v>
      </c>
      <c r="P256" s="8">
        <f>SUMIFS(TaxableValuation[Taxable Other],TaxableValuation[Dist],$C256,TaxableValuation[Tif_NonTIF],$A$4)</f>
        <v>0</v>
      </c>
      <c r="Q256" s="8">
        <f>SUMIFS(TaxableValuation[Taxable Gross],TaxableValuation[Dist],$C256,TaxableValuation[Tif_NonTIF],$A$4)</f>
        <v>2901180</v>
      </c>
      <c r="R256" s="8">
        <f>SUMIFS(TaxableValuation[Taxable Military Exempt],TaxableValuation[Dist],$C256,TaxableValuation[Tif_NonTIF],$A$4)</f>
        <v>0</v>
      </c>
      <c r="S256" s="8">
        <f>SUMIFS(TaxableValuation[Taxable Net],TaxableValuation[Dist],$C256,TaxableValuation[Tif_NonTIF],$A$4)</f>
        <v>2901180</v>
      </c>
      <c r="T256" s="8">
        <f>SUMIFS(TaxableValuation[Taxable Gas &amp; Elec Utilities],TaxableValuation[Dist],$C256,TaxableValuation[Tif_NonTIF],$A$4)</f>
        <v>0</v>
      </c>
      <c r="U256" s="8">
        <f t="shared" si="3"/>
        <v>2901180</v>
      </c>
    </row>
    <row r="257" spans="1:21" x14ac:dyDescent="0.25">
      <c r="A257">
        <f>'Assessed Non-TIF'!A257</f>
        <v>2024</v>
      </c>
      <c r="B257" t="str">
        <f>'Assessed Non-TIF'!B257</f>
        <v>12</v>
      </c>
      <c r="C257" t="str">
        <f>'Assessed Non-TIF'!C257</f>
        <v>5877</v>
      </c>
      <c r="D257" t="str">
        <f>'Assessed Non-TIF'!D257</f>
        <v>5877</v>
      </c>
      <c r="E257" t="str">
        <f>'Assessed Non-TIF'!E257</f>
        <v>SERGEANT BLUFF-LUTON</v>
      </c>
      <c r="F257" t="str">
        <f>'Assessed Non-TIF'!F257</f>
        <v>Sergeant Bluff-Luton</v>
      </c>
      <c r="G257" s="8">
        <f>SUMIFS(TaxableValuation[Taxable Residential],TaxableValuation[Dist],$C257,TaxableValuation[Tif_NonTIF],$A$4)</f>
        <v>9619746</v>
      </c>
      <c r="H257" s="8">
        <f>SUMIFS(TaxableValuation[Taxable Ag Land],TaxableValuation[Dist],$C257,TaxableValuation[Tif_NonTIF],$A$4)</f>
        <v>150812</v>
      </c>
      <c r="I257" s="8">
        <f>SUMIFS(TaxableValuation[Taxable Ag Building],TaxableValuation[Dist],$C257,TaxableValuation[Tif_NonTIF],$A$4)</f>
        <v>45853</v>
      </c>
      <c r="J257" s="8">
        <f>SUMIFS(TaxableValuation[Taxable Commercial],TaxableValuation[Dist],$C257,TaxableValuation[Tif_NonTIF],$A$4)</f>
        <v>105304229</v>
      </c>
      <c r="K257" s="8">
        <f>SUMIFS(TaxableValuation[Taxable Industrial],TaxableValuation[Dist],$C257,TaxableValuation[Tif_NonTIF],$A$4)</f>
        <v>106420224</v>
      </c>
      <c r="L257" s="8">
        <f>SUMIFS(TaxableValuation[Taxable Reserved],TaxableValuation[Dist],$C257,TaxableValuation[Tif_NonTIF],$A$4)</f>
        <v>0</v>
      </c>
      <c r="M257" s="8">
        <f>SUMIFS(TaxableValuation[Taxable Reserved2],TaxableValuation[Dist],$C257,TaxableValuation[Tif_NonTIF],$A$4)</f>
        <v>0</v>
      </c>
      <c r="N257" s="8">
        <f>SUMIFS(TaxableValuation[Taxable Railroads],TaxableValuation[Dist],$C257,TaxableValuation[Tif_NonTIF],$A$4)</f>
        <v>0</v>
      </c>
      <c r="O257" s="8">
        <f>SUMIFS(TaxableValuation[Taxable Utilities],TaxableValuation[Dist],$C257,TaxableValuation[Tif_NonTIF],$A$4)</f>
        <v>0</v>
      </c>
      <c r="P257" s="8">
        <f>SUMIFS(TaxableValuation[Taxable Other],TaxableValuation[Dist],$C257,TaxableValuation[Tif_NonTIF],$A$4)</f>
        <v>0</v>
      </c>
      <c r="Q257" s="8">
        <f>SUMIFS(TaxableValuation[Taxable Gross],TaxableValuation[Dist],$C257,TaxableValuation[Tif_NonTIF],$A$4)</f>
        <v>221540864</v>
      </c>
      <c r="R257" s="8">
        <f>SUMIFS(TaxableValuation[Taxable Military Exempt],TaxableValuation[Dist],$C257,TaxableValuation[Tif_NonTIF],$A$4)</f>
        <v>0</v>
      </c>
      <c r="S257" s="8">
        <f>SUMIFS(TaxableValuation[Taxable Net],TaxableValuation[Dist],$C257,TaxableValuation[Tif_NonTIF],$A$4)</f>
        <v>221540864</v>
      </c>
      <c r="T257" s="8">
        <f>SUMIFS(TaxableValuation[Taxable Gas &amp; Elec Utilities],TaxableValuation[Dist],$C257,TaxableValuation[Tif_NonTIF],$A$4)</f>
        <v>0</v>
      </c>
      <c r="U257" s="8">
        <f t="shared" si="3"/>
        <v>221540864</v>
      </c>
    </row>
    <row r="258" spans="1:21" x14ac:dyDescent="0.25">
      <c r="A258">
        <f>'Assessed Non-TIF'!A258</f>
        <v>2024</v>
      </c>
      <c r="B258" t="str">
        <f>'Assessed Non-TIF'!B258</f>
        <v>15</v>
      </c>
      <c r="C258" t="str">
        <f>'Assessed Non-TIF'!C258</f>
        <v>5895</v>
      </c>
      <c r="D258" t="str">
        <f>'Assessed Non-TIF'!D258</f>
        <v>5895</v>
      </c>
      <c r="E258" t="str">
        <f>'Assessed Non-TIF'!E258</f>
        <v>SEYMOUR</v>
      </c>
      <c r="F258" t="str">
        <f>'Assessed Non-TIF'!F258</f>
        <v>Seymour</v>
      </c>
      <c r="G258" s="8">
        <f>SUMIFS(TaxableValuation[Taxable Residential],TaxableValuation[Dist],$C258,TaxableValuation[Tif_NonTIF],$A$4)</f>
        <v>0</v>
      </c>
      <c r="H258" s="8">
        <f>SUMIFS(TaxableValuation[Taxable Ag Land],TaxableValuation[Dist],$C258,TaxableValuation[Tif_NonTIF],$A$4)</f>
        <v>0</v>
      </c>
      <c r="I258" s="8">
        <f>SUMIFS(TaxableValuation[Taxable Ag Building],TaxableValuation[Dist],$C258,TaxableValuation[Tif_NonTIF],$A$4)</f>
        <v>0</v>
      </c>
      <c r="J258" s="8">
        <f>SUMIFS(TaxableValuation[Taxable Commercial],TaxableValuation[Dist],$C258,TaxableValuation[Tif_NonTIF],$A$4)</f>
        <v>0</v>
      </c>
      <c r="K258" s="8">
        <f>SUMIFS(TaxableValuation[Taxable Industrial],TaxableValuation[Dist],$C258,TaxableValuation[Tif_NonTIF],$A$4)</f>
        <v>0</v>
      </c>
      <c r="L258" s="8">
        <f>SUMIFS(TaxableValuation[Taxable Reserved],TaxableValuation[Dist],$C258,TaxableValuation[Tif_NonTIF],$A$4)</f>
        <v>0</v>
      </c>
      <c r="M258" s="8">
        <f>SUMIFS(TaxableValuation[Taxable Reserved2],TaxableValuation[Dist],$C258,TaxableValuation[Tif_NonTIF],$A$4)</f>
        <v>0</v>
      </c>
      <c r="N258" s="8">
        <f>SUMIFS(TaxableValuation[Taxable Railroads],TaxableValuation[Dist],$C258,TaxableValuation[Tif_NonTIF],$A$4)</f>
        <v>0</v>
      </c>
      <c r="O258" s="8">
        <f>SUMIFS(TaxableValuation[Taxable Utilities],TaxableValuation[Dist],$C258,TaxableValuation[Tif_NonTIF],$A$4)</f>
        <v>0</v>
      </c>
      <c r="P258" s="8">
        <f>SUMIFS(TaxableValuation[Taxable Other],TaxableValuation[Dist],$C258,TaxableValuation[Tif_NonTIF],$A$4)</f>
        <v>0</v>
      </c>
      <c r="Q258" s="8">
        <f>SUMIFS(TaxableValuation[Taxable Gross],TaxableValuation[Dist],$C258,TaxableValuation[Tif_NonTIF],$A$4)</f>
        <v>0</v>
      </c>
      <c r="R258" s="8">
        <f>SUMIFS(TaxableValuation[Taxable Military Exempt],TaxableValuation[Dist],$C258,TaxableValuation[Tif_NonTIF],$A$4)</f>
        <v>0</v>
      </c>
      <c r="S258" s="8">
        <f>SUMIFS(TaxableValuation[Taxable Net],TaxableValuation[Dist],$C258,TaxableValuation[Tif_NonTIF],$A$4)</f>
        <v>0</v>
      </c>
      <c r="T258" s="8">
        <f>SUMIFS(TaxableValuation[Taxable Gas &amp; Elec Utilities],TaxableValuation[Dist],$C258,TaxableValuation[Tif_NonTIF],$A$4)</f>
        <v>0</v>
      </c>
      <c r="U258" s="8">
        <f t="shared" si="3"/>
        <v>0</v>
      </c>
    </row>
    <row r="259" spans="1:21" x14ac:dyDescent="0.25">
      <c r="A259">
        <f>'Assessed Non-TIF'!A259</f>
        <v>2024</v>
      </c>
      <c r="B259" t="str">
        <f>'Assessed Non-TIF'!B259</f>
        <v>12</v>
      </c>
      <c r="C259" t="str">
        <f>'Assessed Non-TIF'!C259</f>
        <v>5949</v>
      </c>
      <c r="D259" t="str">
        <f>'Assessed Non-TIF'!D259</f>
        <v>5949</v>
      </c>
      <c r="E259" t="str">
        <f>'Assessed Non-TIF'!E259</f>
        <v>SHELDON</v>
      </c>
      <c r="F259" t="str">
        <f>'Assessed Non-TIF'!F259</f>
        <v>Sheldon</v>
      </c>
      <c r="G259" s="8">
        <f>SUMIFS(TaxableValuation[Taxable Residential],TaxableValuation[Dist],$C259,TaxableValuation[Tif_NonTIF],$A$4)</f>
        <v>37961883</v>
      </c>
      <c r="H259" s="8">
        <f>SUMIFS(TaxableValuation[Taxable Ag Land],TaxableValuation[Dist],$C259,TaxableValuation[Tif_NonTIF],$A$4)</f>
        <v>3416999</v>
      </c>
      <c r="I259" s="8">
        <f>SUMIFS(TaxableValuation[Taxable Ag Building],TaxableValuation[Dist],$C259,TaxableValuation[Tif_NonTIF],$A$4)</f>
        <v>172535</v>
      </c>
      <c r="J259" s="8">
        <f>SUMIFS(TaxableValuation[Taxable Commercial],TaxableValuation[Dist],$C259,TaxableValuation[Tif_NonTIF],$A$4)</f>
        <v>50571590</v>
      </c>
      <c r="K259" s="8">
        <f>SUMIFS(TaxableValuation[Taxable Industrial],TaxableValuation[Dist],$C259,TaxableValuation[Tif_NonTIF],$A$4)</f>
        <v>32315248</v>
      </c>
      <c r="L259" s="8">
        <f>SUMIFS(TaxableValuation[Taxable Reserved],TaxableValuation[Dist],$C259,TaxableValuation[Tif_NonTIF],$A$4)</f>
        <v>0</v>
      </c>
      <c r="M259" s="8">
        <f>SUMIFS(TaxableValuation[Taxable Reserved2],TaxableValuation[Dist],$C259,TaxableValuation[Tif_NonTIF],$A$4)</f>
        <v>0</v>
      </c>
      <c r="N259" s="8">
        <f>SUMIFS(TaxableValuation[Taxable Railroads],TaxableValuation[Dist],$C259,TaxableValuation[Tif_NonTIF],$A$4)</f>
        <v>0</v>
      </c>
      <c r="O259" s="8">
        <f>SUMIFS(TaxableValuation[Taxable Utilities],TaxableValuation[Dist],$C259,TaxableValuation[Tif_NonTIF],$A$4)</f>
        <v>0</v>
      </c>
      <c r="P259" s="8">
        <f>SUMIFS(TaxableValuation[Taxable Other],TaxableValuation[Dist],$C259,TaxableValuation[Tif_NonTIF],$A$4)</f>
        <v>0</v>
      </c>
      <c r="Q259" s="8">
        <f>SUMIFS(TaxableValuation[Taxable Gross],TaxableValuation[Dist],$C259,TaxableValuation[Tif_NonTIF],$A$4)</f>
        <v>124438255</v>
      </c>
      <c r="R259" s="8">
        <f>SUMIFS(TaxableValuation[Taxable Military Exempt],TaxableValuation[Dist],$C259,TaxableValuation[Tif_NonTIF],$A$4)</f>
        <v>55560</v>
      </c>
      <c r="S259" s="8">
        <f>SUMIFS(TaxableValuation[Taxable Net],TaxableValuation[Dist],$C259,TaxableValuation[Tif_NonTIF],$A$4)</f>
        <v>124382695</v>
      </c>
      <c r="T259" s="8">
        <f>SUMIFS(TaxableValuation[Taxable Gas &amp; Elec Utilities],TaxableValuation[Dist],$C259,TaxableValuation[Tif_NonTIF],$A$4)</f>
        <v>0</v>
      </c>
      <c r="U259" s="8">
        <f t="shared" si="3"/>
        <v>124382695</v>
      </c>
    </row>
    <row r="260" spans="1:21" x14ac:dyDescent="0.25">
      <c r="A260">
        <f>'Assessed Non-TIF'!A260</f>
        <v>2024</v>
      </c>
      <c r="B260" t="str">
        <f>'Assessed Non-TIF'!B260</f>
        <v>13</v>
      </c>
      <c r="C260" t="str">
        <f>'Assessed Non-TIF'!C260</f>
        <v>5976</v>
      </c>
      <c r="D260" t="str">
        <f>'Assessed Non-TIF'!D260</f>
        <v>5976</v>
      </c>
      <c r="E260" t="str">
        <f>'Assessed Non-TIF'!E260</f>
        <v>SHENANDOAH</v>
      </c>
      <c r="F260" t="str">
        <f>'Assessed Non-TIF'!F260</f>
        <v>Shenandoah</v>
      </c>
      <c r="G260" s="8">
        <f>SUMIFS(TaxableValuation[Taxable Residential],TaxableValuation[Dist],$C260,TaxableValuation[Tif_NonTIF],$A$4)</f>
        <v>1741190</v>
      </c>
      <c r="H260" s="8">
        <f>SUMIFS(TaxableValuation[Taxable Ag Land],TaxableValuation[Dist],$C260,TaxableValuation[Tif_NonTIF],$A$4)</f>
        <v>103136</v>
      </c>
      <c r="I260" s="8">
        <f>SUMIFS(TaxableValuation[Taxable Ag Building],TaxableValuation[Dist],$C260,TaxableValuation[Tif_NonTIF],$A$4)</f>
        <v>0</v>
      </c>
      <c r="J260" s="8">
        <f>SUMIFS(TaxableValuation[Taxable Commercial],TaxableValuation[Dist],$C260,TaxableValuation[Tif_NonTIF],$A$4)</f>
        <v>2516039</v>
      </c>
      <c r="K260" s="8">
        <f>SUMIFS(TaxableValuation[Taxable Industrial],TaxableValuation[Dist],$C260,TaxableValuation[Tif_NonTIF],$A$4)</f>
        <v>0</v>
      </c>
      <c r="L260" s="8">
        <f>SUMIFS(TaxableValuation[Taxable Reserved],TaxableValuation[Dist],$C260,TaxableValuation[Tif_NonTIF],$A$4)</f>
        <v>0</v>
      </c>
      <c r="M260" s="8">
        <f>SUMIFS(TaxableValuation[Taxable Reserved2],TaxableValuation[Dist],$C260,TaxableValuation[Tif_NonTIF],$A$4)</f>
        <v>0</v>
      </c>
      <c r="N260" s="8">
        <f>SUMIFS(TaxableValuation[Taxable Railroads],TaxableValuation[Dist],$C260,TaxableValuation[Tif_NonTIF],$A$4)</f>
        <v>0</v>
      </c>
      <c r="O260" s="8">
        <f>SUMIFS(TaxableValuation[Taxable Utilities],TaxableValuation[Dist],$C260,TaxableValuation[Tif_NonTIF],$A$4)</f>
        <v>0</v>
      </c>
      <c r="P260" s="8">
        <f>SUMIFS(TaxableValuation[Taxable Other],TaxableValuation[Dist],$C260,TaxableValuation[Tif_NonTIF],$A$4)</f>
        <v>0</v>
      </c>
      <c r="Q260" s="8">
        <f>SUMIFS(TaxableValuation[Taxable Gross],TaxableValuation[Dist],$C260,TaxableValuation[Tif_NonTIF],$A$4)</f>
        <v>4360365</v>
      </c>
      <c r="R260" s="8">
        <f>SUMIFS(TaxableValuation[Taxable Military Exempt],TaxableValuation[Dist],$C260,TaxableValuation[Tif_NonTIF],$A$4)</f>
        <v>0</v>
      </c>
      <c r="S260" s="8">
        <f>SUMIFS(TaxableValuation[Taxable Net],TaxableValuation[Dist],$C260,TaxableValuation[Tif_NonTIF],$A$4)</f>
        <v>4360365</v>
      </c>
      <c r="T260" s="8">
        <f>SUMIFS(TaxableValuation[Taxable Gas &amp; Elec Utilities],TaxableValuation[Dist],$C260,TaxableValuation[Tif_NonTIF],$A$4)</f>
        <v>0</v>
      </c>
      <c r="U260" s="8">
        <f t="shared" si="3"/>
        <v>4360365</v>
      </c>
    </row>
    <row r="261" spans="1:21" x14ac:dyDescent="0.25">
      <c r="A261">
        <f>'Assessed Non-TIF'!A261</f>
        <v>2024</v>
      </c>
      <c r="B261" t="str">
        <f>'Assessed Non-TIF'!B261</f>
        <v>12</v>
      </c>
      <c r="C261" t="str">
        <f>'Assessed Non-TIF'!C261</f>
        <v>5994</v>
      </c>
      <c r="D261" t="str">
        <f>'Assessed Non-TIF'!D261</f>
        <v>5994</v>
      </c>
      <c r="E261" t="str">
        <f>'Assessed Non-TIF'!E261</f>
        <v>SIBLEY-OCHEYEDAN</v>
      </c>
      <c r="F261" t="str">
        <f>'Assessed Non-TIF'!F261</f>
        <v>Sibley-Ocheyedan</v>
      </c>
      <c r="G261" s="8">
        <f>SUMIFS(TaxableValuation[Taxable Residential],TaxableValuation[Dist],$C261,TaxableValuation[Tif_NonTIF],$A$4)</f>
        <v>9615428</v>
      </c>
      <c r="H261" s="8">
        <f>SUMIFS(TaxableValuation[Taxable Ag Land],TaxableValuation[Dist],$C261,TaxableValuation[Tif_NonTIF],$A$4)</f>
        <v>0</v>
      </c>
      <c r="I261" s="8">
        <f>SUMIFS(TaxableValuation[Taxable Ag Building],TaxableValuation[Dist],$C261,TaxableValuation[Tif_NonTIF],$A$4)</f>
        <v>0</v>
      </c>
      <c r="J261" s="8">
        <f>SUMIFS(TaxableValuation[Taxable Commercial],TaxableValuation[Dist],$C261,TaxableValuation[Tif_NonTIF],$A$4)</f>
        <v>10933582</v>
      </c>
      <c r="K261" s="8">
        <f>SUMIFS(TaxableValuation[Taxable Industrial],TaxableValuation[Dist],$C261,TaxableValuation[Tif_NonTIF],$A$4)</f>
        <v>13571320</v>
      </c>
      <c r="L261" s="8">
        <f>SUMIFS(TaxableValuation[Taxable Reserved],TaxableValuation[Dist],$C261,TaxableValuation[Tif_NonTIF],$A$4)</f>
        <v>0</v>
      </c>
      <c r="M261" s="8">
        <f>SUMIFS(TaxableValuation[Taxable Reserved2],TaxableValuation[Dist],$C261,TaxableValuation[Tif_NonTIF],$A$4)</f>
        <v>0</v>
      </c>
      <c r="N261" s="8">
        <f>SUMIFS(TaxableValuation[Taxable Railroads],TaxableValuation[Dist],$C261,TaxableValuation[Tif_NonTIF],$A$4)</f>
        <v>0</v>
      </c>
      <c r="O261" s="8">
        <f>SUMIFS(TaxableValuation[Taxable Utilities],TaxableValuation[Dist],$C261,TaxableValuation[Tif_NonTIF],$A$4)</f>
        <v>0</v>
      </c>
      <c r="P261" s="8">
        <f>SUMIFS(TaxableValuation[Taxable Other],TaxableValuation[Dist],$C261,TaxableValuation[Tif_NonTIF],$A$4)</f>
        <v>0</v>
      </c>
      <c r="Q261" s="8">
        <f>SUMIFS(TaxableValuation[Taxable Gross],TaxableValuation[Dist],$C261,TaxableValuation[Tif_NonTIF],$A$4)</f>
        <v>34120330</v>
      </c>
      <c r="R261" s="8">
        <f>SUMIFS(TaxableValuation[Taxable Military Exempt],TaxableValuation[Dist],$C261,TaxableValuation[Tif_NonTIF],$A$4)</f>
        <v>0</v>
      </c>
      <c r="S261" s="8">
        <f>SUMIFS(TaxableValuation[Taxable Net],TaxableValuation[Dist],$C261,TaxableValuation[Tif_NonTIF],$A$4)</f>
        <v>34120330</v>
      </c>
      <c r="T261" s="8">
        <f>SUMIFS(TaxableValuation[Taxable Gas &amp; Elec Utilities],TaxableValuation[Dist],$C261,TaxableValuation[Tif_NonTIF],$A$4)</f>
        <v>0</v>
      </c>
      <c r="U261" s="8">
        <f t="shared" si="3"/>
        <v>34120330</v>
      </c>
    </row>
    <row r="262" spans="1:21" x14ac:dyDescent="0.25">
      <c r="A262">
        <f>'Assessed Non-TIF'!A262</f>
        <v>2024</v>
      </c>
      <c r="B262" t="str">
        <f>'Assessed Non-TIF'!B262</f>
        <v>13</v>
      </c>
      <c r="C262" t="str">
        <f>'Assessed Non-TIF'!C262</f>
        <v>6003</v>
      </c>
      <c r="D262" t="str">
        <f>'Assessed Non-TIF'!D262</f>
        <v>6003</v>
      </c>
      <c r="E262" t="str">
        <f>'Assessed Non-TIF'!E262</f>
        <v>SIDNEY</v>
      </c>
      <c r="F262" t="str">
        <f>'Assessed Non-TIF'!F262</f>
        <v>Sidney</v>
      </c>
      <c r="G262" s="8">
        <f>SUMIFS(TaxableValuation[Taxable Residential],TaxableValuation[Dist],$C262,TaxableValuation[Tif_NonTIF],$A$4)</f>
        <v>0</v>
      </c>
      <c r="H262" s="8">
        <f>SUMIFS(TaxableValuation[Taxable Ag Land],TaxableValuation[Dist],$C262,TaxableValuation[Tif_NonTIF],$A$4)</f>
        <v>0</v>
      </c>
      <c r="I262" s="8">
        <f>SUMIFS(TaxableValuation[Taxable Ag Building],TaxableValuation[Dist],$C262,TaxableValuation[Tif_NonTIF],$A$4)</f>
        <v>0</v>
      </c>
      <c r="J262" s="8">
        <f>SUMIFS(TaxableValuation[Taxable Commercial],TaxableValuation[Dist],$C262,TaxableValuation[Tif_NonTIF],$A$4)</f>
        <v>0</v>
      </c>
      <c r="K262" s="8">
        <f>SUMIFS(TaxableValuation[Taxable Industrial],TaxableValuation[Dist],$C262,TaxableValuation[Tif_NonTIF],$A$4)</f>
        <v>0</v>
      </c>
      <c r="L262" s="8">
        <f>SUMIFS(TaxableValuation[Taxable Reserved],TaxableValuation[Dist],$C262,TaxableValuation[Tif_NonTIF],$A$4)</f>
        <v>0</v>
      </c>
      <c r="M262" s="8">
        <f>SUMIFS(TaxableValuation[Taxable Reserved2],TaxableValuation[Dist],$C262,TaxableValuation[Tif_NonTIF],$A$4)</f>
        <v>0</v>
      </c>
      <c r="N262" s="8">
        <f>SUMIFS(TaxableValuation[Taxable Railroads],TaxableValuation[Dist],$C262,TaxableValuation[Tif_NonTIF],$A$4)</f>
        <v>0</v>
      </c>
      <c r="O262" s="8">
        <f>SUMIFS(TaxableValuation[Taxable Utilities],TaxableValuation[Dist],$C262,TaxableValuation[Tif_NonTIF],$A$4)</f>
        <v>0</v>
      </c>
      <c r="P262" s="8">
        <f>SUMIFS(TaxableValuation[Taxable Other],TaxableValuation[Dist],$C262,TaxableValuation[Tif_NonTIF],$A$4)</f>
        <v>0</v>
      </c>
      <c r="Q262" s="8">
        <f>SUMIFS(TaxableValuation[Taxable Gross],TaxableValuation[Dist],$C262,TaxableValuation[Tif_NonTIF],$A$4)</f>
        <v>0</v>
      </c>
      <c r="R262" s="8">
        <f>SUMIFS(TaxableValuation[Taxable Military Exempt],TaxableValuation[Dist],$C262,TaxableValuation[Tif_NonTIF],$A$4)</f>
        <v>0</v>
      </c>
      <c r="S262" s="8">
        <f>SUMIFS(TaxableValuation[Taxable Net],TaxableValuation[Dist],$C262,TaxableValuation[Tif_NonTIF],$A$4)</f>
        <v>0</v>
      </c>
      <c r="T262" s="8">
        <f>SUMIFS(TaxableValuation[Taxable Gas &amp; Elec Utilities],TaxableValuation[Dist],$C262,TaxableValuation[Tif_NonTIF],$A$4)</f>
        <v>0</v>
      </c>
      <c r="U262" s="8">
        <f t="shared" si="3"/>
        <v>0</v>
      </c>
    </row>
    <row r="263" spans="1:21" x14ac:dyDescent="0.25">
      <c r="A263">
        <f>'Assessed Non-TIF'!A263</f>
        <v>2024</v>
      </c>
      <c r="B263" t="str">
        <f>'Assessed Non-TIF'!B263</f>
        <v>15</v>
      </c>
      <c r="C263" t="str">
        <f>'Assessed Non-TIF'!C263</f>
        <v>6012</v>
      </c>
      <c r="D263" t="str">
        <f>'Assessed Non-TIF'!D263</f>
        <v>6012</v>
      </c>
      <c r="E263" t="str">
        <f>'Assessed Non-TIF'!E263</f>
        <v>SIGOURNEY</v>
      </c>
      <c r="F263" t="str">
        <f>'Assessed Non-TIF'!F263</f>
        <v>Sigourney</v>
      </c>
      <c r="G263" s="8">
        <f>SUMIFS(TaxableValuation[Taxable Residential],TaxableValuation[Dist],$C263,TaxableValuation[Tif_NonTIF],$A$4)</f>
        <v>0</v>
      </c>
      <c r="H263" s="8">
        <f>SUMIFS(TaxableValuation[Taxable Ag Land],TaxableValuation[Dist],$C263,TaxableValuation[Tif_NonTIF],$A$4)</f>
        <v>0</v>
      </c>
      <c r="I263" s="8">
        <f>SUMIFS(TaxableValuation[Taxable Ag Building],TaxableValuation[Dist],$C263,TaxableValuation[Tif_NonTIF],$A$4)</f>
        <v>0</v>
      </c>
      <c r="J263" s="8">
        <f>SUMIFS(TaxableValuation[Taxable Commercial],TaxableValuation[Dist],$C263,TaxableValuation[Tif_NonTIF],$A$4)</f>
        <v>0</v>
      </c>
      <c r="K263" s="8">
        <f>SUMIFS(TaxableValuation[Taxable Industrial],TaxableValuation[Dist],$C263,TaxableValuation[Tif_NonTIF],$A$4)</f>
        <v>0</v>
      </c>
      <c r="L263" s="8">
        <f>SUMIFS(TaxableValuation[Taxable Reserved],TaxableValuation[Dist],$C263,TaxableValuation[Tif_NonTIF],$A$4)</f>
        <v>0</v>
      </c>
      <c r="M263" s="8">
        <f>SUMIFS(TaxableValuation[Taxable Reserved2],TaxableValuation[Dist],$C263,TaxableValuation[Tif_NonTIF],$A$4)</f>
        <v>0</v>
      </c>
      <c r="N263" s="8">
        <f>SUMIFS(TaxableValuation[Taxable Railroads],TaxableValuation[Dist],$C263,TaxableValuation[Tif_NonTIF],$A$4)</f>
        <v>0</v>
      </c>
      <c r="O263" s="8">
        <f>SUMIFS(TaxableValuation[Taxable Utilities],TaxableValuation[Dist],$C263,TaxableValuation[Tif_NonTIF],$A$4)</f>
        <v>0</v>
      </c>
      <c r="P263" s="8">
        <f>SUMIFS(TaxableValuation[Taxable Other],TaxableValuation[Dist],$C263,TaxableValuation[Tif_NonTIF],$A$4)</f>
        <v>0</v>
      </c>
      <c r="Q263" s="8">
        <f>SUMIFS(TaxableValuation[Taxable Gross],TaxableValuation[Dist],$C263,TaxableValuation[Tif_NonTIF],$A$4)</f>
        <v>0</v>
      </c>
      <c r="R263" s="8">
        <f>SUMIFS(TaxableValuation[Taxable Military Exempt],TaxableValuation[Dist],$C263,TaxableValuation[Tif_NonTIF],$A$4)</f>
        <v>0</v>
      </c>
      <c r="S263" s="8">
        <f>SUMIFS(TaxableValuation[Taxable Net],TaxableValuation[Dist],$C263,TaxableValuation[Tif_NonTIF],$A$4)</f>
        <v>0</v>
      </c>
      <c r="T263" s="8">
        <f>SUMIFS(TaxableValuation[Taxable Gas &amp; Elec Utilities],TaxableValuation[Dist],$C263,TaxableValuation[Tif_NonTIF],$A$4)</f>
        <v>0</v>
      </c>
      <c r="U263" s="8">
        <f t="shared" si="3"/>
        <v>0</v>
      </c>
    </row>
    <row r="264" spans="1:21" x14ac:dyDescent="0.25">
      <c r="A264">
        <f>'Assessed Non-TIF'!A264</f>
        <v>2024</v>
      </c>
      <c r="B264" t="str">
        <f>'Assessed Non-TIF'!B264</f>
        <v>12</v>
      </c>
      <c r="C264" t="str">
        <f>'Assessed Non-TIF'!C264</f>
        <v>6030</v>
      </c>
      <c r="D264" t="str">
        <f>'Assessed Non-TIF'!D264</f>
        <v>6030</v>
      </c>
      <c r="E264" t="str">
        <f>'Assessed Non-TIF'!E264</f>
        <v>SIOUX CENTER</v>
      </c>
      <c r="F264" t="str">
        <f>'Assessed Non-TIF'!F264</f>
        <v>Sioux Center</v>
      </c>
      <c r="G264" s="8">
        <f>SUMIFS(TaxableValuation[Taxable Residential],TaxableValuation[Dist],$C264,TaxableValuation[Tif_NonTIF],$A$4)</f>
        <v>44503218</v>
      </c>
      <c r="H264" s="8">
        <f>SUMIFS(TaxableValuation[Taxable Ag Land],TaxableValuation[Dist],$C264,TaxableValuation[Tif_NonTIF],$A$4)</f>
        <v>5330597</v>
      </c>
      <c r="I264" s="8">
        <f>SUMIFS(TaxableValuation[Taxable Ag Building],TaxableValuation[Dist],$C264,TaxableValuation[Tif_NonTIF],$A$4)</f>
        <v>2745226</v>
      </c>
      <c r="J264" s="8">
        <f>SUMIFS(TaxableValuation[Taxable Commercial],TaxableValuation[Dist],$C264,TaxableValuation[Tif_NonTIF],$A$4)</f>
        <v>53426261</v>
      </c>
      <c r="K264" s="8">
        <f>SUMIFS(TaxableValuation[Taxable Industrial],TaxableValuation[Dist],$C264,TaxableValuation[Tif_NonTIF],$A$4)</f>
        <v>16008874</v>
      </c>
      <c r="L264" s="8">
        <f>SUMIFS(TaxableValuation[Taxable Reserved],TaxableValuation[Dist],$C264,TaxableValuation[Tif_NonTIF],$A$4)</f>
        <v>0</v>
      </c>
      <c r="M264" s="8">
        <f>SUMIFS(TaxableValuation[Taxable Reserved2],TaxableValuation[Dist],$C264,TaxableValuation[Tif_NonTIF],$A$4)</f>
        <v>0</v>
      </c>
      <c r="N264" s="8">
        <f>SUMIFS(TaxableValuation[Taxable Railroads],TaxableValuation[Dist],$C264,TaxableValuation[Tif_NonTIF],$A$4)</f>
        <v>0</v>
      </c>
      <c r="O264" s="8">
        <f>SUMIFS(TaxableValuation[Taxable Utilities],TaxableValuation[Dist],$C264,TaxableValuation[Tif_NonTIF],$A$4)</f>
        <v>0</v>
      </c>
      <c r="P264" s="8">
        <f>SUMIFS(TaxableValuation[Taxable Other],TaxableValuation[Dist],$C264,TaxableValuation[Tif_NonTIF],$A$4)</f>
        <v>0</v>
      </c>
      <c r="Q264" s="8">
        <f>SUMIFS(TaxableValuation[Taxable Gross],TaxableValuation[Dist],$C264,TaxableValuation[Tif_NonTIF],$A$4)</f>
        <v>122014176</v>
      </c>
      <c r="R264" s="8">
        <f>SUMIFS(TaxableValuation[Taxable Military Exempt],TaxableValuation[Dist],$C264,TaxableValuation[Tif_NonTIF],$A$4)</f>
        <v>3704</v>
      </c>
      <c r="S264" s="8">
        <f>SUMIFS(TaxableValuation[Taxable Net],TaxableValuation[Dist],$C264,TaxableValuation[Tif_NonTIF],$A$4)</f>
        <v>122010472</v>
      </c>
      <c r="T264" s="8">
        <f>SUMIFS(TaxableValuation[Taxable Gas &amp; Elec Utilities],TaxableValuation[Dist],$C264,TaxableValuation[Tif_NonTIF],$A$4)</f>
        <v>0</v>
      </c>
      <c r="U264" s="8">
        <f t="shared" ref="U264:U327" si="4">SUM(S264:T264)</f>
        <v>122010472</v>
      </c>
    </row>
    <row r="265" spans="1:21" x14ac:dyDescent="0.25">
      <c r="A265">
        <f>'Assessed Non-TIF'!A265</f>
        <v>2024</v>
      </c>
      <c r="B265" t="str">
        <f>'Assessed Non-TIF'!B265</f>
        <v>05</v>
      </c>
      <c r="C265" t="str">
        <f>'Assessed Non-TIF'!C265</f>
        <v>6048</v>
      </c>
      <c r="D265" t="str">
        <f>'Assessed Non-TIF'!D265</f>
        <v>6035</v>
      </c>
      <c r="E265" t="str">
        <f>'Assessed Non-TIF'!E265</f>
        <v>SIOUX CENTRAL</v>
      </c>
      <c r="F265" t="str">
        <f>'Assessed Non-TIF'!F265</f>
        <v>Sioux Central</v>
      </c>
      <c r="G265" s="8">
        <f>SUMIFS(TaxableValuation[Taxable Residential],TaxableValuation[Dist],$C265,TaxableValuation[Tif_NonTIF],$A$4)</f>
        <v>0</v>
      </c>
      <c r="H265" s="8">
        <f>SUMIFS(TaxableValuation[Taxable Ag Land],TaxableValuation[Dist],$C265,TaxableValuation[Tif_NonTIF],$A$4)</f>
        <v>0</v>
      </c>
      <c r="I265" s="8">
        <f>SUMIFS(TaxableValuation[Taxable Ag Building],TaxableValuation[Dist],$C265,TaxableValuation[Tif_NonTIF],$A$4)</f>
        <v>0</v>
      </c>
      <c r="J265" s="8">
        <f>SUMIFS(TaxableValuation[Taxable Commercial],TaxableValuation[Dist],$C265,TaxableValuation[Tif_NonTIF],$A$4)</f>
        <v>0</v>
      </c>
      <c r="K265" s="8">
        <f>SUMIFS(TaxableValuation[Taxable Industrial],TaxableValuation[Dist],$C265,TaxableValuation[Tif_NonTIF],$A$4)</f>
        <v>0</v>
      </c>
      <c r="L265" s="8">
        <f>SUMIFS(TaxableValuation[Taxable Reserved],TaxableValuation[Dist],$C265,TaxableValuation[Tif_NonTIF],$A$4)</f>
        <v>0</v>
      </c>
      <c r="M265" s="8">
        <f>SUMIFS(TaxableValuation[Taxable Reserved2],TaxableValuation[Dist],$C265,TaxableValuation[Tif_NonTIF],$A$4)</f>
        <v>0</v>
      </c>
      <c r="N265" s="8">
        <f>SUMIFS(TaxableValuation[Taxable Railroads],TaxableValuation[Dist],$C265,TaxableValuation[Tif_NonTIF],$A$4)</f>
        <v>0</v>
      </c>
      <c r="O265" s="8">
        <f>SUMIFS(TaxableValuation[Taxable Utilities],TaxableValuation[Dist],$C265,TaxableValuation[Tif_NonTIF],$A$4)</f>
        <v>0</v>
      </c>
      <c r="P265" s="8">
        <f>SUMIFS(TaxableValuation[Taxable Other],TaxableValuation[Dist],$C265,TaxableValuation[Tif_NonTIF],$A$4)</f>
        <v>0</v>
      </c>
      <c r="Q265" s="8">
        <f>SUMIFS(TaxableValuation[Taxable Gross],TaxableValuation[Dist],$C265,TaxableValuation[Tif_NonTIF],$A$4)</f>
        <v>0</v>
      </c>
      <c r="R265" s="8">
        <f>SUMIFS(TaxableValuation[Taxable Military Exempt],TaxableValuation[Dist],$C265,TaxableValuation[Tif_NonTIF],$A$4)</f>
        <v>0</v>
      </c>
      <c r="S265" s="8">
        <f>SUMIFS(TaxableValuation[Taxable Net],TaxableValuation[Dist],$C265,TaxableValuation[Tif_NonTIF],$A$4)</f>
        <v>0</v>
      </c>
      <c r="T265" s="8">
        <f>SUMIFS(TaxableValuation[Taxable Gas &amp; Elec Utilities],TaxableValuation[Dist],$C265,TaxableValuation[Tif_NonTIF],$A$4)</f>
        <v>0</v>
      </c>
      <c r="U265" s="8">
        <f t="shared" si="4"/>
        <v>0</v>
      </c>
    </row>
    <row r="266" spans="1:21" x14ac:dyDescent="0.25">
      <c r="A266">
        <f>'Assessed Non-TIF'!A266</f>
        <v>2024</v>
      </c>
      <c r="B266" t="str">
        <f>'Assessed Non-TIF'!B266</f>
        <v>12</v>
      </c>
      <c r="C266" t="str">
        <f>'Assessed Non-TIF'!C266</f>
        <v>6039</v>
      </c>
      <c r="D266" t="str">
        <f>'Assessed Non-TIF'!D266</f>
        <v>6039</v>
      </c>
      <c r="E266" t="str">
        <f>'Assessed Non-TIF'!E266</f>
        <v>SIOUX CITY</v>
      </c>
      <c r="F266" t="str">
        <f>'Assessed Non-TIF'!F266</f>
        <v>Sioux City</v>
      </c>
      <c r="G266" s="8">
        <f>SUMIFS(TaxableValuation[Taxable Residential],TaxableValuation[Dist],$C266,TaxableValuation[Tif_NonTIF],$A$4)</f>
        <v>41137840</v>
      </c>
      <c r="H266" s="8">
        <f>SUMIFS(TaxableValuation[Taxable Ag Land],TaxableValuation[Dist],$C266,TaxableValuation[Tif_NonTIF],$A$4)</f>
        <v>1089</v>
      </c>
      <c r="I266" s="8">
        <f>SUMIFS(TaxableValuation[Taxable Ag Building],TaxableValuation[Dist],$C266,TaxableValuation[Tif_NonTIF],$A$4)</f>
        <v>0</v>
      </c>
      <c r="J266" s="8">
        <f>SUMIFS(TaxableValuation[Taxable Commercial],TaxableValuation[Dist],$C266,TaxableValuation[Tif_NonTIF],$A$4)</f>
        <v>250200375</v>
      </c>
      <c r="K266" s="8">
        <f>SUMIFS(TaxableValuation[Taxable Industrial],TaxableValuation[Dist],$C266,TaxableValuation[Tif_NonTIF],$A$4)</f>
        <v>28663550</v>
      </c>
      <c r="L266" s="8">
        <f>SUMIFS(TaxableValuation[Taxable Reserved],TaxableValuation[Dist],$C266,TaxableValuation[Tif_NonTIF],$A$4)</f>
        <v>0</v>
      </c>
      <c r="M266" s="8">
        <f>SUMIFS(TaxableValuation[Taxable Reserved2],TaxableValuation[Dist],$C266,TaxableValuation[Tif_NonTIF],$A$4)</f>
        <v>0</v>
      </c>
      <c r="N266" s="8">
        <f>SUMIFS(TaxableValuation[Taxable Railroads],TaxableValuation[Dist],$C266,TaxableValuation[Tif_NonTIF],$A$4)</f>
        <v>0</v>
      </c>
      <c r="O266" s="8">
        <f>SUMIFS(TaxableValuation[Taxable Utilities],TaxableValuation[Dist],$C266,TaxableValuation[Tif_NonTIF],$A$4)</f>
        <v>0</v>
      </c>
      <c r="P266" s="8">
        <f>SUMIFS(TaxableValuation[Taxable Other],TaxableValuation[Dist],$C266,TaxableValuation[Tif_NonTIF],$A$4)</f>
        <v>0</v>
      </c>
      <c r="Q266" s="8">
        <f>SUMIFS(TaxableValuation[Taxable Gross],TaxableValuation[Dist],$C266,TaxableValuation[Tif_NonTIF],$A$4)</f>
        <v>320002854</v>
      </c>
      <c r="R266" s="8">
        <f>SUMIFS(TaxableValuation[Taxable Military Exempt],TaxableValuation[Dist],$C266,TaxableValuation[Tif_NonTIF],$A$4)</f>
        <v>0</v>
      </c>
      <c r="S266" s="8">
        <f>SUMIFS(TaxableValuation[Taxable Net],TaxableValuation[Dist],$C266,TaxableValuation[Tif_NonTIF],$A$4)</f>
        <v>320002854</v>
      </c>
      <c r="T266" s="8">
        <f>SUMIFS(TaxableValuation[Taxable Gas &amp; Elec Utilities],TaxableValuation[Dist],$C266,TaxableValuation[Tif_NonTIF],$A$4)</f>
        <v>0</v>
      </c>
      <c r="U266" s="8">
        <f t="shared" si="4"/>
        <v>320002854</v>
      </c>
    </row>
    <row r="267" spans="1:21" x14ac:dyDescent="0.25">
      <c r="A267">
        <f>'Assessed Non-TIF'!A267</f>
        <v>2024</v>
      </c>
      <c r="B267" t="str">
        <f>'Assessed Non-TIF'!B267</f>
        <v>10</v>
      </c>
      <c r="C267" t="str">
        <f>'Assessed Non-TIF'!C267</f>
        <v>6093</v>
      </c>
      <c r="D267" t="str">
        <f>'Assessed Non-TIF'!D267</f>
        <v>6093</v>
      </c>
      <c r="E267" t="str">
        <f>'Assessed Non-TIF'!E267</f>
        <v>SOLON</v>
      </c>
      <c r="F267" t="str">
        <f>'Assessed Non-TIF'!F267</f>
        <v>Solon</v>
      </c>
      <c r="G267" s="8">
        <f>SUMIFS(TaxableValuation[Taxable Residential],TaxableValuation[Dist],$C267,TaxableValuation[Tif_NonTIF],$A$4)</f>
        <v>23025494</v>
      </c>
      <c r="H267" s="8">
        <f>SUMIFS(TaxableValuation[Taxable Ag Land],TaxableValuation[Dist],$C267,TaxableValuation[Tif_NonTIF],$A$4)</f>
        <v>0</v>
      </c>
      <c r="I267" s="8">
        <f>SUMIFS(TaxableValuation[Taxable Ag Building],TaxableValuation[Dist],$C267,TaxableValuation[Tif_NonTIF],$A$4)</f>
        <v>0</v>
      </c>
      <c r="J267" s="8">
        <f>SUMIFS(TaxableValuation[Taxable Commercial],TaxableValuation[Dist],$C267,TaxableValuation[Tif_NonTIF],$A$4)</f>
        <v>2632731</v>
      </c>
      <c r="K267" s="8">
        <f>SUMIFS(TaxableValuation[Taxable Industrial],TaxableValuation[Dist],$C267,TaxableValuation[Tif_NonTIF],$A$4)</f>
        <v>93058</v>
      </c>
      <c r="L267" s="8">
        <f>SUMIFS(TaxableValuation[Taxable Reserved],TaxableValuation[Dist],$C267,TaxableValuation[Tif_NonTIF],$A$4)</f>
        <v>0</v>
      </c>
      <c r="M267" s="8">
        <f>SUMIFS(TaxableValuation[Taxable Reserved2],TaxableValuation[Dist],$C267,TaxableValuation[Tif_NonTIF],$A$4)</f>
        <v>0</v>
      </c>
      <c r="N267" s="8">
        <f>SUMIFS(TaxableValuation[Taxable Railroads],TaxableValuation[Dist],$C267,TaxableValuation[Tif_NonTIF],$A$4)</f>
        <v>0</v>
      </c>
      <c r="O267" s="8">
        <f>SUMIFS(TaxableValuation[Taxable Utilities],TaxableValuation[Dist],$C267,TaxableValuation[Tif_NonTIF],$A$4)</f>
        <v>0</v>
      </c>
      <c r="P267" s="8">
        <f>SUMIFS(TaxableValuation[Taxable Other],TaxableValuation[Dist],$C267,TaxableValuation[Tif_NonTIF],$A$4)</f>
        <v>0</v>
      </c>
      <c r="Q267" s="8">
        <f>SUMIFS(TaxableValuation[Taxable Gross],TaxableValuation[Dist],$C267,TaxableValuation[Tif_NonTIF],$A$4)</f>
        <v>25751283</v>
      </c>
      <c r="R267" s="8">
        <f>SUMIFS(TaxableValuation[Taxable Military Exempt],TaxableValuation[Dist],$C267,TaxableValuation[Tif_NonTIF],$A$4)</f>
        <v>0</v>
      </c>
      <c r="S267" s="8">
        <f>SUMIFS(TaxableValuation[Taxable Net],TaxableValuation[Dist],$C267,TaxableValuation[Tif_NonTIF],$A$4)</f>
        <v>25751283</v>
      </c>
      <c r="T267" s="8">
        <f>SUMIFS(TaxableValuation[Taxable Gas &amp; Elec Utilities],TaxableValuation[Dist],$C267,TaxableValuation[Tif_NonTIF],$A$4)</f>
        <v>0</v>
      </c>
      <c r="U267" s="8">
        <f t="shared" si="4"/>
        <v>25751283</v>
      </c>
    </row>
    <row r="268" spans="1:21" x14ac:dyDescent="0.25">
      <c r="A268">
        <f>'Assessed Non-TIF'!A268</f>
        <v>2024</v>
      </c>
      <c r="B268" t="str">
        <f>'Assessed Non-TIF'!B268</f>
        <v>05</v>
      </c>
      <c r="C268" t="str">
        <f>'Assessed Non-TIF'!C268</f>
        <v>6091</v>
      </c>
      <c r="D268" t="str">
        <f>'Assessed Non-TIF'!D268</f>
        <v>6091</v>
      </c>
      <c r="E268" t="str">
        <f>'Assessed Non-TIF'!E268</f>
        <v>SOUTH CENTRAL CALHOUN</v>
      </c>
      <c r="F268" t="str">
        <f>'Assessed Non-TIF'!F268</f>
        <v>South Central Calhoun</v>
      </c>
      <c r="G268" s="8">
        <f>SUMIFS(TaxableValuation[Taxable Residential],TaxableValuation[Dist],$C268,TaxableValuation[Tif_NonTIF],$A$4)</f>
        <v>6132</v>
      </c>
      <c r="H268" s="8">
        <f>SUMIFS(TaxableValuation[Taxable Ag Land],TaxableValuation[Dist],$C268,TaxableValuation[Tif_NonTIF],$A$4)</f>
        <v>0</v>
      </c>
      <c r="I268" s="8">
        <f>SUMIFS(TaxableValuation[Taxable Ag Building],TaxableValuation[Dist],$C268,TaxableValuation[Tif_NonTIF],$A$4)</f>
        <v>0</v>
      </c>
      <c r="J268" s="8">
        <f>SUMIFS(TaxableValuation[Taxable Commercial],TaxableValuation[Dist],$C268,TaxableValuation[Tif_NonTIF],$A$4)</f>
        <v>1588875</v>
      </c>
      <c r="K268" s="8">
        <f>SUMIFS(TaxableValuation[Taxable Industrial],TaxableValuation[Dist],$C268,TaxableValuation[Tif_NonTIF],$A$4)</f>
        <v>0</v>
      </c>
      <c r="L268" s="8">
        <f>SUMIFS(TaxableValuation[Taxable Reserved],TaxableValuation[Dist],$C268,TaxableValuation[Tif_NonTIF],$A$4)</f>
        <v>0</v>
      </c>
      <c r="M268" s="8">
        <f>SUMIFS(TaxableValuation[Taxable Reserved2],TaxableValuation[Dist],$C268,TaxableValuation[Tif_NonTIF],$A$4)</f>
        <v>0</v>
      </c>
      <c r="N268" s="8">
        <f>SUMIFS(TaxableValuation[Taxable Railroads],TaxableValuation[Dist],$C268,TaxableValuation[Tif_NonTIF],$A$4)</f>
        <v>0</v>
      </c>
      <c r="O268" s="8">
        <f>SUMIFS(TaxableValuation[Taxable Utilities],TaxableValuation[Dist],$C268,TaxableValuation[Tif_NonTIF],$A$4)</f>
        <v>0</v>
      </c>
      <c r="P268" s="8">
        <f>SUMIFS(TaxableValuation[Taxable Other],TaxableValuation[Dist],$C268,TaxableValuation[Tif_NonTIF],$A$4)</f>
        <v>0</v>
      </c>
      <c r="Q268" s="8">
        <f>SUMIFS(TaxableValuation[Taxable Gross],TaxableValuation[Dist],$C268,TaxableValuation[Tif_NonTIF],$A$4)</f>
        <v>1595007</v>
      </c>
      <c r="R268" s="8">
        <f>SUMIFS(TaxableValuation[Taxable Military Exempt],TaxableValuation[Dist],$C268,TaxableValuation[Tif_NonTIF],$A$4)</f>
        <v>0</v>
      </c>
      <c r="S268" s="8">
        <f>SUMIFS(TaxableValuation[Taxable Net],TaxableValuation[Dist],$C268,TaxableValuation[Tif_NonTIF],$A$4)</f>
        <v>1595007</v>
      </c>
      <c r="T268" s="8">
        <f>SUMIFS(TaxableValuation[Taxable Gas &amp; Elec Utilities],TaxableValuation[Dist],$C268,TaxableValuation[Tif_NonTIF],$A$4)</f>
        <v>0</v>
      </c>
      <c r="U268" s="8">
        <f t="shared" si="4"/>
        <v>1595007</v>
      </c>
    </row>
    <row r="269" spans="1:21" x14ac:dyDescent="0.25">
      <c r="A269">
        <f>'Assessed Non-TIF'!A269</f>
        <v>2024</v>
      </c>
      <c r="B269" t="str">
        <f>'Assessed Non-TIF'!B269</f>
        <v>05</v>
      </c>
      <c r="C269" t="str">
        <f>'Assessed Non-TIF'!C269</f>
        <v>6095</v>
      </c>
      <c r="D269" t="str">
        <f>'Assessed Non-TIF'!D269</f>
        <v>6095</v>
      </c>
      <c r="E269" t="str">
        <f>'Assessed Non-TIF'!E269</f>
        <v>SOUTH HAMILTON</v>
      </c>
      <c r="F269" t="str">
        <f>'Assessed Non-TIF'!F269</f>
        <v>South Hamilton</v>
      </c>
      <c r="G269" s="8">
        <f>SUMIFS(TaxableValuation[Taxable Residential],TaxableValuation[Dist],$C269,TaxableValuation[Tif_NonTIF],$A$4)</f>
        <v>686191</v>
      </c>
      <c r="H269" s="8">
        <f>SUMIFS(TaxableValuation[Taxable Ag Land],TaxableValuation[Dist],$C269,TaxableValuation[Tif_NonTIF],$A$4)</f>
        <v>0</v>
      </c>
      <c r="I269" s="8">
        <f>SUMIFS(TaxableValuation[Taxable Ag Building],TaxableValuation[Dist],$C269,TaxableValuation[Tif_NonTIF],$A$4)</f>
        <v>0</v>
      </c>
      <c r="J269" s="8">
        <f>SUMIFS(TaxableValuation[Taxable Commercial],TaxableValuation[Dist],$C269,TaxableValuation[Tif_NonTIF],$A$4)</f>
        <v>314490</v>
      </c>
      <c r="K269" s="8">
        <f>SUMIFS(TaxableValuation[Taxable Industrial],TaxableValuation[Dist],$C269,TaxableValuation[Tif_NonTIF],$A$4)</f>
        <v>0</v>
      </c>
      <c r="L269" s="8">
        <f>SUMIFS(TaxableValuation[Taxable Reserved],TaxableValuation[Dist],$C269,TaxableValuation[Tif_NonTIF],$A$4)</f>
        <v>0</v>
      </c>
      <c r="M269" s="8">
        <f>SUMIFS(TaxableValuation[Taxable Reserved2],TaxableValuation[Dist],$C269,TaxableValuation[Tif_NonTIF],$A$4)</f>
        <v>0</v>
      </c>
      <c r="N269" s="8">
        <f>SUMIFS(TaxableValuation[Taxable Railroads],TaxableValuation[Dist],$C269,TaxableValuation[Tif_NonTIF],$A$4)</f>
        <v>0</v>
      </c>
      <c r="O269" s="8">
        <f>SUMIFS(TaxableValuation[Taxable Utilities],TaxableValuation[Dist],$C269,TaxableValuation[Tif_NonTIF],$A$4)</f>
        <v>0</v>
      </c>
      <c r="P269" s="8">
        <f>SUMIFS(TaxableValuation[Taxable Other],TaxableValuation[Dist],$C269,TaxableValuation[Tif_NonTIF],$A$4)</f>
        <v>0</v>
      </c>
      <c r="Q269" s="8">
        <f>SUMIFS(TaxableValuation[Taxable Gross],TaxableValuation[Dist],$C269,TaxableValuation[Tif_NonTIF],$A$4)</f>
        <v>1000681</v>
      </c>
      <c r="R269" s="8">
        <f>SUMIFS(TaxableValuation[Taxable Military Exempt],TaxableValuation[Dist],$C269,TaxableValuation[Tif_NonTIF],$A$4)</f>
        <v>0</v>
      </c>
      <c r="S269" s="8">
        <f>SUMIFS(TaxableValuation[Taxable Net],TaxableValuation[Dist],$C269,TaxableValuation[Tif_NonTIF],$A$4)</f>
        <v>1000681</v>
      </c>
      <c r="T269" s="8">
        <f>SUMIFS(TaxableValuation[Taxable Gas &amp; Elec Utilities],TaxableValuation[Dist],$C269,TaxableValuation[Tif_NonTIF],$A$4)</f>
        <v>0</v>
      </c>
      <c r="U269" s="8">
        <f t="shared" si="4"/>
        <v>1000681</v>
      </c>
    </row>
    <row r="270" spans="1:21" x14ac:dyDescent="0.25">
      <c r="A270">
        <f>'Assessed Non-TIF'!A270</f>
        <v>2024</v>
      </c>
      <c r="B270" t="str">
        <f>'Assessed Non-TIF'!B270</f>
        <v>12</v>
      </c>
      <c r="C270" t="str">
        <f>'Assessed Non-TIF'!C270</f>
        <v>5157</v>
      </c>
      <c r="D270" t="str">
        <f>'Assessed Non-TIF'!D270</f>
        <v>6099</v>
      </c>
      <c r="E270" t="str">
        <f>'Assessed Non-TIF'!E270</f>
        <v>SOUTH O'BRIEN</v>
      </c>
      <c r="F270" t="str">
        <f>'Assessed Non-TIF'!F270</f>
        <v>South O'Brien</v>
      </c>
      <c r="G270" s="8">
        <f>SUMIFS(TaxableValuation[Taxable Residential],TaxableValuation[Dist],$C270,TaxableValuation[Tif_NonTIF],$A$4)</f>
        <v>1474662</v>
      </c>
      <c r="H270" s="8">
        <f>SUMIFS(TaxableValuation[Taxable Ag Land],TaxableValuation[Dist],$C270,TaxableValuation[Tif_NonTIF],$A$4)</f>
        <v>56146</v>
      </c>
      <c r="I270" s="8">
        <f>SUMIFS(TaxableValuation[Taxable Ag Building],TaxableValuation[Dist],$C270,TaxableValuation[Tif_NonTIF],$A$4)</f>
        <v>6148</v>
      </c>
      <c r="J270" s="8">
        <f>SUMIFS(TaxableValuation[Taxable Commercial],TaxableValuation[Dist],$C270,TaxableValuation[Tif_NonTIF],$A$4)</f>
        <v>11966076</v>
      </c>
      <c r="K270" s="8">
        <f>SUMIFS(TaxableValuation[Taxable Industrial],TaxableValuation[Dist],$C270,TaxableValuation[Tif_NonTIF],$A$4)</f>
        <v>2021847</v>
      </c>
      <c r="L270" s="8">
        <f>SUMIFS(TaxableValuation[Taxable Reserved],TaxableValuation[Dist],$C270,TaxableValuation[Tif_NonTIF],$A$4)</f>
        <v>0</v>
      </c>
      <c r="M270" s="8">
        <f>SUMIFS(TaxableValuation[Taxable Reserved2],TaxableValuation[Dist],$C270,TaxableValuation[Tif_NonTIF],$A$4)</f>
        <v>0</v>
      </c>
      <c r="N270" s="8">
        <f>SUMIFS(TaxableValuation[Taxable Railroads],TaxableValuation[Dist],$C270,TaxableValuation[Tif_NonTIF],$A$4)</f>
        <v>0</v>
      </c>
      <c r="O270" s="8">
        <f>SUMIFS(TaxableValuation[Taxable Utilities],TaxableValuation[Dist],$C270,TaxableValuation[Tif_NonTIF],$A$4)</f>
        <v>0</v>
      </c>
      <c r="P270" s="8">
        <f>SUMIFS(TaxableValuation[Taxable Other],TaxableValuation[Dist],$C270,TaxableValuation[Tif_NonTIF],$A$4)</f>
        <v>0</v>
      </c>
      <c r="Q270" s="8">
        <f>SUMIFS(TaxableValuation[Taxable Gross],TaxableValuation[Dist],$C270,TaxableValuation[Tif_NonTIF],$A$4)</f>
        <v>15524879</v>
      </c>
      <c r="R270" s="8">
        <f>SUMIFS(TaxableValuation[Taxable Military Exempt],TaxableValuation[Dist],$C270,TaxableValuation[Tif_NonTIF],$A$4)</f>
        <v>5556</v>
      </c>
      <c r="S270" s="8">
        <f>SUMIFS(TaxableValuation[Taxable Net],TaxableValuation[Dist],$C270,TaxableValuation[Tif_NonTIF],$A$4)</f>
        <v>15519323</v>
      </c>
      <c r="T270" s="8">
        <f>SUMIFS(TaxableValuation[Taxable Gas &amp; Elec Utilities],TaxableValuation[Dist],$C270,TaxableValuation[Tif_NonTIF],$A$4)</f>
        <v>0</v>
      </c>
      <c r="U270" s="8">
        <f t="shared" si="4"/>
        <v>15519323</v>
      </c>
    </row>
    <row r="271" spans="1:21" x14ac:dyDescent="0.25">
      <c r="A271">
        <f>'Assessed Non-TIF'!A271</f>
        <v>2024</v>
      </c>
      <c r="B271" t="str">
        <f>'Assessed Non-TIF'!B271</f>
        <v>13</v>
      </c>
      <c r="C271" t="str">
        <f>'Assessed Non-TIF'!C271</f>
        <v>6097</v>
      </c>
      <c r="D271" t="str">
        <f>'Assessed Non-TIF'!D271</f>
        <v>6097</v>
      </c>
      <c r="E271" t="str">
        <f>'Assessed Non-TIF'!E271</f>
        <v>SOUTH PAGE</v>
      </c>
      <c r="F271" t="str">
        <f>'Assessed Non-TIF'!F271</f>
        <v>South Page</v>
      </c>
      <c r="G271" s="8">
        <f>SUMIFS(TaxableValuation[Taxable Residential],TaxableValuation[Dist],$C271,TaxableValuation[Tif_NonTIF],$A$4)</f>
        <v>0</v>
      </c>
      <c r="H271" s="8">
        <f>SUMIFS(TaxableValuation[Taxable Ag Land],TaxableValuation[Dist],$C271,TaxableValuation[Tif_NonTIF],$A$4)</f>
        <v>0</v>
      </c>
      <c r="I271" s="8">
        <f>SUMIFS(TaxableValuation[Taxable Ag Building],TaxableValuation[Dist],$C271,TaxableValuation[Tif_NonTIF],$A$4)</f>
        <v>0</v>
      </c>
      <c r="J271" s="8">
        <f>SUMIFS(TaxableValuation[Taxable Commercial],TaxableValuation[Dist],$C271,TaxableValuation[Tif_NonTIF],$A$4)</f>
        <v>0</v>
      </c>
      <c r="K271" s="8">
        <f>SUMIFS(TaxableValuation[Taxable Industrial],TaxableValuation[Dist],$C271,TaxableValuation[Tif_NonTIF],$A$4)</f>
        <v>0</v>
      </c>
      <c r="L271" s="8">
        <f>SUMIFS(TaxableValuation[Taxable Reserved],TaxableValuation[Dist],$C271,TaxableValuation[Tif_NonTIF],$A$4)</f>
        <v>0</v>
      </c>
      <c r="M271" s="8">
        <f>SUMIFS(TaxableValuation[Taxable Reserved2],TaxableValuation[Dist],$C271,TaxableValuation[Tif_NonTIF],$A$4)</f>
        <v>0</v>
      </c>
      <c r="N271" s="8">
        <f>SUMIFS(TaxableValuation[Taxable Railroads],TaxableValuation[Dist],$C271,TaxableValuation[Tif_NonTIF],$A$4)</f>
        <v>0</v>
      </c>
      <c r="O271" s="8">
        <f>SUMIFS(TaxableValuation[Taxable Utilities],TaxableValuation[Dist],$C271,TaxableValuation[Tif_NonTIF],$A$4)</f>
        <v>0</v>
      </c>
      <c r="P271" s="8">
        <f>SUMIFS(TaxableValuation[Taxable Other],TaxableValuation[Dist],$C271,TaxableValuation[Tif_NonTIF],$A$4)</f>
        <v>0</v>
      </c>
      <c r="Q271" s="8">
        <f>SUMIFS(TaxableValuation[Taxable Gross],TaxableValuation[Dist],$C271,TaxableValuation[Tif_NonTIF],$A$4)</f>
        <v>0</v>
      </c>
      <c r="R271" s="8">
        <f>SUMIFS(TaxableValuation[Taxable Military Exempt],TaxableValuation[Dist],$C271,TaxableValuation[Tif_NonTIF],$A$4)</f>
        <v>0</v>
      </c>
      <c r="S271" s="8">
        <f>SUMIFS(TaxableValuation[Taxable Net],TaxableValuation[Dist],$C271,TaxableValuation[Tif_NonTIF],$A$4)</f>
        <v>0</v>
      </c>
      <c r="T271" s="8">
        <f>SUMIFS(TaxableValuation[Taxable Gas &amp; Elec Utilities],TaxableValuation[Dist],$C271,TaxableValuation[Tif_NonTIF],$A$4)</f>
        <v>0</v>
      </c>
      <c r="U271" s="8">
        <f t="shared" si="4"/>
        <v>0</v>
      </c>
    </row>
    <row r="272" spans="1:21" x14ac:dyDescent="0.25">
      <c r="A272">
        <f>'Assessed Non-TIF'!A272</f>
        <v>2024</v>
      </c>
      <c r="B272" t="str">
        <f>'Assessed Non-TIF'!B272</f>
        <v>07</v>
      </c>
      <c r="C272" t="str">
        <f>'Assessed Non-TIF'!C272</f>
        <v>6098</v>
      </c>
      <c r="D272" t="str">
        <f>'Assessed Non-TIF'!D272</f>
        <v>6098</v>
      </c>
      <c r="E272" t="str">
        <f>'Assessed Non-TIF'!E272</f>
        <v>SOUTH TAMA</v>
      </c>
      <c r="F272" t="str">
        <f>'Assessed Non-TIF'!F272</f>
        <v>South Tama</v>
      </c>
      <c r="G272" s="8">
        <f>SUMIFS(TaxableValuation[Taxable Residential],TaxableValuation[Dist],$C272,TaxableValuation[Tif_NonTIF],$A$4)</f>
        <v>206952</v>
      </c>
      <c r="H272" s="8">
        <f>SUMIFS(TaxableValuation[Taxable Ag Land],TaxableValuation[Dist],$C272,TaxableValuation[Tif_NonTIF],$A$4)</f>
        <v>19230</v>
      </c>
      <c r="I272" s="8">
        <f>SUMIFS(TaxableValuation[Taxable Ag Building],TaxableValuation[Dist],$C272,TaxableValuation[Tif_NonTIF],$A$4)</f>
        <v>0</v>
      </c>
      <c r="J272" s="8">
        <f>SUMIFS(TaxableValuation[Taxable Commercial],TaxableValuation[Dist],$C272,TaxableValuation[Tif_NonTIF],$A$4)</f>
        <v>253191</v>
      </c>
      <c r="K272" s="8">
        <f>SUMIFS(TaxableValuation[Taxable Industrial],TaxableValuation[Dist],$C272,TaxableValuation[Tif_NonTIF],$A$4)</f>
        <v>5092216</v>
      </c>
      <c r="L272" s="8">
        <f>SUMIFS(TaxableValuation[Taxable Reserved],TaxableValuation[Dist],$C272,TaxableValuation[Tif_NonTIF],$A$4)</f>
        <v>0</v>
      </c>
      <c r="M272" s="8">
        <f>SUMIFS(TaxableValuation[Taxable Reserved2],TaxableValuation[Dist],$C272,TaxableValuation[Tif_NonTIF],$A$4)</f>
        <v>0</v>
      </c>
      <c r="N272" s="8">
        <f>SUMIFS(TaxableValuation[Taxable Railroads],TaxableValuation[Dist],$C272,TaxableValuation[Tif_NonTIF],$A$4)</f>
        <v>0</v>
      </c>
      <c r="O272" s="8">
        <f>SUMIFS(TaxableValuation[Taxable Utilities],TaxableValuation[Dist],$C272,TaxableValuation[Tif_NonTIF],$A$4)</f>
        <v>0</v>
      </c>
      <c r="P272" s="8">
        <f>SUMIFS(TaxableValuation[Taxable Other],TaxableValuation[Dist],$C272,TaxableValuation[Tif_NonTIF],$A$4)</f>
        <v>0</v>
      </c>
      <c r="Q272" s="8">
        <f>SUMIFS(TaxableValuation[Taxable Gross],TaxableValuation[Dist],$C272,TaxableValuation[Tif_NonTIF],$A$4)</f>
        <v>5571589</v>
      </c>
      <c r="R272" s="8">
        <f>SUMIFS(TaxableValuation[Taxable Military Exempt],TaxableValuation[Dist],$C272,TaxableValuation[Tif_NonTIF],$A$4)</f>
        <v>0</v>
      </c>
      <c r="S272" s="8">
        <f>SUMIFS(TaxableValuation[Taxable Net],TaxableValuation[Dist],$C272,TaxableValuation[Tif_NonTIF],$A$4)</f>
        <v>5571589</v>
      </c>
      <c r="T272" s="8">
        <f>SUMIFS(TaxableValuation[Taxable Gas &amp; Elec Utilities],TaxableValuation[Dist],$C272,TaxableValuation[Tif_NonTIF],$A$4)</f>
        <v>0</v>
      </c>
      <c r="U272" s="8">
        <f t="shared" si="4"/>
        <v>5571589</v>
      </c>
    </row>
    <row r="273" spans="1:21" x14ac:dyDescent="0.25">
      <c r="A273">
        <f>'Assessed Non-TIF'!A273</f>
        <v>2024</v>
      </c>
      <c r="B273" t="str">
        <f>'Assessed Non-TIF'!B273</f>
        <v>01</v>
      </c>
      <c r="C273" t="str">
        <f>'Assessed Non-TIF'!C273</f>
        <v>6100</v>
      </c>
      <c r="D273" t="str">
        <f>'Assessed Non-TIF'!D273</f>
        <v>6100</v>
      </c>
      <c r="E273" t="str">
        <f>'Assessed Non-TIF'!E273</f>
        <v>SOUTH WINNESHIEK</v>
      </c>
      <c r="F273" t="str">
        <f>'Assessed Non-TIF'!F273</f>
        <v>South Winneshiek</v>
      </c>
      <c r="G273" s="8">
        <f>SUMIFS(TaxableValuation[Taxable Residential],TaxableValuation[Dist],$C273,TaxableValuation[Tif_NonTIF],$A$4)</f>
        <v>0</v>
      </c>
      <c r="H273" s="8">
        <f>SUMIFS(TaxableValuation[Taxable Ag Land],TaxableValuation[Dist],$C273,TaxableValuation[Tif_NonTIF],$A$4)</f>
        <v>0</v>
      </c>
      <c r="I273" s="8">
        <f>SUMIFS(TaxableValuation[Taxable Ag Building],TaxableValuation[Dist],$C273,TaxableValuation[Tif_NonTIF],$A$4)</f>
        <v>0</v>
      </c>
      <c r="J273" s="8">
        <f>SUMIFS(TaxableValuation[Taxable Commercial],TaxableValuation[Dist],$C273,TaxableValuation[Tif_NonTIF],$A$4)</f>
        <v>1802256</v>
      </c>
      <c r="K273" s="8">
        <f>SUMIFS(TaxableValuation[Taxable Industrial],TaxableValuation[Dist],$C273,TaxableValuation[Tif_NonTIF],$A$4)</f>
        <v>0</v>
      </c>
      <c r="L273" s="8">
        <f>SUMIFS(TaxableValuation[Taxable Reserved],TaxableValuation[Dist],$C273,TaxableValuation[Tif_NonTIF],$A$4)</f>
        <v>0</v>
      </c>
      <c r="M273" s="8">
        <f>SUMIFS(TaxableValuation[Taxable Reserved2],TaxableValuation[Dist],$C273,TaxableValuation[Tif_NonTIF],$A$4)</f>
        <v>0</v>
      </c>
      <c r="N273" s="8">
        <f>SUMIFS(TaxableValuation[Taxable Railroads],TaxableValuation[Dist],$C273,TaxableValuation[Tif_NonTIF],$A$4)</f>
        <v>0</v>
      </c>
      <c r="O273" s="8">
        <f>SUMIFS(TaxableValuation[Taxable Utilities],TaxableValuation[Dist],$C273,TaxableValuation[Tif_NonTIF],$A$4)</f>
        <v>0</v>
      </c>
      <c r="P273" s="8">
        <f>SUMIFS(TaxableValuation[Taxable Other],TaxableValuation[Dist],$C273,TaxableValuation[Tif_NonTIF],$A$4)</f>
        <v>0</v>
      </c>
      <c r="Q273" s="8">
        <f>SUMIFS(TaxableValuation[Taxable Gross],TaxableValuation[Dist],$C273,TaxableValuation[Tif_NonTIF],$A$4)</f>
        <v>1802256</v>
      </c>
      <c r="R273" s="8">
        <f>SUMIFS(TaxableValuation[Taxable Military Exempt],TaxableValuation[Dist],$C273,TaxableValuation[Tif_NonTIF],$A$4)</f>
        <v>0</v>
      </c>
      <c r="S273" s="8">
        <f>SUMIFS(TaxableValuation[Taxable Net],TaxableValuation[Dist],$C273,TaxableValuation[Tif_NonTIF],$A$4)</f>
        <v>1802256</v>
      </c>
      <c r="T273" s="8">
        <f>SUMIFS(TaxableValuation[Taxable Gas &amp; Elec Utilities],TaxableValuation[Dist],$C273,TaxableValuation[Tif_NonTIF],$A$4)</f>
        <v>0</v>
      </c>
      <c r="U273" s="8">
        <f t="shared" si="4"/>
        <v>1802256</v>
      </c>
    </row>
    <row r="274" spans="1:21" x14ac:dyDescent="0.25">
      <c r="A274">
        <f>'Assessed Non-TIF'!A274</f>
        <v>2024</v>
      </c>
      <c r="B274" t="str">
        <f>'Assessed Non-TIF'!B274</f>
        <v>11</v>
      </c>
      <c r="C274" t="str">
        <f>'Assessed Non-TIF'!C274</f>
        <v>6101</v>
      </c>
      <c r="D274" t="str">
        <f>'Assessed Non-TIF'!D274</f>
        <v>6101</v>
      </c>
      <c r="E274" t="str">
        <f>'Assessed Non-TIF'!E274</f>
        <v>SOUTHEAST POLK</v>
      </c>
      <c r="F274" t="str">
        <f>'Assessed Non-TIF'!F274</f>
        <v>Southeast Polk</v>
      </c>
      <c r="G274" s="8">
        <f>SUMIFS(TaxableValuation[Taxable Residential],TaxableValuation[Dist],$C274,TaxableValuation[Tif_NonTIF],$A$4)</f>
        <v>70273616</v>
      </c>
      <c r="H274" s="8">
        <f>SUMIFS(TaxableValuation[Taxable Ag Land],TaxableValuation[Dist],$C274,TaxableValuation[Tif_NonTIF],$A$4)</f>
        <v>0</v>
      </c>
      <c r="I274" s="8">
        <f>SUMIFS(TaxableValuation[Taxable Ag Building],TaxableValuation[Dist],$C274,TaxableValuation[Tif_NonTIF],$A$4)</f>
        <v>0</v>
      </c>
      <c r="J274" s="8">
        <f>SUMIFS(TaxableValuation[Taxable Commercial],TaxableValuation[Dist],$C274,TaxableValuation[Tif_NonTIF],$A$4)</f>
        <v>262362171</v>
      </c>
      <c r="K274" s="8">
        <f>SUMIFS(TaxableValuation[Taxable Industrial],TaxableValuation[Dist],$C274,TaxableValuation[Tif_NonTIF],$A$4)</f>
        <v>8010554</v>
      </c>
      <c r="L274" s="8">
        <f>SUMIFS(TaxableValuation[Taxable Reserved],TaxableValuation[Dist],$C274,TaxableValuation[Tif_NonTIF],$A$4)</f>
        <v>0</v>
      </c>
      <c r="M274" s="8">
        <f>SUMIFS(TaxableValuation[Taxable Reserved2],TaxableValuation[Dist],$C274,TaxableValuation[Tif_NonTIF],$A$4)</f>
        <v>0</v>
      </c>
      <c r="N274" s="8">
        <f>SUMIFS(TaxableValuation[Taxable Railroads],TaxableValuation[Dist],$C274,TaxableValuation[Tif_NonTIF],$A$4)</f>
        <v>0</v>
      </c>
      <c r="O274" s="8">
        <f>SUMIFS(TaxableValuation[Taxable Utilities],TaxableValuation[Dist],$C274,TaxableValuation[Tif_NonTIF],$A$4)</f>
        <v>0</v>
      </c>
      <c r="P274" s="8">
        <f>SUMIFS(TaxableValuation[Taxable Other],TaxableValuation[Dist],$C274,TaxableValuation[Tif_NonTIF],$A$4)</f>
        <v>0</v>
      </c>
      <c r="Q274" s="8">
        <f>SUMIFS(TaxableValuation[Taxable Gross],TaxableValuation[Dist],$C274,TaxableValuation[Tif_NonTIF],$A$4)</f>
        <v>340646341</v>
      </c>
      <c r="R274" s="8">
        <f>SUMIFS(TaxableValuation[Taxable Military Exempt],TaxableValuation[Dist],$C274,TaxableValuation[Tif_NonTIF],$A$4)</f>
        <v>55560</v>
      </c>
      <c r="S274" s="8">
        <f>SUMIFS(TaxableValuation[Taxable Net],TaxableValuation[Dist],$C274,TaxableValuation[Tif_NonTIF],$A$4)</f>
        <v>340590781</v>
      </c>
      <c r="T274" s="8">
        <f>SUMIFS(TaxableValuation[Taxable Gas &amp; Elec Utilities],TaxableValuation[Dist],$C274,TaxableValuation[Tif_NonTIF],$A$4)</f>
        <v>0</v>
      </c>
      <c r="U274" s="8">
        <f t="shared" si="4"/>
        <v>340590781</v>
      </c>
    </row>
    <row r="275" spans="1:21" x14ac:dyDescent="0.25">
      <c r="A275">
        <f>'Assessed Non-TIF'!A275</f>
        <v>2024</v>
      </c>
      <c r="B275" t="str">
        <f>'Assessed Non-TIF'!B275</f>
        <v>11</v>
      </c>
      <c r="C275" t="str">
        <f>'Assessed Non-TIF'!C275</f>
        <v>6094</v>
      </c>
      <c r="D275" t="str">
        <f>'Assessed Non-TIF'!D275</f>
        <v>6094</v>
      </c>
      <c r="E275" t="str">
        <f>'Assessed Non-TIF'!E275</f>
        <v>SOUTHEAST WARREN</v>
      </c>
      <c r="F275" t="str">
        <f>'Assessed Non-TIF'!F275</f>
        <v>Southeast Warren</v>
      </c>
      <c r="G275" s="8">
        <f>SUMIFS(TaxableValuation[Taxable Residential],TaxableValuation[Dist],$C275,TaxableValuation[Tif_NonTIF],$A$4)</f>
        <v>0</v>
      </c>
      <c r="H275" s="8">
        <f>SUMIFS(TaxableValuation[Taxable Ag Land],TaxableValuation[Dist],$C275,TaxableValuation[Tif_NonTIF],$A$4)</f>
        <v>0</v>
      </c>
      <c r="I275" s="8">
        <f>SUMIFS(TaxableValuation[Taxable Ag Building],TaxableValuation[Dist],$C275,TaxableValuation[Tif_NonTIF],$A$4)</f>
        <v>0</v>
      </c>
      <c r="J275" s="8">
        <f>SUMIFS(TaxableValuation[Taxable Commercial],TaxableValuation[Dist],$C275,TaxableValuation[Tif_NonTIF],$A$4)</f>
        <v>0</v>
      </c>
      <c r="K275" s="8">
        <f>SUMIFS(TaxableValuation[Taxable Industrial],TaxableValuation[Dist],$C275,TaxableValuation[Tif_NonTIF],$A$4)</f>
        <v>0</v>
      </c>
      <c r="L275" s="8">
        <f>SUMIFS(TaxableValuation[Taxable Reserved],TaxableValuation[Dist],$C275,TaxableValuation[Tif_NonTIF],$A$4)</f>
        <v>0</v>
      </c>
      <c r="M275" s="8">
        <f>SUMIFS(TaxableValuation[Taxable Reserved2],TaxableValuation[Dist],$C275,TaxableValuation[Tif_NonTIF],$A$4)</f>
        <v>0</v>
      </c>
      <c r="N275" s="8">
        <f>SUMIFS(TaxableValuation[Taxable Railroads],TaxableValuation[Dist],$C275,TaxableValuation[Tif_NonTIF],$A$4)</f>
        <v>0</v>
      </c>
      <c r="O275" s="8">
        <f>SUMIFS(TaxableValuation[Taxable Utilities],TaxableValuation[Dist],$C275,TaxableValuation[Tif_NonTIF],$A$4)</f>
        <v>0</v>
      </c>
      <c r="P275" s="8">
        <f>SUMIFS(TaxableValuation[Taxable Other],TaxableValuation[Dist],$C275,TaxableValuation[Tif_NonTIF],$A$4)</f>
        <v>0</v>
      </c>
      <c r="Q275" s="8">
        <f>SUMIFS(TaxableValuation[Taxable Gross],TaxableValuation[Dist],$C275,TaxableValuation[Tif_NonTIF],$A$4)</f>
        <v>0</v>
      </c>
      <c r="R275" s="8">
        <f>SUMIFS(TaxableValuation[Taxable Military Exempt],TaxableValuation[Dist],$C275,TaxableValuation[Tif_NonTIF],$A$4)</f>
        <v>0</v>
      </c>
      <c r="S275" s="8">
        <f>SUMIFS(TaxableValuation[Taxable Net],TaxableValuation[Dist],$C275,TaxableValuation[Tif_NonTIF],$A$4)</f>
        <v>0</v>
      </c>
      <c r="T275" s="8">
        <f>SUMIFS(TaxableValuation[Taxable Gas &amp; Elec Utilities],TaxableValuation[Dist],$C275,TaxableValuation[Tif_NonTIF],$A$4)</f>
        <v>0</v>
      </c>
      <c r="U275" s="8">
        <f t="shared" si="4"/>
        <v>0</v>
      </c>
    </row>
    <row r="276" spans="1:21" x14ac:dyDescent="0.25">
      <c r="A276">
        <f>'Assessed Non-TIF'!A276</f>
        <v>2024</v>
      </c>
      <c r="B276" t="str">
        <f>'Assessed Non-TIF'!B276</f>
        <v>05</v>
      </c>
      <c r="C276" t="str">
        <f>'Assessed Non-TIF'!C276</f>
        <v>6096</v>
      </c>
      <c r="D276" t="str">
        <f>'Assessed Non-TIF'!D276</f>
        <v>6096</v>
      </c>
      <c r="E276" t="str">
        <f>'Assessed Non-TIF'!E276</f>
        <v>SOUTHEAST VALLEY (SOUTHEAST WEBSTER-GRAND)</v>
      </c>
      <c r="F276" t="str">
        <f>'Assessed Non-TIF'!F276</f>
        <v>Southeast Valley</v>
      </c>
      <c r="G276" s="8">
        <f>SUMIFS(TaxableValuation[Taxable Residential],TaxableValuation[Dist],$C276,TaxableValuation[Tif_NonTIF],$A$4)</f>
        <v>142415</v>
      </c>
      <c r="H276" s="8">
        <f>SUMIFS(TaxableValuation[Taxable Ag Land],TaxableValuation[Dist],$C276,TaxableValuation[Tif_NonTIF],$A$4)</f>
        <v>0</v>
      </c>
      <c r="I276" s="8">
        <f>SUMIFS(TaxableValuation[Taxable Ag Building],TaxableValuation[Dist],$C276,TaxableValuation[Tif_NonTIF],$A$4)</f>
        <v>0</v>
      </c>
      <c r="J276" s="8">
        <f>SUMIFS(TaxableValuation[Taxable Commercial],TaxableValuation[Dist],$C276,TaxableValuation[Tif_NonTIF],$A$4)</f>
        <v>92273</v>
      </c>
      <c r="K276" s="8">
        <f>SUMIFS(TaxableValuation[Taxable Industrial],TaxableValuation[Dist],$C276,TaxableValuation[Tif_NonTIF],$A$4)</f>
        <v>28666979</v>
      </c>
      <c r="L276" s="8">
        <f>SUMIFS(TaxableValuation[Taxable Reserved],TaxableValuation[Dist],$C276,TaxableValuation[Tif_NonTIF],$A$4)</f>
        <v>0</v>
      </c>
      <c r="M276" s="8">
        <f>SUMIFS(TaxableValuation[Taxable Reserved2],TaxableValuation[Dist],$C276,TaxableValuation[Tif_NonTIF],$A$4)</f>
        <v>0</v>
      </c>
      <c r="N276" s="8">
        <f>SUMIFS(TaxableValuation[Taxable Railroads],TaxableValuation[Dist],$C276,TaxableValuation[Tif_NonTIF],$A$4)</f>
        <v>0</v>
      </c>
      <c r="O276" s="8">
        <f>SUMIFS(TaxableValuation[Taxable Utilities],TaxableValuation[Dist],$C276,TaxableValuation[Tif_NonTIF],$A$4)</f>
        <v>0</v>
      </c>
      <c r="P276" s="8">
        <f>SUMIFS(TaxableValuation[Taxable Other],TaxableValuation[Dist],$C276,TaxableValuation[Tif_NonTIF],$A$4)</f>
        <v>0</v>
      </c>
      <c r="Q276" s="8">
        <f>SUMIFS(TaxableValuation[Taxable Gross],TaxableValuation[Dist],$C276,TaxableValuation[Tif_NonTIF],$A$4)</f>
        <v>28901667</v>
      </c>
      <c r="R276" s="8">
        <f>SUMIFS(TaxableValuation[Taxable Military Exempt],TaxableValuation[Dist],$C276,TaxableValuation[Tif_NonTIF],$A$4)</f>
        <v>0</v>
      </c>
      <c r="S276" s="8">
        <f>SUMIFS(TaxableValuation[Taxable Net],TaxableValuation[Dist],$C276,TaxableValuation[Tif_NonTIF],$A$4)</f>
        <v>28901667</v>
      </c>
      <c r="T276" s="8">
        <f>SUMIFS(TaxableValuation[Taxable Gas &amp; Elec Utilities],TaxableValuation[Dist],$C276,TaxableValuation[Tif_NonTIF],$A$4)</f>
        <v>0</v>
      </c>
      <c r="U276" s="8">
        <f t="shared" si="4"/>
        <v>28901667</v>
      </c>
    </row>
    <row r="277" spans="1:21" x14ac:dyDescent="0.25">
      <c r="A277">
        <f>'Assessed Non-TIF'!A277</f>
        <v>2024</v>
      </c>
      <c r="B277" t="str">
        <f>'Assessed Non-TIF'!B277</f>
        <v>05</v>
      </c>
      <c r="C277" t="str">
        <f>'Assessed Non-TIF'!C277</f>
        <v>5323</v>
      </c>
      <c r="D277" t="str">
        <f>'Assessed Non-TIF'!D277</f>
        <v>5325</v>
      </c>
      <c r="E277" t="str">
        <f>'Assessed Non-TIF'!E277</f>
        <v>SOUTHEAST VALLEY (PRAIRIE VALLEY)</v>
      </c>
      <c r="F277" t="str">
        <f>'Assessed Non-TIF'!F277</f>
        <v>Southeast Valley (Prairie Valley)</v>
      </c>
      <c r="G277" s="8">
        <f>SUMIFS(TaxableValuation[Taxable Residential],TaxableValuation[Dist],$C277,TaxableValuation[Tif_NonTIF],$A$4)</f>
        <v>264539</v>
      </c>
      <c r="H277" s="8">
        <f>SUMIFS(TaxableValuation[Taxable Ag Land],TaxableValuation[Dist],$C277,TaxableValuation[Tif_NonTIF],$A$4)</f>
        <v>0</v>
      </c>
      <c r="I277" s="8">
        <f>SUMIFS(TaxableValuation[Taxable Ag Building],TaxableValuation[Dist],$C277,TaxableValuation[Tif_NonTIF],$A$4)</f>
        <v>0</v>
      </c>
      <c r="J277" s="8">
        <f>SUMIFS(TaxableValuation[Taxable Commercial],TaxableValuation[Dist],$C277,TaxableValuation[Tif_NonTIF],$A$4)</f>
        <v>10726680</v>
      </c>
      <c r="K277" s="8">
        <f>SUMIFS(TaxableValuation[Taxable Industrial],TaxableValuation[Dist],$C277,TaxableValuation[Tif_NonTIF],$A$4)</f>
        <v>41872848</v>
      </c>
      <c r="L277" s="8">
        <f>SUMIFS(TaxableValuation[Taxable Reserved],TaxableValuation[Dist],$C277,TaxableValuation[Tif_NonTIF],$A$4)</f>
        <v>0</v>
      </c>
      <c r="M277" s="8">
        <f>SUMIFS(TaxableValuation[Taxable Reserved2],TaxableValuation[Dist],$C277,TaxableValuation[Tif_NonTIF],$A$4)</f>
        <v>0</v>
      </c>
      <c r="N277" s="8">
        <f>SUMIFS(TaxableValuation[Taxable Railroads],TaxableValuation[Dist],$C277,TaxableValuation[Tif_NonTIF],$A$4)</f>
        <v>0</v>
      </c>
      <c r="O277" s="8">
        <f>SUMIFS(TaxableValuation[Taxable Utilities],TaxableValuation[Dist],$C277,TaxableValuation[Tif_NonTIF],$A$4)</f>
        <v>0</v>
      </c>
      <c r="P277" s="8">
        <f>SUMIFS(TaxableValuation[Taxable Other],TaxableValuation[Dist],$C277,TaxableValuation[Tif_NonTIF],$A$4)</f>
        <v>0</v>
      </c>
      <c r="Q277" s="8">
        <f>SUMIFS(TaxableValuation[Taxable Gross],TaxableValuation[Dist],$C277,TaxableValuation[Tif_NonTIF],$A$4)</f>
        <v>52864067</v>
      </c>
      <c r="R277" s="8">
        <f>SUMIFS(TaxableValuation[Taxable Military Exempt],TaxableValuation[Dist],$C277,TaxableValuation[Tif_NonTIF],$A$4)</f>
        <v>0</v>
      </c>
      <c r="S277" s="8">
        <f>SUMIFS(TaxableValuation[Taxable Net],TaxableValuation[Dist],$C277,TaxableValuation[Tif_NonTIF],$A$4)</f>
        <v>52864067</v>
      </c>
      <c r="T277" s="8">
        <f>SUMIFS(TaxableValuation[Taxable Gas &amp; Elec Utilities],TaxableValuation[Dist],$C277,TaxableValuation[Tif_NonTIF],$A$4)</f>
        <v>0</v>
      </c>
      <c r="U277" s="8">
        <f t="shared" si="4"/>
        <v>52864067</v>
      </c>
    </row>
    <row r="278" spans="1:21" x14ac:dyDescent="0.25">
      <c r="A278">
        <f>'Assessed Non-TIF'!A278</f>
        <v>2024</v>
      </c>
      <c r="B278" t="str">
        <f>'Assessed Non-TIF'!B278</f>
        <v>05</v>
      </c>
      <c r="C278" t="str">
        <f>'Assessed Non-TIF'!C278</f>
        <v>6102</v>
      </c>
      <c r="D278" t="str">
        <f>'Assessed Non-TIF'!D278</f>
        <v>6102</v>
      </c>
      <c r="E278" t="str">
        <f>'Assessed Non-TIF'!E278</f>
        <v>SPENCER</v>
      </c>
      <c r="F278" t="str">
        <f>'Assessed Non-TIF'!F278</f>
        <v>Spencer</v>
      </c>
      <c r="G278" s="8">
        <f>SUMIFS(TaxableValuation[Taxable Residential],TaxableValuation[Dist],$C278,TaxableValuation[Tif_NonTIF],$A$4)</f>
        <v>25651629</v>
      </c>
      <c r="H278" s="8">
        <f>SUMIFS(TaxableValuation[Taxable Ag Land],TaxableValuation[Dist],$C278,TaxableValuation[Tif_NonTIF],$A$4)</f>
        <v>0</v>
      </c>
      <c r="I278" s="8">
        <f>SUMIFS(TaxableValuation[Taxable Ag Building],TaxableValuation[Dist],$C278,TaxableValuation[Tif_NonTIF],$A$4)</f>
        <v>0</v>
      </c>
      <c r="J278" s="8">
        <f>SUMIFS(TaxableValuation[Taxable Commercial],TaxableValuation[Dist],$C278,TaxableValuation[Tif_NonTIF],$A$4)</f>
        <v>12573580</v>
      </c>
      <c r="K278" s="8">
        <f>SUMIFS(TaxableValuation[Taxable Industrial],TaxableValuation[Dist],$C278,TaxableValuation[Tif_NonTIF],$A$4)</f>
        <v>0</v>
      </c>
      <c r="L278" s="8">
        <f>SUMIFS(TaxableValuation[Taxable Reserved],TaxableValuation[Dist],$C278,TaxableValuation[Tif_NonTIF],$A$4)</f>
        <v>0</v>
      </c>
      <c r="M278" s="8">
        <f>SUMIFS(TaxableValuation[Taxable Reserved2],TaxableValuation[Dist],$C278,TaxableValuation[Tif_NonTIF],$A$4)</f>
        <v>0</v>
      </c>
      <c r="N278" s="8">
        <f>SUMIFS(TaxableValuation[Taxable Railroads],TaxableValuation[Dist],$C278,TaxableValuation[Tif_NonTIF],$A$4)</f>
        <v>0</v>
      </c>
      <c r="O278" s="8">
        <f>SUMIFS(TaxableValuation[Taxable Utilities],TaxableValuation[Dist],$C278,TaxableValuation[Tif_NonTIF],$A$4)</f>
        <v>0</v>
      </c>
      <c r="P278" s="8">
        <f>SUMIFS(TaxableValuation[Taxable Other],TaxableValuation[Dist],$C278,TaxableValuation[Tif_NonTIF],$A$4)</f>
        <v>0</v>
      </c>
      <c r="Q278" s="8">
        <f>SUMIFS(TaxableValuation[Taxable Gross],TaxableValuation[Dist],$C278,TaxableValuation[Tif_NonTIF],$A$4)</f>
        <v>38225209</v>
      </c>
      <c r="R278" s="8">
        <f>SUMIFS(TaxableValuation[Taxable Military Exempt],TaxableValuation[Dist],$C278,TaxableValuation[Tif_NonTIF],$A$4)</f>
        <v>0</v>
      </c>
      <c r="S278" s="8">
        <f>SUMIFS(TaxableValuation[Taxable Net],TaxableValuation[Dist],$C278,TaxableValuation[Tif_NonTIF],$A$4)</f>
        <v>38225209</v>
      </c>
      <c r="T278" s="8">
        <f>SUMIFS(TaxableValuation[Taxable Gas &amp; Elec Utilities],TaxableValuation[Dist],$C278,TaxableValuation[Tif_NonTIF],$A$4)</f>
        <v>0</v>
      </c>
      <c r="U278" s="8">
        <f t="shared" si="4"/>
        <v>38225209</v>
      </c>
    </row>
    <row r="279" spans="1:21" x14ac:dyDescent="0.25">
      <c r="A279">
        <f>'Assessed Non-TIF'!A279</f>
        <v>2024</v>
      </c>
      <c r="B279" t="str">
        <f>'Assessed Non-TIF'!B279</f>
        <v>05</v>
      </c>
      <c r="C279" t="str">
        <f>'Assessed Non-TIF'!C279</f>
        <v>6120</v>
      </c>
      <c r="D279" t="str">
        <f>'Assessed Non-TIF'!D279</f>
        <v>6120</v>
      </c>
      <c r="E279" t="str">
        <f>'Assessed Non-TIF'!E279</f>
        <v>SPIRIT LAKE</v>
      </c>
      <c r="F279" t="str">
        <f>'Assessed Non-TIF'!F279</f>
        <v>Spirit Lake</v>
      </c>
      <c r="G279" s="8">
        <f>SUMIFS(TaxableValuation[Taxable Residential],TaxableValuation[Dist],$C279,TaxableValuation[Tif_NonTIF],$A$4)</f>
        <v>91206541</v>
      </c>
      <c r="H279" s="8">
        <f>SUMIFS(TaxableValuation[Taxable Ag Land],TaxableValuation[Dist],$C279,TaxableValuation[Tif_NonTIF],$A$4)</f>
        <v>0</v>
      </c>
      <c r="I279" s="8">
        <f>SUMIFS(TaxableValuation[Taxable Ag Building],TaxableValuation[Dist],$C279,TaxableValuation[Tif_NonTIF],$A$4)</f>
        <v>0</v>
      </c>
      <c r="J279" s="8">
        <f>SUMIFS(TaxableValuation[Taxable Commercial],TaxableValuation[Dist],$C279,TaxableValuation[Tif_NonTIF],$A$4)</f>
        <v>37530967</v>
      </c>
      <c r="K279" s="8">
        <f>SUMIFS(TaxableValuation[Taxable Industrial],TaxableValuation[Dist],$C279,TaxableValuation[Tif_NonTIF],$A$4)</f>
        <v>6857125</v>
      </c>
      <c r="L279" s="8">
        <f>SUMIFS(TaxableValuation[Taxable Reserved],TaxableValuation[Dist],$C279,TaxableValuation[Tif_NonTIF],$A$4)</f>
        <v>0</v>
      </c>
      <c r="M279" s="8">
        <f>SUMIFS(TaxableValuation[Taxable Reserved2],TaxableValuation[Dist],$C279,TaxableValuation[Tif_NonTIF],$A$4)</f>
        <v>0</v>
      </c>
      <c r="N279" s="8">
        <f>SUMIFS(TaxableValuation[Taxable Railroads],TaxableValuation[Dist],$C279,TaxableValuation[Tif_NonTIF],$A$4)</f>
        <v>0</v>
      </c>
      <c r="O279" s="8">
        <f>SUMIFS(TaxableValuation[Taxable Utilities],TaxableValuation[Dist],$C279,TaxableValuation[Tif_NonTIF],$A$4)</f>
        <v>0</v>
      </c>
      <c r="P279" s="8">
        <f>SUMIFS(TaxableValuation[Taxable Other],TaxableValuation[Dist],$C279,TaxableValuation[Tif_NonTIF],$A$4)</f>
        <v>0</v>
      </c>
      <c r="Q279" s="8">
        <f>SUMIFS(TaxableValuation[Taxable Gross],TaxableValuation[Dist],$C279,TaxableValuation[Tif_NonTIF],$A$4)</f>
        <v>135594633</v>
      </c>
      <c r="R279" s="8">
        <f>SUMIFS(TaxableValuation[Taxable Military Exempt],TaxableValuation[Dist],$C279,TaxableValuation[Tif_NonTIF],$A$4)</f>
        <v>38892</v>
      </c>
      <c r="S279" s="8">
        <f>SUMIFS(TaxableValuation[Taxable Net],TaxableValuation[Dist],$C279,TaxableValuation[Tif_NonTIF],$A$4)</f>
        <v>135555741</v>
      </c>
      <c r="T279" s="8">
        <f>SUMIFS(TaxableValuation[Taxable Gas &amp; Elec Utilities],TaxableValuation[Dist],$C279,TaxableValuation[Tif_NonTIF],$A$4)</f>
        <v>0</v>
      </c>
      <c r="U279" s="8">
        <f t="shared" si="4"/>
        <v>135555741</v>
      </c>
    </row>
    <row r="280" spans="1:21" x14ac:dyDescent="0.25">
      <c r="A280">
        <f>'Assessed Non-TIF'!A280</f>
        <v>2024</v>
      </c>
      <c r="B280" t="str">
        <f>'Assessed Non-TIF'!B280</f>
        <v>10</v>
      </c>
      <c r="C280" t="str">
        <f>'Assessed Non-TIF'!C280</f>
        <v>6138</v>
      </c>
      <c r="D280" t="str">
        <f>'Assessed Non-TIF'!D280</f>
        <v>6138</v>
      </c>
      <c r="E280" t="str">
        <f>'Assessed Non-TIF'!E280</f>
        <v>SPRINGVILLE</v>
      </c>
      <c r="F280" t="str">
        <f>'Assessed Non-TIF'!F280</f>
        <v>Springville</v>
      </c>
      <c r="G280" s="8">
        <f>SUMIFS(TaxableValuation[Taxable Residential],TaxableValuation[Dist],$C280,TaxableValuation[Tif_NonTIF],$A$4)</f>
        <v>0</v>
      </c>
      <c r="H280" s="8">
        <f>SUMIFS(TaxableValuation[Taxable Ag Land],TaxableValuation[Dist],$C280,TaxableValuation[Tif_NonTIF],$A$4)</f>
        <v>25399</v>
      </c>
      <c r="I280" s="8">
        <f>SUMIFS(TaxableValuation[Taxable Ag Building],TaxableValuation[Dist],$C280,TaxableValuation[Tif_NonTIF],$A$4)</f>
        <v>0</v>
      </c>
      <c r="J280" s="8">
        <f>SUMIFS(TaxableValuation[Taxable Commercial],TaxableValuation[Dist],$C280,TaxableValuation[Tif_NonTIF],$A$4)</f>
        <v>0</v>
      </c>
      <c r="K280" s="8">
        <f>SUMIFS(TaxableValuation[Taxable Industrial],TaxableValuation[Dist],$C280,TaxableValuation[Tif_NonTIF],$A$4)</f>
        <v>0</v>
      </c>
      <c r="L280" s="8">
        <f>SUMIFS(TaxableValuation[Taxable Reserved],TaxableValuation[Dist],$C280,TaxableValuation[Tif_NonTIF],$A$4)</f>
        <v>0</v>
      </c>
      <c r="M280" s="8">
        <f>SUMIFS(TaxableValuation[Taxable Reserved2],TaxableValuation[Dist],$C280,TaxableValuation[Tif_NonTIF],$A$4)</f>
        <v>0</v>
      </c>
      <c r="N280" s="8">
        <f>SUMIFS(TaxableValuation[Taxable Railroads],TaxableValuation[Dist],$C280,TaxableValuation[Tif_NonTIF],$A$4)</f>
        <v>0</v>
      </c>
      <c r="O280" s="8">
        <f>SUMIFS(TaxableValuation[Taxable Utilities],TaxableValuation[Dist],$C280,TaxableValuation[Tif_NonTIF],$A$4)</f>
        <v>0</v>
      </c>
      <c r="P280" s="8">
        <f>SUMIFS(TaxableValuation[Taxable Other],TaxableValuation[Dist],$C280,TaxableValuation[Tif_NonTIF],$A$4)</f>
        <v>0</v>
      </c>
      <c r="Q280" s="8">
        <f>SUMIFS(TaxableValuation[Taxable Gross],TaxableValuation[Dist],$C280,TaxableValuation[Tif_NonTIF],$A$4)</f>
        <v>25399</v>
      </c>
      <c r="R280" s="8">
        <f>SUMIFS(TaxableValuation[Taxable Military Exempt],TaxableValuation[Dist],$C280,TaxableValuation[Tif_NonTIF],$A$4)</f>
        <v>0</v>
      </c>
      <c r="S280" s="8">
        <f>SUMIFS(TaxableValuation[Taxable Net],TaxableValuation[Dist],$C280,TaxableValuation[Tif_NonTIF],$A$4)</f>
        <v>25399</v>
      </c>
      <c r="T280" s="8">
        <f>SUMIFS(TaxableValuation[Taxable Gas &amp; Elec Utilities],TaxableValuation[Dist],$C280,TaxableValuation[Tif_NonTIF],$A$4)</f>
        <v>0</v>
      </c>
      <c r="U280" s="8">
        <f t="shared" si="4"/>
        <v>25399</v>
      </c>
    </row>
    <row r="281" spans="1:21" x14ac:dyDescent="0.25">
      <c r="A281">
        <f>'Assessed Non-TIF'!A281</f>
        <v>2024</v>
      </c>
      <c r="B281" t="str">
        <f>'Assessed Non-TIF'!B281</f>
        <v>07</v>
      </c>
      <c r="C281" t="str">
        <f>'Assessed Non-TIF'!C281</f>
        <v>5751</v>
      </c>
      <c r="D281" t="str">
        <f>'Assessed Non-TIF'!D281</f>
        <v>5751</v>
      </c>
      <c r="E281" t="str">
        <f>'Assessed Non-TIF'!E281</f>
        <v>ST ANSGAR</v>
      </c>
      <c r="F281" t="str">
        <f>'Assessed Non-TIF'!F281</f>
        <v>St Ansgar</v>
      </c>
      <c r="G281" s="8">
        <f>SUMIFS(TaxableValuation[Taxable Residential],TaxableValuation[Dist],$C281,TaxableValuation[Tif_NonTIF],$A$4)</f>
        <v>13308524</v>
      </c>
      <c r="H281" s="8">
        <f>SUMIFS(TaxableValuation[Taxable Ag Land],TaxableValuation[Dist],$C281,TaxableValuation[Tif_NonTIF],$A$4)</f>
        <v>0</v>
      </c>
      <c r="I281" s="8">
        <f>SUMIFS(TaxableValuation[Taxable Ag Building],TaxableValuation[Dist],$C281,TaxableValuation[Tif_NonTIF],$A$4)</f>
        <v>13680</v>
      </c>
      <c r="J281" s="8">
        <f>SUMIFS(TaxableValuation[Taxable Commercial],TaxableValuation[Dist],$C281,TaxableValuation[Tif_NonTIF],$A$4)</f>
        <v>12367990</v>
      </c>
      <c r="K281" s="8">
        <f>SUMIFS(TaxableValuation[Taxable Industrial],TaxableValuation[Dist],$C281,TaxableValuation[Tif_NonTIF],$A$4)</f>
        <v>164193339</v>
      </c>
      <c r="L281" s="8">
        <f>SUMIFS(TaxableValuation[Taxable Reserved],TaxableValuation[Dist],$C281,TaxableValuation[Tif_NonTIF],$A$4)</f>
        <v>0</v>
      </c>
      <c r="M281" s="8">
        <f>SUMIFS(TaxableValuation[Taxable Reserved2],TaxableValuation[Dist],$C281,TaxableValuation[Tif_NonTIF],$A$4)</f>
        <v>0</v>
      </c>
      <c r="N281" s="8">
        <f>SUMIFS(TaxableValuation[Taxable Railroads],TaxableValuation[Dist],$C281,TaxableValuation[Tif_NonTIF],$A$4)</f>
        <v>0</v>
      </c>
      <c r="O281" s="8">
        <f>SUMIFS(TaxableValuation[Taxable Utilities],TaxableValuation[Dist],$C281,TaxableValuation[Tif_NonTIF],$A$4)</f>
        <v>0</v>
      </c>
      <c r="P281" s="8">
        <f>SUMIFS(TaxableValuation[Taxable Other],TaxableValuation[Dist],$C281,TaxableValuation[Tif_NonTIF],$A$4)</f>
        <v>0</v>
      </c>
      <c r="Q281" s="8">
        <f>SUMIFS(TaxableValuation[Taxable Gross],TaxableValuation[Dist],$C281,TaxableValuation[Tif_NonTIF],$A$4)</f>
        <v>189883533</v>
      </c>
      <c r="R281" s="8">
        <f>SUMIFS(TaxableValuation[Taxable Military Exempt],TaxableValuation[Dist],$C281,TaxableValuation[Tif_NonTIF],$A$4)</f>
        <v>5556</v>
      </c>
      <c r="S281" s="8">
        <f>SUMIFS(TaxableValuation[Taxable Net],TaxableValuation[Dist],$C281,TaxableValuation[Tif_NonTIF],$A$4)</f>
        <v>189877977</v>
      </c>
      <c r="T281" s="8">
        <f>SUMIFS(TaxableValuation[Taxable Gas &amp; Elec Utilities],TaxableValuation[Dist],$C281,TaxableValuation[Tif_NonTIF],$A$4)</f>
        <v>0</v>
      </c>
      <c r="U281" s="8">
        <f t="shared" si="4"/>
        <v>189877977</v>
      </c>
    </row>
    <row r="282" spans="1:21" x14ac:dyDescent="0.25">
      <c r="A282">
        <f>'Assessed Non-TIF'!A282</f>
        <v>2024</v>
      </c>
      <c r="B282" t="str">
        <f>'Assessed Non-TIF'!B282</f>
        <v>13</v>
      </c>
      <c r="C282" t="str">
        <f>'Assessed Non-TIF'!C282</f>
        <v>6165</v>
      </c>
      <c r="D282" t="str">
        <f>'Assessed Non-TIF'!D282</f>
        <v>6165</v>
      </c>
      <c r="E282" t="str">
        <f>'Assessed Non-TIF'!E282</f>
        <v>STANTON</v>
      </c>
      <c r="F282" t="str">
        <f>'Assessed Non-TIF'!F282</f>
        <v>Stanton</v>
      </c>
      <c r="G282" s="8">
        <f>SUMIFS(TaxableValuation[Taxable Residential],TaxableValuation[Dist],$C282,TaxableValuation[Tif_NonTIF],$A$4)</f>
        <v>0</v>
      </c>
      <c r="H282" s="8">
        <f>SUMIFS(TaxableValuation[Taxable Ag Land],TaxableValuation[Dist],$C282,TaxableValuation[Tif_NonTIF],$A$4)</f>
        <v>0</v>
      </c>
      <c r="I282" s="8">
        <f>SUMIFS(TaxableValuation[Taxable Ag Building],TaxableValuation[Dist],$C282,TaxableValuation[Tif_NonTIF],$A$4)</f>
        <v>0</v>
      </c>
      <c r="J282" s="8">
        <f>SUMIFS(TaxableValuation[Taxable Commercial],TaxableValuation[Dist],$C282,TaxableValuation[Tif_NonTIF],$A$4)</f>
        <v>0</v>
      </c>
      <c r="K282" s="8">
        <f>SUMIFS(TaxableValuation[Taxable Industrial],TaxableValuation[Dist],$C282,TaxableValuation[Tif_NonTIF],$A$4)</f>
        <v>0</v>
      </c>
      <c r="L282" s="8">
        <f>SUMIFS(TaxableValuation[Taxable Reserved],TaxableValuation[Dist],$C282,TaxableValuation[Tif_NonTIF],$A$4)</f>
        <v>0</v>
      </c>
      <c r="M282" s="8">
        <f>SUMIFS(TaxableValuation[Taxable Reserved2],TaxableValuation[Dist],$C282,TaxableValuation[Tif_NonTIF],$A$4)</f>
        <v>0</v>
      </c>
      <c r="N282" s="8">
        <f>SUMIFS(TaxableValuation[Taxable Railroads],TaxableValuation[Dist],$C282,TaxableValuation[Tif_NonTIF],$A$4)</f>
        <v>0</v>
      </c>
      <c r="O282" s="8">
        <f>SUMIFS(TaxableValuation[Taxable Utilities],TaxableValuation[Dist],$C282,TaxableValuation[Tif_NonTIF],$A$4)</f>
        <v>0</v>
      </c>
      <c r="P282" s="8">
        <f>SUMIFS(TaxableValuation[Taxable Other],TaxableValuation[Dist],$C282,TaxableValuation[Tif_NonTIF],$A$4)</f>
        <v>0</v>
      </c>
      <c r="Q282" s="8">
        <f>SUMIFS(TaxableValuation[Taxable Gross],TaxableValuation[Dist],$C282,TaxableValuation[Tif_NonTIF],$A$4)</f>
        <v>0</v>
      </c>
      <c r="R282" s="8">
        <f>SUMIFS(TaxableValuation[Taxable Military Exempt],TaxableValuation[Dist],$C282,TaxableValuation[Tif_NonTIF],$A$4)</f>
        <v>0</v>
      </c>
      <c r="S282" s="8">
        <f>SUMIFS(TaxableValuation[Taxable Net],TaxableValuation[Dist],$C282,TaxableValuation[Tif_NonTIF],$A$4)</f>
        <v>0</v>
      </c>
      <c r="T282" s="8">
        <f>SUMIFS(TaxableValuation[Taxable Gas &amp; Elec Utilities],TaxableValuation[Dist],$C282,TaxableValuation[Tif_NonTIF],$A$4)</f>
        <v>0</v>
      </c>
      <c r="U282" s="8">
        <f t="shared" si="4"/>
        <v>0</v>
      </c>
    </row>
    <row r="283" spans="1:21" x14ac:dyDescent="0.25">
      <c r="A283">
        <f>'Assessed Non-TIF'!A283</f>
        <v>2024</v>
      </c>
      <c r="B283" t="str">
        <f>'Assessed Non-TIF'!B283</f>
        <v>01</v>
      </c>
      <c r="C283" t="str">
        <f>'Assessed Non-TIF'!C283</f>
        <v>6175</v>
      </c>
      <c r="D283" t="str">
        <f>'Assessed Non-TIF'!D283</f>
        <v>6175</v>
      </c>
      <c r="E283" t="str">
        <f>'Assessed Non-TIF'!E283</f>
        <v>STARMONT</v>
      </c>
      <c r="F283" t="str">
        <f>'Assessed Non-TIF'!F283</f>
        <v>Starmont</v>
      </c>
      <c r="G283" s="8">
        <f>SUMIFS(TaxableValuation[Taxable Residential],TaxableValuation[Dist],$C283,TaxableValuation[Tif_NonTIF],$A$4)</f>
        <v>0</v>
      </c>
      <c r="H283" s="8">
        <f>SUMIFS(TaxableValuation[Taxable Ag Land],TaxableValuation[Dist],$C283,TaxableValuation[Tif_NonTIF],$A$4)</f>
        <v>0</v>
      </c>
      <c r="I283" s="8">
        <f>SUMIFS(TaxableValuation[Taxable Ag Building],TaxableValuation[Dist],$C283,TaxableValuation[Tif_NonTIF],$A$4)</f>
        <v>0</v>
      </c>
      <c r="J283" s="8">
        <f>SUMIFS(TaxableValuation[Taxable Commercial],TaxableValuation[Dist],$C283,TaxableValuation[Tif_NonTIF],$A$4)</f>
        <v>0</v>
      </c>
      <c r="K283" s="8">
        <f>SUMIFS(TaxableValuation[Taxable Industrial],TaxableValuation[Dist],$C283,TaxableValuation[Tif_NonTIF],$A$4)</f>
        <v>0</v>
      </c>
      <c r="L283" s="8">
        <f>SUMIFS(TaxableValuation[Taxable Reserved],TaxableValuation[Dist],$C283,TaxableValuation[Tif_NonTIF],$A$4)</f>
        <v>0</v>
      </c>
      <c r="M283" s="8">
        <f>SUMIFS(TaxableValuation[Taxable Reserved2],TaxableValuation[Dist],$C283,TaxableValuation[Tif_NonTIF],$A$4)</f>
        <v>0</v>
      </c>
      <c r="N283" s="8">
        <f>SUMIFS(TaxableValuation[Taxable Railroads],TaxableValuation[Dist],$C283,TaxableValuation[Tif_NonTIF],$A$4)</f>
        <v>0</v>
      </c>
      <c r="O283" s="8">
        <f>SUMIFS(TaxableValuation[Taxable Utilities],TaxableValuation[Dist],$C283,TaxableValuation[Tif_NonTIF],$A$4)</f>
        <v>0</v>
      </c>
      <c r="P283" s="8">
        <f>SUMIFS(TaxableValuation[Taxable Other],TaxableValuation[Dist],$C283,TaxableValuation[Tif_NonTIF],$A$4)</f>
        <v>0</v>
      </c>
      <c r="Q283" s="8">
        <f>SUMIFS(TaxableValuation[Taxable Gross],TaxableValuation[Dist],$C283,TaxableValuation[Tif_NonTIF],$A$4)</f>
        <v>0</v>
      </c>
      <c r="R283" s="8">
        <f>SUMIFS(TaxableValuation[Taxable Military Exempt],TaxableValuation[Dist],$C283,TaxableValuation[Tif_NonTIF],$A$4)</f>
        <v>0</v>
      </c>
      <c r="S283" s="8">
        <f>SUMIFS(TaxableValuation[Taxable Net],TaxableValuation[Dist],$C283,TaxableValuation[Tif_NonTIF],$A$4)</f>
        <v>0</v>
      </c>
      <c r="T283" s="8">
        <f>SUMIFS(TaxableValuation[Taxable Gas &amp; Elec Utilities],TaxableValuation[Dist],$C283,TaxableValuation[Tif_NonTIF],$A$4)</f>
        <v>0</v>
      </c>
      <c r="U283" s="8">
        <f t="shared" si="4"/>
        <v>0</v>
      </c>
    </row>
    <row r="284" spans="1:21" x14ac:dyDescent="0.25">
      <c r="A284">
        <f>'Assessed Non-TIF'!A284</f>
        <v>2024</v>
      </c>
      <c r="B284" t="str">
        <f>'Assessed Non-TIF'!B284</f>
        <v>05</v>
      </c>
      <c r="C284" t="str">
        <f>'Assessed Non-TIF'!C284</f>
        <v>6219</v>
      </c>
      <c r="D284" t="str">
        <f>'Assessed Non-TIF'!D284</f>
        <v>6219</v>
      </c>
      <c r="E284" t="str">
        <f>'Assessed Non-TIF'!E284</f>
        <v>STORM LAKE</v>
      </c>
      <c r="F284" t="str">
        <f>'Assessed Non-TIF'!F284</f>
        <v>Storm Lake</v>
      </c>
      <c r="G284" s="8">
        <f>SUMIFS(TaxableValuation[Taxable Residential],TaxableValuation[Dist],$C284,TaxableValuation[Tif_NonTIF],$A$4)</f>
        <v>7745205</v>
      </c>
      <c r="H284" s="8">
        <f>SUMIFS(TaxableValuation[Taxable Ag Land],TaxableValuation[Dist],$C284,TaxableValuation[Tif_NonTIF],$A$4)</f>
        <v>12450</v>
      </c>
      <c r="I284" s="8">
        <f>SUMIFS(TaxableValuation[Taxable Ag Building],TaxableValuation[Dist],$C284,TaxableValuation[Tif_NonTIF],$A$4)</f>
        <v>0</v>
      </c>
      <c r="J284" s="8">
        <f>SUMIFS(TaxableValuation[Taxable Commercial],TaxableValuation[Dist],$C284,TaxableValuation[Tif_NonTIF],$A$4)</f>
        <v>19063321</v>
      </c>
      <c r="K284" s="8">
        <f>SUMIFS(TaxableValuation[Taxable Industrial],TaxableValuation[Dist],$C284,TaxableValuation[Tif_NonTIF],$A$4)</f>
        <v>28353394</v>
      </c>
      <c r="L284" s="8">
        <f>SUMIFS(TaxableValuation[Taxable Reserved],TaxableValuation[Dist],$C284,TaxableValuation[Tif_NonTIF],$A$4)</f>
        <v>0</v>
      </c>
      <c r="M284" s="8">
        <f>SUMIFS(TaxableValuation[Taxable Reserved2],TaxableValuation[Dist],$C284,TaxableValuation[Tif_NonTIF],$A$4)</f>
        <v>0</v>
      </c>
      <c r="N284" s="8">
        <f>SUMIFS(TaxableValuation[Taxable Railroads],TaxableValuation[Dist],$C284,TaxableValuation[Tif_NonTIF],$A$4)</f>
        <v>0</v>
      </c>
      <c r="O284" s="8">
        <f>SUMIFS(TaxableValuation[Taxable Utilities],TaxableValuation[Dist],$C284,TaxableValuation[Tif_NonTIF],$A$4)</f>
        <v>0</v>
      </c>
      <c r="P284" s="8">
        <f>SUMIFS(TaxableValuation[Taxable Other],TaxableValuation[Dist],$C284,TaxableValuation[Tif_NonTIF],$A$4)</f>
        <v>0</v>
      </c>
      <c r="Q284" s="8">
        <f>SUMIFS(TaxableValuation[Taxable Gross],TaxableValuation[Dist],$C284,TaxableValuation[Tif_NonTIF],$A$4)</f>
        <v>55174370</v>
      </c>
      <c r="R284" s="8">
        <f>SUMIFS(TaxableValuation[Taxable Military Exempt],TaxableValuation[Dist],$C284,TaxableValuation[Tif_NonTIF],$A$4)</f>
        <v>0</v>
      </c>
      <c r="S284" s="8">
        <f>SUMIFS(TaxableValuation[Taxable Net],TaxableValuation[Dist],$C284,TaxableValuation[Tif_NonTIF],$A$4)</f>
        <v>55174370</v>
      </c>
      <c r="T284" s="8">
        <f>SUMIFS(TaxableValuation[Taxable Gas &amp; Elec Utilities],TaxableValuation[Dist],$C284,TaxableValuation[Tif_NonTIF],$A$4)</f>
        <v>0</v>
      </c>
      <c r="U284" s="8">
        <f t="shared" si="4"/>
        <v>55174370</v>
      </c>
    </row>
    <row r="285" spans="1:21" x14ac:dyDescent="0.25">
      <c r="A285">
        <f>'Assessed Non-TIF'!A285</f>
        <v>2024</v>
      </c>
      <c r="B285" t="str">
        <f>'Assessed Non-TIF'!B285</f>
        <v>05</v>
      </c>
      <c r="C285" t="str">
        <f>'Assessed Non-TIF'!C285</f>
        <v>6246</v>
      </c>
      <c r="D285" t="str">
        <f>'Assessed Non-TIF'!D285</f>
        <v>6246</v>
      </c>
      <c r="E285" t="str">
        <f>'Assessed Non-TIF'!E285</f>
        <v>STRATFORD</v>
      </c>
      <c r="F285" t="str">
        <f>'Assessed Non-TIF'!F285</f>
        <v>Stratford</v>
      </c>
      <c r="G285" s="8">
        <f>SUMIFS(TaxableValuation[Taxable Residential],TaxableValuation[Dist],$C285,TaxableValuation[Tif_NonTIF],$A$4)</f>
        <v>886938</v>
      </c>
      <c r="H285" s="8">
        <f>SUMIFS(TaxableValuation[Taxable Ag Land],TaxableValuation[Dist],$C285,TaxableValuation[Tif_NonTIF],$A$4)</f>
        <v>0</v>
      </c>
      <c r="I285" s="8">
        <f>SUMIFS(TaxableValuation[Taxable Ag Building],TaxableValuation[Dist],$C285,TaxableValuation[Tif_NonTIF],$A$4)</f>
        <v>0</v>
      </c>
      <c r="J285" s="8">
        <f>SUMIFS(TaxableValuation[Taxable Commercial],TaxableValuation[Dist],$C285,TaxableValuation[Tif_NonTIF],$A$4)</f>
        <v>758935</v>
      </c>
      <c r="K285" s="8">
        <f>SUMIFS(TaxableValuation[Taxable Industrial],TaxableValuation[Dist],$C285,TaxableValuation[Tif_NonTIF],$A$4)</f>
        <v>0</v>
      </c>
      <c r="L285" s="8">
        <f>SUMIFS(TaxableValuation[Taxable Reserved],TaxableValuation[Dist],$C285,TaxableValuation[Tif_NonTIF],$A$4)</f>
        <v>0</v>
      </c>
      <c r="M285" s="8">
        <f>SUMIFS(TaxableValuation[Taxable Reserved2],TaxableValuation[Dist],$C285,TaxableValuation[Tif_NonTIF],$A$4)</f>
        <v>0</v>
      </c>
      <c r="N285" s="8">
        <f>SUMIFS(TaxableValuation[Taxable Railroads],TaxableValuation[Dist],$C285,TaxableValuation[Tif_NonTIF],$A$4)</f>
        <v>0</v>
      </c>
      <c r="O285" s="8">
        <f>SUMIFS(TaxableValuation[Taxable Utilities],TaxableValuation[Dist],$C285,TaxableValuation[Tif_NonTIF],$A$4)</f>
        <v>0</v>
      </c>
      <c r="P285" s="8">
        <f>SUMIFS(TaxableValuation[Taxable Other],TaxableValuation[Dist],$C285,TaxableValuation[Tif_NonTIF],$A$4)</f>
        <v>0</v>
      </c>
      <c r="Q285" s="8">
        <f>SUMIFS(TaxableValuation[Taxable Gross],TaxableValuation[Dist],$C285,TaxableValuation[Tif_NonTIF],$A$4)</f>
        <v>1645873</v>
      </c>
      <c r="R285" s="8">
        <f>SUMIFS(TaxableValuation[Taxable Military Exempt],TaxableValuation[Dist],$C285,TaxableValuation[Tif_NonTIF],$A$4)</f>
        <v>0</v>
      </c>
      <c r="S285" s="8">
        <f>SUMIFS(TaxableValuation[Taxable Net],TaxableValuation[Dist],$C285,TaxableValuation[Tif_NonTIF],$A$4)</f>
        <v>1645873</v>
      </c>
      <c r="T285" s="8">
        <f>SUMIFS(TaxableValuation[Taxable Gas &amp; Elec Utilities],TaxableValuation[Dist],$C285,TaxableValuation[Tif_NonTIF],$A$4)</f>
        <v>0</v>
      </c>
      <c r="U285" s="8">
        <f t="shared" si="4"/>
        <v>1645873</v>
      </c>
    </row>
    <row r="286" spans="1:21" x14ac:dyDescent="0.25">
      <c r="A286">
        <f>'Assessed Non-TIF'!A286</f>
        <v>2024</v>
      </c>
      <c r="B286" t="str">
        <f>'Assessed Non-TIF'!B286</f>
        <v>07</v>
      </c>
      <c r="C286" t="str">
        <f>'Assessed Non-TIF'!C286</f>
        <v>6273</v>
      </c>
      <c r="D286" t="str">
        <f>'Assessed Non-TIF'!D286</f>
        <v>6273</v>
      </c>
      <c r="E286" t="str">
        <f>'Assessed Non-TIF'!E286</f>
        <v>SUMNER-FREDERICKSBURG</v>
      </c>
      <c r="F286" t="str">
        <f>'Assessed Non-TIF'!F286</f>
        <v>Sumner-Fredericksburg</v>
      </c>
      <c r="G286" s="8">
        <f>SUMIFS(TaxableValuation[Taxable Residential],TaxableValuation[Dist],$C286,TaxableValuation[Tif_NonTIF],$A$4)</f>
        <v>2918889</v>
      </c>
      <c r="H286" s="8">
        <f>SUMIFS(TaxableValuation[Taxable Ag Land],TaxableValuation[Dist],$C286,TaxableValuation[Tif_NonTIF],$A$4)</f>
        <v>10259</v>
      </c>
      <c r="I286" s="8">
        <f>SUMIFS(TaxableValuation[Taxable Ag Building],TaxableValuation[Dist],$C286,TaxableValuation[Tif_NonTIF],$A$4)</f>
        <v>836</v>
      </c>
      <c r="J286" s="8">
        <f>SUMIFS(TaxableValuation[Taxable Commercial],TaxableValuation[Dist],$C286,TaxableValuation[Tif_NonTIF],$A$4)</f>
        <v>1342997</v>
      </c>
      <c r="K286" s="8">
        <f>SUMIFS(TaxableValuation[Taxable Industrial],TaxableValuation[Dist],$C286,TaxableValuation[Tif_NonTIF],$A$4)</f>
        <v>688531</v>
      </c>
      <c r="L286" s="8">
        <f>SUMIFS(TaxableValuation[Taxable Reserved],TaxableValuation[Dist],$C286,TaxableValuation[Tif_NonTIF],$A$4)</f>
        <v>0</v>
      </c>
      <c r="M286" s="8">
        <f>SUMIFS(TaxableValuation[Taxable Reserved2],TaxableValuation[Dist],$C286,TaxableValuation[Tif_NonTIF],$A$4)</f>
        <v>0</v>
      </c>
      <c r="N286" s="8">
        <f>SUMIFS(TaxableValuation[Taxable Railroads],TaxableValuation[Dist],$C286,TaxableValuation[Tif_NonTIF],$A$4)</f>
        <v>0</v>
      </c>
      <c r="O286" s="8">
        <f>SUMIFS(TaxableValuation[Taxable Utilities],TaxableValuation[Dist],$C286,TaxableValuation[Tif_NonTIF],$A$4)</f>
        <v>0</v>
      </c>
      <c r="P286" s="8">
        <f>SUMIFS(TaxableValuation[Taxable Other],TaxableValuation[Dist],$C286,TaxableValuation[Tif_NonTIF],$A$4)</f>
        <v>0</v>
      </c>
      <c r="Q286" s="8">
        <f>SUMIFS(TaxableValuation[Taxable Gross],TaxableValuation[Dist],$C286,TaxableValuation[Tif_NonTIF],$A$4)</f>
        <v>4961512</v>
      </c>
      <c r="R286" s="8">
        <f>SUMIFS(TaxableValuation[Taxable Military Exempt],TaxableValuation[Dist],$C286,TaxableValuation[Tif_NonTIF],$A$4)</f>
        <v>0</v>
      </c>
      <c r="S286" s="8">
        <f>SUMIFS(TaxableValuation[Taxable Net],TaxableValuation[Dist],$C286,TaxableValuation[Tif_NonTIF],$A$4)</f>
        <v>4961512</v>
      </c>
      <c r="T286" s="8">
        <f>SUMIFS(TaxableValuation[Taxable Gas &amp; Elec Utilities],TaxableValuation[Dist],$C286,TaxableValuation[Tif_NonTIF],$A$4)</f>
        <v>0</v>
      </c>
      <c r="U286" s="8">
        <f t="shared" si="4"/>
        <v>4961512</v>
      </c>
    </row>
    <row r="287" spans="1:21" x14ac:dyDescent="0.25">
      <c r="A287">
        <f>'Assessed Non-TIF'!A287</f>
        <v>2024</v>
      </c>
      <c r="B287" t="str">
        <f>'Assessed Non-TIF'!B287</f>
        <v>10</v>
      </c>
      <c r="C287" t="str">
        <f>'Assessed Non-TIF'!C287</f>
        <v>6408</v>
      </c>
      <c r="D287" t="str">
        <f>'Assessed Non-TIF'!D287</f>
        <v>6408</v>
      </c>
      <c r="E287" t="str">
        <f>'Assessed Non-TIF'!E287</f>
        <v>TIPTON</v>
      </c>
      <c r="F287" t="str">
        <f>'Assessed Non-TIF'!F287</f>
        <v>Tipton</v>
      </c>
      <c r="G287" s="8">
        <f>SUMIFS(TaxableValuation[Taxable Residential],TaxableValuation[Dist],$C287,TaxableValuation[Tif_NonTIF],$A$4)</f>
        <v>7960864</v>
      </c>
      <c r="H287" s="8">
        <f>SUMIFS(TaxableValuation[Taxable Ag Land],TaxableValuation[Dist],$C287,TaxableValuation[Tif_NonTIF],$A$4)</f>
        <v>0</v>
      </c>
      <c r="I287" s="8">
        <f>SUMIFS(TaxableValuation[Taxable Ag Building],TaxableValuation[Dist],$C287,TaxableValuation[Tif_NonTIF],$A$4)</f>
        <v>0</v>
      </c>
      <c r="J287" s="8">
        <f>SUMIFS(TaxableValuation[Taxable Commercial],TaxableValuation[Dist],$C287,TaxableValuation[Tif_NonTIF],$A$4)</f>
        <v>489397</v>
      </c>
      <c r="K287" s="8">
        <f>SUMIFS(TaxableValuation[Taxable Industrial],TaxableValuation[Dist],$C287,TaxableValuation[Tif_NonTIF],$A$4)</f>
        <v>0</v>
      </c>
      <c r="L287" s="8">
        <f>SUMIFS(TaxableValuation[Taxable Reserved],TaxableValuation[Dist],$C287,TaxableValuation[Tif_NonTIF],$A$4)</f>
        <v>0</v>
      </c>
      <c r="M287" s="8">
        <f>SUMIFS(TaxableValuation[Taxable Reserved2],TaxableValuation[Dist],$C287,TaxableValuation[Tif_NonTIF],$A$4)</f>
        <v>0</v>
      </c>
      <c r="N287" s="8">
        <f>SUMIFS(TaxableValuation[Taxable Railroads],TaxableValuation[Dist],$C287,TaxableValuation[Tif_NonTIF],$A$4)</f>
        <v>0</v>
      </c>
      <c r="O287" s="8">
        <f>SUMIFS(TaxableValuation[Taxable Utilities],TaxableValuation[Dist],$C287,TaxableValuation[Tif_NonTIF],$A$4)</f>
        <v>0</v>
      </c>
      <c r="P287" s="8">
        <f>SUMIFS(TaxableValuation[Taxable Other],TaxableValuation[Dist],$C287,TaxableValuation[Tif_NonTIF],$A$4)</f>
        <v>0</v>
      </c>
      <c r="Q287" s="8">
        <f>SUMIFS(TaxableValuation[Taxable Gross],TaxableValuation[Dist],$C287,TaxableValuation[Tif_NonTIF],$A$4)</f>
        <v>8450261</v>
      </c>
      <c r="R287" s="8">
        <f>SUMIFS(TaxableValuation[Taxable Military Exempt],TaxableValuation[Dist],$C287,TaxableValuation[Tif_NonTIF],$A$4)</f>
        <v>0</v>
      </c>
      <c r="S287" s="8">
        <f>SUMIFS(TaxableValuation[Taxable Net],TaxableValuation[Dist],$C287,TaxableValuation[Tif_NonTIF],$A$4)</f>
        <v>8450261</v>
      </c>
      <c r="T287" s="8">
        <f>SUMIFS(TaxableValuation[Taxable Gas &amp; Elec Utilities],TaxableValuation[Dist],$C287,TaxableValuation[Tif_NonTIF],$A$4)</f>
        <v>0</v>
      </c>
      <c r="U287" s="8">
        <f t="shared" si="4"/>
        <v>8450261</v>
      </c>
    </row>
    <row r="288" spans="1:21" x14ac:dyDescent="0.25">
      <c r="A288">
        <f>'Assessed Non-TIF'!A288</f>
        <v>2024</v>
      </c>
      <c r="B288" t="str">
        <f>'Assessed Non-TIF'!B288</f>
        <v>13</v>
      </c>
      <c r="C288" t="str">
        <f>'Assessed Non-TIF'!C288</f>
        <v>6453</v>
      </c>
      <c r="D288" t="str">
        <f>'Assessed Non-TIF'!D288</f>
        <v>6453</v>
      </c>
      <c r="E288" t="str">
        <f>'Assessed Non-TIF'!E288</f>
        <v>TREYNOR</v>
      </c>
      <c r="F288" t="str">
        <f>'Assessed Non-TIF'!F288</f>
        <v>Treynor</v>
      </c>
      <c r="G288" s="8">
        <f>SUMIFS(TaxableValuation[Taxable Residential],TaxableValuation[Dist],$C288,TaxableValuation[Tif_NonTIF],$A$4)</f>
        <v>4335285</v>
      </c>
      <c r="H288" s="8">
        <f>SUMIFS(TaxableValuation[Taxable Ag Land],TaxableValuation[Dist],$C288,TaxableValuation[Tif_NonTIF],$A$4)</f>
        <v>0</v>
      </c>
      <c r="I288" s="8">
        <f>SUMIFS(TaxableValuation[Taxable Ag Building],TaxableValuation[Dist],$C288,TaxableValuation[Tif_NonTIF],$A$4)</f>
        <v>0</v>
      </c>
      <c r="J288" s="8">
        <f>SUMIFS(TaxableValuation[Taxable Commercial],TaxableValuation[Dist],$C288,TaxableValuation[Tif_NonTIF],$A$4)</f>
        <v>0</v>
      </c>
      <c r="K288" s="8">
        <f>SUMIFS(TaxableValuation[Taxable Industrial],TaxableValuation[Dist],$C288,TaxableValuation[Tif_NonTIF],$A$4)</f>
        <v>0</v>
      </c>
      <c r="L288" s="8">
        <f>SUMIFS(TaxableValuation[Taxable Reserved],TaxableValuation[Dist],$C288,TaxableValuation[Tif_NonTIF],$A$4)</f>
        <v>0</v>
      </c>
      <c r="M288" s="8">
        <f>SUMIFS(TaxableValuation[Taxable Reserved2],TaxableValuation[Dist],$C288,TaxableValuation[Tif_NonTIF],$A$4)</f>
        <v>0</v>
      </c>
      <c r="N288" s="8">
        <f>SUMIFS(TaxableValuation[Taxable Railroads],TaxableValuation[Dist],$C288,TaxableValuation[Tif_NonTIF],$A$4)</f>
        <v>0</v>
      </c>
      <c r="O288" s="8">
        <f>SUMIFS(TaxableValuation[Taxable Utilities],TaxableValuation[Dist],$C288,TaxableValuation[Tif_NonTIF],$A$4)</f>
        <v>0</v>
      </c>
      <c r="P288" s="8">
        <f>SUMIFS(TaxableValuation[Taxable Other],TaxableValuation[Dist],$C288,TaxableValuation[Tif_NonTIF],$A$4)</f>
        <v>0</v>
      </c>
      <c r="Q288" s="8">
        <f>SUMIFS(TaxableValuation[Taxable Gross],TaxableValuation[Dist],$C288,TaxableValuation[Tif_NonTIF],$A$4)</f>
        <v>4335285</v>
      </c>
      <c r="R288" s="8">
        <f>SUMIFS(TaxableValuation[Taxable Military Exempt],TaxableValuation[Dist],$C288,TaxableValuation[Tif_NonTIF],$A$4)</f>
        <v>3704</v>
      </c>
      <c r="S288" s="8">
        <f>SUMIFS(TaxableValuation[Taxable Net],TaxableValuation[Dist],$C288,TaxableValuation[Tif_NonTIF],$A$4)</f>
        <v>4331581</v>
      </c>
      <c r="T288" s="8">
        <f>SUMIFS(TaxableValuation[Taxable Gas &amp; Elec Utilities],TaxableValuation[Dist],$C288,TaxableValuation[Tif_NonTIF],$A$4)</f>
        <v>0</v>
      </c>
      <c r="U288" s="8">
        <f t="shared" si="4"/>
        <v>4331581</v>
      </c>
    </row>
    <row r="289" spans="1:21" x14ac:dyDescent="0.25">
      <c r="A289">
        <f>'Assessed Non-TIF'!A289</f>
        <v>2024</v>
      </c>
      <c r="B289" t="str">
        <f>'Assessed Non-TIF'!B289</f>
        <v>13</v>
      </c>
      <c r="C289" t="str">
        <f>'Assessed Non-TIF'!C289</f>
        <v>6460</v>
      </c>
      <c r="D289" t="str">
        <f>'Assessed Non-TIF'!D289</f>
        <v>6460</v>
      </c>
      <c r="E289" t="str">
        <f>'Assessed Non-TIF'!E289</f>
        <v>TRI-CENTER</v>
      </c>
      <c r="F289" t="str">
        <f>'Assessed Non-TIF'!F289</f>
        <v>Tri-Center</v>
      </c>
      <c r="G289" s="8">
        <f>SUMIFS(TaxableValuation[Taxable Residential],TaxableValuation[Dist],$C289,TaxableValuation[Tif_NonTIF],$A$4)</f>
        <v>27311248</v>
      </c>
      <c r="H289" s="8">
        <f>SUMIFS(TaxableValuation[Taxable Ag Land],TaxableValuation[Dist],$C289,TaxableValuation[Tif_NonTIF],$A$4)</f>
        <v>0</v>
      </c>
      <c r="I289" s="8">
        <f>SUMIFS(TaxableValuation[Taxable Ag Building],TaxableValuation[Dist],$C289,TaxableValuation[Tif_NonTIF],$A$4)</f>
        <v>0</v>
      </c>
      <c r="J289" s="8">
        <f>SUMIFS(TaxableValuation[Taxable Commercial],TaxableValuation[Dist],$C289,TaxableValuation[Tif_NonTIF],$A$4)</f>
        <v>1204531</v>
      </c>
      <c r="K289" s="8">
        <f>SUMIFS(TaxableValuation[Taxable Industrial],TaxableValuation[Dist],$C289,TaxableValuation[Tif_NonTIF],$A$4)</f>
        <v>0</v>
      </c>
      <c r="L289" s="8">
        <f>SUMIFS(TaxableValuation[Taxable Reserved],TaxableValuation[Dist],$C289,TaxableValuation[Tif_NonTIF],$A$4)</f>
        <v>0</v>
      </c>
      <c r="M289" s="8">
        <f>SUMIFS(TaxableValuation[Taxable Reserved2],TaxableValuation[Dist],$C289,TaxableValuation[Tif_NonTIF],$A$4)</f>
        <v>0</v>
      </c>
      <c r="N289" s="8">
        <f>SUMIFS(TaxableValuation[Taxable Railroads],TaxableValuation[Dist],$C289,TaxableValuation[Tif_NonTIF],$A$4)</f>
        <v>0</v>
      </c>
      <c r="O289" s="8">
        <f>SUMIFS(TaxableValuation[Taxable Utilities],TaxableValuation[Dist],$C289,TaxableValuation[Tif_NonTIF],$A$4)</f>
        <v>0</v>
      </c>
      <c r="P289" s="8">
        <f>SUMIFS(TaxableValuation[Taxable Other],TaxableValuation[Dist],$C289,TaxableValuation[Tif_NonTIF],$A$4)</f>
        <v>0</v>
      </c>
      <c r="Q289" s="8">
        <f>SUMIFS(TaxableValuation[Taxable Gross],TaxableValuation[Dist],$C289,TaxableValuation[Tif_NonTIF],$A$4)</f>
        <v>28515779</v>
      </c>
      <c r="R289" s="8">
        <f>SUMIFS(TaxableValuation[Taxable Military Exempt],TaxableValuation[Dist],$C289,TaxableValuation[Tif_NonTIF],$A$4)</f>
        <v>24076</v>
      </c>
      <c r="S289" s="8">
        <f>SUMIFS(TaxableValuation[Taxable Net],TaxableValuation[Dist],$C289,TaxableValuation[Tif_NonTIF],$A$4)</f>
        <v>28491703</v>
      </c>
      <c r="T289" s="8">
        <f>SUMIFS(TaxableValuation[Taxable Gas &amp; Elec Utilities],TaxableValuation[Dist],$C289,TaxableValuation[Tif_NonTIF],$A$4)</f>
        <v>0</v>
      </c>
      <c r="U289" s="8">
        <f t="shared" si="4"/>
        <v>28491703</v>
      </c>
    </row>
    <row r="290" spans="1:21" x14ac:dyDescent="0.25">
      <c r="A290">
        <f>'Assessed Non-TIF'!A290</f>
        <v>2024</v>
      </c>
      <c r="B290" t="str">
        <f>'Assessed Non-TIF'!B290</f>
        <v>15</v>
      </c>
      <c r="C290" t="str">
        <f>'Assessed Non-TIF'!C290</f>
        <v>6462</v>
      </c>
      <c r="D290" t="str">
        <f>'Assessed Non-TIF'!D290</f>
        <v>6462</v>
      </c>
      <c r="E290" t="str">
        <f>'Assessed Non-TIF'!E290</f>
        <v>TRI-COUNTY</v>
      </c>
      <c r="F290" t="str">
        <f>'Assessed Non-TIF'!F290</f>
        <v>Tri-County</v>
      </c>
      <c r="G290" s="8">
        <f>SUMIFS(TaxableValuation[Taxable Residential],TaxableValuation[Dist],$C290,TaxableValuation[Tif_NonTIF],$A$4)</f>
        <v>0</v>
      </c>
      <c r="H290" s="8">
        <f>SUMIFS(TaxableValuation[Taxable Ag Land],TaxableValuation[Dist],$C290,TaxableValuation[Tif_NonTIF],$A$4)</f>
        <v>0</v>
      </c>
      <c r="I290" s="8">
        <f>SUMIFS(TaxableValuation[Taxable Ag Building],TaxableValuation[Dist],$C290,TaxableValuation[Tif_NonTIF],$A$4)</f>
        <v>0</v>
      </c>
      <c r="J290" s="8">
        <f>SUMIFS(TaxableValuation[Taxable Commercial],TaxableValuation[Dist],$C290,TaxableValuation[Tif_NonTIF],$A$4)</f>
        <v>0</v>
      </c>
      <c r="K290" s="8">
        <f>SUMIFS(TaxableValuation[Taxable Industrial],TaxableValuation[Dist],$C290,TaxableValuation[Tif_NonTIF],$A$4)</f>
        <v>1088550</v>
      </c>
      <c r="L290" s="8">
        <f>SUMIFS(TaxableValuation[Taxable Reserved],TaxableValuation[Dist],$C290,TaxableValuation[Tif_NonTIF],$A$4)</f>
        <v>0</v>
      </c>
      <c r="M290" s="8">
        <f>SUMIFS(TaxableValuation[Taxable Reserved2],TaxableValuation[Dist],$C290,TaxableValuation[Tif_NonTIF],$A$4)</f>
        <v>0</v>
      </c>
      <c r="N290" s="8">
        <f>SUMIFS(TaxableValuation[Taxable Railroads],TaxableValuation[Dist],$C290,TaxableValuation[Tif_NonTIF],$A$4)</f>
        <v>0</v>
      </c>
      <c r="O290" s="8">
        <f>SUMIFS(TaxableValuation[Taxable Utilities],TaxableValuation[Dist],$C290,TaxableValuation[Tif_NonTIF],$A$4)</f>
        <v>0</v>
      </c>
      <c r="P290" s="8">
        <f>SUMIFS(TaxableValuation[Taxable Other],TaxableValuation[Dist],$C290,TaxableValuation[Tif_NonTIF],$A$4)</f>
        <v>0</v>
      </c>
      <c r="Q290" s="8">
        <f>SUMIFS(TaxableValuation[Taxable Gross],TaxableValuation[Dist],$C290,TaxableValuation[Tif_NonTIF],$A$4)</f>
        <v>1088550</v>
      </c>
      <c r="R290" s="8">
        <f>SUMIFS(TaxableValuation[Taxable Military Exempt],TaxableValuation[Dist],$C290,TaxableValuation[Tif_NonTIF],$A$4)</f>
        <v>0</v>
      </c>
      <c r="S290" s="8">
        <f>SUMIFS(TaxableValuation[Taxable Net],TaxableValuation[Dist],$C290,TaxableValuation[Tif_NonTIF],$A$4)</f>
        <v>1088550</v>
      </c>
      <c r="T290" s="8">
        <f>SUMIFS(TaxableValuation[Taxable Gas &amp; Elec Utilities],TaxableValuation[Dist],$C290,TaxableValuation[Tif_NonTIF],$A$4)</f>
        <v>0</v>
      </c>
      <c r="U290" s="8">
        <f t="shared" si="4"/>
        <v>1088550</v>
      </c>
    </row>
    <row r="291" spans="1:21" x14ac:dyDescent="0.25">
      <c r="A291">
        <f>'Assessed Non-TIF'!A291</f>
        <v>2024</v>
      </c>
      <c r="B291" t="str">
        <f>'Assessed Non-TIF'!B291</f>
        <v>07</v>
      </c>
      <c r="C291" t="str">
        <f>'Assessed Non-TIF'!C291</f>
        <v>6471</v>
      </c>
      <c r="D291" t="str">
        <f>'Assessed Non-TIF'!D291</f>
        <v>6471</v>
      </c>
      <c r="E291" t="str">
        <f>'Assessed Non-TIF'!E291</f>
        <v>TRIPOLI</v>
      </c>
      <c r="F291" t="str">
        <f>'Assessed Non-TIF'!F291</f>
        <v>Tripoli</v>
      </c>
      <c r="G291" s="8">
        <f>SUMIFS(TaxableValuation[Taxable Residential],TaxableValuation[Dist],$C291,TaxableValuation[Tif_NonTIF],$A$4)</f>
        <v>0</v>
      </c>
      <c r="H291" s="8">
        <f>SUMIFS(TaxableValuation[Taxable Ag Land],TaxableValuation[Dist],$C291,TaxableValuation[Tif_NonTIF],$A$4)</f>
        <v>0</v>
      </c>
      <c r="I291" s="8">
        <f>SUMIFS(TaxableValuation[Taxable Ag Building],TaxableValuation[Dist],$C291,TaxableValuation[Tif_NonTIF],$A$4)</f>
        <v>0</v>
      </c>
      <c r="J291" s="8">
        <f>SUMIFS(TaxableValuation[Taxable Commercial],TaxableValuation[Dist],$C291,TaxableValuation[Tif_NonTIF],$A$4)</f>
        <v>0</v>
      </c>
      <c r="K291" s="8">
        <f>SUMIFS(TaxableValuation[Taxable Industrial],TaxableValuation[Dist],$C291,TaxableValuation[Tif_NonTIF],$A$4)</f>
        <v>0</v>
      </c>
      <c r="L291" s="8">
        <f>SUMIFS(TaxableValuation[Taxable Reserved],TaxableValuation[Dist],$C291,TaxableValuation[Tif_NonTIF],$A$4)</f>
        <v>0</v>
      </c>
      <c r="M291" s="8">
        <f>SUMIFS(TaxableValuation[Taxable Reserved2],TaxableValuation[Dist],$C291,TaxableValuation[Tif_NonTIF],$A$4)</f>
        <v>0</v>
      </c>
      <c r="N291" s="8">
        <f>SUMIFS(TaxableValuation[Taxable Railroads],TaxableValuation[Dist],$C291,TaxableValuation[Tif_NonTIF],$A$4)</f>
        <v>0</v>
      </c>
      <c r="O291" s="8">
        <f>SUMIFS(TaxableValuation[Taxable Utilities],TaxableValuation[Dist],$C291,TaxableValuation[Tif_NonTIF],$A$4)</f>
        <v>0</v>
      </c>
      <c r="P291" s="8">
        <f>SUMIFS(TaxableValuation[Taxable Other],TaxableValuation[Dist],$C291,TaxableValuation[Tif_NonTIF],$A$4)</f>
        <v>0</v>
      </c>
      <c r="Q291" s="8">
        <f>SUMIFS(TaxableValuation[Taxable Gross],TaxableValuation[Dist],$C291,TaxableValuation[Tif_NonTIF],$A$4)</f>
        <v>0</v>
      </c>
      <c r="R291" s="8">
        <f>SUMIFS(TaxableValuation[Taxable Military Exempt],TaxableValuation[Dist],$C291,TaxableValuation[Tif_NonTIF],$A$4)</f>
        <v>0</v>
      </c>
      <c r="S291" s="8">
        <f>SUMIFS(TaxableValuation[Taxable Net],TaxableValuation[Dist],$C291,TaxableValuation[Tif_NonTIF],$A$4)</f>
        <v>0</v>
      </c>
      <c r="T291" s="8">
        <f>SUMIFS(TaxableValuation[Taxable Gas &amp; Elec Utilities],TaxableValuation[Dist],$C291,TaxableValuation[Tif_NonTIF],$A$4)</f>
        <v>0</v>
      </c>
      <c r="U291" s="8">
        <f t="shared" si="4"/>
        <v>0</v>
      </c>
    </row>
    <row r="292" spans="1:21" x14ac:dyDescent="0.25">
      <c r="A292">
        <f>'Assessed Non-TIF'!A292</f>
        <v>2024</v>
      </c>
      <c r="B292" t="str">
        <f>'Assessed Non-TIF'!B292</f>
        <v>01</v>
      </c>
      <c r="C292" t="str">
        <f>'Assessed Non-TIF'!C292</f>
        <v>6509</v>
      </c>
      <c r="D292" t="str">
        <f>'Assessed Non-TIF'!D292</f>
        <v>6509</v>
      </c>
      <c r="E292" t="str">
        <f>'Assessed Non-TIF'!E292</f>
        <v>TURKEY VALLEY</v>
      </c>
      <c r="F292" t="str">
        <f>'Assessed Non-TIF'!F292</f>
        <v>Turkey Valley</v>
      </c>
      <c r="G292" s="8">
        <f>SUMIFS(TaxableValuation[Taxable Residential],TaxableValuation[Dist],$C292,TaxableValuation[Tif_NonTIF],$A$4)</f>
        <v>0</v>
      </c>
      <c r="H292" s="8">
        <f>SUMIFS(TaxableValuation[Taxable Ag Land],TaxableValuation[Dist],$C292,TaxableValuation[Tif_NonTIF],$A$4)</f>
        <v>0</v>
      </c>
      <c r="I292" s="8">
        <f>SUMIFS(TaxableValuation[Taxable Ag Building],TaxableValuation[Dist],$C292,TaxableValuation[Tif_NonTIF],$A$4)</f>
        <v>0</v>
      </c>
      <c r="J292" s="8">
        <f>SUMIFS(TaxableValuation[Taxable Commercial],TaxableValuation[Dist],$C292,TaxableValuation[Tif_NonTIF],$A$4)</f>
        <v>0</v>
      </c>
      <c r="K292" s="8">
        <f>SUMIFS(TaxableValuation[Taxable Industrial],TaxableValuation[Dist],$C292,TaxableValuation[Tif_NonTIF],$A$4)</f>
        <v>0</v>
      </c>
      <c r="L292" s="8">
        <f>SUMIFS(TaxableValuation[Taxable Reserved],TaxableValuation[Dist],$C292,TaxableValuation[Tif_NonTIF],$A$4)</f>
        <v>0</v>
      </c>
      <c r="M292" s="8">
        <f>SUMIFS(TaxableValuation[Taxable Reserved2],TaxableValuation[Dist],$C292,TaxableValuation[Tif_NonTIF],$A$4)</f>
        <v>0</v>
      </c>
      <c r="N292" s="8">
        <f>SUMIFS(TaxableValuation[Taxable Railroads],TaxableValuation[Dist],$C292,TaxableValuation[Tif_NonTIF],$A$4)</f>
        <v>0</v>
      </c>
      <c r="O292" s="8">
        <f>SUMIFS(TaxableValuation[Taxable Utilities],TaxableValuation[Dist],$C292,TaxableValuation[Tif_NonTIF],$A$4)</f>
        <v>0</v>
      </c>
      <c r="P292" s="8">
        <f>SUMIFS(TaxableValuation[Taxable Other],TaxableValuation[Dist],$C292,TaxableValuation[Tif_NonTIF],$A$4)</f>
        <v>0</v>
      </c>
      <c r="Q292" s="8">
        <f>SUMIFS(TaxableValuation[Taxable Gross],TaxableValuation[Dist],$C292,TaxableValuation[Tif_NonTIF],$A$4)</f>
        <v>0</v>
      </c>
      <c r="R292" s="8">
        <f>SUMIFS(TaxableValuation[Taxable Military Exempt],TaxableValuation[Dist],$C292,TaxableValuation[Tif_NonTIF],$A$4)</f>
        <v>0</v>
      </c>
      <c r="S292" s="8">
        <f>SUMIFS(TaxableValuation[Taxable Net],TaxableValuation[Dist],$C292,TaxableValuation[Tif_NonTIF],$A$4)</f>
        <v>0</v>
      </c>
      <c r="T292" s="8">
        <f>SUMIFS(TaxableValuation[Taxable Gas &amp; Elec Utilities],TaxableValuation[Dist],$C292,TaxableValuation[Tif_NonTIF],$A$4)</f>
        <v>0</v>
      </c>
      <c r="U292" s="8">
        <f t="shared" si="4"/>
        <v>0</v>
      </c>
    </row>
    <row r="293" spans="1:21" x14ac:dyDescent="0.25">
      <c r="A293">
        <f>'Assessed Non-TIF'!A293</f>
        <v>2024</v>
      </c>
      <c r="B293" t="str">
        <f>'Assessed Non-TIF'!B293</f>
        <v>11</v>
      </c>
      <c r="C293" t="str">
        <f>'Assessed Non-TIF'!C293</f>
        <v>6512</v>
      </c>
      <c r="D293" t="str">
        <f>'Assessed Non-TIF'!D293</f>
        <v>6512</v>
      </c>
      <c r="E293" t="str">
        <f>'Assessed Non-TIF'!E293</f>
        <v>TWIN CEDARS</v>
      </c>
      <c r="F293" t="str">
        <f>'Assessed Non-TIF'!F293</f>
        <v>Twin Cedars</v>
      </c>
      <c r="G293" s="8">
        <f>SUMIFS(TaxableValuation[Taxable Residential],TaxableValuation[Dist],$C293,TaxableValuation[Tif_NonTIF],$A$4)</f>
        <v>0</v>
      </c>
      <c r="H293" s="8">
        <f>SUMIFS(TaxableValuation[Taxable Ag Land],TaxableValuation[Dist],$C293,TaxableValuation[Tif_NonTIF],$A$4)</f>
        <v>0</v>
      </c>
      <c r="I293" s="8">
        <f>SUMIFS(TaxableValuation[Taxable Ag Building],TaxableValuation[Dist],$C293,TaxableValuation[Tif_NonTIF],$A$4)</f>
        <v>0</v>
      </c>
      <c r="J293" s="8">
        <f>SUMIFS(TaxableValuation[Taxable Commercial],TaxableValuation[Dist],$C293,TaxableValuation[Tif_NonTIF],$A$4)</f>
        <v>0</v>
      </c>
      <c r="K293" s="8">
        <f>SUMIFS(TaxableValuation[Taxable Industrial],TaxableValuation[Dist],$C293,TaxableValuation[Tif_NonTIF],$A$4)</f>
        <v>0</v>
      </c>
      <c r="L293" s="8">
        <f>SUMIFS(TaxableValuation[Taxable Reserved],TaxableValuation[Dist],$C293,TaxableValuation[Tif_NonTIF],$A$4)</f>
        <v>0</v>
      </c>
      <c r="M293" s="8">
        <f>SUMIFS(TaxableValuation[Taxable Reserved2],TaxableValuation[Dist],$C293,TaxableValuation[Tif_NonTIF],$A$4)</f>
        <v>0</v>
      </c>
      <c r="N293" s="8">
        <f>SUMIFS(TaxableValuation[Taxable Railroads],TaxableValuation[Dist],$C293,TaxableValuation[Tif_NonTIF],$A$4)</f>
        <v>0</v>
      </c>
      <c r="O293" s="8">
        <f>SUMIFS(TaxableValuation[Taxable Utilities],TaxableValuation[Dist],$C293,TaxableValuation[Tif_NonTIF],$A$4)</f>
        <v>0</v>
      </c>
      <c r="P293" s="8">
        <f>SUMIFS(TaxableValuation[Taxable Other],TaxableValuation[Dist],$C293,TaxableValuation[Tif_NonTIF],$A$4)</f>
        <v>0</v>
      </c>
      <c r="Q293" s="8">
        <f>SUMIFS(TaxableValuation[Taxable Gross],TaxableValuation[Dist],$C293,TaxableValuation[Tif_NonTIF],$A$4)</f>
        <v>0</v>
      </c>
      <c r="R293" s="8">
        <f>SUMIFS(TaxableValuation[Taxable Military Exempt],TaxableValuation[Dist],$C293,TaxableValuation[Tif_NonTIF],$A$4)</f>
        <v>0</v>
      </c>
      <c r="S293" s="8">
        <f>SUMIFS(TaxableValuation[Taxable Net],TaxableValuation[Dist],$C293,TaxableValuation[Tif_NonTIF],$A$4)</f>
        <v>0</v>
      </c>
      <c r="T293" s="8">
        <f>SUMIFS(TaxableValuation[Taxable Gas &amp; Elec Utilities],TaxableValuation[Dist],$C293,TaxableValuation[Tif_NonTIF],$A$4)</f>
        <v>0</v>
      </c>
      <c r="U293" s="8">
        <f t="shared" si="4"/>
        <v>0</v>
      </c>
    </row>
    <row r="294" spans="1:21" x14ac:dyDescent="0.25">
      <c r="A294">
        <f>'Assessed Non-TIF'!A294</f>
        <v>2024</v>
      </c>
      <c r="B294" t="str">
        <f>'Assessed Non-TIF'!B294</f>
        <v>05</v>
      </c>
      <c r="C294" t="str">
        <f>'Assessed Non-TIF'!C294</f>
        <v>6516</v>
      </c>
      <c r="D294" t="str">
        <f>'Assessed Non-TIF'!D294</f>
        <v>6516</v>
      </c>
      <c r="E294" t="str">
        <f>'Assessed Non-TIF'!E294</f>
        <v>TWIN RIVERS</v>
      </c>
      <c r="F294" t="str">
        <f>'Assessed Non-TIF'!F294</f>
        <v>Twin Rivers</v>
      </c>
      <c r="G294" s="8">
        <f>SUMIFS(TaxableValuation[Taxable Residential],TaxableValuation[Dist],$C294,TaxableValuation[Tif_NonTIF],$A$4)</f>
        <v>1056787</v>
      </c>
      <c r="H294" s="8">
        <f>SUMIFS(TaxableValuation[Taxable Ag Land],TaxableValuation[Dist],$C294,TaxableValuation[Tif_NonTIF],$A$4)</f>
        <v>0</v>
      </c>
      <c r="I294" s="8">
        <f>SUMIFS(TaxableValuation[Taxable Ag Building],TaxableValuation[Dist],$C294,TaxableValuation[Tif_NonTIF],$A$4)</f>
        <v>0</v>
      </c>
      <c r="J294" s="8">
        <f>SUMIFS(TaxableValuation[Taxable Commercial],TaxableValuation[Dist],$C294,TaxableValuation[Tif_NonTIF],$A$4)</f>
        <v>5000</v>
      </c>
      <c r="K294" s="8">
        <f>SUMIFS(TaxableValuation[Taxable Industrial],TaxableValuation[Dist],$C294,TaxableValuation[Tif_NonTIF],$A$4)</f>
        <v>0</v>
      </c>
      <c r="L294" s="8">
        <f>SUMIFS(TaxableValuation[Taxable Reserved],TaxableValuation[Dist],$C294,TaxableValuation[Tif_NonTIF],$A$4)</f>
        <v>0</v>
      </c>
      <c r="M294" s="8">
        <f>SUMIFS(TaxableValuation[Taxable Reserved2],TaxableValuation[Dist],$C294,TaxableValuation[Tif_NonTIF],$A$4)</f>
        <v>0</v>
      </c>
      <c r="N294" s="8">
        <f>SUMIFS(TaxableValuation[Taxable Railroads],TaxableValuation[Dist],$C294,TaxableValuation[Tif_NonTIF],$A$4)</f>
        <v>0</v>
      </c>
      <c r="O294" s="8">
        <f>SUMIFS(TaxableValuation[Taxable Utilities],TaxableValuation[Dist],$C294,TaxableValuation[Tif_NonTIF],$A$4)</f>
        <v>0</v>
      </c>
      <c r="P294" s="8">
        <f>SUMIFS(TaxableValuation[Taxable Other],TaxableValuation[Dist],$C294,TaxableValuation[Tif_NonTIF],$A$4)</f>
        <v>0</v>
      </c>
      <c r="Q294" s="8">
        <f>SUMIFS(TaxableValuation[Taxable Gross],TaxableValuation[Dist],$C294,TaxableValuation[Tif_NonTIF],$A$4)</f>
        <v>1061787</v>
      </c>
      <c r="R294" s="8">
        <f>SUMIFS(TaxableValuation[Taxable Military Exempt],TaxableValuation[Dist],$C294,TaxableValuation[Tif_NonTIF],$A$4)</f>
        <v>63</v>
      </c>
      <c r="S294" s="8">
        <f>SUMIFS(TaxableValuation[Taxable Net],TaxableValuation[Dist],$C294,TaxableValuation[Tif_NonTIF],$A$4)</f>
        <v>1061724</v>
      </c>
      <c r="T294" s="8">
        <f>SUMIFS(TaxableValuation[Taxable Gas &amp; Elec Utilities],TaxableValuation[Dist],$C294,TaxableValuation[Tif_NonTIF],$A$4)</f>
        <v>0</v>
      </c>
      <c r="U294" s="8">
        <f t="shared" si="4"/>
        <v>1061724</v>
      </c>
    </row>
    <row r="295" spans="1:21" x14ac:dyDescent="0.25">
      <c r="A295">
        <f>'Assessed Non-TIF'!A295</f>
        <v>2024</v>
      </c>
      <c r="B295" t="str">
        <f>'Assessed Non-TIF'!B295</f>
        <v>13</v>
      </c>
      <c r="C295" t="str">
        <f>'Assessed Non-TIF'!C295</f>
        <v>6534</v>
      </c>
      <c r="D295" t="str">
        <f>'Assessed Non-TIF'!D295</f>
        <v>6534</v>
      </c>
      <c r="E295" t="str">
        <f>'Assessed Non-TIF'!E295</f>
        <v>UNDERWOOD</v>
      </c>
      <c r="F295" t="str">
        <f>'Assessed Non-TIF'!F295</f>
        <v>Underwood</v>
      </c>
      <c r="G295" s="8">
        <f>SUMIFS(TaxableValuation[Taxable Residential],TaxableValuation[Dist],$C295,TaxableValuation[Tif_NonTIF],$A$4)</f>
        <v>6797979</v>
      </c>
      <c r="H295" s="8">
        <f>SUMIFS(TaxableValuation[Taxable Ag Land],TaxableValuation[Dist],$C295,TaxableValuation[Tif_NonTIF],$A$4)</f>
        <v>0</v>
      </c>
      <c r="I295" s="8">
        <f>SUMIFS(TaxableValuation[Taxable Ag Building],TaxableValuation[Dist],$C295,TaxableValuation[Tif_NonTIF],$A$4)</f>
        <v>0</v>
      </c>
      <c r="J295" s="8">
        <f>SUMIFS(TaxableValuation[Taxable Commercial],TaxableValuation[Dist],$C295,TaxableValuation[Tif_NonTIF],$A$4)</f>
        <v>2214700</v>
      </c>
      <c r="K295" s="8">
        <f>SUMIFS(TaxableValuation[Taxable Industrial],TaxableValuation[Dist],$C295,TaxableValuation[Tif_NonTIF],$A$4)</f>
        <v>0</v>
      </c>
      <c r="L295" s="8">
        <f>SUMIFS(TaxableValuation[Taxable Reserved],TaxableValuation[Dist],$C295,TaxableValuation[Tif_NonTIF],$A$4)</f>
        <v>0</v>
      </c>
      <c r="M295" s="8">
        <f>SUMIFS(TaxableValuation[Taxable Reserved2],TaxableValuation[Dist],$C295,TaxableValuation[Tif_NonTIF],$A$4)</f>
        <v>0</v>
      </c>
      <c r="N295" s="8">
        <f>SUMIFS(TaxableValuation[Taxable Railroads],TaxableValuation[Dist],$C295,TaxableValuation[Tif_NonTIF],$A$4)</f>
        <v>0</v>
      </c>
      <c r="O295" s="8">
        <f>SUMIFS(TaxableValuation[Taxable Utilities],TaxableValuation[Dist],$C295,TaxableValuation[Tif_NonTIF],$A$4)</f>
        <v>0</v>
      </c>
      <c r="P295" s="8">
        <f>SUMIFS(TaxableValuation[Taxable Other],TaxableValuation[Dist],$C295,TaxableValuation[Tif_NonTIF],$A$4)</f>
        <v>0</v>
      </c>
      <c r="Q295" s="8">
        <f>SUMIFS(TaxableValuation[Taxable Gross],TaxableValuation[Dist],$C295,TaxableValuation[Tif_NonTIF],$A$4)</f>
        <v>9012679</v>
      </c>
      <c r="R295" s="8">
        <f>SUMIFS(TaxableValuation[Taxable Military Exempt],TaxableValuation[Dist],$C295,TaxableValuation[Tif_NonTIF],$A$4)</f>
        <v>7408</v>
      </c>
      <c r="S295" s="8">
        <f>SUMIFS(TaxableValuation[Taxable Net],TaxableValuation[Dist],$C295,TaxableValuation[Tif_NonTIF],$A$4)</f>
        <v>9005271</v>
      </c>
      <c r="T295" s="8">
        <f>SUMIFS(TaxableValuation[Taxable Gas &amp; Elec Utilities],TaxableValuation[Dist],$C295,TaxableValuation[Tif_NonTIF],$A$4)</f>
        <v>0</v>
      </c>
      <c r="U295" s="8">
        <f t="shared" si="4"/>
        <v>9005271</v>
      </c>
    </row>
    <row r="296" spans="1:21" x14ac:dyDescent="0.25">
      <c r="A296">
        <f>'Assessed Non-TIF'!A296</f>
        <v>2024</v>
      </c>
      <c r="B296" t="str">
        <f>'Assessed Non-TIF'!B296</f>
        <v>07</v>
      </c>
      <c r="C296" t="str">
        <f>'Assessed Non-TIF'!C296</f>
        <v>1935</v>
      </c>
      <c r="D296" t="str">
        <f>'Assessed Non-TIF'!D296</f>
        <v>6536</v>
      </c>
      <c r="E296" t="str">
        <f>'Assessed Non-TIF'!E296</f>
        <v>UNION</v>
      </c>
      <c r="F296" t="str">
        <f>'Assessed Non-TIF'!F296</f>
        <v>Union</v>
      </c>
      <c r="G296" s="8">
        <f>SUMIFS(TaxableValuation[Taxable Residential],TaxableValuation[Dist],$C296,TaxableValuation[Tif_NonTIF],$A$4)</f>
        <v>8074471</v>
      </c>
      <c r="H296" s="8">
        <f>SUMIFS(TaxableValuation[Taxable Ag Land],TaxableValuation[Dist],$C296,TaxableValuation[Tif_NonTIF],$A$4)</f>
        <v>326194</v>
      </c>
      <c r="I296" s="8">
        <f>SUMIFS(TaxableValuation[Taxable Ag Building],TaxableValuation[Dist],$C296,TaxableValuation[Tif_NonTIF],$A$4)</f>
        <v>0</v>
      </c>
      <c r="J296" s="8">
        <f>SUMIFS(TaxableValuation[Taxable Commercial],TaxableValuation[Dist],$C296,TaxableValuation[Tif_NonTIF],$A$4)</f>
        <v>619917</v>
      </c>
      <c r="K296" s="8">
        <f>SUMIFS(TaxableValuation[Taxable Industrial],TaxableValuation[Dist],$C296,TaxableValuation[Tif_NonTIF],$A$4)</f>
        <v>12707</v>
      </c>
      <c r="L296" s="8">
        <f>SUMIFS(TaxableValuation[Taxable Reserved],TaxableValuation[Dist],$C296,TaxableValuation[Tif_NonTIF],$A$4)</f>
        <v>0</v>
      </c>
      <c r="M296" s="8">
        <f>SUMIFS(TaxableValuation[Taxable Reserved2],TaxableValuation[Dist],$C296,TaxableValuation[Tif_NonTIF],$A$4)</f>
        <v>0</v>
      </c>
      <c r="N296" s="8">
        <f>SUMIFS(TaxableValuation[Taxable Railroads],TaxableValuation[Dist],$C296,TaxableValuation[Tif_NonTIF],$A$4)</f>
        <v>0</v>
      </c>
      <c r="O296" s="8">
        <f>SUMIFS(TaxableValuation[Taxable Utilities],TaxableValuation[Dist],$C296,TaxableValuation[Tif_NonTIF],$A$4)</f>
        <v>0</v>
      </c>
      <c r="P296" s="8">
        <f>SUMIFS(TaxableValuation[Taxable Other],TaxableValuation[Dist],$C296,TaxableValuation[Tif_NonTIF],$A$4)</f>
        <v>0</v>
      </c>
      <c r="Q296" s="8">
        <f>SUMIFS(TaxableValuation[Taxable Gross],TaxableValuation[Dist],$C296,TaxableValuation[Tif_NonTIF],$A$4)</f>
        <v>9033289</v>
      </c>
      <c r="R296" s="8">
        <f>SUMIFS(TaxableValuation[Taxable Military Exempt],TaxableValuation[Dist],$C296,TaxableValuation[Tif_NonTIF],$A$4)</f>
        <v>11112</v>
      </c>
      <c r="S296" s="8">
        <f>SUMIFS(TaxableValuation[Taxable Net],TaxableValuation[Dist],$C296,TaxableValuation[Tif_NonTIF],$A$4)</f>
        <v>9022177</v>
      </c>
      <c r="T296" s="8">
        <f>SUMIFS(TaxableValuation[Taxable Gas &amp; Elec Utilities],TaxableValuation[Dist],$C296,TaxableValuation[Tif_NonTIF],$A$4)</f>
        <v>0</v>
      </c>
      <c r="U296" s="8">
        <f t="shared" si="4"/>
        <v>9022177</v>
      </c>
    </row>
    <row r="297" spans="1:21" x14ac:dyDescent="0.25">
      <c r="A297">
        <f>'Assessed Non-TIF'!A297</f>
        <v>2024</v>
      </c>
      <c r="B297" t="str">
        <f>'Assessed Non-TIF'!B297</f>
        <v>11</v>
      </c>
      <c r="C297" t="str">
        <f>'Assessed Non-TIF'!C297</f>
        <v>6561</v>
      </c>
      <c r="D297" t="str">
        <f>'Assessed Non-TIF'!D297</f>
        <v>6561</v>
      </c>
      <c r="E297" t="str">
        <f>'Assessed Non-TIF'!E297</f>
        <v>UNITED</v>
      </c>
      <c r="F297" t="str">
        <f>'Assessed Non-TIF'!F297</f>
        <v>United</v>
      </c>
      <c r="G297" s="8">
        <f>SUMIFS(TaxableValuation[Taxable Residential],TaxableValuation[Dist],$C297,TaxableValuation[Tif_NonTIF],$A$4)</f>
        <v>5064697</v>
      </c>
      <c r="H297" s="8">
        <f>SUMIFS(TaxableValuation[Taxable Ag Land],TaxableValuation[Dist],$C297,TaxableValuation[Tif_NonTIF],$A$4)</f>
        <v>1162684</v>
      </c>
      <c r="I297" s="8">
        <f>SUMIFS(TaxableValuation[Taxable Ag Building],TaxableValuation[Dist],$C297,TaxableValuation[Tif_NonTIF],$A$4)</f>
        <v>65541</v>
      </c>
      <c r="J297" s="8">
        <f>SUMIFS(TaxableValuation[Taxable Commercial],TaxableValuation[Dist],$C297,TaxableValuation[Tif_NonTIF],$A$4)</f>
        <v>11394653</v>
      </c>
      <c r="K297" s="8">
        <f>SUMIFS(TaxableValuation[Taxable Industrial],TaxableValuation[Dist],$C297,TaxableValuation[Tif_NonTIF],$A$4)</f>
        <v>6036219</v>
      </c>
      <c r="L297" s="8">
        <f>SUMIFS(TaxableValuation[Taxable Reserved],TaxableValuation[Dist],$C297,TaxableValuation[Tif_NonTIF],$A$4)</f>
        <v>0</v>
      </c>
      <c r="M297" s="8">
        <f>SUMIFS(TaxableValuation[Taxable Reserved2],TaxableValuation[Dist],$C297,TaxableValuation[Tif_NonTIF],$A$4)</f>
        <v>0</v>
      </c>
      <c r="N297" s="8">
        <f>SUMIFS(TaxableValuation[Taxable Railroads],TaxableValuation[Dist],$C297,TaxableValuation[Tif_NonTIF],$A$4)</f>
        <v>0</v>
      </c>
      <c r="O297" s="8">
        <f>SUMIFS(TaxableValuation[Taxable Utilities],TaxableValuation[Dist],$C297,TaxableValuation[Tif_NonTIF],$A$4)</f>
        <v>0</v>
      </c>
      <c r="P297" s="8">
        <f>SUMIFS(TaxableValuation[Taxable Other],TaxableValuation[Dist],$C297,TaxableValuation[Tif_NonTIF],$A$4)</f>
        <v>0</v>
      </c>
      <c r="Q297" s="8">
        <f>SUMIFS(TaxableValuation[Taxable Gross],TaxableValuation[Dist],$C297,TaxableValuation[Tif_NonTIF],$A$4)</f>
        <v>23723794</v>
      </c>
      <c r="R297" s="8">
        <f>SUMIFS(TaxableValuation[Taxable Military Exempt],TaxableValuation[Dist],$C297,TaxableValuation[Tif_NonTIF],$A$4)</f>
        <v>16668</v>
      </c>
      <c r="S297" s="8">
        <f>SUMIFS(TaxableValuation[Taxable Net],TaxableValuation[Dist],$C297,TaxableValuation[Tif_NonTIF],$A$4)</f>
        <v>23707126</v>
      </c>
      <c r="T297" s="8">
        <f>SUMIFS(TaxableValuation[Taxable Gas &amp; Elec Utilities],TaxableValuation[Dist],$C297,TaxableValuation[Tif_NonTIF],$A$4)</f>
        <v>0</v>
      </c>
      <c r="U297" s="8">
        <f t="shared" si="4"/>
        <v>23707126</v>
      </c>
    </row>
    <row r="298" spans="1:21" x14ac:dyDescent="0.25">
      <c r="A298">
        <f>'Assessed Non-TIF'!A298</f>
        <v>2024</v>
      </c>
      <c r="B298" t="str">
        <f>'Assessed Non-TIF'!B298</f>
        <v>11</v>
      </c>
      <c r="C298" t="str">
        <f>'Assessed Non-TIF'!C298</f>
        <v>6579</v>
      </c>
      <c r="D298" t="str">
        <f>'Assessed Non-TIF'!D298</f>
        <v>6579</v>
      </c>
      <c r="E298" t="str">
        <f>'Assessed Non-TIF'!E298</f>
        <v>URBANDALE</v>
      </c>
      <c r="F298" t="str">
        <f>'Assessed Non-TIF'!F298</f>
        <v>Urbandale</v>
      </c>
      <c r="G298" s="8">
        <f>SUMIFS(TaxableValuation[Taxable Residential],TaxableValuation[Dist],$C298,TaxableValuation[Tif_NonTIF],$A$4)</f>
        <v>4458188</v>
      </c>
      <c r="H298" s="8">
        <f>SUMIFS(TaxableValuation[Taxable Ag Land],TaxableValuation[Dist],$C298,TaxableValuation[Tif_NonTIF],$A$4)</f>
        <v>0</v>
      </c>
      <c r="I298" s="8">
        <f>SUMIFS(TaxableValuation[Taxable Ag Building],TaxableValuation[Dist],$C298,TaxableValuation[Tif_NonTIF],$A$4)</f>
        <v>0</v>
      </c>
      <c r="J298" s="8">
        <f>SUMIFS(TaxableValuation[Taxable Commercial],TaxableValuation[Dist],$C298,TaxableValuation[Tif_NonTIF],$A$4)</f>
        <v>99829701</v>
      </c>
      <c r="K298" s="8">
        <f>SUMIFS(TaxableValuation[Taxable Industrial],TaxableValuation[Dist],$C298,TaxableValuation[Tif_NonTIF],$A$4)</f>
        <v>5310725</v>
      </c>
      <c r="L298" s="8">
        <f>SUMIFS(TaxableValuation[Taxable Reserved],TaxableValuation[Dist],$C298,TaxableValuation[Tif_NonTIF],$A$4)</f>
        <v>0</v>
      </c>
      <c r="M298" s="8">
        <f>SUMIFS(TaxableValuation[Taxable Reserved2],TaxableValuation[Dist],$C298,TaxableValuation[Tif_NonTIF],$A$4)</f>
        <v>0</v>
      </c>
      <c r="N298" s="8">
        <f>SUMIFS(TaxableValuation[Taxable Railroads],TaxableValuation[Dist],$C298,TaxableValuation[Tif_NonTIF],$A$4)</f>
        <v>0</v>
      </c>
      <c r="O298" s="8">
        <f>SUMIFS(TaxableValuation[Taxable Utilities],TaxableValuation[Dist],$C298,TaxableValuation[Tif_NonTIF],$A$4)</f>
        <v>0</v>
      </c>
      <c r="P298" s="8">
        <f>SUMIFS(TaxableValuation[Taxable Other],TaxableValuation[Dist],$C298,TaxableValuation[Tif_NonTIF],$A$4)</f>
        <v>0</v>
      </c>
      <c r="Q298" s="8">
        <f>SUMIFS(TaxableValuation[Taxable Gross],TaxableValuation[Dist],$C298,TaxableValuation[Tif_NonTIF],$A$4)</f>
        <v>109598614</v>
      </c>
      <c r="R298" s="8">
        <f>SUMIFS(TaxableValuation[Taxable Military Exempt],TaxableValuation[Dist],$C298,TaxableValuation[Tif_NonTIF],$A$4)</f>
        <v>0</v>
      </c>
      <c r="S298" s="8">
        <f>SUMIFS(TaxableValuation[Taxable Net],TaxableValuation[Dist],$C298,TaxableValuation[Tif_NonTIF],$A$4)</f>
        <v>109598614</v>
      </c>
      <c r="T298" s="8">
        <f>SUMIFS(TaxableValuation[Taxable Gas &amp; Elec Utilities],TaxableValuation[Dist],$C298,TaxableValuation[Tif_NonTIF],$A$4)</f>
        <v>0</v>
      </c>
      <c r="U298" s="8">
        <f t="shared" si="4"/>
        <v>109598614</v>
      </c>
    </row>
    <row r="299" spans="1:21" x14ac:dyDescent="0.25">
      <c r="A299">
        <f>'Assessed Non-TIF'!A299</f>
        <v>2024</v>
      </c>
      <c r="B299" t="str">
        <f>'Assessed Non-TIF'!B299</f>
        <v>15</v>
      </c>
      <c r="C299" t="str">
        <f>'Assessed Non-TIF'!C299</f>
        <v>6592</v>
      </c>
      <c r="D299" t="str">
        <f>'Assessed Non-TIF'!D299</f>
        <v>6592</v>
      </c>
      <c r="E299" t="str">
        <f>'Assessed Non-TIF'!E299</f>
        <v>VAN BUREN COUNTY</v>
      </c>
      <c r="F299" t="str">
        <f>'Assessed Non-TIF'!F299</f>
        <v>Van Buren County</v>
      </c>
      <c r="G299" s="8">
        <f>SUMIFS(TaxableValuation[Taxable Residential],TaxableValuation[Dist],$C299,TaxableValuation[Tif_NonTIF],$A$4)</f>
        <v>0</v>
      </c>
      <c r="H299" s="8">
        <f>SUMIFS(TaxableValuation[Taxable Ag Land],TaxableValuation[Dist],$C299,TaxableValuation[Tif_NonTIF],$A$4)</f>
        <v>0</v>
      </c>
      <c r="I299" s="8">
        <f>SUMIFS(TaxableValuation[Taxable Ag Building],TaxableValuation[Dist],$C299,TaxableValuation[Tif_NonTIF],$A$4)</f>
        <v>0</v>
      </c>
      <c r="J299" s="8">
        <f>SUMIFS(TaxableValuation[Taxable Commercial],TaxableValuation[Dist],$C299,TaxableValuation[Tif_NonTIF],$A$4)</f>
        <v>0</v>
      </c>
      <c r="K299" s="8">
        <f>SUMIFS(TaxableValuation[Taxable Industrial],TaxableValuation[Dist],$C299,TaxableValuation[Tif_NonTIF],$A$4)</f>
        <v>0</v>
      </c>
      <c r="L299" s="8">
        <f>SUMIFS(TaxableValuation[Taxable Reserved],TaxableValuation[Dist],$C299,TaxableValuation[Tif_NonTIF],$A$4)</f>
        <v>0</v>
      </c>
      <c r="M299" s="8">
        <f>SUMIFS(TaxableValuation[Taxable Reserved2],TaxableValuation[Dist],$C299,TaxableValuation[Tif_NonTIF],$A$4)</f>
        <v>0</v>
      </c>
      <c r="N299" s="8">
        <f>SUMIFS(TaxableValuation[Taxable Railroads],TaxableValuation[Dist],$C299,TaxableValuation[Tif_NonTIF],$A$4)</f>
        <v>0</v>
      </c>
      <c r="O299" s="8">
        <f>SUMIFS(TaxableValuation[Taxable Utilities],TaxableValuation[Dist],$C299,TaxableValuation[Tif_NonTIF],$A$4)</f>
        <v>0</v>
      </c>
      <c r="P299" s="8">
        <f>SUMIFS(TaxableValuation[Taxable Other],TaxableValuation[Dist],$C299,TaxableValuation[Tif_NonTIF],$A$4)</f>
        <v>0</v>
      </c>
      <c r="Q299" s="8">
        <f>SUMIFS(TaxableValuation[Taxable Gross],TaxableValuation[Dist],$C299,TaxableValuation[Tif_NonTIF],$A$4)</f>
        <v>0</v>
      </c>
      <c r="R299" s="8">
        <f>SUMIFS(TaxableValuation[Taxable Military Exempt],TaxableValuation[Dist],$C299,TaxableValuation[Tif_NonTIF],$A$4)</f>
        <v>0</v>
      </c>
      <c r="S299" s="8">
        <f>SUMIFS(TaxableValuation[Taxable Net],TaxableValuation[Dist],$C299,TaxableValuation[Tif_NonTIF],$A$4)</f>
        <v>0</v>
      </c>
      <c r="T299" s="8">
        <f>SUMIFS(TaxableValuation[Taxable Gas &amp; Elec Utilities],TaxableValuation[Dist],$C299,TaxableValuation[Tif_NonTIF],$A$4)</f>
        <v>0</v>
      </c>
      <c r="U299" s="8">
        <f t="shared" si="4"/>
        <v>0</v>
      </c>
    </row>
    <row r="300" spans="1:21" x14ac:dyDescent="0.25">
      <c r="A300">
        <f>'Assessed Non-TIF'!A300</f>
        <v>2024</v>
      </c>
      <c r="B300" t="str">
        <f>'Assessed Non-TIF'!B300</f>
        <v>11</v>
      </c>
      <c r="C300" t="str">
        <f>'Assessed Non-TIF'!C300</f>
        <v>6615</v>
      </c>
      <c r="D300" t="str">
        <f>'Assessed Non-TIF'!D300</f>
        <v>6615</v>
      </c>
      <c r="E300" t="str">
        <f>'Assessed Non-TIF'!E300</f>
        <v>VAN METER</v>
      </c>
      <c r="F300" t="str">
        <f>'Assessed Non-TIF'!F300</f>
        <v>Van Meter</v>
      </c>
      <c r="G300" s="8">
        <f>SUMIFS(TaxableValuation[Taxable Residential],TaxableValuation[Dist],$C300,TaxableValuation[Tif_NonTIF],$A$4)</f>
        <v>6070773</v>
      </c>
      <c r="H300" s="8">
        <f>SUMIFS(TaxableValuation[Taxable Ag Land],TaxableValuation[Dist],$C300,TaxableValuation[Tif_NonTIF],$A$4)</f>
        <v>0</v>
      </c>
      <c r="I300" s="8">
        <f>SUMIFS(TaxableValuation[Taxable Ag Building],TaxableValuation[Dist],$C300,TaxableValuation[Tif_NonTIF],$A$4)</f>
        <v>0</v>
      </c>
      <c r="J300" s="8">
        <f>SUMIFS(TaxableValuation[Taxable Commercial],TaxableValuation[Dist],$C300,TaxableValuation[Tif_NonTIF],$A$4)</f>
        <v>5569471</v>
      </c>
      <c r="K300" s="8">
        <f>SUMIFS(TaxableValuation[Taxable Industrial],TaxableValuation[Dist],$C300,TaxableValuation[Tif_NonTIF],$A$4)</f>
        <v>0</v>
      </c>
      <c r="L300" s="8">
        <f>SUMIFS(TaxableValuation[Taxable Reserved],TaxableValuation[Dist],$C300,TaxableValuation[Tif_NonTIF],$A$4)</f>
        <v>0</v>
      </c>
      <c r="M300" s="8">
        <f>SUMIFS(TaxableValuation[Taxable Reserved2],TaxableValuation[Dist],$C300,TaxableValuation[Tif_NonTIF],$A$4)</f>
        <v>0</v>
      </c>
      <c r="N300" s="8">
        <f>SUMIFS(TaxableValuation[Taxable Railroads],TaxableValuation[Dist],$C300,TaxableValuation[Tif_NonTIF],$A$4)</f>
        <v>0</v>
      </c>
      <c r="O300" s="8">
        <f>SUMIFS(TaxableValuation[Taxable Utilities],TaxableValuation[Dist],$C300,TaxableValuation[Tif_NonTIF],$A$4)</f>
        <v>0</v>
      </c>
      <c r="P300" s="8">
        <f>SUMIFS(TaxableValuation[Taxable Other],TaxableValuation[Dist],$C300,TaxableValuation[Tif_NonTIF],$A$4)</f>
        <v>0</v>
      </c>
      <c r="Q300" s="8">
        <f>SUMIFS(TaxableValuation[Taxable Gross],TaxableValuation[Dist],$C300,TaxableValuation[Tif_NonTIF],$A$4)</f>
        <v>11640244</v>
      </c>
      <c r="R300" s="8">
        <f>SUMIFS(TaxableValuation[Taxable Military Exempt],TaxableValuation[Dist],$C300,TaxableValuation[Tif_NonTIF],$A$4)</f>
        <v>0</v>
      </c>
      <c r="S300" s="8">
        <f>SUMIFS(TaxableValuation[Taxable Net],TaxableValuation[Dist],$C300,TaxableValuation[Tif_NonTIF],$A$4)</f>
        <v>11640244</v>
      </c>
      <c r="T300" s="8">
        <f>SUMIFS(TaxableValuation[Taxable Gas &amp; Elec Utilities],TaxableValuation[Dist],$C300,TaxableValuation[Tif_NonTIF],$A$4)</f>
        <v>0</v>
      </c>
      <c r="U300" s="8">
        <f t="shared" si="4"/>
        <v>11640244</v>
      </c>
    </row>
    <row r="301" spans="1:21" x14ac:dyDescent="0.25">
      <c r="A301">
        <f>'Assessed Non-TIF'!A301</f>
        <v>2024</v>
      </c>
      <c r="B301" t="str">
        <f>'Assessed Non-TIF'!B301</f>
        <v>13</v>
      </c>
      <c r="C301" t="str">
        <f>'Assessed Non-TIF'!C301</f>
        <v>6651</v>
      </c>
      <c r="D301" t="str">
        <f>'Assessed Non-TIF'!D301</f>
        <v>6651</v>
      </c>
      <c r="E301" t="str">
        <f>'Assessed Non-TIF'!E301</f>
        <v>VILLISCA</v>
      </c>
      <c r="F301" t="str">
        <f>'Assessed Non-TIF'!F301</f>
        <v>Villisca</v>
      </c>
      <c r="G301" s="8">
        <f>SUMIFS(TaxableValuation[Taxable Residential],TaxableValuation[Dist],$C301,TaxableValuation[Tif_NonTIF],$A$4)</f>
        <v>0</v>
      </c>
      <c r="H301" s="8">
        <f>SUMIFS(TaxableValuation[Taxable Ag Land],TaxableValuation[Dist],$C301,TaxableValuation[Tif_NonTIF],$A$4)</f>
        <v>0</v>
      </c>
      <c r="I301" s="8">
        <f>SUMIFS(TaxableValuation[Taxable Ag Building],TaxableValuation[Dist],$C301,TaxableValuation[Tif_NonTIF],$A$4)</f>
        <v>0</v>
      </c>
      <c r="J301" s="8">
        <f>SUMIFS(TaxableValuation[Taxable Commercial],TaxableValuation[Dist],$C301,TaxableValuation[Tif_NonTIF],$A$4)</f>
        <v>0</v>
      </c>
      <c r="K301" s="8">
        <f>SUMIFS(TaxableValuation[Taxable Industrial],TaxableValuation[Dist],$C301,TaxableValuation[Tif_NonTIF],$A$4)</f>
        <v>0</v>
      </c>
      <c r="L301" s="8">
        <f>SUMIFS(TaxableValuation[Taxable Reserved],TaxableValuation[Dist],$C301,TaxableValuation[Tif_NonTIF],$A$4)</f>
        <v>0</v>
      </c>
      <c r="M301" s="8">
        <f>SUMIFS(TaxableValuation[Taxable Reserved2],TaxableValuation[Dist],$C301,TaxableValuation[Tif_NonTIF],$A$4)</f>
        <v>0</v>
      </c>
      <c r="N301" s="8">
        <f>SUMIFS(TaxableValuation[Taxable Railroads],TaxableValuation[Dist],$C301,TaxableValuation[Tif_NonTIF],$A$4)</f>
        <v>0</v>
      </c>
      <c r="O301" s="8">
        <f>SUMIFS(TaxableValuation[Taxable Utilities],TaxableValuation[Dist],$C301,TaxableValuation[Tif_NonTIF],$A$4)</f>
        <v>0</v>
      </c>
      <c r="P301" s="8">
        <f>SUMIFS(TaxableValuation[Taxable Other],TaxableValuation[Dist],$C301,TaxableValuation[Tif_NonTIF],$A$4)</f>
        <v>0</v>
      </c>
      <c r="Q301" s="8">
        <f>SUMIFS(TaxableValuation[Taxable Gross],TaxableValuation[Dist],$C301,TaxableValuation[Tif_NonTIF],$A$4)</f>
        <v>0</v>
      </c>
      <c r="R301" s="8">
        <f>SUMIFS(TaxableValuation[Taxable Military Exempt],TaxableValuation[Dist],$C301,TaxableValuation[Tif_NonTIF],$A$4)</f>
        <v>0</v>
      </c>
      <c r="S301" s="8">
        <f>SUMIFS(TaxableValuation[Taxable Net],TaxableValuation[Dist],$C301,TaxableValuation[Tif_NonTIF],$A$4)</f>
        <v>0</v>
      </c>
      <c r="T301" s="8">
        <f>SUMIFS(TaxableValuation[Taxable Gas &amp; Elec Utilities],TaxableValuation[Dist],$C301,TaxableValuation[Tif_NonTIF],$A$4)</f>
        <v>0</v>
      </c>
      <c r="U301" s="8">
        <f t="shared" si="4"/>
        <v>0</v>
      </c>
    </row>
    <row r="302" spans="1:21" x14ac:dyDescent="0.25">
      <c r="A302">
        <f>'Assessed Non-TIF'!A302</f>
        <v>2024</v>
      </c>
      <c r="B302" t="str">
        <f>'Assessed Non-TIF'!B302</f>
        <v>10</v>
      </c>
      <c r="C302" t="str">
        <f>'Assessed Non-TIF'!C302</f>
        <v>6660</v>
      </c>
      <c r="D302" t="str">
        <f>'Assessed Non-TIF'!D302</f>
        <v>6660</v>
      </c>
      <c r="E302" t="str">
        <f>'Assessed Non-TIF'!E302</f>
        <v>VINTON-SHELLSBURG</v>
      </c>
      <c r="F302" t="str">
        <f>'Assessed Non-TIF'!F302</f>
        <v>Vinton-Shellsburg</v>
      </c>
      <c r="G302" s="8">
        <f>SUMIFS(TaxableValuation[Taxable Residential],TaxableValuation[Dist],$C302,TaxableValuation[Tif_NonTIF],$A$4)</f>
        <v>4163469</v>
      </c>
      <c r="H302" s="8">
        <f>SUMIFS(TaxableValuation[Taxable Ag Land],TaxableValuation[Dist],$C302,TaxableValuation[Tif_NonTIF],$A$4)</f>
        <v>0</v>
      </c>
      <c r="I302" s="8">
        <f>SUMIFS(TaxableValuation[Taxable Ag Building],TaxableValuation[Dist],$C302,TaxableValuation[Tif_NonTIF],$A$4)</f>
        <v>0</v>
      </c>
      <c r="J302" s="8">
        <f>SUMIFS(TaxableValuation[Taxable Commercial],TaxableValuation[Dist],$C302,TaxableValuation[Tif_NonTIF],$A$4)</f>
        <v>65451</v>
      </c>
      <c r="K302" s="8">
        <f>SUMIFS(TaxableValuation[Taxable Industrial],TaxableValuation[Dist],$C302,TaxableValuation[Tif_NonTIF],$A$4)</f>
        <v>0</v>
      </c>
      <c r="L302" s="8">
        <f>SUMIFS(TaxableValuation[Taxable Reserved],TaxableValuation[Dist],$C302,TaxableValuation[Tif_NonTIF],$A$4)</f>
        <v>0</v>
      </c>
      <c r="M302" s="8">
        <f>SUMIFS(TaxableValuation[Taxable Reserved2],TaxableValuation[Dist],$C302,TaxableValuation[Tif_NonTIF],$A$4)</f>
        <v>0</v>
      </c>
      <c r="N302" s="8">
        <f>SUMIFS(TaxableValuation[Taxable Railroads],TaxableValuation[Dist],$C302,TaxableValuation[Tif_NonTIF],$A$4)</f>
        <v>0</v>
      </c>
      <c r="O302" s="8">
        <f>SUMIFS(TaxableValuation[Taxable Utilities],TaxableValuation[Dist],$C302,TaxableValuation[Tif_NonTIF],$A$4)</f>
        <v>0</v>
      </c>
      <c r="P302" s="8">
        <f>SUMIFS(TaxableValuation[Taxable Other],TaxableValuation[Dist],$C302,TaxableValuation[Tif_NonTIF],$A$4)</f>
        <v>0</v>
      </c>
      <c r="Q302" s="8">
        <f>SUMIFS(TaxableValuation[Taxable Gross],TaxableValuation[Dist],$C302,TaxableValuation[Tif_NonTIF],$A$4)</f>
        <v>4228920</v>
      </c>
      <c r="R302" s="8">
        <f>SUMIFS(TaxableValuation[Taxable Military Exempt],TaxableValuation[Dist],$C302,TaxableValuation[Tif_NonTIF],$A$4)</f>
        <v>0</v>
      </c>
      <c r="S302" s="8">
        <f>SUMIFS(TaxableValuation[Taxable Net],TaxableValuation[Dist],$C302,TaxableValuation[Tif_NonTIF],$A$4)</f>
        <v>4228920</v>
      </c>
      <c r="T302" s="8">
        <f>SUMIFS(TaxableValuation[Taxable Gas &amp; Elec Utilities],TaxableValuation[Dist],$C302,TaxableValuation[Tif_NonTIF],$A$4)</f>
        <v>0</v>
      </c>
      <c r="U302" s="8">
        <f t="shared" si="4"/>
        <v>4228920</v>
      </c>
    </row>
    <row r="303" spans="1:21" x14ac:dyDescent="0.25">
      <c r="A303">
        <f>'Assessed Non-TIF'!A303</f>
        <v>2024</v>
      </c>
      <c r="B303" t="str">
        <f>'Assessed Non-TIF'!B303</f>
        <v>15</v>
      </c>
      <c r="C303" t="str">
        <f>'Assessed Non-TIF'!C303</f>
        <v>6700</v>
      </c>
      <c r="D303" t="str">
        <f>'Assessed Non-TIF'!D303</f>
        <v>6700</v>
      </c>
      <c r="E303" t="str">
        <f>'Assessed Non-TIF'!E303</f>
        <v>WACO</v>
      </c>
      <c r="F303" t="str">
        <f>'Assessed Non-TIF'!F303</f>
        <v>Waco</v>
      </c>
      <c r="G303" s="8">
        <f>SUMIFS(TaxableValuation[Taxable Residential],TaxableValuation[Dist],$C303,TaxableValuation[Tif_NonTIF],$A$4)</f>
        <v>3892263</v>
      </c>
      <c r="H303" s="8">
        <f>SUMIFS(TaxableValuation[Taxable Ag Land],TaxableValuation[Dist],$C303,TaxableValuation[Tif_NonTIF],$A$4)</f>
        <v>0</v>
      </c>
      <c r="I303" s="8">
        <f>SUMIFS(TaxableValuation[Taxable Ag Building],TaxableValuation[Dist],$C303,TaxableValuation[Tif_NonTIF],$A$4)</f>
        <v>0</v>
      </c>
      <c r="J303" s="8">
        <f>SUMIFS(TaxableValuation[Taxable Commercial],TaxableValuation[Dist],$C303,TaxableValuation[Tif_NonTIF],$A$4)</f>
        <v>0</v>
      </c>
      <c r="K303" s="8">
        <f>SUMIFS(TaxableValuation[Taxable Industrial],TaxableValuation[Dist],$C303,TaxableValuation[Tif_NonTIF],$A$4)</f>
        <v>0</v>
      </c>
      <c r="L303" s="8">
        <f>SUMIFS(TaxableValuation[Taxable Reserved],TaxableValuation[Dist],$C303,TaxableValuation[Tif_NonTIF],$A$4)</f>
        <v>0</v>
      </c>
      <c r="M303" s="8">
        <f>SUMIFS(TaxableValuation[Taxable Reserved2],TaxableValuation[Dist],$C303,TaxableValuation[Tif_NonTIF],$A$4)</f>
        <v>0</v>
      </c>
      <c r="N303" s="8">
        <f>SUMIFS(TaxableValuation[Taxable Railroads],TaxableValuation[Dist],$C303,TaxableValuation[Tif_NonTIF],$A$4)</f>
        <v>0</v>
      </c>
      <c r="O303" s="8">
        <f>SUMIFS(TaxableValuation[Taxable Utilities],TaxableValuation[Dist],$C303,TaxableValuation[Tif_NonTIF],$A$4)</f>
        <v>0</v>
      </c>
      <c r="P303" s="8">
        <f>SUMIFS(TaxableValuation[Taxable Other],TaxableValuation[Dist],$C303,TaxableValuation[Tif_NonTIF],$A$4)</f>
        <v>0</v>
      </c>
      <c r="Q303" s="8">
        <f>SUMIFS(TaxableValuation[Taxable Gross],TaxableValuation[Dist],$C303,TaxableValuation[Tif_NonTIF],$A$4)</f>
        <v>3892263</v>
      </c>
      <c r="R303" s="8">
        <f>SUMIFS(TaxableValuation[Taxable Military Exempt],TaxableValuation[Dist],$C303,TaxableValuation[Tif_NonTIF],$A$4)</f>
        <v>0</v>
      </c>
      <c r="S303" s="8">
        <f>SUMIFS(TaxableValuation[Taxable Net],TaxableValuation[Dist],$C303,TaxableValuation[Tif_NonTIF],$A$4)</f>
        <v>3892263</v>
      </c>
      <c r="T303" s="8">
        <f>SUMIFS(TaxableValuation[Taxable Gas &amp; Elec Utilities],TaxableValuation[Dist],$C303,TaxableValuation[Tif_NonTIF],$A$4)</f>
        <v>0</v>
      </c>
      <c r="U303" s="8">
        <f t="shared" si="4"/>
        <v>3892263</v>
      </c>
    </row>
    <row r="304" spans="1:21" x14ac:dyDescent="0.25">
      <c r="A304">
        <f>'Assessed Non-TIF'!A304</f>
        <v>2024</v>
      </c>
      <c r="B304" t="str">
        <f>'Assessed Non-TIF'!B304</f>
        <v>15</v>
      </c>
      <c r="C304" t="str">
        <f>'Assessed Non-TIF'!C304</f>
        <v>6759</v>
      </c>
      <c r="D304" t="str">
        <f>'Assessed Non-TIF'!D304</f>
        <v>6759</v>
      </c>
      <c r="E304" t="str">
        <f>'Assessed Non-TIF'!E304</f>
        <v>WAPELLO</v>
      </c>
      <c r="F304" t="str">
        <f>'Assessed Non-TIF'!F304</f>
        <v>Wapello</v>
      </c>
      <c r="G304" s="8">
        <f>SUMIFS(TaxableValuation[Taxable Residential],TaxableValuation[Dist],$C304,TaxableValuation[Tif_NonTIF],$A$4)</f>
        <v>0</v>
      </c>
      <c r="H304" s="8">
        <f>SUMIFS(TaxableValuation[Taxable Ag Land],TaxableValuation[Dist],$C304,TaxableValuation[Tif_NonTIF],$A$4)</f>
        <v>0</v>
      </c>
      <c r="I304" s="8">
        <f>SUMIFS(TaxableValuation[Taxable Ag Building],TaxableValuation[Dist],$C304,TaxableValuation[Tif_NonTIF],$A$4)</f>
        <v>0</v>
      </c>
      <c r="J304" s="8">
        <f>SUMIFS(TaxableValuation[Taxable Commercial],TaxableValuation[Dist],$C304,TaxableValuation[Tif_NonTIF],$A$4)</f>
        <v>0</v>
      </c>
      <c r="K304" s="8">
        <f>SUMIFS(TaxableValuation[Taxable Industrial],TaxableValuation[Dist],$C304,TaxableValuation[Tif_NonTIF],$A$4)</f>
        <v>0</v>
      </c>
      <c r="L304" s="8">
        <f>SUMIFS(TaxableValuation[Taxable Reserved],TaxableValuation[Dist],$C304,TaxableValuation[Tif_NonTIF],$A$4)</f>
        <v>0</v>
      </c>
      <c r="M304" s="8">
        <f>SUMIFS(TaxableValuation[Taxable Reserved2],TaxableValuation[Dist],$C304,TaxableValuation[Tif_NonTIF],$A$4)</f>
        <v>0</v>
      </c>
      <c r="N304" s="8">
        <f>SUMIFS(TaxableValuation[Taxable Railroads],TaxableValuation[Dist],$C304,TaxableValuation[Tif_NonTIF],$A$4)</f>
        <v>0</v>
      </c>
      <c r="O304" s="8">
        <f>SUMIFS(TaxableValuation[Taxable Utilities],TaxableValuation[Dist],$C304,TaxableValuation[Tif_NonTIF],$A$4)</f>
        <v>0</v>
      </c>
      <c r="P304" s="8">
        <f>SUMIFS(TaxableValuation[Taxable Other],TaxableValuation[Dist],$C304,TaxableValuation[Tif_NonTIF],$A$4)</f>
        <v>0</v>
      </c>
      <c r="Q304" s="8">
        <f>SUMIFS(TaxableValuation[Taxable Gross],TaxableValuation[Dist],$C304,TaxableValuation[Tif_NonTIF],$A$4)</f>
        <v>0</v>
      </c>
      <c r="R304" s="8">
        <f>SUMIFS(TaxableValuation[Taxable Military Exempt],TaxableValuation[Dist],$C304,TaxableValuation[Tif_NonTIF],$A$4)</f>
        <v>0</v>
      </c>
      <c r="S304" s="8">
        <f>SUMIFS(TaxableValuation[Taxable Net],TaxableValuation[Dist],$C304,TaxableValuation[Tif_NonTIF],$A$4)</f>
        <v>0</v>
      </c>
      <c r="T304" s="8">
        <f>SUMIFS(TaxableValuation[Taxable Gas &amp; Elec Utilities],TaxableValuation[Dist],$C304,TaxableValuation[Tif_NonTIF],$A$4)</f>
        <v>0</v>
      </c>
      <c r="U304" s="8">
        <f t="shared" si="4"/>
        <v>0</v>
      </c>
    </row>
    <row r="305" spans="1:21" x14ac:dyDescent="0.25">
      <c r="A305">
        <f>'Assessed Non-TIF'!A305</f>
        <v>2024</v>
      </c>
      <c r="B305" t="str">
        <f>'Assessed Non-TIF'!B305</f>
        <v>07</v>
      </c>
      <c r="C305" t="str">
        <f>'Assessed Non-TIF'!C305</f>
        <v>6762</v>
      </c>
      <c r="D305" t="str">
        <f>'Assessed Non-TIF'!D305</f>
        <v>6762</v>
      </c>
      <c r="E305" t="str">
        <f>'Assessed Non-TIF'!E305</f>
        <v>WAPSIE VALLEY</v>
      </c>
      <c r="F305" t="str">
        <f>'Assessed Non-TIF'!F305</f>
        <v>Wapsie Valley</v>
      </c>
      <c r="G305" s="8">
        <f>SUMIFS(TaxableValuation[Taxable Residential],TaxableValuation[Dist],$C305,TaxableValuation[Tif_NonTIF],$A$4)</f>
        <v>3418729</v>
      </c>
      <c r="H305" s="8">
        <f>SUMIFS(TaxableValuation[Taxable Ag Land],TaxableValuation[Dist],$C305,TaxableValuation[Tif_NonTIF],$A$4)</f>
        <v>0</v>
      </c>
      <c r="I305" s="8">
        <f>SUMIFS(TaxableValuation[Taxable Ag Building],TaxableValuation[Dist],$C305,TaxableValuation[Tif_NonTIF],$A$4)</f>
        <v>0</v>
      </c>
      <c r="J305" s="8">
        <f>SUMIFS(TaxableValuation[Taxable Commercial],TaxableValuation[Dist],$C305,TaxableValuation[Tif_NonTIF],$A$4)</f>
        <v>510299</v>
      </c>
      <c r="K305" s="8">
        <f>SUMIFS(TaxableValuation[Taxable Industrial],TaxableValuation[Dist],$C305,TaxableValuation[Tif_NonTIF],$A$4)</f>
        <v>0</v>
      </c>
      <c r="L305" s="8">
        <f>SUMIFS(TaxableValuation[Taxable Reserved],TaxableValuation[Dist],$C305,TaxableValuation[Tif_NonTIF],$A$4)</f>
        <v>0</v>
      </c>
      <c r="M305" s="8">
        <f>SUMIFS(TaxableValuation[Taxable Reserved2],TaxableValuation[Dist],$C305,TaxableValuation[Tif_NonTIF],$A$4)</f>
        <v>0</v>
      </c>
      <c r="N305" s="8">
        <f>SUMIFS(TaxableValuation[Taxable Railroads],TaxableValuation[Dist],$C305,TaxableValuation[Tif_NonTIF],$A$4)</f>
        <v>0</v>
      </c>
      <c r="O305" s="8">
        <f>SUMIFS(TaxableValuation[Taxable Utilities],TaxableValuation[Dist],$C305,TaxableValuation[Tif_NonTIF],$A$4)</f>
        <v>0</v>
      </c>
      <c r="P305" s="8">
        <f>SUMIFS(TaxableValuation[Taxable Other],TaxableValuation[Dist],$C305,TaxableValuation[Tif_NonTIF],$A$4)</f>
        <v>0</v>
      </c>
      <c r="Q305" s="8">
        <f>SUMIFS(TaxableValuation[Taxable Gross],TaxableValuation[Dist],$C305,TaxableValuation[Tif_NonTIF],$A$4)</f>
        <v>3929028</v>
      </c>
      <c r="R305" s="8">
        <f>SUMIFS(TaxableValuation[Taxable Military Exempt],TaxableValuation[Dist],$C305,TaxableValuation[Tif_NonTIF],$A$4)</f>
        <v>0</v>
      </c>
      <c r="S305" s="8">
        <f>SUMIFS(TaxableValuation[Taxable Net],TaxableValuation[Dist],$C305,TaxableValuation[Tif_NonTIF],$A$4)</f>
        <v>3929028</v>
      </c>
      <c r="T305" s="8">
        <f>SUMIFS(TaxableValuation[Taxable Gas &amp; Elec Utilities],TaxableValuation[Dist],$C305,TaxableValuation[Tif_NonTIF],$A$4)</f>
        <v>0</v>
      </c>
      <c r="U305" s="8">
        <f t="shared" si="4"/>
        <v>3929028</v>
      </c>
    </row>
    <row r="306" spans="1:21" x14ac:dyDescent="0.25">
      <c r="A306">
        <f>'Assessed Non-TIF'!A306</f>
        <v>2024</v>
      </c>
      <c r="B306" t="str">
        <f>'Assessed Non-TIF'!B306</f>
        <v>10</v>
      </c>
      <c r="C306" t="str">
        <f>'Assessed Non-TIF'!C306</f>
        <v>6768</v>
      </c>
      <c r="D306" t="str">
        <f>'Assessed Non-TIF'!D306</f>
        <v>6768</v>
      </c>
      <c r="E306" t="str">
        <f>'Assessed Non-TIF'!E306</f>
        <v>WASHINGTON</v>
      </c>
      <c r="F306" t="str">
        <f>'Assessed Non-TIF'!F306</f>
        <v>Washington</v>
      </c>
      <c r="G306" s="8">
        <f>SUMIFS(TaxableValuation[Taxable Residential],TaxableValuation[Dist],$C306,TaxableValuation[Tif_NonTIF],$A$4)</f>
        <v>2653866</v>
      </c>
      <c r="H306" s="8">
        <f>SUMIFS(TaxableValuation[Taxable Ag Land],TaxableValuation[Dist],$C306,TaxableValuation[Tif_NonTIF],$A$4)</f>
        <v>0</v>
      </c>
      <c r="I306" s="8">
        <f>SUMIFS(TaxableValuation[Taxable Ag Building],TaxableValuation[Dist],$C306,TaxableValuation[Tif_NonTIF],$A$4)</f>
        <v>0</v>
      </c>
      <c r="J306" s="8">
        <f>SUMIFS(TaxableValuation[Taxable Commercial],TaxableValuation[Dist],$C306,TaxableValuation[Tif_NonTIF],$A$4)</f>
        <v>3029690</v>
      </c>
      <c r="K306" s="8">
        <f>SUMIFS(TaxableValuation[Taxable Industrial],TaxableValuation[Dist],$C306,TaxableValuation[Tif_NonTIF],$A$4)</f>
        <v>4615480</v>
      </c>
      <c r="L306" s="8">
        <f>SUMIFS(TaxableValuation[Taxable Reserved],TaxableValuation[Dist],$C306,TaxableValuation[Tif_NonTIF],$A$4)</f>
        <v>0</v>
      </c>
      <c r="M306" s="8">
        <f>SUMIFS(TaxableValuation[Taxable Reserved2],TaxableValuation[Dist],$C306,TaxableValuation[Tif_NonTIF],$A$4)</f>
        <v>0</v>
      </c>
      <c r="N306" s="8">
        <f>SUMIFS(TaxableValuation[Taxable Railroads],TaxableValuation[Dist],$C306,TaxableValuation[Tif_NonTIF],$A$4)</f>
        <v>0</v>
      </c>
      <c r="O306" s="8">
        <f>SUMIFS(TaxableValuation[Taxable Utilities],TaxableValuation[Dist],$C306,TaxableValuation[Tif_NonTIF],$A$4)</f>
        <v>0</v>
      </c>
      <c r="P306" s="8">
        <f>SUMIFS(TaxableValuation[Taxable Other],TaxableValuation[Dist],$C306,TaxableValuation[Tif_NonTIF],$A$4)</f>
        <v>0</v>
      </c>
      <c r="Q306" s="8">
        <f>SUMIFS(TaxableValuation[Taxable Gross],TaxableValuation[Dist],$C306,TaxableValuation[Tif_NonTIF],$A$4)</f>
        <v>10299036</v>
      </c>
      <c r="R306" s="8">
        <f>SUMIFS(TaxableValuation[Taxable Military Exempt],TaxableValuation[Dist],$C306,TaxableValuation[Tif_NonTIF],$A$4)</f>
        <v>3704</v>
      </c>
      <c r="S306" s="8">
        <f>SUMIFS(TaxableValuation[Taxable Net],TaxableValuation[Dist],$C306,TaxableValuation[Tif_NonTIF],$A$4)</f>
        <v>10295332</v>
      </c>
      <c r="T306" s="8">
        <f>SUMIFS(TaxableValuation[Taxable Gas &amp; Elec Utilities],TaxableValuation[Dist],$C306,TaxableValuation[Tif_NonTIF],$A$4)</f>
        <v>0</v>
      </c>
      <c r="U306" s="8">
        <f t="shared" si="4"/>
        <v>10295332</v>
      </c>
    </row>
    <row r="307" spans="1:21" x14ac:dyDescent="0.25">
      <c r="A307">
        <f>'Assessed Non-TIF'!A307</f>
        <v>2024</v>
      </c>
      <c r="B307" t="str">
        <f>'Assessed Non-TIF'!B307</f>
        <v>07</v>
      </c>
      <c r="C307" t="str">
        <f>'Assessed Non-TIF'!C307</f>
        <v>6795</v>
      </c>
      <c r="D307" t="str">
        <f>'Assessed Non-TIF'!D307</f>
        <v>6795</v>
      </c>
      <c r="E307" t="str">
        <f>'Assessed Non-TIF'!E307</f>
        <v>WATERLOO</v>
      </c>
      <c r="F307" t="str">
        <f>'Assessed Non-TIF'!F307</f>
        <v>Waterloo</v>
      </c>
      <c r="G307" s="8">
        <f>SUMIFS(TaxableValuation[Taxable Residential],TaxableValuation[Dist],$C307,TaxableValuation[Tif_NonTIF],$A$4)</f>
        <v>74888312</v>
      </c>
      <c r="H307" s="8">
        <f>SUMIFS(TaxableValuation[Taxable Ag Land],TaxableValuation[Dist],$C307,TaxableValuation[Tif_NonTIF],$A$4)</f>
        <v>310977</v>
      </c>
      <c r="I307" s="8">
        <f>SUMIFS(TaxableValuation[Taxable Ag Building],TaxableValuation[Dist],$C307,TaxableValuation[Tif_NonTIF],$A$4)</f>
        <v>1493</v>
      </c>
      <c r="J307" s="8">
        <f>SUMIFS(TaxableValuation[Taxable Commercial],TaxableValuation[Dist],$C307,TaxableValuation[Tif_NonTIF],$A$4)</f>
        <v>271035611</v>
      </c>
      <c r="K307" s="8">
        <f>SUMIFS(TaxableValuation[Taxable Industrial],TaxableValuation[Dist],$C307,TaxableValuation[Tif_NonTIF],$A$4)</f>
        <v>73505593</v>
      </c>
      <c r="L307" s="8">
        <f>SUMIFS(TaxableValuation[Taxable Reserved],TaxableValuation[Dist],$C307,TaxableValuation[Tif_NonTIF],$A$4)</f>
        <v>0</v>
      </c>
      <c r="M307" s="8">
        <f>SUMIFS(TaxableValuation[Taxable Reserved2],TaxableValuation[Dist],$C307,TaxableValuation[Tif_NonTIF],$A$4)</f>
        <v>0</v>
      </c>
      <c r="N307" s="8">
        <f>SUMIFS(TaxableValuation[Taxable Railroads],TaxableValuation[Dist],$C307,TaxableValuation[Tif_NonTIF],$A$4)</f>
        <v>0</v>
      </c>
      <c r="O307" s="8">
        <f>SUMIFS(TaxableValuation[Taxable Utilities],TaxableValuation[Dist],$C307,TaxableValuation[Tif_NonTIF],$A$4)</f>
        <v>0</v>
      </c>
      <c r="P307" s="8">
        <f>SUMIFS(TaxableValuation[Taxable Other],TaxableValuation[Dist],$C307,TaxableValuation[Tif_NonTIF],$A$4)</f>
        <v>0</v>
      </c>
      <c r="Q307" s="8">
        <f>SUMIFS(TaxableValuation[Taxable Gross],TaxableValuation[Dist],$C307,TaxableValuation[Tif_NonTIF],$A$4)</f>
        <v>419741986</v>
      </c>
      <c r="R307" s="8">
        <f>SUMIFS(TaxableValuation[Taxable Military Exempt],TaxableValuation[Dist],$C307,TaxableValuation[Tif_NonTIF],$A$4)</f>
        <v>1852</v>
      </c>
      <c r="S307" s="8">
        <f>SUMIFS(TaxableValuation[Taxable Net],TaxableValuation[Dist],$C307,TaxableValuation[Tif_NonTIF],$A$4)</f>
        <v>419740134</v>
      </c>
      <c r="T307" s="8">
        <f>SUMIFS(TaxableValuation[Taxable Gas &amp; Elec Utilities],TaxableValuation[Dist],$C307,TaxableValuation[Tif_NonTIF],$A$4)</f>
        <v>0</v>
      </c>
      <c r="U307" s="8">
        <f t="shared" si="4"/>
        <v>419740134</v>
      </c>
    </row>
    <row r="308" spans="1:21" x14ac:dyDescent="0.25">
      <c r="A308">
        <f>'Assessed Non-TIF'!A308</f>
        <v>2024</v>
      </c>
      <c r="B308" t="str">
        <f>'Assessed Non-TIF'!B308</f>
        <v>11</v>
      </c>
      <c r="C308" t="str">
        <f>'Assessed Non-TIF'!C308</f>
        <v>6822</v>
      </c>
      <c r="D308" t="str">
        <f>'Assessed Non-TIF'!D308</f>
        <v>6822</v>
      </c>
      <c r="E308" t="str">
        <f>'Assessed Non-TIF'!E308</f>
        <v>WAUKEE</v>
      </c>
      <c r="F308" t="str">
        <f>'Assessed Non-TIF'!F308</f>
        <v>Waukee</v>
      </c>
      <c r="G308" s="8">
        <f>SUMIFS(TaxableValuation[Taxable Residential],TaxableValuation[Dist],$C308,TaxableValuation[Tif_NonTIF],$A$4)</f>
        <v>288259145</v>
      </c>
      <c r="H308" s="8">
        <f>SUMIFS(TaxableValuation[Taxable Ag Land],TaxableValuation[Dist],$C308,TaxableValuation[Tif_NonTIF],$A$4)</f>
        <v>0</v>
      </c>
      <c r="I308" s="8">
        <f>SUMIFS(TaxableValuation[Taxable Ag Building],TaxableValuation[Dist],$C308,TaxableValuation[Tif_NonTIF],$A$4)</f>
        <v>0</v>
      </c>
      <c r="J308" s="8">
        <f>SUMIFS(TaxableValuation[Taxable Commercial],TaxableValuation[Dist],$C308,TaxableValuation[Tif_NonTIF],$A$4)</f>
        <v>757203234</v>
      </c>
      <c r="K308" s="8">
        <f>SUMIFS(TaxableValuation[Taxable Industrial],TaxableValuation[Dist],$C308,TaxableValuation[Tif_NonTIF],$A$4)</f>
        <v>6081886</v>
      </c>
      <c r="L308" s="8">
        <f>SUMIFS(TaxableValuation[Taxable Reserved],TaxableValuation[Dist],$C308,TaxableValuation[Tif_NonTIF],$A$4)</f>
        <v>0</v>
      </c>
      <c r="M308" s="8">
        <f>SUMIFS(TaxableValuation[Taxable Reserved2],TaxableValuation[Dist],$C308,TaxableValuation[Tif_NonTIF],$A$4)</f>
        <v>0</v>
      </c>
      <c r="N308" s="8">
        <f>SUMIFS(TaxableValuation[Taxable Railroads],TaxableValuation[Dist],$C308,TaxableValuation[Tif_NonTIF],$A$4)</f>
        <v>0</v>
      </c>
      <c r="O308" s="8">
        <f>SUMIFS(TaxableValuation[Taxable Utilities],TaxableValuation[Dist],$C308,TaxableValuation[Tif_NonTIF],$A$4)</f>
        <v>0</v>
      </c>
      <c r="P308" s="8">
        <f>SUMIFS(TaxableValuation[Taxable Other],TaxableValuation[Dist],$C308,TaxableValuation[Tif_NonTIF],$A$4)</f>
        <v>0</v>
      </c>
      <c r="Q308" s="8">
        <f>SUMIFS(TaxableValuation[Taxable Gross],TaxableValuation[Dist],$C308,TaxableValuation[Tif_NonTIF],$A$4)</f>
        <v>1051544265</v>
      </c>
      <c r="R308" s="8">
        <f>SUMIFS(TaxableValuation[Taxable Military Exempt],TaxableValuation[Dist],$C308,TaxableValuation[Tif_NonTIF],$A$4)</f>
        <v>12964</v>
      </c>
      <c r="S308" s="8">
        <f>SUMIFS(TaxableValuation[Taxable Net],TaxableValuation[Dist],$C308,TaxableValuation[Tif_NonTIF],$A$4)</f>
        <v>1051531301</v>
      </c>
      <c r="T308" s="8">
        <f>SUMIFS(TaxableValuation[Taxable Gas &amp; Elec Utilities],TaxableValuation[Dist],$C308,TaxableValuation[Tif_NonTIF],$A$4)</f>
        <v>0</v>
      </c>
      <c r="U308" s="8">
        <f t="shared" si="4"/>
        <v>1051531301</v>
      </c>
    </row>
    <row r="309" spans="1:21" x14ac:dyDescent="0.25">
      <c r="A309">
        <f>'Assessed Non-TIF'!A309</f>
        <v>2024</v>
      </c>
      <c r="B309" t="str">
        <f>'Assessed Non-TIF'!B309</f>
        <v>07</v>
      </c>
      <c r="C309" t="str">
        <f>'Assessed Non-TIF'!C309</f>
        <v>6840</v>
      </c>
      <c r="D309" t="str">
        <f>'Assessed Non-TIF'!D309</f>
        <v>6840</v>
      </c>
      <c r="E309" t="str">
        <f>'Assessed Non-TIF'!E309</f>
        <v>WAVERLY-SHELL ROCK</v>
      </c>
      <c r="F309" t="str">
        <f>'Assessed Non-TIF'!F309</f>
        <v>Waverly-Shell Rock</v>
      </c>
      <c r="G309" s="8">
        <f>SUMIFS(TaxableValuation[Taxable Residential],TaxableValuation[Dist],$C309,TaxableValuation[Tif_NonTIF],$A$4)</f>
        <v>15916820</v>
      </c>
      <c r="H309" s="8">
        <f>SUMIFS(TaxableValuation[Taxable Ag Land],TaxableValuation[Dist],$C309,TaxableValuation[Tif_NonTIF],$A$4)</f>
        <v>234063</v>
      </c>
      <c r="I309" s="8">
        <f>SUMIFS(TaxableValuation[Taxable Ag Building],TaxableValuation[Dist],$C309,TaxableValuation[Tif_NonTIF],$A$4)</f>
        <v>67678</v>
      </c>
      <c r="J309" s="8">
        <f>SUMIFS(TaxableValuation[Taxable Commercial],TaxableValuation[Dist],$C309,TaxableValuation[Tif_NonTIF],$A$4)</f>
        <v>58595120</v>
      </c>
      <c r="K309" s="8">
        <f>SUMIFS(TaxableValuation[Taxable Industrial],TaxableValuation[Dist],$C309,TaxableValuation[Tif_NonTIF],$A$4)</f>
        <v>46436816</v>
      </c>
      <c r="L309" s="8">
        <f>SUMIFS(TaxableValuation[Taxable Reserved],TaxableValuation[Dist],$C309,TaxableValuation[Tif_NonTIF],$A$4)</f>
        <v>0</v>
      </c>
      <c r="M309" s="8">
        <f>SUMIFS(TaxableValuation[Taxable Reserved2],TaxableValuation[Dist],$C309,TaxableValuation[Tif_NonTIF],$A$4)</f>
        <v>0</v>
      </c>
      <c r="N309" s="8">
        <f>SUMIFS(TaxableValuation[Taxable Railroads],TaxableValuation[Dist],$C309,TaxableValuation[Tif_NonTIF],$A$4)</f>
        <v>0</v>
      </c>
      <c r="O309" s="8">
        <f>SUMIFS(TaxableValuation[Taxable Utilities],TaxableValuation[Dist],$C309,TaxableValuation[Tif_NonTIF],$A$4)</f>
        <v>0</v>
      </c>
      <c r="P309" s="8">
        <f>SUMIFS(TaxableValuation[Taxable Other],TaxableValuation[Dist],$C309,TaxableValuation[Tif_NonTIF],$A$4)</f>
        <v>0</v>
      </c>
      <c r="Q309" s="8">
        <f>SUMIFS(TaxableValuation[Taxable Gross],TaxableValuation[Dist],$C309,TaxableValuation[Tif_NonTIF],$A$4)</f>
        <v>121250497</v>
      </c>
      <c r="R309" s="8">
        <f>SUMIFS(TaxableValuation[Taxable Military Exempt],TaxableValuation[Dist],$C309,TaxableValuation[Tif_NonTIF],$A$4)</f>
        <v>5556</v>
      </c>
      <c r="S309" s="8">
        <f>SUMIFS(TaxableValuation[Taxable Net],TaxableValuation[Dist],$C309,TaxableValuation[Tif_NonTIF],$A$4)</f>
        <v>121244941</v>
      </c>
      <c r="T309" s="8">
        <f>SUMIFS(TaxableValuation[Taxable Gas &amp; Elec Utilities],TaxableValuation[Dist],$C309,TaxableValuation[Tif_NonTIF],$A$4)</f>
        <v>0</v>
      </c>
      <c r="U309" s="8">
        <f t="shared" si="4"/>
        <v>121244941</v>
      </c>
    </row>
    <row r="310" spans="1:21" x14ac:dyDescent="0.25">
      <c r="A310">
        <f>'Assessed Non-TIF'!A310</f>
        <v>2024</v>
      </c>
      <c r="B310" t="str">
        <f>'Assessed Non-TIF'!B310</f>
        <v>15</v>
      </c>
      <c r="C310" t="str">
        <f>'Assessed Non-TIF'!C310</f>
        <v>6854</v>
      </c>
      <c r="D310" t="str">
        <f>'Assessed Non-TIF'!D310</f>
        <v>6854</v>
      </c>
      <c r="E310" t="str">
        <f>'Assessed Non-TIF'!E310</f>
        <v>WAYNE</v>
      </c>
      <c r="F310" t="str">
        <f>'Assessed Non-TIF'!F310</f>
        <v>Wayne</v>
      </c>
      <c r="G310" s="8">
        <f>SUMIFS(TaxableValuation[Taxable Residential],TaxableValuation[Dist],$C310,TaxableValuation[Tif_NonTIF],$A$4)</f>
        <v>0</v>
      </c>
      <c r="H310" s="8">
        <f>SUMIFS(TaxableValuation[Taxable Ag Land],TaxableValuation[Dist],$C310,TaxableValuation[Tif_NonTIF],$A$4)</f>
        <v>0</v>
      </c>
      <c r="I310" s="8">
        <f>SUMIFS(TaxableValuation[Taxable Ag Building],TaxableValuation[Dist],$C310,TaxableValuation[Tif_NonTIF],$A$4)</f>
        <v>0</v>
      </c>
      <c r="J310" s="8">
        <f>SUMIFS(TaxableValuation[Taxable Commercial],TaxableValuation[Dist],$C310,TaxableValuation[Tif_NonTIF],$A$4)</f>
        <v>0</v>
      </c>
      <c r="K310" s="8">
        <f>SUMIFS(TaxableValuation[Taxable Industrial],TaxableValuation[Dist],$C310,TaxableValuation[Tif_NonTIF],$A$4)</f>
        <v>0</v>
      </c>
      <c r="L310" s="8">
        <f>SUMIFS(TaxableValuation[Taxable Reserved],TaxableValuation[Dist],$C310,TaxableValuation[Tif_NonTIF],$A$4)</f>
        <v>0</v>
      </c>
      <c r="M310" s="8">
        <f>SUMIFS(TaxableValuation[Taxable Reserved2],TaxableValuation[Dist],$C310,TaxableValuation[Tif_NonTIF],$A$4)</f>
        <v>0</v>
      </c>
      <c r="N310" s="8">
        <f>SUMIFS(TaxableValuation[Taxable Railroads],TaxableValuation[Dist],$C310,TaxableValuation[Tif_NonTIF],$A$4)</f>
        <v>0</v>
      </c>
      <c r="O310" s="8">
        <f>SUMIFS(TaxableValuation[Taxable Utilities],TaxableValuation[Dist],$C310,TaxableValuation[Tif_NonTIF],$A$4)</f>
        <v>0</v>
      </c>
      <c r="P310" s="8">
        <f>SUMIFS(TaxableValuation[Taxable Other],TaxableValuation[Dist],$C310,TaxableValuation[Tif_NonTIF],$A$4)</f>
        <v>0</v>
      </c>
      <c r="Q310" s="8">
        <f>SUMIFS(TaxableValuation[Taxable Gross],TaxableValuation[Dist],$C310,TaxableValuation[Tif_NonTIF],$A$4)</f>
        <v>0</v>
      </c>
      <c r="R310" s="8">
        <f>SUMIFS(TaxableValuation[Taxable Military Exempt],TaxableValuation[Dist],$C310,TaxableValuation[Tif_NonTIF],$A$4)</f>
        <v>0</v>
      </c>
      <c r="S310" s="8">
        <f>SUMIFS(TaxableValuation[Taxable Net],TaxableValuation[Dist],$C310,TaxableValuation[Tif_NonTIF],$A$4)</f>
        <v>0</v>
      </c>
      <c r="T310" s="8">
        <f>SUMIFS(TaxableValuation[Taxable Gas &amp; Elec Utilities],TaxableValuation[Dist],$C310,TaxableValuation[Tif_NonTIF],$A$4)</f>
        <v>0</v>
      </c>
      <c r="U310" s="8">
        <f t="shared" si="4"/>
        <v>0</v>
      </c>
    </row>
    <row r="311" spans="1:21" x14ac:dyDescent="0.25">
      <c r="A311">
        <f>'Assessed Non-TIF'!A311</f>
        <v>2024</v>
      </c>
      <c r="B311" t="str">
        <f>'Assessed Non-TIF'!B311</f>
        <v>05</v>
      </c>
      <c r="C311" t="str">
        <f>'Assessed Non-TIF'!C311</f>
        <v>4775</v>
      </c>
      <c r="D311" t="str">
        <f>'Assessed Non-TIF'!D311</f>
        <v>4775</v>
      </c>
      <c r="E311" t="str">
        <f>'Assessed Non-TIF'!E311</f>
        <v>WEBSTER CITY (NORTHEAST HAMILTON)</v>
      </c>
      <c r="F311" t="str">
        <f>'Assessed Non-TIF'!F311</f>
        <v>Webster City (Northeast Hamilton)</v>
      </c>
      <c r="G311" s="8">
        <f>SUMIFS(TaxableValuation[Taxable Residential],TaxableValuation[Dist],$C311,TaxableValuation[Tif_NonTIF],$A$4)</f>
        <v>0</v>
      </c>
      <c r="H311" s="8">
        <f>SUMIFS(TaxableValuation[Taxable Ag Land],TaxableValuation[Dist],$C311,TaxableValuation[Tif_NonTIF],$A$4)</f>
        <v>0</v>
      </c>
      <c r="I311" s="8">
        <f>SUMIFS(TaxableValuation[Taxable Ag Building],TaxableValuation[Dist],$C311,TaxableValuation[Tif_NonTIF],$A$4)</f>
        <v>0</v>
      </c>
      <c r="J311" s="8">
        <f>SUMIFS(TaxableValuation[Taxable Commercial],TaxableValuation[Dist],$C311,TaxableValuation[Tif_NonTIF],$A$4)</f>
        <v>0</v>
      </c>
      <c r="K311" s="8">
        <f>SUMIFS(TaxableValuation[Taxable Industrial],TaxableValuation[Dist],$C311,TaxableValuation[Tif_NonTIF],$A$4)</f>
        <v>5880922</v>
      </c>
      <c r="L311" s="8">
        <f>SUMIFS(TaxableValuation[Taxable Reserved],TaxableValuation[Dist],$C311,TaxableValuation[Tif_NonTIF],$A$4)</f>
        <v>0</v>
      </c>
      <c r="M311" s="8">
        <f>SUMIFS(TaxableValuation[Taxable Reserved2],TaxableValuation[Dist],$C311,TaxableValuation[Tif_NonTIF],$A$4)</f>
        <v>0</v>
      </c>
      <c r="N311" s="8">
        <f>SUMIFS(TaxableValuation[Taxable Railroads],TaxableValuation[Dist],$C311,TaxableValuation[Tif_NonTIF],$A$4)</f>
        <v>0</v>
      </c>
      <c r="O311" s="8">
        <f>SUMIFS(TaxableValuation[Taxable Utilities],TaxableValuation[Dist],$C311,TaxableValuation[Tif_NonTIF],$A$4)</f>
        <v>0</v>
      </c>
      <c r="P311" s="8">
        <f>SUMIFS(TaxableValuation[Taxable Other],TaxableValuation[Dist],$C311,TaxableValuation[Tif_NonTIF],$A$4)</f>
        <v>0</v>
      </c>
      <c r="Q311" s="8">
        <f>SUMIFS(TaxableValuation[Taxable Gross],TaxableValuation[Dist],$C311,TaxableValuation[Tif_NonTIF],$A$4)</f>
        <v>5880922</v>
      </c>
      <c r="R311" s="8">
        <f>SUMIFS(TaxableValuation[Taxable Military Exempt],TaxableValuation[Dist],$C311,TaxableValuation[Tif_NonTIF],$A$4)</f>
        <v>0</v>
      </c>
      <c r="S311" s="8">
        <f>SUMIFS(TaxableValuation[Taxable Net],TaxableValuation[Dist],$C311,TaxableValuation[Tif_NonTIF],$A$4)</f>
        <v>5880922</v>
      </c>
      <c r="T311" s="8">
        <f>SUMIFS(TaxableValuation[Taxable Gas &amp; Elec Utilities],TaxableValuation[Dist],$C311,TaxableValuation[Tif_NonTIF],$A$4)</f>
        <v>0</v>
      </c>
      <c r="U311" s="8">
        <f t="shared" si="4"/>
        <v>5880922</v>
      </c>
    </row>
    <row r="312" spans="1:21" x14ac:dyDescent="0.25">
      <c r="A312">
        <f>'Assessed Non-TIF'!A312</f>
        <v>2024</v>
      </c>
      <c r="B312" t="str">
        <f>'Assessed Non-TIF'!B312</f>
        <v>05</v>
      </c>
      <c r="C312" t="str">
        <f>'Assessed Non-TIF'!C312</f>
        <v>6867</v>
      </c>
      <c r="D312" t="str">
        <f>'Assessed Non-TIF'!D312</f>
        <v>6867</v>
      </c>
      <c r="E312" t="str">
        <f>'Assessed Non-TIF'!E312</f>
        <v>WEBSTER CITY (WEBSTER CITY)</v>
      </c>
      <c r="F312" t="str">
        <f>'Assessed Non-TIF'!F312</f>
        <v>Webster City</v>
      </c>
      <c r="G312" s="8">
        <f>SUMIFS(TaxableValuation[Taxable Residential],TaxableValuation[Dist],$C312,TaxableValuation[Tif_NonTIF],$A$4)</f>
        <v>4305684</v>
      </c>
      <c r="H312" s="8">
        <f>SUMIFS(TaxableValuation[Taxable Ag Land],TaxableValuation[Dist],$C312,TaxableValuation[Tif_NonTIF],$A$4)</f>
        <v>0</v>
      </c>
      <c r="I312" s="8">
        <f>SUMIFS(TaxableValuation[Taxable Ag Building],TaxableValuation[Dist],$C312,TaxableValuation[Tif_NonTIF],$A$4)</f>
        <v>0</v>
      </c>
      <c r="J312" s="8">
        <f>SUMIFS(TaxableValuation[Taxable Commercial],TaxableValuation[Dist],$C312,TaxableValuation[Tif_NonTIF],$A$4)</f>
        <v>5054581</v>
      </c>
      <c r="K312" s="8">
        <f>SUMIFS(TaxableValuation[Taxable Industrial],TaxableValuation[Dist],$C312,TaxableValuation[Tif_NonTIF],$A$4)</f>
        <v>307075</v>
      </c>
      <c r="L312" s="8">
        <f>SUMIFS(TaxableValuation[Taxable Reserved],TaxableValuation[Dist],$C312,TaxableValuation[Tif_NonTIF],$A$4)</f>
        <v>0</v>
      </c>
      <c r="M312" s="8">
        <f>SUMIFS(TaxableValuation[Taxable Reserved2],TaxableValuation[Dist],$C312,TaxableValuation[Tif_NonTIF],$A$4)</f>
        <v>0</v>
      </c>
      <c r="N312" s="8">
        <f>SUMIFS(TaxableValuation[Taxable Railroads],TaxableValuation[Dist],$C312,TaxableValuation[Tif_NonTIF],$A$4)</f>
        <v>0</v>
      </c>
      <c r="O312" s="8">
        <f>SUMIFS(TaxableValuation[Taxable Utilities],TaxableValuation[Dist],$C312,TaxableValuation[Tif_NonTIF],$A$4)</f>
        <v>0</v>
      </c>
      <c r="P312" s="8">
        <f>SUMIFS(TaxableValuation[Taxable Other],TaxableValuation[Dist],$C312,TaxableValuation[Tif_NonTIF],$A$4)</f>
        <v>0</v>
      </c>
      <c r="Q312" s="8">
        <f>SUMIFS(TaxableValuation[Taxable Gross],TaxableValuation[Dist],$C312,TaxableValuation[Tif_NonTIF],$A$4)</f>
        <v>9667340</v>
      </c>
      <c r="R312" s="8">
        <f>SUMIFS(TaxableValuation[Taxable Military Exempt],TaxableValuation[Dist],$C312,TaxableValuation[Tif_NonTIF],$A$4)</f>
        <v>0</v>
      </c>
      <c r="S312" s="8">
        <f>SUMIFS(TaxableValuation[Taxable Net],TaxableValuation[Dist],$C312,TaxableValuation[Tif_NonTIF],$A$4)</f>
        <v>9667340</v>
      </c>
      <c r="T312" s="8">
        <f>SUMIFS(TaxableValuation[Taxable Gas &amp; Elec Utilities],TaxableValuation[Dist],$C312,TaxableValuation[Tif_NonTIF],$A$4)</f>
        <v>0</v>
      </c>
      <c r="U312" s="8">
        <f t="shared" si="4"/>
        <v>9667340</v>
      </c>
    </row>
    <row r="313" spans="1:21" x14ac:dyDescent="0.25">
      <c r="A313">
        <f>'Assessed Non-TIF'!A313</f>
        <v>2024</v>
      </c>
      <c r="B313" t="str">
        <f>'Assessed Non-TIF'!B313</f>
        <v>05</v>
      </c>
      <c r="C313" t="str">
        <f>'Assessed Non-TIF'!C313</f>
        <v>6921</v>
      </c>
      <c r="D313" t="str">
        <f>'Assessed Non-TIF'!D313</f>
        <v>6921</v>
      </c>
      <c r="E313" t="str">
        <f>'Assessed Non-TIF'!E313</f>
        <v>WEST BEND-MALLARD</v>
      </c>
      <c r="F313" t="str">
        <f>'Assessed Non-TIF'!F313</f>
        <v>West Bend-Mallard</v>
      </c>
      <c r="G313" s="8">
        <f>SUMIFS(TaxableValuation[Taxable Residential],TaxableValuation[Dist],$C313,TaxableValuation[Tif_NonTIF],$A$4)</f>
        <v>1773901</v>
      </c>
      <c r="H313" s="8">
        <f>SUMIFS(TaxableValuation[Taxable Ag Land],TaxableValuation[Dist],$C313,TaxableValuation[Tif_NonTIF],$A$4)</f>
        <v>8342</v>
      </c>
      <c r="I313" s="8">
        <f>SUMIFS(TaxableValuation[Taxable Ag Building],TaxableValuation[Dist],$C313,TaxableValuation[Tif_NonTIF],$A$4)</f>
        <v>0</v>
      </c>
      <c r="J313" s="8">
        <f>SUMIFS(TaxableValuation[Taxable Commercial],TaxableValuation[Dist],$C313,TaxableValuation[Tif_NonTIF],$A$4)</f>
        <v>2042692</v>
      </c>
      <c r="K313" s="8">
        <f>SUMIFS(TaxableValuation[Taxable Industrial],TaxableValuation[Dist],$C313,TaxableValuation[Tif_NonTIF],$A$4)</f>
        <v>0</v>
      </c>
      <c r="L313" s="8">
        <f>SUMIFS(TaxableValuation[Taxable Reserved],TaxableValuation[Dist],$C313,TaxableValuation[Tif_NonTIF],$A$4)</f>
        <v>0</v>
      </c>
      <c r="M313" s="8">
        <f>SUMIFS(TaxableValuation[Taxable Reserved2],TaxableValuation[Dist],$C313,TaxableValuation[Tif_NonTIF],$A$4)</f>
        <v>0</v>
      </c>
      <c r="N313" s="8">
        <f>SUMIFS(TaxableValuation[Taxable Railroads],TaxableValuation[Dist],$C313,TaxableValuation[Tif_NonTIF],$A$4)</f>
        <v>0</v>
      </c>
      <c r="O313" s="8">
        <f>SUMIFS(TaxableValuation[Taxable Utilities],TaxableValuation[Dist],$C313,TaxableValuation[Tif_NonTIF],$A$4)</f>
        <v>0</v>
      </c>
      <c r="P313" s="8">
        <f>SUMIFS(TaxableValuation[Taxable Other],TaxableValuation[Dist],$C313,TaxableValuation[Tif_NonTIF],$A$4)</f>
        <v>0</v>
      </c>
      <c r="Q313" s="8">
        <f>SUMIFS(TaxableValuation[Taxable Gross],TaxableValuation[Dist],$C313,TaxableValuation[Tif_NonTIF],$A$4)</f>
        <v>3824935</v>
      </c>
      <c r="R313" s="8">
        <f>SUMIFS(TaxableValuation[Taxable Military Exempt],TaxableValuation[Dist],$C313,TaxableValuation[Tif_NonTIF],$A$4)</f>
        <v>0</v>
      </c>
      <c r="S313" s="8">
        <f>SUMIFS(TaxableValuation[Taxable Net],TaxableValuation[Dist],$C313,TaxableValuation[Tif_NonTIF],$A$4)</f>
        <v>3824935</v>
      </c>
      <c r="T313" s="8">
        <f>SUMIFS(TaxableValuation[Taxable Gas &amp; Elec Utilities],TaxableValuation[Dist],$C313,TaxableValuation[Tif_NonTIF],$A$4)</f>
        <v>0</v>
      </c>
      <c r="U313" s="8">
        <f t="shared" si="4"/>
        <v>3824935</v>
      </c>
    </row>
    <row r="314" spans="1:21" x14ac:dyDescent="0.25">
      <c r="A314">
        <f>'Assessed Non-TIF'!A314</f>
        <v>2024</v>
      </c>
      <c r="B314" t="str">
        <f>'Assessed Non-TIF'!B314</f>
        <v>10</v>
      </c>
      <c r="C314" t="str">
        <f>'Assessed Non-TIF'!C314</f>
        <v>6930</v>
      </c>
      <c r="D314" t="str">
        <f>'Assessed Non-TIF'!D314</f>
        <v>6930</v>
      </c>
      <c r="E314" t="str">
        <f>'Assessed Non-TIF'!E314</f>
        <v>WEST BRANCH</v>
      </c>
      <c r="F314" t="str">
        <f>'Assessed Non-TIF'!F314</f>
        <v>West Branch</v>
      </c>
      <c r="G314" s="8">
        <f>SUMIFS(TaxableValuation[Taxable Residential],TaxableValuation[Dist],$C314,TaxableValuation[Tif_NonTIF],$A$4)</f>
        <v>8963640</v>
      </c>
      <c r="H314" s="8">
        <f>SUMIFS(TaxableValuation[Taxable Ag Land],TaxableValuation[Dist],$C314,TaxableValuation[Tif_NonTIF],$A$4)</f>
        <v>0</v>
      </c>
      <c r="I314" s="8">
        <f>SUMIFS(TaxableValuation[Taxable Ag Building],TaxableValuation[Dist],$C314,TaxableValuation[Tif_NonTIF],$A$4)</f>
        <v>0</v>
      </c>
      <c r="J314" s="8">
        <f>SUMIFS(TaxableValuation[Taxable Commercial],TaxableValuation[Dist],$C314,TaxableValuation[Tif_NonTIF],$A$4)</f>
        <v>14152408</v>
      </c>
      <c r="K314" s="8">
        <f>SUMIFS(TaxableValuation[Taxable Industrial],TaxableValuation[Dist],$C314,TaxableValuation[Tif_NonTIF],$A$4)</f>
        <v>0</v>
      </c>
      <c r="L314" s="8">
        <f>SUMIFS(TaxableValuation[Taxable Reserved],TaxableValuation[Dist],$C314,TaxableValuation[Tif_NonTIF],$A$4)</f>
        <v>0</v>
      </c>
      <c r="M314" s="8">
        <f>SUMIFS(TaxableValuation[Taxable Reserved2],TaxableValuation[Dist],$C314,TaxableValuation[Tif_NonTIF],$A$4)</f>
        <v>0</v>
      </c>
      <c r="N314" s="8">
        <f>SUMIFS(TaxableValuation[Taxable Railroads],TaxableValuation[Dist],$C314,TaxableValuation[Tif_NonTIF],$A$4)</f>
        <v>0</v>
      </c>
      <c r="O314" s="8">
        <f>SUMIFS(TaxableValuation[Taxable Utilities],TaxableValuation[Dist],$C314,TaxableValuation[Tif_NonTIF],$A$4)</f>
        <v>0</v>
      </c>
      <c r="P314" s="8">
        <f>SUMIFS(TaxableValuation[Taxable Other],TaxableValuation[Dist],$C314,TaxableValuation[Tif_NonTIF],$A$4)</f>
        <v>0</v>
      </c>
      <c r="Q314" s="8">
        <f>SUMIFS(TaxableValuation[Taxable Gross],TaxableValuation[Dist],$C314,TaxableValuation[Tif_NonTIF],$A$4)</f>
        <v>23116048</v>
      </c>
      <c r="R314" s="8">
        <f>SUMIFS(TaxableValuation[Taxable Military Exempt],TaxableValuation[Dist],$C314,TaxableValuation[Tif_NonTIF],$A$4)</f>
        <v>0</v>
      </c>
      <c r="S314" s="8">
        <f>SUMIFS(TaxableValuation[Taxable Net],TaxableValuation[Dist],$C314,TaxableValuation[Tif_NonTIF],$A$4)</f>
        <v>23116048</v>
      </c>
      <c r="T314" s="8">
        <f>SUMIFS(TaxableValuation[Taxable Gas &amp; Elec Utilities],TaxableValuation[Dist],$C314,TaxableValuation[Tif_NonTIF],$A$4)</f>
        <v>0</v>
      </c>
      <c r="U314" s="8">
        <f t="shared" si="4"/>
        <v>23116048</v>
      </c>
    </row>
    <row r="315" spans="1:21" x14ac:dyDescent="0.25">
      <c r="A315">
        <f>'Assessed Non-TIF'!A315</f>
        <v>2024</v>
      </c>
      <c r="B315" t="str">
        <f>'Assessed Non-TIF'!B315</f>
        <v>15</v>
      </c>
      <c r="C315" t="str">
        <f>'Assessed Non-TIF'!C315</f>
        <v>6937</v>
      </c>
      <c r="D315" t="str">
        <f>'Assessed Non-TIF'!D315</f>
        <v>6937</v>
      </c>
      <c r="E315" t="str">
        <f>'Assessed Non-TIF'!E315</f>
        <v>WEST BURLINGTON</v>
      </c>
      <c r="F315" t="str">
        <f>'Assessed Non-TIF'!F315</f>
        <v>West Burlington</v>
      </c>
      <c r="G315" s="8">
        <f>SUMIFS(TaxableValuation[Taxable Residential],TaxableValuation[Dist],$C315,TaxableValuation[Tif_NonTIF],$A$4)</f>
        <v>7788354</v>
      </c>
      <c r="H315" s="8">
        <f>SUMIFS(TaxableValuation[Taxable Ag Land],TaxableValuation[Dist],$C315,TaxableValuation[Tif_NonTIF],$A$4)</f>
        <v>11469</v>
      </c>
      <c r="I315" s="8">
        <f>SUMIFS(TaxableValuation[Taxable Ag Building],TaxableValuation[Dist],$C315,TaxableValuation[Tif_NonTIF],$A$4)</f>
        <v>845</v>
      </c>
      <c r="J315" s="8">
        <f>SUMIFS(TaxableValuation[Taxable Commercial],TaxableValuation[Dist],$C315,TaxableValuation[Tif_NonTIF],$A$4)</f>
        <v>5184998</v>
      </c>
      <c r="K315" s="8">
        <f>SUMIFS(TaxableValuation[Taxable Industrial],TaxableValuation[Dist],$C315,TaxableValuation[Tif_NonTIF],$A$4)</f>
        <v>193072</v>
      </c>
      <c r="L315" s="8">
        <f>SUMIFS(TaxableValuation[Taxable Reserved],TaxableValuation[Dist],$C315,TaxableValuation[Tif_NonTIF],$A$4)</f>
        <v>0</v>
      </c>
      <c r="M315" s="8">
        <f>SUMIFS(TaxableValuation[Taxable Reserved2],TaxableValuation[Dist],$C315,TaxableValuation[Tif_NonTIF],$A$4)</f>
        <v>0</v>
      </c>
      <c r="N315" s="8">
        <f>SUMIFS(TaxableValuation[Taxable Railroads],TaxableValuation[Dist],$C315,TaxableValuation[Tif_NonTIF],$A$4)</f>
        <v>0</v>
      </c>
      <c r="O315" s="8">
        <f>SUMIFS(TaxableValuation[Taxable Utilities],TaxableValuation[Dist],$C315,TaxableValuation[Tif_NonTIF],$A$4)</f>
        <v>0</v>
      </c>
      <c r="P315" s="8">
        <f>SUMIFS(TaxableValuation[Taxable Other],TaxableValuation[Dist],$C315,TaxableValuation[Tif_NonTIF],$A$4)</f>
        <v>0</v>
      </c>
      <c r="Q315" s="8">
        <f>SUMIFS(TaxableValuation[Taxable Gross],TaxableValuation[Dist],$C315,TaxableValuation[Tif_NonTIF],$A$4)</f>
        <v>13178738</v>
      </c>
      <c r="R315" s="8">
        <f>SUMIFS(TaxableValuation[Taxable Military Exempt],TaxableValuation[Dist],$C315,TaxableValuation[Tif_NonTIF],$A$4)</f>
        <v>0</v>
      </c>
      <c r="S315" s="8">
        <f>SUMIFS(TaxableValuation[Taxable Net],TaxableValuation[Dist],$C315,TaxableValuation[Tif_NonTIF],$A$4)</f>
        <v>13178738</v>
      </c>
      <c r="T315" s="8">
        <f>SUMIFS(TaxableValuation[Taxable Gas &amp; Elec Utilities],TaxableValuation[Dist],$C315,TaxableValuation[Tif_NonTIF],$A$4)</f>
        <v>0</v>
      </c>
      <c r="U315" s="8">
        <f t="shared" si="4"/>
        <v>13178738</v>
      </c>
    </row>
    <row r="316" spans="1:21" x14ac:dyDescent="0.25">
      <c r="A316">
        <f>'Assessed Non-TIF'!A316</f>
        <v>2024</v>
      </c>
      <c r="B316" t="str">
        <f>'Assessed Non-TIF'!B316</f>
        <v>01</v>
      </c>
      <c r="C316" t="str">
        <f>'Assessed Non-TIF'!C316</f>
        <v>6943</v>
      </c>
      <c r="D316" t="str">
        <f>'Assessed Non-TIF'!D316</f>
        <v>6943</v>
      </c>
      <c r="E316" t="str">
        <f>'Assessed Non-TIF'!E316</f>
        <v>WEST CENTRAL</v>
      </c>
      <c r="F316" t="str">
        <f>'Assessed Non-TIF'!F316</f>
        <v>West Central</v>
      </c>
      <c r="G316" s="8">
        <f>SUMIFS(TaxableValuation[Taxable Residential],TaxableValuation[Dist],$C316,TaxableValuation[Tif_NonTIF],$A$4)</f>
        <v>0</v>
      </c>
      <c r="H316" s="8">
        <f>SUMIFS(TaxableValuation[Taxable Ag Land],TaxableValuation[Dist],$C316,TaxableValuation[Tif_NonTIF],$A$4)</f>
        <v>0</v>
      </c>
      <c r="I316" s="8">
        <f>SUMIFS(TaxableValuation[Taxable Ag Building],TaxableValuation[Dist],$C316,TaxableValuation[Tif_NonTIF],$A$4)</f>
        <v>0</v>
      </c>
      <c r="J316" s="8">
        <f>SUMIFS(TaxableValuation[Taxable Commercial],TaxableValuation[Dist],$C316,TaxableValuation[Tif_NonTIF],$A$4)</f>
        <v>1774790</v>
      </c>
      <c r="K316" s="8">
        <f>SUMIFS(TaxableValuation[Taxable Industrial],TaxableValuation[Dist],$C316,TaxableValuation[Tif_NonTIF],$A$4)</f>
        <v>0</v>
      </c>
      <c r="L316" s="8">
        <f>SUMIFS(TaxableValuation[Taxable Reserved],TaxableValuation[Dist],$C316,TaxableValuation[Tif_NonTIF],$A$4)</f>
        <v>0</v>
      </c>
      <c r="M316" s="8">
        <f>SUMIFS(TaxableValuation[Taxable Reserved2],TaxableValuation[Dist],$C316,TaxableValuation[Tif_NonTIF],$A$4)</f>
        <v>0</v>
      </c>
      <c r="N316" s="8">
        <f>SUMIFS(TaxableValuation[Taxable Railroads],TaxableValuation[Dist],$C316,TaxableValuation[Tif_NonTIF],$A$4)</f>
        <v>0</v>
      </c>
      <c r="O316" s="8">
        <f>SUMIFS(TaxableValuation[Taxable Utilities],TaxableValuation[Dist],$C316,TaxableValuation[Tif_NonTIF],$A$4)</f>
        <v>0</v>
      </c>
      <c r="P316" s="8">
        <f>SUMIFS(TaxableValuation[Taxable Other],TaxableValuation[Dist],$C316,TaxableValuation[Tif_NonTIF],$A$4)</f>
        <v>0</v>
      </c>
      <c r="Q316" s="8">
        <f>SUMIFS(TaxableValuation[Taxable Gross],TaxableValuation[Dist],$C316,TaxableValuation[Tif_NonTIF],$A$4)</f>
        <v>1774790</v>
      </c>
      <c r="R316" s="8">
        <f>SUMIFS(TaxableValuation[Taxable Military Exempt],TaxableValuation[Dist],$C316,TaxableValuation[Tif_NonTIF],$A$4)</f>
        <v>0</v>
      </c>
      <c r="S316" s="8">
        <f>SUMIFS(TaxableValuation[Taxable Net],TaxableValuation[Dist],$C316,TaxableValuation[Tif_NonTIF],$A$4)</f>
        <v>1774790</v>
      </c>
      <c r="T316" s="8">
        <f>SUMIFS(TaxableValuation[Taxable Gas &amp; Elec Utilities],TaxableValuation[Dist],$C316,TaxableValuation[Tif_NonTIF],$A$4)</f>
        <v>0</v>
      </c>
      <c r="U316" s="8">
        <f t="shared" si="4"/>
        <v>1774790</v>
      </c>
    </row>
    <row r="317" spans="1:21" x14ac:dyDescent="0.25">
      <c r="A317">
        <f>'Assessed Non-TIF'!A317</f>
        <v>2024</v>
      </c>
      <c r="B317" t="str">
        <f>'Assessed Non-TIF'!B317</f>
        <v>11</v>
      </c>
      <c r="C317" t="str">
        <f>'Assessed Non-TIF'!C317</f>
        <v>6264</v>
      </c>
      <c r="D317" t="str">
        <f>'Assessed Non-TIF'!D317</f>
        <v>6264</v>
      </c>
      <c r="E317" t="str">
        <f>'Assessed Non-TIF'!E317</f>
        <v>WEST CENTRAL VALLEY</v>
      </c>
      <c r="F317" t="str">
        <f>'Assessed Non-TIF'!F317</f>
        <v>West Central Valley</v>
      </c>
      <c r="G317" s="8">
        <f>SUMIFS(TaxableValuation[Taxable Residential],TaxableValuation[Dist],$C317,TaxableValuation[Tif_NonTIF],$A$4)</f>
        <v>52645771</v>
      </c>
      <c r="H317" s="8">
        <f>SUMIFS(TaxableValuation[Taxable Ag Land],TaxableValuation[Dist],$C317,TaxableValuation[Tif_NonTIF],$A$4)</f>
        <v>311061</v>
      </c>
      <c r="I317" s="8">
        <f>SUMIFS(TaxableValuation[Taxable Ag Building],TaxableValuation[Dist],$C317,TaxableValuation[Tif_NonTIF],$A$4)</f>
        <v>7906</v>
      </c>
      <c r="J317" s="8">
        <f>SUMIFS(TaxableValuation[Taxable Commercial],TaxableValuation[Dist],$C317,TaxableValuation[Tif_NonTIF],$A$4)</f>
        <v>26038496</v>
      </c>
      <c r="K317" s="8">
        <f>SUMIFS(TaxableValuation[Taxable Industrial],TaxableValuation[Dist],$C317,TaxableValuation[Tif_NonTIF],$A$4)</f>
        <v>36853522</v>
      </c>
      <c r="L317" s="8">
        <f>SUMIFS(TaxableValuation[Taxable Reserved],TaxableValuation[Dist],$C317,TaxableValuation[Tif_NonTIF],$A$4)</f>
        <v>0</v>
      </c>
      <c r="M317" s="8">
        <f>SUMIFS(TaxableValuation[Taxable Reserved2],TaxableValuation[Dist],$C317,TaxableValuation[Tif_NonTIF],$A$4)</f>
        <v>0</v>
      </c>
      <c r="N317" s="8">
        <f>SUMIFS(TaxableValuation[Taxable Railroads],TaxableValuation[Dist],$C317,TaxableValuation[Tif_NonTIF],$A$4)</f>
        <v>0</v>
      </c>
      <c r="O317" s="8">
        <f>SUMIFS(TaxableValuation[Taxable Utilities],TaxableValuation[Dist],$C317,TaxableValuation[Tif_NonTIF],$A$4)</f>
        <v>0</v>
      </c>
      <c r="P317" s="8">
        <f>SUMIFS(TaxableValuation[Taxable Other],TaxableValuation[Dist],$C317,TaxableValuation[Tif_NonTIF],$A$4)</f>
        <v>0</v>
      </c>
      <c r="Q317" s="8">
        <f>SUMIFS(TaxableValuation[Taxable Gross],TaxableValuation[Dist],$C317,TaxableValuation[Tif_NonTIF],$A$4)</f>
        <v>115856756</v>
      </c>
      <c r="R317" s="8">
        <f>SUMIFS(TaxableValuation[Taxable Military Exempt],TaxableValuation[Dist],$C317,TaxableValuation[Tif_NonTIF],$A$4)</f>
        <v>0</v>
      </c>
      <c r="S317" s="8">
        <f>SUMIFS(TaxableValuation[Taxable Net],TaxableValuation[Dist],$C317,TaxableValuation[Tif_NonTIF],$A$4)</f>
        <v>115856756</v>
      </c>
      <c r="T317" s="8">
        <f>SUMIFS(TaxableValuation[Taxable Gas &amp; Elec Utilities],TaxableValuation[Dist],$C317,TaxableValuation[Tif_NonTIF],$A$4)</f>
        <v>0</v>
      </c>
      <c r="U317" s="8">
        <f t="shared" si="4"/>
        <v>115856756</v>
      </c>
    </row>
    <row r="318" spans="1:21" x14ac:dyDescent="0.25">
      <c r="A318">
        <f>'Assessed Non-TIF'!A318</f>
        <v>2024</v>
      </c>
      <c r="B318" t="str">
        <f>'Assessed Non-TIF'!B318</f>
        <v>01</v>
      </c>
      <c r="C318" t="str">
        <f>'Assessed Non-TIF'!C318</f>
        <v>6950</v>
      </c>
      <c r="D318" t="str">
        <f>'Assessed Non-TIF'!D318</f>
        <v>6950</v>
      </c>
      <c r="E318" t="str">
        <f>'Assessed Non-TIF'!E318</f>
        <v>WEST DELAWARE CO</v>
      </c>
      <c r="F318" t="str">
        <f>'Assessed Non-TIF'!F318</f>
        <v>West Delaware Co</v>
      </c>
      <c r="G318" s="8">
        <f>SUMIFS(TaxableValuation[Taxable Residential],TaxableValuation[Dist],$C318,TaxableValuation[Tif_NonTIF],$A$4)</f>
        <v>12427766</v>
      </c>
      <c r="H318" s="8">
        <f>SUMIFS(TaxableValuation[Taxable Ag Land],TaxableValuation[Dist],$C318,TaxableValuation[Tif_NonTIF],$A$4)</f>
        <v>0</v>
      </c>
      <c r="I318" s="8">
        <f>SUMIFS(TaxableValuation[Taxable Ag Building],TaxableValuation[Dist],$C318,TaxableValuation[Tif_NonTIF],$A$4)</f>
        <v>0</v>
      </c>
      <c r="J318" s="8">
        <f>SUMIFS(TaxableValuation[Taxable Commercial],TaxableValuation[Dist],$C318,TaxableValuation[Tif_NonTIF],$A$4)</f>
        <v>10626359</v>
      </c>
      <c r="K318" s="8">
        <f>SUMIFS(TaxableValuation[Taxable Industrial],TaxableValuation[Dist],$C318,TaxableValuation[Tif_NonTIF],$A$4)</f>
        <v>2183562</v>
      </c>
      <c r="L318" s="8">
        <f>SUMIFS(TaxableValuation[Taxable Reserved],TaxableValuation[Dist],$C318,TaxableValuation[Tif_NonTIF],$A$4)</f>
        <v>0</v>
      </c>
      <c r="M318" s="8">
        <f>SUMIFS(TaxableValuation[Taxable Reserved2],TaxableValuation[Dist],$C318,TaxableValuation[Tif_NonTIF],$A$4)</f>
        <v>0</v>
      </c>
      <c r="N318" s="8">
        <f>SUMIFS(TaxableValuation[Taxable Railroads],TaxableValuation[Dist],$C318,TaxableValuation[Tif_NonTIF],$A$4)</f>
        <v>0</v>
      </c>
      <c r="O318" s="8">
        <f>SUMIFS(TaxableValuation[Taxable Utilities],TaxableValuation[Dist],$C318,TaxableValuation[Tif_NonTIF],$A$4)</f>
        <v>0</v>
      </c>
      <c r="P318" s="8">
        <f>SUMIFS(TaxableValuation[Taxable Other],TaxableValuation[Dist],$C318,TaxableValuation[Tif_NonTIF],$A$4)</f>
        <v>0</v>
      </c>
      <c r="Q318" s="8">
        <f>SUMIFS(TaxableValuation[Taxable Gross],TaxableValuation[Dist],$C318,TaxableValuation[Tif_NonTIF],$A$4)</f>
        <v>25237687</v>
      </c>
      <c r="R318" s="8">
        <f>SUMIFS(TaxableValuation[Taxable Military Exempt],TaxableValuation[Dist],$C318,TaxableValuation[Tif_NonTIF],$A$4)</f>
        <v>0</v>
      </c>
      <c r="S318" s="8">
        <f>SUMIFS(TaxableValuation[Taxable Net],TaxableValuation[Dist],$C318,TaxableValuation[Tif_NonTIF],$A$4)</f>
        <v>25237687</v>
      </c>
      <c r="T318" s="8">
        <f>SUMIFS(TaxableValuation[Taxable Gas &amp; Elec Utilities],TaxableValuation[Dist],$C318,TaxableValuation[Tif_NonTIF],$A$4)</f>
        <v>0</v>
      </c>
      <c r="U318" s="8">
        <f t="shared" si="4"/>
        <v>25237687</v>
      </c>
    </row>
    <row r="319" spans="1:21" x14ac:dyDescent="0.25">
      <c r="A319">
        <f>'Assessed Non-TIF'!A319</f>
        <v>2024</v>
      </c>
      <c r="B319" t="str">
        <f>'Assessed Non-TIF'!B319</f>
        <v>11</v>
      </c>
      <c r="C319" t="str">
        <f>'Assessed Non-TIF'!C319</f>
        <v>6957</v>
      </c>
      <c r="D319" t="str">
        <f>'Assessed Non-TIF'!D319</f>
        <v>6957</v>
      </c>
      <c r="E319" t="str">
        <f>'Assessed Non-TIF'!E319</f>
        <v>WEST DES MOINES</v>
      </c>
      <c r="F319" t="str">
        <f>'Assessed Non-TIF'!F319</f>
        <v>West Des Moines</v>
      </c>
      <c r="G319" s="8">
        <f>SUMIFS(TaxableValuation[Taxable Residential],TaxableValuation[Dist],$C319,TaxableValuation[Tif_NonTIF],$A$4)</f>
        <v>10533671</v>
      </c>
      <c r="H319" s="8">
        <f>SUMIFS(TaxableValuation[Taxable Ag Land],TaxableValuation[Dist],$C319,TaxableValuation[Tif_NonTIF],$A$4)</f>
        <v>0</v>
      </c>
      <c r="I319" s="8">
        <f>SUMIFS(TaxableValuation[Taxable Ag Building],TaxableValuation[Dist],$C319,TaxableValuation[Tif_NonTIF],$A$4)</f>
        <v>0</v>
      </c>
      <c r="J319" s="8">
        <f>SUMIFS(TaxableValuation[Taxable Commercial],TaxableValuation[Dist],$C319,TaxableValuation[Tif_NonTIF],$A$4)</f>
        <v>324835034</v>
      </c>
      <c r="K319" s="8">
        <f>SUMIFS(TaxableValuation[Taxable Industrial],TaxableValuation[Dist],$C319,TaxableValuation[Tif_NonTIF],$A$4)</f>
        <v>3682424</v>
      </c>
      <c r="L319" s="8">
        <f>SUMIFS(TaxableValuation[Taxable Reserved],TaxableValuation[Dist],$C319,TaxableValuation[Tif_NonTIF],$A$4)</f>
        <v>0</v>
      </c>
      <c r="M319" s="8">
        <f>SUMIFS(TaxableValuation[Taxable Reserved2],TaxableValuation[Dist],$C319,TaxableValuation[Tif_NonTIF],$A$4)</f>
        <v>0</v>
      </c>
      <c r="N319" s="8">
        <f>SUMIFS(TaxableValuation[Taxable Railroads],TaxableValuation[Dist],$C319,TaxableValuation[Tif_NonTIF],$A$4)</f>
        <v>0</v>
      </c>
      <c r="O319" s="8">
        <f>SUMIFS(TaxableValuation[Taxable Utilities],TaxableValuation[Dist],$C319,TaxableValuation[Tif_NonTIF],$A$4)</f>
        <v>0</v>
      </c>
      <c r="P319" s="8">
        <f>SUMIFS(TaxableValuation[Taxable Other],TaxableValuation[Dist],$C319,TaxableValuation[Tif_NonTIF],$A$4)</f>
        <v>0</v>
      </c>
      <c r="Q319" s="8">
        <f>SUMIFS(TaxableValuation[Taxable Gross],TaxableValuation[Dist],$C319,TaxableValuation[Tif_NonTIF],$A$4)</f>
        <v>339051129</v>
      </c>
      <c r="R319" s="8">
        <f>SUMIFS(TaxableValuation[Taxable Military Exempt],TaxableValuation[Dist],$C319,TaxableValuation[Tif_NonTIF],$A$4)</f>
        <v>0</v>
      </c>
      <c r="S319" s="8">
        <f>SUMIFS(TaxableValuation[Taxable Net],TaxableValuation[Dist],$C319,TaxableValuation[Tif_NonTIF],$A$4)</f>
        <v>339051129</v>
      </c>
      <c r="T319" s="8">
        <f>SUMIFS(TaxableValuation[Taxable Gas &amp; Elec Utilities],TaxableValuation[Dist],$C319,TaxableValuation[Tif_NonTIF],$A$4)</f>
        <v>0</v>
      </c>
      <c r="U319" s="8">
        <f t="shared" si="4"/>
        <v>339051129</v>
      </c>
    </row>
    <row r="320" spans="1:21" x14ac:dyDescent="0.25">
      <c r="A320">
        <f>'Assessed Non-TIF'!A320</f>
        <v>2024</v>
      </c>
      <c r="B320" t="str">
        <f>'Assessed Non-TIF'!B320</f>
        <v>07</v>
      </c>
      <c r="C320" t="str">
        <f>'Assessed Non-TIF'!C320</f>
        <v>5922</v>
      </c>
      <c r="D320" t="str">
        <f>'Assessed Non-TIF'!D320</f>
        <v>5922</v>
      </c>
      <c r="E320" t="str">
        <f>'Assessed Non-TIF'!E320</f>
        <v>WEST FORK</v>
      </c>
      <c r="F320" t="str">
        <f>'Assessed Non-TIF'!F320</f>
        <v>West Fork</v>
      </c>
      <c r="G320" s="8">
        <f>SUMIFS(TaxableValuation[Taxable Residential],TaxableValuation[Dist],$C320,TaxableValuation[Tif_NonTIF],$A$4)</f>
        <v>6449063</v>
      </c>
      <c r="H320" s="8">
        <f>SUMIFS(TaxableValuation[Taxable Ag Land],TaxableValuation[Dist],$C320,TaxableValuation[Tif_NonTIF],$A$4)</f>
        <v>52393</v>
      </c>
      <c r="I320" s="8">
        <f>SUMIFS(TaxableValuation[Taxable Ag Building],TaxableValuation[Dist],$C320,TaxableValuation[Tif_NonTIF],$A$4)</f>
        <v>0</v>
      </c>
      <c r="J320" s="8">
        <f>SUMIFS(TaxableValuation[Taxable Commercial],TaxableValuation[Dist],$C320,TaxableValuation[Tif_NonTIF],$A$4)</f>
        <v>2055821</v>
      </c>
      <c r="K320" s="8">
        <f>SUMIFS(TaxableValuation[Taxable Industrial],TaxableValuation[Dist],$C320,TaxableValuation[Tif_NonTIF],$A$4)</f>
        <v>0</v>
      </c>
      <c r="L320" s="8">
        <f>SUMIFS(TaxableValuation[Taxable Reserved],TaxableValuation[Dist],$C320,TaxableValuation[Tif_NonTIF],$A$4)</f>
        <v>0</v>
      </c>
      <c r="M320" s="8">
        <f>SUMIFS(TaxableValuation[Taxable Reserved2],TaxableValuation[Dist],$C320,TaxableValuation[Tif_NonTIF],$A$4)</f>
        <v>0</v>
      </c>
      <c r="N320" s="8">
        <f>SUMIFS(TaxableValuation[Taxable Railroads],TaxableValuation[Dist],$C320,TaxableValuation[Tif_NonTIF],$A$4)</f>
        <v>0</v>
      </c>
      <c r="O320" s="8">
        <f>SUMIFS(TaxableValuation[Taxable Utilities],TaxableValuation[Dist],$C320,TaxableValuation[Tif_NonTIF],$A$4)</f>
        <v>0</v>
      </c>
      <c r="P320" s="8">
        <f>SUMIFS(TaxableValuation[Taxable Other],TaxableValuation[Dist],$C320,TaxableValuation[Tif_NonTIF],$A$4)</f>
        <v>0</v>
      </c>
      <c r="Q320" s="8">
        <f>SUMIFS(TaxableValuation[Taxable Gross],TaxableValuation[Dist],$C320,TaxableValuation[Tif_NonTIF],$A$4)</f>
        <v>8557277</v>
      </c>
      <c r="R320" s="8">
        <f>SUMIFS(TaxableValuation[Taxable Military Exempt],TaxableValuation[Dist],$C320,TaxableValuation[Tif_NonTIF],$A$4)</f>
        <v>0</v>
      </c>
      <c r="S320" s="8">
        <f>SUMIFS(TaxableValuation[Taxable Net],TaxableValuation[Dist],$C320,TaxableValuation[Tif_NonTIF],$A$4)</f>
        <v>8557277</v>
      </c>
      <c r="T320" s="8">
        <f>SUMIFS(TaxableValuation[Taxable Gas &amp; Elec Utilities],TaxableValuation[Dist],$C320,TaxableValuation[Tif_NonTIF],$A$4)</f>
        <v>0</v>
      </c>
      <c r="U320" s="8">
        <f t="shared" si="4"/>
        <v>8557277</v>
      </c>
    </row>
    <row r="321" spans="1:21" x14ac:dyDescent="0.25">
      <c r="A321">
        <f>'Assessed Non-TIF'!A321</f>
        <v>2024</v>
      </c>
      <c r="B321" t="str">
        <f>'Assessed Non-TIF'!B321</f>
        <v>07</v>
      </c>
      <c r="C321" t="str">
        <f>'Assessed Non-TIF'!C321</f>
        <v>0819</v>
      </c>
      <c r="D321" t="str">
        <f>'Assessed Non-TIF'!D321</f>
        <v>0819</v>
      </c>
      <c r="E321" t="str">
        <f>'Assessed Non-TIF'!E321</f>
        <v>WEST HANCOCK</v>
      </c>
      <c r="F321" t="str">
        <f>'Assessed Non-TIF'!F321</f>
        <v>West Hancock</v>
      </c>
      <c r="G321" s="8">
        <f>SUMIFS(TaxableValuation[Taxable Residential],TaxableValuation[Dist],$C321,TaxableValuation[Tif_NonTIF],$A$4)</f>
        <v>0</v>
      </c>
      <c r="H321" s="8">
        <f>SUMIFS(TaxableValuation[Taxable Ag Land],TaxableValuation[Dist],$C321,TaxableValuation[Tif_NonTIF],$A$4)</f>
        <v>0</v>
      </c>
      <c r="I321" s="8">
        <f>SUMIFS(TaxableValuation[Taxable Ag Building],TaxableValuation[Dist],$C321,TaxableValuation[Tif_NonTIF],$A$4)</f>
        <v>0</v>
      </c>
      <c r="J321" s="8">
        <f>SUMIFS(TaxableValuation[Taxable Commercial],TaxableValuation[Dist],$C321,TaxableValuation[Tif_NonTIF],$A$4)</f>
        <v>12940</v>
      </c>
      <c r="K321" s="8">
        <f>SUMIFS(TaxableValuation[Taxable Industrial],TaxableValuation[Dist],$C321,TaxableValuation[Tif_NonTIF],$A$4)</f>
        <v>0</v>
      </c>
      <c r="L321" s="8">
        <f>SUMIFS(TaxableValuation[Taxable Reserved],TaxableValuation[Dist],$C321,TaxableValuation[Tif_NonTIF],$A$4)</f>
        <v>0</v>
      </c>
      <c r="M321" s="8">
        <f>SUMIFS(TaxableValuation[Taxable Reserved2],TaxableValuation[Dist],$C321,TaxableValuation[Tif_NonTIF],$A$4)</f>
        <v>0</v>
      </c>
      <c r="N321" s="8">
        <f>SUMIFS(TaxableValuation[Taxable Railroads],TaxableValuation[Dist],$C321,TaxableValuation[Tif_NonTIF],$A$4)</f>
        <v>0</v>
      </c>
      <c r="O321" s="8">
        <f>SUMIFS(TaxableValuation[Taxable Utilities],TaxableValuation[Dist],$C321,TaxableValuation[Tif_NonTIF],$A$4)</f>
        <v>0</v>
      </c>
      <c r="P321" s="8">
        <f>SUMIFS(TaxableValuation[Taxable Other],TaxableValuation[Dist],$C321,TaxableValuation[Tif_NonTIF],$A$4)</f>
        <v>0</v>
      </c>
      <c r="Q321" s="8">
        <f>SUMIFS(TaxableValuation[Taxable Gross],TaxableValuation[Dist],$C321,TaxableValuation[Tif_NonTIF],$A$4)</f>
        <v>12940</v>
      </c>
      <c r="R321" s="8">
        <f>SUMIFS(TaxableValuation[Taxable Military Exempt],TaxableValuation[Dist],$C321,TaxableValuation[Tif_NonTIF],$A$4)</f>
        <v>0</v>
      </c>
      <c r="S321" s="8">
        <f>SUMIFS(TaxableValuation[Taxable Net],TaxableValuation[Dist],$C321,TaxableValuation[Tif_NonTIF],$A$4)</f>
        <v>12940</v>
      </c>
      <c r="T321" s="8">
        <f>SUMIFS(TaxableValuation[Taxable Gas &amp; Elec Utilities],TaxableValuation[Dist],$C321,TaxableValuation[Tif_NonTIF],$A$4)</f>
        <v>0</v>
      </c>
      <c r="U321" s="8">
        <f t="shared" si="4"/>
        <v>12940</v>
      </c>
    </row>
    <row r="322" spans="1:21" x14ac:dyDescent="0.25">
      <c r="A322">
        <f>'Assessed Non-TIF'!A322</f>
        <v>2024</v>
      </c>
      <c r="B322" t="str">
        <f>'Assessed Non-TIF'!B322</f>
        <v>13</v>
      </c>
      <c r="C322" t="str">
        <f>'Assessed Non-TIF'!C322</f>
        <v>6969</v>
      </c>
      <c r="D322" t="str">
        <f>'Assessed Non-TIF'!D322</f>
        <v>6969</v>
      </c>
      <c r="E322" t="str">
        <f>'Assessed Non-TIF'!E322</f>
        <v>WEST HARRISON</v>
      </c>
      <c r="F322" t="str">
        <f>'Assessed Non-TIF'!F322</f>
        <v>West Harrison</v>
      </c>
      <c r="G322" s="8">
        <f>SUMIFS(TaxableValuation[Taxable Residential],TaxableValuation[Dist],$C322,TaxableValuation[Tif_NonTIF],$A$4)</f>
        <v>0</v>
      </c>
      <c r="H322" s="8">
        <f>SUMIFS(TaxableValuation[Taxable Ag Land],TaxableValuation[Dist],$C322,TaxableValuation[Tif_NonTIF],$A$4)</f>
        <v>0</v>
      </c>
      <c r="I322" s="8">
        <f>SUMIFS(TaxableValuation[Taxable Ag Building],TaxableValuation[Dist],$C322,TaxableValuation[Tif_NonTIF],$A$4)</f>
        <v>0</v>
      </c>
      <c r="J322" s="8">
        <f>SUMIFS(TaxableValuation[Taxable Commercial],TaxableValuation[Dist],$C322,TaxableValuation[Tif_NonTIF],$A$4)</f>
        <v>0</v>
      </c>
      <c r="K322" s="8">
        <f>SUMIFS(TaxableValuation[Taxable Industrial],TaxableValuation[Dist],$C322,TaxableValuation[Tif_NonTIF],$A$4)</f>
        <v>0</v>
      </c>
      <c r="L322" s="8">
        <f>SUMIFS(TaxableValuation[Taxable Reserved],TaxableValuation[Dist],$C322,TaxableValuation[Tif_NonTIF],$A$4)</f>
        <v>0</v>
      </c>
      <c r="M322" s="8">
        <f>SUMIFS(TaxableValuation[Taxable Reserved2],TaxableValuation[Dist],$C322,TaxableValuation[Tif_NonTIF],$A$4)</f>
        <v>0</v>
      </c>
      <c r="N322" s="8">
        <f>SUMIFS(TaxableValuation[Taxable Railroads],TaxableValuation[Dist],$C322,TaxableValuation[Tif_NonTIF],$A$4)</f>
        <v>0</v>
      </c>
      <c r="O322" s="8">
        <f>SUMIFS(TaxableValuation[Taxable Utilities],TaxableValuation[Dist],$C322,TaxableValuation[Tif_NonTIF],$A$4)</f>
        <v>0</v>
      </c>
      <c r="P322" s="8">
        <f>SUMIFS(TaxableValuation[Taxable Other],TaxableValuation[Dist],$C322,TaxableValuation[Tif_NonTIF],$A$4)</f>
        <v>0</v>
      </c>
      <c r="Q322" s="8">
        <f>SUMIFS(TaxableValuation[Taxable Gross],TaxableValuation[Dist],$C322,TaxableValuation[Tif_NonTIF],$A$4)</f>
        <v>0</v>
      </c>
      <c r="R322" s="8">
        <f>SUMIFS(TaxableValuation[Taxable Military Exempt],TaxableValuation[Dist],$C322,TaxableValuation[Tif_NonTIF],$A$4)</f>
        <v>0</v>
      </c>
      <c r="S322" s="8">
        <f>SUMIFS(TaxableValuation[Taxable Net],TaxableValuation[Dist],$C322,TaxableValuation[Tif_NonTIF],$A$4)</f>
        <v>0</v>
      </c>
      <c r="T322" s="8">
        <f>SUMIFS(TaxableValuation[Taxable Gas &amp; Elec Utilities],TaxableValuation[Dist],$C322,TaxableValuation[Tif_NonTIF],$A$4)</f>
        <v>0</v>
      </c>
      <c r="U322" s="8">
        <f t="shared" si="4"/>
        <v>0</v>
      </c>
    </row>
    <row r="323" spans="1:21" x14ac:dyDescent="0.25">
      <c r="A323">
        <f>'Assessed Non-TIF'!A323</f>
        <v>2024</v>
      </c>
      <c r="B323" t="str">
        <f>'Assessed Non-TIF'!B323</f>
        <v>09</v>
      </c>
      <c r="C323" t="str">
        <f>'Assessed Non-TIF'!C323</f>
        <v>6975</v>
      </c>
      <c r="D323" t="str">
        <f>'Assessed Non-TIF'!D323</f>
        <v>6975</v>
      </c>
      <c r="E323" t="str">
        <f>'Assessed Non-TIF'!E323</f>
        <v>WEST LIBERTY</v>
      </c>
      <c r="F323" t="str">
        <f>'Assessed Non-TIF'!F323</f>
        <v>West Liberty</v>
      </c>
      <c r="G323" s="8">
        <f>SUMIFS(TaxableValuation[Taxable Residential],TaxableValuation[Dist],$C323,TaxableValuation[Tif_NonTIF],$A$4)</f>
        <v>14552962</v>
      </c>
      <c r="H323" s="8">
        <f>SUMIFS(TaxableValuation[Taxable Ag Land],TaxableValuation[Dist],$C323,TaxableValuation[Tif_NonTIF],$A$4)</f>
        <v>98</v>
      </c>
      <c r="I323" s="8">
        <f>SUMIFS(TaxableValuation[Taxable Ag Building],TaxableValuation[Dist],$C323,TaxableValuation[Tif_NonTIF],$A$4)</f>
        <v>0</v>
      </c>
      <c r="J323" s="8">
        <f>SUMIFS(TaxableValuation[Taxable Commercial],TaxableValuation[Dist],$C323,TaxableValuation[Tif_NonTIF],$A$4)</f>
        <v>1154367</v>
      </c>
      <c r="K323" s="8">
        <f>SUMIFS(TaxableValuation[Taxable Industrial],TaxableValuation[Dist],$C323,TaxableValuation[Tif_NonTIF],$A$4)</f>
        <v>402571</v>
      </c>
      <c r="L323" s="8">
        <f>SUMIFS(TaxableValuation[Taxable Reserved],TaxableValuation[Dist],$C323,TaxableValuation[Tif_NonTIF],$A$4)</f>
        <v>0</v>
      </c>
      <c r="M323" s="8">
        <f>SUMIFS(TaxableValuation[Taxable Reserved2],TaxableValuation[Dist],$C323,TaxableValuation[Tif_NonTIF],$A$4)</f>
        <v>0</v>
      </c>
      <c r="N323" s="8">
        <f>SUMIFS(TaxableValuation[Taxable Railroads],TaxableValuation[Dist],$C323,TaxableValuation[Tif_NonTIF],$A$4)</f>
        <v>0</v>
      </c>
      <c r="O323" s="8">
        <f>SUMIFS(TaxableValuation[Taxable Utilities],TaxableValuation[Dist],$C323,TaxableValuation[Tif_NonTIF],$A$4)</f>
        <v>0</v>
      </c>
      <c r="P323" s="8">
        <f>SUMIFS(TaxableValuation[Taxable Other],TaxableValuation[Dist],$C323,TaxableValuation[Tif_NonTIF],$A$4)</f>
        <v>0</v>
      </c>
      <c r="Q323" s="8">
        <f>SUMIFS(TaxableValuation[Taxable Gross],TaxableValuation[Dist],$C323,TaxableValuation[Tif_NonTIF],$A$4)</f>
        <v>16109998</v>
      </c>
      <c r="R323" s="8">
        <f>SUMIFS(TaxableValuation[Taxable Military Exempt],TaxableValuation[Dist],$C323,TaxableValuation[Tif_NonTIF],$A$4)</f>
        <v>0</v>
      </c>
      <c r="S323" s="8">
        <f>SUMIFS(TaxableValuation[Taxable Net],TaxableValuation[Dist],$C323,TaxableValuation[Tif_NonTIF],$A$4)</f>
        <v>16109998</v>
      </c>
      <c r="T323" s="8">
        <f>SUMIFS(TaxableValuation[Taxable Gas &amp; Elec Utilities],TaxableValuation[Dist],$C323,TaxableValuation[Tif_NonTIF],$A$4)</f>
        <v>0</v>
      </c>
      <c r="U323" s="8">
        <f t="shared" si="4"/>
        <v>16109998</v>
      </c>
    </row>
    <row r="324" spans="1:21" x14ac:dyDescent="0.25">
      <c r="A324">
        <f>'Assessed Non-TIF'!A324</f>
        <v>2024</v>
      </c>
      <c r="B324" t="str">
        <f>'Assessed Non-TIF'!B324</f>
        <v>12</v>
      </c>
      <c r="C324" t="str">
        <f>'Assessed Non-TIF'!C324</f>
        <v>6983</v>
      </c>
      <c r="D324" t="str">
        <f>'Assessed Non-TIF'!D324</f>
        <v>6983</v>
      </c>
      <c r="E324" t="str">
        <f>'Assessed Non-TIF'!E324</f>
        <v>WEST LYON</v>
      </c>
      <c r="F324" t="str">
        <f>'Assessed Non-TIF'!F324</f>
        <v>West Lyon</v>
      </c>
      <c r="G324" s="8">
        <f>SUMIFS(TaxableValuation[Taxable Residential],TaxableValuation[Dist],$C324,TaxableValuation[Tif_NonTIF],$A$4)</f>
        <v>890402</v>
      </c>
      <c r="H324" s="8">
        <f>SUMIFS(TaxableValuation[Taxable Ag Land],TaxableValuation[Dist],$C324,TaxableValuation[Tif_NonTIF],$A$4)</f>
        <v>0</v>
      </c>
      <c r="I324" s="8">
        <f>SUMIFS(TaxableValuation[Taxable Ag Building],TaxableValuation[Dist],$C324,TaxableValuation[Tif_NonTIF],$A$4)</f>
        <v>0</v>
      </c>
      <c r="J324" s="8">
        <f>SUMIFS(TaxableValuation[Taxable Commercial],TaxableValuation[Dist],$C324,TaxableValuation[Tif_NonTIF],$A$4)</f>
        <v>32004815</v>
      </c>
      <c r="K324" s="8">
        <f>SUMIFS(TaxableValuation[Taxable Industrial],TaxableValuation[Dist],$C324,TaxableValuation[Tif_NonTIF],$A$4)</f>
        <v>3471573</v>
      </c>
      <c r="L324" s="8">
        <f>SUMIFS(TaxableValuation[Taxable Reserved],TaxableValuation[Dist],$C324,TaxableValuation[Tif_NonTIF],$A$4)</f>
        <v>0</v>
      </c>
      <c r="M324" s="8">
        <f>SUMIFS(TaxableValuation[Taxable Reserved2],TaxableValuation[Dist],$C324,TaxableValuation[Tif_NonTIF],$A$4)</f>
        <v>0</v>
      </c>
      <c r="N324" s="8">
        <f>SUMIFS(TaxableValuation[Taxable Railroads],TaxableValuation[Dist],$C324,TaxableValuation[Tif_NonTIF],$A$4)</f>
        <v>0</v>
      </c>
      <c r="O324" s="8">
        <f>SUMIFS(TaxableValuation[Taxable Utilities],TaxableValuation[Dist],$C324,TaxableValuation[Tif_NonTIF],$A$4)</f>
        <v>0</v>
      </c>
      <c r="P324" s="8">
        <f>SUMIFS(TaxableValuation[Taxable Other],TaxableValuation[Dist],$C324,TaxableValuation[Tif_NonTIF],$A$4)</f>
        <v>0</v>
      </c>
      <c r="Q324" s="8">
        <f>SUMIFS(TaxableValuation[Taxable Gross],TaxableValuation[Dist],$C324,TaxableValuation[Tif_NonTIF],$A$4)</f>
        <v>36366790</v>
      </c>
      <c r="R324" s="8">
        <f>SUMIFS(TaxableValuation[Taxable Military Exempt],TaxableValuation[Dist],$C324,TaxableValuation[Tif_NonTIF],$A$4)</f>
        <v>0</v>
      </c>
      <c r="S324" s="8">
        <f>SUMIFS(TaxableValuation[Taxable Net],TaxableValuation[Dist],$C324,TaxableValuation[Tif_NonTIF],$A$4)</f>
        <v>36366790</v>
      </c>
      <c r="T324" s="8">
        <f>SUMIFS(TaxableValuation[Taxable Gas &amp; Elec Utilities],TaxableValuation[Dist],$C324,TaxableValuation[Tif_NonTIF],$A$4)</f>
        <v>0</v>
      </c>
      <c r="U324" s="8">
        <f t="shared" si="4"/>
        <v>36366790</v>
      </c>
    </row>
    <row r="325" spans="1:21" x14ac:dyDescent="0.25">
      <c r="A325">
        <f>'Assessed Non-TIF'!A325</f>
        <v>2024</v>
      </c>
      <c r="B325" t="str">
        <f>'Assessed Non-TIF'!B325</f>
        <v>07</v>
      </c>
      <c r="C325" t="str">
        <f>'Assessed Non-TIF'!C325</f>
        <v>6985</v>
      </c>
      <c r="D325" t="str">
        <f>'Assessed Non-TIF'!D325</f>
        <v>6985</v>
      </c>
      <c r="E325" t="str">
        <f>'Assessed Non-TIF'!E325</f>
        <v>WEST MARSHALL</v>
      </c>
      <c r="F325" t="str">
        <f>'Assessed Non-TIF'!F325</f>
        <v>West Marshall</v>
      </c>
      <c r="G325" s="8">
        <f>SUMIFS(TaxableValuation[Taxable Residential],TaxableValuation[Dist],$C325,TaxableValuation[Tif_NonTIF],$A$4)</f>
        <v>0</v>
      </c>
      <c r="H325" s="8">
        <f>SUMIFS(TaxableValuation[Taxable Ag Land],TaxableValuation[Dist],$C325,TaxableValuation[Tif_NonTIF],$A$4)</f>
        <v>0</v>
      </c>
      <c r="I325" s="8">
        <f>SUMIFS(TaxableValuation[Taxable Ag Building],TaxableValuation[Dist],$C325,TaxableValuation[Tif_NonTIF],$A$4)</f>
        <v>0</v>
      </c>
      <c r="J325" s="8">
        <f>SUMIFS(TaxableValuation[Taxable Commercial],TaxableValuation[Dist],$C325,TaxableValuation[Tif_NonTIF],$A$4)</f>
        <v>0</v>
      </c>
      <c r="K325" s="8">
        <f>SUMIFS(TaxableValuation[Taxable Industrial],TaxableValuation[Dist],$C325,TaxableValuation[Tif_NonTIF],$A$4)</f>
        <v>0</v>
      </c>
      <c r="L325" s="8">
        <f>SUMIFS(TaxableValuation[Taxable Reserved],TaxableValuation[Dist],$C325,TaxableValuation[Tif_NonTIF],$A$4)</f>
        <v>0</v>
      </c>
      <c r="M325" s="8">
        <f>SUMIFS(TaxableValuation[Taxable Reserved2],TaxableValuation[Dist],$C325,TaxableValuation[Tif_NonTIF],$A$4)</f>
        <v>0</v>
      </c>
      <c r="N325" s="8">
        <f>SUMIFS(TaxableValuation[Taxable Railroads],TaxableValuation[Dist],$C325,TaxableValuation[Tif_NonTIF],$A$4)</f>
        <v>0</v>
      </c>
      <c r="O325" s="8">
        <f>SUMIFS(TaxableValuation[Taxable Utilities],TaxableValuation[Dist],$C325,TaxableValuation[Tif_NonTIF],$A$4)</f>
        <v>0</v>
      </c>
      <c r="P325" s="8">
        <f>SUMIFS(TaxableValuation[Taxable Other],TaxableValuation[Dist],$C325,TaxableValuation[Tif_NonTIF],$A$4)</f>
        <v>0</v>
      </c>
      <c r="Q325" s="8">
        <f>SUMIFS(TaxableValuation[Taxable Gross],TaxableValuation[Dist],$C325,TaxableValuation[Tif_NonTIF],$A$4)</f>
        <v>0</v>
      </c>
      <c r="R325" s="8">
        <f>SUMIFS(TaxableValuation[Taxable Military Exempt],TaxableValuation[Dist],$C325,TaxableValuation[Tif_NonTIF],$A$4)</f>
        <v>0</v>
      </c>
      <c r="S325" s="8">
        <f>SUMIFS(TaxableValuation[Taxable Net],TaxableValuation[Dist],$C325,TaxableValuation[Tif_NonTIF],$A$4)</f>
        <v>0</v>
      </c>
      <c r="T325" s="8">
        <f>SUMIFS(TaxableValuation[Taxable Gas &amp; Elec Utilities],TaxableValuation[Dist],$C325,TaxableValuation[Tif_NonTIF],$A$4)</f>
        <v>0</v>
      </c>
      <c r="U325" s="8">
        <f t="shared" si="4"/>
        <v>0</v>
      </c>
    </row>
    <row r="326" spans="1:21" x14ac:dyDescent="0.25">
      <c r="A326">
        <f>'Assessed Non-TIF'!A326</f>
        <v>2024</v>
      </c>
      <c r="B326" t="str">
        <f>'Assessed Non-TIF'!B326</f>
        <v>12</v>
      </c>
      <c r="C326" t="str">
        <f>'Assessed Non-TIF'!C326</f>
        <v>6987</v>
      </c>
      <c r="D326" t="str">
        <f>'Assessed Non-TIF'!D326</f>
        <v>6987</v>
      </c>
      <c r="E326" t="str">
        <f>'Assessed Non-TIF'!E326</f>
        <v>WEST MONONA</v>
      </c>
      <c r="F326" t="str">
        <f>'Assessed Non-TIF'!F326</f>
        <v>West Monona</v>
      </c>
      <c r="G326" s="8">
        <f>SUMIFS(TaxableValuation[Taxable Residential],TaxableValuation[Dist],$C326,TaxableValuation[Tif_NonTIF],$A$4)</f>
        <v>8583023</v>
      </c>
      <c r="H326" s="8">
        <f>SUMIFS(TaxableValuation[Taxable Ag Land],TaxableValuation[Dist],$C326,TaxableValuation[Tif_NonTIF],$A$4)</f>
        <v>389063</v>
      </c>
      <c r="I326" s="8">
        <f>SUMIFS(TaxableValuation[Taxable Ag Building],TaxableValuation[Dist],$C326,TaxableValuation[Tif_NonTIF],$A$4)</f>
        <v>16110</v>
      </c>
      <c r="J326" s="8">
        <f>SUMIFS(TaxableValuation[Taxable Commercial],TaxableValuation[Dist],$C326,TaxableValuation[Tif_NonTIF],$A$4)</f>
        <v>9302656</v>
      </c>
      <c r="K326" s="8">
        <f>SUMIFS(TaxableValuation[Taxable Industrial],TaxableValuation[Dist],$C326,TaxableValuation[Tif_NonTIF],$A$4)</f>
        <v>242242</v>
      </c>
      <c r="L326" s="8">
        <f>SUMIFS(TaxableValuation[Taxable Reserved],TaxableValuation[Dist],$C326,TaxableValuation[Tif_NonTIF],$A$4)</f>
        <v>0</v>
      </c>
      <c r="M326" s="8">
        <f>SUMIFS(TaxableValuation[Taxable Reserved2],TaxableValuation[Dist],$C326,TaxableValuation[Tif_NonTIF],$A$4)</f>
        <v>0</v>
      </c>
      <c r="N326" s="8">
        <f>SUMIFS(TaxableValuation[Taxable Railroads],TaxableValuation[Dist],$C326,TaxableValuation[Tif_NonTIF],$A$4)</f>
        <v>0</v>
      </c>
      <c r="O326" s="8">
        <f>SUMIFS(TaxableValuation[Taxable Utilities],TaxableValuation[Dist],$C326,TaxableValuation[Tif_NonTIF],$A$4)</f>
        <v>0</v>
      </c>
      <c r="P326" s="8">
        <f>SUMIFS(TaxableValuation[Taxable Other],TaxableValuation[Dist],$C326,TaxableValuation[Tif_NonTIF],$A$4)</f>
        <v>0</v>
      </c>
      <c r="Q326" s="8">
        <f>SUMIFS(TaxableValuation[Taxable Gross],TaxableValuation[Dist],$C326,TaxableValuation[Tif_NonTIF],$A$4)</f>
        <v>18533094</v>
      </c>
      <c r="R326" s="8">
        <f>SUMIFS(TaxableValuation[Taxable Military Exempt],TaxableValuation[Dist],$C326,TaxableValuation[Tif_NonTIF],$A$4)</f>
        <v>0</v>
      </c>
      <c r="S326" s="8">
        <f>SUMIFS(TaxableValuation[Taxable Net],TaxableValuation[Dist],$C326,TaxableValuation[Tif_NonTIF],$A$4)</f>
        <v>18533094</v>
      </c>
      <c r="T326" s="8">
        <f>SUMIFS(TaxableValuation[Taxable Gas &amp; Elec Utilities],TaxableValuation[Dist],$C326,TaxableValuation[Tif_NonTIF],$A$4)</f>
        <v>0</v>
      </c>
      <c r="U326" s="8">
        <f t="shared" si="4"/>
        <v>18533094</v>
      </c>
    </row>
    <row r="327" spans="1:21" x14ac:dyDescent="0.25">
      <c r="A327">
        <f>'Assessed Non-TIF'!A327</f>
        <v>2024</v>
      </c>
      <c r="B327" t="str">
        <f>'Assessed Non-TIF'!B327</f>
        <v>12</v>
      </c>
      <c r="C327" t="str">
        <f>'Assessed Non-TIF'!C327</f>
        <v>6990</v>
      </c>
      <c r="D327" t="str">
        <f>'Assessed Non-TIF'!D327</f>
        <v>6990</v>
      </c>
      <c r="E327" t="str">
        <f>'Assessed Non-TIF'!E327</f>
        <v>WEST SIOUX</v>
      </c>
      <c r="F327" t="str">
        <f>'Assessed Non-TIF'!F327</f>
        <v>West Sioux</v>
      </c>
      <c r="G327" s="8">
        <f>SUMIFS(TaxableValuation[Taxable Residential],TaxableValuation[Dist],$C327,TaxableValuation[Tif_NonTIF],$A$4)</f>
        <v>5703386</v>
      </c>
      <c r="H327" s="8">
        <f>SUMIFS(TaxableValuation[Taxable Ag Land],TaxableValuation[Dist],$C327,TaxableValuation[Tif_NonTIF],$A$4)</f>
        <v>163214</v>
      </c>
      <c r="I327" s="8">
        <f>SUMIFS(TaxableValuation[Taxable Ag Building],TaxableValuation[Dist],$C327,TaxableValuation[Tif_NonTIF],$A$4)</f>
        <v>1430</v>
      </c>
      <c r="J327" s="8">
        <f>SUMIFS(TaxableValuation[Taxable Commercial],TaxableValuation[Dist],$C327,TaxableValuation[Tif_NonTIF],$A$4)</f>
        <v>3751306</v>
      </c>
      <c r="K327" s="8">
        <f>SUMIFS(TaxableValuation[Taxable Industrial],TaxableValuation[Dist],$C327,TaxableValuation[Tif_NonTIF],$A$4)</f>
        <v>2365101</v>
      </c>
      <c r="L327" s="8">
        <f>SUMIFS(TaxableValuation[Taxable Reserved],TaxableValuation[Dist],$C327,TaxableValuation[Tif_NonTIF],$A$4)</f>
        <v>0</v>
      </c>
      <c r="M327" s="8">
        <f>SUMIFS(TaxableValuation[Taxable Reserved2],TaxableValuation[Dist],$C327,TaxableValuation[Tif_NonTIF],$A$4)</f>
        <v>0</v>
      </c>
      <c r="N327" s="8">
        <f>SUMIFS(TaxableValuation[Taxable Railroads],TaxableValuation[Dist],$C327,TaxableValuation[Tif_NonTIF],$A$4)</f>
        <v>0</v>
      </c>
      <c r="O327" s="8">
        <f>SUMIFS(TaxableValuation[Taxable Utilities],TaxableValuation[Dist],$C327,TaxableValuation[Tif_NonTIF],$A$4)</f>
        <v>0</v>
      </c>
      <c r="P327" s="8">
        <f>SUMIFS(TaxableValuation[Taxable Other],TaxableValuation[Dist],$C327,TaxableValuation[Tif_NonTIF],$A$4)</f>
        <v>0</v>
      </c>
      <c r="Q327" s="8">
        <f>SUMIFS(TaxableValuation[Taxable Gross],TaxableValuation[Dist],$C327,TaxableValuation[Tif_NonTIF],$A$4)</f>
        <v>11984437</v>
      </c>
      <c r="R327" s="8">
        <f>SUMIFS(TaxableValuation[Taxable Military Exempt],TaxableValuation[Dist],$C327,TaxableValuation[Tif_NonTIF],$A$4)</f>
        <v>0</v>
      </c>
      <c r="S327" s="8">
        <f>SUMIFS(TaxableValuation[Taxable Net],TaxableValuation[Dist],$C327,TaxableValuation[Tif_NonTIF],$A$4)</f>
        <v>11984437</v>
      </c>
      <c r="T327" s="8">
        <f>SUMIFS(TaxableValuation[Taxable Gas &amp; Elec Utilities],TaxableValuation[Dist],$C327,TaxableValuation[Tif_NonTIF],$A$4)</f>
        <v>0</v>
      </c>
      <c r="U327" s="8">
        <f t="shared" si="4"/>
        <v>11984437</v>
      </c>
    </row>
    <row r="328" spans="1:21" x14ac:dyDescent="0.25">
      <c r="A328">
        <f>'Assessed Non-TIF'!A328</f>
        <v>2024</v>
      </c>
      <c r="B328" t="str">
        <f>'Assessed Non-TIF'!B328</f>
        <v>01</v>
      </c>
      <c r="C328" t="str">
        <f>'Assessed Non-TIF'!C328</f>
        <v>6961</v>
      </c>
      <c r="D328" t="str">
        <f>'Assessed Non-TIF'!D328</f>
        <v>6961</v>
      </c>
      <c r="E328" t="str">
        <f>'Assessed Non-TIF'!E328</f>
        <v>WESTERN DUBUQUE CO</v>
      </c>
      <c r="F328" t="str">
        <f>'Assessed Non-TIF'!F328</f>
        <v>Western Dubuque Co</v>
      </c>
      <c r="G328" s="8">
        <f>SUMIFS(TaxableValuation[Taxable Residential],TaxableValuation[Dist],$C328,TaxableValuation[Tif_NonTIF],$A$4)</f>
        <v>57564197</v>
      </c>
      <c r="H328" s="8">
        <f>SUMIFS(TaxableValuation[Taxable Ag Land],TaxableValuation[Dist],$C328,TaxableValuation[Tif_NonTIF],$A$4)</f>
        <v>59686</v>
      </c>
      <c r="I328" s="8">
        <f>SUMIFS(TaxableValuation[Taxable Ag Building],TaxableValuation[Dist],$C328,TaxableValuation[Tif_NonTIF],$A$4)</f>
        <v>0</v>
      </c>
      <c r="J328" s="8">
        <f>SUMIFS(TaxableValuation[Taxable Commercial],TaxableValuation[Dist],$C328,TaxableValuation[Tif_NonTIF],$A$4)</f>
        <v>43568845</v>
      </c>
      <c r="K328" s="8">
        <f>SUMIFS(TaxableValuation[Taxable Industrial],TaxableValuation[Dist],$C328,TaxableValuation[Tif_NonTIF],$A$4)</f>
        <v>60428118</v>
      </c>
      <c r="L328" s="8">
        <f>SUMIFS(TaxableValuation[Taxable Reserved],TaxableValuation[Dist],$C328,TaxableValuation[Tif_NonTIF],$A$4)</f>
        <v>0</v>
      </c>
      <c r="M328" s="8">
        <f>SUMIFS(TaxableValuation[Taxable Reserved2],TaxableValuation[Dist],$C328,TaxableValuation[Tif_NonTIF],$A$4)</f>
        <v>0</v>
      </c>
      <c r="N328" s="8">
        <f>SUMIFS(TaxableValuation[Taxable Railroads],TaxableValuation[Dist],$C328,TaxableValuation[Tif_NonTIF],$A$4)</f>
        <v>0</v>
      </c>
      <c r="O328" s="8">
        <f>SUMIFS(TaxableValuation[Taxable Utilities],TaxableValuation[Dist],$C328,TaxableValuation[Tif_NonTIF],$A$4)</f>
        <v>0</v>
      </c>
      <c r="P328" s="8">
        <f>SUMIFS(TaxableValuation[Taxable Other],TaxableValuation[Dist],$C328,TaxableValuation[Tif_NonTIF],$A$4)</f>
        <v>0</v>
      </c>
      <c r="Q328" s="8">
        <f>SUMIFS(TaxableValuation[Taxable Gross],TaxableValuation[Dist],$C328,TaxableValuation[Tif_NonTIF],$A$4)</f>
        <v>161620846</v>
      </c>
      <c r="R328" s="8">
        <f>SUMIFS(TaxableValuation[Taxable Military Exempt],TaxableValuation[Dist],$C328,TaxableValuation[Tif_NonTIF],$A$4)</f>
        <v>18520</v>
      </c>
      <c r="S328" s="8">
        <f>SUMIFS(TaxableValuation[Taxable Net],TaxableValuation[Dist],$C328,TaxableValuation[Tif_NonTIF],$A$4)</f>
        <v>161602326</v>
      </c>
      <c r="T328" s="8">
        <f>SUMIFS(TaxableValuation[Taxable Gas &amp; Elec Utilities],TaxableValuation[Dist],$C328,TaxableValuation[Tif_NonTIF],$A$4)</f>
        <v>0</v>
      </c>
      <c r="U328" s="8">
        <f t="shared" ref="U328:U337" si="5">SUM(S328:T328)</f>
        <v>161602326</v>
      </c>
    </row>
    <row r="329" spans="1:21" x14ac:dyDescent="0.25">
      <c r="A329">
        <f>'Assessed Non-TIF'!A329</f>
        <v>2024</v>
      </c>
      <c r="B329" t="str">
        <f>'Assessed Non-TIF'!B329</f>
        <v>12</v>
      </c>
      <c r="C329" t="str">
        <f>'Assessed Non-TIF'!C329</f>
        <v>6992</v>
      </c>
      <c r="D329" t="str">
        <f>'Assessed Non-TIF'!D329</f>
        <v>6992</v>
      </c>
      <c r="E329" t="str">
        <f>'Assessed Non-TIF'!E329</f>
        <v>WESTWOOD</v>
      </c>
      <c r="F329" t="str">
        <f>'Assessed Non-TIF'!F329</f>
        <v>Westwood</v>
      </c>
      <c r="G329" s="8">
        <f>SUMIFS(TaxableValuation[Taxable Residential],TaxableValuation[Dist],$C329,TaxableValuation[Tif_NonTIF],$A$4)</f>
        <v>25468</v>
      </c>
      <c r="H329" s="8">
        <f>SUMIFS(TaxableValuation[Taxable Ag Land],TaxableValuation[Dist],$C329,TaxableValuation[Tif_NonTIF],$A$4)</f>
        <v>49460</v>
      </c>
      <c r="I329" s="8">
        <f>SUMIFS(TaxableValuation[Taxable Ag Building],TaxableValuation[Dist],$C329,TaxableValuation[Tif_NonTIF],$A$4)</f>
        <v>1065</v>
      </c>
      <c r="J329" s="8">
        <f>SUMIFS(TaxableValuation[Taxable Commercial],TaxableValuation[Dist],$C329,TaxableValuation[Tif_NonTIF],$A$4)</f>
        <v>2341581</v>
      </c>
      <c r="K329" s="8">
        <f>SUMIFS(TaxableValuation[Taxable Industrial],TaxableValuation[Dist],$C329,TaxableValuation[Tif_NonTIF],$A$4)</f>
        <v>15168</v>
      </c>
      <c r="L329" s="8">
        <f>SUMIFS(TaxableValuation[Taxable Reserved],TaxableValuation[Dist],$C329,TaxableValuation[Tif_NonTIF],$A$4)</f>
        <v>0</v>
      </c>
      <c r="M329" s="8">
        <f>SUMIFS(TaxableValuation[Taxable Reserved2],TaxableValuation[Dist],$C329,TaxableValuation[Tif_NonTIF],$A$4)</f>
        <v>0</v>
      </c>
      <c r="N329" s="8">
        <f>SUMIFS(TaxableValuation[Taxable Railroads],TaxableValuation[Dist],$C329,TaxableValuation[Tif_NonTIF],$A$4)</f>
        <v>0</v>
      </c>
      <c r="O329" s="8">
        <f>SUMIFS(TaxableValuation[Taxable Utilities],TaxableValuation[Dist],$C329,TaxableValuation[Tif_NonTIF],$A$4)</f>
        <v>0</v>
      </c>
      <c r="P329" s="8">
        <f>SUMIFS(TaxableValuation[Taxable Other],TaxableValuation[Dist],$C329,TaxableValuation[Tif_NonTIF],$A$4)</f>
        <v>0</v>
      </c>
      <c r="Q329" s="8">
        <f>SUMIFS(TaxableValuation[Taxable Gross],TaxableValuation[Dist],$C329,TaxableValuation[Tif_NonTIF],$A$4)</f>
        <v>2432742</v>
      </c>
      <c r="R329" s="8">
        <f>SUMIFS(TaxableValuation[Taxable Military Exempt],TaxableValuation[Dist],$C329,TaxableValuation[Tif_NonTIF],$A$4)</f>
        <v>0</v>
      </c>
      <c r="S329" s="8">
        <f>SUMIFS(TaxableValuation[Taxable Net],TaxableValuation[Dist],$C329,TaxableValuation[Tif_NonTIF],$A$4)</f>
        <v>2432742</v>
      </c>
      <c r="T329" s="8">
        <f>SUMIFS(TaxableValuation[Taxable Gas &amp; Elec Utilities],TaxableValuation[Dist],$C329,TaxableValuation[Tif_NonTIF],$A$4)</f>
        <v>0</v>
      </c>
      <c r="U329" s="8">
        <f t="shared" si="5"/>
        <v>2432742</v>
      </c>
    </row>
    <row r="330" spans="1:21" x14ac:dyDescent="0.25">
      <c r="A330">
        <f>'Assessed Non-TIF'!A330</f>
        <v>2024</v>
      </c>
      <c r="B330" t="str">
        <f>'Assessed Non-TIF'!B330</f>
        <v>12</v>
      </c>
      <c r="C330" t="str">
        <f>'Assessed Non-TIF'!C330</f>
        <v>7002</v>
      </c>
      <c r="D330" t="str">
        <f>'Assessed Non-TIF'!D330</f>
        <v>7002</v>
      </c>
      <c r="E330" t="str">
        <f>'Assessed Non-TIF'!E330</f>
        <v>WHITING</v>
      </c>
      <c r="F330" t="str">
        <f>'Assessed Non-TIF'!F330</f>
        <v>Whiting</v>
      </c>
      <c r="G330" s="8">
        <f>SUMIFS(TaxableValuation[Taxable Residential],TaxableValuation[Dist],$C330,TaxableValuation[Tif_NonTIF],$A$4)</f>
        <v>0</v>
      </c>
      <c r="H330" s="8">
        <f>SUMIFS(TaxableValuation[Taxable Ag Land],TaxableValuation[Dist],$C330,TaxableValuation[Tif_NonTIF],$A$4)</f>
        <v>0</v>
      </c>
      <c r="I330" s="8">
        <f>SUMIFS(TaxableValuation[Taxable Ag Building],TaxableValuation[Dist],$C330,TaxableValuation[Tif_NonTIF],$A$4)</f>
        <v>0</v>
      </c>
      <c r="J330" s="8">
        <f>SUMIFS(TaxableValuation[Taxable Commercial],TaxableValuation[Dist],$C330,TaxableValuation[Tif_NonTIF],$A$4)</f>
        <v>0</v>
      </c>
      <c r="K330" s="8">
        <f>SUMIFS(TaxableValuation[Taxable Industrial],TaxableValuation[Dist],$C330,TaxableValuation[Tif_NonTIF],$A$4)</f>
        <v>0</v>
      </c>
      <c r="L330" s="8">
        <f>SUMIFS(TaxableValuation[Taxable Reserved],TaxableValuation[Dist],$C330,TaxableValuation[Tif_NonTIF],$A$4)</f>
        <v>0</v>
      </c>
      <c r="M330" s="8">
        <f>SUMIFS(TaxableValuation[Taxable Reserved2],TaxableValuation[Dist],$C330,TaxableValuation[Tif_NonTIF],$A$4)</f>
        <v>0</v>
      </c>
      <c r="N330" s="8">
        <f>SUMIFS(TaxableValuation[Taxable Railroads],TaxableValuation[Dist],$C330,TaxableValuation[Tif_NonTIF],$A$4)</f>
        <v>0</v>
      </c>
      <c r="O330" s="8">
        <f>SUMIFS(TaxableValuation[Taxable Utilities],TaxableValuation[Dist],$C330,TaxableValuation[Tif_NonTIF],$A$4)</f>
        <v>0</v>
      </c>
      <c r="P330" s="8">
        <f>SUMIFS(TaxableValuation[Taxable Other],TaxableValuation[Dist],$C330,TaxableValuation[Tif_NonTIF],$A$4)</f>
        <v>0</v>
      </c>
      <c r="Q330" s="8">
        <f>SUMIFS(TaxableValuation[Taxable Gross],TaxableValuation[Dist],$C330,TaxableValuation[Tif_NonTIF],$A$4)</f>
        <v>0</v>
      </c>
      <c r="R330" s="8">
        <f>SUMIFS(TaxableValuation[Taxable Military Exempt],TaxableValuation[Dist],$C330,TaxableValuation[Tif_NonTIF],$A$4)</f>
        <v>0</v>
      </c>
      <c r="S330" s="8">
        <f>SUMIFS(TaxableValuation[Taxable Net],TaxableValuation[Dist],$C330,TaxableValuation[Tif_NonTIF],$A$4)</f>
        <v>0</v>
      </c>
      <c r="T330" s="8">
        <f>SUMIFS(TaxableValuation[Taxable Gas &amp; Elec Utilities],TaxableValuation[Dist],$C330,TaxableValuation[Tif_NonTIF],$A$4)</f>
        <v>0</v>
      </c>
      <c r="U330" s="8">
        <f t="shared" si="5"/>
        <v>0</v>
      </c>
    </row>
    <row r="331" spans="1:21" x14ac:dyDescent="0.25">
      <c r="A331">
        <f>'Assessed Non-TIF'!A331</f>
        <v>2024</v>
      </c>
      <c r="B331" t="str">
        <f>'Assessed Non-TIF'!B331</f>
        <v>10</v>
      </c>
      <c r="C331" t="str">
        <f>'Assessed Non-TIF'!C331</f>
        <v>7029</v>
      </c>
      <c r="D331" t="str">
        <f>'Assessed Non-TIF'!D331</f>
        <v>7029</v>
      </c>
      <c r="E331" t="str">
        <f>'Assessed Non-TIF'!E331</f>
        <v>WILLIAMSBURG</v>
      </c>
      <c r="F331" t="str">
        <f>'Assessed Non-TIF'!F331</f>
        <v>Williamsburg</v>
      </c>
      <c r="G331" s="8">
        <f>SUMIFS(TaxableValuation[Taxable Residential],TaxableValuation[Dist],$C331,TaxableValuation[Tif_NonTIF],$A$4)</f>
        <v>21964992</v>
      </c>
      <c r="H331" s="8">
        <f>SUMIFS(TaxableValuation[Taxable Ag Land],TaxableValuation[Dist],$C331,TaxableValuation[Tif_NonTIF],$A$4)</f>
        <v>65508</v>
      </c>
      <c r="I331" s="8">
        <f>SUMIFS(TaxableValuation[Taxable Ag Building],TaxableValuation[Dist],$C331,TaxableValuation[Tif_NonTIF],$A$4)</f>
        <v>0</v>
      </c>
      <c r="J331" s="8">
        <f>SUMIFS(TaxableValuation[Taxable Commercial],TaxableValuation[Dist],$C331,TaxableValuation[Tif_NonTIF],$A$4)</f>
        <v>19333602</v>
      </c>
      <c r="K331" s="8">
        <f>SUMIFS(TaxableValuation[Taxable Industrial],TaxableValuation[Dist],$C331,TaxableValuation[Tif_NonTIF],$A$4)</f>
        <v>4232376</v>
      </c>
      <c r="L331" s="8">
        <f>SUMIFS(TaxableValuation[Taxable Reserved],TaxableValuation[Dist],$C331,TaxableValuation[Tif_NonTIF],$A$4)</f>
        <v>0</v>
      </c>
      <c r="M331" s="8">
        <f>SUMIFS(TaxableValuation[Taxable Reserved2],TaxableValuation[Dist],$C331,TaxableValuation[Tif_NonTIF],$A$4)</f>
        <v>0</v>
      </c>
      <c r="N331" s="8">
        <f>SUMIFS(TaxableValuation[Taxable Railroads],TaxableValuation[Dist],$C331,TaxableValuation[Tif_NonTIF],$A$4)</f>
        <v>0</v>
      </c>
      <c r="O331" s="8">
        <f>SUMIFS(TaxableValuation[Taxable Utilities],TaxableValuation[Dist],$C331,TaxableValuation[Tif_NonTIF],$A$4)</f>
        <v>0</v>
      </c>
      <c r="P331" s="8">
        <f>SUMIFS(TaxableValuation[Taxable Other],TaxableValuation[Dist],$C331,TaxableValuation[Tif_NonTIF],$A$4)</f>
        <v>0</v>
      </c>
      <c r="Q331" s="8">
        <f>SUMIFS(TaxableValuation[Taxable Gross],TaxableValuation[Dist],$C331,TaxableValuation[Tif_NonTIF],$A$4)</f>
        <v>45596478</v>
      </c>
      <c r="R331" s="8">
        <f>SUMIFS(TaxableValuation[Taxable Military Exempt],TaxableValuation[Dist],$C331,TaxableValuation[Tif_NonTIF],$A$4)</f>
        <v>0</v>
      </c>
      <c r="S331" s="8">
        <f>SUMIFS(TaxableValuation[Taxable Net],TaxableValuation[Dist],$C331,TaxableValuation[Tif_NonTIF],$A$4)</f>
        <v>45596478</v>
      </c>
      <c r="T331" s="8">
        <f>SUMIFS(TaxableValuation[Taxable Gas &amp; Elec Utilities],TaxableValuation[Dist],$C331,TaxableValuation[Tif_NonTIF],$A$4)</f>
        <v>0</v>
      </c>
      <c r="U331" s="8">
        <f t="shared" si="5"/>
        <v>45596478</v>
      </c>
    </row>
    <row r="332" spans="1:21" x14ac:dyDescent="0.25">
      <c r="A332">
        <f>'Assessed Non-TIF'!A332</f>
        <v>2024</v>
      </c>
      <c r="B332" t="str">
        <f>'Assessed Non-TIF'!B332</f>
        <v>09</v>
      </c>
      <c r="C332" t="str">
        <f>'Assessed Non-TIF'!C332</f>
        <v>7038</v>
      </c>
      <c r="D332" t="str">
        <f>'Assessed Non-TIF'!D332</f>
        <v>7038</v>
      </c>
      <c r="E332" t="str">
        <f>'Assessed Non-TIF'!E332</f>
        <v>WILTON</v>
      </c>
      <c r="F332" t="str">
        <f>'Assessed Non-TIF'!F332</f>
        <v>Wilton</v>
      </c>
      <c r="G332" s="8">
        <f>SUMIFS(TaxableValuation[Taxable Residential],TaxableValuation[Dist],$C332,TaxableValuation[Tif_NonTIF],$A$4)</f>
        <v>2702320</v>
      </c>
      <c r="H332" s="8">
        <f>SUMIFS(TaxableValuation[Taxable Ag Land],TaxableValuation[Dist],$C332,TaxableValuation[Tif_NonTIF],$A$4)</f>
        <v>8114</v>
      </c>
      <c r="I332" s="8">
        <f>SUMIFS(TaxableValuation[Taxable Ag Building],TaxableValuation[Dist],$C332,TaxableValuation[Tif_NonTIF],$A$4)</f>
        <v>3437</v>
      </c>
      <c r="J332" s="8">
        <f>SUMIFS(TaxableValuation[Taxable Commercial],TaxableValuation[Dist],$C332,TaxableValuation[Tif_NonTIF],$A$4)</f>
        <v>11555785</v>
      </c>
      <c r="K332" s="8">
        <f>SUMIFS(TaxableValuation[Taxable Industrial],TaxableValuation[Dist],$C332,TaxableValuation[Tif_NonTIF],$A$4)</f>
        <v>4834374</v>
      </c>
      <c r="L332" s="8">
        <f>SUMIFS(TaxableValuation[Taxable Reserved],TaxableValuation[Dist],$C332,TaxableValuation[Tif_NonTIF],$A$4)</f>
        <v>0</v>
      </c>
      <c r="M332" s="8">
        <f>SUMIFS(TaxableValuation[Taxable Reserved2],TaxableValuation[Dist],$C332,TaxableValuation[Tif_NonTIF],$A$4)</f>
        <v>0</v>
      </c>
      <c r="N332" s="8">
        <f>SUMIFS(TaxableValuation[Taxable Railroads],TaxableValuation[Dist],$C332,TaxableValuation[Tif_NonTIF],$A$4)</f>
        <v>0</v>
      </c>
      <c r="O332" s="8">
        <f>SUMIFS(TaxableValuation[Taxable Utilities],TaxableValuation[Dist],$C332,TaxableValuation[Tif_NonTIF],$A$4)</f>
        <v>0</v>
      </c>
      <c r="P332" s="8">
        <f>SUMIFS(TaxableValuation[Taxable Other],TaxableValuation[Dist],$C332,TaxableValuation[Tif_NonTIF],$A$4)</f>
        <v>0</v>
      </c>
      <c r="Q332" s="8">
        <f>SUMIFS(TaxableValuation[Taxable Gross],TaxableValuation[Dist],$C332,TaxableValuation[Tif_NonTIF],$A$4)</f>
        <v>19104030</v>
      </c>
      <c r="R332" s="8">
        <f>SUMIFS(TaxableValuation[Taxable Military Exempt],TaxableValuation[Dist],$C332,TaxableValuation[Tif_NonTIF],$A$4)</f>
        <v>0</v>
      </c>
      <c r="S332" s="8">
        <f>SUMIFS(TaxableValuation[Taxable Net],TaxableValuation[Dist],$C332,TaxableValuation[Tif_NonTIF],$A$4)</f>
        <v>19104030</v>
      </c>
      <c r="T332" s="8">
        <f>SUMIFS(TaxableValuation[Taxable Gas &amp; Elec Utilities],TaxableValuation[Dist],$C332,TaxableValuation[Tif_NonTIF],$A$4)</f>
        <v>0</v>
      </c>
      <c r="U332" s="8">
        <f t="shared" si="5"/>
        <v>19104030</v>
      </c>
    </row>
    <row r="333" spans="1:21" x14ac:dyDescent="0.25">
      <c r="A333">
        <f>'Assessed Non-TIF'!A333</f>
        <v>2024</v>
      </c>
      <c r="B333" t="str">
        <f>'Assessed Non-TIF'!B333</f>
        <v>15</v>
      </c>
      <c r="C333" t="str">
        <f>'Assessed Non-TIF'!C333</f>
        <v>7047</v>
      </c>
      <c r="D333" t="str">
        <f>'Assessed Non-TIF'!D333</f>
        <v>7047</v>
      </c>
      <c r="E333" t="str">
        <f>'Assessed Non-TIF'!E333</f>
        <v>WINFIELD-MT UNION</v>
      </c>
      <c r="F333" t="str">
        <f>'Assessed Non-TIF'!F333</f>
        <v>Winfield-Mt Union</v>
      </c>
      <c r="G333" s="8">
        <f>SUMIFS(TaxableValuation[Taxable Residential],TaxableValuation[Dist],$C333,TaxableValuation[Tif_NonTIF],$A$4)</f>
        <v>2050095</v>
      </c>
      <c r="H333" s="8">
        <f>SUMIFS(TaxableValuation[Taxable Ag Land],TaxableValuation[Dist],$C333,TaxableValuation[Tif_NonTIF],$A$4)</f>
        <v>0</v>
      </c>
      <c r="I333" s="8">
        <f>SUMIFS(TaxableValuation[Taxable Ag Building],TaxableValuation[Dist],$C333,TaxableValuation[Tif_NonTIF],$A$4)</f>
        <v>0</v>
      </c>
      <c r="J333" s="8">
        <f>SUMIFS(TaxableValuation[Taxable Commercial],TaxableValuation[Dist],$C333,TaxableValuation[Tif_NonTIF],$A$4)</f>
        <v>0</v>
      </c>
      <c r="K333" s="8">
        <f>SUMIFS(TaxableValuation[Taxable Industrial],TaxableValuation[Dist],$C333,TaxableValuation[Tif_NonTIF],$A$4)</f>
        <v>0</v>
      </c>
      <c r="L333" s="8">
        <f>SUMIFS(TaxableValuation[Taxable Reserved],TaxableValuation[Dist],$C333,TaxableValuation[Tif_NonTIF],$A$4)</f>
        <v>0</v>
      </c>
      <c r="M333" s="8">
        <f>SUMIFS(TaxableValuation[Taxable Reserved2],TaxableValuation[Dist],$C333,TaxableValuation[Tif_NonTIF],$A$4)</f>
        <v>0</v>
      </c>
      <c r="N333" s="8">
        <f>SUMIFS(TaxableValuation[Taxable Railroads],TaxableValuation[Dist],$C333,TaxableValuation[Tif_NonTIF],$A$4)</f>
        <v>0</v>
      </c>
      <c r="O333" s="8">
        <f>SUMIFS(TaxableValuation[Taxable Utilities],TaxableValuation[Dist],$C333,TaxableValuation[Tif_NonTIF],$A$4)</f>
        <v>0</v>
      </c>
      <c r="P333" s="8">
        <f>SUMIFS(TaxableValuation[Taxable Other],TaxableValuation[Dist],$C333,TaxableValuation[Tif_NonTIF],$A$4)</f>
        <v>0</v>
      </c>
      <c r="Q333" s="8">
        <f>SUMIFS(TaxableValuation[Taxable Gross],TaxableValuation[Dist],$C333,TaxableValuation[Tif_NonTIF],$A$4)</f>
        <v>2050095</v>
      </c>
      <c r="R333" s="8">
        <f>SUMIFS(TaxableValuation[Taxable Military Exempt],TaxableValuation[Dist],$C333,TaxableValuation[Tif_NonTIF],$A$4)</f>
        <v>0</v>
      </c>
      <c r="S333" s="8">
        <f>SUMIFS(TaxableValuation[Taxable Net],TaxableValuation[Dist],$C333,TaxableValuation[Tif_NonTIF],$A$4)</f>
        <v>2050095</v>
      </c>
      <c r="T333" s="8">
        <f>SUMIFS(TaxableValuation[Taxable Gas &amp; Elec Utilities],TaxableValuation[Dist],$C333,TaxableValuation[Tif_NonTIF],$A$4)</f>
        <v>0</v>
      </c>
      <c r="U333" s="8">
        <f t="shared" si="5"/>
        <v>2050095</v>
      </c>
    </row>
    <row r="334" spans="1:21" x14ac:dyDescent="0.25">
      <c r="A334">
        <f>'Assessed Non-TIF'!A334</f>
        <v>2024</v>
      </c>
      <c r="B334" t="str">
        <f>'Assessed Non-TIF'!B334</f>
        <v>11</v>
      </c>
      <c r="C334" t="str">
        <f>'Assessed Non-TIF'!C334</f>
        <v>7056</v>
      </c>
      <c r="D334" t="str">
        <f>'Assessed Non-TIF'!D334</f>
        <v>7056</v>
      </c>
      <c r="E334" t="str">
        <f>'Assessed Non-TIF'!E334</f>
        <v>WINTERSET</v>
      </c>
      <c r="F334" t="str">
        <f>'Assessed Non-TIF'!F334</f>
        <v>Winterset</v>
      </c>
      <c r="G334" s="8">
        <f>SUMIFS(TaxableValuation[Taxable Residential],TaxableValuation[Dist],$C334,TaxableValuation[Tif_NonTIF],$A$4)</f>
        <v>25694825</v>
      </c>
      <c r="H334" s="8">
        <f>SUMIFS(TaxableValuation[Taxable Ag Land],TaxableValuation[Dist],$C334,TaxableValuation[Tif_NonTIF],$A$4)</f>
        <v>28385</v>
      </c>
      <c r="I334" s="8">
        <f>SUMIFS(TaxableValuation[Taxable Ag Building],TaxableValuation[Dist],$C334,TaxableValuation[Tif_NonTIF],$A$4)</f>
        <v>0</v>
      </c>
      <c r="J334" s="8">
        <f>SUMIFS(TaxableValuation[Taxable Commercial],TaxableValuation[Dist],$C334,TaxableValuation[Tif_NonTIF],$A$4)</f>
        <v>23288973</v>
      </c>
      <c r="K334" s="8">
        <f>SUMIFS(TaxableValuation[Taxable Industrial],TaxableValuation[Dist],$C334,TaxableValuation[Tif_NonTIF],$A$4)</f>
        <v>12988800</v>
      </c>
      <c r="L334" s="8">
        <f>SUMIFS(TaxableValuation[Taxable Reserved],TaxableValuation[Dist],$C334,TaxableValuation[Tif_NonTIF],$A$4)</f>
        <v>0</v>
      </c>
      <c r="M334" s="8">
        <f>SUMIFS(TaxableValuation[Taxable Reserved2],TaxableValuation[Dist],$C334,TaxableValuation[Tif_NonTIF],$A$4)</f>
        <v>0</v>
      </c>
      <c r="N334" s="8">
        <f>SUMIFS(TaxableValuation[Taxable Railroads],TaxableValuation[Dist],$C334,TaxableValuation[Tif_NonTIF],$A$4)</f>
        <v>0</v>
      </c>
      <c r="O334" s="8">
        <f>SUMIFS(TaxableValuation[Taxable Utilities],TaxableValuation[Dist],$C334,TaxableValuation[Tif_NonTIF],$A$4)</f>
        <v>0</v>
      </c>
      <c r="P334" s="8">
        <f>SUMIFS(TaxableValuation[Taxable Other],TaxableValuation[Dist],$C334,TaxableValuation[Tif_NonTIF],$A$4)</f>
        <v>0</v>
      </c>
      <c r="Q334" s="8">
        <f>SUMIFS(TaxableValuation[Taxable Gross],TaxableValuation[Dist],$C334,TaxableValuation[Tif_NonTIF],$A$4)</f>
        <v>62000983</v>
      </c>
      <c r="R334" s="8">
        <f>SUMIFS(TaxableValuation[Taxable Military Exempt],TaxableValuation[Dist],$C334,TaxableValuation[Tif_NonTIF],$A$4)</f>
        <v>7408</v>
      </c>
      <c r="S334" s="8">
        <f>SUMIFS(TaxableValuation[Taxable Net],TaxableValuation[Dist],$C334,TaxableValuation[Tif_NonTIF],$A$4)</f>
        <v>61993575</v>
      </c>
      <c r="T334" s="8">
        <f>SUMIFS(TaxableValuation[Taxable Gas &amp; Elec Utilities],TaxableValuation[Dist],$C334,TaxableValuation[Tif_NonTIF],$A$4)</f>
        <v>0</v>
      </c>
      <c r="U334" s="8">
        <f t="shared" si="5"/>
        <v>61993575</v>
      </c>
    </row>
    <row r="335" spans="1:21" x14ac:dyDescent="0.25">
      <c r="A335">
        <f>'Assessed Non-TIF'!A335</f>
        <v>2024</v>
      </c>
      <c r="B335" t="str">
        <f>'Assessed Non-TIF'!B335</f>
        <v>13</v>
      </c>
      <c r="C335" t="str">
        <f>'Assessed Non-TIF'!C335</f>
        <v>7092</v>
      </c>
      <c r="D335" t="str">
        <f>'Assessed Non-TIF'!D335</f>
        <v>7092</v>
      </c>
      <c r="E335" t="str">
        <f>'Assessed Non-TIF'!E335</f>
        <v>WOODBINE</v>
      </c>
      <c r="F335" t="str">
        <f>'Assessed Non-TIF'!F335</f>
        <v>Woodbine</v>
      </c>
      <c r="G335" s="8">
        <f>SUMIFS(TaxableValuation[Taxable Residential],TaxableValuation[Dist],$C335,TaxableValuation[Tif_NonTIF],$A$4)</f>
        <v>1685133</v>
      </c>
      <c r="H335" s="8">
        <f>SUMIFS(TaxableValuation[Taxable Ag Land],TaxableValuation[Dist],$C335,TaxableValuation[Tif_NonTIF],$A$4)</f>
        <v>59172</v>
      </c>
      <c r="I335" s="8">
        <f>SUMIFS(TaxableValuation[Taxable Ag Building],TaxableValuation[Dist],$C335,TaxableValuation[Tif_NonTIF],$A$4)</f>
        <v>0</v>
      </c>
      <c r="J335" s="8">
        <f>SUMIFS(TaxableValuation[Taxable Commercial],TaxableValuation[Dist],$C335,TaxableValuation[Tif_NonTIF],$A$4)</f>
        <v>2242101</v>
      </c>
      <c r="K335" s="8">
        <f>SUMIFS(TaxableValuation[Taxable Industrial],TaxableValuation[Dist],$C335,TaxableValuation[Tif_NonTIF],$A$4)</f>
        <v>582121</v>
      </c>
      <c r="L335" s="8">
        <f>SUMIFS(TaxableValuation[Taxable Reserved],TaxableValuation[Dist],$C335,TaxableValuation[Tif_NonTIF],$A$4)</f>
        <v>0</v>
      </c>
      <c r="M335" s="8">
        <f>SUMIFS(TaxableValuation[Taxable Reserved2],TaxableValuation[Dist],$C335,TaxableValuation[Tif_NonTIF],$A$4)</f>
        <v>0</v>
      </c>
      <c r="N335" s="8">
        <f>SUMIFS(TaxableValuation[Taxable Railroads],TaxableValuation[Dist],$C335,TaxableValuation[Tif_NonTIF],$A$4)</f>
        <v>0</v>
      </c>
      <c r="O335" s="8">
        <f>SUMIFS(TaxableValuation[Taxable Utilities],TaxableValuation[Dist],$C335,TaxableValuation[Tif_NonTIF],$A$4)</f>
        <v>0</v>
      </c>
      <c r="P335" s="8">
        <f>SUMIFS(TaxableValuation[Taxable Other],TaxableValuation[Dist],$C335,TaxableValuation[Tif_NonTIF],$A$4)</f>
        <v>0</v>
      </c>
      <c r="Q335" s="8">
        <f>SUMIFS(TaxableValuation[Taxable Gross],TaxableValuation[Dist],$C335,TaxableValuation[Tif_NonTIF],$A$4)</f>
        <v>4568527</v>
      </c>
      <c r="R335" s="8">
        <f>SUMIFS(TaxableValuation[Taxable Military Exempt],TaxableValuation[Dist],$C335,TaxableValuation[Tif_NonTIF],$A$4)</f>
        <v>0</v>
      </c>
      <c r="S335" s="8">
        <f>SUMIFS(TaxableValuation[Taxable Net],TaxableValuation[Dist],$C335,TaxableValuation[Tif_NonTIF],$A$4)</f>
        <v>4568527</v>
      </c>
      <c r="T335" s="8">
        <f>SUMIFS(TaxableValuation[Taxable Gas &amp; Elec Utilities],TaxableValuation[Dist],$C335,TaxableValuation[Tif_NonTIF],$A$4)</f>
        <v>0</v>
      </c>
      <c r="U335" s="8">
        <f t="shared" si="5"/>
        <v>4568527</v>
      </c>
    </row>
    <row r="336" spans="1:21" x14ac:dyDescent="0.25">
      <c r="A336">
        <f>'Assessed Non-TIF'!A336</f>
        <v>2024</v>
      </c>
      <c r="B336" t="str">
        <f>'Assessed Non-TIF'!B336</f>
        <v>12</v>
      </c>
      <c r="C336" t="str">
        <f>'Assessed Non-TIF'!C336</f>
        <v>7098</v>
      </c>
      <c r="D336" t="str">
        <f>'Assessed Non-TIF'!D336</f>
        <v>7098</v>
      </c>
      <c r="E336" t="str">
        <f>'Assessed Non-TIF'!E336</f>
        <v>WOODBURY CENTRAL</v>
      </c>
      <c r="F336" t="str">
        <f>'Assessed Non-TIF'!F336</f>
        <v>Woodbury Central</v>
      </c>
      <c r="G336" s="8">
        <f>SUMIFS(TaxableValuation[Taxable Residential],TaxableValuation[Dist],$C336,TaxableValuation[Tif_NonTIF],$A$4)</f>
        <v>4435699</v>
      </c>
      <c r="H336" s="8">
        <f>SUMIFS(TaxableValuation[Taxable Ag Land],TaxableValuation[Dist],$C336,TaxableValuation[Tif_NonTIF],$A$4)</f>
        <v>0</v>
      </c>
      <c r="I336" s="8">
        <f>SUMIFS(TaxableValuation[Taxable Ag Building],TaxableValuation[Dist],$C336,TaxableValuation[Tif_NonTIF],$A$4)</f>
        <v>0</v>
      </c>
      <c r="J336" s="8">
        <f>SUMIFS(TaxableValuation[Taxable Commercial],TaxableValuation[Dist],$C336,TaxableValuation[Tif_NonTIF],$A$4)</f>
        <v>800942</v>
      </c>
      <c r="K336" s="8">
        <f>SUMIFS(TaxableValuation[Taxable Industrial],TaxableValuation[Dist],$C336,TaxableValuation[Tif_NonTIF],$A$4)</f>
        <v>0</v>
      </c>
      <c r="L336" s="8">
        <f>SUMIFS(TaxableValuation[Taxable Reserved],TaxableValuation[Dist],$C336,TaxableValuation[Tif_NonTIF],$A$4)</f>
        <v>0</v>
      </c>
      <c r="M336" s="8">
        <f>SUMIFS(TaxableValuation[Taxable Reserved2],TaxableValuation[Dist],$C336,TaxableValuation[Tif_NonTIF],$A$4)</f>
        <v>0</v>
      </c>
      <c r="N336" s="8">
        <f>SUMIFS(TaxableValuation[Taxable Railroads],TaxableValuation[Dist],$C336,TaxableValuation[Tif_NonTIF],$A$4)</f>
        <v>0</v>
      </c>
      <c r="O336" s="8">
        <f>SUMIFS(TaxableValuation[Taxable Utilities],TaxableValuation[Dist],$C336,TaxableValuation[Tif_NonTIF],$A$4)</f>
        <v>0</v>
      </c>
      <c r="P336" s="8">
        <f>SUMIFS(TaxableValuation[Taxable Other],TaxableValuation[Dist],$C336,TaxableValuation[Tif_NonTIF],$A$4)</f>
        <v>0</v>
      </c>
      <c r="Q336" s="8">
        <f>SUMIFS(TaxableValuation[Taxable Gross],TaxableValuation[Dist],$C336,TaxableValuation[Tif_NonTIF],$A$4)</f>
        <v>5236641</v>
      </c>
      <c r="R336" s="8">
        <f>SUMIFS(TaxableValuation[Taxable Military Exempt],TaxableValuation[Dist],$C336,TaxableValuation[Tif_NonTIF],$A$4)</f>
        <v>5556</v>
      </c>
      <c r="S336" s="8">
        <f>SUMIFS(TaxableValuation[Taxable Net],TaxableValuation[Dist],$C336,TaxableValuation[Tif_NonTIF],$A$4)</f>
        <v>5231085</v>
      </c>
      <c r="T336" s="8">
        <f>SUMIFS(TaxableValuation[Taxable Gas &amp; Elec Utilities],TaxableValuation[Dist],$C336,TaxableValuation[Tif_NonTIF],$A$4)</f>
        <v>0</v>
      </c>
      <c r="U336" s="8">
        <f t="shared" si="5"/>
        <v>5231085</v>
      </c>
    </row>
    <row r="337" spans="1:21" x14ac:dyDescent="0.25">
      <c r="A337">
        <f>'Assessed Non-TIF'!A337</f>
        <v>2024</v>
      </c>
      <c r="B337" t="str">
        <f>'Assessed Non-TIF'!B337</f>
        <v>11</v>
      </c>
      <c r="C337" t="str">
        <f>'Assessed Non-TIF'!C337</f>
        <v>7110</v>
      </c>
      <c r="D337" t="str">
        <f>'Assessed Non-TIF'!D337</f>
        <v>7110</v>
      </c>
      <c r="E337" t="str">
        <f>'Assessed Non-TIF'!E337</f>
        <v>WOODWARD-GRANGER</v>
      </c>
      <c r="F337" t="str">
        <f>'Assessed Non-TIF'!F337</f>
        <v>Woodward-Granger</v>
      </c>
      <c r="G337" s="8">
        <f>SUMIFS(TaxableValuation[Taxable Residential],TaxableValuation[Dist],$C337,TaxableValuation[Tif_NonTIF],$A$4)</f>
        <v>6067280</v>
      </c>
      <c r="H337" s="8">
        <f>SUMIFS(TaxableValuation[Taxable Ag Land],TaxableValuation[Dist],$C337,TaxableValuation[Tif_NonTIF],$A$4)</f>
        <v>0</v>
      </c>
      <c r="I337" s="8">
        <f>SUMIFS(TaxableValuation[Taxable Ag Building],TaxableValuation[Dist],$C337,TaxableValuation[Tif_NonTIF],$A$4)</f>
        <v>0</v>
      </c>
      <c r="J337" s="8">
        <f>SUMIFS(TaxableValuation[Taxable Commercial],TaxableValuation[Dist],$C337,TaxableValuation[Tif_NonTIF],$A$4)</f>
        <v>2667938</v>
      </c>
      <c r="K337" s="8">
        <f>SUMIFS(TaxableValuation[Taxable Industrial],TaxableValuation[Dist],$C337,TaxableValuation[Tif_NonTIF],$A$4)</f>
        <v>0</v>
      </c>
      <c r="L337" s="8">
        <f>SUMIFS(TaxableValuation[Taxable Reserved],TaxableValuation[Dist],$C337,TaxableValuation[Tif_NonTIF],$A$4)</f>
        <v>0</v>
      </c>
      <c r="M337" s="8">
        <f>SUMIFS(TaxableValuation[Taxable Reserved2],TaxableValuation[Dist],$C337,TaxableValuation[Tif_NonTIF],$A$4)</f>
        <v>0</v>
      </c>
      <c r="N337" s="8">
        <f>SUMIFS(TaxableValuation[Taxable Railroads],TaxableValuation[Dist],$C337,TaxableValuation[Tif_NonTIF],$A$4)</f>
        <v>0</v>
      </c>
      <c r="O337" s="8">
        <f>SUMIFS(TaxableValuation[Taxable Utilities],TaxableValuation[Dist],$C337,TaxableValuation[Tif_NonTIF],$A$4)</f>
        <v>0</v>
      </c>
      <c r="P337" s="8">
        <f>SUMIFS(TaxableValuation[Taxable Other],TaxableValuation[Dist],$C337,TaxableValuation[Tif_NonTIF],$A$4)</f>
        <v>0</v>
      </c>
      <c r="Q337" s="8">
        <f>SUMIFS(TaxableValuation[Taxable Gross],TaxableValuation[Dist],$C337,TaxableValuation[Tif_NonTIF],$A$4)</f>
        <v>8735218</v>
      </c>
      <c r="R337" s="8">
        <f>SUMIFS(TaxableValuation[Taxable Military Exempt],TaxableValuation[Dist],$C337,TaxableValuation[Tif_NonTIF],$A$4)</f>
        <v>0</v>
      </c>
      <c r="S337" s="8">
        <f>SUMIFS(TaxableValuation[Taxable Net],TaxableValuation[Dist],$C337,TaxableValuation[Tif_NonTIF],$A$4)</f>
        <v>8735218</v>
      </c>
      <c r="T337" s="8">
        <f>SUMIFS(TaxableValuation[Taxable Gas &amp; Elec Utilities],TaxableValuation[Dist],$C337,TaxableValuation[Tif_NonTIF],$A$4)</f>
        <v>0</v>
      </c>
      <c r="U337" s="8">
        <f t="shared" si="5"/>
        <v>8735218</v>
      </c>
    </row>
    <row r="338" spans="1:21" ht="15.75" thickBot="1" x14ac:dyDescent="0.3">
      <c r="G338" s="10">
        <f t="shared" ref="G338:U338" si="6">SUM(G7:G337)</f>
        <v>4707828777</v>
      </c>
      <c r="H338" s="10">
        <f t="shared" si="6"/>
        <v>28078351</v>
      </c>
      <c r="I338" s="10">
        <f t="shared" si="6"/>
        <v>19415902</v>
      </c>
      <c r="J338" s="10">
        <f t="shared" si="6"/>
        <v>7763671928</v>
      </c>
      <c r="K338" s="10">
        <f t="shared" si="6"/>
        <v>2896634651</v>
      </c>
      <c r="L338" s="10">
        <f t="shared" si="6"/>
        <v>0</v>
      </c>
      <c r="M338" s="10">
        <f t="shared" si="6"/>
        <v>0</v>
      </c>
      <c r="N338" s="10">
        <f t="shared" si="6"/>
        <v>0</v>
      </c>
      <c r="O338" s="10">
        <f t="shared" si="6"/>
        <v>0</v>
      </c>
      <c r="P338" s="10">
        <f t="shared" si="6"/>
        <v>174790</v>
      </c>
      <c r="Q338" s="10">
        <f t="shared" si="6"/>
        <v>15415804399</v>
      </c>
      <c r="R338" s="10">
        <f t="shared" si="6"/>
        <v>917085</v>
      </c>
      <c r="S338" s="10">
        <f t="shared" si="6"/>
        <v>15414887314</v>
      </c>
      <c r="T338" s="10">
        <f t="shared" si="6"/>
        <v>0</v>
      </c>
      <c r="U338" s="10">
        <f t="shared" si="6"/>
        <v>15414887314</v>
      </c>
    </row>
    <row r="339" spans="1:21" ht="15.75" thickTop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1531E-2CF8-4507-BC50-061C37C00B3E}">
  <sheetPr>
    <tabColor theme="5" tint="-0.249977111117893"/>
  </sheetPr>
  <dimension ref="A1:V335"/>
  <sheetViews>
    <sheetView workbookViewId="0">
      <pane xSplit="7" ySplit="6" topLeftCell="H307" activePane="bottomRight" state="frozen"/>
      <selection pane="topRight" activeCell="G1" sqref="G1"/>
      <selection pane="bottomLeft" activeCell="A7" sqref="A7"/>
      <selection pane="bottomRight"/>
    </sheetView>
  </sheetViews>
  <sheetFormatPr defaultRowHeight="15" x14ac:dyDescent="0.25"/>
  <cols>
    <col min="1" max="1" width="11.5703125" customWidth="1"/>
    <col min="2" max="2" width="9.140625" hidden="1" customWidth="1"/>
    <col min="4" max="5" width="0" hidden="1" customWidth="1"/>
    <col min="6" max="6" width="9.140625" customWidth="1"/>
    <col min="7" max="7" width="40.42578125" bestFit="1" customWidth="1"/>
    <col min="8" max="8" width="14.85546875" bestFit="1" customWidth="1"/>
    <col min="9" max="9" width="13.85546875" bestFit="1" customWidth="1"/>
    <col min="10" max="10" width="12.7109375" bestFit="1" customWidth="1"/>
    <col min="11" max="11" width="13.85546875" bestFit="1" customWidth="1"/>
    <col min="12" max="12" width="14" customWidth="1"/>
    <col min="13" max="13" width="9.28515625" customWidth="1"/>
    <col min="14" max="14" width="9.28515625" bestFit="1" customWidth="1"/>
    <col min="15" max="16" width="12.7109375" bestFit="1" customWidth="1"/>
    <col min="17" max="17" width="10.140625" bestFit="1" customWidth="1"/>
    <col min="18" max="18" width="14.85546875" bestFit="1" customWidth="1"/>
    <col min="19" max="19" width="13.140625" bestFit="1" customWidth="1"/>
    <col min="20" max="20" width="14.85546875" bestFit="1" customWidth="1"/>
    <col min="21" max="21" width="13.85546875" bestFit="1" customWidth="1"/>
    <col min="22" max="22" width="14.42578125" bestFit="1" customWidth="1"/>
  </cols>
  <sheetData>
    <row r="1" spans="1:22" x14ac:dyDescent="0.25">
      <c r="A1" t="s">
        <v>1753</v>
      </c>
    </row>
    <row r="2" spans="1:22" x14ac:dyDescent="0.25">
      <c r="A2" t="str">
        <f>_xlfn.CONCAT("January 1, ",AssessedValuation[[#This Row],[???"Year"]]," - 100% Valuations Before Rollback")</f>
        <v>January 1, 2022 - 100% Valuations Before Rollback</v>
      </c>
    </row>
    <row r="3" spans="1:22" x14ac:dyDescent="0.25">
      <c r="A3" s="11" t="str">
        <f>_xlfn.CONCAT("For Fiscal Year ",'2022_School_100pct Valuations B'!A2+2," Budgets - Districts Combined to Include Subdistricts Valuation")</f>
        <v>For Fiscal Year 2024 Budgets - Districts Combined to Include Subdistricts Valuation</v>
      </c>
    </row>
    <row r="4" spans="1:22" x14ac:dyDescent="0.25">
      <c r="A4" s="7" t="s">
        <v>1024</v>
      </c>
    </row>
    <row r="5" spans="1:22" x14ac:dyDescent="0.25">
      <c r="R5" s="8"/>
    </row>
    <row r="6" spans="1:22" s="9" customFormat="1" ht="30" customHeight="1" x14ac:dyDescent="0.25">
      <c r="A6" s="9" t="s">
        <v>1697</v>
      </c>
      <c r="B6" s="9" t="s">
        <v>1698</v>
      </c>
      <c r="C6" s="9" t="s">
        <v>1021</v>
      </c>
      <c r="D6" s="9" t="s">
        <v>1754</v>
      </c>
      <c r="E6" s="9" t="s">
        <v>1755</v>
      </c>
      <c r="F6" s="9" t="s">
        <v>1699</v>
      </c>
      <c r="G6" s="9" t="s">
        <v>1701</v>
      </c>
      <c r="H6" s="9" t="s">
        <v>1020</v>
      </c>
      <c r="I6" s="9" t="s">
        <v>1008</v>
      </c>
      <c r="J6" s="9" t="s">
        <v>1009</v>
      </c>
      <c r="K6" s="9" t="s">
        <v>1010</v>
      </c>
      <c r="L6" s="9" t="s">
        <v>1011</v>
      </c>
      <c r="M6" s="9" t="s">
        <v>1012</v>
      </c>
      <c r="N6" s="9" t="s">
        <v>1012</v>
      </c>
      <c r="O6" s="9" t="s">
        <v>1013</v>
      </c>
      <c r="P6" s="9" t="s">
        <v>1014</v>
      </c>
      <c r="Q6" s="9" t="s">
        <v>1015</v>
      </c>
      <c r="R6" s="9" t="s">
        <v>1016</v>
      </c>
      <c r="S6" s="9" t="s">
        <v>1017</v>
      </c>
      <c r="T6" s="9" t="s">
        <v>1018</v>
      </c>
      <c r="U6" s="9" t="s">
        <v>1019</v>
      </c>
      <c r="V6" s="9" t="s">
        <v>1702</v>
      </c>
    </row>
    <row r="7" spans="1:22" x14ac:dyDescent="0.25">
      <c r="A7">
        <v>2024</v>
      </c>
      <c r="B7" t="s">
        <v>1026</v>
      </c>
      <c r="C7" t="s">
        <v>1027</v>
      </c>
      <c r="D7" t="s">
        <v>1756</v>
      </c>
      <c r="E7" t="s">
        <v>1756</v>
      </c>
      <c r="F7" t="s">
        <v>1027</v>
      </c>
      <c r="G7" t="s">
        <v>1028</v>
      </c>
      <c r="H7" s="8">
        <f>SUMPRODUCT(SUMIFS(AssessedValuation[100% Residential],AssessedValuation[Dist],$C7:$E7,AssessedValuation[Tif_NonTIF],$A$4))</f>
        <v>86703786</v>
      </c>
      <c r="I7" s="8">
        <f>SUMPRODUCT(SUMIFS(AssessedValuation[100% Ag Land],AssessedValuation[Dist],$C7:$E7,AssessedValuation[Tif_NonTIF],$A$4))</f>
        <v>93758879</v>
      </c>
      <c r="J7" s="8">
        <f>SUMPRODUCT(SUMIFS(AssessedValuation[100% Ag Building],AssessedValuation[Dist],$C7:$E7,AssessedValuation[Tif_NonTIF],$A$4))</f>
        <v>2111880</v>
      </c>
      <c r="K7" s="8">
        <f>SUMPRODUCT(SUMIFS(AssessedValuation[100% Commercial],AssessedValuation[Dist],$C7:$E7,AssessedValuation[Tif_NonTIF],$A$4))</f>
        <v>19627902</v>
      </c>
      <c r="L7" s="8">
        <f>SUMPRODUCT(SUMIFS(AssessedValuation[100% Industrial],AssessedValuation[Dist],$C7:$E7,AssessedValuation[Tif_NonTIF],$A$4))</f>
        <v>51882745</v>
      </c>
      <c r="M7" s="8">
        <f>SUMPRODUCT(SUMIFS(AssessedValuation[100% Reserved],AssessedValuation[Dist],$C7:$E7,AssessedValuation[Tif_NonTIF],$A$4))</f>
        <v>0</v>
      </c>
      <c r="N7" s="8">
        <f>SUMPRODUCT(SUMIFS(AssessedValuation[100% Reserved3],AssessedValuation[Dist],$C7,AssessedValuation[Tif_NonTIF],$A$4))</f>
        <v>0</v>
      </c>
      <c r="O7" s="8">
        <f>SUMPRODUCT(SUMIFS(AssessedValuation[100% Railroads],AssessedValuation[Dist],$C7:$E7,AssessedValuation[Tif_NonTIF],$A$4))</f>
        <v>3834844</v>
      </c>
      <c r="P7" s="8">
        <f>SUMPRODUCT(SUMIFS(AssessedValuation[100% Utilities],AssessedValuation[Dist],$C7:$E7,AssessedValuation[Tif_NonTIF],$A$4))</f>
        <v>252193</v>
      </c>
      <c r="Q7" s="8">
        <f>SUMPRODUCT(SUMIFS(AssessedValuation[100% Other],AssessedValuation[Dist],$C7:$E7,AssessedValuation[Tif_NonTIF],$A$4))</f>
        <v>0</v>
      </c>
      <c r="R7" s="8">
        <f>SUMPRODUCT(SUMIFS(AssessedValuation[100% Gross],AssessedValuation[Dist],$C7:$E7,AssessedValuation[Tif_NonTIF],$A$4))</f>
        <v>258172229</v>
      </c>
      <c r="S7" s="8">
        <f>SUMPRODUCT(SUMIFS(AssessedValuation[100% Military Exempt],AssessedValuation[Dist],$C7:$E7,AssessedValuation[Tif_NonTIF],$A$4))</f>
        <v>192608</v>
      </c>
      <c r="T7" s="8">
        <f>SUMPRODUCT(SUMIFS(AssessedValuation[100% Net],AssessedValuation[Dist],$C7:$E7,AssessedValuation[Tif_NonTIF],$A$4))</f>
        <v>257979621</v>
      </c>
      <c r="U7" s="8">
        <f>SUMPRODUCT(SUMIFS(AssessedValuation[100% Gas &amp; Elec Utilities],AssessedValuation[Dist],$C7:$E7,AssessedValuation[Tif_NonTIF],$A$4))</f>
        <v>68516443</v>
      </c>
      <c r="V7" s="8">
        <f>SUM(T7:U7)</f>
        <v>326496064</v>
      </c>
    </row>
    <row r="8" spans="1:22" x14ac:dyDescent="0.25">
      <c r="A8">
        <v>2024</v>
      </c>
      <c r="B8" t="s">
        <v>1026</v>
      </c>
      <c r="C8" t="s">
        <v>1029</v>
      </c>
      <c r="D8" t="s">
        <v>1756</v>
      </c>
      <c r="E8" t="s">
        <v>1756</v>
      </c>
      <c r="F8" t="s">
        <v>1029</v>
      </c>
      <c r="G8" t="s">
        <v>1030</v>
      </c>
      <c r="H8" s="8">
        <f>SUMPRODUCT(SUMIFS(AssessedValuation[100% Residential],AssessedValuation[Dist],$C8:$E8,AssessedValuation[Tif_NonTIF],$A$4))</f>
        <v>799530573</v>
      </c>
      <c r="I8" s="8">
        <f>SUMPRODUCT(SUMIFS(AssessedValuation[100% Ag Land],AssessedValuation[Dist],$C8:$E8,AssessedValuation[Tif_NonTIF],$A$4))</f>
        <v>92902000</v>
      </c>
      <c r="J8" s="8">
        <f>SUMPRODUCT(SUMIFS(AssessedValuation[100% Ag Building],AssessedValuation[Dist],$C8:$E8,AssessedValuation[Tif_NonTIF],$A$4))</f>
        <v>4029780</v>
      </c>
      <c r="K8" s="8">
        <f>SUMPRODUCT(SUMIFS(AssessedValuation[100% Commercial],AssessedValuation[Dist],$C8:$E8,AssessedValuation[Tif_NonTIF],$A$4))</f>
        <v>87669590</v>
      </c>
      <c r="L8" s="8">
        <f>SUMPRODUCT(SUMIFS(AssessedValuation[100% Industrial],AssessedValuation[Dist],$C8:$E8,AssessedValuation[Tif_NonTIF],$A$4))</f>
        <v>15927240</v>
      </c>
      <c r="M8" s="8">
        <f>SUMPRODUCT(SUMIFS(AssessedValuation[100% Reserved],AssessedValuation[Dist],$C8:$E8,AssessedValuation[Tif_NonTIF],$A$4))</f>
        <v>0</v>
      </c>
      <c r="N8" s="8">
        <f>SUMPRODUCT(SUMIFS(AssessedValuation[100% Reserved3],AssessedValuation[Dist],$C8,AssessedValuation[Tif_NonTIF],$A$4))</f>
        <v>0</v>
      </c>
      <c r="O8" s="8">
        <f>SUMPRODUCT(SUMIFS(AssessedValuation[100% Railroads],AssessedValuation[Dist],$C8:$E8,AssessedValuation[Tif_NonTIF],$A$4))</f>
        <v>1393172</v>
      </c>
      <c r="P8" s="8">
        <f>SUMPRODUCT(SUMIFS(AssessedValuation[100% Utilities],AssessedValuation[Dist],$C8:$E8,AssessedValuation[Tif_NonTIF],$A$4))</f>
        <v>14492438</v>
      </c>
      <c r="Q8" s="8">
        <f>SUMPRODUCT(SUMIFS(AssessedValuation[100% Other],AssessedValuation[Dist],$C8:$E8,AssessedValuation[Tif_NonTIF],$A$4))</f>
        <v>0</v>
      </c>
      <c r="R8" s="8">
        <f>SUMPRODUCT(SUMIFS(AssessedValuation[100% Gross],AssessedValuation[Dist],$C8:$E8,AssessedValuation[Tif_NonTIF],$A$4))</f>
        <v>1015944793</v>
      </c>
      <c r="S8" s="8">
        <f>SUMPRODUCT(SUMIFS(AssessedValuation[100% Military Exempt],AssessedValuation[Dist],$C8:$E8,AssessedValuation[Tif_NonTIF],$A$4))</f>
        <v>576255</v>
      </c>
      <c r="T8" s="8">
        <f>SUMPRODUCT(SUMIFS(AssessedValuation[100% Net],AssessedValuation[Dist],$C8:$E8,AssessedValuation[Tif_NonTIF],$A$4))</f>
        <v>1015368538</v>
      </c>
      <c r="U8" s="8">
        <f>SUMPRODUCT(SUMIFS(AssessedValuation[100% Gas &amp; Elec Utilities],AssessedValuation[Dist],$C8:$E8,AssessedValuation[Tif_NonTIF],$A$4))</f>
        <v>163414942</v>
      </c>
      <c r="V8" s="8">
        <f t="shared" ref="V8:V71" si="0">SUM(T8:U8)</f>
        <v>1178783480</v>
      </c>
    </row>
    <row r="9" spans="1:22" x14ac:dyDescent="0.25">
      <c r="A9">
        <v>2024</v>
      </c>
      <c r="B9" t="s">
        <v>1031</v>
      </c>
      <c r="C9" t="s">
        <v>1032</v>
      </c>
      <c r="D9" t="s">
        <v>1756</v>
      </c>
      <c r="E9" t="s">
        <v>1756</v>
      </c>
      <c r="F9" t="s">
        <v>1032</v>
      </c>
      <c r="G9" t="s">
        <v>224</v>
      </c>
      <c r="H9" s="8">
        <f>SUMPRODUCT(SUMIFS(AssessedValuation[100% Residential],AssessedValuation[Dist],$C9:$E9,AssessedValuation[Tif_NonTIF],$A$4))</f>
        <v>197414580</v>
      </c>
      <c r="I9" s="8">
        <f>SUMPRODUCT(SUMIFS(AssessedValuation[100% Ag Land],AssessedValuation[Dist],$C9:$E9,AssessedValuation[Tif_NonTIF],$A$4))</f>
        <v>246216876</v>
      </c>
      <c r="J9" s="8">
        <f>SUMPRODUCT(SUMIFS(AssessedValuation[100% Ag Building],AssessedValuation[Dist],$C9:$E9,AssessedValuation[Tif_NonTIF],$A$4))</f>
        <v>16906302</v>
      </c>
      <c r="K9" s="8">
        <f>SUMPRODUCT(SUMIFS(AssessedValuation[100% Commercial],AssessedValuation[Dist],$C9:$E9,AssessedValuation[Tif_NonTIF],$A$4))</f>
        <v>30284349</v>
      </c>
      <c r="L9" s="8">
        <f>SUMPRODUCT(SUMIFS(AssessedValuation[100% Industrial],AssessedValuation[Dist],$C9:$E9,AssessedValuation[Tif_NonTIF],$A$4))</f>
        <v>82980009</v>
      </c>
      <c r="M9" s="8">
        <f>SUMPRODUCT(SUMIFS(AssessedValuation[100% Reserved],AssessedValuation[Dist],$C9:$E9,AssessedValuation[Tif_NonTIF],$A$4))</f>
        <v>0</v>
      </c>
      <c r="N9" s="8">
        <f>SUMPRODUCT(SUMIFS(AssessedValuation[100% Reserved3],AssessedValuation[Dist],$C9,AssessedValuation[Tif_NonTIF],$A$4))</f>
        <v>0</v>
      </c>
      <c r="O9" s="8">
        <f>SUMPRODUCT(SUMIFS(AssessedValuation[100% Railroads],AssessedValuation[Dist],$C9:$E9,AssessedValuation[Tif_NonTIF],$A$4))</f>
        <v>2911789</v>
      </c>
      <c r="P9" s="8">
        <f>SUMPRODUCT(SUMIFS(AssessedValuation[100% Utilities],AssessedValuation[Dist],$C9:$E9,AssessedValuation[Tif_NonTIF],$A$4))</f>
        <v>24439269</v>
      </c>
      <c r="Q9" s="8">
        <f>SUMPRODUCT(SUMIFS(AssessedValuation[100% Other],AssessedValuation[Dist],$C9:$E9,AssessedValuation[Tif_NonTIF],$A$4))</f>
        <v>0</v>
      </c>
      <c r="R9" s="8">
        <f>SUMPRODUCT(SUMIFS(AssessedValuation[100% Gross],AssessedValuation[Dist],$C9:$E9,AssessedValuation[Tif_NonTIF],$A$4))</f>
        <v>601153174</v>
      </c>
      <c r="S9" s="8">
        <f>SUMPRODUCT(SUMIFS(AssessedValuation[100% Military Exempt],AssessedValuation[Dist],$C9:$E9,AssessedValuation[Tif_NonTIF],$A$4))</f>
        <v>433368</v>
      </c>
      <c r="T9" s="8">
        <f>SUMPRODUCT(SUMIFS(AssessedValuation[100% Net],AssessedValuation[Dist],$C9:$E9,AssessedValuation[Tif_NonTIF],$A$4))</f>
        <v>600719806</v>
      </c>
      <c r="U9" s="8">
        <f>SUMPRODUCT(SUMIFS(AssessedValuation[100% Gas &amp; Elec Utilities],AssessedValuation[Dist],$C9:$E9,AssessedValuation[Tif_NonTIF],$A$4))</f>
        <v>81281613</v>
      </c>
      <c r="V9" s="8">
        <f t="shared" si="0"/>
        <v>682001419</v>
      </c>
    </row>
    <row r="10" spans="1:22" x14ac:dyDescent="0.25">
      <c r="A10">
        <v>2024</v>
      </c>
      <c r="B10" t="s">
        <v>1033</v>
      </c>
      <c r="C10" t="s">
        <v>1034</v>
      </c>
      <c r="D10" t="s">
        <v>1756</v>
      </c>
      <c r="E10" t="s">
        <v>1756</v>
      </c>
      <c r="F10" t="s">
        <v>1034</v>
      </c>
      <c r="G10" t="s">
        <v>1035</v>
      </c>
      <c r="H10" s="8">
        <f>SUMPRODUCT(SUMIFS(AssessedValuation[100% Residential],AssessedValuation[Dist],$C10:$E10,AssessedValuation[Tif_NonTIF],$A$4))</f>
        <v>274248804</v>
      </c>
      <c r="I10" s="8">
        <f>SUMPRODUCT(SUMIFS(AssessedValuation[100% Ag Land],AssessedValuation[Dist],$C10:$E10,AssessedValuation[Tif_NonTIF],$A$4))</f>
        <v>251663096</v>
      </c>
      <c r="J10" s="8">
        <f>SUMPRODUCT(SUMIFS(AssessedValuation[100% Ag Building],AssessedValuation[Dist],$C10:$E10,AssessedValuation[Tif_NonTIF],$A$4))</f>
        <v>6409934</v>
      </c>
      <c r="K10" s="8">
        <f>SUMPRODUCT(SUMIFS(AssessedValuation[100% Commercial],AssessedValuation[Dist],$C10:$E10,AssessedValuation[Tif_NonTIF],$A$4))</f>
        <v>44159134</v>
      </c>
      <c r="L10" s="8">
        <f>SUMPRODUCT(SUMIFS(AssessedValuation[100% Industrial],AssessedValuation[Dist],$C10:$E10,AssessedValuation[Tif_NonTIF],$A$4))</f>
        <v>139591554</v>
      </c>
      <c r="M10" s="8">
        <f>SUMPRODUCT(SUMIFS(AssessedValuation[100% Reserved],AssessedValuation[Dist],$C10:$E10,AssessedValuation[Tif_NonTIF],$A$4))</f>
        <v>0</v>
      </c>
      <c r="N10" s="8">
        <f>SUMPRODUCT(SUMIFS(AssessedValuation[100% Reserved3],AssessedValuation[Dist],$C10,AssessedValuation[Tif_NonTIF],$A$4))</f>
        <v>0</v>
      </c>
      <c r="O10" s="8">
        <f>SUMPRODUCT(SUMIFS(AssessedValuation[100% Railroads],AssessedValuation[Dist],$C10:$E10,AssessedValuation[Tif_NonTIF],$A$4))</f>
        <v>4715351</v>
      </c>
      <c r="P10" s="8">
        <f>SUMPRODUCT(SUMIFS(AssessedValuation[100% Utilities],AssessedValuation[Dist],$C10:$E10,AssessedValuation[Tif_NonTIF],$A$4))</f>
        <v>3063661</v>
      </c>
      <c r="Q10" s="8">
        <f>SUMPRODUCT(SUMIFS(AssessedValuation[100% Other],AssessedValuation[Dist],$C10:$E10,AssessedValuation[Tif_NonTIF],$A$4))</f>
        <v>272</v>
      </c>
      <c r="R10" s="8">
        <f>SUMPRODUCT(SUMIFS(AssessedValuation[100% Gross],AssessedValuation[Dist],$C10:$E10,AssessedValuation[Tif_NonTIF],$A$4))</f>
        <v>723851806</v>
      </c>
      <c r="S10" s="8">
        <f>SUMPRODUCT(SUMIFS(AssessedValuation[100% Military Exempt],AssessedValuation[Dist],$C10:$E10,AssessedValuation[Tif_NonTIF],$A$4))</f>
        <v>514856</v>
      </c>
      <c r="T10" s="8">
        <f>SUMPRODUCT(SUMIFS(AssessedValuation[100% Net],AssessedValuation[Dist],$C10:$E10,AssessedValuation[Tif_NonTIF],$A$4))</f>
        <v>723336950</v>
      </c>
      <c r="U10" s="8">
        <f>SUMPRODUCT(SUMIFS(AssessedValuation[100% Gas &amp; Elec Utilities],AssessedValuation[Dist],$C10:$E10,AssessedValuation[Tif_NonTIF],$A$4))</f>
        <v>68456510</v>
      </c>
      <c r="V10" s="8">
        <f t="shared" si="0"/>
        <v>791793460</v>
      </c>
    </row>
    <row r="11" spans="1:22" x14ac:dyDescent="0.25">
      <c r="A11">
        <v>2024</v>
      </c>
      <c r="B11" t="s">
        <v>1036</v>
      </c>
      <c r="C11" t="s">
        <v>1037</v>
      </c>
      <c r="D11" t="s">
        <v>1756</v>
      </c>
      <c r="E11" t="s">
        <v>1756</v>
      </c>
      <c r="F11" t="s">
        <v>1037</v>
      </c>
      <c r="G11" t="s">
        <v>1038</v>
      </c>
      <c r="H11" s="8">
        <f>SUMPRODUCT(SUMIFS(AssessedValuation[100% Residential],AssessedValuation[Dist],$C11:$E11,AssessedValuation[Tif_NonTIF],$A$4))</f>
        <v>191631167</v>
      </c>
      <c r="I11" s="8">
        <f>SUMPRODUCT(SUMIFS(AssessedValuation[100% Ag Land],AssessedValuation[Dist],$C11:$E11,AssessedValuation[Tif_NonTIF],$A$4))</f>
        <v>112086870</v>
      </c>
      <c r="J11" s="8">
        <f>SUMPRODUCT(SUMIFS(AssessedValuation[100% Ag Building],AssessedValuation[Dist],$C11:$E11,AssessedValuation[Tif_NonTIF],$A$4))</f>
        <v>7650640</v>
      </c>
      <c r="K11" s="8">
        <f>SUMPRODUCT(SUMIFS(AssessedValuation[100% Commercial],AssessedValuation[Dist],$C11:$E11,AssessedValuation[Tif_NonTIF],$A$4))</f>
        <v>20855372</v>
      </c>
      <c r="L11" s="8">
        <f>SUMPRODUCT(SUMIFS(AssessedValuation[100% Industrial],AssessedValuation[Dist],$C11:$E11,AssessedValuation[Tif_NonTIF],$A$4))</f>
        <v>765980</v>
      </c>
      <c r="M11" s="8">
        <f>SUMPRODUCT(SUMIFS(AssessedValuation[100% Reserved],AssessedValuation[Dist],$C11:$E11,AssessedValuation[Tif_NonTIF],$A$4))</f>
        <v>0</v>
      </c>
      <c r="N11" s="8">
        <f>SUMPRODUCT(SUMIFS(AssessedValuation[100% Reserved3],AssessedValuation[Dist],$C11,AssessedValuation[Tif_NonTIF],$A$4))</f>
        <v>0</v>
      </c>
      <c r="O11" s="8">
        <f>SUMPRODUCT(SUMIFS(AssessedValuation[100% Railroads],AssessedValuation[Dist],$C11:$E11,AssessedValuation[Tif_NonTIF],$A$4))</f>
        <v>0</v>
      </c>
      <c r="P11" s="8">
        <f>SUMPRODUCT(SUMIFS(AssessedValuation[100% Utilities],AssessedValuation[Dist],$C11:$E11,AssessedValuation[Tif_NonTIF],$A$4))</f>
        <v>632888</v>
      </c>
      <c r="Q11" s="8">
        <f>SUMPRODUCT(SUMIFS(AssessedValuation[100% Other],AssessedValuation[Dist],$C11:$E11,AssessedValuation[Tif_NonTIF],$A$4))</f>
        <v>0</v>
      </c>
      <c r="R11" s="8">
        <f>SUMPRODUCT(SUMIFS(AssessedValuation[100% Gross],AssessedValuation[Dist],$C11:$E11,AssessedValuation[Tif_NonTIF],$A$4))</f>
        <v>333622917</v>
      </c>
      <c r="S11" s="8">
        <f>SUMPRODUCT(SUMIFS(AssessedValuation[100% Military Exempt],AssessedValuation[Dist],$C11:$E11,AssessedValuation[Tif_NonTIF],$A$4))</f>
        <v>294468</v>
      </c>
      <c r="T11" s="8">
        <f>SUMPRODUCT(SUMIFS(AssessedValuation[100% Net],AssessedValuation[Dist],$C11:$E11,AssessedValuation[Tif_NonTIF],$A$4))</f>
        <v>333328449</v>
      </c>
      <c r="U11" s="8">
        <f>SUMPRODUCT(SUMIFS(AssessedValuation[100% Gas &amp; Elec Utilities],AssessedValuation[Dist],$C11:$E11,AssessedValuation[Tif_NonTIF],$A$4))</f>
        <v>5764310</v>
      </c>
      <c r="V11" s="8">
        <f t="shared" si="0"/>
        <v>339092759</v>
      </c>
    </row>
    <row r="12" spans="1:22" x14ac:dyDescent="0.25">
      <c r="A12">
        <v>2024</v>
      </c>
      <c r="B12" t="s">
        <v>1039</v>
      </c>
      <c r="C12" t="s">
        <v>1040</v>
      </c>
      <c r="D12" t="s">
        <v>1756</v>
      </c>
      <c r="E12" t="s">
        <v>1756</v>
      </c>
      <c r="F12" t="s">
        <v>1040</v>
      </c>
      <c r="G12" t="s">
        <v>1041</v>
      </c>
      <c r="H12" s="8">
        <f>SUMPRODUCT(SUMIFS(AssessedValuation[100% Residential],AssessedValuation[Dist],$C12:$E12,AssessedValuation[Tif_NonTIF],$A$4))</f>
        <v>62311593</v>
      </c>
      <c r="I12" s="8">
        <f>SUMPRODUCT(SUMIFS(AssessedValuation[100% Ag Land],AssessedValuation[Dist],$C12:$E12,AssessedValuation[Tif_NonTIF],$A$4))</f>
        <v>99218011</v>
      </c>
      <c r="J12" s="8">
        <f>SUMPRODUCT(SUMIFS(AssessedValuation[100% Ag Building],AssessedValuation[Dist],$C12:$E12,AssessedValuation[Tif_NonTIF],$A$4))</f>
        <v>7226505</v>
      </c>
      <c r="K12" s="8">
        <f>SUMPRODUCT(SUMIFS(AssessedValuation[100% Commercial],AssessedValuation[Dist],$C12:$E12,AssessedValuation[Tif_NonTIF],$A$4))</f>
        <v>16512460</v>
      </c>
      <c r="L12" s="8">
        <f>SUMPRODUCT(SUMIFS(AssessedValuation[100% Industrial],AssessedValuation[Dist],$C12:$E12,AssessedValuation[Tif_NonTIF],$A$4))</f>
        <v>21510107</v>
      </c>
      <c r="M12" s="8">
        <f>SUMPRODUCT(SUMIFS(AssessedValuation[100% Reserved],AssessedValuation[Dist],$C12:$E12,AssessedValuation[Tif_NonTIF],$A$4))</f>
        <v>0</v>
      </c>
      <c r="N12" s="8">
        <f>SUMPRODUCT(SUMIFS(AssessedValuation[100% Reserved3],AssessedValuation[Dist],$C12,AssessedValuation[Tif_NonTIF],$A$4))</f>
        <v>0</v>
      </c>
      <c r="O12" s="8">
        <f>SUMPRODUCT(SUMIFS(AssessedValuation[100% Railroads],AssessedValuation[Dist],$C12:$E12,AssessedValuation[Tif_NonTIF],$A$4))</f>
        <v>3878527</v>
      </c>
      <c r="P12" s="8">
        <f>SUMPRODUCT(SUMIFS(AssessedValuation[100% Utilities],AssessedValuation[Dist],$C12:$E12,AssessedValuation[Tif_NonTIF],$A$4))</f>
        <v>1220995</v>
      </c>
      <c r="Q12" s="8">
        <f>SUMPRODUCT(SUMIFS(AssessedValuation[100% Other],AssessedValuation[Dist],$C12:$E12,AssessedValuation[Tif_NonTIF],$A$4))</f>
        <v>0</v>
      </c>
      <c r="R12" s="8">
        <f>SUMPRODUCT(SUMIFS(AssessedValuation[100% Gross],AssessedValuation[Dist],$C12:$E12,AssessedValuation[Tif_NonTIF],$A$4))</f>
        <v>211878198</v>
      </c>
      <c r="S12" s="8">
        <f>SUMPRODUCT(SUMIFS(AssessedValuation[100% Military Exempt],AssessedValuation[Dist],$C12:$E12,AssessedValuation[Tif_NonTIF],$A$4))</f>
        <v>131492</v>
      </c>
      <c r="T12" s="8">
        <f>SUMPRODUCT(SUMIFS(AssessedValuation[100% Net],AssessedValuation[Dist],$C12:$E12,AssessedValuation[Tif_NonTIF],$A$4))</f>
        <v>211746706</v>
      </c>
      <c r="U12" s="8">
        <f>SUMPRODUCT(SUMIFS(AssessedValuation[100% Gas &amp; Elec Utilities],AssessedValuation[Dist],$C12:$E12,AssessedValuation[Tif_NonTIF],$A$4))</f>
        <v>12534438</v>
      </c>
      <c r="V12" s="8">
        <f t="shared" si="0"/>
        <v>224281144</v>
      </c>
    </row>
    <row r="13" spans="1:22" x14ac:dyDescent="0.25">
      <c r="A13">
        <v>2024</v>
      </c>
      <c r="B13" t="s">
        <v>1042</v>
      </c>
      <c r="C13" t="s">
        <v>1043</v>
      </c>
      <c r="D13" t="s">
        <v>1756</v>
      </c>
      <c r="E13" t="s">
        <v>1756</v>
      </c>
      <c r="F13" t="s">
        <v>1043</v>
      </c>
      <c r="G13" t="s">
        <v>1044</v>
      </c>
      <c r="H13" s="8">
        <f>SUMPRODUCT(SUMIFS(AssessedValuation[100% Residential],AssessedValuation[Dist],$C13:$E13,AssessedValuation[Tif_NonTIF],$A$4))</f>
        <v>320295592</v>
      </c>
      <c r="I13" s="8">
        <f>SUMPRODUCT(SUMIFS(AssessedValuation[100% Ag Land],AssessedValuation[Dist],$C13:$E13,AssessedValuation[Tif_NonTIF],$A$4))</f>
        <v>102578870</v>
      </c>
      <c r="J13" s="8">
        <f>SUMPRODUCT(SUMIFS(AssessedValuation[100% Ag Building],AssessedValuation[Dist],$C13:$E13,AssessedValuation[Tif_NonTIF],$A$4))</f>
        <v>3066540</v>
      </c>
      <c r="K13" s="8">
        <f>SUMPRODUCT(SUMIFS(AssessedValuation[100% Commercial],AssessedValuation[Dist],$C13:$E13,AssessedValuation[Tif_NonTIF],$A$4))</f>
        <v>32541941</v>
      </c>
      <c r="L13" s="8">
        <f>SUMPRODUCT(SUMIFS(AssessedValuation[100% Industrial],AssessedValuation[Dist],$C13:$E13,AssessedValuation[Tif_NonTIF],$A$4))</f>
        <v>13019424</v>
      </c>
      <c r="M13" s="8">
        <f>SUMPRODUCT(SUMIFS(AssessedValuation[100% Reserved],AssessedValuation[Dist],$C13:$E13,AssessedValuation[Tif_NonTIF],$A$4))</f>
        <v>0</v>
      </c>
      <c r="N13" s="8">
        <f>SUMPRODUCT(SUMIFS(AssessedValuation[100% Reserved3],AssessedValuation[Dist],$C13,AssessedValuation[Tif_NonTIF],$A$4))</f>
        <v>0</v>
      </c>
      <c r="O13" s="8">
        <f>SUMPRODUCT(SUMIFS(AssessedValuation[100% Railroads],AssessedValuation[Dist],$C13:$E13,AssessedValuation[Tif_NonTIF],$A$4))</f>
        <v>40407689</v>
      </c>
      <c r="P13" s="8">
        <f>SUMPRODUCT(SUMIFS(AssessedValuation[100% Utilities],AssessedValuation[Dist],$C13:$E13,AssessedValuation[Tif_NonTIF],$A$4))</f>
        <v>1612891</v>
      </c>
      <c r="Q13" s="8">
        <f>SUMPRODUCT(SUMIFS(AssessedValuation[100% Other],AssessedValuation[Dist],$C13:$E13,AssessedValuation[Tif_NonTIF],$A$4))</f>
        <v>39012</v>
      </c>
      <c r="R13" s="8">
        <f>SUMPRODUCT(SUMIFS(AssessedValuation[100% Gross],AssessedValuation[Dist],$C13:$E13,AssessedValuation[Tif_NonTIF],$A$4))</f>
        <v>513561959</v>
      </c>
      <c r="S13" s="8">
        <f>SUMPRODUCT(SUMIFS(AssessedValuation[100% Military Exempt],AssessedValuation[Dist],$C13:$E13,AssessedValuation[Tif_NonTIF],$A$4))</f>
        <v>497287</v>
      </c>
      <c r="T13" s="8">
        <f>SUMPRODUCT(SUMIFS(AssessedValuation[100% Net],AssessedValuation[Dist],$C13:$E13,AssessedValuation[Tif_NonTIF],$A$4))</f>
        <v>513064672</v>
      </c>
      <c r="U13" s="8">
        <f>SUMPRODUCT(SUMIFS(AssessedValuation[100% Gas &amp; Elec Utilities],AssessedValuation[Dist],$C13:$E13,AssessedValuation[Tif_NonTIF],$A$4))</f>
        <v>28238616</v>
      </c>
      <c r="V13" s="8">
        <f t="shared" si="0"/>
        <v>541303288</v>
      </c>
    </row>
    <row r="14" spans="1:22" x14ac:dyDescent="0.25">
      <c r="A14">
        <v>2024</v>
      </c>
      <c r="B14" t="s">
        <v>1045</v>
      </c>
      <c r="C14" t="s">
        <v>1046</v>
      </c>
      <c r="D14" t="s">
        <v>1756</v>
      </c>
      <c r="E14" t="s">
        <v>1756</v>
      </c>
      <c r="F14" t="s">
        <v>1046</v>
      </c>
      <c r="G14" t="s">
        <v>1047</v>
      </c>
      <c r="H14" s="8">
        <f>SUMPRODUCT(SUMIFS(AssessedValuation[100% Residential],AssessedValuation[Dist],$C14:$E14,AssessedValuation[Tif_NonTIF],$A$4))</f>
        <v>330608162</v>
      </c>
      <c r="I14" s="8">
        <f>SUMPRODUCT(SUMIFS(AssessedValuation[100% Ag Land],AssessedValuation[Dist],$C14:$E14,AssessedValuation[Tif_NonTIF],$A$4))</f>
        <v>53713734</v>
      </c>
      <c r="J14" s="8">
        <f>SUMPRODUCT(SUMIFS(AssessedValuation[100% Ag Building],AssessedValuation[Dist],$C14:$E14,AssessedValuation[Tif_NonTIF],$A$4))</f>
        <v>3142250</v>
      </c>
      <c r="K14" s="8">
        <f>SUMPRODUCT(SUMIFS(AssessedValuation[100% Commercial],AssessedValuation[Dist],$C14:$E14,AssessedValuation[Tif_NonTIF],$A$4))</f>
        <v>11969629</v>
      </c>
      <c r="L14" s="8">
        <f>SUMPRODUCT(SUMIFS(AssessedValuation[100% Industrial],AssessedValuation[Dist],$C14:$E14,AssessedValuation[Tif_NonTIF],$A$4))</f>
        <v>362700</v>
      </c>
      <c r="M14" s="8">
        <f>SUMPRODUCT(SUMIFS(AssessedValuation[100% Reserved],AssessedValuation[Dist],$C14:$E14,AssessedValuation[Tif_NonTIF],$A$4))</f>
        <v>0</v>
      </c>
      <c r="N14" s="8">
        <f>SUMPRODUCT(SUMIFS(AssessedValuation[100% Reserved3],AssessedValuation[Dist],$C14,AssessedValuation[Tif_NonTIF],$A$4))</f>
        <v>0</v>
      </c>
      <c r="O14" s="8">
        <f>SUMPRODUCT(SUMIFS(AssessedValuation[100% Railroads],AssessedValuation[Dist],$C14:$E14,AssessedValuation[Tif_NonTIF],$A$4))</f>
        <v>1630062</v>
      </c>
      <c r="P14" s="8">
        <f>SUMPRODUCT(SUMIFS(AssessedValuation[100% Utilities],AssessedValuation[Dist],$C14:$E14,AssessedValuation[Tif_NonTIF],$A$4))</f>
        <v>1474</v>
      </c>
      <c r="Q14" s="8">
        <f>SUMPRODUCT(SUMIFS(AssessedValuation[100% Other],AssessedValuation[Dist],$C14:$E14,AssessedValuation[Tif_NonTIF],$A$4))</f>
        <v>0</v>
      </c>
      <c r="R14" s="8">
        <f>SUMPRODUCT(SUMIFS(AssessedValuation[100% Gross],AssessedValuation[Dist],$C14:$E14,AssessedValuation[Tif_NonTIF],$A$4))</f>
        <v>401428011</v>
      </c>
      <c r="S14" s="8">
        <f>SUMPRODUCT(SUMIFS(AssessedValuation[100% Military Exempt],AssessedValuation[Dist],$C14:$E14,AssessedValuation[Tif_NonTIF],$A$4))</f>
        <v>312988</v>
      </c>
      <c r="T14" s="8">
        <f>SUMPRODUCT(SUMIFS(AssessedValuation[100% Net],AssessedValuation[Dist],$C14:$E14,AssessedValuation[Tif_NonTIF],$A$4))</f>
        <v>401115023</v>
      </c>
      <c r="U14" s="8">
        <f>SUMPRODUCT(SUMIFS(AssessedValuation[100% Gas &amp; Elec Utilities],AssessedValuation[Dist],$C14:$E14,AssessedValuation[Tif_NonTIF],$A$4))</f>
        <v>28781883</v>
      </c>
      <c r="V14" s="8">
        <f t="shared" si="0"/>
        <v>429896906</v>
      </c>
    </row>
    <row r="15" spans="1:22" x14ac:dyDescent="0.25">
      <c r="A15">
        <v>2024</v>
      </c>
      <c r="B15" t="s">
        <v>1031</v>
      </c>
      <c r="C15" t="s">
        <v>1048</v>
      </c>
      <c r="D15" t="s">
        <v>1756</v>
      </c>
      <c r="E15" t="s">
        <v>1756</v>
      </c>
      <c r="F15" t="s">
        <v>1048</v>
      </c>
      <c r="G15" t="s">
        <v>1049</v>
      </c>
      <c r="H15" s="8">
        <f>SUMPRODUCT(SUMIFS(AssessedValuation[100% Residential],AssessedValuation[Dist],$C15:$E15,AssessedValuation[Tif_NonTIF],$A$4))</f>
        <v>59150270</v>
      </c>
      <c r="I15" s="8">
        <f>SUMPRODUCT(SUMIFS(AssessedValuation[100% Ag Land],AssessedValuation[Dist],$C15:$E15,AssessedValuation[Tif_NonTIF],$A$4))</f>
        <v>86233800</v>
      </c>
      <c r="J15" s="8">
        <f>SUMPRODUCT(SUMIFS(AssessedValuation[100% Ag Building],AssessedValuation[Dist],$C15:$E15,AssessedValuation[Tif_NonTIF],$A$4))</f>
        <v>10153730</v>
      </c>
      <c r="K15" s="8">
        <f>SUMPRODUCT(SUMIFS(AssessedValuation[100% Commercial],AssessedValuation[Dist],$C15:$E15,AssessedValuation[Tif_NonTIF],$A$4))</f>
        <v>17298450</v>
      </c>
      <c r="L15" s="8">
        <f>SUMPRODUCT(SUMIFS(AssessedValuation[100% Industrial],AssessedValuation[Dist],$C15:$E15,AssessedValuation[Tif_NonTIF],$A$4))</f>
        <v>16779200</v>
      </c>
      <c r="M15" s="8">
        <f>SUMPRODUCT(SUMIFS(AssessedValuation[100% Reserved],AssessedValuation[Dist],$C15:$E15,AssessedValuation[Tif_NonTIF],$A$4))</f>
        <v>0</v>
      </c>
      <c r="N15" s="8">
        <f>SUMPRODUCT(SUMIFS(AssessedValuation[100% Reserved3],AssessedValuation[Dist],$C15,AssessedValuation[Tif_NonTIF],$A$4))</f>
        <v>0</v>
      </c>
      <c r="O15" s="8">
        <f>SUMPRODUCT(SUMIFS(AssessedValuation[100% Railroads],AssessedValuation[Dist],$C15:$E15,AssessedValuation[Tif_NonTIF],$A$4))</f>
        <v>11904135</v>
      </c>
      <c r="P15" s="8">
        <f>SUMPRODUCT(SUMIFS(AssessedValuation[100% Utilities],AssessedValuation[Dist],$C15:$E15,AssessedValuation[Tif_NonTIF],$A$4))</f>
        <v>1350763</v>
      </c>
      <c r="Q15" s="8">
        <f>SUMPRODUCT(SUMIFS(AssessedValuation[100% Other],AssessedValuation[Dist],$C15:$E15,AssessedValuation[Tif_NonTIF],$A$4))</f>
        <v>0</v>
      </c>
      <c r="R15" s="8">
        <f>SUMPRODUCT(SUMIFS(AssessedValuation[100% Gross],AssessedValuation[Dist],$C15:$E15,AssessedValuation[Tif_NonTIF],$A$4))</f>
        <v>202870348</v>
      </c>
      <c r="S15" s="8">
        <f>SUMPRODUCT(SUMIFS(AssessedValuation[100% Military Exempt],AssessedValuation[Dist],$C15:$E15,AssessedValuation[Tif_NonTIF],$A$4))</f>
        <v>137048</v>
      </c>
      <c r="T15" s="8">
        <f>SUMPRODUCT(SUMIFS(AssessedValuation[100% Net],AssessedValuation[Dist],$C15:$E15,AssessedValuation[Tif_NonTIF],$A$4))</f>
        <v>202733300</v>
      </c>
      <c r="U15" s="8">
        <f>SUMPRODUCT(SUMIFS(AssessedValuation[100% Gas &amp; Elec Utilities],AssessedValuation[Dist],$C15:$E15,AssessedValuation[Tif_NonTIF],$A$4))</f>
        <v>12194843</v>
      </c>
      <c r="V15" s="8">
        <f t="shared" si="0"/>
        <v>214928143</v>
      </c>
    </row>
    <row r="16" spans="1:22" x14ac:dyDescent="0.25">
      <c r="A16">
        <v>2024</v>
      </c>
      <c r="B16" t="s">
        <v>1039</v>
      </c>
      <c r="C16" t="s">
        <v>1050</v>
      </c>
      <c r="D16" t="s">
        <v>1052</v>
      </c>
      <c r="E16" t="s">
        <v>1374</v>
      </c>
      <c r="F16" t="s">
        <v>1050</v>
      </c>
      <c r="G16" t="s">
        <v>1051</v>
      </c>
      <c r="H16" s="8">
        <f>SUMPRODUCT(SUMIFS(AssessedValuation[100% Residential],AssessedValuation[Dist],$C16:$E16,AssessedValuation[Tif_NonTIF],$A$4))</f>
        <v>690496230</v>
      </c>
      <c r="I16" s="8">
        <f>SUMPRODUCT(SUMIFS(AssessedValuation[100% Ag Land],AssessedValuation[Dist],$C16:$E16,AssessedValuation[Tif_NonTIF],$A$4))</f>
        <v>476506609</v>
      </c>
      <c r="J16" s="8">
        <f>SUMPRODUCT(SUMIFS(AssessedValuation[100% Ag Building],AssessedValuation[Dist],$C16:$E16,AssessedValuation[Tif_NonTIF],$A$4))</f>
        <v>40983832</v>
      </c>
      <c r="K16" s="8">
        <f>SUMPRODUCT(SUMIFS(AssessedValuation[100% Commercial],AssessedValuation[Dist],$C16:$E16,AssessedValuation[Tif_NonTIF],$A$4))</f>
        <v>156767857</v>
      </c>
      <c r="L16" s="8">
        <f>SUMPRODUCT(SUMIFS(AssessedValuation[100% Industrial],AssessedValuation[Dist],$C16:$E16,AssessedValuation[Tif_NonTIF],$A$4))</f>
        <v>73008096</v>
      </c>
      <c r="M16" s="8">
        <f>SUMPRODUCT(SUMIFS(AssessedValuation[100% Reserved],AssessedValuation[Dist],$C16:$E16,AssessedValuation[Tif_NonTIF],$A$4))</f>
        <v>0</v>
      </c>
      <c r="N16" s="8">
        <f>SUMPRODUCT(SUMIFS(AssessedValuation[100% Reserved3],AssessedValuation[Dist],$C16,AssessedValuation[Tif_NonTIF],$A$4))</f>
        <v>0</v>
      </c>
      <c r="O16" s="8">
        <f>SUMPRODUCT(SUMIFS(AssessedValuation[100% Railroads],AssessedValuation[Dist],$C16:$E16,AssessedValuation[Tif_NonTIF],$A$4))</f>
        <v>47450934</v>
      </c>
      <c r="P16" s="8">
        <f>SUMPRODUCT(SUMIFS(AssessedValuation[100% Utilities],AssessedValuation[Dist],$C16:$E16,AssessedValuation[Tif_NonTIF],$A$4))</f>
        <v>1900826</v>
      </c>
      <c r="Q16" s="8">
        <f>SUMPRODUCT(SUMIFS(AssessedValuation[100% Other],AssessedValuation[Dist],$C16:$E16,AssessedValuation[Tif_NonTIF],$A$4))</f>
        <v>0</v>
      </c>
      <c r="R16" s="8">
        <f>SUMPRODUCT(SUMIFS(AssessedValuation[100% Gross],AssessedValuation[Dist],$C16:$E16,AssessedValuation[Tif_NonTIF],$A$4))</f>
        <v>1487114384</v>
      </c>
      <c r="S16" s="8">
        <f>SUMPRODUCT(SUMIFS(AssessedValuation[100% Military Exempt],AssessedValuation[Dist],$C16:$E16,AssessedValuation[Tif_NonTIF],$A$4))</f>
        <v>1000654</v>
      </c>
      <c r="T16" s="8">
        <f>SUMPRODUCT(SUMIFS(AssessedValuation[100% Net],AssessedValuation[Dist],$C16:$E16,AssessedValuation[Tif_NonTIF],$A$4))</f>
        <v>1486113730</v>
      </c>
      <c r="U16" s="8">
        <f>SUMPRODUCT(SUMIFS(AssessedValuation[100% Gas &amp; Elec Utilities],AssessedValuation[Dist],$C16:$E16,AssessedValuation[Tif_NonTIF],$A$4))</f>
        <v>179632711</v>
      </c>
      <c r="V16" s="8">
        <f t="shared" si="0"/>
        <v>1665746441</v>
      </c>
    </row>
    <row r="17" spans="1:22" x14ac:dyDescent="0.25">
      <c r="A17">
        <v>2024</v>
      </c>
      <c r="B17" t="s">
        <v>1054</v>
      </c>
      <c r="C17" t="s">
        <v>1055</v>
      </c>
      <c r="D17" t="s">
        <v>1756</v>
      </c>
      <c r="E17" t="s">
        <v>1756</v>
      </c>
      <c r="F17" t="s">
        <v>1055</v>
      </c>
      <c r="G17" t="s">
        <v>1056</v>
      </c>
      <c r="H17" s="8">
        <f>SUMPRODUCT(SUMIFS(AssessedValuation[100% Residential],AssessedValuation[Dist],$C17:$E17,AssessedValuation[Tif_NonTIF],$A$4))</f>
        <v>570884746</v>
      </c>
      <c r="I17" s="8">
        <f>SUMPRODUCT(SUMIFS(AssessedValuation[100% Ag Land],AssessedValuation[Dist],$C17:$E17,AssessedValuation[Tif_NonTIF],$A$4))</f>
        <v>205815529</v>
      </c>
      <c r="J17" s="8">
        <f>SUMPRODUCT(SUMIFS(AssessedValuation[100% Ag Building],AssessedValuation[Dist],$C17:$E17,AssessedValuation[Tif_NonTIF],$A$4))</f>
        <v>17686280</v>
      </c>
      <c r="K17" s="8">
        <f>SUMPRODUCT(SUMIFS(AssessedValuation[100% Commercial],AssessedValuation[Dist],$C17:$E17,AssessedValuation[Tif_NonTIF],$A$4))</f>
        <v>51033054</v>
      </c>
      <c r="L17" s="8">
        <f>SUMPRODUCT(SUMIFS(AssessedValuation[100% Industrial],AssessedValuation[Dist],$C17:$E17,AssessedValuation[Tif_NonTIF],$A$4))</f>
        <v>12159712</v>
      </c>
      <c r="M17" s="8">
        <f>SUMPRODUCT(SUMIFS(AssessedValuation[100% Reserved],AssessedValuation[Dist],$C17:$E17,AssessedValuation[Tif_NonTIF],$A$4))</f>
        <v>0</v>
      </c>
      <c r="N17" s="8">
        <f>SUMPRODUCT(SUMIFS(AssessedValuation[100% Reserved3],AssessedValuation[Dist],$C17,AssessedValuation[Tif_NonTIF],$A$4))</f>
        <v>0</v>
      </c>
      <c r="O17" s="8">
        <f>SUMPRODUCT(SUMIFS(AssessedValuation[100% Railroads],AssessedValuation[Dist],$C17:$E17,AssessedValuation[Tif_NonTIF],$A$4))</f>
        <v>2857195</v>
      </c>
      <c r="P17" s="8">
        <f>SUMPRODUCT(SUMIFS(AssessedValuation[100% Utilities],AssessedValuation[Dist],$C17:$E17,AssessedValuation[Tif_NonTIF],$A$4))</f>
        <v>3486142</v>
      </c>
      <c r="Q17" s="8">
        <f>SUMPRODUCT(SUMIFS(AssessedValuation[100% Other],AssessedValuation[Dist],$C17:$E17,AssessedValuation[Tif_NonTIF],$A$4))</f>
        <v>0</v>
      </c>
      <c r="R17" s="8">
        <f>SUMPRODUCT(SUMIFS(AssessedValuation[100% Gross],AssessedValuation[Dist],$C17:$E17,AssessedValuation[Tif_NonTIF],$A$4))</f>
        <v>863922658</v>
      </c>
      <c r="S17" s="8">
        <f>SUMPRODUCT(SUMIFS(AssessedValuation[100% Military Exempt],AssessedValuation[Dist],$C17:$E17,AssessedValuation[Tif_NonTIF],$A$4))</f>
        <v>733392</v>
      </c>
      <c r="T17" s="8">
        <f>SUMPRODUCT(SUMIFS(AssessedValuation[100% Net],AssessedValuation[Dist],$C17:$E17,AssessedValuation[Tif_NonTIF],$A$4))</f>
        <v>863189266</v>
      </c>
      <c r="U17" s="8">
        <f>SUMPRODUCT(SUMIFS(AssessedValuation[100% Gas &amp; Elec Utilities],AssessedValuation[Dist],$C17:$E17,AssessedValuation[Tif_NonTIF],$A$4))</f>
        <v>33166756</v>
      </c>
      <c r="V17" s="8">
        <f t="shared" si="0"/>
        <v>896356022</v>
      </c>
    </row>
    <row r="18" spans="1:22" x14ac:dyDescent="0.25">
      <c r="A18">
        <v>2024</v>
      </c>
      <c r="B18" t="s">
        <v>1039</v>
      </c>
      <c r="C18" t="s">
        <v>1057</v>
      </c>
      <c r="D18" t="s">
        <v>1756</v>
      </c>
      <c r="E18" t="s">
        <v>1756</v>
      </c>
      <c r="F18" t="s">
        <v>1057</v>
      </c>
      <c r="G18" t="s">
        <v>1059</v>
      </c>
      <c r="H18" s="8">
        <f>SUMPRODUCT(SUMIFS(AssessedValuation[100% Residential],AssessedValuation[Dist],$C18:$E18,AssessedValuation[Tif_NonTIF],$A$4))</f>
        <v>252681184</v>
      </c>
      <c r="I18" s="8">
        <f>SUMPRODUCT(SUMIFS(AssessedValuation[100% Ag Land],AssessedValuation[Dist],$C18:$E18,AssessedValuation[Tif_NonTIF],$A$4))</f>
        <v>239162800</v>
      </c>
      <c r="J18" s="8">
        <f>SUMPRODUCT(SUMIFS(AssessedValuation[100% Ag Building],AssessedValuation[Dist],$C18:$E18,AssessedValuation[Tif_NonTIF],$A$4))</f>
        <v>14018030</v>
      </c>
      <c r="K18" s="8">
        <f>SUMPRODUCT(SUMIFS(AssessedValuation[100% Commercial],AssessedValuation[Dist],$C18:$E18,AssessedValuation[Tif_NonTIF],$A$4))</f>
        <v>32015101</v>
      </c>
      <c r="L18" s="8">
        <f>SUMPRODUCT(SUMIFS(AssessedValuation[100% Industrial],AssessedValuation[Dist],$C18:$E18,AssessedValuation[Tif_NonTIF],$A$4))</f>
        <v>61944730</v>
      </c>
      <c r="M18" s="8">
        <f>SUMPRODUCT(SUMIFS(AssessedValuation[100% Reserved],AssessedValuation[Dist],$C18:$E18,AssessedValuation[Tif_NonTIF],$A$4))</f>
        <v>0</v>
      </c>
      <c r="N18" s="8">
        <f>SUMPRODUCT(SUMIFS(AssessedValuation[100% Reserved3],AssessedValuation[Dist],$C18,AssessedValuation[Tif_NonTIF],$A$4))</f>
        <v>0</v>
      </c>
      <c r="O18" s="8">
        <f>SUMPRODUCT(SUMIFS(AssessedValuation[100% Railroads],AssessedValuation[Dist],$C18:$E18,AssessedValuation[Tif_NonTIF],$A$4))</f>
        <v>3369957</v>
      </c>
      <c r="P18" s="8">
        <f>SUMPRODUCT(SUMIFS(AssessedValuation[100% Utilities],AssessedValuation[Dist],$C18:$E18,AssessedValuation[Tif_NonTIF],$A$4))</f>
        <v>42449406</v>
      </c>
      <c r="Q18" s="8">
        <f>SUMPRODUCT(SUMIFS(AssessedValuation[100% Other],AssessedValuation[Dist],$C18:$E18,AssessedValuation[Tif_NonTIF],$A$4))</f>
        <v>0</v>
      </c>
      <c r="R18" s="8">
        <f>SUMPRODUCT(SUMIFS(AssessedValuation[100% Gross],AssessedValuation[Dist],$C18:$E18,AssessedValuation[Tif_NonTIF],$A$4))</f>
        <v>645641208</v>
      </c>
      <c r="S18" s="8">
        <f>SUMPRODUCT(SUMIFS(AssessedValuation[100% Military Exempt],AssessedValuation[Dist],$C18:$E18,AssessedValuation[Tif_NonTIF],$A$4))</f>
        <v>359288</v>
      </c>
      <c r="T18" s="8">
        <f>SUMPRODUCT(SUMIFS(AssessedValuation[100% Net],AssessedValuation[Dist],$C18:$E18,AssessedValuation[Tif_NonTIF],$A$4))</f>
        <v>645281920</v>
      </c>
      <c r="U18" s="8">
        <f>SUMPRODUCT(SUMIFS(AssessedValuation[100% Gas &amp; Elec Utilities],AssessedValuation[Dist],$C18:$E18,AssessedValuation[Tif_NonTIF],$A$4))</f>
        <v>15623735</v>
      </c>
      <c r="V18" s="8">
        <f t="shared" si="0"/>
        <v>660905655</v>
      </c>
    </row>
    <row r="19" spans="1:22" x14ac:dyDescent="0.25">
      <c r="A19">
        <v>2024</v>
      </c>
      <c r="B19" t="s">
        <v>1026</v>
      </c>
      <c r="C19" t="s">
        <v>1060</v>
      </c>
      <c r="D19" t="s">
        <v>1756</v>
      </c>
      <c r="E19" t="s">
        <v>1756</v>
      </c>
      <c r="F19" t="s">
        <v>1060</v>
      </c>
      <c r="G19" t="s">
        <v>1061</v>
      </c>
      <c r="H19" s="8">
        <f>SUMPRODUCT(SUMIFS(AssessedValuation[100% Residential],AssessedValuation[Dist],$C19:$E19,AssessedValuation[Tif_NonTIF],$A$4))</f>
        <v>3699058300</v>
      </c>
      <c r="I19" s="8">
        <f>SUMPRODUCT(SUMIFS(AssessedValuation[100% Ag Land],AssessedValuation[Dist],$C19:$E19,AssessedValuation[Tif_NonTIF],$A$4))</f>
        <v>10355200</v>
      </c>
      <c r="J19" s="8">
        <f>SUMPRODUCT(SUMIFS(AssessedValuation[100% Ag Building],AssessedValuation[Dist],$C19:$E19,AssessedValuation[Tif_NonTIF],$A$4))</f>
        <v>345500</v>
      </c>
      <c r="K19" s="8">
        <f>SUMPRODUCT(SUMIFS(AssessedValuation[100% Commercial],AssessedValuation[Dist],$C19:$E19,AssessedValuation[Tif_NonTIF],$A$4))</f>
        <v>1044799822</v>
      </c>
      <c r="L19" s="8">
        <f>SUMPRODUCT(SUMIFS(AssessedValuation[100% Industrial],AssessedValuation[Dist],$C19:$E19,AssessedValuation[Tif_NonTIF],$A$4))</f>
        <v>164457200</v>
      </c>
      <c r="M19" s="8">
        <f>SUMPRODUCT(SUMIFS(AssessedValuation[100% Reserved],AssessedValuation[Dist],$C19:$E19,AssessedValuation[Tif_NonTIF],$A$4))</f>
        <v>0</v>
      </c>
      <c r="N19" s="8">
        <f>SUMPRODUCT(SUMIFS(AssessedValuation[100% Reserved3],AssessedValuation[Dist],$C19,AssessedValuation[Tif_NonTIF],$A$4))</f>
        <v>0</v>
      </c>
      <c r="O19" s="8">
        <f>SUMPRODUCT(SUMIFS(AssessedValuation[100% Railroads],AssessedValuation[Dist],$C19:$E19,AssessedValuation[Tif_NonTIF],$A$4))</f>
        <v>13027212</v>
      </c>
      <c r="P19" s="8">
        <f>SUMPRODUCT(SUMIFS(AssessedValuation[100% Utilities],AssessedValuation[Dist],$C19:$E19,AssessedValuation[Tif_NonTIF],$A$4))</f>
        <v>961248</v>
      </c>
      <c r="Q19" s="8">
        <f>SUMPRODUCT(SUMIFS(AssessedValuation[100% Other],AssessedValuation[Dist],$C19:$E19,AssessedValuation[Tif_NonTIF],$A$4))</f>
        <v>0</v>
      </c>
      <c r="R19" s="8">
        <f>SUMPRODUCT(SUMIFS(AssessedValuation[100% Gross],AssessedValuation[Dist],$C19:$E19,AssessedValuation[Tif_NonTIF],$A$4))</f>
        <v>4933004482</v>
      </c>
      <c r="S19" s="8">
        <f>SUMPRODUCT(SUMIFS(AssessedValuation[100% Military Exempt],AssessedValuation[Dist],$C19:$E19,AssessedValuation[Tif_NonTIF],$A$4))</f>
        <v>1666800</v>
      </c>
      <c r="T19" s="8">
        <f>SUMPRODUCT(SUMIFS(AssessedValuation[100% Net],AssessedValuation[Dist],$C19:$E19,AssessedValuation[Tif_NonTIF],$A$4))</f>
        <v>4931337682</v>
      </c>
      <c r="U19" s="8">
        <f>SUMPRODUCT(SUMIFS(AssessedValuation[100% Gas &amp; Elec Utilities],AssessedValuation[Dist],$C19:$E19,AssessedValuation[Tif_NonTIF],$A$4))</f>
        <v>46870813</v>
      </c>
      <c r="V19" s="8">
        <f t="shared" si="0"/>
        <v>4978208495</v>
      </c>
    </row>
    <row r="20" spans="1:22" x14ac:dyDescent="0.25">
      <c r="A20">
        <v>2024</v>
      </c>
      <c r="B20" t="s">
        <v>1045</v>
      </c>
      <c r="C20" t="s">
        <v>1062</v>
      </c>
      <c r="D20" t="s">
        <v>1756</v>
      </c>
      <c r="E20" t="s">
        <v>1756</v>
      </c>
      <c r="F20" t="s">
        <v>1062</v>
      </c>
      <c r="G20" t="s">
        <v>1063</v>
      </c>
      <c r="H20" s="8">
        <f>SUMPRODUCT(SUMIFS(AssessedValuation[100% Residential],AssessedValuation[Dist],$C20:$E20,AssessedValuation[Tif_NonTIF],$A$4))</f>
        <v>579811649</v>
      </c>
      <c r="I20" s="8">
        <f>SUMPRODUCT(SUMIFS(AssessedValuation[100% Ag Land],AssessedValuation[Dist],$C20:$E20,AssessedValuation[Tif_NonTIF],$A$4))</f>
        <v>92821220</v>
      </c>
      <c r="J20" s="8">
        <f>SUMPRODUCT(SUMIFS(AssessedValuation[100% Ag Building],AssessedValuation[Dist],$C20:$E20,AssessedValuation[Tif_NonTIF],$A$4))</f>
        <v>4264190</v>
      </c>
      <c r="K20" s="8">
        <f>SUMPRODUCT(SUMIFS(AssessedValuation[100% Commercial],AssessedValuation[Dist],$C20:$E20,AssessedValuation[Tif_NonTIF],$A$4))</f>
        <v>52761524</v>
      </c>
      <c r="L20" s="8">
        <f>SUMPRODUCT(SUMIFS(AssessedValuation[100% Industrial],AssessedValuation[Dist],$C20:$E20,AssessedValuation[Tif_NonTIF],$A$4))</f>
        <v>3782316</v>
      </c>
      <c r="M20" s="8">
        <f>SUMPRODUCT(SUMIFS(AssessedValuation[100% Reserved],AssessedValuation[Dist],$C20:$E20,AssessedValuation[Tif_NonTIF],$A$4))</f>
        <v>0</v>
      </c>
      <c r="N20" s="8">
        <f>SUMPRODUCT(SUMIFS(AssessedValuation[100% Reserved3],AssessedValuation[Dist],$C20,AssessedValuation[Tif_NonTIF],$A$4))</f>
        <v>0</v>
      </c>
      <c r="O20" s="8">
        <f>SUMPRODUCT(SUMIFS(AssessedValuation[100% Railroads],AssessedValuation[Dist],$C20:$E20,AssessedValuation[Tif_NonTIF],$A$4))</f>
        <v>0</v>
      </c>
      <c r="P20" s="8">
        <f>SUMPRODUCT(SUMIFS(AssessedValuation[100% Utilities],AssessedValuation[Dist],$C20:$E20,AssessedValuation[Tif_NonTIF],$A$4))</f>
        <v>4962287</v>
      </c>
      <c r="Q20" s="8">
        <f>SUMPRODUCT(SUMIFS(AssessedValuation[100% Other],AssessedValuation[Dist],$C20:$E20,AssessedValuation[Tif_NonTIF],$A$4))</f>
        <v>0</v>
      </c>
      <c r="R20" s="8">
        <f>SUMPRODUCT(SUMIFS(AssessedValuation[100% Gross],AssessedValuation[Dist],$C20:$E20,AssessedValuation[Tif_NonTIF],$A$4))</f>
        <v>738403186</v>
      </c>
      <c r="S20" s="8">
        <f>SUMPRODUCT(SUMIFS(AssessedValuation[100% Military Exempt],AssessedValuation[Dist],$C20:$E20,AssessedValuation[Tif_NonTIF],$A$4))</f>
        <v>804599</v>
      </c>
      <c r="T20" s="8">
        <f>SUMPRODUCT(SUMIFS(AssessedValuation[100% Net],AssessedValuation[Dist],$C20:$E20,AssessedValuation[Tif_NonTIF],$A$4))</f>
        <v>737598587</v>
      </c>
      <c r="U20" s="8">
        <f>SUMPRODUCT(SUMIFS(AssessedValuation[100% Gas &amp; Elec Utilities],AssessedValuation[Dist],$C20:$E20,AssessedValuation[Tif_NonTIF],$A$4))</f>
        <v>63536791</v>
      </c>
      <c r="V20" s="8">
        <f t="shared" si="0"/>
        <v>801135378</v>
      </c>
    </row>
    <row r="21" spans="1:22" x14ac:dyDescent="0.25">
      <c r="A21">
        <v>2024</v>
      </c>
      <c r="B21" t="s">
        <v>1064</v>
      </c>
      <c r="C21" t="s">
        <v>1065</v>
      </c>
      <c r="D21" t="s">
        <v>1756</v>
      </c>
      <c r="E21" t="s">
        <v>1756</v>
      </c>
      <c r="F21" t="s">
        <v>1065</v>
      </c>
      <c r="G21" t="s">
        <v>1066</v>
      </c>
      <c r="H21" s="8">
        <f>SUMPRODUCT(SUMIFS(AssessedValuation[100% Residential],AssessedValuation[Dist],$C21:$E21,AssessedValuation[Tif_NonTIF],$A$4))</f>
        <v>101608709</v>
      </c>
      <c r="I21" s="8">
        <f>SUMPRODUCT(SUMIFS(AssessedValuation[100% Ag Land],AssessedValuation[Dist],$C21:$E21,AssessedValuation[Tif_NonTIF],$A$4))</f>
        <v>68471900</v>
      </c>
      <c r="J21" s="8">
        <f>SUMPRODUCT(SUMIFS(AssessedValuation[100% Ag Building],AssessedValuation[Dist],$C21:$E21,AssessedValuation[Tif_NonTIF],$A$4))</f>
        <v>4160300</v>
      </c>
      <c r="K21" s="8">
        <f>SUMPRODUCT(SUMIFS(AssessedValuation[100% Commercial],AssessedValuation[Dist],$C21:$E21,AssessedValuation[Tif_NonTIF],$A$4))</f>
        <v>2505691</v>
      </c>
      <c r="L21" s="8">
        <f>SUMPRODUCT(SUMIFS(AssessedValuation[100% Industrial],AssessedValuation[Dist],$C21:$E21,AssessedValuation[Tif_NonTIF],$A$4))</f>
        <v>1999900</v>
      </c>
      <c r="M21" s="8">
        <f>SUMPRODUCT(SUMIFS(AssessedValuation[100% Reserved],AssessedValuation[Dist],$C21:$E21,AssessedValuation[Tif_NonTIF],$A$4))</f>
        <v>0</v>
      </c>
      <c r="N21" s="8">
        <f>SUMPRODUCT(SUMIFS(AssessedValuation[100% Reserved3],AssessedValuation[Dist],$C21,AssessedValuation[Tif_NonTIF],$A$4))</f>
        <v>0</v>
      </c>
      <c r="O21" s="8">
        <f>SUMPRODUCT(SUMIFS(AssessedValuation[100% Railroads],AssessedValuation[Dist],$C21:$E21,AssessedValuation[Tif_NonTIF],$A$4))</f>
        <v>0</v>
      </c>
      <c r="P21" s="8">
        <f>SUMPRODUCT(SUMIFS(AssessedValuation[100% Utilities],AssessedValuation[Dist],$C21:$E21,AssessedValuation[Tif_NonTIF],$A$4))</f>
        <v>865787</v>
      </c>
      <c r="Q21" s="8">
        <f>SUMPRODUCT(SUMIFS(AssessedValuation[100% Other],AssessedValuation[Dist],$C21:$E21,AssessedValuation[Tif_NonTIF],$A$4))</f>
        <v>0</v>
      </c>
      <c r="R21" s="8">
        <f>SUMPRODUCT(SUMIFS(AssessedValuation[100% Gross],AssessedValuation[Dist],$C21:$E21,AssessedValuation[Tif_NonTIF],$A$4))</f>
        <v>179612287</v>
      </c>
      <c r="S21" s="8">
        <f>SUMPRODUCT(SUMIFS(AssessedValuation[100% Military Exempt],AssessedValuation[Dist],$C21:$E21,AssessedValuation[Tif_NonTIF],$A$4))</f>
        <v>105564</v>
      </c>
      <c r="T21" s="8">
        <f>SUMPRODUCT(SUMIFS(AssessedValuation[100% Net],AssessedValuation[Dist],$C21:$E21,AssessedValuation[Tif_NonTIF],$A$4))</f>
        <v>179506723</v>
      </c>
      <c r="U21" s="8">
        <f>SUMPRODUCT(SUMIFS(AssessedValuation[100% Gas &amp; Elec Utilities],AssessedValuation[Dist],$C21:$E21,AssessedValuation[Tif_NonTIF],$A$4))</f>
        <v>16760291</v>
      </c>
      <c r="V21" s="8">
        <f t="shared" si="0"/>
        <v>196267014</v>
      </c>
    </row>
    <row r="22" spans="1:22" x14ac:dyDescent="0.25">
      <c r="A22">
        <v>2024</v>
      </c>
      <c r="B22" t="s">
        <v>1026</v>
      </c>
      <c r="C22" t="s">
        <v>1067</v>
      </c>
      <c r="D22" t="s">
        <v>1756</v>
      </c>
      <c r="E22" t="s">
        <v>1756</v>
      </c>
      <c r="F22" t="s">
        <v>1067</v>
      </c>
      <c r="G22" t="s">
        <v>1068</v>
      </c>
      <c r="H22" s="8">
        <f>SUMPRODUCT(SUMIFS(AssessedValuation[100% Residential],AssessedValuation[Dist],$C22:$E22,AssessedValuation[Tif_NonTIF],$A$4))</f>
        <v>7154003935</v>
      </c>
      <c r="I22" s="8">
        <f>SUMPRODUCT(SUMIFS(AssessedValuation[100% Ag Land],AssessedValuation[Dist],$C22:$E22,AssessedValuation[Tif_NonTIF],$A$4))</f>
        <v>13959921</v>
      </c>
      <c r="J22" s="8">
        <f>SUMPRODUCT(SUMIFS(AssessedValuation[100% Ag Building],AssessedValuation[Dist],$C22:$E22,AssessedValuation[Tif_NonTIF],$A$4))</f>
        <v>763330</v>
      </c>
      <c r="K22" s="8">
        <f>SUMPRODUCT(SUMIFS(AssessedValuation[100% Commercial],AssessedValuation[Dist],$C22:$E22,AssessedValuation[Tif_NonTIF],$A$4))</f>
        <v>1010833682</v>
      </c>
      <c r="L22" s="8">
        <f>SUMPRODUCT(SUMIFS(AssessedValuation[100% Industrial],AssessedValuation[Dist],$C22:$E22,AssessedValuation[Tif_NonTIF],$A$4))</f>
        <v>173595579</v>
      </c>
      <c r="M22" s="8">
        <f>SUMPRODUCT(SUMIFS(AssessedValuation[100% Reserved],AssessedValuation[Dist],$C22:$E22,AssessedValuation[Tif_NonTIF],$A$4))</f>
        <v>0</v>
      </c>
      <c r="N22" s="8">
        <f>SUMPRODUCT(SUMIFS(AssessedValuation[100% Reserved3],AssessedValuation[Dist],$C22,AssessedValuation[Tif_NonTIF],$A$4))</f>
        <v>0</v>
      </c>
      <c r="O22" s="8">
        <f>SUMPRODUCT(SUMIFS(AssessedValuation[100% Railroads],AssessedValuation[Dist],$C22:$E22,AssessedValuation[Tif_NonTIF],$A$4))</f>
        <v>2615751</v>
      </c>
      <c r="P22" s="8">
        <f>SUMPRODUCT(SUMIFS(AssessedValuation[100% Utilities],AssessedValuation[Dist],$C22:$E22,AssessedValuation[Tif_NonTIF],$A$4))</f>
        <v>1345329</v>
      </c>
      <c r="Q22" s="8">
        <f>SUMPRODUCT(SUMIFS(AssessedValuation[100% Other],AssessedValuation[Dist],$C22:$E22,AssessedValuation[Tif_NonTIF],$A$4))</f>
        <v>0</v>
      </c>
      <c r="R22" s="8">
        <f>SUMPRODUCT(SUMIFS(AssessedValuation[100% Gross],AssessedValuation[Dist],$C22:$E22,AssessedValuation[Tif_NonTIF],$A$4))</f>
        <v>8357117527</v>
      </c>
      <c r="S22" s="8">
        <f>SUMPRODUCT(SUMIFS(AssessedValuation[100% Military Exempt],AssessedValuation[Dist],$C22:$E22,AssessedValuation[Tif_NonTIF],$A$4))</f>
        <v>3744744</v>
      </c>
      <c r="T22" s="8">
        <f>SUMPRODUCT(SUMIFS(AssessedValuation[100% Net],AssessedValuation[Dist],$C22:$E22,AssessedValuation[Tif_NonTIF],$A$4))</f>
        <v>8353372783</v>
      </c>
      <c r="U22" s="8">
        <f>SUMPRODUCT(SUMIFS(AssessedValuation[100% Gas &amp; Elec Utilities],AssessedValuation[Dist],$C22:$E22,AssessedValuation[Tif_NonTIF],$A$4))</f>
        <v>116207127</v>
      </c>
      <c r="V22" s="8">
        <f t="shared" si="0"/>
        <v>8469579910</v>
      </c>
    </row>
    <row r="23" spans="1:22" x14ac:dyDescent="0.25">
      <c r="A23">
        <v>2024</v>
      </c>
      <c r="B23" t="s">
        <v>1031</v>
      </c>
      <c r="C23" t="s">
        <v>1069</v>
      </c>
      <c r="D23" t="s">
        <v>1756</v>
      </c>
      <c r="E23" t="s">
        <v>1756</v>
      </c>
      <c r="F23" t="s">
        <v>1069</v>
      </c>
      <c r="G23" t="s">
        <v>1071</v>
      </c>
      <c r="H23" s="8">
        <f>SUMPRODUCT(SUMIFS(AssessedValuation[100% Residential],AssessedValuation[Dist],$C23:$E23,AssessedValuation[Tif_NonTIF],$A$4))</f>
        <v>287641632</v>
      </c>
      <c r="I23" s="8">
        <f>SUMPRODUCT(SUMIFS(AssessedValuation[100% Ag Land],AssessedValuation[Dist],$C23:$E23,AssessedValuation[Tif_NonTIF],$A$4))</f>
        <v>136739825</v>
      </c>
      <c r="J23" s="8">
        <f>SUMPRODUCT(SUMIFS(AssessedValuation[100% Ag Building],AssessedValuation[Dist],$C23:$E23,AssessedValuation[Tif_NonTIF],$A$4))</f>
        <v>7387890</v>
      </c>
      <c r="K23" s="8">
        <f>SUMPRODUCT(SUMIFS(AssessedValuation[100% Commercial],AssessedValuation[Dist],$C23:$E23,AssessedValuation[Tif_NonTIF],$A$4))</f>
        <v>22878388</v>
      </c>
      <c r="L23" s="8">
        <f>SUMPRODUCT(SUMIFS(AssessedValuation[100% Industrial],AssessedValuation[Dist],$C23:$E23,AssessedValuation[Tif_NonTIF],$A$4))</f>
        <v>6138854</v>
      </c>
      <c r="M23" s="8">
        <f>SUMPRODUCT(SUMIFS(AssessedValuation[100% Reserved],AssessedValuation[Dist],$C23:$E23,AssessedValuation[Tif_NonTIF],$A$4))</f>
        <v>0</v>
      </c>
      <c r="N23" s="8">
        <f>SUMPRODUCT(SUMIFS(AssessedValuation[100% Reserved3],AssessedValuation[Dist],$C23,AssessedValuation[Tif_NonTIF],$A$4))</f>
        <v>0</v>
      </c>
      <c r="O23" s="8">
        <f>SUMPRODUCT(SUMIFS(AssessedValuation[100% Railroads],AssessedValuation[Dist],$C23:$E23,AssessedValuation[Tif_NonTIF],$A$4))</f>
        <v>4118839</v>
      </c>
      <c r="P23" s="8">
        <f>SUMPRODUCT(SUMIFS(AssessedValuation[100% Utilities],AssessedValuation[Dist],$C23:$E23,AssessedValuation[Tif_NonTIF],$A$4))</f>
        <v>900863</v>
      </c>
      <c r="Q23" s="8">
        <f>SUMPRODUCT(SUMIFS(AssessedValuation[100% Other],AssessedValuation[Dist],$C23:$E23,AssessedValuation[Tif_NonTIF],$A$4))</f>
        <v>0</v>
      </c>
      <c r="R23" s="8">
        <f>SUMPRODUCT(SUMIFS(AssessedValuation[100% Gross],AssessedValuation[Dist],$C23:$E23,AssessedValuation[Tif_NonTIF],$A$4))</f>
        <v>465806291</v>
      </c>
      <c r="S23" s="8">
        <f>SUMPRODUCT(SUMIFS(AssessedValuation[100% Military Exempt],AssessedValuation[Dist],$C23:$E23,AssessedValuation[Tif_NonTIF],$A$4))</f>
        <v>431516</v>
      </c>
      <c r="T23" s="8">
        <f>SUMPRODUCT(SUMIFS(AssessedValuation[100% Net],AssessedValuation[Dist],$C23:$E23,AssessedValuation[Tif_NonTIF],$A$4))</f>
        <v>465374775</v>
      </c>
      <c r="U23" s="8">
        <f>SUMPRODUCT(SUMIFS(AssessedValuation[100% Gas &amp; Elec Utilities],AssessedValuation[Dist],$C23:$E23,AssessedValuation[Tif_NonTIF],$A$4))</f>
        <v>73931974</v>
      </c>
      <c r="V23" s="8">
        <f t="shared" si="0"/>
        <v>539306749</v>
      </c>
    </row>
    <row r="24" spans="1:22" x14ac:dyDescent="0.25">
      <c r="A24">
        <v>2024</v>
      </c>
      <c r="B24" t="s">
        <v>1036</v>
      </c>
      <c r="C24" t="s">
        <v>1072</v>
      </c>
      <c r="D24" t="s">
        <v>1756</v>
      </c>
      <c r="E24" t="s">
        <v>1756</v>
      </c>
      <c r="F24" t="s">
        <v>1072</v>
      </c>
      <c r="G24" t="s">
        <v>1073</v>
      </c>
      <c r="H24" s="8">
        <f>SUMPRODUCT(SUMIFS(AssessedValuation[100% Residential],AssessedValuation[Dist],$C24:$E24,AssessedValuation[Tif_NonTIF],$A$4))</f>
        <v>99781925</v>
      </c>
      <c r="I24" s="8">
        <f>SUMPRODUCT(SUMIFS(AssessedValuation[100% Ag Land],AssessedValuation[Dist],$C24:$E24,AssessedValuation[Tif_NonTIF],$A$4))</f>
        <v>161754110</v>
      </c>
      <c r="J24" s="8">
        <f>SUMPRODUCT(SUMIFS(AssessedValuation[100% Ag Building],AssessedValuation[Dist],$C24:$E24,AssessedValuation[Tif_NonTIF],$A$4))</f>
        <v>12575930</v>
      </c>
      <c r="K24" s="8">
        <f>SUMPRODUCT(SUMIFS(AssessedValuation[100% Commercial],AssessedValuation[Dist],$C24:$E24,AssessedValuation[Tif_NonTIF],$A$4))</f>
        <v>8307239</v>
      </c>
      <c r="L24" s="8">
        <f>SUMPRODUCT(SUMIFS(AssessedValuation[100% Industrial],AssessedValuation[Dist],$C24:$E24,AssessedValuation[Tif_NonTIF],$A$4))</f>
        <v>58361237</v>
      </c>
      <c r="M24" s="8">
        <f>SUMPRODUCT(SUMIFS(AssessedValuation[100% Reserved],AssessedValuation[Dist],$C24:$E24,AssessedValuation[Tif_NonTIF],$A$4))</f>
        <v>0</v>
      </c>
      <c r="N24" s="8">
        <f>SUMPRODUCT(SUMIFS(AssessedValuation[100% Reserved3],AssessedValuation[Dist],$C24,AssessedValuation[Tif_NonTIF],$A$4))</f>
        <v>0</v>
      </c>
      <c r="O24" s="8">
        <f>SUMPRODUCT(SUMIFS(AssessedValuation[100% Railroads],AssessedValuation[Dist],$C24:$E24,AssessedValuation[Tif_NonTIF],$A$4))</f>
        <v>19583185</v>
      </c>
      <c r="P24" s="8">
        <f>SUMPRODUCT(SUMIFS(AssessedValuation[100% Utilities],AssessedValuation[Dist],$C24:$E24,AssessedValuation[Tif_NonTIF],$A$4))</f>
        <v>749194</v>
      </c>
      <c r="Q24" s="8">
        <f>SUMPRODUCT(SUMIFS(AssessedValuation[100% Other],AssessedValuation[Dist],$C24:$E24,AssessedValuation[Tif_NonTIF],$A$4))</f>
        <v>0</v>
      </c>
      <c r="R24" s="8">
        <f>SUMPRODUCT(SUMIFS(AssessedValuation[100% Gross],AssessedValuation[Dist],$C24:$E24,AssessedValuation[Tif_NonTIF],$A$4))</f>
        <v>361112820</v>
      </c>
      <c r="S24" s="8">
        <f>SUMPRODUCT(SUMIFS(AssessedValuation[100% Military Exempt],AssessedValuation[Dist],$C24:$E24,AssessedValuation[Tif_NonTIF],$A$4))</f>
        <v>159272</v>
      </c>
      <c r="T24" s="8">
        <f>SUMPRODUCT(SUMIFS(AssessedValuation[100% Net],AssessedValuation[Dist],$C24:$E24,AssessedValuation[Tif_NonTIF],$A$4))</f>
        <v>360953548</v>
      </c>
      <c r="U24" s="8">
        <f>SUMPRODUCT(SUMIFS(AssessedValuation[100% Gas &amp; Elec Utilities],AssessedValuation[Dist],$C24:$E24,AssessedValuation[Tif_NonTIF],$A$4))</f>
        <v>9359136</v>
      </c>
      <c r="V24" s="8">
        <f t="shared" si="0"/>
        <v>370312684</v>
      </c>
    </row>
    <row r="25" spans="1:22" x14ac:dyDescent="0.25">
      <c r="A25">
        <v>2024</v>
      </c>
      <c r="B25" t="s">
        <v>1033</v>
      </c>
      <c r="C25" t="s">
        <v>1074</v>
      </c>
      <c r="D25" t="s">
        <v>1756</v>
      </c>
      <c r="E25" t="s">
        <v>1756</v>
      </c>
      <c r="F25" t="s">
        <v>1074</v>
      </c>
      <c r="G25" t="s">
        <v>1075</v>
      </c>
      <c r="H25" s="8">
        <f>SUMPRODUCT(SUMIFS(AssessedValuation[100% Residential],AssessedValuation[Dist],$C25:$E25,AssessedValuation[Tif_NonTIF],$A$4))</f>
        <v>410007629</v>
      </c>
      <c r="I25" s="8">
        <f>SUMPRODUCT(SUMIFS(AssessedValuation[100% Ag Land],AssessedValuation[Dist],$C25:$E25,AssessedValuation[Tif_NonTIF],$A$4))</f>
        <v>178387520</v>
      </c>
      <c r="J25" s="8">
        <f>SUMPRODUCT(SUMIFS(AssessedValuation[100% Ag Building],AssessedValuation[Dist],$C25:$E25,AssessedValuation[Tif_NonTIF],$A$4))</f>
        <v>8075860</v>
      </c>
      <c r="K25" s="8">
        <f>SUMPRODUCT(SUMIFS(AssessedValuation[100% Commercial],AssessedValuation[Dist],$C25:$E25,AssessedValuation[Tif_NonTIF],$A$4))</f>
        <v>96808339</v>
      </c>
      <c r="L25" s="8">
        <f>SUMPRODUCT(SUMIFS(AssessedValuation[100% Industrial],AssessedValuation[Dist],$C25:$E25,AssessedValuation[Tif_NonTIF],$A$4))</f>
        <v>11240830</v>
      </c>
      <c r="M25" s="8">
        <f>SUMPRODUCT(SUMIFS(AssessedValuation[100% Reserved],AssessedValuation[Dist],$C25:$E25,AssessedValuation[Tif_NonTIF],$A$4))</f>
        <v>0</v>
      </c>
      <c r="N25" s="8">
        <f>SUMPRODUCT(SUMIFS(AssessedValuation[100% Reserved3],AssessedValuation[Dist],$C25,AssessedValuation[Tif_NonTIF],$A$4))</f>
        <v>0</v>
      </c>
      <c r="O25" s="8">
        <f>SUMPRODUCT(SUMIFS(AssessedValuation[100% Railroads],AssessedValuation[Dist],$C25:$E25,AssessedValuation[Tif_NonTIF],$A$4))</f>
        <v>4741419</v>
      </c>
      <c r="P25" s="8">
        <f>SUMPRODUCT(SUMIFS(AssessedValuation[100% Utilities],AssessedValuation[Dist],$C25:$E25,AssessedValuation[Tif_NonTIF],$A$4))</f>
        <v>18479409</v>
      </c>
      <c r="Q25" s="8">
        <f>SUMPRODUCT(SUMIFS(AssessedValuation[100% Other],AssessedValuation[Dist],$C25:$E25,AssessedValuation[Tif_NonTIF],$A$4))</f>
        <v>0</v>
      </c>
      <c r="R25" s="8">
        <f>SUMPRODUCT(SUMIFS(AssessedValuation[100% Gross],AssessedValuation[Dist],$C25:$E25,AssessedValuation[Tif_NonTIF],$A$4))</f>
        <v>727741006</v>
      </c>
      <c r="S25" s="8">
        <f>SUMPRODUCT(SUMIFS(AssessedValuation[100% Military Exempt],AssessedValuation[Dist],$C25:$E25,AssessedValuation[Tif_NonTIF],$A$4))</f>
        <v>716724</v>
      </c>
      <c r="T25" s="8">
        <f>SUMPRODUCT(SUMIFS(AssessedValuation[100% Net],AssessedValuation[Dist],$C25:$E25,AssessedValuation[Tif_NonTIF],$A$4))</f>
        <v>727024282</v>
      </c>
      <c r="U25" s="8">
        <f>SUMPRODUCT(SUMIFS(AssessedValuation[100% Gas &amp; Elec Utilities],AssessedValuation[Dist],$C25:$E25,AssessedValuation[Tif_NonTIF],$A$4))</f>
        <v>45155803</v>
      </c>
      <c r="V25" s="8">
        <f t="shared" si="0"/>
        <v>772180085</v>
      </c>
    </row>
    <row r="26" spans="1:22" x14ac:dyDescent="0.25">
      <c r="A26">
        <v>2024</v>
      </c>
      <c r="B26" t="s">
        <v>1026</v>
      </c>
      <c r="C26" t="s">
        <v>1076</v>
      </c>
      <c r="D26" t="s">
        <v>1756</v>
      </c>
      <c r="E26" t="s">
        <v>1756</v>
      </c>
      <c r="F26" t="s">
        <v>1076</v>
      </c>
      <c r="G26" t="s">
        <v>1077</v>
      </c>
      <c r="H26" s="8">
        <f>SUMPRODUCT(SUMIFS(AssessedValuation[100% Residential],AssessedValuation[Dist],$C26:$E26,AssessedValuation[Tif_NonTIF],$A$4))</f>
        <v>139110589</v>
      </c>
      <c r="I26" s="8">
        <f>SUMPRODUCT(SUMIFS(AssessedValuation[100% Ag Land],AssessedValuation[Dist],$C26:$E26,AssessedValuation[Tif_NonTIF],$A$4))</f>
        <v>196107179</v>
      </c>
      <c r="J26" s="8">
        <f>SUMPRODUCT(SUMIFS(AssessedValuation[100% Ag Building],AssessedValuation[Dist],$C26:$E26,AssessedValuation[Tif_NonTIF],$A$4))</f>
        <v>13613890</v>
      </c>
      <c r="K26" s="8">
        <f>SUMPRODUCT(SUMIFS(AssessedValuation[100% Commercial],AssessedValuation[Dist],$C26:$E26,AssessedValuation[Tif_NonTIF],$A$4))</f>
        <v>31575221</v>
      </c>
      <c r="L26" s="8">
        <f>SUMPRODUCT(SUMIFS(AssessedValuation[100% Industrial],AssessedValuation[Dist],$C26:$E26,AssessedValuation[Tif_NonTIF],$A$4))</f>
        <v>9953402</v>
      </c>
      <c r="M26" s="8">
        <f>SUMPRODUCT(SUMIFS(AssessedValuation[100% Reserved],AssessedValuation[Dist],$C26:$E26,AssessedValuation[Tif_NonTIF],$A$4))</f>
        <v>0</v>
      </c>
      <c r="N26" s="8">
        <f>SUMPRODUCT(SUMIFS(AssessedValuation[100% Reserved3],AssessedValuation[Dist],$C26,AssessedValuation[Tif_NonTIF],$A$4))</f>
        <v>0</v>
      </c>
      <c r="O26" s="8">
        <f>SUMPRODUCT(SUMIFS(AssessedValuation[100% Railroads],AssessedValuation[Dist],$C26:$E26,AssessedValuation[Tif_NonTIF],$A$4))</f>
        <v>0</v>
      </c>
      <c r="P26" s="8">
        <f>SUMPRODUCT(SUMIFS(AssessedValuation[100% Utilities],AssessedValuation[Dist],$C26:$E26,AssessedValuation[Tif_NonTIF],$A$4))</f>
        <v>215673</v>
      </c>
      <c r="Q26" s="8">
        <f>SUMPRODUCT(SUMIFS(AssessedValuation[100% Other],AssessedValuation[Dist],$C26:$E26,AssessedValuation[Tif_NonTIF],$A$4))</f>
        <v>0</v>
      </c>
      <c r="R26" s="8">
        <f>SUMPRODUCT(SUMIFS(AssessedValuation[100% Gross],AssessedValuation[Dist],$C26:$E26,AssessedValuation[Tif_NonTIF],$A$4))</f>
        <v>390575954</v>
      </c>
      <c r="S26" s="8">
        <f>SUMPRODUCT(SUMIFS(AssessedValuation[100% Military Exempt],AssessedValuation[Dist],$C26:$E26,AssessedValuation[Tif_NonTIF],$A$4))</f>
        <v>312988</v>
      </c>
      <c r="T26" s="8">
        <f>SUMPRODUCT(SUMIFS(AssessedValuation[100% Net],AssessedValuation[Dist],$C26:$E26,AssessedValuation[Tif_NonTIF],$A$4))</f>
        <v>390262966</v>
      </c>
      <c r="U26" s="8">
        <f>SUMPRODUCT(SUMIFS(AssessedValuation[100% Gas &amp; Elec Utilities],AssessedValuation[Dist],$C26:$E26,AssessedValuation[Tif_NonTIF],$A$4))</f>
        <v>19467727</v>
      </c>
      <c r="V26" s="8">
        <f t="shared" si="0"/>
        <v>409730693</v>
      </c>
    </row>
    <row r="27" spans="1:22" x14ac:dyDescent="0.25">
      <c r="A27">
        <v>2024</v>
      </c>
      <c r="B27" t="s">
        <v>1026</v>
      </c>
      <c r="C27" t="s">
        <v>1078</v>
      </c>
      <c r="D27" t="s">
        <v>1756</v>
      </c>
      <c r="E27" t="s">
        <v>1756</v>
      </c>
      <c r="F27" t="s">
        <v>1078</v>
      </c>
      <c r="G27" t="s">
        <v>1079</v>
      </c>
      <c r="H27" s="8">
        <f>SUMPRODUCT(SUMIFS(AssessedValuation[100% Residential],AssessedValuation[Dist],$C27:$E27,AssessedValuation[Tif_NonTIF],$A$4))</f>
        <v>588647263</v>
      </c>
      <c r="I27" s="8">
        <f>SUMPRODUCT(SUMIFS(AssessedValuation[100% Ag Land],AssessedValuation[Dist],$C27:$E27,AssessedValuation[Tif_NonTIF],$A$4))</f>
        <v>69474606</v>
      </c>
      <c r="J27" s="8">
        <f>SUMPRODUCT(SUMIFS(AssessedValuation[100% Ag Building],AssessedValuation[Dist],$C27:$E27,AssessedValuation[Tif_NonTIF],$A$4))</f>
        <v>2534305</v>
      </c>
      <c r="K27" s="8">
        <f>SUMPRODUCT(SUMIFS(AssessedValuation[100% Commercial],AssessedValuation[Dist],$C27:$E27,AssessedValuation[Tif_NonTIF],$A$4))</f>
        <v>61722396</v>
      </c>
      <c r="L27" s="8">
        <f>SUMPRODUCT(SUMIFS(AssessedValuation[100% Industrial],AssessedValuation[Dist],$C27:$E27,AssessedValuation[Tif_NonTIF],$A$4))</f>
        <v>37739638</v>
      </c>
      <c r="M27" s="8">
        <f>SUMPRODUCT(SUMIFS(AssessedValuation[100% Reserved],AssessedValuation[Dist],$C27:$E27,AssessedValuation[Tif_NonTIF],$A$4))</f>
        <v>0</v>
      </c>
      <c r="N27" s="8">
        <f>SUMPRODUCT(SUMIFS(AssessedValuation[100% Reserved3],AssessedValuation[Dist],$C27,AssessedValuation[Tif_NonTIF],$A$4))</f>
        <v>0</v>
      </c>
      <c r="O27" s="8">
        <f>SUMPRODUCT(SUMIFS(AssessedValuation[100% Railroads],AssessedValuation[Dist],$C27:$E27,AssessedValuation[Tif_NonTIF],$A$4))</f>
        <v>7782826</v>
      </c>
      <c r="P27" s="8">
        <f>SUMPRODUCT(SUMIFS(AssessedValuation[100% Utilities],AssessedValuation[Dist],$C27:$E27,AssessedValuation[Tif_NonTIF],$A$4))</f>
        <v>58129467</v>
      </c>
      <c r="Q27" s="8">
        <f>SUMPRODUCT(SUMIFS(AssessedValuation[100% Other],AssessedValuation[Dist],$C27:$E27,AssessedValuation[Tif_NonTIF],$A$4))</f>
        <v>0</v>
      </c>
      <c r="R27" s="8">
        <f>SUMPRODUCT(SUMIFS(AssessedValuation[100% Gross],AssessedValuation[Dist],$C27:$E27,AssessedValuation[Tif_NonTIF],$A$4))</f>
        <v>826030501</v>
      </c>
      <c r="S27" s="8">
        <f>SUMPRODUCT(SUMIFS(AssessedValuation[100% Military Exempt],AssessedValuation[Dist],$C27:$E27,AssessedValuation[Tif_NonTIF],$A$4))</f>
        <v>503744</v>
      </c>
      <c r="T27" s="8">
        <f>SUMPRODUCT(SUMIFS(AssessedValuation[100% Net],AssessedValuation[Dist],$C27:$E27,AssessedValuation[Tif_NonTIF],$A$4))</f>
        <v>825526757</v>
      </c>
      <c r="U27" s="8">
        <f>SUMPRODUCT(SUMIFS(AssessedValuation[100% Gas &amp; Elec Utilities],AssessedValuation[Dist],$C27:$E27,AssessedValuation[Tif_NonTIF],$A$4))</f>
        <v>35649659</v>
      </c>
      <c r="V27" s="8">
        <f t="shared" si="0"/>
        <v>861176416</v>
      </c>
    </row>
    <row r="28" spans="1:22" x14ac:dyDescent="0.25">
      <c r="A28">
        <v>2024</v>
      </c>
      <c r="B28" t="s">
        <v>1026</v>
      </c>
      <c r="C28" t="s">
        <v>1080</v>
      </c>
      <c r="D28" t="s">
        <v>1756</v>
      </c>
      <c r="E28" t="s">
        <v>1756</v>
      </c>
      <c r="F28" t="s">
        <v>1080</v>
      </c>
      <c r="G28" t="s">
        <v>1081</v>
      </c>
      <c r="H28" s="8">
        <f>SUMPRODUCT(SUMIFS(AssessedValuation[100% Residential],AssessedValuation[Dist],$C28:$E28,AssessedValuation[Tif_NonTIF],$A$4))</f>
        <v>135995199</v>
      </c>
      <c r="I28" s="8">
        <f>SUMPRODUCT(SUMIFS(AssessedValuation[100% Ag Land],AssessedValuation[Dist],$C28:$E28,AssessedValuation[Tif_NonTIF],$A$4))</f>
        <v>54903030</v>
      </c>
      <c r="J28" s="8">
        <f>SUMPRODUCT(SUMIFS(AssessedValuation[100% Ag Building],AssessedValuation[Dist],$C28:$E28,AssessedValuation[Tif_NonTIF],$A$4))</f>
        <v>1205020</v>
      </c>
      <c r="K28" s="8">
        <f>SUMPRODUCT(SUMIFS(AssessedValuation[100% Commercial],AssessedValuation[Dist],$C28:$E28,AssessedValuation[Tif_NonTIF],$A$4))</f>
        <v>5528871</v>
      </c>
      <c r="L28" s="8">
        <f>SUMPRODUCT(SUMIFS(AssessedValuation[100% Industrial],AssessedValuation[Dist],$C28:$E28,AssessedValuation[Tif_NonTIF],$A$4))</f>
        <v>0</v>
      </c>
      <c r="M28" s="8">
        <f>SUMPRODUCT(SUMIFS(AssessedValuation[100% Reserved],AssessedValuation[Dist],$C28:$E28,AssessedValuation[Tif_NonTIF],$A$4))</f>
        <v>0</v>
      </c>
      <c r="N28" s="8">
        <f>SUMPRODUCT(SUMIFS(AssessedValuation[100% Reserved3],AssessedValuation[Dist],$C28,AssessedValuation[Tif_NonTIF],$A$4))</f>
        <v>0</v>
      </c>
      <c r="O28" s="8">
        <f>SUMPRODUCT(SUMIFS(AssessedValuation[100% Railroads],AssessedValuation[Dist],$C28:$E28,AssessedValuation[Tif_NonTIF],$A$4))</f>
        <v>0</v>
      </c>
      <c r="P28" s="8">
        <f>SUMPRODUCT(SUMIFS(AssessedValuation[100% Utilities],AssessedValuation[Dist],$C28:$E28,AssessedValuation[Tif_NonTIF],$A$4))</f>
        <v>0</v>
      </c>
      <c r="Q28" s="8">
        <f>SUMPRODUCT(SUMIFS(AssessedValuation[100% Other],AssessedValuation[Dist],$C28:$E28,AssessedValuation[Tif_NonTIF],$A$4))</f>
        <v>0</v>
      </c>
      <c r="R28" s="8">
        <f>SUMPRODUCT(SUMIFS(AssessedValuation[100% Gross],AssessedValuation[Dist],$C28:$E28,AssessedValuation[Tif_NonTIF],$A$4))</f>
        <v>197632120</v>
      </c>
      <c r="S28" s="8">
        <f>SUMPRODUCT(SUMIFS(AssessedValuation[100% Military Exempt],AssessedValuation[Dist],$C28:$E28,AssessedValuation[Tif_NonTIF],$A$4))</f>
        <v>159272</v>
      </c>
      <c r="T28" s="8">
        <f>SUMPRODUCT(SUMIFS(AssessedValuation[100% Net],AssessedValuation[Dist],$C28:$E28,AssessedValuation[Tif_NonTIF],$A$4))</f>
        <v>197472848</v>
      </c>
      <c r="U28" s="8">
        <f>SUMPRODUCT(SUMIFS(AssessedValuation[100% Gas &amp; Elec Utilities],AssessedValuation[Dist],$C28:$E28,AssessedValuation[Tif_NonTIF],$A$4))</f>
        <v>10920023</v>
      </c>
      <c r="V28" s="8">
        <f t="shared" si="0"/>
        <v>208392871</v>
      </c>
    </row>
    <row r="29" spans="1:22" x14ac:dyDescent="0.25">
      <c r="A29">
        <v>2024</v>
      </c>
      <c r="B29" t="s">
        <v>1031</v>
      </c>
      <c r="C29" t="s">
        <v>1082</v>
      </c>
      <c r="D29" t="s">
        <v>1756</v>
      </c>
      <c r="E29" t="s">
        <v>1756</v>
      </c>
      <c r="F29" t="s">
        <v>1082</v>
      </c>
      <c r="G29" t="s">
        <v>404</v>
      </c>
      <c r="H29" s="8">
        <f>SUMPRODUCT(SUMIFS(AssessedValuation[100% Residential],AssessedValuation[Dist],$C29:$E29,AssessedValuation[Tif_NonTIF],$A$4))</f>
        <v>157473346</v>
      </c>
      <c r="I29" s="8">
        <f>SUMPRODUCT(SUMIFS(AssessedValuation[100% Ag Land],AssessedValuation[Dist],$C29:$E29,AssessedValuation[Tif_NonTIF],$A$4))</f>
        <v>192594783</v>
      </c>
      <c r="J29" s="8">
        <f>SUMPRODUCT(SUMIFS(AssessedValuation[100% Ag Building],AssessedValuation[Dist],$C29:$E29,AssessedValuation[Tif_NonTIF],$A$4))</f>
        <v>6344900</v>
      </c>
      <c r="K29" s="8">
        <f>SUMPRODUCT(SUMIFS(AssessedValuation[100% Commercial],AssessedValuation[Dist],$C29:$E29,AssessedValuation[Tif_NonTIF],$A$4))</f>
        <v>24367595</v>
      </c>
      <c r="L29" s="8">
        <f>SUMPRODUCT(SUMIFS(AssessedValuation[100% Industrial],AssessedValuation[Dist],$C29:$E29,AssessedValuation[Tif_NonTIF],$A$4))</f>
        <v>28123544</v>
      </c>
      <c r="M29" s="8">
        <f>SUMPRODUCT(SUMIFS(AssessedValuation[100% Reserved],AssessedValuation[Dist],$C29:$E29,AssessedValuation[Tif_NonTIF],$A$4))</f>
        <v>0</v>
      </c>
      <c r="N29" s="8">
        <f>SUMPRODUCT(SUMIFS(AssessedValuation[100% Reserved3],AssessedValuation[Dist],$C29,AssessedValuation[Tif_NonTIF],$A$4))</f>
        <v>0</v>
      </c>
      <c r="O29" s="8">
        <f>SUMPRODUCT(SUMIFS(AssessedValuation[100% Railroads],AssessedValuation[Dist],$C29:$E29,AssessedValuation[Tif_NonTIF],$A$4))</f>
        <v>0</v>
      </c>
      <c r="P29" s="8">
        <f>SUMPRODUCT(SUMIFS(AssessedValuation[100% Utilities],AssessedValuation[Dist],$C29:$E29,AssessedValuation[Tif_NonTIF],$A$4))</f>
        <v>6237309</v>
      </c>
      <c r="Q29" s="8">
        <f>SUMPRODUCT(SUMIFS(AssessedValuation[100% Other],AssessedValuation[Dist],$C29:$E29,AssessedValuation[Tif_NonTIF],$A$4))</f>
        <v>0</v>
      </c>
      <c r="R29" s="8">
        <f>SUMPRODUCT(SUMIFS(AssessedValuation[100% Gross],AssessedValuation[Dist],$C29:$E29,AssessedValuation[Tif_NonTIF],$A$4))</f>
        <v>415141477</v>
      </c>
      <c r="S29" s="8">
        <f>SUMPRODUCT(SUMIFS(AssessedValuation[100% Military Exempt],AssessedValuation[Dist],$C29:$E29,AssessedValuation[Tif_NonTIF],$A$4))</f>
        <v>314840</v>
      </c>
      <c r="T29" s="8">
        <f>SUMPRODUCT(SUMIFS(AssessedValuation[100% Net],AssessedValuation[Dist],$C29:$E29,AssessedValuation[Tif_NonTIF],$A$4))</f>
        <v>414826637</v>
      </c>
      <c r="U29" s="8">
        <f>SUMPRODUCT(SUMIFS(AssessedValuation[100% Gas &amp; Elec Utilities],AssessedValuation[Dist],$C29:$E29,AssessedValuation[Tif_NonTIF],$A$4))</f>
        <v>54257256</v>
      </c>
      <c r="V29" s="8">
        <f t="shared" si="0"/>
        <v>469083893</v>
      </c>
    </row>
    <row r="30" spans="1:22" x14ac:dyDescent="0.25">
      <c r="A30">
        <v>2024</v>
      </c>
      <c r="B30" t="s">
        <v>1033</v>
      </c>
      <c r="C30" t="s">
        <v>1083</v>
      </c>
      <c r="D30" t="s">
        <v>1756</v>
      </c>
      <c r="E30" t="s">
        <v>1756</v>
      </c>
      <c r="F30" t="s">
        <v>1083</v>
      </c>
      <c r="G30" t="s">
        <v>1084</v>
      </c>
      <c r="H30" s="8">
        <f>SUMPRODUCT(SUMIFS(AssessedValuation[100% Residential],AssessedValuation[Dist],$C30:$E30,AssessedValuation[Tif_NonTIF],$A$4))</f>
        <v>127131653</v>
      </c>
      <c r="I30" s="8">
        <f>SUMPRODUCT(SUMIFS(AssessedValuation[100% Ag Land],AssessedValuation[Dist],$C30:$E30,AssessedValuation[Tif_NonTIF],$A$4))</f>
        <v>150958352</v>
      </c>
      <c r="J30" s="8">
        <f>SUMPRODUCT(SUMIFS(AssessedValuation[100% Ag Building],AssessedValuation[Dist],$C30:$E30,AssessedValuation[Tif_NonTIF],$A$4))</f>
        <v>6485198</v>
      </c>
      <c r="K30" s="8">
        <f>SUMPRODUCT(SUMIFS(AssessedValuation[100% Commercial],AssessedValuation[Dist],$C30:$E30,AssessedValuation[Tif_NonTIF],$A$4))</f>
        <v>9782006</v>
      </c>
      <c r="L30" s="8">
        <f>SUMPRODUCT(SUMIFS(AssessedValuation[100% Industrial],AssessedValuation[Dist],$C30:$E30,AssessedValuation[Tif_NonTIF],$A$4))</f>
        <v>10328300</v>
      </c>
      <c r="M30" s="8">
        <f>SUMPRODUCT(SUMIFS(AssessedValuation[100% Reserved],AssessedValuation[Dist],$C30:$E30,AssessedValuation[Tif_NonTIF],$A$4))</f>
        <v>0</v>
      </c>
      <c r="N30" s="8">
        <f>SUMPRODUCT(SUMIFS(AssessedValuation[100% Reserved3],AssessedValuation[Dist],$C30,AssessedValuation[Tif_NonTIF],$A$4))</f>
        <v>0</v>
      </c>
      <c r="O30" s="8">
        <f>SUMPRODUCT(SUMIFS(AssessedValuation[100% Railroads],AssessedValuation[Dist],$C30:$E30,AssessedValuation[Tif_NonTIF],$A$4))</f>
        <v>0</v>
      </c>
      <c r="P30" s="8">
        <f>SUMPRODUCT(SUMIFS(AssessedValuation[100% Utilities],AssessedValuation[Dist],$C30:$E30,AssessedValuation[Tif_NonTIF],$A$4))</f>
        <v>344951</v>
      </c>
      <c r="Q30" s="8">
        <f>SUMPRODUCT(SUMIFS(AssessedValuation[100% Other],AssessedValuation[Dist],$C30:$E30,AssessedValuation[Tif_NonTIF],$A$4))</f>
        <v>0</v>
      </c>
      <c r="R30" s="8">
        <f>SUMPRODUCT(SUMIFS(AssessedValuation[100% Gross],AssessedValuation[Dist],$C30:$E30,AssessedValuation[Tif_NonTIF],$A$4))</f>
        <v>305030460</v>
      </c>
      <c r="S30" s="8">
        <f>SUMPRODUCT(SUMIFS(AssessedValuation[100% Military Exempt],AssessedValuation[Dist],$C30:$E30,AssessedValuation[Tif_NonTIF],$A$4))</f>
        <v>385532</v>
      </c>
      <c r="T30" s="8">
        <f>SUMPRODUCT(SUMIFS(AssessedValuation[100% Net],AssessedValuation[Dist],$C30:$E30,AssessedValuation[Tif_NonTIF],$A$4))</f>
        <v>304644928</v>
      </c>
      <c r="U30" s="8">
        <f>SUMPRODUCT(SUMIFS(AssessedValuation[100% Gas &amp; Elec Utilities],AssessedValuation[Dist],$C30:$E30,AssessedValuation[Tif_NonTIF],$A$4))</f>
        <v>20258416</v>
      </c>
      <c r="V30" s="8">
        <f t="shared" si="0"/>
        <v>324903344</v>
      </c>
    </row>
    <row r="31" spans="1:22" x14ac:dyDescent="0.25">
      <c r="A31">
        <v>2024</v>
      </c>
      <c r="B31" t="s">
        <v>1045</v>
      </c>
      <c r="C31" t="s">
        <v>1085</v>
      </c>
      <c r="D31" t="s">
        <v>1756</v>
      </c>
      <c r="E31" t="s">
        <v>1756</v>
      </c>
      <c r="F31" t="s">
        <v>1085</v>
      </c>
      <c r="G31" t="s">
        <v>1086</v>
      </c>
      <c r="H31" s="8">
        <f>SUMPRODUCT(SUMIFS(AssessedValuation[100% Residential],AssessedValuation[Dist],$C31:$E31,AssessedValuation[Tif_NonTIF],$A$4))</f>
        <v>156636960</v>
      </c>
      <c r="I31" s="8">
        <f>SUMPRODUCT(SUMIFS(AssessedValuation[100% Ag Land],AssessedValuation[Dist],$C31:$E31,AssessedValuation[Tif_NonTIF],$A$4))</f>
        <v>68131434</v>
      </c>
      <c r="J31" s="8">
        <f>SUMPRODUCT(SUMIFS(AssessedValuation[100% Ag Building],AssessedValuation[Dist],$C31:$E31,AssessedValuation[Tif_NonTIF],$A$4))</f>
        <v>2031160</v>
      </c>
      <c r="K31" s="8">
        <f>SUMPRODUCT(SUMIFS(AssessedValuation[100% Commercial],AssessedValuation[Dist],$C31:$E31,AssessedValuation[Tif_NonTIF],$A$4))</f>
        <v>15428571</v>
      </c>
      <c r="L31" s="8">
        <f>SUMPRODUCT(SUMIFS(AssessedValuation[100% Industrial],AssessedValuation[Dist],$C31:$E31,AssessedValuation[Tif_NonTIF],$A$4))</f>
        <v>7584742</v>
      </c>
      <c r="M31" s="8">
        <f>SUMPRODUCT(SUMIFS(AssessedValuation[100% Reserved],AssessedValuation[Dist],$C31:$E31,AssessedValuation[Tif_NonTIF],$A$4))</f>
        <v>0</v>
      </c>
      <c r="N31" s="8">
        <f>SUMPRODUCT(SUMIFS(AssessedValuation[100% Reserved3],AssessedValuation[Dist],$C31,AssessedValuation[Tif_NonTIF],$A$4))</f>
        <v>0</v>
      </c>
      <c r="O31" s="8">
        <f>SUMPRODUCT(SUMIFS(AssessedValuation[100% Railroads],AssessedValuation[Dist],$C31:$E31,AssessedValuation[Tif_NonTIF],$A$4))</f>
        <v>15758933</v>
      </c>
      <c r="P31" s="8">
        <f>SUMPRODUCT(SUMIFS(AssessedValuation[100% Utilities],AssessedValuation[Dist],$C31:$E31,AssessedValuation[Tif_NonTIF],$A$4))</f>
        <v>591926</v>
      </c>
      <c r="Q31" s="8">
        <f>SUMPRODUCT(SUMIFS(AssessedValuation[100% Other],AssessedValuation[Dist],$C31:$E31,AssessedValuation[Tif_NonTIF],$A$4))</f>
        <v>0</v>
      </c>
      <c r="R31" s="8">
        <f>SUMPRODUCT(SUMIFS(AssessedValuation[100% Gross],AssessedValuation[Dist],$C31:$E31,AssessedValuation[Tif_NonTIF],$A$4))</f>
        <v>266163726</v>
      </c>
      <c r="S31" s="8">
        <f>SUMPRODUCT(SUMIFS(AssessedValuation[100% Military Exempt],AssessedValuation[Dist],$C31:$E31,AssessedValuation[Tif_NonTIF],$A$4))</f>
        <v>303570</v>
      </c>
      <c r="T31" s="8">
        <f>SUMPRODUCT(SUMIFS(AssessedValuation[100% Net],AssessedValuation[Dist],$C31:$E31,AssessedValuation[Tif_NonTIF],$A$4))</f>
        <v>265860156</v>
      </c>
      <c r="U31" s="8">
        <f>SUMPRODUCT(SUMIFS(AssessedValuation[100% Gas &amp; Elec Utilities],AssessedValuation[Dist],$C31:$E31,AssessedValuation[Tif_NonTIF],$A$4))</f>
        <v>39957987</v>
      </c>
      <c r="V31" s="8">
        <f t="shared" si="0"/>
        <v>305818143</v>
      </c>
    </row>
    <row r="32" spans="1:22" x14ac:dyDescent="0.25">
      <c r="A32">
        <v>2024</v>
      </c>
      <c r="B32" t="s">
        <v>1064</v>
      </c>
      <c r="C32" t="s">
        <v>1087</v>
      </c>
      <c r="D32" t="s">
        <v>1756</v>
      </c>
      <c r="E32" t="s">
        <v>1756</v>
      </c>
      <c r="F32" t="s">
        <v>1087</v>
      </c>
      <c r="G32" t="s">
        <v>1088</v>
      </c>
      <c r="H32" s="8">
        <f>SUMPRODUCT(SUMIFS(AssessedValuation[100% Residential],AssessedValuation[Dist],$C32:$E32,AssessedValuation[Tif_NonTIF],$A$4))</f>
        <v>390989883</v>
      </c>
      <c r="I32" s="8">
        <f>SUMPRODUCT(SUMIFS(AssessedValuation[100% Ag Land],AssessedValuation[Dist],$C32:$E32,AssessedValuation[Tif_NonTIF],$A$4))</f>
        <v>70994300</v>
      </c>
      <c r="J32" s="8">
        <f>SUMPRODUCT(SUMIFS(AssessedValuation[100% Ag Building],AssessedValuation[Dist],$C32:$E32,AssessedValuation[Tif_NonTIF],$A$4))</f>
        <v>5249800</v>
      </c>
      <c r="K32" s="8">
        <f>SUMPRODUCT(SUMIFS(AssessedValuation[100% Commercial],AssessedValuation[Dist],$C32:$E32,AssessedValuation[Tif_NonTIF],$A$4))</f>
        <v>26761141</v>
      </c>
      <c r="L32" s="8">
        <f>SUMPRODUCT(SUMIFS(AssessedValuation[100% Industrial],AssessedValuation[Dist],$C32:$E32,AssessedValuation[Tif_NonTIF],$A$4))</f>
        <v>2646600</v>
      </c>
      <c r="M32" s="8">
        <f>SUMPRODUCT(SUMIFS(AssessedValuation[100% Reserved],AssessedValuation[Dist],$C32:$E32,AssessedValuation[Tif_NonTIF],$A$4))</f>
        <v>0</v>
      </c>
      <c r="N32" s="8">
        <f>SUMPRODUCT(SUMIFS(AssessedValuation[100% Reserved3],AssessedValuation[Dist],$C32,AssessedValuation[Tif_NonTIF],$A$4))</f>
        <v>0</v>
      </c>
      <c r="O32" s="8">
        <f>SUMPRODUCT(SUMIFS(AssessedValuation[100% Railroads],AssessedValuation[Dist],$C32:$E32,AssessedValuation[Tif_NonTIF],$A$4))</f>
        <v>5126640</v>
      </c>
      <c r="P32" s="8">
        <f>SUMPRODUCT(SUMIFS(AssessedValuation[100% Utilities],AssessedValuation[Dist],$C32:$E32,AssessedValuation[Tif_NonTIF],$A$4))</f>
        <v>1156043</v>
      </c>
      <c r="Q32" s="8">
        <f>SUMPRODUCT(SUMIFS(AssessedValuation[100% Other],AssessedValuation[Dist],$C32:$E32,AssessedValuation[Tif_NonTIF],$A$4))</f>
        <v>0</v>
      </c>
      <c r="R32" s="8">
        <f>SUMPRODUCT(SUMIFS(AssessedValuation[100% Gross],AssessedValuation[Dist],$C32:$E32,AssessedValuation[Tif_NonTIF],$A$4))</f>
        <v>502924407</v>
      </c>
      <c r="S32" s="8">
        <f>SUMPRODUCT(SUMIFS(AssessedValuation[100% Military Exempt],AssessedValuation[Dist],$C32:$E32,AssessedValuation[Tif_NonTIF],$A$4))</f>
        <v>505596</v>
      </c>
      <c r="T32" s="8">
        <f>SUMPRODUCT(SUMIFS(AssessedValuation[100% Net],AssessedValuation[Dist],$C32:$E32,AssessedValuation[Tif_NonTIF],$A$4))</f>
        <v>502418811</v>
      </c>
      <c r="U32" s="8">
        <f>SUMPRODUCT(SUMIFS(AssessedValuation[100% Gas &amp; Elec Utilities],AssessedValuation[Dist],$C32:$E32,AssessedValuation[Tif_NonTIF],$A$4))</f>
        <v>10898419</v>
      </c>
      <c r="V32" s="8">
        <f t="shared" si="0"/>
        <v>513317230</v>
      </c>
    </row>
    <row r="33" spans="1:22" x14ac:dyDescent="0.25">
      <c r="A33">
        <v>2024</v>
      </c>
      <c r="B33" t="s">
        <v>1031</v>
      </c>
      <c r="C33" t="s">
        <v>1089</v>
      </c>
      <c r="D33" t="s">
        <v>1756</v>
      </c>
      <c r="E33" t="s">
        <v>1756</v>
      </c>
      <c r="F33" t="s">
        <v>1089</v>
      </c>
      <c r="G33" t="s">
        <v>1090</v>
      </c>
      <c r="H33" s="8">
        <f>SUMPRODUCT(SUMIFS(AssessedValuation[100% Residential],AssessedValuation[Dist],$C33:$E33,AssessedValuation[Tif_NonTIF],$A$4))</f>
        <v>208633824</v>
      </c>
      <c r="I33" s="8">
        <f>SUMPRODUCT(SUMIFS(AssessedValuation[100% Ag Land],AssessedValuation[Dist],$C33:$E33,AssessedValuation[Tif_NonTIF],$A$4))</f>
        <v>151606750</v>
      </c>
      <c r="J33" s="8">
        <f>SUMPRODUCT(SUMIFS(AssessedValuation[100% Ag Building],AssessedValuation[Dist],$C33:$E33,AssessedValuation[Tif_NonTIF],$A$4))</f>
        <v>9405010</v>
      </c>
      <c r="K33" s="8">
        <f>SUMPRODUCT(SUMIFS(AssessedValuation[100% Commercial],AssessedValuation[Dist],$C33:$E33,AssessedValuation[Tif_NonTIF],$A$4))</f>
        <v>39251776</v>
      </c>
      <c r="L33" s="8">
        <f>SUMPRODUCT(SUMIFS(AssessedValuation[100% Industrial],AssessedValuation[Dist],$C33:$E33,AssessedValuation[Tif_NonTIF],$A$4))</f>
        <v>12800235</v>
      </c>
      <c r="M33" s="8">
        <f>SUMPRODUCT(SUMIFS(AssessedValuation[100% Reserved],AssessedValuation[Dist],$C33:$E33,AssessedValuation[Tif_NonTIF],$A$4))</f>
        <v>0</v>
      </c>
      <c r="N33" s="8">
        <f>SUMPRODUCT(SUMIFS(AssessedValuation[100% Reserved3],AssessedValuation[Dist],$C33,AssessedValuation[Tif_NonTIF],$A$4))</f>
        <v>0</v>
      </c>
      <c r="O33" s="8">
        <f>SUMPRODUCT(SUMIFS(AssessedValuation[100% Railroads],AssessedValuation[Dist],$C33:$E33,AssessedValuation[Tif_NonTIF],$A$4))</f>
        <v>22055613</v>
      </c>
      <c r="P33" s="8">
        <f>SUMPRODUCT(SUMIFS(AssessedValuation[100% Utilities],AssessedValuation[Dist],$C33:$E33,AssessedValuation[Tif_NonTIF],$A$4))</f>
        <v>15506180</v>
      </c>
      <c r="Q33" s="8">
        <f>SUMPRODUCT(SUMIFS(AssessedValuation[100% Other],AssessedValuation[Dist],$C33:$E33,AssessedValuation[Tif_NonTIF],$A$4))</f>
        <v>0</v>
      </c>
      <c r="R33" s="8">
        <f>SUMPRODUCT(SUMIFS(AssessedValuation[100% Gross],AssessedValuation[Dist],$C33:$E33,AssessedValuation[Tif_NonTIF],$A$4))</f>
        <v>459259388</v>
      </c>
      <c r="S33" s="8">
        <f>SUMPRODUCT(SUMIFS(AssessedValuation[100% Military Exempt],AssessedValuation[Dist],$C33:$E33,AssessedValuation[Tif_NonTIF],$A$4))</f>
        <v>329656</v>
      </c>
      <c r="T33" s="8">
        <f>SUMPRODUCT(SUMIFS(AssessedValuation[100% Net],AssessedValuation[Dist],$C33:$E33,AssessedValuation[Tif_NonTIF],$A$4))</f>
        <v>458929732</v>
      </c>
      <c r="U33" s="8">
        <f>SUMPRODUCT(SUMIFS(AssessedValuation[100% Gas &amp; Elec Utilities],AssessedValuation[Dist],$C33:$E33,AssessedValuation[Tif_NonTIF],$A$4))</f>
        <v>39489458</v>
      </c>
      <c r="V33" s="8">
        <f t="shared" si="0"/>
        <v>498419190</v>
      </c>
    </row>
    <row r="34" spans="1:22" x14ac:dyDescent="0.25">
      <c r="A34">
        <v>2024</v>
      </c>
      <c r="B34" t="s">
        <v>1064</v>
      </c>
      <c r="C34" t="s">
        <v>1091</v>
      </c>
      <c r="D34" t="s">
        <v>1756</v>
      </c>
      <c r="E34" t="s">
        <v>1756</v>
      </c>
      <c r="F34" t="s">
        <v>1091</v>
      </c>
      <c r="G34" t="s">
        <v>1092</v>
      </c>
      <c r="H34" s="8">
        <f>SUMPRODUCT(SUMIFS(AssessedValuation[100% Residential],AssessedValuation[Dist],$C34:$E34,AssessedValuation[Tif_NonTIF],$A$4))</f>
        <v>77874988</v>
      </c>
      <c r="I34" s="8">
        <f>SUMPRODUCT(SUMIFS(AssessedValuation[100% Ag Land],AssessedValuation[Dist],$C34:$E34,AssessedValuation[Tif_NonTIF],$A$4))</f>
        <v>78099440</v>
      </c>
      <c r="J34" s="8">
        <f>SUMPRODUCT(SUMIFS(AssessedValuation[100% Ag Building],AssessedValuation[Dist],$C34:$E34,AssessedValuation[Tif_NonTIF],$A$4))</f>
        <v>4373022</v>
      </c>
      <c r="K34" s="8">
        <f>SUMPRODUCT(SUMIFS(AssessedValuation[100% Commercial],AssessedValuation[Dist],$C34:$E34,AssessedValuation[Tif_NonTIF],$A$4))</f>
        <v>3324002</v>
      </c>
      <c r="L34" s="8">
        <f>SUMPRODUCT(SUMIFS(AssessedValuation[100% Industrial],AssessedValuation[Dist],$C34:$E34,AssessedValuation[Tif_NonTIF],$A$4))</f>
        <v>724570</v>
      </c>
      <c r="M34" s="8">
        <f>SUMPRODUCT(SUMIFS(AssessedValuation[100% Reserved],AssessedValuation[Dist],$C34:$E34,AssessedValuation[Tif_NonTIF],$A$4))</f>
        <v>0</v>
      </c>
      <c r="N34" s="8">
        <f>SUMPRODUCT(SUMIFS(AssessedValuation[100% Reserved3],AssessedValuation[Dist],$C34,AssessedValuation[Tif_NonTIF],$A$4))</f>
        <v>0</v>
      </c>
      <c r="O34" s="8">
        <f>SUMPRODUCT(SUMIFS(AssessedValuation[100% Railroads],AssessedValuation[Dist],$C34:$E34,AssessedValuation[Tif_NonTIF],$A$4))</f>
        <v>0</v>
      </c>
      <c r="P34" s="8">
        <f>SUMPRODUCT(SUMIFS(AssessedValuation[100% Utilities],AssessedValuation[Dist],$C34:$E34,AssessedValuation[Tif_NonTIF],$A$4))</f>
        <v>3067768</v>
      </c>
      <c r="Q34" s="8">
        <f>SUMPRODUCT(SUMIFS(AssessedValuation[100% Other],AssessedValuation[Dist],$C34:$E34,AssessedValuation[Tif_NonTIF],$A$4))</f>
        <v>0</v>
      </c>
      <c r="R34" s="8">
        <f>SUMPRODUCT(SUMIFS(AssessedValuation[100% Gross],AssessedValuation[Dist],$C34:$E34,AssessedValuation[Tif_NonTIF],$A$4))</f>
        <v>167463790</v>
      </c>
      <c r="S34" s="8">
        <f>SUMPRODUCT(SUMIFS(AssessedValuation[100% Military Exempt],AssessedValuation[Dist],$C34:$E34,AssessedValuation[Tif_NonTIF],$A$4))</f>
        <v>109268</v>
      </c>
      <c r="T34" s="8">
        <f>SUMPRODUCT(SUMIFS(AssessedValuation[100% Net],AssessedValuation[Dist],$C34:$E34,AssessedValuation[Tif_NonTIF],$A$4))</f>
        <v>167354522</v>
      </c>
      <c r="U34" s="8">
        <f>SUMPRODUCT(SUMIFS(AssessedValuation[100% Gas &amp; Elec Utilities],AssessedValuation[Dist],$C34:$E34,AssessedValuation[Tif_NonTIF],$A$4))</f>
        <v>7939806</v>
      </c>
      <c r="V34" s="8">
        <f t="shared" si="0"/>
        <v>175294328</v>
      </c>
    </row>
    <row r="35" spans="1:22" x14ac:dyDescent="0.25">
      <c r="A35">
        <v>2024</v>
      </c>
      <c r="B35" t="s">
        <v>1045</v>
      </c>
      <c r="C35" t="s">
        <v>1093</v>
      </c>
      <c r="D35" t="s">
        <v>1756</v>
      </c>
      <c r="E35" t="s">
        <v>1756</v>
      </c>
      <c r="F35" t="s">
        <v>1093</v>
      </c>
      <c r="G35" t="s">
        <v>1094</v>
      </c>
      <c r="H35" s="8">
        <f>SUMPRODUCT(SUMIFS(AssessedValuation[100% Residential],AssessedValuation[Dist],$C35:$E35,AssessedValuation[Tif_NonTIF],$A$4))</f>
        <v>686916193</v>
      </c>
      <c r="I35" s="8">
        <f>SUMPRODUCT(SUMIFS(AssessedValuation[100% Ag Land],AssessedValuation[Dist],$C35:$E35,AssessedValuation[Tif_NonTIF],$A$4))</f>
        <v>325111700</v>
      </c>
      <c r="J35" s="8">
        <f>SUMPRODUCT(SUMIFS(AssessedValuation[100% Ag Building],AssessedValuation[Dist],$C35:$E35,AssessedValuation[Tif_NonTIF],$A$4))</f>
        <v>16662240</v>
      </c>
      <c r="K35" s="8">
        <f>SUMPRODUCT(SUMIFS(AssessedValuation[100% Commercial],AssessedValuation[Dist],$C35:$E35,AssessedValuation[Tif_NonTIF],$A$4))</f>
        <v>41864963</v>
      </c>
      <c r="L35" s="8">
        <f>SUMPRODUCT(SUMIFS(AssessedValuation[100% Industrial],AssessedValuation[Dist],$C35:$E35,AssessedValuation[Tif_NonTIF],$A$4))</f>
        <v>12023486</v>
      </c>
      <c r="M35" s="8">
        <f>SUMPRODUCT(SUMIFS(AssessedValuation[100% Reserved],AssessedValuation[Dist],$C35:$E35,AssessedValuation[Tif_NonTIF],$A$4))</f>
        <v>0</v>
      </c>
      <c r="N35" s="8">
        <f>SUMPRODUCT(SUMIFS(AssessedValuation[100% Reserved3],AssessedValuation[Dist],$C35,AssessedValuation[Tif_NonTIF],$A$4))</f>
        <v>0</v>
      </c>
      <c r="O35" s="8">
        <f>SUMPRODUCT(SUMIFS(AssessedValuation[100% Railroads],AssessedValuation[Dist],$C35:$E35,AssessedValuation[Tif_NonTIF],$A$4))</f>
        <v>26543388</v>
      </c>
      <c r="P35" s="8">
        <f>SUMPRODUCT(SUMIFS(AssessedValuation[100% Utilities],AssessedValuation[Dist],$C35:$E35,AssessedValuation[Tif_NonTIF],$A$4))</f>
        <v>0</v>
      </c>
      <c r="Q35" s="8">
        <f>SUMPRODUCT(SUMIFS(AssessedValuation[100% Other],AssessedValuation[Dist],$C35:$E35,AssessedValuation[Tif_NonTIF],$A$4))</f>
        <v>0</v>
      </c>
      <c r="R35" s="8">
        <f>SUMPRODUCT(SUMIFS(AssessedValuation[100% Gross],AssessedValuation[Dist],$C35:$E35,AssessedValuation[Tif_NonTIF],$A$4))</f>
        <v>1109121970</v>
      </c>
      <c r="S35" s="8">
        <f>SUMPRODUCT(SUMIFS(AssessedValuation[100% Military Exempt],AssessedValuation[Dist],$C35:$E35,AssessedValuation[Tif_NonTIF],$A$4))</f>
        <v>934324</v>
      </c>
      <c r="T35" s="8">
        <f>SUMPRODUCT(SUMIFS(AssessedValuation[100% Net],AssessedValuation[Dist],$C35:$E35,AssessedValuation[Tif_NonTIF],$A$4))</f>
        <v>1108187646</v>
      </c>
      <c r="U35" s="8">
        <f>SUMPRODUCT(SUMIFS(AssessedValuation[100% Gas &amp; Elec Utilities],AssessedValuation[Dist],$C35:$E35,AssessedValuation[Tif_NonTIF],$A$4))</f>
        <v>77150037</v>
      </c>
      <c r="V35" s="8">
        <f t="shared" si="0"/>
        <v>1185337683</v>
      </c>
    </row>
    <row r="36" spans="1:22" x14ac:dyDescent="0.25">
      <c r="A36">
        <v>2024</v>
      </c>
      <c r="B36" t="s">
        <v>1064</v>
      </c>
      <c r="C36" t="s">
        <v>1095</v>
      </c>
      <c r="D36" t="s">
        <v>1756</v>
      </c>
      <c r="E36" t="s">
        <v>1756</v>
      </c>
      <c r="F36" t="s">
        <v>1095</v>
      </c>
      <c r="G36" t="s">
        <v>1096</v>
      </c>
      <c r="H36" s="8">
        <f>SUMPRODUCT(SUMIFS(AssessedValuation[100% Residential],AssessedValuation[Dist],$C36:$E36,AssessedValuation[Tif_NonTIF],$A$4))</f>
        <v>2024693283</v>
      </c>
      <c r="I36" s="8">
        <f>SUMPRODUCT(SUMIFS(AssessedValuation[100% Ag Land],AssessedValuation[Dist],$C36:$E36,AssessedValuation[Tif_NonTIF],$A$4))</f>
        <v>819640</v>
      </c>
      <c r="J36" s="8">
        <f>SUMPRODUCT(SUMIFS(AssessedValuation[100% Ag Building],AssessedValuation[Dist],$C36:$E36,AssessedValuation[Tif_NonTIF],$A$4))</f>
        <v>26890</v>
      </c>
      <c r="K36" s="8">
        <f>SUMPRODUCT(SUMIFS(AssessedValuation[100% Commercial],AssessedValuation[Dist],$C36:$E36,AssessedValuation[Tif_NonTIF],$A$4))</f>
        <v>607486273</v>
      </c>
      <c r="L36" s="8">
        <f>SUMPRODUCT(SUMIFS(AssessedValuation[100% Industrial],AssessedValuation[Dist],$C36:$E36,AssessedValuation[Tif_NonTIF],$A$4))</f>
        <v>15070838</v>
      </c>
      <c r="M36" s="8">
        <f>SUMPRODUCT(SUMIFS(AssessedValuation[100% Reserved],AssessedValuation[Dist],$C36:$E36,AssessedValuation[Tif_NonTIF],$A$4))</f>
        <v>0</v>
      </c>
      <c r="N36" s="8">
        <f>SUMPRODUCT(SUMIFS(AssessedValuation[100% Reserved3],AssessedValuation[Dist],$C36,AssessedValuation[Tif_NonTIF],$A$4))</f>
        <v>0</v>
      </c>
      <c r="O36" s="8">
        <f>SUMPRODUCT(SUMIFS(AssessedValuation[100% Railroads],AssessedValuation[Dist],$C36:$E36,AssessedValuation[Tif_NonTIF],$A$4))</f>
        <v>852097</v>
      </c>
      <c r="P36" s="8">
        <f>SUMPRODUCT(SUMIFS(AssessedValuation[100% Utilities],AssessedValuation[Dist],$C36:$E36,AssessedValuation[Tif_NonTIF],$A$4))</f>
        <v>7831652</v>
      </c>
      <c r="Q36" s="8">
        <f>SUMPRODUCT(SUMIFS(AssessedValuation[100% Other],AssessedValuation[Dist],$C36:$E36,AssessedValuation[Tif_NonTIF],$A$4))</f>
        <v>0</v>
      </c>
      <c r="R36" s="8">
        <f>SUMPRODUCT(SUMIFS(AssessedValuation[100% Gross],AssessedValuation[Dist],$C36:$E36,AssessedValuation[Tif_NonTIF],$A$4))</f>
        <v>2656780673</v>
      </c>
      <c r="S36" s="8">
        <f>SUMPRODUCT(SUMIFS(AssessedValuation[100% Military Exempt],AssessedValuation[Dist],$C36:$E36,AssessedValuation[Tif_NonTIF],$A$4))</f>
        <v>1868668</v>
      </c>
      <c r="T36" s="8">
        <f>SUMPRODUCT(SUMIFS(AssessedValuation[100% Net],AssessedValuation[Dist],$C36:$E36,AssessedValuation[Tif_NonTIF],$A$4))</f>
        <v>2654912005</v>
      </c>
      <c r="U36" s="8">
        <f>SUMPRODUCT(SUMIFS(AssessedValuation[100% Gas &amp; Elec Utilities],AssessedValuation[Dist],$C36:$E36,AssessedValuation[Tif_NonTIF],$A$4))</f>
        <v>91038188</v>
      </c>
      <c r="V36" s="8">
        <f t="shared" si="0"/>
        <v>2745950193</v>
      </c>
    </row>
    <row r="37" spans="1:22" x14ac:dyDescent="0.25">
      <c r="A37">
        <v>2024</v>
      </c>
      <c r="B37" t="s">
        <v>1026</v>
      </c>
      <c r="C37" t="s">
        <v>1097</v>
      </c>
      <c r="D37" t="s">
        <v>1756</v>
      </c>
      <c r="E37" t="s">
        <v>1756</v>
      </c>
      <c r="F37" t="s">
        <v>1097</v>
      </c>
      <c r="G37" t="s">
        <v>1098</v>
      </c>
      <c r="H37" s="8">
        <f>SUMPRODUCT(SUMIFS(AssessedValuation[100% Residential],AssessedValuation[Dist],$C37:$E37,AssessedValuation[Tif_NonTIF],$A$4))</f>
        <v>789193265</v>
      </c>
      <c r="I37" s="8">
        <f>SUMPRODUCT(SUMIFS(AssessedValuation[100% Ag Land],AssessedValuation[Dist],$C37:$E37,AssessedValuation[Tif_NonTIF],$A$4))</f>
        <v>45238194</v>
      </c>
      <c r="J37" s="8">
        <f>SUMPRODUCT(SUMIFS(AssessedValuation[100% Ag Building],AssessedValuation[Dist],$C37:$E37,AssessedValuation[Tif_NonTIF],$A$4))</f>
        <v>2552510</v>
      </c>
      <c r="K37" s="8">
        <f>SUMPRODUCT(SUMIFS(AssessedValuation[100% Commercial],AssessedValuation[Dist],$C37:$E37,AssessedValuation[Tif_NonTIF],$A$4))</f>
        <v>247572894</v>
      </c>
      <c r="L37" s="8">
        <f>SUMPRODUCT(SUMIFS(AssessedValuation[100% Industrial],AssessedValuation[Dist],$C37:$E37,AssessedValuation[Tif_NonTIF],$A$4))</f>
        <v>8414607</v>
      </c>
      <c r="M37" s="8">
        <f>SUMPRODUCT(SUMIFS(AssessedValuation[100% Reserved],AssessedValuation[Dist],$C37:$E37,AssessedValuation[Tif_NonTIF],$A$4))</f>
        <v>0</v>
      </c>
      <c r="N37" s="8">
        <f>SUMPRODUCT(SUMIFS(AssessedValuation[100% Reserved3],AssessedValuation[Dist],$C37,AssessedValuation[Tif_NonTIF],$A$4))</f>
        <v>0</v>
      </c>
      <c r="O37" s="8">
        <f>SUMPRODUCT(SUMIFS(AssessedValuation[100% Railroads],AssessedValuation[Dist],$C37:$E37,AssessedValuation[Tif_NonTIF],$A$4))</f>
        <v>3432806</v>
      </c>
      <c r="P37" s="8">
        <f>SUMPRODUCT(SUMIFS(AssessedValuation[100% Utilities],AssessedValuation[Dist],$C37:$E37,AssessedValuation[Tif_NonTIF],$A$4))</f>
        <v>16496332</v>
      </c>
      <c r="Q37" s="8">
        <f>SUMPRODUCT(SUMIFS(AssessedValuation[100% Other],AssessedValuation[Dist],$C37:$E37,AssessedValuation[Tif_NonTIF],$A$4))</f>
        <v>0</v>
      </c>
      <c r="R37" s="8">
        <f>SUMPRODUCT(SUMIFS(AssessedValuation[100% Gross],AssessedValuation[Dist],$C37:$E37,AssessedValuation[Tif_NonTIF],$A$4))</f>
        <v>1112900608</v>
      </c>
      <c r="S37" s="8">
        <f>SUMPRODUCT(SUMIFS(AssessedValuation[100% Military Exempt],AssessedValuation[Dist],$C37:$E37,AssessedValuation[Tif_NonTIF],$A$4))</f>
        <v>501892</v>
      </c>
      <c r="T37" s="8">
        <f>SUMPRODUCT(SUMIFS(AssessedValuation[100% Net],AssessedValuation[Dist],$C37:$E37,AssessedValuation[Tif_NonTIF],$A$4))</f>
        <v>1112398716</v>
      </c>
      <c r="U37" s="8">
        <f>SUMPRODUCT(SUMIFS(AssessedValuation[100% Gas &amp; Elec Utilities],AssessedValuation[Dist],$C37:$E37,AssessedValuation[Tif_NonTIF],$A$4))</f>
        <v>232205077</v>
      </c>
      <c r="V37" s="8">
        <f t="shared" si="0"/>
        <v>1344603793</v>
      </c>
    </row>
    <row r="38" spans="1:22" x14ac:dyDescent="0.25">
      <c r="A38">
        <v>2024</v>
      </c>
      <c r="B38" t="s">
        <v>1026</v>
      </c>
      <c r="C38" t="s">
        <v>1099</v>
      </c>
      <c r="D38" t="s">
        <v>1756</v>
      </c>
      <c r="E38" t="s">
        <v>1756</v>
      </c>
      <c r="F38" t="s">
        <v>1099</v>
      </c>
      <c r="G38" t="s">
        <v>1100</v>
      </c>
      <c r="H38" s="8">
        <f>SUMPRODUCT(SUMIFS(AssessedValuation[100% Residential],AssessedValuation[Dist],$C38:$E38,AssessedValuation[Tif_NonTIF],$A$4))</f>
        <v>813594869</v>
      </c>
      <c r="I38" s="8">
        <f>SUMPRODUCT(SUMIFS(AssessedValuation[100% Ag Land],AssessedValuation[Dist],$C38:$E38,AssessedValuation[Tif_NonTIF],$A$4))</f>
        <v>43372320</v>
      </c>
      <c r="J38" s="8">
        <f>SUMPRODUCT(SUMIFS(AssessedValuation[100% Ag Building],AssessedValuation[Dist],$C38:$E38,AssessedValuation[Tif_NonTIF],$A$4))</f>
        <v>2773710</v>
      </c>
      <c r="K38" s="8">
        <f>SUMPRODUCT(SUMIFS(AssessedValuation[100% Commercial],AssessedValuation[Dist],$C38:$E38,AssessedValuation[Tif_NonTIF],$A$4))</f>
        <v>110169788</v>
      </c>
      <c r="L38" s="8">
        <f>SUMPRODUCT(SUMIFS(AssessedValuation[100% Industrial],AssessedValuation[Dist],$C38:$E38,AssessedValuation[Tif_NonTIF],$A$4))</f>
        <v>33222864</v>
      </c>
      <c r="M38" s="8">
        <f>SUMPRODUCT(SUMIFS(AssessedValuation[100% Reserved],AssessedValuation[Dist],$C38:$E38,AssessedValuation[Tif_NonTIF],$A$4))</f>
        <v>0</v>
      </c>
      <c r="N38" s="8">
        <f>SUMPRODUCT(SUMIFS(AssessedValuation[100% Reserved3],AssessedValuation[Dist],$C38,AssessedValuation[Tif_NonTIF],$A$4))</f>
        <v>0</v>
      </c>
      <c r="O38" s="8">
        <f>SUMPRODUCT(SUMIFS(AssessedValuation[100% Railroads],AssessedValuation[Dist],$C38:$E38,AssessedValuation[Tif_NonTIF],$A$4))</f>
        <v>9310769</v>
      </c>
      <c r="P38" s="8">
        <f>SUMPRODUCT(SUMIFS(AssessedValuation[100% Utilities],AssessedValuation[Dist],$C38:$E38,AssessedValuation[Tif_NonTIF],$A$4))</f>
        <v>29837171</v>
      </c>
      <c r="Q38" s="8">
        <f>SUMPRODUCT(SUMIFS(AssessedValuation[100% Other],AssessedValuation[Dist],$C38:$E38,AssessedValuation[Tif_NonTIF],$A$4))</f>
        <v>6486</v>
      </c>
      <c r="R38" s="8">
        <f>SUMPRODUCT(SUMIFS(AssessedValuation[100% Gross],AssessedValuation[Dist],$C38:$E38,AssessedValuation[Tif_NonTIF],$A$4))</f>
        <v>1042287977</v>
      </c>
      <c r="S38" s="8">
        <f>SUMPRODUCT(SUMIFS(AssessedValuation[100% Military Exempt],AssessedValuation[Dist],$C38:$E38,AssessedValuation[Tif_NonTIF],$A$4))</f>
        <v>1081568</v>
      </c>
      <c r="T38" s="8">
        <f>SUMPRODUCT(SUMIFS(AssessedValuation[100% Net],AssessedValuation[Dist],$C38:$E38,AssessedValuation[Tif_NonTIF],$A$4))</f>
        <v>1041206409</v>
      </c>
      <c r="U38" s="8">
        <f>SUMPRODUCT(SUMIFS(AssessedValuation[100% Gas &amp; Elec Utilities],AssessedValuation[Dist],$C38:$E38,AssessedValuation[Tif_NonTIF],$A$4))</f>
        <v>77866004</v>
      </c>
      <c r="V38" s="8">
        <f t="shared" si="0"/>
        <v>1119072413</v>
      </c>
    </row>
    <row r="39" spans="1:22" x14ac:dyDescent="0.25">
      <c r="A39">
        <v>2024</v>
      </c>
      <c r="B39" t="s">
        <v>1036</v>
      </c>
      <c r="C39" t="s">
        <v>1101</v>
      </c>
      <c r="D39" t="s">
        <v>1756</v>
      </c>
      <c r="E39" t="s">
        <v>1756</v>
      </c>
      <c r="F39" t="s">
        <v>1101</v>
      </c>
      <c r="G39" t="s">
        <v>1102</v>
      </c>
      <c r="H39" s="8">
        <f>SUMPRODUCT(SUMIFS(AssessedValuation[100% Residential],AssessedValuation[Dist],$C39:$E39,AssessedValuation[Tif_NonTIF],$A$4))</f>
        <v>273632426</v>
      </c>
      <c r="I39" s="8">
        <f>SUMPRODUCT(SUMIFS(AssessedValuation[100% Ag Land],AssessedValuation[Dist],$C39:$E39,AssessedValuation[Tif_NonTIF],$A$4))</f>
        <v>107188489</v>
      </c>
      <c r="J39" s="8">
        <f>SUMPRODUCT(SUMIFS(AssessedValuation[100% Ag Building],AssessedValuation[Dist],$C39:$E39,AssessedValuation[Tif_NonTIF],$A$4))</f>
        <v>10994709</v>
      </c>
      <c r="K39" s="8">
        <f>SUMPRODUCT(SUMIFS(AssessedValuation[100% Commercial],AssessedValuation[Dist],$C39:$E39,AssessedValuation[Tif_NonTIF],$A$4))</f>
        <v>27413686</v>
      </c>
      <c r="L39" s="8">
        <f>SUMPRODUCT(SUMIFS(AssessedValuation[100% Industrial],AssessedValuation[Dist],$C39:$E39,AssessedValuation[Tif_NonTIF],$A$4))</f>
        <v>7027032</v>
      </c>
      <c r="M39" s="8">
        <f>SUMPRODUCT(SUMIFS(AssessedValuation[100% Reserved],AssessedValuation[Dist],$C39:$E39,AssessedValuation[Tif_NonTIF],$A$4))</f>
        <v>0</v>
      </c>
      <c r="N39" s="8">
        <f>SUMPRODUCT(SUMIFS(AssessedValuation[100% Reserved3],AssessedValuation[Dist],$C39,AssessedValuation[Tif_NonTIF],$A$4))</f>
        <v>0</v>
      </c>
      <c r="O39" s="8">
        <f>SUMPRODUCT(SUMIFS(AssessedValuation[100% Railroads],AssessedValuation[Dist],$C39:$E39,AssessedValuation[Tif_NonTIF],$A$4))</f>
        <v>8935309</v>
      </c>
      <c r="P39" s="8">
        <f>SUMPRODUCT(SUMIFS(AssessedValuation[100% Utilities],AssessedValuation[Dist],$C39:$E39,AssessedValuation[Tif_NonTIF],$A$4))</f>
        <v>8609510</v>
      </c>
      <c r="Q39" s="8">
        <f>SUMPRODUCT(SUMIFS(AssessedValuation[100% Other],AssessedValuation[Dist],$C39:$E39,AssessedValuation[Tif_NonTIF],$A$4))</f>
        <v>0</v>
      </c>
      <c r="R39" s="8">
        <f>SUMPRODUCT(SUMIFS(AssessedValuation[100% Gross],AssessedValuation[Dist],$C39:$E39,AssessedValuation[Tif_NonTIF],$A$4))</f>
        <v>443801161</v>
      </c>
      <c r="S39" s="8">
        <f>SUMPRODUCT(SUMIFS(AssessedValuation[100% Military Exempt],AssessedValuation[Dist],$C39:$E39,AssessedValuation[Tif_NonTIF],$A$4))</f>
        <v>244464</v>
      </c>
      <c r="T39" s="8">
        <f>SUMPRODUCT(SUMIFS(AssessedValuation[100% Net],AssessedValuation[Dist],$C39:$E39,AssessedValuation[Tif_NonTIF],$A$4))</f>
        <v>443556697</v>
      </c>
      <c r="U39" s="8">
        <f>SUMPRODUCT(SUMIFS(AssessedValuation[100% Gas &amp; Elec Utilities],AssessedValuation[Dist],$C39:$E39,AssessedValuation[Tif_NonTIF],$A$4))</f>
        <v>11162245</v>
      </c>
      <c r="V39" s="8">
        <f t="shared" si="0"/>
        <v>454718942</v>
      </c>
    </row>
    <row r="40" spans="1:22" x14ac:dyDescent="0.25">
      <c r="A40">
        <v>2024</v>
      </c>
      <c r="B40" t="s">
        <v>1033</v>
      </c>
      <c r="C40" t="s">
        <v>1103</v>
      </c>
      <c r="D40" t="s">
        <v>1756</v>
      </c>
      <c r="E40" t="s">
        <v>1756</v>
      </c>
      <c r="F40" t="s">
        <v>1103</v>
      </c>
      <c r="G40" t="s">
        <v>1104</v>
      </c>
      <c r="H40" s="8">
        <f>SUMPRODUCT(SUMIFS(AssessedValuation[100% Residential],AssessedValuation[Dist],$C40:$E40,AssessedValuation[Tif_NonTIF],$A$4))</f>
        <v>124996241</v>
      </c>
      <c r="I40" s="8">
        <f>SUMPRODUCT(SUMIFS(AssessedValuation[100% Ag Land],AssessedValuation[Dist],$C40:$E40,AssessedValuation[Tif_NonTIF],$A$4))</f>
        <v>153195431</v>
      </c>
      <c r="J40" s="8">
        <f>SUMPRODUCT(SUMIFS(AssessedValuation[100% Ag Building],AssessedValuation[Dist],$C40:$E40,AssessedValuation[Tif_NonTIF],$A$4))</f>
        <v>10211778</v>
      </c>
      <c r="K40" s="8">
        <f>SUMPRODUCT(SUMIFS(AssessedValuation[100% Commercial],AssessedValuation[Dist],$C40:$E40,AssessedValuation[Tif_NonTIF],$A$4))</f>
        <v>23155717</v>
      </c>
      <c r="L40" s="8">
        <f>SUMPRODUCT(SUMIFS(AssessedValuation[100% Industrial],AssessedValuation[Dist],$C40:$E40,AssessedValuation[Tif_NonTIF],$A$4))</f>
        <v>3369868</v>
      </c>
      <c r="M40" s="8">
        <f>SUMPRODUCT(SUMIFS(AssessedValuation[100% Reserved],AssessedValuation[Dist],$C40:$E40,AssessedValuation[Tif_NonTIF],$A$4))</f>
        <v>0</v>
      </c>
      <c r="N40" s="8">
        <f>SUMPRODUCT(SUMIFS(AssessedValuation[100% Reserved3],AssessedValuation[Dist],$C40,AssessedValuation[Tif_NonTIF],$A$4))</f>
        <v>0</v>
      </c>
      <c r="O40" s="8">
        <f>SUMPRODUCT(SUMIFS(AssessedValuation[100% Railroads],AssessedValuation[Dist],$C40:$E40,AssessedValuation[Tif_NonTIF],$A$4))</f>
        <v>23541951</v>
      </c>
      <c r="P40" s="8">
        <f>SUMPRODUCT(SUMIFS(AssessedValuation[100% Utilities],AssessedValuation[Dist],$C40:$E40,AssessedValuation[Tif_NonTIF],$A$4))</f>
        <v>273578</v>
      </c>
      <c r="Q40" s="8">
        <f>SUMPRODUCT(SUMIFS(AssessedValuation[100% Other],AssessedValuation[Dist],$C40:$E40,AssessedValuation[Tif_NonTIF],$A$4))</f>
        <v>0</v>
      </c>
      <c r="R40" s="8">
        <f>SUMPRODUCT(SUMIFS(AssessedValuation[100% Gross],AssessedValuation[Dist],$C40:$E40,AssessedValuation[Tif_NonTIF],$A$4))</f>
        <v>338744564</v>
      </c>
      <c r="S40" s="8">
        <f>SUMPRODUCT(SUMIFS(AssessedValuation[100% Military Exempt],AssessedValuation[Dist],$C40:$E40,AssessedValuation[Tif_NonTIF],$A$4))</f>
        <v>190756</v>
      </c>
      <c r="T40" s="8">
        <f>SUMPRODUCT(SUMIFS(AssessedValuation[100% Net],AssessedValuation[Dist],$C40:$E40,AssessedValuation[Tif_NonTIF],$A$4))</f>
        <v>338553808</v>
      </c>
      <c r="U40" s="8">
        <f>SUMPRODUCT(SUMIFS(AssessedValuation[100% Gas &amp; Elec Utilities],AssessedValuation[Dist],$C40:$E40,AssessedValuation[Tif_NonTIF],$A$4))</f>
        <v>11391920</v>
      </c>
      <c r="V40" s="8">
        <f t="shared" si="0"/>
        <v>349945728</v>
      </c>
    </row>
    <row r="41" spans="1:22" x14ac:dyDescent="0.25">
      <c r="A41">
        <v>2024</v>
      </c>
      <c r="B41" t="s">
        <v>1031</v>
      </c>
      <c r="C41" t="s">
        <v>1105</v>
      </c>
      <c r="D41" t="s">
        <v>1756</v>
      </c>
      <c r="E41" t="s">
        <v>1756</v>
      </c>
      <c r="F41" t="s">
        <v>1105</v>
      </c>
      <c r="G41" t="s">
        <v>1106</v>
      </c>
      <c r="H41" s="8">
        <f>SUMPRODUCT(SUMIFS(AssessedValuation[100% Residential],AssessedValuation[Dist],$C41:$E41,AssessedValuation[Tif_NonTIF],$A$4))</f>
        <v>259841986</v>
      </c>
      <c r="I41" s="8">
        <f>SUMPRODUCT(SUMIFS(AssessedValuation[100% Ag Land],AssessedValuation[Dist],$C41:$E41,AssessedValuation[Tif_NonTIF],$A$4))</f>
        <v>121436458</v>
      </c>
      <c r="J41" s="8">
        <f>SUMPRODUCT(SUMIFS(AssessedValuation[100% Ag Building],AssessedValuation[Dist],$C41:$E41,AssessedValuation[Tif_NonTIF],$A$4))</f>
        <v>5312652</v>
      </c>
      <c r="K41" s="8">
        <f>SUMPRODUCT(SUMIFS(AssessedValuation[100% Commercial],AssessedValuation[Dist],$C41:$E41,AssessedValuation[Tif_NonTIF],$A$4))</f>
        <v>25477351</v>
      </c>
      <c r="L41" s="8">
        <f>SUMPRODUCT(SUMIFS(AssessedValuation[100% Industrial],AssessedValuation[Dist],$C41:$E41,AssessedValuation[Tif_NonTIF],$A$4))</f>
        <v>20456949</v>
      </c>
      <c r="M41" s="8">
        <f>SUMPRODUCT(SUMIFS(AssessedValuation[100% Reserved],AssessedValuation[Dist],$C41:$E41,AssessedValuation[Tif_NonTIF],$A$4))</f>
        <v>0</v>
      </c>
      <c r="N41" s="8">
        <f>SUMPRODUCT(SUMIFS(AssessedValuation[100% Reserved3],AssessedValuation[Dist],$C41,AssessedValuation[Tif_NonTIF],$A$4))</f>
        <v>0</v>
      </c>
      <c r="O41" s="8">
        <f>SUMPRODUCT(SUMIFS(AssessedValuation[100% Railroads],AssessedValuation[Dist],$C41:$E41,AssessedValuation[Tif_NonTIF],$A$4))</f>
        <v>3655266</v>
      </c>
      <c r="P41" s="8">
        <f>SUMPRODUCT(SUMIFS(AssessedValuation[100% Utilities],AssessedValuation[Dist],$C41:$E41,AssessedValuation[Tif_NonTIF],$A$4))</f>
        <v>5569202</v>
      </c>
      <c r="Q41" s="8">
        <f>SUMPRODUCT(SUMIFS(AssessedValuation[100% Other],AssessedValuation[Dist],$C41:$E41,AssessedValuation[Tif_NonTIF],$A$4))</f>
        <v>0</v>
      </c>
      <c r="R41" s="8">
        <f>SUMPRODUCT(SUMIFS(AssessedValuation[100% Gross],AssessedValuation[Dist],$C41:$E41,AssessedValuation[Tif_NonTIF],$A$4))</f>
        <v>441749864</v>
      </c>
      <c r="S41" s="8">
        <f>SUMPRODUCT(SUMIFS(AssessedValuation[100% Military Exempt],AssessedValuation[Dist],$C41:$E41,AssessedValuation[Tif_NonTIF],$A$4))</f>
        <v>320396</v>
      </c>
      <c r="T41" s="8">
        <f>SUMPRODUCT(SUMIFS(AssessedValuation[100% Net],AssessedValuation[Dist],$C41:$E41,AssessedValuation[Tif_NonTIF],$A$4))</f>
        <v>441429468</v>
      </c>
      <c r="U41" s="8">
        <f>SUMPRODUCT(SUMIFS(AssessedValuation[100% Gas &amp; Elec Utilities],AssessedValuation[Dist],$C41:$E41,AssessedValuation[Tif_NonTIF],$A$4))</f>
        <v>18454412</v>
      </c>
      <c r="V41" s="8">
        <f t="shared" si="0"/>
        <v>459883880</v>
      </c>
    </row>
    <row r="42" spans="1:22" x14ac:dyDescent="0.25">
      <c r="A42">
        <v>2024</v>
      </c>
      <c r="B42" t="s">
        <v>1042</v>
      </c>
      <c r="C42" t="s">
        <v>1107</v>
      </c>
      <c r="D42" t="s">
        <v>1756</v>
      </c>
      <c r="E42" t="s">
        <v>1756</v>
      </c>
      <c r="F42" t="s">
        <v>1107</v>
      </c>
      <c r="G42" t="s">
        <v>1108</v>
      </c>
      <c r="H42" s="8">
        <f>SUMPRODUCT(SUMIFS(AssessedValuation[100% Residential],AssessedValuation[Dist],$C42:$E42,AssessedValuation[Tif_NonTIF],$A$4))</f>
        <v>1283904676</v>
      </c>
      <c r="I42" s="8">
        <f>SUMPRODUCT(SUMIFS(AssessedValuation[100% Ag Land],AssessedValuation[Dist],$C42:$E42,AssessedValuation[Tif_NonTIF],$A$4))</f>
        <v>22657624</v>
      </c>
      <c r="J42" s="8">
        <f>SUMPRODUCT(SUMIFS(AssessedValuation[100% Ag Building],AssessedValuation[Dist],$C42:$E42,AssessedValuation[Tif_NonTIF],$A$4))</f>
        <v>1012980</v>
      </c>
      <c r="K42" s="8">
        <f>SUMPRODUCT(SUMIFS(AssessedValuation[100% Commercial],AssessedValuation[Dist],$C42:$E42,AssessedValuation[Tif_NonTIF],$A$4))</f>
        <v>437787666</v>
      </c>
      <c r="L42" s="8">
        <f>SUMPRODUCT(SUMIFS(AssessedValuation[100% Industrial],AssessedValuation[Dist],$C42:$E42,AssessedValuation[Tif_NonTIF],$A$4))</f>
        <v>37327202</v>
      </c>
      <c r="M42" s="8">
        <f>SUMPRODUCT(SUMIFS(AssessedValuation[100% Reserved],AssessedValuation[Dist],$C42:$E42,AssessedValuation[Tif_NonTIF],$A$4))</f>
        <v>0</v>
      </c>
      <c r="N42" s="8">
        <f>SUMPRODUCT(SUMIFS(AssessedValuation[100% Reserved3],AssessedValuation[Dist],$C42,AssessedValuation[Tif_NonTIF],$A$4))</f>
        <v>0</v>
      </c>
      <c r="O42" s="8">
        <f>SUMPRODUCT(SUMIFS(AssessedValuation[100% Railroads],AssessedValuation[Dist],$C42:$E42,AssessedValuation[Tif_NonTIF],$A$4))</f>
        <v>19676986</v>
      </c>
      <c r="P42" s="8">
        <f>SUMPRODUCT(SUMIFS(AssessedValuation[100% Utilities],AssessedValuation[Dist],$C42:$E42,AssessedValuation[Tif_NonTIF],$A$4))</f>
        <v>2218196</v>
      </c>
      <c r="Q42" s="8">
        <f>SUMPRODUCT(SUMIFS(AssessedValuation[100% Other],AssessedValuation[Dist],$C42:$E42,AssessedValuation[Tif_NonTIF],$A$4))</f>
        <v>0</v>
      </c>
      <c r="R42" s="8">
        <f>SUMPRODUCT(SUMIFS(AssessedValuation[100% Gross],AssessedValuation[Dist],$C42:$E42,AssessedValuation[Tif_NonTIF],$A$4))</f>
        <v>1804585330</v>
      </c>
      <c r="S42" s="8">
        <f>SUMPRODUCT(SUMIFS(AssessedValuation[100% Military Exempt],AssessedValuation[Dist],$C42:$E42,AssessedValuation[Tif_NonTIF],$A$4))</f>
        <v>2394636</v>
      </c>
      <c r="T42" s="8">
        <f>SUMPRODUCT(SUMIFS(AssessedValuation[100% Net],AssessedValuation[Dist],$C42:$E42,AssessedValuation[Tif_NonTIF],$A$4))</f>
        <v>1802190694</v>
      </c>
      <c r="U42" s="8">
        <f>SUMPRODUCT(SUMIFS(AssessedValuation[100% Gas &amp; Elec Utilities],AssessedValuation[Dist],$C42:$E42,AssessedValuation[Tif_NonTIF],$A$4))</f>
        <v>308089307</v>
      </c>
      <c r="V42" s="8">
        <f t="shared" si="0"/>
        <v>2110280001</v>
      </c>
    </row>
    <row r="43" spans="1:22" x14ac:dyDescent="0.25">
      <c r="A43">
        <v>2024</v>
      </c>
      <c r="B43" t="s">
        <v>1031</v>
      </c>
      <c r="C43" t="s">
        <v>1109</v>
      </c>
      <c r="D43" t="s">
        <v>1756</v>
      </c>
      <c r="E43" t="s">
        <v>1756</v>
      </c>
      <c r="F43" t="s">
        <v>1109</v>
      </c>
      <c r="G43" t="s">
        <v>419</v>
      </c>
      <c r="H43" s="8">
        <f>SUMPRODUCT(SUMIFS(AssessedValuation[100% Residential],AssessedValuation[Dist],$C43:$E43,AssessedValuation[Tif_NonTIF],$A$4))</f>
        <v>59941704</v>
      </c>
      <c r="I43" s="8">
        <f>SUMPRODUCT(SUMIFS(AssessedValuation[100% Ag Land],AssessedValuation[Dist],$C43:$E43,AssessedValuation[Tif_NonTIF],$A$4))</f>
        <v>100134350</v>
      </c>
      <c r="J43" s="8">
        <f>SUMPRODUCT(SUMIFS(AssessedValuation[100% Ag Building],AssessedValuation[Dist],$C43:$E43,AssessedValuation[Tif_NonTIF],$A$4))</f>
        <v>8770600</v>
      </c>
      <c r="K43" s="8">
        <f>SUMPRODUCT(SUMIFS(AssessedValuation[100% Commercial],AssessedValuation[Dist],$C43:$E43,AssessedValuation[Tif_NonTIF],$A$4))</f>
        <v>8859196</v>
      </c>
      <c r="L43" s="8">
        <f>SUMPRODUCT(SUMIFS(AssessedValuation[100% Industrial],AssessedValuation[Dist],$C43:$E43,AssessedValuation[Tif_NonTIF],$A$4))</f>
        <v>18251500</v>
      </c>
      <c r="M43" s="8">
        <f>SUMPRODUCT(SUMIFS(AssessedValuation[100% Reserved],AssessedValuation[Dist],$C43:$E43,AssessedValuation[Tif_NonTIF],$A$4))</f>
        <v>0</v>
      </c>
      <c r="N43" s="8">
        <f>SUMPRODUCT(SUMIFS(AssessedValuation[100% Reserved3],AssessedValuation[Dist],$C43,AssessedValuation[Tif_NonTIF],$A$4))</f>
        <v>0</v>
      </c>
      <c r="O43" s="8">
        <f>SUMPRODUCT(SUMIFS(AssessedValuation[100% Railroads],AssessedValuation[Dist],$C43:$E43,AssessedValuation[Tif_NonTIF],$A$4))</f>
        <v>0</v>
      </c>
      <c r="P43" s="8">
        <f>SUMPRODUCT(SUMIFS(AssessedValuation[100% Utilities],AssessedValuation[Dist],$C43:$E43,AssessedValuation[Tif_NonTIF],$A$4))</f>
        <v>8509118</v>
      </c>
      <c r="Q43" s="8">
        <f>SUMPRODUCT(SUMIFS(AssessedValuation[100% Other],AssessedValuation[Dist],$C43:$E43,AssessedValuation[Tif_NonTIF],$A$4))</f>
        <v>0</v>
      </c>
      <c r="R43" s="8">
        <f>SUMPRODUCT(SUMIFS(AssessedValuation[100% Gross],AssessedValuation[Dist],$C43:$E43,AssessedValuation[Tif_NonTIF],$A$4))</f>
        <v>204466468</v>
      </c>
      <c r="S43" s="8">
        <f>SUMPRODUCT(SUMIFS(AssessedValuation[100% Military Exempt],AssessedValuation[Dist],$C43:$E43,AssessedValuation[Tif_NonTIF],$A$4))</f>
        <v>96304</v>
      </c>
      <c r="T43" s="8">
        <f>SUMPRODUCT(SUMIFS(AssessedValuation[100% Net],AssessedValuation[Dist],$C43:$E43,AssessedValuation[Tif_NonTIF],$A$4))</f>
        <v>204370164</v>
      </c>
      <c r="U43" s="8">
        <f>SUMPRODUCT(SUMIFS(AssessedValuation[100% Gas &amp; Elec Utilities],AssessedValuation[Dist],$C43:$E43,AssessedValuation[Tif_NonTIF],$A$4))</f>
        <v>20016058</v>
      </c>
      <c r="V43" s="8">
        <f t="shared" si="0"/>
        <v>224386222</v>
      </c>
    </row>
    <row r="44" spans="1:22" x14ac:dyDescent="0.25">
      <c r="A44">
        <v>2024</v>
      </c>
      <c r="B44" t="s">
        <v>1064</v>
      </c>
      <c r="C44" t="s">
        <v>1110</v>
      </c>
      <c r="D44" t="s">
        <v>1756</v>
      </c>
      <c r="E44" t="s">
        <v>1756</v>
      </c>
      <c r="F44" t="s">
        <v>1110</v>
      </c>
      <c r="G44" t="s">
        <v>1112</v>
      </c>
      <c r="H44" s="8">
        <f>SUMPRODUCT(SUMIFS(AssessedValuation[100% Residential],AssessedValuation[Dist],$C44:$E44,AssessedValuation[Tif_NonTIF],$A$4))</f>
        <v>166426084</v>
      </c>
      <c r="I44" s="8">
        <f>SUMPRODUCT(SUMIFS(AssessedValuation[100% Ag Land],AssessedValuation[Dist],$C44:$E44,AssessedValuation[Tif_NonTIF],$A$4))</f>
        <v>98713900</v>
      </c>
      <c r="J44" s="8">
        <f>SUMPRODUCT(SUMIFS(AssessedValuation[100% Ag Building],AssessedValuation[Dist],$C44:$E44,AssessedValuation[Tif_NonTIF],$A$4))</f>
        <v>6743920</v>
      </c>
      <c r="K44" s="8">
        <f>SUMPRODUCT(SUMIFS(AssessedValuation[100% Commercial],AssessedValuation[Dist],$C44:$E44,AssessedValuation[Tif_NonTIF],$A$4))</f>
        <v>7990405</v>
      </c>
      <c r="L44" s="8">
        <f>SUMPRODUCT(SUMIFS(AssessedValuation[100% Industrial],AssessedValuation[Dist],$C44:$E44,AssessedValuation[Tif_NonTIF],$A$4))</f>
        <v>226430</v>
      </c>
      <c r="M44" s="8">
        <f>SUMPRODUCT(SUMIFS(AssessedValuation[100% Reserved],AssessedValuation[Dist],$C44:$E44,AssessedValuation[Tif_NonTIF],$A$4))</f>
        <v>0</v>
      </c>
      <c r="N44" s="8">
        <f>SUMPRODUCT(SUMIFS(AssessedValuation[100% Reserved3],AssessedValuation[Dist],$C44,AssessedValuation[Tif_NonTIF],$A$4))</f>
        <v>0</v>
      </c>
      <c r="O44" s="8">
        <f>SUMPRODUCT(SUMIFS(AssessedValuation[100% Railroads],AssessedValuation[Dist],$C44:$E44,AssessedValuation[Tif_NonTIF],$A$4))</f>
        <v>15063117</v>
      </c>
      <c r="P44" s="8">
        <f>SUMPRODUCT(SUMIFS(AssessedValuation[100% Utilities],AssessedValuation[Dist],$C44:$E44,AssessedValuation[Tif_NonTIF],$A$4))</f>
        <v>15938540</v>
      </c>
      <c r="Q44" s="8">
        <f>SUMPRODUCT(SUMIFS(AssessedValuation[100% Other],AssessedValuation[Dist],$C44:$E44,AssessedValuation[Tif_NonTIF],$A$4))</f>
        <v>0</v>
      </c>
      <c r="R44" s="8">
        <f>SUMPRODUCT(SUMIFS(AssessedValuation[100% Gross],AssessedValuation[Dist],$C44:$E44,AssessedValuation[Tif_NonTIF],$A$4))</f>
        <v>311102396</v>
      </c>
      <c r="S44" s="8">
        <f>SUMPRODUCT(SUMIFS(AssessedValuation[100% Military Exempt],AssessedValuation[Dist],$C44:$E44,AssessedValuation[Tif_NonTIF],$A$4))</f>
        <v>237056</v>
      </c>
      <c r="T44" s="8">
        <f>SUMPRODUCT(SUMIFS(AssessedValuation[100% Net],AssessedValuation[Dist],$C44:$E44,AssessedValuation[Tif_NonTIF],$A$4))</f>
        <v>310865340</v>
      </c>
      <c r="U44" s="8">
        <f>SUMPRODUCT(SUMIFS(AssessedValuation[100% Gas &amp; Elec Utilities],AssessedValuation[Dist],$C44:$E44,AssessedValuation[Tif_NonTIF],$A$4))</f>
        <v>28839301</v>
      </c>
      <c r="V44" s="8">
        <f t="shared" si="0"/>
        <v>339704641</v>
      </c>
    </row>
    <row r="45" spans="1:22" x14ac:dyDescent="0.25">
      <c r="A45">
        <v>2024</v>
      </c>
      <c r="B45" t="s">
        <v>1033</v>
      </c>
      <c r="C45" t="s">
        <v>1113</v>
      </c>
      <c r="D45" t="s">
        <v>1756</v>
      </c>
      <c r="E45" t="s">
        <v>1756</v>
      </c>
      <c r="F45" t="s">
        <v>1113</v>
      </c>
      <c r="G45" t="s">
        <v>32</v>
      </c>
      <c r="H45" s="8">
        <f>SUMPRODUCT(SUMIFS(AssessedValuation[100% Residential],AssessedValuation[Dist],$C45:$E45,AssessedValuation[Tif_NonTIF],$A$4))</f>
        <v>148809203</v>
      </c>
      <c r="I45" s="8">
        <f>SUMPRODUCT(SUMIFS(AssessedValuation[100% Ag Land],AssessedValuation[Dist],$C45:$E45,AssessedValuation[Tif_NonTIF],$A$4))</f>
        <v>219787900</v>
      </c>
      <c r="J45" s="8">
        <f>SUMPRODUCT(SUMIFS(AssessedValuation[100% Ag Building],AssessedValuation[Dist],$C45:$E45,AssessedValuation[Tif_NonTIF],$A$4))</f>
        <v>7824780</v>
      </c>
      <c r="K45" s="8">
        <f>SUMPRODUCT(SUMIFS(AssessedValuation[100% Commercial],AssessedValuation[Dist],$C45:$E45,AssessedValuation[Tif_NonTIF],$A$4))</f>
        <v>20589570</v>
      </c>
      <c r="L45" s="8">
        <f>SUMPRODUCT(SUMIFS(AssessedValuation[100% Industrial],AssessedValuation[Dist],$C45:$E45,AssessedValuation[Tif_NonTIF],$A$4))</f>
        <v>157136629</v>
      </c>
      <c r="M45" s="8">
        <f>SUMPRODUCT(SUMIFS(AssessedValuation[100% Reserved],AssessedValuation[Dist],$C45:$E45,AssessedValuation[Tif_NonTIF],$A$4))</f>
        <v>0</v>
      </c>
      <c r="N45" s="8">
        <f>SUMPRODUCT(SUMIFS(AssessedValuation[100% Reserved3],AssessedValuation[Dist],$C45,AssessedValuation[Tif_NonTIF],$A$4))</f>
        <v>0</v>
      </c>
      <c r="O45" s="8">
        <f>SUMPRODUCT(SUMIFS(AssessedValuation[100% Railroads],AssessedValuation[Dist],$C45:$E45,AssessedValuation[Tif_NonTIF],$A$4))</f>
        <v>3070191</v>
      </c>
      <c r="P45" s="8">
        <f>SUMPRODUCT(SUMIFS(AssessedValuation[100% Utilities],AssessedValuation[Dist],$C45:$E45,AssessedValuation[Tif_NonTIF],$A$4))</f>
        <v>5626379</v>
      </c>
      <c r="Q45" s="8">
        <f>SUMPRODUCT(SUMIFS(AssessedValuation[100% Other],AssessedValuation[Dist],$C45:$E45,AssessedValuation[Tif_NonTIF],$A$4))</f>
        <v>0</v>
      </c>
      <c r="R45" s="8">
        <f>SUMPRODUCT(SUMIFS(AssessedValuation[100% Gross],AssessedValuation[Dist],$C45:$E45,AssessedValuation[Tif_NonTIF],$A$4))</f>
        <v>562844652</v>
      </c>
      <c r="S45" s="8">
        <f>SUMPRODUCT(SUMIFS(AssessedValuation[100% Military Exempt],AssessedValuation[Dist],$C45:$E45,AssessedValuation[Tif_NonTIF],$A$4))</f>
        <v>266688</v>
      </c>
      <c r="T45" s="8">
        <f>SUMPRODUCT(SUMIFS(AssessedValuation[100% Net],AssessedValuation[Dist],$C45:$E45,AssessedValuation[Tif_NonTIF],$A$4))</f>
        <v>562577964</v>
      </c>
      <c r="U45" s="8">
        <f>SUMPRODUCT(SUMIFS(AssessedValuation[100% Gas &amp; Elec Utilities],AssessedValuation[Dist],$C45:$E45,AssessedValuation[Tif_NonTIF],$A$4))</f>
        <v>44760690</v>
      </c>
      <c r="V45" s="8">
        <f t="shared" si="0"/>
        <v>607338654</v>
      </c>
    </row>
    <row r="46" spans="1:22" x14ac:dyDescent="0.25">
      <c r="A46">
        <v>2024</v>
      </c>
      <c r="B46" t="s">
        <v>1064</v>
      </c>
      <c r="C46" t="s">
        <v>1114</v>
      </c>
      <c r="D46" t="s">
        <v>1756</v>
      </c>
      <c r="E46" t="s">
        <v>1756</v>
      </c>
      <c r="F46" t="s">
        <v>1114</v>
      </c>
      <c r="G46" t="s">
        <v>1115</v>
      </c>
      <c r="H46" s="8">
        <f>SUMPRODUCT(SUMIFS(AssessedValuation[100% Residential],AssessedValuation[Dist],$C46:$E46,AssessedValuation[Tif_NonTIF],$A$4))</f>
        <v>367463952</v>
      </c>
      <c r="I46" s="8">
        <f>SUMPRODUCT(SUMIFS(AssessedValuation[100% Ag Land],AssessedValuation[Dist],$C46:$E46,AssessedValuation[Tif_NonTIF],$A$4))</f>
        <v>24759348</v>
      </c>
      <c r="J46" s="8">
        <f>SUMPRODUCT(SUMIFS(AssessedValuation[100% Ag Building],AssessedValuation[Dist],$C46:$E46,AssessedValuation[Tif_NonTIF],$A$4))</f>
        <v>1392290</v>
      </c>
      <c r="K46" s="8">
        <f>SUMPRODUCT(SUMIFS(AssessedValuation[100% Commercial],AssessedValuation[Dist],$C46:$E46,AssessedValuation[Tif_NonTIF],$A$4))</f>
        <v>65724279</v>
      </c>
      <c r="L46" s="8">
        <f>SUMPRODUCT(SUMIFS(AssessedValuation[100% Industrial],AssessedValuation[Dist],$C46:$E46,AssessedValuation[Tif_NonTIF],$A$4))</f>
        <v>60326070</v>
      </c>
      <c r="M46" s="8">
        <f>SUMPRODUCT(SUMIFS(AssessedValuation[100% Reserved],AssessedValuation[Dist],$C46:$E46,AssessedValuation[Tif_NonTIF],$A$4))</f>
        <v>0</v>
      </c>
      <c r="N46" s="8">
        <f>SUMPRODUCT(SUMIFS(AssessedValuation[100% Reserved3],AssessedValuation[Dist],$C46,AssessedValuation[Tif_NonTIF],$A$4))</f>
        <v>0</v>
      </c>
      <c r="O46" s="8">
        <f>SUMPRODUCT(SUMIFS(AssessedValuation[100% Railroads],AssessedValuation[Dist],$C46:$E46,AssessedValuation[Tif_NonTIF],$A$4))</f>
        <v>8664836</v>
      </c>
      <c r="P46" s="8">
        <f>SUMPRODUCT(SUMIFS(AssessedValuation[100% Utilities],AssessedValuation[Dist],$C46:$E46,AssessedValuation[Tif_NonTIF],$A$4))</f>
        <v>6481323</v>
      </c>
      <c r="Q46" s="8">
        <f>SUMPRODUCT(SUMIFS(AssessedValuation[100% Other],AssessedValuation[Dist],$C46:$E46,AssessedValuation[Tif_NonTIF],$A$4))</f>
        <v>0</v>
      </c>
      <c r="R46" s="8">
        <f>SUMPRODUCT(SUMIFS(AssessedValuation[100% Gross],AssessedValuation[Dist],$C46:$E46,AssessedValuation[Tif_NonTIF],$A$4))</f>
        <v>534812098</v>
      </c>
      <c r="S46" s="8">
        <f>SUMPRODUCT(SUMIFS(AssessedValuation[100% Military Exempt],AssessedValuation[Dist],$C46:$E46,AssessedValuation[Tif_NonTIF],$A$4))</f>
        <v>503744</v>
      </c>
      <c r="T46" s="8">
        <f>SUMPRODUCT(SUMIFS(AssessedValuation[100% Net],AssessedValuation[Dist],$C46:$E46,AssessedValuation[Tif_NonTIF],$A$4))</f>
        <v>534308354</v>
      </c>
      <c r="U46" s="8">
        <f>SUMPRODUCT(SUMIFS(AssessedValuation[100% Gas &amp; Elec Utilities],AssessedValuation[Dist],$C46:$E46,AssessedValuation[Tif_NonTIF],$A$4))</f>
        <v>201171654</v>
      </c>
      <c r="V46" s="8">
        <f t="shared" si="0"/>
        <v>735480008</v>
      </c>
    </row>
    <row r="47" spans="1:22" x14ac:dyDescent="0.25">
      <c r="A47">
        <v>2024</v>
      </c>
      <c r="B47" t="s">
        <v>1042</v>
      </c>
      <c r="C47" t="s">
        <v>1116</v>
      </c>
      <c r="D47" t="s">
        <v>1756</v>
      </c>
      <c r="E47" t="s">
        <v>1756</v>
      </c>
      <c r="F47" t="s">
        <v>1116</v>
      </c>
      <c r="G47" t="s">
        <v>1117</v>
      </c>
      <c r="H47" s="8">
        <f>SUMPRODUCT(SUMIFS(AssessedValuation[100% Residential],AssessedValuation[Dist],$C47:$E47,AssessedValuation[Tif_NonTIF],$A$4))</f>
        <v>165219378</v>
      </c>
      <c r="I47" s="8">
        <f>SUMPRODUCT(SUMIFS(AssessedValuation[100% Ag Land],AssessedValuation[Dist],$C47:$E47,AssessedValuation[Tif_NonTIF],$A$4))</f>
        <v>68773250</v>
      </c>
      <c r="J47" s="8">
        <f>SUMPRODUCT(SUMIFS(AssessedValuation[100% Ag Building],AssessedValuation[Dist],$C47:$E47,AssessedValuation[Tif_NonTIF],$A$4))</f>
        <v>3687030</v>
      </c>
      <c r="K47" s="8">
        <f>SUMPRODUCT(SUMIFS(AssessedValuation[100% Commercial],AssessedValuation[Dist],$C47:$E47,AssessedValuation[Tif_NonTIF],$A$4))</f>
        <v>11296942</v>
      </c>
      <c r="L47" s="8">
        <f>SUMPRODUCT(SUMIFS(AssessedValuation[100% Industrial],AssessedValuation[Dist],$C47:$E47,AssessedValuation[Tif_NonTIF],$A$4))</f>
        <v>0</v>
      </c>
      <c r="M47" s="8">
        <f>SUMPRODUCT(SUMIFS(AssessedValuation[100% Reserved],AssessedValuation[Dist],$C47:$E47,AssessedValuation[Tif_NonTIF],$A$4))</f>
        <v>0</v>
      </c>
      <c r="N47" s="8">
        <f>SUMPRODUCT(SUMIFS(AssessedValuation[100% Reserved3],AssessedValuation[Dist],$C47,AssessedValuation[Tif_NonTIF],$A$4))</f>
        <v>0</v>
      </c>
      <c r="O47" s="8">
        <f>SUMPRODUCT(SUMIFS(AssessedValuation[100% Railroads],AssessedValuation[Dist],$C47:$E47,AssessedValuation[Tif_NonTIF],$A$4))</f>
        <v>11182644</v>
      </c>
      <c r="P47" s="8">
        <f>SUMPRODUCT(SUMIFS(AssessedValuation[100% Utilities],AssessedValuation[Dist],$C47:$E47,AssessedValuation[Tif_NonTIF],$A$4))</f>
        <v>11186961</v>
      </c>
      <c r="Q47" s="8">
        <f>SUMPRODUCT(SUMIFS(AssessedValuation[100% Other],AssessedValuation[Dist],$C47:$E47,AssessedValuation[Tif_NonTIF],$A$4))</f>
        <v>0</v>
      </c>
      <c r="R47" s="8">
        <f>SUMPRODUCT(SUMIFS(AssessedValuation[100% Gross],AssessedValuation[Dist],$C47:$E47,AssessedValuation[Tif_NonTIF],$A$4))</f>
        <v>271346205</v>
      </c>
      <c r="S47" s="8">
        <f>SUMPRODUCT(SUMIFS(AssessedValuation[100% Military Exempt],AssessedValuation[Dist],$C47:$E47,AssessedValuation[Tif_NonTIF],$A$4))</f>
        <v>371192</v>
      </c>
      <c r="T47" s="8">
        <f>SUMPRODUCT(SUMIFS(AssessedValuation[100% Net],AssessedValuation[Dist],$C47:$E47,AssessedValuation[Tif_NonTIF],$A$4))</f>
        <v>270975013</v>
      </c>
      <c r="U47" s="8">
        <f>SUMPRODUCT(SUMIFS(AssessedValuation[100% Gas &amp; Elec Utilities],AssessedValuation[Dist],$C47:$E47,AssessedValuation[Tif_NonTIF],$A$4))</f>
        <v>22080208</v>
      </c>
      <c r="V47" s="8">
        <f t="shared" si="0"/>
        <v>293055221</v>
      </c>
    </row>
    <row r="48" spans="1:22" x14ac:dyDescent="0.25">
      <c r="A48">
        <v>2024</v>
      </c>
      <c r="B48" t="s">
        <v>1026</v>
      </c>
      <c r="C48" t="s">
        <v>1118</v>
      </c>
      <c r="D48" t="s">
        <v>1756</v>
      </c>
      <c r="E48" t="s">
        <v>1756</v>
      </c>
      <c r="F48" t="s">
        <v>1118</v>
      </c>
      <c r="G48" t="s">
        <v>1119</v>
      </c>
      <c r="H48" s="8">
        <f>SUMPRODUCT(SUMIFS(AssessedValuation[100% Residential],AssessedValuation[Dist],$C48:$E48,AssessedValuation[Tif_NonTIF],$A$4))</f>
        <v>617920660</v>
      </c>
      <c r="I48" s="8">
        <f>SUMPRODUCT(SUMIFS(AssessedValuation[100% Ag Land],AssessedValuation[Dist],$C48:$E48,AssessedValuation[Tif_NonTIF],$A$4))</f>
        <v>30702938</v>
      </c>
      <c r="J48" s="8">
        <f>SUMPRODUCT(SUMIFS(AssessedValuation[100% Ag Building],AssessedValuation[Dist],$C48:$E48,AssessedValuation[Tif_NonTIF],$A$4))</f>
        <v>1267300</v>
      </c>
      <c r="K48" s="8">
        <f>SUMPRODUCT(SUMIFS(AssessedValuation[100% Commercial],AssessedValuation[Dist],$C48:$E48,AssessedValuation[Tif_NonTIF],$A$4))</f>
        <v>36652995</v>
      </c>
      <c r="L48" s="8">
        <f>SUMPRODUCT(SUMIFS(AssessedValuation[100% Industrial],AssessedValuation[Dist],$C48:$E48,AssessedValuation[Tif_NonTIF],$A$4))</f>
        <v>7826648</v>
      </c>
      <c r="M48" s="8">
        <f>SUMPRODUCT(SUMIFS(AssessedValuation[100% Reserved],AssessedValuation[Dist],$C48:$E48,AssessedValuation[Tif_NonTIF],$A$4))</f>
        <v>0</v>
      </c>
      <c r="N48" s="8">
        <f>SUMPRODUCT(SUMIFS(AssessedValuation[100% Reserved3],AssessedValuation[Dist],$C48,AssessedValuation[Tif_NonTIF],$A$4))</f>
        <v>0</v>
      </c>
      <c r="O48" s="8">
        <f>SUMPRODUCT(SUMIFS(AssessedValuation[100% Railroads],AssessedValuation[Dist],$C48:$E48,AssessedValuation[Tif_NonTIF],$A$4))</f>
        <v>17691754</v>
      </c>
      <c r="P48" s="8">
        <f>SUMPRODUCT(SUMIFS(AssessedValuation[100% Utilities],AssessedValuation[Dist],$C48:$E48,AssessedValuation[Tif_NonTIF],$A$4))</f>
        <v>1652634</v>
      </c>
      <c r="Q48" s="8">
        <f>SUMPRODUCT(SUMIFS(AssessedValuation[100% Other],AssessedValuation[Dist],$C48:$E48,AssessedValuation[Tif_NonTIF],$A$4))</f>
        <v>0</v>
      </c>
      <c r="R48" s="8">
        <f>SUMPRODUCT(SUMIFS(AssessedValuation[100% Gross],AssessedValuation[Dist],$C48:$E48,AssessedValuation[Tif_NonTIF],$A$4))</f>
        <v>713714929</v>
      </c>
      <c r="S48" s="8">
        <f>SUMPRODUCT(SUMIFS(AssessedValuation[100% Military Exempt],AssessedValuation[Dist],$C48:$E48,AssessedValuation[Tif_NonTIF],$A$4))</f>
        <v>568564</v>
      </c>
      <c r="T48" s="8">
        <f>SUMPRODUCT(SUMIFS(AssessedValuation[100% Net],AssessedValuation[Dist],$C48:$E48,AssessedValuation[Tif_NonTIF],$A$4))</f>
        <v>713146365</v>
      </c>
      <c r="U48" s="8">
        <f>SUMPRODUCT(SUMIFS(AssessedValuation[100% Gas &amp; Elec Utilities],AssessedValuation[Dist],$C48:$E48,AssessedValuation[Tif_NonTIF],$A$4))</f>
        <v>16028117</v>
      </c>
      <c r="V48" s="8">
        <f t="shared" si="0"/>
        <v>729174482</v>
      </c>
    </row>
    <row r="49" spans="1:22" x14ac:dyDescent="0.25">
      <c r="A49">
        <v>2024</v>
      </c>
      <c r="B49" t="s">
        <v>1026</v>
      </c>
      <c r="C49" t="s">
        <v>1120</v>
      </c>
      <c r="D49" t="s">
        <v>1756</v>
      </c>
      <c r="E49" t="s">
        <v>1756</v>
      </c>
      <c r="F49" t="s">
        <v>1120</v>
      </c>
      <c r="G49" t="s">
        <v>1121</v>
      </c>
      <c r="H49" s="8">
        <f>SUMPRODUCT(SUMIFS(AssessedValuation[100% Residential],AssessedValuation[Dist],$C49:$E49,AssessedValuation[Tif_NonTIF],$A$4))</f>
        <v>952350852</v>
      </c>
      <c r="I49" s="8">
        <f>SUMPRODUCT(SUMIFS(AssessedValuation[100% Ag Land],AssessedValuation[Dist],$C49:$E49,AssessedValuation[Tif_NonTIF],$A$4))</f>
        <v>246459942</v>
      </c>
      <c r="J49" s="8">
        <f>SUMPRODUCT(SUMIFS(AssessedValuation[100% Ag Building],AssessedValuation[Dist],$C49:$E49,AssessedValuation[Tif_NonTIF],$A$4))</f>
        <v>30340200</v>
      </c>
      <c r="K49" s="8">
        <f>SUMPRODUCT(SUMIFS(AssessedValuation[100% Commercial],AssessedValuation[Dist],$C49:$E49,AssessedValuation[Tif_NonTIF],$A$4))</f>
        <v>216410022</v>
      </c>
      <c r="L49" s="8">
        <f>SUMPRODUCT(SUMIFS(AssessedValuation[100% Industrial],AssessedValuation[Dist],$C49:$E49,AssessedValuation[Tif_NonTIF],$A$4))</f>
        <v>132738213</v>
      </c>
      <c r="M49" s="8">
        <f>SUMPRODUCT(SUMIFS(AssessedValuation[100% Reserved],AssessedValuation[Dist],$C49:$E49,AssessedValuation[Tif_NonTIF],$A$4))</f>
        <v>0</v>
      </c>
      <c r="N49" s="8">
        <f>SUMPRODUCT(SUMIFS(AssessedValuation[100% Reserved3],AssessedValuation[Dist],$C49,AssessedValuation[Tif_NonTIF],$A$4))</f>
        <v>0</v>
      </c>
      <c r="O49" s="8">
        <f>SUMPRODUCT(SUMIFS(AssessedValuation[100% Railroads],AssessedValuation[Dist],$C49:$E49,AssessedValuation[Tif_NonTIF],$A$4))</f>
        <v>28744493</v>
      </c>
      <c r="P49" s="8">
        <f>SUMPRODUCT(SUMIFS(AssessedValuation[100% Utilities],AssessedValuation[Dist],$C49:$E49,AssessedValuation[Tif_NonTIF],$A$4))</f>
        <v>1006284</v>
      </c>
      <c r="Q49" s="8">
        <f>SUMPRODUCT(SUMIFS(AssessedValuation[100% Other],AssessedValuation[Dist],$C49:$E49,AssessedValuation[Tif_NonTIF],$A$4))</f>
        <v>0</v>
      </c>
      <c r="R49" s="8">
        <f>SUMPRODUCT(SUMIFS(AssessedValuation[100% Gross],AssessedValuation[Dist],$C49:$E49,AssessedValuation[Tif_NonTIF],$A$4))</f>
        <v>1608050006</v>
      </c>
      <c r="S49" s="8">
        <f>SUMPRODUCT(SUMIFS(AssessedValuation[100% Military Exempt],AssessedValuation[Dist],$C49:$E49,AssessedValuation[Tif_NonTIF],$A$4))</f>
        <v>1046380</v>
      </c>
      <c r="T49" s="8">
        <f>SUMPRODUCT(SUMIFS(AssessedValuation[100% Net],AssessedValuation[Dist],$C49:$E49,AssessedValuation[Tif_NonTIF],$A$4))</f>
        <v>1607003626</v>
      </c>
      <c r="U49" s="8">
        <f>SUMPRODUCT(SUMIFS(AssessedValuation[100% Gas &amp; Elec Utilities],AssessedValuation[Dist],$C49:$E49,AssessedValuation[Tif_NonTIF],$A$4))</f>
        <v>56017393</v>
      </c>
      <c r="V49" s="8">
        <f t="shared" si="0"/>
        <v>1663021019</v>
      </c>
    </row>
    <row r="50" spans="1:22" x14ac:dyDescent="0.25">
      <c r="A50">
        <v>2024</v>
      </c>
      <c r="B50" t="s">
        <v>1031</v>
      </c>
      <c r="C50" t="s">
        <v>1122</v>
      </c>
      <c r="D50" t="s">
        <v>1756</v>
      </c>
      <c r="E50" t="s">
        <v>1756</v>
      </c>
      <c r="F50" t="s">
        <v>1122</v>
      </c>
      <c r="G50" t="s">
        <v>1123</v>
      </c>
      <c r="H50" s="8">
        <f>SUMPRODUCT(SUMIFS(AssessedValuation[100% Residential],AssessedValuation[Dist],$C50:$E50,AssessedValuation[Tif_NonTIF],$A$4))</f>
        <v>3159565288</v>
      </c>
      <c r="I50" s="8">
        <f>SUMPRODUCT(SUMIFS(AssessedValuation[100% Ag Land],AssessedValuation[Dist],$C50:$E50,AssessedValuation[Tif_NonTIF],$A$4))</f>
        <v>25885750</v>
      </c>
      <c r="J50" s="8">
        <f>SUMPRODUCT(SUMIFS(AssessedValuation[100% Ag Building],AssessedValuation[Dist],$C50:$E50,AssessedValuation[Tif_NonTIF],$A$4))</f>
        <v>1848030</v>
      </c>
      <c r="K50" s="8">
        <f>SUMPRODUCT(SUMIFS(AssessedValuation[100% Commercial],AssessedValuation[Dist],$C50:$E50,AssessedValuation[Tif_NonTIF],$A$4))</f>
        <v>528348201</v>
      </c>
      <c r="L50" s="8">
        <f>SUMPRODUCT(SUMIFS(AssessedValuation[100% Industrial],AssessedValuation[Dist],$C50:$E50,AssessedValuation[Tif_NonTIF],$A$4))</f>
        <v>22282767</v>
      </c>
      <c r="M50" s="8">
        <f>SUMPRODUCT(SUMIFS(AssessedValuation[100% Reserved],AssessedValuation[Dist],$C50:$E50,AssessedValuation[Tif_NonTIF],$A$4))</f>
        <v>0</v>
      </c>
      <c r="N50" s="8">
        <f>SUMPRODUCT(SUMIFS(AssessedValuation[100% Reserved3],AssessedValuation[Dist],$C50,AssessedValuation[Tif_NonTIF],$A$4))</f>
        <v>0</v>
      </c>
      <c r="O50" s="8">
        <f>SUMPRODUCT(SUMIFS(AssessedValuation[100% Railroads],AssessedValuation[Dist],$C50:$E50,AssessedValuation[Tif_NonTIF],$A$4))</f>
        <v>5266807</v>
      </c>
      <c r="P50" s="8">
        <f>SUMPRODUCT(SUMIFS(AssessedValuation[100% Utilities],AssessedValuation[Dist],$C50:$E50,AssessedValuation[Tif_NonTIF],$A$4))</f>
        <v>1183812</v>
      </c>
      <c r="Q50" s="8">
        <f>SUMPRODUCT(SUMIFS(AssessedValuation[100% Other],AssessedValuation[Dist],$C50:$E50,AssessedValuation[Tif_NonTIF],$A$4))</f>
        <v>0</v>
      </c>
      <c r="R50" s="8">
        <f>SUMPRODUCT(SUMIFS(AssessedValuation[100% Gross],AssessedValuation[Dist],$C50:$E50,AssessedValuation[Tif_NonTIF],$A$4))</f>
        <v>3744380655</v>
      </c>
      <c r="S50" s="8">
        <f>SUMPRODUCT(SUMIFS(AssessedValuation[100% Military Exempt],AssessedValuation[Dist],$C50:$E50,AssessedValuation[Tif_NonTIF],$A$4))</f>
        <v>2770592</v>
      </c>
      <c r="T50" s="8">
        <f>SUMPRODUCT(SUMIFS(AssessedValuation[100% Net],AssessedValuation[Dist],$C50:$E50,AssessedValuation[Tif_NonTIF],$A$4))</f>
        <v>3741610063</v>
      </c>
      <c r="U50" s="8">
        <f>SUMPRODUCT(SUMIFS(AssessedValuation[100% Gas &amp; Elec Utilities],AssessedValuation[Dist],$C50:$E50,AssessedValuation[Tif_NonTIF],$A$4))</f>
        <v>63205245</v>
      </c>
      <c r="V50" s="8">
        <f t="shared" si="0"/>
        <v>3804815308</v>
      </c>
    </row>
    <row r="51" spans="1:22" x14ac:dyDescent="0.25">
      <c r="A51">
        <v>2024</v>
      </c>
      <c r="B51" t="s">
        <v>1045</v>
      </c>
      <c r="C51" t="s">
        <v>1124</v>
      </c>
      <c r="D51" t="s">
        <v>1756</v>
      </c>
      <c r="E51" t="s">
        <v>1756</v>
      </c>
      <c r="F51" t="s">
        <v>1124</v>
      </c>
      <c r="G51" t="s">
        <v>1125</v>
      </c>
      <c r="H51" s="8">
        <f>SUMPRODUCT(SUMIFS(AssessedValuation[100% Residential],AssessedValuation[Dist],$C51:$E51,AssessedValuation[Tif_NonTIF],$A$4))</f>
        <v>8198678913</v>
      </c>
      <c r="I51" s="8">
        <f>SUMPRODUCT(SUMIFS(AssessedValuation[100% Ag Land],AssessedValuation[Dist],$C51:$E51,AssessedValuation[Tif_NonTIF],$A$4))</f>
        <v>49766557</v>
      </c>
      <c r="J51" s="8">
        <f>SUMPRODUCT(SUMIFS(AssessedValuation[100% Ag Building],AssessedValuation[Dist],$C51:$E51,AssessedValuation[Tif_NonTIF],$A$4))</f>
        <v>2173250</v>
      </c>
      <c r="K51" s="8">
        <f>SUMPRODUCT(SUMIFS(AssessedValuation[100% Commercial],AssessedValuation[Dist],$C51:$E51,AssessedValuation[Tif_NonTIF],$A$4))</f>
        <v>1636732224</v>
      </c>
      <c r="L51" s="8">
        <f>SUMPRODUCT(SUMIFS(AssessedValuation[100% Industrial],AssessedValuation[Dist],$C51:$E51,AssessedValuation[Tif_NonTIF],$A$4))</f>
        <v>120999608</v>
      </c>
      <c r="M51" s="8">
        <f>SUMPRODUCT(SUMIFS(AssessedValuation[100% Reserved],AssessedValuation[Dist],$C51:$E51,AssessedValuation[Tif_NonTIF],$A$4))</f>
        <v>0</v>
      </c>
      <c r="N51" s="8">
        <f>SUMPRODUCT(SUMIFS(AssessedValuation[100% Reserved3],AssessedValuation[Dist],$C51,AssessedValuation[Tif_NonTIF],$A$4))</f>
        <v>0</v>
      </c>
      <c r="O51" s="8">
        <f>SUMPRODUCT(SUMIFS(AssessedValuation[100% Railroads],AssessedValuation[Dist],$C51:$E51,AssessedValuation[Tif_NonTIF],$A$4))</f>
        <v>27359474</v>
      </c>
      <c r="P51" s="8">
        <f>SUMPRODUCT(SUMIFS(AssessedValuation[100% Utilities],AssessedValuation[Dist],$C51:$E51,AssessedValuation[Tif_NonTIF],$A$4))</f>
        <v>55640</v>
      </c>
      <c r="Q51" s="8">
        <f>SUMPRODUCT(SUMIFS(AssessedValuation[100% Other],AssessedValuation[Dist],$C51:$E51,AssessedValuation[Tif_NonTIF],$A$4))</f>
        <v>0</v>
      </c>
      <c r="R51" s="8">
        <f>SUMPRODUCT(SUMIFS(AssessedValuation[100% Gross],AssessedValuation[Dist],$C51:$E51,AssessedValuation[Tif_NonTIF],$A$4))</f>
        <v>10035765666</v>
      </c>
      <c r="S51" s="8">
        <f>SUMPRODUCT(SUMIFS(AssessedValuation[100% Military Exempt],AssessedValuation[Dist],$C51:$E51,AssessedValuation[Tif_NonTIF],$A$4))</f>
        <v>8172876</v>
      </c>
      <c r="T51" s="8">
        <f>SUMPRODUCT(SUMIFS(AssessedValuation[100% Net],AssessedValuation[Dist],$C51:$E51,AssessedValuation[Tif_NonTIF],$A$4))</f>
        <v>10027592790</v>
      </c>
      <c r="U51" s="8">
        <f>SUMPRODUCT(SUMIFS(AssessedValuation[100% Gas &amp; Elec Utilities],AssessedValuation[Dist],$C51:$E51,AssessedValuation[Tif_NonTIF],$A$4))</f>
        <v>1269090136</v>
      </c>
      <c r="V51" s="8">
        <f t="shared" si="0"/>
        <v>11296682926</v>
      </c>
    </row>
    <row r="52" spans="1:22" x14ac:dyDescent="0.25">
      <c r="A52">
        <v>2024</v>
      </c>
      <c r="B52" t="s">
        <v>1045</v>
      </c>
      <c r="C52" t="s">
        <v>1126</v>
      </c>
      <c r="D52" t="s">
        <v>1756</v>
      </c>
      <c r="E52" t="s">
        <v>1756</v>
      </c>
      <c r="F52" t="s">
        <v>1126</v>
      </c>
      <c r="G52" t="s">
        <v>1127</v>
      </c>
      <c r="H52" s="8">
        <f>SUMPRODUCT(SUMIFS(AssessedValuation[100% Residential],AssessedValuation[Dist],$C52:$E52,AssessedValuation[Tif_NonTIF],$A$4))</f>
        <v>463895923</v>
      </c>
      <c r="I52" s="8">
        <f>SUMPRODUCT(SUMIFS(AssessedValuation[100% Ag Land],AssessedValuation[Dist],$C52:$E52,AssessedValuation[Tif_NonTIF],$A$4))</f>
        <v>67025606</v>
      </c>
      <c r="J52" s="8">
        <f>SUMPRODUCT(SUMIFS(AssessedValuation[100% Ag Building],AssessedValuation[Dist],$C52:$E52,AssessedValuation[Tif_NonTIF],$A$4))</f>
        <v>3048226</v>
      </c>
      <c r="K52" s="8">
        <f>SUMPRODUCT(SUMIFS(AssessedValuation[100% Commercial],AssessedValuation[Dist],$C52:$E52,AssessedValuation[Tif_NonTIF],$A$4))</f>
        <v>48911233</v>
      </c>
      <c r="L52" s="8">
        <f>SUMPRODUCT(SUMIFS(AssessedValuation[100% Industrial],AssessedValuation[Dist],$C52:$E52,AssessedValuation[Tif_NonTIF],$A$4))</f>
        <v>2264807</v>
      </c>
      <c r="M52" s="8">
        <f>SUMPRODUCT(SUMIFS(AssessedValuation[100% Reserved],AssessedValuation[Dist],$C52:$E52,AssessedValuation[Tif_NonTIF],$A$4))</f>
        <v>0</v>
      </c>
      <c r="N52" s="8">
        <f>SUMPRODUCT(SUMIFS(AssessedValuation[100% Reserved3],AssessedValuation[Dist],$C52,AssessedValuation[Tif_NonTIF],$A$4))</f>
        <v>0</v>
      </c>
      <c r="O52" s="8">
        <f>SUMPRODUCT(SUMIFS(AssessedValuation[100% Railroads],AssessedValuation[Dist],$C52:$E52,AssessedValuation[Tif_NonTIF],$A$4))</f>
        <v>0</v>
      </c>
      <c r="P52" s="8">
        <f>SUMPRODUCT(SUMIFS(AssessedValuation[100% Utilities],AssessedValuation[Dist],$C52:$E52,AssessedValuation[Tif_NonTIF],$A$4))</f>
        <v>32982</v>
      </c>
      <c r="Q52" s="8">
        <f>SUMPRODUCT(SUMIFS(AssessedValuation[100% Other],AssessedValuation[Dist],$C52:$E52,AssessedValuation[Tif_NonTIF],$A$4))</f>
        <v>0</v>
      </c>
      <c r="R52" s="8">
        <f>SUMPRODUCT(SUMIFS(AssessedValuation[100% Gross],AssessedValuation[Dist],$C52:$E52,AssessedValuation[Tif_NonTIF],$A$4))</f>
        <v>585178777</v>
      </c>
      <c r="S52" s="8">
        <f>SUMPRODUCT(SUMIFS(AssessedValuation[100% Military Exempt],AssessedValuation[Dist],$C52:$E52,AssessedValuation[Tif_NonTIF],$A$4))</f>
        <v>555600</v>
      </c>
      <c r="T52" s="8">
        <f>SUMPRODUCT(SUMIFS(AssessedValuation[100% Net],AssessedValuation[Dist],$C52:$E52,AssessedValuation[Tif_NonTIF],$A$4))</f>
        <v>584623177</v>
      </c>
      <c r="U52" s="8">
        <f>SUMPRODUCT(SUMIFS(AssessedValuation[100% Gas &amp; Elec Utilities],AssessedValuation[Dist],$C52:$E52,AssessedValuation[Tif_NonTIF],$A$4))</f>
        <v>27069846</v>
      </c>
      <c r="V52" s="8">
        <f t="shared" si="0"/>
        <v>611693023</v>
      </c>
    </row>
    <row r="53" spans="1:22" x14ac:dyDescent="0.25">
      <c r="A53">
        <v>2024</v>
      </c>
      <c r="B53" t="s">
        <v>1042</v>
      </c>
      <c r="C53" t="s">
        <v>1128</v>
      </c>
      <c r="D53" t="s">
        <v>1756</v>
      </c>
      <c r="E53" t="s">
        <v>1756</v>
      </c>
      <c r="F53" t="s">
        <v>1128</v>
      </c>
      <c r="G53" t="s">
        <v>1129</v>
      </c>
      <c r="H53" s="8">
        <f>SUMPRODUCT(SUMIFS(AssessedValuation[100% Residential],AssessedValuation[Dist],$C53:$E53,AssessedValuation[Tif_NonTIF],$A$4))</f>
        <v>326983343</v>
      </c>
      <c r="I53" s="8">
        <f>SUMPRODUCT(SUMIFS(AssessedValuation[100% Ag Land],AssessedValuation[Dist],$C53:$E53,AssessedValuation[Tif_NonTIF],$A$4))</f>
        <v>51576090</v>
      </c>
      <c r="J53" s="8">
        <f>SUMPRODUCT(SUMIFS(AssessedValuation[100% Ag Building],AssessedValuation[Dist],$C53:$E53,AssessedValuation[Tif_NonTIF],$A$4))</f>
        <v>3151560</v>
      </c>
      <c r="K53" s="8">
        <f>SUMPRODUCT(SUMIFS(AssessedValuation[100% Commercial],AssessedValuation[Dist],$C53:$E53,AssessedValuation[Tif_NonTIF],$A$4))</f>
        <v>63174017</v>
      </c>
      <c r="L53" s="8">
        <f>SUMPRODUCT(SUMIFS(AssessedValuation[100% Industrial],AssessedValuation[Dist],$C53:$E53,AssessedValuation[Tif_NonTIF],$A$4))</f>
        <v>17767750</v>
      </c>
      <c r="M53" s="8">
        <f>SUMPRODUCT(SUMIFS(AssessedValuation[100% Reserved],AssessedValuation[Dist],$C53:$E53,AssessedValuation[Tif_NonTIF],$A$4))</f>
        <v>0</v>
      </c>
      <c r="N53" s="8">
        <f>SUMPRODUCT(SUMIFS(AssessedValuation[100% Reserved3],AssessedValuation[Dist],$C53,AssessedValuation[Tif_NonTIF],$A$4))</f>
        <v>0</v>
      </c>
      <c r="O53" s="8">
        <f>SUMPRODUCT(SUMIFS(AssessedValuation[100% Railroads],AssessedValuation[Dist],$C53:$E53,AssessedValuation[Tif_NonTIF],$A$4))</f>
        <v>2793680</v>
      </c>
      <c r="P53" s="8">
        <f>SUMPRODUCT(SUMIFS(AssessedValuation[100% Utilities],AssessedValuation[Dist],$C53:$E53,AssessedValuation[Tif_NonTIF],$A$4))</f>
        <v>3548389</v>
      </c>
      <c r="Q53" s="8">
        <f>SUMPRODUCT(SUMIFS(AssessedValuation[100% Other],AssessedValuation[Dist],$C53:$E53,AssessedValuation[Tif_NonTIF],$A$4))</f>
        <v>33366</v>
      </c>
      <c r="R53" s="8">
        <f>SUMPRODUCT(SUMIFS(AssessedValuation[100% Gross],AssessedValuation[Dist],$C53:$E53,AssessedValuation[Tif_NonTIF],$A$4))</f>
        <v>469028195</v>
      </c>
      <c r="S53" s="8">
        <f>SUMPRODUCT(SUMIFS(AssessedValuation[100% Military Exempt],AssessedValuation[Dist],$C53:$E53,AssessedValuation[Tif_NonTIF],$A$4))</f>
        <v>635236</v>
      </c>
      <c r="T53" s="8">
        <f>SUMPRODUCT(SUMIFS(AssessedValuation[100% Net],AssessedValuation[Dist],$C53:$E53,AssessedValuation[Tif_NonTIF],$A$4))</f>
        <v>468392959</v>
      </c>
      <c r="U53" s="8">
        <f>SUMPRODUCT(SUMIFS(AssessedValuation[100% Gas &amp; Elec Utilities],AssessedValuation[Dist],$C53:$E53,AssessedValuation[Tif_NonTIF],$A$4))</f>
        <v>106089627</v>
      </c>
      <c r="V53" s="8">
        <f t="shared" si="0"/>
        <v>574482586</v>
      </c>
    </row>
    <row r="54" spans="1:22" x14ac:dyDescent="0.25">
      <c r="A54">
        <v>2024</v>
      </c>
      <c r="B54" t="s">
        <v>1045</v>
      </c>
      <c r="C54" t="s">
        <v>1130</v>
      </c>
      <c r="D54" t="s">
        <v>1756</v>
      </c>
      <c r="E54" t="s">
        <v>1756</v>
      </c>
      <c r="F54" t="s">
        <v>1130</v>
      </c>
      <c r="G54" t="s">
        <v>1131</v>
      </c>
      <c r="H54" s="8">
        <f>SUMPRODUCT(SUMIFS(AssessedValuation[100% Residential],AssessedValuation[Dist],$C54:$E54,AssessedValuation[Tif_NonTIF],$A$4))</f>
        <v>193558485</v>
      </c>
      <c r="I54" s="8">
        <f>SUMPRODUCT(SUMIFS(AssessedValuation[100% Ag Land],AssessedValuation[Dist],$C54:$E54,AssessedValuation[Tif_NonTIF],$A$4))</f>
        <v>51224019</v>
      </c>
      <c r="J54" s="8">
        <f>SUMPRODUCT(SUMIFS(AssessedValuation[100% Ag Building],AssessedValuation[Dist],$C54:$E54,AssessedValuation[Tif_NonTIF],$A$4))</f>
        <v>2428400</v>
      </c>
      <c r="K54" s="8">
        <f>SUMPRODUCT(SUMIFS(AssessedValuation[100% Commercial],AssessedValuation[Dist],$C54:$E54,AssessedValuation[Tif_NonTIF],$A$4))</f>
        <v>16066715</v>
      </c>
      <c r="L54" s="8">
        <f>SUMPRODUCT(SUMIFS(AssessedValuation[100% Industrial],AssessedValuation[Dist],$C54:$E54,AssessedValuation[Tif_NonTIF],$A$4))</f>
        <v>578300</v>
      </c>
      <c r="M54" s="8">
        <f>SUMPRODUCT(SUMIFS(AssessedValuation[100% Reserved],AssessedValuation[Dist],$C54:$E54,AssessedValuation[Tif_NonTIF],$A$4))</f>
        <v>0</v>
      </c>
      <c r="N54" s="8">
        <f>SUMPRODUCT(SUMIFS(AssessedValuation[100% Reserved3],AssessedValuation[Dist],$C54,AssessedValuation[Tif_NonTIF],$A$4))</f>
        <v>0</v>
      </c>
      <c r="O54" s="8">
        <f>SUMPRODUCT(SUMIFS(AssessedValuation[100% Railroads],AssessedValuation[Dist],$C54:$E54,AssessedValuation[Tif_NonTIF],$A$4))</f>
        <v>1832259</v>
      </c>
      <c r="P54" s="8">
        <f>SUMPRODUCT(SUMIFS(AssessedValuation[100% Utilities],AssessedValuation[Dist],$C54:$E54,AssessedValuation[Tif_NonTIF],$A$4))</f>
        <v>101567</v>
      </c>
      <c r="Q54" s="8">
        <f>SUMPRODUCT(SUMIFS(AssessedValuation[100% Other],AssessedValuation[Dist],$C54:$E54,AssessedValuation[Tif_NonTIF],$A$4))</f>
        <v>0</v>
      </c>
      <c r="R54" s="8">
        <f>SUMPRODUCT(SUMIFS(AssessedValuation[100% Gross],AssessedValuation[Dist],$C54:$E54,AssessedValuation[Tif_NonTIF],$A$4))</f>
        <v>265789745</v>
      </c>
      <c r="S54" s="8">
        <f>SUMPRODUCT(SUMIFS(AssessedValuation[100% Military Exempt],AssessedValuation[Dist],$C54:$E54,AssessedValuation[Tif_NonTIF],$A$4))</f>
        <v>238908</v>
      </c>
      <c r="T54" s="8">
        <f>SUMPRODUCT(SUMIFS(AssessedValuation[100% Net],AssessedValuation[Dist],$C54:$E54,AssessedValuation[Tif_NonTIF],$A$4))</f>
        <v>265550837</v>
      </c>
      <c r="U54" s="8">
        <f>SUMPRODUCT(SUMIFS(AssessedValuation[100% Gas &amp; Elec Utilities],AssessedValuation[Dist],$C54:$E54,AssessedValuation[Tif_NonTIF],$A$4))</f>
        <v>16612977</v>
      </c>
      <c r="V54" s="8">
        <f t="shared" si="0"/>
        <v>282163814</v>
      </c>
    </row>
    <row r="55" spans="1:22" x14ac:dyDescent="0.25">
      <c r="A55">
        <v>2024</v>
      </c>
      <c r="B55" t="s">
        <v>1054</v>
      </c>
      <c r="C55" t="s">
        <v>1132</v>
      </c>
      <c r="D55" t="s">
        <v>1756</v>
      </c>
      <c r="E55" t="s">
        <v>1756</v>
      </c>
      <c r="F55" t="s">
        <v>1132</v>
      </c>
      <c r="G55" t="s">
        <v>1133</v>
      </c>
      <c r="H55" s="8">
        <f>SUMPRODUCT(SUMIFS(AssessedValuation[100% Residential],AssessedValuation[Dist],$C55:$E55,AssessedValuation[Tif_NonTIF],$A$4))</f>
        <v>170019188</v>
      </c>
      <c r="I55" s="8">
        <f>SUMPRODUCT(SUMIFS(AssessedValuation[100% Ag Land],AssessedValuation[Dist],$C55:$E55,AssessedValuation[Tif_NonTIF],$A$4))</f>
        <v>93985360</v>
      </c>
      <c r="J55" s="8">
        <f>SUMPRODUCT(SUMIFS(AssessedValuation[100% Ag Building],AssessedValuation[Dist],$C55:$E55,AssessedValuation[Tif_NonTIF],$A$4))</f>
        <v>4415207</v>
      </c>
      <c r="K55" s="8">
        <f>SUMPRODUCT(SUMIFS(AssessedValuation[100% Commercial],AssessedValuation[Dist],$C55:$E55,AssessedValuation[Tif_NonTIF],$A$4))</f>
        <v>26172753</v>
      </c>
      <c r="L55" s="8">
        <f>SUMPRODUCT(SUMIFS(AssessedValuation[100% Industrial],AssessedValuation[Dist],$C55:$E55,AssessedValuation[Tif_NonTIF],$A$4))</f>
        <v>8811447</v>
      </c>
      <c r="M55" s="8">
        <f>SUMPRODUCT(SUMIFS(AssessedValuation[100% Reserved],AssessedValuation[Dist],$C55:$E55,AssessedValuation[Tif_NonTIF],$A$4))</f>
        <v>0</v>
      </c>
      <c r="N55" s="8">
        <f>SUMPRODUCT(SUMIFS(AssessedValuation[100% Reserved3],AssessedValuation[Dist],$C55,AssessedValuation[Tif_NonTIF],$A$4))</f>
        <v>0</v>
      </c>
      <c r="O55" s="8">
        <f>SUMPRODUCT(SUMIFS(AssessedValuation[100% Railroads],AssessedValuation[Dist],$C55:$E55,AssessedValuation[Tif_NonTIF],$A$4))</f>
        <v>0</v>
      </c>
      <c r="P55" s="8">
        <f>SUMPRODUCT(SUMIFS(AssessedValuation[100% Utilities],AssessedValuation[Dist],$C55:$E55,AssessedValuation[Tif_NonTIF],$A$4))</f>
        <v>3383652</v>
      </c>
      <c r="Q55" s="8">
        <f>SUMPRODUCT(SUMIFS(AssessedValuation[100% Other],AssessedValuation[Dist],$C55:$E55,AssessedValuation[Tif_NonTIF],$A$4))</f>
        <v>0</v>
      </c>
      <c r="R55" s="8">
        <f>SUMPRODUCT(SUMIFS(AssessedValuation[100% Gross],AssessedValuation[Dist],$C55:$E55,AssessedValuation[Tif_NonTIF],$A$4))</f>
        <v>306787607</v>
      </c>
      <c r="S55" s="8">
        <f>SUMPRODUCT(SUMIFS(AssessedValuation[100% Military Exempt],AssessedValuation[Dist],$C55:$E55,AssessedValuation[Tif_NonTIF],$A$4))</f>
        <v>335212</v>
      </c>
      <c r="T55" s="8">
        <f>SUMPRODUCT(SUMIFS(AssessedValuation[100% Net],AssessedValuation[Dist],$C55:$E55,AssessedValuation[Tif_NonTIF],$A$4))</f>
        <v>306452395</v>
      </c>
      <c r="U55" s="8">
        <f>SUMPRODUCT(SUMIFS(AssessedValuation[100% Gas &amp; Elec Utilities],AssessedValuation[Dist],$C55:$E55,AssessedValuation[Tif_NonTIF],$A$4))</f>
        <v>20072991</v>
      </c>
      <c r="V55" s="8">
        <f t="shared" si="0"/>
        <v>326525386</v>
      </c>
    </row>
    <row r="56" spans="1:22" x14ac:dyDescent="0.25">
      <c r="A56">
        <v>2024</v>
      </c>
      <c r="B56" t="s">
        <v>1064</v>
      </c>
      <c r="C56" t="s">
        <v>1134</v>
      </c>
      <c r="D56" t="s">
        <v>1756</v>
      </c>
      <c r="E56" t="s">
        <v>1756</v>
      </c>
      <c r="F56" t="s">
        <v>1134</v>
      </c>
      <c r="G56" t="s">
        <v>1136</v>
      </c>
      <c r="H56" s="8">
        <f>SUMPRODUCT(SUMIFS(AssessedValuation[100% Residential],AssessedValuation[Dist],$C56:$E56,AssessedValuation[Tif_NonTIF],$A$4))</f>
        <v>728584005</v>
      </c>
      <c r="I56" s="8">
        <f>SUMPRODUCT(SUMIFS(AssessedValuation[100% Ag Land],AssessedValuation[Dist],$C56:$E56,AssessedValuation[Tif_NonTIF],$A$4))</f>
        <v>152393650</v>
      </c>
      <c r="J56" s="8">
        <f>SUMPRODUCT(SUMIFS(AssessedValuation[100% Ag Building],AssessedValuation[Dist],$C56:$E56,AssessedValuation[Tif_NonTIF],$A$4))</f>
        <v>9361530</v>
      </c>
      <c r="K56" s="8">
        <f>SUMPRODUCT(SUMIFS(AssessedValuation[100% Commercial],AssessedValuation[Dist],$C56:$E56,AssessedValuation[Tif_NonTIF],$A$4))</f>
        <v>80692575</v>
      </c>
      <c r="L56" s="8">
        <f>SUMPRODUCT(SUMIFS(AssessedValuation[100% Industrial],AssessedValuation[Dist],$C56:$E56,AssessedValuation[Tif_NonTIF],$A$4))</f>
        <v>37490700</v>
      </c>
      <c r="M56" s="8">
        <f>SUMPRODUCT(SUMIFS(AssessedValuation[100% Reserved],AssessedValuation[Dist],$C56:$E56,AssessedValuation[Tif_NonTIF],$A$4))</f>
        <v>0</v>
      </c>
      <c r="N56" s="8">
        <f>SUMPRODUCT(SUMIFS(AssessedValuation[100% Reserved3],AssessedValuation[Dist],$C56,AssessedValuation[Tif_NonTIF],$A$4))</f>
        <v>0</v>
      </c>
      <c r="O56" s="8">
        <f>SUMPRODUCT(SUMIFS(AssessedValuation[100% Railroads],AssessedValuation[Dist],$C56:$E56,AssessedValuation[Tif_NonTIF],$A$4))</f>
        <v>22047043</v>
      </c>
      <c r="P56" s="8">
        <f>SUMPRODUCT(SUMIFS(AssessedValuation[100% Utilities],AssessedValuation[Dist],$C56:$E56,AssessedValuation[Tif_NonTIF],$A$4))</f>
        <v>19162796</v>
      </c>
      <c r="Q56" s="8">
        <f>SUMPRODUCT(SUMIFS(AssessedValuation[100% Other],AssessedValuation[Dist],$C56:$E56,AssessedValuation[Tif_NonTIF],$A$4))</f>
        <v>0</v>
      </c>
      <c r="R56" s="8">
        <f>SUMPRODUCT(SUMIFS(AssessedValuation[100% Gross],AssessedValuation[Dist],$C56:$E56,AssessedValuation[Tif_NonTIF],$A$4))</f>
        <v>1049732299</v>
      </c>
      <c r="S56" s="8">
        <f>SUMPRODUCT(SUMIFS(AssessedValuation[100% Military Exempt],AssessedValuation[Dist],$C56:$E56,AssessedValuation[Tif_NonTIF],$A$4))</f>
        <v>722280</v>
      </c>
      <c r="T56" s="8">
        <f>SUMPRODUCT(SUMIFS(AssessedValuation[100% Net],AssessedValuation[Dist],$C56:$E56,AssessedValuation[Tif_NonTIF],$A$4))</f>
        <v>1049010019</v>
      </c>
      <c r="U56" s="8">
        <f>SUMPRODUCT(SUMIFS(AssessedValuation[100% Gas &amp; Elec Utilities],AssessedValuation[Dist],$C56:$E56,AssessedValuation[Tif_NonTIF],$A$4))</f>
        <v>52250986</v>
      </c>
      <c r="V56" s="8">
        <f t="shared" si="0"/>
        <v>1101261005</v>
      </c>
    </row>
    <row r="57" spans="1:22" x14ac:dyDescent="0.25">
      <c r="A57">
        <v>2024</v>
      </c>
      <c r="B57" t="s">
        <v>1033</v>
      </c>
      <c r="C57" t="s">
        <v>1137</v>
      </c>
      <c r="D57" t="s">
        <v>1756</v>
      </c>
      <c r="E57" t="s">
        <v>1756</v>
      </c>
      <c r="F57" t="s">
        <v>1137</v>
      </c>
      <c r="G57" t="s">
        <v>1138</v>
      </c>
      <c r="H57" s="8">
        <f>SUMPRODUCT(SUMIFS(AssessedValuation[100% Residential],AssessedValuation[Dist],$C57:$E57,AssessedValuation[Tif_NonTIF],$A$4))</f>
        <v>128258699</v>
      </c>
      <c r="I57" s="8">
        <f>SUMPRODUCT(SUMIFS(AssessedValuation[100% Ag Land],AssessedValuation[Dist],$C57:$E57,AssessedValuation[Tif_NonTIF],$A$4))</f>
        <v>76113301</v>
      </c>
      <c r="J57" s="8">
        <f>SUMPRODUCT(SUMIFS(AssessedValuation[100% Ag Building],AssessedValuation[Dist],$C57:$E57,AssessedValuation[Tif_NonTIF],$A$4))</f>
        <v>7352024</v>
      </c>
      <c r="K57" s="8">
        <f>SUMPRODUCT(SUMIFS(AssessedValuation[100% Commercial],AssessedValuation[Dist],$C57:$E57,AssessedValuation[Tif_NonTIF],$A$4))</f>
        <v>13800117</v>
      </c>
      <c r="L57" s="8">
        <f>SUMPRODUCT(SUMIFS(AssessedValuation[100% Industrial],AssessedValuation[Dist],$C57:$E57,AssessedValuation[Tif_NonTIF],$A$4))</f>
        <v>1779914</v>
      </c>
      <c r="M57" s="8">
        <f>SUMPRODUCT(SUMIFS(AssessedValuation[100% Reserved],AssessedValuation[Dist],$C57:$E57,AssessedValuation[Tif_NonTIF],$A$4))</f>
        <v>0</v>
      </c>
      <c r="N57" s="8">
        <f>SUMPRODUCT(SUMIFS(AssessedValuation[100% Reserved3],AssessedValuation[Dist],$C57,AssessedValuation[Tif_NonTIF],$A$4))</f>
        <v>0</v>
      </c>
      <c r="O57" s="8">
        <f>SUMPRODUCT(SUMIFS(AssessedValuation[100% Railroads],AssessedValuation[Dist],$C57:$E57,AssessedValuation[Tif_NonTIF],$A$4))</f>
        <v>0</v>
      </c>
      <c r="P57" s="8">
        <f>SUMPRODUCT(SUMIFS(AssessedValuation[100% Utilities],AssessedValuation[Dist],$C57:$E57,AssessedValuation[Tif_NonTIF],$A$4))</f>
        <v>5924485</v>
      </c>
      <c r="Q57" s="8">
        <f>SUMPRODUCT(SUMIFS(AssessedValuation[100% Other],AssessedValuation[Dist],$C57:$E57,AssessedValuation[Tif_NonTIF],$A$4))</f>
        <v>0</v>
      </c>
      <c r="R57" s="8">
        <f>SUMPRODUCT(SUMIFS(AssessedValuation[100% Gross],AssessedValuation[Dist],$C57:$E57,AssessedValuation[Tif_NonTIF],$A$4))</f>
        <v>233228540</v>
      </c>
      <c r="S57" s="8">
        <f>SUMPRODUCT(SUMIFS(AssessedValuation[100% Military Exempt],AssessedValuation[Dist],$C57:$E57,AssessedValuation[Tif_NonTIF],$A$4))</f>
        <v>338916</v>
      </c>
      <c r="T57" s="8">
        <f>SUMPRODUCT(SUMIFS(AssessedValuation[100% Net],AssessedValuation[Dist],$C57:$E57,AssessedValuation[Tif_NonTIF],$A$4))</f>
        <v>232889624</v>
      </c>
      <c r="U57" s="8">
        <f>SUMPRODUCT(SUMIFS(AssessedValuation[100% Gas &amp; Elec Utilities],AssessedValuation[Dist],$C57:$E57,AssessedValuation[Tif_NonTIF],$A$4))</f>
        <v>26124575</v>
      </c>
      <c r="V57" s="8">
        <f t="shared" si="0"/>
        <v>259014199</v>
      </c>
    </row>
    <row r="58" spans="1:22" x14ac:dyDescent="0.25">
      <c r="A58">
        <v>2024</v>
      </c>
      <c r="B58" t="s">
        <v>1042</v>
      </c>
      <c r="C58" t="s">
        <v>1139</v>
      </c>
      <c r="D58" t="s">
        <v>1756</v>
      </c>
      <c r="E58" t="s">
        <v>1756</v>
      </c>
      <c r="F58" t="s">
        <v>1139</v>
      </c>
      <c r="G58" t="s">
        <v>1140</v>
      </c>
      <c r="H58" s="8">
        <f>SUMPRODUCT(SUMIFS(AssessedValuation[100% Residential],AssessedValuation[Dist],$C58:$E58,AssessedValuation[Tif_NonTIF],$A$4))</f>
        <v>260235589</v>
      </c>
      <c r="I58" s="8">
        <f>SUMPRODUCT(SUMIFS(AssessedValuation[100% Ag Land],AssessedValuation[Dist],$C58:$E58,AssessedValuation[Tif_NonTIF],$A$4))</f>
        <v>109082760</v>
      </c>
      <c r="J58" s="8">
        <f>SUMPRODUCT(SUMIFS(AssessedValuation[100% Ag Building],AssessedValuation[Dist],$C58:$E58,AssessedValuation[Tif_NonTIF],$A$4))</f>
        <v>3940600</v>
      </c>
      <c r="K58" s="8">
        <f>SUMPRODUCT(SUMIFS(AssessedValuation[100% Commercial],AssessedValuation[Dist],$C58:$E58,AssessedValuation[Tif_NonTIF],$A$4))</f>
        <v>19822911</v>
      </c>
      <c r="L58" s="8">
        <f>SUMPRODUCT(SUMIFS(AssessedValuation[100% Industrial],AssessedValuation[Dist],$C58:$E58,AssessedValuation[Tif_NonTIF],$A$4))</f>
        <v>29220240</v>
      </c>
      <c r="M58" s="8">
        <f>SUMPRODUCT(SUMIFS(AssessedValuation[100% Reserved],AssessedValuation[Dist],$C58:$E58,AssessedValuation[Tif_NonTIF],$A$4))</f>
        <v>0</v>
      </c>
      <c r="N58" s="8">
        <f>SUMPRODUCT(SUMIFS(AssessedValuation[100% Reserved3],AssessedValuation[Dist],$C58,AssessedValuation[Tif_NonTIF],$A$4))</f>
        <v>0</v>
      </c>
      <c r="O58" s="8">
        <f>SUMPRODUCT(SUMIFS(AssessedValuation[100% Railroads],AssessedValuation[Dist],$C58:$E58,AssessedValuation[Tif_NonTIF],$A$4))</f>
        <v>23456540</v>
      </c>
      <c r="P58" s="8">
        <f>SUMPRODUCT(SUMIFS(AssessedValuation[100% Utilities],AssessedValuation[Dist],$C58:$E58,AssessedValuation[Tif_NonTIF],$A$4))</f>
        <v>81488442</v>
      </c>
      <c r="Q58" s="8">
        <f>SUMPRODUCT(SUMIFS(AssessedValuation[100% Other],AssessedValuation[Dist],$C58:$E58,AssessedValuation[Tif_NonTIF],$A$4))</f>
        <v>0</v>
      </c>
      <c r="R58" s="8">
        <f>SUMPRODUCT(SUMIFS(AssessedValuation[100% Gross],AssessedValuation[Dist],$C58:$E58,AssessedValuation[Tif_NonTIF],$A$4))</f>
        <v>527247082</v>
      </c>
      <c r="S58" s="8">
        <f>SUMPRODUCT(SUMIFS(AssessedValuation[100% Military Exempt],AssessedValuation[Dist],$C58:$E58,AssessedValuation[Tif_NonTIF],$A$4))</f>
        <v>509300</v>
      </c>
      <c r="T58" s="8">
        <f>SUMPRODUCT(SUMIFS(AssessedValuation[100% Net],AssessedValuation[Dist],$C58:$E58,AssessedValuation[Tif_NonTIF],$A$4))</f>
        <v>526737782</v>
      </c>
      <c r="U58" s="8">
        <f>SUMPRODUCT(SUMIFS(AssessedValuation[100% Gas &amp; Elec Utilities],AssessedValuation[Dist],$C58:$E58,AssessedValuation[Tif_NonTIF],$A$4))</f>
        <v>48741525</v>
      </c>
      <c r="V58" s="8">
        <f t="shared" si="0"/>
        <v>575479307</v>
      </c>
    </row>
    <row r="59" spans="1:22" x14ac:dyDescent="0.25">
      <c r="A59">
        <v>2024</v>
      </c>
      <c r="B59" t="s">
        <v>1036</v>
      </c>
      <c r="C59" t="s">
        <v>1141</v>
      </c>
      <c r="D59" t="s">
        <v>1756</v>
      </c>
      <c r="E59" t="s">
        <v>1756</v>
      </c>
      <c r="F59" t="s">
        <v>1141</v>
      </c>
      <c r="G59" t="s">
        <v>1142</v>
      </c>
      <c r="H59" s="8">
        <f>SUMPRODUCT(SUMIFS(AssessedValuation[100% Residential],AssessedValuation[Dist],$C59:$E59,AssessedValuation[Tif_NonTIF],$A$4))</f>
        <v>266155355</v>
      </c>
      <c r="I59" s="8">
        <f>SUMPRODUCT(SUMIFS(AssessedValuation[100% Ag Land],AssessedValuation[Dist],$C59:$E59,AssessedValuation[Tif_NonTIF],$A$4))</f>
        <v>140876721</v>
      </c>
      <c r="J59" s="8">
        <f>SUMPRODUCT(SUMIFS(AssessedValuation[100% Ag Building],AssessedValuation[Dist],$C59:$E59,AssessedValuation[Tif_NonTIF],$A$4))</f>
        <v>14102610</v>
      </c>
      <c r="K59" s="8">
        <f>SUMPRODUCT(SUMIFS(AssessedValuation[100% Commercial],AssessedValuation[Dist],$C59:$E59,AssessedValuation[Tif_NonTIF],$A$4))</f>
        <v>42589231</v>
      </c>
      <c r="L59" s="8">
        <f>SUMPRODUCT(SUMIFS(AssessedValuation[100% Industrial],AssessedValuation[Dist],$C59:$E59,AssessedValuation[Tif_NonTIF],$A$4))</f>
        <v>3682724</v>
      </c>
      <c r="M59" s="8">
        <f>SUMPRODUCT(SUMIFS(AssessedValuation[100% Reserved],AssessedValuation[Dist],$C59:$E59,AssessedValuation[Tif_NonTIF],$A$4))</f>
        <v>0</v>
      </c>
      <c r="N59" s="8">
        <f>SUMPRODUCT(SUMIFS(AssessedValuation[100% Reserved3],AssessedValuation[Dist],$C59,AssessedValuation[Tif_NonTIF],$A$4))</f>
        <v>0</v>
      </c>
      <c r="O59" s="8">
        <f>SUMPRODUCT(SUMIFS(AssessedValuation[100% Railroads],AssessedValuation[Dist],$C59:$E59,AssessedValuation[Tif_NonTIF],$A$4))</f>
        <v>4613515</v>
      </c>
      <c r="P59" s="8">
        <f>SUMPRODUCT(SUMIFS(AssessedValuation[100% Utilities],AssessedValuation[Dist],$C59:$E59,AssessedValuation[Tif_NonTIF],$A$4))</f>
        <v>13589399</v>
      </c>
      <c r="Q59" s="8">
        <f>SUMPRODUCT(SUMIFS(AssessedValuation[100% Other],AssessedValuation[Dist],$C59:$E59,AssessedValuation[Tif_NonTIF],$A$4))</f>
        <v>0</v>
      </c>
      <c r="R59" s="8">
        <f>SUMPRODUCT(SUMIFS(AssessedValuation[100% Gross],AssessedValuation[Dist],$C59:$E59,AssessedValuation[Tif_NonTIF],$A$4))</f>
        <v>485609555</v>
      </c>
      <c r="S59" s="8">
        <f>SUMPRODUCT(SUMIFS(AssessedValuation[100% Military Exempt],AssessedValuation[Dist],$C59:$E59,AssessedValuation[Tif_NonTIF],$A$4))</f>
        <v>261132</v>
      </c>
      <c r="T59" s="8">
        <f>SUMPRODUCT(SUMIFS(AssessedValuation[100% Net],AssessedValuation[Dist],$C59:$E59,AssessedValuation[Tif_NonTIF],$A$4))</f>
        <v>485348423</v>
      </c>
      <c r="U59" s="8">
        <f>SUMPRODUCT(SUMIFS(AssessedValuation[100% Gas &amp; Elec Utilities],AssessedValuation[Dist],$C59:$E59,AssessedValuation[Tif_NonTIF],$A$4))</f>
        <v>5011960</v>
      </c>
      <c r="V59" s="8">
        <f t="shared" si="0"/>
        <v>490360383</v>
      </c>
    </row>
    <row r="60" spans="1:22" x14ac:dyDescent="0.25">
      <c r="A60">
        <v>2024</v>
      </c>
      <c r="B60" t="s">
        <v>1031</v>
      </c>
      <c r="C60" t="s">
        <v>1143</v>
      </c>
      <c r="D60" t="s">
        <v>1756</v>
      </c>
      <c r="E60" t="s">
        <v>1756</v>
      </c>
      <c r="F60" t="s">
        <v>1143</v>
      </c>
      <c r="G60" t="s">
        <v>1145</v>
      </c>
      <c r="H60" s="8">
        <f>SUMPRODUCT(SUMIFS(AssessedValuation[100% Residential],AssessedValuation[Dist],$C60:$E60,AssessedValuation[Tif_NonTIF],$A$4))</f>
        <v>273358373</v>
      </c>
      <c r="I60" s="8">
        <f>SUMPRODUCT(SUMIFS(AssessedValuation[100% Ag Land],AssessedValuation[Dist],$C60:$E60,AssessedValuation[Tif_NonTIF],$A$4))</f>
        <v>159503457</v>
      </c>
      <c r="J60" s="8">
        <f>SUMPRODUCT(SUMIFS(AssessedValuation[100% Ag Building],AssessedValuation[Dist],$C60:$E60,AssessedValuation[Tif_NonTIF],$A$4))</f>
        <v>6604123</v>
      </c>
      <c r="K60" s="8">
        <f>SUMPRODUCT(SUMIFS(AssessedValuation[100% Commercial],AssessedValuation[Dist],$C60:$E60,AssessedValuation[Tif_NonTIF],$A$4))</f>
        <v>28106736</v>
      </c>
      <c r="L60" s="8">
        <f>SUMPRODUCT(SUMIFS(AssessedValuation[100% Industrial],AssessedValuation[Dist],$C60:$E60,AssessedValuation[Tif_NonTIF],$A$4))</f>
        <v>36169794</v>
      </c>
      <c r="M60" s="8">
        <f>SUMPRODUCT(SUMIFS(AssessedValuation[100% Reserved],AssessedValuation[Dist],$C60:$E60,AssessedValuation[Tif_NonTIF],$A$4))</f>
        <v>0</v>
      </c>
      <c r="N60" s="8">
        <f>SUMPRODUCT(SUMIFS(AssessedValuation[100% Reserved3],AssessedValuation[Dist],$C60,AssessedValuation[Tif_NonTIF],$A$4))</f>
        <v>0</v>
      </c>
      <c r="O60" s="8">
        <f>SUMPRODUCT(SUMIFS(AssessedValuation[100% Railroads],AssessedValuation[Dist],$C60:$E60,AssessedValuation[Tif_NonTIF],$A$4))</f>
        <v>29331721</v>
      </c>
      <c r="P60" s="8">
        <f>SUMPRODUCT(SUMIFS(AssessedValuation[100% Utilities],AssessedValuation[Dist],$C60:$E60,AssessedValuation[Tif_NonTIF],$A$4))</f>
        <v>1771121</v>
      </c>
      <c r="Q60" s="8">
        <f>SUMPRODUCT(SUMIFS(AssessedValuation[100% Other],AssessedValuation[Dist],$C60:$E60,AssessedValuation[Tif_NonTIF],$A$4))</f>
        <v>0</v>
      </c>
      <c r="R60" s="8">
        <f>SUMPRODUCT(SUMIFS(AssessedValuation[100% Gross],AssessedValuation[Dist],$C60:$E60,AssessedValuation[Tif_NonTIF],$A$4))</f>
        <v>534845325</v>
      </c>
      <c r="S60" s="8">
        <f>SUMPRODUCT(SUMIFS(AssessedValuation[100% Military Exempt],AssessedValuation[Dist],$C60:$E60,AssessedValuation[Tif_NonTIF],$A$4))</f>
        <v>492632</v>
      </c>
      <c r="T60" s="8">
        <f>SUMPRODUCT(SUMIFS(AssessedValuation[100% Net],AssessedValuation[Dist],$C60:$E60,AssessedValuation[Tif_NonTIF],$A$4))</f>
        <v>534352693</v>
      </c>
      <c r="U60" s="8">
        <f>SUMPRODUCT(SUMIFS(AssessedValuation[100% Gas &amp; Elec Utilities],AssessedValuation[Dist],$C60:$E60,AssessedValuation[Tif_NonTIF],$A$4))</f>
        <v>196961115</v>
      </c>
      <c r="V60" s="8">
        <f t="shared" si="0"/>
        <v>731313808</v>
      </c>
    </row>
    <row r="61" spans="1:22" x14ac:dyDescent="0.25">
      <c r="A61">
        <v>2024</v>
      </c>
      <c r="B61" t="s">
        <v>1042</v>
      </c>
      <c r="C61" t="s">
        <v>1146</v>
      </c>
      <c r="D61" t="s">
        <v>1756</v>
      </c>
      <c r="E61" t="s">
        <v>1756</v>
      </c>
      <c r="F61" t="s">
        <v>1146</v>
      </c>
      <c r="G61" t="s">
        <v>1147</v>
      </c>
      <c r="H61" s="8">
        <f>SUMPRODUCT(SUMIFS(AssessedValuation[100% Residential],AssessedValuation[Dist],$C61:$E61,AssessedValuation[Tif_NonTIF],$A$4))</f>
        <v>358019286</v>
      </c>
      <c r="I61" s="8">
        <f>SUMPRODUCT(SUMIFS(AssessedValuation[100% Ag Land],AssessedValuation[Dist],$C61:$E61,AssessedValuation[Tif_NonTIF],$A$4))</f>
        <v>92065503</v>
      </c>
      <c r="J61" s="8">
        <f>SUMPRODUCT(SUMIFS(AssessedValuation[100% Ag Building],AssessedValuation[Dist],$C61:$E61,AssessedValuation[Tif_NonTIF],$A$4))</f>
        <v>4685733</v>
      </c>
      <c r="K61" s="8">
        <f>SUMPRODUCT(SUMIFS(AssessedValuation[100% Commercial],AssessedValuation[Dist],$C61:$E61,AssessedValuation[Tif_NonTIF],$A$4))</f>
        <v>49263043</v>
      </c>
      <c r="L61" s="8">
        <f>SUMPRODUCT(SUMIFS(AssessedValuation[100% Industrial],AssessedValuation[Dist],$C61:$E61,AssessedValuation[Tif_NonTIF],$A$4))</f>
        <v>2857407</v>
      </c>
      <c r="M61" s="8">
        <f>SUMPRODUCT(SUMIFS(AssessedValuation[100% Reserved],AssessedValuation[Dist],$C61:$E61,AssessedValuation[Tif_NonTIF],$A$4))</f>
        <v>0</v>
      </c>
      <c r="N61" s="8">
        <f>SUMPRODUCT(SUMIFS(AssessedValuation[100% Reserved3],AssessedValuation[Dist],$C61,AssessedValuation[Tif_NonTIF],$A$4))</f>
        <v>0</v>
      </c>
      <c r="O61" s="8">
        <f>SUMPRODUCT(SUMIFS(AssessedValuation[100% Railroads],AssessedValuation[Dist],$C61:$E61,AssessedValuation[Tif_NonTIF],$A$4))</f>
        <v>54884074</v>
      </c>
      <c r="P61" s="8">
        <f>SUMPRODUCT(SUMIFS(AssessedValuation[100% Utilities],AssessedValuation[Dist],$C61:$E61,AssessedValuation[Tif_NonTIF],$A$4))</f>
        <v>0</v>
      </c>
      <c r="Q61" s="8">
        <f>SUMPRODUCT(SUMIFS(AssessedValuation[100% Other],AssessedValuation[Dist],$C61:$E61,AssessedValuation[Tif_NonTIF],$A$4))</f>
        <v>9686</v>
      </c>
      <c r="R61" s="8">
        <f>SUMPRODUCT(SUMIFS(AssessedValuation[100% Gross],AssessedValuation[Dist],$C61:$E61,AssessedValuation[Tif_NonTIF],$A$4))</f>
        <v>561784732</v>
      </c>
      <c r="S61" s="8">
        <f>SUMPRODUCT(SUMIFS(AssessedValuation[100% Military Exempt],AssessedValuation[Dist],$C61:$E61,AssessedValuation[Tif_NonTIF],$A$4))</f>
        <v>729344</v>
      </c>
      <c r="T61" s="8">
        <f>SUMPRODUCT(SUMIFS(AssessedValuation[100% Net],AssessedValuation[Dist],$C61:$E61,AssessedValuation[Tif_NonTIF],$A$4))</f>
        <v>561055388</v>
      </c>
      <c r="U61" s="8">
        <f>SUMPRODUCT(SUMIFS(AssessedValuation[100% Gas &amp; Elec Utilities],AssessedValuation[Dist],$C61:$E61,AssessedValuation[Tif_NonTIF],$A$4))</f>
        <v>84025734</v>
      </c>
      <c r="V61" s="8">
        <f t="shared" si="0"/>
        <v>645081122</v>
      </c>
    </row>
    <row r="62" spans="1:22" x14ac:dyDescent="0.25">
      <c r="A62">
        <v>2024</v>
      </c>
      <c r="B62" t="s">
        <v>1031</v>
      </c>
      <c r="C62" t="s">
        <v>1148</v>
      </c>
      <c r="D62" t="s">
        <v>1756</v>
      </c>
      <c r="E62" t="s">
        <v>1756</v>
      </c>
      <c r="F62" t="s">
        <v>1148</v>
      </c>
      <c r="G62" t="s">
        <v>1149</v>
      </c>
      <c r="H62" s="8">
        <f>SUMPRODUCT(SUMIFS(AssessedValuation[100% Residential],AssessedValuation[Dist],$C62:$E62,AssessedValuation[Tif_NonTIF],$A$4))</f>
        <v>519720491</v>
      </c>
      <c r="I62" s="8">
        <f>SUMPRODUCT(SUMIFS(AssessedValuation[100% Ag Land],AssessedValuation[Dist],$C62:$E62,AssessedValuation[Tif_NonTIF],$A$4))</f>
        <v>161420759</v>
      </c>
      <c r="J62" s="8">
        <f>SUMPRODUCT(SUMIFS(AssessedValuation[100% Ag Building],AssessedValuation[Dist],$C62:$E62,AssessedValuation[Tif_NonTIF],$A$4))</f>
        <v>11487503</v>
      </c>
      <c r="K62" s="8">
        <f>SUMPRODUCT(SUMIFS(AssessedValuation[100% Commercial],AssessedValuation[Dist],$C62:$E62,AssessedValuation[Tif_NonTIF],$A$4))</f>
        <v>76764149</v>
      </c>
      <c r="L62" s="8">
        <f>SUMPRODUCT(SUMIFS(AssessedValuation[100% Industrial],AssessedValuation[Dist],$C62:$E62,AssessedValuation[Tif_NonTIF],$A$4))</f>
        <v>80457440</v>
      </c>
      <c r="M62" s="8">
        <f>SUMPRODUCT(SUMIFS(AssessedValuation[100% Reserved],AssessedValuation[Dist],$C62:$E62,AssessedValuation[Tif_NonTIF],$A$4))</f>
        <v>0</v>
      </c>
      <c r="N62" s="8">
        <f>SUMPRODUCT(SUMIFS(AssessedValuation[100% Reserved3],AssessedValuation[Dist],$C62,AssessedValuation[Tif_NonTIF],$A$4))</f>
        <v>0</v>
      </c>
      <c r="O62" s="8">
        <f>SUMPRODUCT(SUMIFS(AssessedValuation[100% Railroads],AssessedValuation[Dist],$C62:$E62,AssessedValuation[Tif_NonTIF],$A$4))</f>
        <v>10301271</v>
      </c>
      <c r="P62" s="8">
        <f>SUMPRODUCT(SUMIFS(AssessedValuation[100% Utilities],AssessedValuation[Dist],$C62:$E62,AssessedValuation[Tif_NonTIF],$A$4))</f>
        <v>5107600</v>
      </c>
      <c r="Q62" s="8">
        <f>SUMPRODUCT(SUMIFS(AssessedValuation[100% Other],AssessedValuation[Dist],$C62:$E62,AssessedValuation[Tif_NonTIF],$A$4))</f>
        <v>0</v>
      </c>
      <c r="R62" s="8">
        <f>SUMPRODUCT(SUMIFS(AssessedValuation[100% Gross],AssessedValuation[Dist],$C62:$E62,AssessedValuation[Tif_NonTIF],$A$4))</f>
        <v>865259213</v>
      </c>
      <c r="S62" s="8">
        <f>SUMPRODUCT(SUMIFS(AssessedValuation[100% Military Exempt],AssessedValuation[Dist],$C62:$E62,AssessedValuation[Tif_NonTIF],$A$4))</f>
        <v>992672</v>
      </c>
      <c r="T62" s="8">
        <f>SUMPRODUCT(SUMIFS(AssessedValuation[100% Net],AssessedValuation[Dist],$C62:$E62,AssessedValuation[Tif_NonTIF],$A$4))</f>
        <v>864266541</v>
      </c>
      <c r="U62" s="8">
        <f>SUMPRODUCT(SUMIFS(AssessedValuation[100% Gas &amp; Elec Utilities],AssessedValuation[Dist],$C62:$E62,AssessedValuation[Tif_NonTIF],$A$4))</f>
        <v>50095236</v>
      </c>
      <c r="V62" s="8">
        <f t="shared" si="0"/>
        <v>914361777</v>
      </c>
    </row>
    <row r="63" spans="1:22" x14ac:dyDescent="0.25">
      <c r="A63">
        <v>2024</v>
      </c>
      <c r="B63" t="s">
        <v>1036</v>
      </c>
      <c r="C63" t="s">
        <v>1150</v>
      </c>
      <c r="D63" t="s">
        <v>1756</v>
      </c>
      <c r="E63" t="s">
        <v>1756</v>
      </c>
      <c r="F63" t="s">
        <v>1150</v>
      </c>
      <c r="G63" t="s">
        <v>1151</v>
      </c>
      <c r="H63" s="8">
        <f>SUMPRODUCT(SUMIFS(AssessedValuation[100% Residential],AssessedValuation[Dist],$C63:$E63,AssessedValuation[Tif_NonTIF],$A$4))</f>
        <v>72880167</v>
      </c>
      <c r="I63" s="8">
        <f>SUMPRODUCT(SUMIFS(AssessedValuation[100% Ag Land],AssessedValuation[Dist],$C63:$E63,AssessedValuation[Tif_NonTIF],$A$4))</f>
        <v>159193096</v>
      </c>
      <c r="J63" s="8">
        <f>SUMPRODUCT(SUMIFS(AssessedValuation[100% Ag Building],AssessedValuation[Dist],$C63:$E63,AssessedValuation[Tif_NonTIF],$A$4))</f>
        <v>9984335</v>
      </c>
      <c r="K63" s="8">
        <f>SUMPRODUCT(SUMIFS(AssessedValuation[100% Commercial],AssessedValuation[Dist],$C63:$E63,AssessedValuation[Tif_NonTIF],$A$4))</f>
        <v>12639372</v>
      </c>
      <c r="L63" s="8">
        <f>SUMPRODUCT(SUMIFS(AssessedValuation[100% Industrial],AssessedValuation[Dist],$C63:$E63,AssessedValuation[Tif_NonTIF],$A$4))</f>
        <v>701630</v>
      </c>
      <c r="M63" s="8">
        <f>SUMPRODUCT(SUMIFS(AssessedValuation[100% Reserved],AssessedValuation[Dist],$C63:$E63,AssessedValuation[Tif_NonTIF],$A$4))</f>
        <v>0</v>
      </c>
      <c r="N63" s="8">
        <f>SUMPRODUCT(SUMIFS(AssessedValuation[100% Reserved3],AssessedValuation[Dist],$C63,AssessedValuation[Tif_NonTIF],$A$4))</f>
        <v>0</v>
      </c>
      <c r="O63" s="8">
        <f>SUMPRODUCT(SUMIFS(AssessedValuation[100% Railroads],AssessedValuation[Dist],$C63:$E63,AssessedValuation[Tif_NonTIF],$A$4))</f>
        <v>0</v>
      </c>
      <c r="P63" s="8">
        <f>SUMPRODUCT(SUMIFS(AssessedValuation[100% Utilities],AssessedValuation[Dist],$C63:$E63,AssessedValuation[Tif_NonTIF],$A$4))</f>
        <v>468800</v>
      </c>
      <c r="Q63" s="8">
        <f>SUMPRODUCT(SUMIFS(AssessedValuation[100% Other],AssessedValuation[Dist],$C63:$E63,AssessedValuation[Tif_NonTIF],$A$4))</f>
        <v>0</v>
      </c>
      <c r="R63" s="8">
        <f>SUMPRODUCT(SUMIFS(AssessedValuation[100% Gross],AssessedValuation[Dist],$C63:$E63,AssessedValuation[Tif_NonTIF],$A$4))</f>
        <v>255867400</v>
      </c>
      <c r="S63" s="8">
        <f>SUMPRODUCT(SUMIFS(AssessedValuation[100% Military Exempt],AssessedValuation[Dist],$C63:$E63,AssessedValuation[Tif_NonTIF],$A$4))</f>
        <v>201868</v>
      </c>
      <c r="T63" s="8">
        <f>SUMPRODUCT(SUMIFS(AssessedValuation[100% Net],AssessedValuation[Dist],$C63:$E63,AssessedValuation[Tif_NonTIF],$A$4))</f>
        <v>255665532</v>
      </c>
      <c r="U63" s="8">
        <f>SUMPRODUCT(SUMIFS(AssessedValuation[100% Gas &amp; Elec Utilities],AssessedValuation[Dist],$C63:$E63,AssessedValuation[Tif_NonTIF],$A$4))</f>
        <v>12400176</v>
      </c>
      <c r="V63" s="8">
        <f t="shared" si="0"/>
        <v>268065708</v>
      </c>
    </row>
    <row r="64" spans="1:22" x14ac:dyDescent="0.25">
      <c r="A64">
        <v>2024</v>
      </c>
      <c r="B64" t="s">
        <v>1036</v>
      </c>
      <c r="C64" t="s">
        <v>1152</v>
      </c>
      <c r="D64" t="s">
        <v>1756</v>
      </c>
      <c r="E64" t="s">
        <v>1756</v>
      </c>
      <c r="F64" t="s">
        <v>1152</v>
      </c>
      <c r="G64" t="s">
        <v>1153</v>
      </c>
      <c r="H64" s="8">
        <f>SUMPRODUCT(SUMIFS(AssessedValuation[100% Residential],AssessedValuation[Dist],$C64:$E64,AssessedValuation[Tif_NonTIF],$A$4))</f>
        <v>281324982</v>
      </c>
      <c r="I64" s="8">
        <f>SUMPRODUCT(SUMIFS(AssessedValuation[100% Ag Land],AssessedValuation[Dist],$C64:$E64,AssessedValuation[Tif_NonTIF],$A$4))</f>
        <v>92418480</v>
      </c>
      <c r="J64" s="8">
        <f>SUMPRODUCT(SUMIFS(AssessedValuation[100% Ag Building],AssessedValuation[Dist],$C64:$E64,AssessedValuation[Tif_NonTIF],$A$4))</f>
        <v>4632090</v>
      </c>
      <c r="K64" s="8">
        <f>SUMPRODUCT(SUMIFS(AssessedValuation[100% Commercial],AssessedValuation[Dist],$C64:$E64,AssessedValuation[Tif_NonTIF],$A$4))</f>
        <v>61968451</v>
      </c>
      <c r="L64" s="8">
        <f>SUMPRODUCT(SUMIFS(AssessedValuation[100% Industrial],AssessedValuation[Dist],$C64:$E64,AssessedValuation[Tif_NonTIF],$A$4))</f>
        <v>14669271</v>
      </c>
      <c r="M64" s="8">
        <f>SUMPRODUCT(SUMIFS(AssessedValuation[100% Reserved],AssessedValuation[Dist],$C64:$E64,AssessedValuation[Tif_NonTIF],$A$4))</f>
        <v>0</v>
      </c>
      <c r="N64" s="8">
        <f>SUMPRODUCT(SUMIFS(AssessedValuation[100% Reserved3],AssessedValuation[Dist],$C64,AssessedValuation[Tif_NonTIF],$A$4))</f>
        <v>0</v>
      </c>
      <c r="O64" s="8">
        <f>SUMPRODUCT(SUMIFS(AssessedValuation[100% Railroads],AssessedValuation[Dist],$C64:$E64,AssessedValuation[Tif_NonTIF],$A$4))</f>
        <v>2081886</v>
      </c>
      <c r="P64" s="8">
        <f>SUMPRODUCT(SUMIFS(AssessedValuation[100% Utilities],AssessedValuation[Dist],$C64:$E64,AssessedValuation[Tif_NonTIF],$A$4))</f>
        <v>31286611</v>
      </c>
      <c r="Q64" s="8">
        <f>SUMPRODUCT(SUMIFS(AssessedValuation[100% Other],AssessedValuation[Dist],$C64:$E64,AssessedValuation[Tif_NonTIF],$A$4))</f>
        <v>0</v>
      </c>
      <c r="R64" s="8">
        <f>SUMPRODUCT(SUMIFS(AssessedValuation[100% Gross],AssessedValuation[Dist],$C64:$E64,AssessedValuation[Tif_NonTIF],$A$4))</f>
        <v>488381771</v>
      </c>
      <c r="S64" s="8">
        <f>SUMPRODUCT(SUMIFS(AssessedValuation[100% Military Exempt],AssessedValuation[Dist],$C64:$E64,AssessedValuation[Tif_NonTIF],$A$4))</f>
        <v>657460</v>
      </c>
      <c r="T64" s="8">
        <f>SUMPRODUCT(SUMIFS(AssessedValuation[100% Net],AssessedValuation[Dist],$C64:$E64,AssessedValuation[Tif_NonTIF],$A$4))</f>
        <v>487724311</v>
      </c>
      <c r="U64" s="8">
        <f>SUMPRODUCT(SUMIFS(AssessedValuation[100% Gas &amp; Elec Utilities],AssessedValuation[Dist],$C64:$E64,AssessedValuation[Tif_NonTIF],$A$4))</f>
        <v>17971966</v>
      </c>
      <c r="V64" s="8">
        <f t="shared" si="0"/>
        <v>505696277</v>
      </c>
    </row>
    <row r="65" spans="1:22" x14ac:dyDescent="0.25">
      <c r="A65">
        <v>2024</v>
      </c>
      <c r="B65" t="s">
        <v>1033</v>
      </c>
      <c r="C65" t="s">
        <v>1154</v>
      </c>
      <c r="D65" t="s">
        <v>1756</v>
      </c>
      <c r="E65" t="s">
        <v>1756</v>
      </c>
      <c r="F65" t="s">
        <v>1154</v>
      </c>
      <c r="G65" t="s">
        <v>1155</v>
      </c>
      <c r="H65" s="8">
        <f>SUMPRODUCT(SUMIFS(AssessedValuation[100% Residential],AssessedValuation[Dist],$C65:$E65,AssessedValuation[Tif_NonTIF],$A$4))</f>
        <v>307344986</v>
      </c>
      <c r="I65" s="8">
        <f>SUMPRODUCT(SUMIFS(AssessedValuation[100% Ag Land],AssessedValuation[Dist],$C65:$E65,AssessedValuation[Tif_NonTIF],$A$4))</f>
        <v>124641178</v>
      </c>
      <c r="J65" s="8">
        <f>SUMPRODUCT(SUMIFS(AssessedValuation[100% Ag Building],AssessedValuation[Dist],$C65:$E65,AssessedValuation[Tif_NonTIF],$A$4))</f>
        <v>5907550</v>
      </c>
      <c r="K65" s="8">
        <f>SUMPRODUCT(SUMIFS(AssessedValuation[100% Commercial],AssessedValuation[Dist],$C65:$E65,AssessedValuation[Tif_NonTIF],$A$4))</f>
        <v>48346052</v>
      </c>
      <c r="L65" s="8">
        <f>SUMPRODUCT(SUMIFS(AssessedValuation[100% Industrial],AssessedValuation[Dist],$C65:$E65,AssessedValuation[Tif_NonTIF],$A$4))</f>
        <v>16920820</v>
      </c>
      <c r="M65" s="8">
        <f>SUMPRODUCT(SUMIFS(AssessedValuation[100% Reserved],AssessedValuation[Dist],$C65:$E65,AssessedValuation[Tif_NonTIF],$A$4))</f>
        <v>0</v>
      </c>
      <c r="N65" s="8">
        <f>SUMPRODUCT(SUMIFS(AssessedValuation[100% Reserved3],AssessedValuation[Dist],$C65,AssessedValuation[Tif_NonTIF],$A$4))</f>
        <v>0</v>
      </c>
      <c r="O65" s="8">
        <f>SUMPRODUCT(SUMIFS(AssessedValuation[100% Railroads],AssessedValuation[Dist],$C65:$E65,AssessedValuation[Tif_NonTIF],$A$4))</f>
        <v>0</v>
      </c>
      <c r="P65" s="8">
        <f>SUMPRODUCT(SUMIFS(AssessedValuation[100% Utilities],AssessedValuation[Dist],$C65:$E65,AssessedValuation[Tif_NonTIF],$A$4))</f>
        <v>0</v>
      </c>
      <c r="Q65" s="8">
        <f>SUMPRODUCT(SUMIFS(AssessedValuation[100% Other],AssessedValuation[Dist],$C65:$E65,AssessedValuation[Tif_NonTIF],$A$4))</f>
        <v>0</v>
      </c>
      <c r="R65" s="8">
        <f>SUMPRODUCT(SUMIFS(AssessedValuation[100% Gross],AssessedValuation[Dist],$C65:$E65,AssessedValuation[Tif_NonTIF],$A$4))</f>
        <v>503160586</v>
      </c>
      <c r="S65" s="8">
        <f>SUMPRODUCT(SUMIFS(AssessedValuation[100% Military Exempt],AssessedValuation[Dist],$C65:$E65,AssessedValuation[Tif_NonTIF],$A$4))</f>
        <v>557452</v>
      </c>
      <c r="T65" s="8">
        <f>SUMPRODUCT(SUMIFS(AssessedValuation[100% Net],AssessedValuation[Dist],$C65:$E65,AssessedValuation[Tif_NonTIF],$A$4))</f>
        <v>502603134</v>
      </c>
      <c r="U65" s="8">
        <f>SUMPRODUCT(SUMIFS(AssessedValuation[100% Gas &amp; Elec Utilities],AssessedValuation[Dist],$C65:$E65,AssessedValuation[Tif_NonTIF],$A$4))</f>
        <v>74258536</v>
      </c>
      <c r="V65" s="8">
        <f t="shared" si="0"/>
        <v>576861670</v>
      </c>
    </row>
    <row r="66" spans="1:22" x14ac:dyDescent="0.25">
      <c r="A66">
        <v>2024</v>
      </c>
      <c r="B66" t="s">
        <v>1039</v>
      </c>
      <c r="C66" t="s">
        <v>1156</v>
      </c>
      <c r="D66" t="s">
        <v>1159</v>
      </c>
      <c r="E66" t="s">
        <v>1756</v>
      </c>
      <c r="F66" t="s">
        <v>1156</v>
      </c>
      <c r="G66" t="s">
        <v>1158</v>
      </c>
      <c r="H66" s="8">
        <f>SUMPRODUCT(SUMIFS(AssessedValuation[100% Residential],AssessedValuation[Dist],$C66:$E66,AssessedValuation[Tif_NonTIF],$A$4))</f>
        <v>287188283</v>
      </c>
      <c r="I66" s="8">
        <f>SUMPRODUCT(SUMIFS(AssessedValuation[100% Ag Land],AssessedValuation[Dist],$C66:$E66,AssessedValuation[Tif_NonTIF],$A$4))</f>
        <v>285659760</v>
      </c>
      <c r="J66" s="8">
        <f>SUMPRODUCT(SUMIFS(AssessedValuation[100% Ag Building],AssessedValuation[Dist],$C66:$E66,AssessedValuation[Tif_NonTIF],$A$4))</f>
        <v>28073910</v>
      </c>
      <c r="K66" s="8">
        <f>SUMPRODUCT(SUMIFS(AssessedValuation[100% Commercial],AssessedValuation[Dist],$C66:$E66,AssessedValuation[Tif_NonTIF],$A$4))</f>
        <v>51165463</v>
      </c>
      <c r="L66" s="8">
        <f>SUMPRODUCT(SUMIFS(AssessedValuation[100% Industrial],AssessedValuation[Dist],$C66:$E66,AssessedValuation[Tif_NonTIF],$A$4))</f>
        <v>31780602</v>
      </c>
      <c r="M66" s="8">
        <f>SUMPRODUCT(SUMIFS(AssessedValuation[100% Reserved],AssessedValuation[Dist],$C66:$E66,AssessedValuation[Tif_NonTIF],$A$4))</f>
        <v>0</v>
      </c>
      <c r="N66" s="8">
        <f>SUMPRODUCT(SUMIFS(AssessedValuation[100% Reserved3],AssessedValuation[Dist],$C66,AssessedValuation[Tif_NonTIF],$A$4))</f>
        <v>0</v>
      </c>
      <c r="O66" s="8">
        <f>SUMPRODUCT(SUMIFS(AssessedValuation[100% Railroads],AssessedValuation[Dist],$C66:$E66,AssessedValuation[Tif_NonTIF],$A$4))</f>
        <v>43681750</v>
      </c>
      <c r="P66" s="8">
        <f>SUMPRODUCT(SUMIFS(AssessedValuation[100% Utilities],AssessedValuation[Dist],$C66:$E66,AssessedValuation[Tif_NonTIF],$A$4))</f>
        <v>11332191</v>
      </c>
      <c r="Q66" s="8">
        <f>SUMPRODUCT(SUMIFS(AssessedValuation[100% Other],AssessedValuation[Dist],$C66:$E66,AssessedValuation[Tif_NonTIF],$A$4))</f>
        <v>86</v>
      </c>
      <c r="R66" s="8">
        <f>SUMPRODUCT(SUMIFS(AssessedValuation[100% Gross],AssessedValuation[Dist],$C66:$E66,AssessedValuation[Tif_NonTIF],$A$4))</f>
        <v>738882045</v>
      </c>
      <c r="S66" s="8">
        <f>SUMPRODUCT(SUMIFS(AssessedValuation[100% Military Exempt],AssessedValuation[Dist],$C66:$E66,AssessedValuation[Tif_NonTIF],$A$4))</f>
        <v>455592</v>
      </c>
      <c r="T66" s="8">
        <f>SUMPRODUCT(SUMIFS(AssessedValuation[100% Net],AssessedValuation[Dist],$C66:$E66,AssessedValuation[Tif_NonTIF],$A$4))</f>
        <v>738426453</v>
      </c>
      <c r="U66" s="8">
        <f>SUMPRODUCT(SUMIFS(AssessedValuation[100% Gas &amp; Elec Utilities],AssessedValuation[Dist],$C66:$E66,AssessedValuation[Tif_NonTIF],$A$4))</f>
        <v>30843957</v>
      </c>
      <c r="V66" s="8">
        <f t="shared" si="0"/>
        <v>769270410</v>
      </c>
    </row>
    <row r="67" spans="1:22" x14ac:dyDescent="0.25">
      <c r="A67">
        <v>2024</v>
      </c>
      <c r="B67" t="s">
        <v>1033</v>
      </c>
      <c r="C67" t="s">
        <v>1161</v>
      </c>
      <c r="D67" t="s">
        <v>1756</v>
      </c>
      <c r="E67" t="s">
        <v>1756</v>
      </c>
      <c r="F67" t="s">
        <v>1161</v>
      </c>
      <c r="G67" t="s">
        <v>1162</v>
      </c>
      <c r="H67" s="8">
        <f>SUMPRODUCT(SUMIFS(AssessedValuation[100% Residential],AssessedValuation[Dist],$C67:$E67,AssessedValuation[Tif_NonTIF],$A$4))</f>
        <v>394142103</v>
      </c>
      <c r="I67" s="8">
        <f>SUMPRODUCT(SUMIFS(AssessedValuation[100% Ag Land],AssessedValuation[Dist],$C67:$E67,AssessedValuation[Tif_NonTIF],$A$4))</f>
        <v>79335669</v>
      </c>
      <c r="J67" s="8">
        <f>SUMPRODUCT(SUMIFS(AssessedValuation[100% Ag Building],AssessedValuation[Dist],$C67:$E67,AssessedValuation[Tif_NonTIF],$A$4))</f>
        <v>11291663</v>
      </c>
      <c r="K67" s="8">
        <f>SUMPRODUCT(SUMIFS(AssessedValuation[100% Commercial],AssessedValuation[Dist],$C67:$E67,AssessedValuation[Tif_NonTIF],$A$4))</f>
        <v>70959302</v>
      </c>
      <c r="L67" s="8">
        <f>SUMPRODUCT(SUMIFS(AssessedValuation[100% Industrial],AssessedValuation[Dist],$C67:$E67,AssessedValuation[Tif_NonTIF],$A$4))</f>
        <v>27202720</v>
      </c>
      <c r="M67" s="8">
        <f>SUMPRODUCT(SUMIFS(AssessedValuation[100% Reserved],AssessedValuation[Dist],$C67:$E67,AssessedValuation[Tif_NonTIF],$A$4))</f>
        <v>0</v>
      </c>
      <c r="N67" s="8">
        <f>SUMPRODUCT(SUMIFS(AssessedValuation[100% Reserved3],AssessedValuation[Dist],$C67,AssessedValuation[Tif_NonTIF],$A$4))</f>
        <v>0</v>
      </c>
      <c r="O67" s="8">
        <f>SUMPRODUCT(SUMIFS(AssessedValuation[100% Railroads],AssessedValuation[Dist],$C67:$E67,AssessedValuation[Tif_NonTIF],$A$4))</f>
        <v>19761405</v>
      </c>
      <c r="P67" s="8">
        <f>SUMPRODUCT(SUMIFS(AssessedValuation[100% Utilities],AssessedValuation[Dist],$C67:$E67,AssessedValuation[Tif_NonTIF],$A$4))</f>
        <v>3782797</v>
      </c>
      <c r="Q67" s="8">
        <f>SUMPRODUCT(SUMIFS(AssessedValuation[100% Other],AssessedValuation[Dist],$C67:$E67,AssessedValuation[Tif_NonTIF],$A$4))</f>
        <v>0</v>
      </c>
      <c r="R67" s="8">
        <f>SUMPRODUCT(SUMIFS(AssessedValuation[100% Gross],AssessedValuation[Dist],$C67:$E67,AssessedValuation[Tif_NonTIF],$A$4))</f>
        <v>606475659</v>
      </c>
      <c r="S67" s="8">
        <f>SUMPRODUCT(SUMIFS(AssessedValuation[100% Military Exempt],AssessedValuation[Dist],$C67:$E67,AssessedValuation[Tif_NonTIF],$A$4))</f>
        <v>605912</v>
      </c>
      <c r="T67" s="8">
        <f>SUMPRODUCT(SUMIFS(AssessedValuation[100% Net],AssessedValuation[Dist],$C67:$E67,AssessedValuation[Tif_NonTIF],$A$4))</f>
        <v>605869747</v>
      </c>
      <c r="U67" s="8">
        <f>SUMPRODUCT(SUMIFS(AssessedValuation[100% Gas &amp; Elec Utilities],AssessedValuation[Dist],$C67:$E67,AssessedValuation[Tif_NonTIF],$A$4))</f>
        <v>40873124</v>
      </c>
      <c r="V67" s="8">
        <f t="shared" si="0"/>
        <v>646742871</v>
      </c>
    </row>
    <row r="68" spans="1:22" x14ac:dyDescent="0.25">
      <c r="A68">
        <v>2024</v>
      </c>
      <c r="B68" t="s">
        <v>1031</v>
      </c>
      <c r="C68" t="s">
        <v>1163</v>
      </c>
      <c r="D68" t="s">
        <v>1756</v>
      </c>
      <c r="E68" t="s">
        <v>1756</v>
      </c>
      <c r="F68" t="s">
        <v>1163</v>
      </c>
      <c r="G68" t="s">
        <v>1164</v>
      </c>
      <c r="H68" s="8">
        <f>SUMPRODUCT(SUMIFS(AssessedValuation[100% Residential],AssessedValuation[Dist],$C68:$E68,AssessedValuation[Tif_NonTIF],$A$4))</f>
        <v>107784315</v>
      </c>
      <c r="I68" s="8">
        <f>SUMPRODUCT(SUMIFS(AssessedValuation[100% Ag Land],AssessedValuation[Dist],$C68:$E68,AssessedValuation[Tif_NonTIF],$A$4))</f>
        <v>48850590</v>
      </c>
      <c r="J68" s="8">
        <f>SUMPRODUCT(SUMIFS(AssessedValuation[100% Ag Building],AssessedValuation[Dist],$C68:$E68,AssessedValuation[Tif_NonTIF],$A$4))</f>
        <v>2888060</v>
      </c>
      <c r="K68" s="8">
        <f>SUMPRODUCT(SUMIFS(AssessedValuation[100% Commercial],AssessedValuation[Dist],$C68:$E68,AssessedValuation[Tif_NonTIF],$A$4))</f>
        <v>6168675</v>
      </c>
      <c r="L68" s="8">
        <f>SUMPRODUCT(SUMIFS(AssessedValuation[100% Industrial],AssessedValuation[Dist],$C68:$E68,AssessedValuation[Tif_NonTIF],$A$4))</f>
        <v>1210260</v>
      </c>
      <c r="M68" s="8">
        <f>SUMPRODUCT(SUMIFS(AssessedValuation[100% Reserved],AssessedValuation[Dist],$C68:$E68,AssessedValuation[Tif_NonTIF],$A$4))</f>
        <v>0</v>
      </c>
      <c r="N68" s="8">
        <f>SUMPRODUCT(SUMIFS(AssessedValuation[100% Reserved3],AssessedValuation[Dist],$C68,AssessedValuation[Tif_NonTIF],$A$4))</f>
        <v>0</v>
      </c>
      <c r="O68" s="8">
        <f>SUMPRODUCT(SUMIFS(AssessedValuation[100% Railroads],AssessedValuation[Dist],$C68:$E68,AssessedValuation[Tif_NonTIF],$A$4))</f>
        <v>2122165</v>
      </c>
      <c r="P68" s="8">
        <f>SUMPRODUCT(SUMIFS(AssessedValuation[100% Utilities],AssessedValuation[Dist],$C68:$E68,AssessedValuation[Tif_NonTIF],$A$4))</f>
        <v>269952</v>
      </c>
      <c r="Q68" s="8">
        <f>SUMPRODUCT(SUMIFS(AssessedValuation[100% Other],AssessedValuation[Dist],$C68:$E68,AssessedValuation[Tif_NonTIF],$A$4))</f>
        <v>0</v>
      </c>
      <c r="R68" s="8">
        <f>SUMPRODUCT(SUMIFS(AssessedValuation[100% Gross],AssessedValuation[Dist],$C68:$E68,AssessedValuation[Tif_NonTIF],$A$4))</f>
        <v>169294017</v>
      </c>
      <c r="S68" s="8">
        <f>SUMPRODUCT(SUMIFS(AssessedValuation[100% Military Exempt],AssessedValuation[Dist],$C68:$E68,AssessedValuation[Tif_NonTIF],$A$4))</f>
        <v>200016</v>
      </c>
      <c r="T68" s="8">
        <f>SUMPRODUCT(SUMIFS(AssessedValuation[100% Net],AssessedValuation[Dist],$C68:$E68,AssessedValuation[Tif_NonTIF],$A$4))</f>
        <v>169094001</v>
      </c>
      <c r="U68" s="8">
        <f>SUMPRODUCT(SUMIFS(AssessedValuation[100% Gas &amp; Elec Utilities],AssessedValuation[Dist],$C68:$E68,AssessedValuation[Tif_NonTIF],$A$4))</f>
        <v>12049256</v>
      </c>
      <c r="V68" s="8">
        <f t="shared" si="0"/>
        <v>181143257</v>
      </c>
    </row>
    <row r="69" spans="1:22" x14ac:dyDescent="0.25">
      <c r="A69">
        <v>2024</v>
      </c>
      <c r="B69" t="s">
        <v>1039</v>
      </c>
      <c r="C69" t="s">
        <v>1165</v>
      </c>
      <c r="D69" t="s">
        <v>1756</v>
      </c>
      <c r="E69" t="s">
        <v>1756</v>
      </c>
      <c r="F69" t="s">
        <v>1165</v>
      </c>
      <c r="G69" t="s">
        <v>1166</v>
      </c>
      <c r="H69" s="8">
        <f>SUMPRODUCT(SUMIFS(AssessedValuation[100% Residential],AssessedValuation[Dist],$C69:$E69,AssessedValuation[Tif_NonTIF],$A$4))</f>
        <v>107343831</v>
      </c>
      <c r="I69" s="8">
        <f>SUMPRODUCT(SUMIFS(AssessedValuation[100% Ag Land],AssessedValuation[Dist],$C69:$E69,AssessedValuation[Tif_NonTIF],$A$4))</f>
        <v>192128130</v>
      </c>
      <c r="J69" s="8">
        <f>SUMPRODUCT(SUMIFS(AssessedValuation[100% Ag Building],AssessedValuation[Dist],$C69:$E69,AssessedValuation[Tif_NonTIF],$A$4))</f>
        <v>7874340</v>
      </c>
      <c r="K69" s="8">
        <f>SUMPRODUCT(SUMIFS(AssessedValuation[100% Commercial],AssessedValuation[Dist],$C69:$E69,AssessedValuation[Tif_NonTIF],$A$4))</f>
        <v>22840979</v>
      </c>
      <c r="L69" s="8">
        <f>SUMPRODUCT(SUMIFS(AssessedValuation[100% Industrial],AssessedValuation[Dist],$C69:$E69,AssessedValuation[Tif_NonTIF],$A$4))</f>
        <v>17129291</v>
      </c>
      <c r="M69" s="8">
        <f>SUMPRODUCT(SUMIFS(AssessedValuation[100% Reserved],AssessedValuation[Dist],$C69:$E69,AssessedValuation[Tif_NonTIF],$A$4))</f>
        <v>0</v>
      </c>
      <c r="N69" s="8">
        <f>SUMPRODUCT(SUMIFS(AssessedValuation[100% Reserved3],AssessedValuation[Dist],$C69,AssessedValuation[Tif_NonTIF],$A$4))</f>
        <v>0</v>
      </c>
      <c r="O69" s="8">
        <f>SUMPRODUCT(SUMIFS(AssessedValuation[100% Railroads],AssessedValuation[Dist],$C69:$E69,AssessedValuation[Tif_NonTIF],$A$4))</f>
        <v>1920732</v>
      </c>
      <c r="P69" s="8">
        <f>SUMPRODUCT(SUMIFS(AssessedValuation[100% Utilities],AssessedValuation[Dist],$C69:$E69,AssessedValuation[Tif_NonTIF],$A$4))</f>
        <v>4273328</v>
      </c>
      <c r="Q69" s="8">
        <f>SUMPRODUCT(SUMIFS(AssessedValuation[100% Other],AssessedValuation[Dist],$C69:$E69,AssessedValuation[Tif_NonTIF],$A$4))</f>
        <v>0</v>
      </c>
      <c r="R69" s="8">
        <f>SUMPRODUCT(SUMIFS(AssessedValuation[100% Gross],AssessedValuation[Dist],$C69:$E69,AssessedValuation[Tif_NonTIF],$A$4))</f>
        <v>353510631</v>
      </c>
      <c r="S69" s="8">
        <f>SUMPRODUCT(SUMIFS(AssessedValuation[100% Military Exempt],AssessedValuation[Dist],$C69:$E69,AssessedValuation[Tif_NonTIF],$A$4))</f>
        <v>232773</v>
      </c>
      <c r="T69" s="8">
        <f>SUMPRODUCT(SUMIFS(AssessedValuation[100% Net],AssessedValuation[Dist],$C69:$E69,AssessedValuation[Tif_NonTIF],$A$4))</f>
        <v>353277858</v>
      </c>
      <c r="U69" s="8">
        <f>SUMPRODUCT(SUMIFS(AssessedValuation[100% Gas &amp; Elec Utilities],AssessedValuation[Dist],$C69:$E69,AssessedValuation[Tif_NonTIF],$A$4))</f>
        <v>112749119</v>
      </c>
      <c r="V69" s="8">
        <f t="shared" si="0"/>
        <v>466026977</v>
      </c>
    </row>
    <row r="70" spans="1:22" x14ac:dyDescent="0.25">
      <c r="A70">
        <v>2024</v>
      </c>
      <c r="B70" t="s">
        <v>1054</v>
      </c>
      <c r="C70" t="s">
        <v>1167</v>
      </c>
      <c r="D70" t="s">
        <v>1756</v>
      </c>
      <c r="E70" t="s">
        <v>1756</v>
      </c>
      <c r="F70" t="s">
        <v>1167</v>
      </c>
      <c r="G70" t="s">
        <v>1168</v>
      </c>
      <c r="H70" s="8">
        <f>SUMPRODUCT(SUMIFS(AssessedValuation[100% Residential],AssessedValuation[Dist],$C70:$E70,AssessedValuation[Tif_NonTIF],$A$4))</f>
        <v>419427633</v>
      </c>
      <c r="I70" s="8">
        <f>SUMPRODUCT(SUMIFS(AssessedValuation[100% Ag Land],AssessedValuation[Dist],$C70:$E70,AssessedValuation[Tif_NonTIF],$A$4))</f>
        <v>112877720</v>
      </c>
      <c r="J70" s="8">
        <f>SUMPRODUCT(SUMIFS(AssessedValuation[100% Ag Building],AssessedValuation[Dist],$C70:$E70,AssessedValuation[Tif_NonTIF],$A$4))</f>
        <v>9191408</v>
      </c>
      <c r="K70" s="8">
        <f>SUMPRODUCT(SUMIFS(AssessedValuation[100% Commercial],AssessedValuation[Dist],$C70:$E70,AssessedValuation[Tif_NonTIF],$A$4))</f>
        <v>39111148</v>
      </c>
      <c r="L70" s="8">
        <f>SUMPRODUCT(SUMIFS(AssessedValuation[100% Industrial],AssessedValuation[Dist],$C70:$E70,AssessedValuation[Tif_NonTIF],$A$4))</f>
        <v>13933651</v>
      </c>
      <c r="M70" s="8">
        <f>SUMPRODUCT(SUMIFS(AssessedValuation[100% Reserved],AssessedValuation[Dist],$C70:$E70,AssessedValuation[Tif_NonTIF],$A$4))</f>
        <v>0</v>
      </c>
      <c r="N70" s="8">
        <f>SUMPRODUCT(SUMIFS(AssessedValuation[100% Reserved3],AssessedValuation[Dist],$C70,AssessedValuation[Tif_NonTIF],$A$4))</f>
        <v>0</v>
      </c>
      <c r="O70" s="8">
        <f>SUMPRODUCT(SUMIFS(AssessedValuation[100% Railroads],AssessedValuation[Dist],$C70:$E70,AssessedValuation[Tif_NonTIF],$A$4))</f>
        <v>7148613</v>
      </c>
      <c r="P70" s="8">
        <f>SUMPRODUCT(SUMIFS(AssessedValuation[100% Utilities],AssessedValuation[Dist],$C70:$E70,AssessedValuation[Tif_NonTIF],$A$4))</f>
        <v>3842610</v>
      </c>
      <c r="Q70" s="8">
        <f>SUMPRODUCT(SUMIFS(AssessedValuation[100% Other],AssessedValuation[Dist],$C70:$E70,AssessedValuation[Tif_NonTIF],$A$4))</f>
        <v>0</v>
      </c>
      <c r="R70" s="8">
        <f>SUMPRODUCT(SUMIFS(AssessedValuation[100% Gross],AssessedValuation[Dist],$C70:$E70,AssessedValuation[Tif_NonTIF],$A$4))</f>
        <v>605532783</v>
      </c>
      <c r="S70" s="8">
        <f>SUMPRODUCT(SUMIFS(AssessedValuation[100% Military Exempt],AssessedValuation[Dist],$C70:$E70,AssessedValuation[Tif_NonTIF],$A$4))</f>
        <v>559304</v>
      </c>
      <c r="T70" s="8">
        <f>SUMPRODUCT(SUMIFS(AssessedValuation[100% Net],AssessedValuation[Dist],$C70:$E70,AssessedValuation[Tif_NonTIF],$A$4))</f>
        <v>604973479</v>
      </c>
      <c r="U70" s="8">
        <f>SUMPRODUCT(SUMIFS(AssessedValuation[100% Gas &amp; Elec Utilities],AssessedValuation[Dist],$C70:$E70,AssessedValuation[Tif_NonTIF],$A$4))</f>
        <v>43219277</v>
      </c>
      <c r="V70" s="8">
        <f t="shared" si="0"/>
        <v>648192756</v>
      </c>
    </row>
    <row r="71" spans="1:22" x14ac:dyDescent="0.25">
      <c r="A71">
        <v>2024</v>
      </c>
      <c r="B71" t="s">
        <v>1045</v>
      </c>
      <c r="C71" t="s">
        <v>1171</v>
      </c>
      <c r="D71" t="s">
        <v>1169</v>
      </c>
      <c r="E71" t="s">
        <v>1756</v>
      </c>
      <c r="F71" t="s">
        <v>1171</v>
      </c>
      <c r="G71" t="s">
        <v>1172</v>
      </c>
      <c r="H71" s="8">
        <f>SUMPRODUCT(SUMIFS(AssessedValuation[100% Residential],AssessedValuation[Dist],$C71:$E71,AssessedValuation[Tif_NonTIF],$A$4))</f>
        <v>1505039556</v>
      </c>
      <c r="I71" s="8">
        <f>SUMPRODUCT(SUMIFS(AssessedValuation[100% Ag Land],AssessedValuation[Dist],$C71:$E71,AssessedValuation[Tif_NonTIF],$A$4))</f>
        <v>86583564</v>
      </c>
      <c r="J71" s="8">
        <f>SUMPRODUCT(SUMIFS(AssessedValuation[100% Ag Building],AssessedValuation[Dist],$C71:$E71,AssessedValuation[Tif_NonTIF],$A$4))</f>
        <v>4128632</v>
      </c>
      <c r="K71" s="8">
        <f>SUMPRODUCT(SUMIFS(AssessedValuation[100% Commercial],AssessedValuation[Dist],$C71:$E71,AssessedValuation[Tif_NonTIF],$A$4))</f>
        <v>465207924</v>
      </c>
      <c r="L71" s="8">
        <f>SUMPRODUCT(SUMIFS(AssessedValuation[100% Industrial],AssessedValuation[Dist],$C71:$E71,AssessedValuation[Tif_NonTIF],$A$4))</f>
        <v>44586535</v>
      </c>
      <c r="M71" s="8">
        <f>SUMPRODUCT(SUMIFS(AssessedValuation[100% Reserved],AssessedValuation[Dist],$C71:$E71,AssessedValuation[Tif_NonTIF],$A$4))</f>
        <v>0</v>
      </c>
      <c r="N71" s="8">
        <f>SUMPRODUCT(SUMIFS(AssessedValuation[100% Reserved3],AssessedValuation[Dist],$C71,AssessedValuation[Tif_NonTIF],$A$4))</f>
        <v>0</v>
      </c>
      <c r="O71" s="8">
        <f>SUMPRODUCT(SUMIFS(AssessedValuation[100% Railroads],AssessedValuation[Dist],$C71:$E71,AssessedValuation[Tif_NonTIF],$A$4))</f>
        <v>22388977</v>
      </c>
      <c r="P71" s="8">
        <f>SUMPRODUCT(SUMIFS(AssessedValuation[100% Utilities],AssessedValuation[Dist],$C71:$E71,AssessedValuation[Tif_NonTIF],$A$4))</f>
        <v>6487012</v>
      </c>
      <c r="Q71" s="8">
        <f>SUMPRODUCT(SUMIFS(AssessedValuation[100% Other],AssessedValuation[Dist],$C71:$E71,AssessedValuation[Tif_NonTIF],$A$4))</f>
        <v>0</v>
      </c>
      <c r="R71" s="8">
        <f>SUMPRODUCT(SUMIFS(AssessedValuation[100% Gross],AssessedValuation[Dist],$C71:$E71,AssessedValuation[Tif_NonTIF],$A$4))</f>
        <v>2134422200</v>
      </c>
      <c r="S71" s="8">
        <f>SUMPRODUCT(SUMIFS(AssessedValuation[100% Military Exempt],AssessedValuation[Dist],$C71:$E71,AssessedValuation[Tif_NonTIF],$A$4))</f>
        <v>748700</v>
      </c>
      <c r="T71" s="8">
        <f>SUMPRODUCT(SUMIFS(AssessedValuation[100% Net],AssessedValuation[Dist],$C71:$E71,AssessedValuation[Tif_NonTIF],$A$4))</f>
        <v>2133673500</v>
      </c>
      <c r="U71" s="8">
        <f>SUMPRODUCT(SUMIFS(AssessedValuation[100% Gas &amp; Elec Utilities],AssessedValuation[Dist],$C71:$E71,AssessedValuation[Tif_NonTIF],$A$4))</f>
        <v>67565748</v>
      </c>
      <c r="V71" s="8">
        <f t="shared" si="0"/>
        <v>2201239248</v>
      </c>
    </row>
    <row r="72" spans="1:22" x14ac:dyDescent="0.25">
      <c r="A72">
        <v>2024</v>
      </c>
      <c r="B72" t="s">
        <v>1031</v>
      </c>
      <c r="C72" t="s">
        <v>1173</v>
      </c>
      <c r="D72" t="s">
        <v>1756</v>
      </c>
      <c r="E72" t="s">
        <v>1756</v>
      </c>
      <c r="F72" t="s">
        <v>1173</v>
      </c>
      <c r="G72" t="s">
        <v>1174</v>
      </c>
      <c r="H72" s="8">
        <f>SUMPRODUCT(SUMIFS(AssessedValuation[100% Residential],AssessedValuation[Dist],$C72:$E72,AssessedValuation[Tif_NonTIF],$A$4))</f>
        <v>1331227583</v>
      </c>
      <c r="I72" s="8">
        <f>SUMPRODUCT(SUMIFS(AssessedValuation[100% Ag Land],AssessedValuation[Dist],$C72:$E72,AssessedValuation[Tif_NonTIF],$A$4))</f>
        <v>61707040</v>
      </c>
      <c r="J72" s="8">
        <f>SUMPRODUCT(SUMIFS(AssessedValuation[100% Ag Building],AssessedValuation[Dist],$C72:$E72,AssessedValuation[Tif_NonTIF],$A$4))</f>
        <v>3410700</v>
      </c>
      <c r="K72" s="8">
        <f>SUMPRODUCT(SUMIFS(AssessedValuation[100% Commercial],AssessedValuation[Dist],$C72:$E72,AssessedValuation[Tif_NonTIF],$A$4))</f>
        <v>171881429</v>
      </c>
      <c r="L72" s="8">
        <f>SUMPRODUCT(SUMIFS(AssessedValuation[100% Industrial],AssessedValuation[Dist],$C72:$E72,AssessedValuation[Tif_NonTIF],$A$4))</f>
        <v>14541600</v>
      </c>
      <c r="M72" s="8">
        <f>SUMPRODUCT(SUMIFS(AssessedValuation[100% Reserved],AssessedValuation[Dist],$C72:$E72,AssessedValuation[Tif_NonTIF],$A$4))</f>
        <v>0</v>
      </c>
      <c r="N72" s="8">
        <f>SUMPRODUCT(SUMIFS(AssessedValuation[100% Reserved3],AssessedValuation[Dist],$C72,AssessedValuation[Tif_NonTIF],$A$4))</f>
        <v>0</v>
      </c>
      <c r="O72" s="8">
        <f>SUMPRODUCT(SUMIFS(AssessedValuation[100% Railroads],AssessedValuation[Dist],$C72:$E72,AssessedValuation[Tif_NonTIF],$A$4))</f>
        <v>2786551</v>
      </c>
      <c r="P72" s="8">
        <f>SUMPRODUCT(SUMIFS(AssessedValuation[100% Utilities],AssessedValuation[Dist],$C72:$E72,AssessedValuation[Tif_NonTIF],$A$4))</f>
        <v>21736325</v>
      </c>
      <c r="Q72" s="8">
        <f>SUMPRODUCT(SUMIFS(AssessedValuation[100% Other],AssessedValuation[Dist],$C72:$E72,AssessedValuation[Tif_NonTIF],$A$4))</f>
        <v>0</v>
      </c>
      <c r="R72" s="8">
        <f>SUMPRODUCT(SUMIFS(AssessedValuation[100% Gross],AssessedValuation[Dist],$C72:$E72,AssessedValuation[Tif_NonTIF],$A$4))</f>
        <v>1607291228</v>
      </c>
      <c r="S72" s="8">
        <f>SUMPRODUCT(SUMIFS(AssessedValuation[100% Military Exempt],AssessedValuation[Dist],$C72:$E72,AssessedValuation[Tif_NonTIF],$A$4))</f>
        <v>700056</v>
      </c>
      <c r="T72" s="8">
        <f>SUMPRODUCT(SUMIFS(AssessedValuation[100% Net],AssessedValuation[Dist],$C72:$E72,AssessedValuation[Tif_NonTIF],$A$4))</f>
        <v>1606591172</v>
      </c>
      <c r="U72" s="8">
        <f>SUMPRODUCT(SUMIFS(AssessedValuation[100% Gas &amp; Elec Utilities],AssessedValuation[Dist],$C72:$E72,AssessedValuation[Tif_NonTIF],$A$4))</f>
        <v>1140144309</v>
      </c>
      <c r="V72" s="8">
        <f t="shared" ref="V72:V135" si="1">SUM(T72:U72)</f>
        <v>2746735481</v>
      </c>
    </row>
    <row r="73" spans="1:22" x14ac:dyDescent="0.25">
      <c r="A73">
        <v>2024</v>
      </c>
      <c r="B73" t="s">
        <v>1064</v>
      </c>
      <c r="C73" t="s">
        <v>1175</v>
      </c>
      <c r="D73" t="s">
        <v>1756</v>
      </c>
      <c r="E73" t="s">
        <v>1756</v>
      </c>
      <c r="F73" t="s">
        <v>1175</v>
      </c>
      <c r="G73" t="s">
        <v>1176</v>
      </c>
      <c r="H73" s="8">
        <f>SUMPRODUCT(SUMIFS(AssessedValuation[100% Residential],AssessedValuation[Dist],$C73:$E73,AssessedValuation[Tif_NonTIF],$A$4))</f>
        <v>908327054</v>
      </c>
      <c r="I73" s="8">
        <f>SUMPRODUCT(SUMIFS(AssessedValuation[100% Ag Land],AssessedValuation[Dist],$C73:$E73,AssessedValuation[Tif_NonTIF],$A$4))</f>
        <v>7093557</v>
      </c>
      <c r="J73" s="8">
        <f>SUMPRODUCT(SUMIFS(AssessedValuation[100% Ag Building],AssessedValuation[Dist],$C73:$E73,AssessedValuation[Tif_NonTIF],$A$4))</f>
        <v>717520</v>
      </c>
      <c r="K73" s="8">
        <f>SUMPRODUCT(SUMIFS(AssessedValuation[100% Commercial],AssessedValuation[Dist],$C73:$E73,AssessedValuation[Tif_NonTIF],$A$4))</f>
        <v>268709283</v>
      </c>
      <c r="L73" s="8">
        <f>SUMPRODUCT(SUMIFS(AssessedValuation[100% Industrial],AssessedValuation[Dist],$C73:$E73,AssessedValuation[Tif_NonTIF],$A$4))</f>
        <v>149763251</v>
      </c>
      <c r="M73" s="8">
        <f>SUMPRODUCT(SUMIFS(AssessedValuation[100% Reserved],AssessedValuation[Dist],$C73:$E73,AssessedValuation[Tif_NonTIF],$A$4))</f>
        <v>0</v>
      </c>
      <c r="N73" s="8">
        <f>SUMPRODUCT(SUMIFS(AssessedValuation[100% Reserved3],AssessedValuation[Dist],$C73,AssessedValuation[Tif_NonTIF],$A$4))</f>
        <v>0</v>
      </c>
      <c r="O73" s="8">
        <f>SUMPRODUCT(SUMIFS(AssessedValuation[100% Railroads],AssessedValuation[Dist],$C73:$E73,AssessedValuation[Tif_NonTIF],$A$4))</f>
        <v>8382296</v>
      </c>
      <c r="P73" s="8">
        <f>SUMPRODUCT(SUMIFS(AssessedValuation[100% Utilities],AssessedValuation[Dist],$C73:$E73,AssessedValuation[Tif_NonTIF],$A$4))</f>
        <v>0</v>
      </c>
      <c r="Q73" s="8">
        <f>SUMPRODUCT(SUMIFS(AssessedValuation[100% Other],AssessedValuation[Dist],$C73:$E73,AssessedValuation[Tif_NonTIF],$A$4))</f>
        <v>424410</v>
      </c>
      <c r="R73" s="8">
        <f>SUMPRODUCT(SUMIFS(AssessedValuation[100% Gross],AssessedValuation[Dist],$C73:$E73,AssessedValuation[Tif_NonTIF],$A$4))</f>
        <v>1343417371</v>
      </c>
      <c r="S73" s="8">
        <f>SUMPRODUCT(SUMIFS(AssessedValuation[100% Military Exempt],AssessedValuation[Dist],$C73:$E73,AssessedValuation[Tif_NonTIF],$A$4))</f>
        <v>2059424</v>
      </c>
      <c r="T73" s="8">
        <f>SUMPRODUCT(SUMIFS(AssessedValuation[100% Net],AssessedValuation[Dist],$C73:$E73,AssessedValuation[Tif_NonTIF],$A$4))</f>
        <v>1341357947</v>
      </c>
      <c r="U73" s="8">
        <f>SUMPRODUCT(SUMIFS(AssessedValuation[100% Gas &amp; Elec Utilities],AssessedValuation[Dist],$C73:$E73,AssessedValuation[Tif_NonTIF],$A$4))</f>
        <v>259858259</v>
      </c>
      <c r="V73" s="8">
        <f t="shared" si="1"/>
        <v>1601216206</v>
      </c>
    </row>
    <row r="74" spans="1:22" x14ac:dyDescent="0.25">
      <c r="A74">
        <v>2024</v>
      </c>
      <c r="B74" t="s">
        <v>1026</v>
      </c>
      <c r="C74" t="s">
        <v>1177</v>
      </c>
      <c r="D74" t="s">
        <v>1756</v>
      </c>
      <c r="E74" t="s">
        <v>1756</v>
      </c>
      <c r="F74" t="s">
        <v>1177</v>
      </c>
      <c r="G74" t="s">
        <v>1178</v>
      </c>
      <c r="H74" s="8">
        <f>SUMPRODUCT(SUMIFS(AssessedValuation[100% Residential],AssessedValuation[Dist],$C74:$E74,AssessedValuation[Tif_NonTIF],$A$4))</f>
        <v>263858723</v>
      </c>
      <c r="I74" s="8">
        <f>SUMPRODUCT(SUMIFS(AssessedValuation[100% Ag Land],AssessedValuation[Dist],$C74:$E74,AssessedValuation[Tif_NonTIF],$A$4))</f>
        <v>84096670</v>
      </c>
      <c r="J74" s="8">
        <f>SUMPRODUCT(SUMIFS(AssessedValuation[100% Ag Building],AssessedValuation[Dist],$C74:$E74,AssessedValuation[Tif_NonTIF],$A$4))</f>
        <v>2161650</v>
      </c>
      <c r="K74" s="8">
        <f>SUMPRODUCT(SUMIFS(AssessedValuation[100% Commercial],AssessedValuation[Dist],$C74:$E74,AssessedValuation[Tif_NonTIF],$A$4))</f>
        <v>25369170</v>
      </c>
      <c r="L74" s="8">
        <f>SUMPRODUCT(SUMIFS(AssessedValuation[100% Industrial],AssessedValuation[Dist],$C74:$E74,AssessedValuation[Tif_NonTIF],$A$4))</f>
        <v>1023890</v>
      </c>
      <c r="M74" s="8">
        <f>SUMPRODUCT(SUMIFS(AssessedValuation[100% Reserved],AssessedValuation[Dist],$C74:$E74,AssessedValuation[Tif_NonTIF],$A$4))</f>
        <v>0</v>
      </c>
      <c r="N74" s="8">
        <f>SUMPRODUCT(SUMIFS(AssessedValuation[100% Reserved3],AssessedValuation[Dist],$C74,AssessedValuation[Tif_NonTIF],$A$4))</f>
        <v>0</v>
      </c>
      <c r="O74" s="8">
        <f>SUMPRODUCT(SUMIFS(AssessedValuation[100% Railroads],AssessedValuation[Dist],$C74:$E74,AssessedValuation[Tif_NonTIF],$A$4))</f>
        <v>2786350</v>
      </c>
      <c r="P74" s="8">
        <f>SUMPRODUCT(SUMIFS(AssessedValuation[100% Utilities],AssessedValuation[Dist],$C74:$E74,AssessedValuation[Tif_NonTIF],$A$4))</f>
        <v>35117092</v>
      </c>
      <c r="Q74" s="8">
        <f>SUMPRODUCT(SUMIFS(AssessedValuation[100% Other],AssessedValuation[Dist],$C74:$E74,AssessedValuation[Tif_NonTIF],$A$4))</f>
        <v>0</v>
      </c>
      <c r="R74" s="8">
        <f>SUMPRODUCT(SUMIFS(AssessedValuation[100% Gross],AssessedValuation[Dist],$C74:$E74,AssessedValuation[Tif_NonTIF],$A$4))</f>
        <v>414413545</v>
      </c>
      <c r="S74" s="8">
        <f>SUMPRODUCT(SUMIFS(AssessedValuation[100% Military Exempt],AssessedValuation[Dist],$C74:$E74,AssessedValuation[Tif_NonTIF],$A$4))</f>
        <v>292616</v>
      </c>
      <c r="T74" s="8">
        <f>SUMPRODUCT(SUMIFS(AssessedValuation[100% Net],AssessedValuation[Dist],$C74:$E74,AssessedValuation[Tif_NonTIF],$A$4))</f>
        <v>414120929</v>
      </c>
      <c r="U74" s="8">
        <f>SUMPRODUCT(SUMIFS(AssessedValuation[100% Gas &amp; Elec Utilities],AssessedValuation[Dist],$C74:$E74,AssessedValuation[Tif_NonTIF],$A$4))</f>
        <v>18374876</v>
      </c>
      <c r="V74" s="8">
        <f t="shared" si="1"/>
        <v>432495805</v>
      </c>
    </row>
    <row r="75" spans="1:22" x14ac:dyDescent="0.25">
      <c r="A75">
        <v>2024</v>
      </c>
      <c r="B75" t="s">
        <v>1045</v>
      </c>
      <c r="C75" t="s">
        <v>1179</v>
      </c>
      <c r="D75" t="s">
        <v>1756</v>
      </c>
      <c r="E75" t="s">
        <v>1756</v>
      </c>
      <c r="F75" t="s">
        <v>1179</v>
      </c>
      <c r="G75" t="s">
        <v>1181</v>
      </c>
      <c r="H75" s="8">
        <f>SUMPRODUCT(SUMIFS(AssessedValuation[100% Residential],AssessedValuation[Dist],$C75:$E75,AssessedValuation[Tif_NonTIF],$A$4))</f>
        <v>2198037825</v>
      </c>
      <c r="I75" s="8">
        <f>SUMPRODUCT(SUMIFS(AssessedValuation[100% Ag Land],AssessedValuation[Dist],$C75:$E75,AssessedValuation[Tif_NonTIF],$A$4))</f>
        <v>80152747</v>
      </c>
      <c r="J75" s="8">
        <f>SUMPRODUCT(SUMIFS(AssessedValuation[100% Ag Building],AssessedValuation[Dist],$C75:$E75,AssessedValuation[Tif_NonTIF],$A$4))</f>
        <v>6524900</v>
      </c>
      <c r="K75" s="8">
        <f>SUMPRODUCT(SUMIFS(AssessedValuation[100% Commercial],AssessedValuation[Dist],$C75:$E75,AssessedValuation[Tif_NonTIF],$A$4))</f>
        <v>755982317</v>
      </c>
      <c r="L75" s="8">
        <f>SUMPRODUCT(SUMIFS(AssessedValuation[100% Industrial],AssessedValuation[Dist],$C75:$E75,AssessedValuation[Tif_NonTIF],$A$4))</f>
        <v>359782693</v>
      </c>
      <c r="M75" s="8">
        <f>SUMPRODUCT(SUMIFS(AssessedValuation[100% Reserved],AssessedValuation[Dist],$C75:$E75,AssessedValuation[Tif_NonTIF],$A$4))</f>
        <v>0</v>
      </c>
      <c r="N75" s="8">
        <f>SUMPRODUCT(SUMIFS(AssessedValuation[100% Reserved3],AssessedValuation[Dist],$C75,AssessedValuation[Tif_NonTIF],$A$4))</f>
        <v>0</v>
      </c>
      <c r="O75" s="8">
        <f>SUMPRODUCT(SUMIFS(AssessedValuation[100% Railroads],AssessedValuation[Dist],$C75:$E75,AssessedValuation[Tif_NonTIF],$A$4))</f>
        <v>43555095</v>
      </c>
      <c r="P75" s="8">
        <f>SUMPRODUCT(SUMIFS(AssessedValuation[100% Utilities],AssessedValuation[Dist],$C75:$E75,AssessedValuation[Tif_NonTIF],$A$4))</f>
        <v>14064819</v>
      </c>
      <c r="Q75" s="8">
        <f>SUMPRODUCT(SUMIFS(AssessedValuation[100% Other],AssessedValuation[Dist],$C75:$E75,AssessedValuation[Tif_NonTIF],$A$4))</f>
        <v>0</v>
      </c>
      <c r="R75" s="8">
        <f>SUMPRODUCT(SUMIFS(AssessedValuation[100% Gross],AssessedValuation[Dist],$C75:$E75,AssessedValuation[Tif_NonTIF],$A$4))</f>
        <v>3458100396</v>
      </c>
      <c r="S75" s="8">
        <f>SUMPRODUCT(SUMIFS(AssessedValuation[100% Military Exempt],AssessedValuation[Dist],$C75:$E75,AssessedValuation[Tif_NonTIF],$A$4))</f>
        <v>1700136</v>
      </c>
      <c r="T75" s="8">
        <f>SUMPRODUCT(SUMIFS(AssessedValuation[100% Net],AssessedValuation[Dist],$C75:$E75,AssessedValuation[Tif_NonTIF],$A$4))</f>
        <v>3456400260</v>
      </c>
      <c r="U75" s="8">
        <f>SUMPRODUCT(SUMIFS(AssessedValuation[100% Gas &amp; Elec Utilities],AssessedValuation[Dist],$C75:$E75,AssessedValuation[Tif_NonTIF],$A$4))</f>
        <v>617063306</v>
      </c>
      <c r="V75" s="8">
        <f t="shared" si="1"/>
        <v>4073463566</v>
      </c>
    </row>
    <row r="76" spans="1:22" x14ac:dyDescent="0.25">
      <c r="A76">
        <v>2024</v>
      </c>
      <c r="B76" t="s">
        <v>1026</v>
      </c>
      <c r="C76" t="s">
        <v>1182</v>
      </c>
      <c r="D76" t="s">
        <v>1756</v>
      </c>
      <c r="E76" t="s">
        <v>1756</v>
      </c>
      <c r="F76" t="s">
        <v>1182</v>
      </c>
      <c r="G76" t="s">
        <v>1183</v>
      </c>
      <c r="H76" s="8">
        <f>SUMPRODUCT(SUMIFS(AssessedValuation[100% Residential],AssessedValuation[Dist],$C76:$E76,AssessedValuation[Tif_NonTIF],$A$4))</f>
        <v>185960482</v>
      </c>
      <c r="I76" s="8">
        <f>SUMPRODUCT(SUMIFS(AssessedValuation[100% Ag Land],AssessedValuation[Dist],$C76:$E76,AssessedValuation[Tif_NonTIF],$A$4))</f>
        <v>92021890</v>
      </c>
      <c r="J76" s="8">
        <f>SUMPRODUCT(SUMIFS(AssessedValuation[100% Ag Building],AssessedValuation[Dist],$C76:$E76,AssessedValuation[Tif_NonTIF],$A$4))</f>
        <v>3326440</v>
      </c>
      <c r="K76" s="8">
        <f>SUMPRODUCT(SUMIFS(AssessedValuation[100% Commercial],AssessedValuation[Dist],$C76:$E76,AssessedValuation[Tif_NonTIF],$A$4))</f>
        <v>6926953</v>
      </c>
      <c r="L76" s="8">
        <f>SUMPRODUCT(SUMIFS(AssessedValuation[100% Industrial],AssessedValuation[Dist],$C76:$E76,AssessedValuation[Tif_NonTIF],$A$4))</f>
        <v>436780</v>
      </c>
      <c r="M76" s="8">
        <f>SUMPRODUCT(SUMIFS(AssessedValuation[100% Reserved],AssessedValuation[Dist],$C76:$E76,AssessedValuation[Tif_NonTIF],$A$4))</f>
        <v>0</v>
      </c>
      <c r="N76" s="8">
        <f>SUMPRODUCT(SUMIFS(AssessedValuation[100% Reserved3],AssessedValuation[Dist],$C76,AssessedValuation[Tif_NonTIF],$A$4))</f>
        <v>0</v>
      </c>
      <c r="O76" s="8">
        <f>SUMPRODUCT(SUMIFS(AssessedValuation[100% Railroads],AssessedValuation[Dist],$C76:$E76,AssessedValuation[Tif_NonTIF],$A$4))</f>
        <v>0</v>
      </c>
      <c r="P76" s="8">
        <f>SUMPRODUCT(SUMIFS(AssessedValuation[100% Utilities],AssessedValuation[Dist],$C76:$E76,AssessedValuation[Tif_NonTIF],$A$4))</f>
        <v>12474420</v>
      </c>
      <c r="Q76" s="8">
        <f>SUMPRODUCT(SUMIFS(AssessedValuation[100% Other],AssessedValuation[Dist],$C76:$E76,AssessedValuation[Tif_NonTIF],$A$4))</f>
        <v>0</v>
      </c>
      <c r="R76" s="8">
        <f>SUMPRODUCT(SUMIFS(AssessedValuation[100% Gross],AssessedValuation[Dist],$C76:$E76,AssessedValuation[Tif_NonTIF],$A$4))</f>
        <v>301146965</v>
      </c>
      <c r="S76" s="8">
        <f>SUMPRODUCT(SUMIFS(AssessedValuation[100% Military Exempt],AssessedValuation[Dist],$C76:$E76,AssessedValuation[Tif_NonTIF],$A$4))</f>
        <v>196260</v>
      </c>
      <c r="T76" s="8">
        <f>SUMPRODUCT(SUMIFS(AssessedValuation[100% Net],AssessedValuation[Dist],$C76:$E76,AssessedValuation[Tif_NonTIF],$A$4))</f>
        <v>300950705</v>
      </c>
      <c r="U76" s="8">
        <f>SUMPRODUCT(SUMIFS(AssessedValuation[100% Gas &amp; Elec Utilities],AssessedValuation[Dist],$C76:$E76,AssessedValuation[Tif_NonTIF],$A$4))</f>
        <v>20046853</v>
      </c>
      <c r="V76" s="8">
        <f t="shared" si="1"/>
        <v>320997558</v>
      </c>
    </row>
    <row r="77" spans="1:22" x14ac:dyDescent="0.25">
      <c r="A77">
        <v>2024</v>
      </c>
      <c r="B77" t="s">
        <v>1026</v>
      </c>
      <c r="C77" t="s">
        <v>1184</v>
      </c>
      <c r="D77" t="s">
        <v>1756</v>
      </c>
      <c r="E77" t="s">
        <v>1756</v>
      </c>
      <c r="F77" t="s">
        <v>1184</v>
      </c>
      <c r="G77" t="s">
        <v>1185</v>
      </c>
      <c r="H77" s="8">
        <f>SUMPRODUCT(SUMIFS(AssessedValuation[100% Residential],AssessedValuation[Dist],$C77:$E77,AssessedValuation[Tif_NonTIF],$A$4))</f>
        <v>178078905</v>
      </c>
      <c r="I77" s="8">
        <f>SUMPRODUCT(SUMIFS(AssessedValuation[100% Ag Land],AssessedValuation[Dist],$C77:$E77,AssessedValuation[Tif_NonTIF],$A$4))</f>
        <v>160724200</v>
      </c>
      <c r="J77" s="8">
        <f>SUMPRODUCT(SUMIFS(AssessedValuation[100% Ag Building],AssessedValuation[Dist],$C77:$E77,AssessedValuation[Tif_NonTIF],$A$4))</f>
        <v>5603900</v>
      </c>
      <c r="K77" s="8">
        <f>SUMPRODUCT(SUMIFS(AssessedValuation[100% Commercial],AssessedValuation[Dist],$C77:$E77,AssessedValuation[Tif_NonTIF],$A$4))</f>
        <v>15815689</v>
      </c>
      <c r="L77" s="8">
        <f>SUMPRODUCT(SUMIFS(AssessedValuation[100% Industrial],AssessedValuation[Dist],$C77:$E77,AssessedValuation[Tif_NonTIF],$A$4))</f>
        <v>62000233</v>
      </c>
      <c r="M77" s="8">
        <f>SUMPRODUCT(SUMIFS(AssessedValuation[100% Reserved],AssessedValuation[Dist],$C77:$E77,AssessedValuation[Tif_NonTIF],$A$4))</f>
        <v>0</v>
      </c>
      <c r="N77" s="8">
        <f>SUMPRODUCT(SUMIFS(AssessedValuation[100% Reserved3],AssessedValuation[Dist],$C77,AssessedValuation[Tif_NonTIF],$A$4))</f>
        <v>0</v>
      </c>
      <c r="O77" s="8">
        <f>SUMPRODUCT(SUMIFS(AssessedValuation[100% Railroads],AssessedValuation[Dist],$C77:$E77,AssessedValuation[Tif_NonTIF],$A$4))</f>
        <v>17408273</v>
      </c>
      <c r="P77" s="8">
        <f>SUMPRODUCT(SUMIFS(AssessedValuation[100% Utilities],AssessedValuation[Dist],$C77:$E77,AssessedValuation[Tif_NonTIF],$A$4))</f>
        <v>583710</v>
      </c>
      <c r="Q77" s="8">
        <f>SUMPRODUCT(SUMIFS(AssessedValuation[100% Other],AssessedValuation[Dist],$C77:$E77,AssessedValuation[Tif_NonTIF],$A$4))</f>
        <v>0</v>
      </c>
      <c r="R77" s="8">
        <f>SUMPRODUCT(SUMIFS(AssessedValuation[100% Gross],AssessedValuation[Dist],$C77:$E77,AssessedValuation[Tif_NonTIF],$A$4))</f>
        <v>440214910</v>
      </c>
      <c r="S77" s="8">
        <f>SUMPRODUCT(SUMIFS(AssessedValuation[100% Military Exempt],AssessedValuation[Dist],$C77:$E77,AssessedValuation[Tif_NonTIF],$A$4))</f>
        <v>218536</v>
      </c>
      <c r="T77" s="8">
        <f>SUMPRODUCT(SUMIFS(AssessedValuation[100% Net],AssessedValuation[Dist],$C77:$E77,AssessedValuation[Tif_NonTIF],$A$4))</f>
        <v>439996374</v>
      </c>
      <c r="U77" s="8">
        <f>SUMPRODUCT(SUMIFS(AssessedValuation[100% Gas &amp; Elec Utilities],AssessedValuation[Dist],$C77:$E77,AssessedValuation[Tif_NonTIF],$A$4))</f>
        <v>37956669</v>
      </c>
      <c r="V77" s="8">
        <f t="shared" si="1"/>
        <v>477953043</v>
      </c>
    </row>
    <row r="78" spans="1:22" x14ac:dyDescent="0.25">
      <c r="A78">
        <v>2024</v>
      </c>
      <c r="B78" t="s">
        <v>1064</v>
      </c>
      <c r="C78" t="s">
        <v>1186</v>
      </c>
      <c r="D78" t="s">
        <v>1756</v>
      </c>
      <c r="E78" t="s">
        <v>1756</v>
      </c>
      <c r="F78" t="s">
        <v>1186</v>
      </c>
      <c r="G78" t="s">
        <v>1187</v>
      </c>
      <c r="H78" s="8">
        <f>SUMPRODUCT(SUMIFS(AssessedValuation[100% Residential],AssessedValuation[Dist],$C78:$E78,AssessedValuation[Tif_NonTIF],$A$4))</f>
        <v>166265821</v>
      </c>
      <c r="I78" s="8">
        <f>SUMPRODUCT(SUMIFS(AssessedValuation[100% Ag Land],AssessedValuation[Dist],$C78:$E78,AssessedValuation[Tif_NonTIF],$A$4))</f>
        <v>87862970</v>
      </c>
      <c r="J78" s="8">
        <f>SUMPRODUCT(SUMIFS(AssessedValuation[100% Ag Building],AssessedValuation[Dist],$C78:$E78,AssessedValuation[Tif_NonTIF],$A$4))</f>
        <v>6496480</v>
      </c>
      <c r="K78" s="8">
        <f>SUMPRODUCT(SUMIFS(AssessedValuation[100% Commercial],AssessedValuation[Dist],$C78:$E78,AssessedValuation[Tif_NonTIF],$A$4))</f>
        <v>13411822</v>
      </c>
      <c r="L78" s="8">
        <f>SUMPRODUCT(SUMIFS(AssessedValuation[100% Industrial],AssessedValuation[Dist],$C78:$E78,AssessedValuation[Tif_NonTIF],$A$4))</f>
        <v>8456765</v>
      </c>
      <c r="M78" s="8">
        <f>SUMPRODUCT(SUMIFS(AssessedValuation[100% Reserved],AssessedValuation[Dist],$C78:$E78,AssessedValuation[Tif_NonTIF],$A$4))</f>
        <v>0</v>
      </c>
      <c r="N78" s="8">
        <f>SUMPRODUCT(SUMIFS(AssessedValuation[100% Reserved3],AssessedValuation[Dist],$C78,AssessedValuation[Tif_NonTIF],$A$4))</f>
        <v>0</v>
      </c>
      <c r="O78" s="8">
        <f>SUMPRODUCT(SUMIFS(AssessedValuation[100% Railroads],AssessedValuation[Dist],$C78:$E78,AssessedValuation[Tif_NonTIF],$A$4))</f>
        <v>2798138</v>
      </c>
      <c r="P78" s="8">
        <f>SUMPRODUCT(SUMIFS(AssessedValuation[100% Utilities],AssessedValuation[Dist],$C78:$E78,AssessedValuation[Tif_NonTIF],$A$4))</f>
        <v>80548095</v>
      </c>
      <c r="Q78" s="8">
        <f>SUMPRODUCT(SUMIFS(AssessedValuation[100% Other],AssessedValuation[Dist],$C78:$E78,AssessedValuation[Tif_NonTIF],$A$4))</f>
        <v>0</v>
      </c>
      <c r="R78" s="8">
        <f>SUMPRODUCT(SUMIFS(AssessedValuation[100% Gross],AssessedValuation[Dist],$C78:$E78,AssessedValuation[Tif_NonTIF],$A$4))</f>
        <v>365840091</v>
      </c>
      <c r="S78" s="8">
        <f>SUMPRODUCT(SUMIFS(AssessedValuation[100% Military Exempt],AssessedValuation[Dist],$C78:$E78,AssessedValuation[Tif_NonTIF],$A$4))</f>
        <v>279652</v>
      </c>
      <c r="T78" s="8">
        <f>SUMPRODUCT(SUMIFS(AssessedValuation[100% Net],AssessedValuation[Dist],$C78:$E78,AssessedValuation[Tif_NonTIF],$A$4))</f>
        <v>365560439</v>
      </c>
      <c r="U78" s="8">
        <f>SUMPRODUCT(SUMIFS(AssessedValuation[100% Gas &amp; Elec Utilities],AssessedValuation[Dist],$C78:$E78,AssessedValuation[Tif_NonTIF],$A$4))</f>
        <v>30609440</v>
      </c>
      <c r="V78" s="8">
        <f t="shared" si="1"/>
        <v>396169879</v>
      </c>
    </row>
    <row r="79" spans="1:22" x14ac:dyDescent="0.25">
      <c r="A79">
        <v>2024</v>
      </c>
      <c r="B79" t="s">
        <v>1026</v>
      </c>
      <c r="C79" t="s">
        <v>1188</v>
      </c>
      <c r="D79" t="s">
        <v>1756</v>
      </c>
      <c r="E79" t="s">
        <v>1756</v>
      </c>
      <c r="F79" t="s">
        <v>1188</v>
      </c>
      <c r="G79" t="s">
        <v>1189</v>
      </c>
      <c r="H79" s="8">
        <f>SUMPRODUCT(SUMIFS(AssessedValuation[100% Residential],AssessedValuation[Dist],$C79:$E79,AssessedValuation[Tif_NonTIF],$A$4))</f>
        <v>104691584</v>
      </c>
      <c r="I79" s="8">
        <f>SUMPRODUCT(SUMIFS(AssessedValuation[100% Ag Land],AssessedValuation[Dist],$C79:$E79,AssessedValuation[Tif_NonTIF],$A$4))</f>
        <v>137726970</v>
      </c>
      <c r="J79" s="8">
        <f>SUMPRODUCT(SUMIFS(AssessedValuation[100% Ag Building],AssessedValuation[Dist],$C79:$E79,AssessedValuation[Tif_NonTIF],$A$4))</f>
        <v>8151520</v>
      </c>
      <c r="K79" s="8">
        <f>SUMPRODUCT(SUMIFS(AssessedValuation[100% Commercial],AssessedValuation[Dist],$C79:$E79,AssessedValuation[Tif_NonTIF],$A$4))</f>
        <v>19506420</v>
      </c>
      <c r="L79" s="8">
        <f>SUMPRODUCT(SUMIFS(AssessedValuation[100% Industrial],AssessedValuation[Dist],$C79:$E79,AssessedValuation[Tif_NonTIF],$A$4))</f>
        <v>21534801</v>
      </c>
      <c r="M79" s="8">
        <f>SUMPRODUCT(SUMIFS(AssessedValuation[100% Reserved],AssessedValuation[Dist],$C79:$E79,AssessedValuation[Tif_NonTIF],$A$4))</f>
        <v>0</v>
      </c>
      <c r="N79" s="8">
        <f>SUMPRODUCT(SUMIFS(AssessedValuation[100% Reserved3],AssessedValuation[Dist],$C79,AssessedValuation[Tif_NonTIF],$A$4))</f>
        <v>0</v>
      </c>
      <c r="O79" s="8">
        <f>SUMPRODUCT(SUMIFS(AssessedValuation[100% Railroads],AssessedValuation[Dist],$C79:$E79,AssessedValuation[Tif_NonTIF],$A$4))</f>
        <v>11117817</v>
      </c>
      <c r="P79" s="8">
        <f>SUMPRODUCT(SUMIFS(AssessedValuation[100% Utilities],AssessedValuation[Dist],$C79:$E79,AssessedValuation[Tif_NonTIF],$A$4))</f>
        <v>2133775</v>
      </c>
      <c r="Q79" s="8">
        <f>SUMPRODUCT(SUMIFS(AssessedValuation[100% Other],AssessedValuation[Dist],$C79:$E79,AssessedValuation[Tif_NonTIF],$A$4))</f>
        <v>0</v>
      </c>
      <c r="R79" s="8">
        <f>SUMPRODUCT(SUMIFS(AssessedValuation[100% Gross],AssessedValuation[Dist],$C79:$E79,AssessedValuation[Tif_NonTIF],$A$4))</f>
        <v>304862887</v>
      </c>
      <c r="S79" s="8">
        <f>SUMPRODUCT(SUMIFS(AssessedValuation[100% Military Exempt],AssessedValuation[Dist],$C79:$E79,AssessedValuation[Tif_NonTIF],$A$4))</f>
        <v>235204</v>
      </c>
      <c r="T79" s="8">
        <f>SUMPRODUCT(SUMIFS(AssessedValuation[100% Net],AssessedValuation[Dist],$C79:$E79,AssessedValuation[Tif_NonTIF],$A$4))</f>
        <v>304627683</v>
      </c>
      <c r="U79" s="8">
        <f>SUMPRODUCT(SUMIFS(AssessedValuation[100% Gas &amp; Elec Utilities],AssessedValuation[Dist],$C79:$E79,AssessedValuation[Tif_NonTIF],$A$4))</f>
        <v>23856934</v>
      </c>
      <c r="V79" s="8">
        <f t="shared" si="1"/>
        <v>328484617</v>
      </c>
    </row>
    <row r="80" spans="1:22" x14ac:dyDescent="0.25">
      <c r="A80">
        <v>2024</v>
      </c>
      <c r="B80" t="s">
        <v>1033</v>
      </c>
      <c r="C80" t="s">
        <v>1190</v>
      </c>
      <c r="D80" t="s">
        <v>1756</v>
      </c>
      <c r="E80" t="s">
        <v>1756</v>
      </c>
      <c r="F80" t="s">
        <v>1190</v>
      </c>
      <c r="G80" t="s">
        <v>1191</v>
      </c>
      <c r="H80" s="8">
        <f>SUMPRODUCT(SUMIFS(AssessedValuation[100% Residential],AssessedValuation[Dist],$C80:$E80,AssessedValuation[Tif_NonTIF],$A$4))</f>
        <v>136725071</v>
      </c>
      <c r="I80" s="8">
        <f>SUMPRODUCT(SUMIFS(AssessedValuation[100% Ag Land],AssessedValuation[Dist],$C80:$E80,AssessedValuation[Tif_NonTIF],$A$4))</f>
        <v>138138200</v>
      </c>
      <c r="J80" s="8">
        <f>SUMPRODUCT(SUMIFS(AssessedValuation[100% Ag Building],AssessedValuation[Dist],$C80:$E80,AssessedValuation[Tif_NonTIF],$A$4))</f>
        <v>12115490</v>
      </c>
      <c r="K80" s="8">
        <f>SUMPRODUCT(SUMIFS(AssessedValuation[100% Commercial],AssessedValuation[Dist],$C80:$E80,AssessedValuation[Tif_NonTIF],$A$4))</f>
        <v>15296929</v>
      </c>
      <c r="L80" s="8">
        <f>SUMPRODUCT(SUMIFS(AssessedValuation[100% Industrial],AssessedValuation[Dist],$C80:$E80,AssessedValuation[Tif_NonTIF],$A$4))</f>
        <v>95080000</v>
      </c>
      <c r="M80" s="8">
        <f>SUMPRODUCT(SUMIFS(AssessedValuation[100% Reserved],AssessedValuation[Dist],$C80:$E80,AssessedValuation[Tif_NonTIF],$A$4))</f>
        <v>0</v>
      </c>
      <c r="N80" s="8">
        <f>SUMPRODUCT(SUMIFS(AssessedValuation[100% Reserved3],AssessedValuation[Dist],$C80,AssessedValuation[Tif_NonTIF],$A$4))</f>
        <v>0</v>
      </c>
      <c r="O80" s="8">
        <f>SUMPRODUCT(SUMIFS(AssessedValuation[100% Railroads],AssessedValuation[Dist],$C80:$E80,AssessedValuation[Tif_NonTIF],$A$4))</f>
        <v>14802145</v>
      </c>
      <c r="P80" s="8">
        <f>SUMPRODUCT(SUMIFS(AssessedValuation[100% Utilities],AssessedValuation[Dist],$C80:$E80,AssessedValuation[Tif_NonTIF],$A$4))</f>
        <v>6702408</v>
      </c>
      <c r="Q80" s="8">
        <f>SUMPRODUCT(SUMIFS(AssessedValuation[100% Other],AssessedValuation[Dist],$C80:$E80,AssessedValuation[Tif_NonTIF],$A$4))</f>
        <v>0</v>
      </c>
      <c r="R80" s="8">
        <f>SUMPRODUCT(SUMIFS(AssessedValuation[100% Gross],AssessedValuation[Dist],$C80:$E80,AssessedValuation[Tif_NonTIF],$A$4))</f>
        <v>418860243</v>
      </c>
      <c r="S80" s="8">
        <f>SUMPRODUCT(SUMIFS(AssessedValuation[100% Military Exempt],AssessedValuation[Dist],$C80:$E80,AssessedValuation[Tif_NonTIF],$A$4))</f>
        <v>275408</v>
      </c>
      <c r="T80" s="8">
        <f>SUMPRODUCT(SUMIFS(AssessedValuation[100% Net],AssessedValuation[Dist],$C80:$E80,AssessedValuation[Tif_NonTIF],$A$4))</f>
        <v>418584835</v>
      </c>
      <c r="U80" s="8">
        <f>SUMPRODUCT(SUMIFS(AssessedValuation[100% Gas &amp; Elec Utilities],AssessedValuation[Dist],$C80:$E80,AssessedValuation[Tif_NonTIF],$A$4))</f>
        <v>33442729</v>
      </c>
      <c r="V80" s="8">
        <f t="shared" si="1"/>
        <v>452027564</v>
      </c>
    </row>
    <row r="81" spans="1:22" x14ac:dyDescent="0.25">
      <c r="A81">
        <v>2024</v>
      </c>
      <c r="B81" t="s">
        <v>1033</v>
      </c>
      <c r="C81" t="s">
        <v>1192</v>
      </c>
      <c r="D81" t="s">
        <v>1756</v>
      </c>
      <c r="E81" t="s">
        <v>1756</v>
      </c>
      <c r="F81" t="s">
        <v>1192</v>
      </c>
      <c r="G81" t="s">
        <v>1193</v>
      </c>
      <c r="H81" s="8">
        <f>SUMPRODUCT(SUMIFS(AssessedValuation[100% Residential],AssessedValuation[Dist],$C81:$E81,AssessedValuation[Tif_NonTIF],$A$4))</f>
        <v>2952523046</v>
      </c>
      <c r="I81" s="8">
        <f>SUMPRODUCT(SUMIFS(AssessedValuation[100% Ag Land],AssessedValuation[Dist],$C81:$E81,AssessedValuation[Tif_NonTIF],$A$4))</f>
        <v>24001200</v>
      </c>
      <c r="J81" s="8">
        <f>SUMPRODUCT(SUMIFS(AssessedValuation[100% Ag Building],AssessedValuation[Dist],$C81:$E81,AssessedValuation[Tif_NonTIF],$A$4))</f>
        <v>1308600</v>
      </c>
      <c r="K81" s="8">
        <f>SUMPRODUCT(SUMIFS(AssessedValuation[100% Commercial],AssessedValuation[Dist],$C81:$E81,AssessedValuation[Tif_NonTIF],$A$4))</f>
        <v>828138470</v>
      </c>
      <c r="L81" s="8">
        <f>SUMPRODUCT(SUMIFS(AssessedValuation[100% Industrial],AssessedValuation[Dist],$C81:$E81,AssessedValuation[Tif_NonTIF],$A$4))</f>
        <v>106898314</v>
      </c>
      <c r="M81" s="8">
        <f>SUMPRODUCT(SUMIFS(AssessedValuation[100% Reserved],AssessedValuation[Dist],$C81:$E81,AssessedValuation[Tif_NonTIF],$A$4))</f>
        <v>0</v>
      </c>
      <c r="N81" s="8">
        <f>SUMPRODUCT(SUMIFS(AssessedValuation[100% Reserved3],AssessedValuation[Dist],$C81,AssessedValuation[Tif_NonTIF],$A$4))</f>
        <v>0</v>
      </c>
      <c r="O81" s="8">
        <f>SUMPRODUCT(SUMIFS(AssessedValuation[100% Railroads],AssessedValuation[Dist],$C81:$E81,AssessedValuation[Tif_NonTIF],$A$4))</f>
        <v>32327423</v>
      </c>
      <c r="P81" s="8">
        <f>SUMPRODUCT(SUMIFS(AssessedValuation[100% Utilities],AssessedValuation[Dist],$C81:$E81,AssessedValuation[Tif_NonTIF],$A$4))</f>
        <v>2888142</v>
      </c>
      <c r="Q81" s="8">
        <f>SUMPRODUCT(SUMIFS(AssessedValuation[100% Other],AssessedValuation[Dist],$C81:$E81,AssessedValuation[Tif_NonTIF],$A$4))</f>
        <v>0</v>
      </c>
      <c r="R81" s="8">
        <f>SUMPRODUCT(SUMIFS(AssessedValuation[100% Gross],AssessedValuation[Dist],$C81:$E81,AssessedValuation[Tif_NonTIF],$A$4))</f>
        <v>3948085195</v>
      </c>
      <c r="S81" s="8">
        <f>SUMPRODUCT(SUMIFS(AssessedValuation[100% Military Exempt],AssessedValuation[Dist],$C81:$E81,AssessedValuation[Tif_NonTIF],$A$4))</f>
        <v>3835492</v>
      </c>
      <c r="T81" s="8">
        <f>SUMPRODUCT(SUMIFS(AssessedValuation[100% Net],AssessedValuation[Dist],$C81:$E81,AssessedValuation[Tif_NonTIF],$A$4))</f>
        <v>3944249703</v>
      </c>
      <c r="U81" s="8">
        <f>SUMPRODUCT(SUMIFS(AssessedValuation[100% Gas &amp; Elec Utilities],AssessedValuation[Dist],$C81:$E81,AssessedValuation[Tif_NonTIF],$A$4))</f>
        <v>262114542</v>
      </c>
      <c r="V81" s="8">
        <f t="shared" si="1"/>
        <v>4206364245</v>
      </c>
    </row>
    <row r="82" spans="1:22" x14ac:dyDescent="0.25">
      <c r="A82">
        <v>2024</v>
      </c>
      <c r="B82" t="s">
        <v>1033</v>
      </c>
      <c r="C82" t="s">
        <v>1194</v>
      </c>
      <c r="D82" t="s">
        <v>1756</v>
      </c>
      <c r="E82" t="s">
        <v>1756</v>
      </c>
      <c r="F82" t="s">
        <v>1194</v>
      </c>
      <c r="G82" t="s">
        <v>1195</v>
      </c>
      <c r="H82" s="8">
        <f>SUMPRODUCT(SUMIFS(AssessedValuation[100% Residential],AssessedValuation[Dist],$C82:$E82,AssessedValuation[Tif_NonTIF],$A$4))</f>
        <v>462234750</v>
      </c>
      <c r="I82" s="8">
        <f>SUMPRODUCT(SUMIFS(AssessedValuation[100% Ag Land],AssessedValuation[Dist],$C82:$E82,AssessedValuation[Tif_NonTIF],$A$4))</f>
        <v>117556553</v>
      </c>
      <c r="J82" s="8">
        <f>SUMPRODUCT(SUMIFS(AssessedValuation[100% Ag Building],AssessedValuation[Dist],$C82:$E82,AssessedValuation[Tif_NonTIF],$A$4))</f>
        <v>11005915</v>
      </c>
      <c r="K82" s="8">
        <f>SUMPRODUCT(SUMIFS(AssessedValuation[100% Commercial],AssessedValuation[Dist],$C82:$E82,AssessedValuation[Tif_NonTIF],$A$4))</f>
        <v>86042917</v>
      </c>
      <c r="L82" s="8">
        <f>SUMPRODUCT(SUMIFS(AssessedValuation[100% Industrial],AssessedValuation[Dist],$C82:$E82,AssessedValuation[Tif_NonTIF],$A$4))</f>
        <v>21958948</v>
      </c>
      <c r="M82" s="8">
        <f>SUMPRODUCT(SUMIFS(AssessedValuation[100% Reserved],AssessedValuation[Dist],$C82:$E82,AssessedValuation[Tif_NonTIF],$A$4))</f>
        <v>0</v>
      </c>
      <c r="N82" s="8">
        <f>SUMPRODUCT(SUMIFS(AssessedValuation[100% Reserved3],AssessedValuation[Dist],$C82,AssessedValuation[Tif_NonTIF],$A$4))</f>
        <v>0</v>
      </c>
      <c r="O82" s="8">
        <f>SUMPRODUCT(SUMIFS(AssessedValuation[100% Railroads],AssessedValuation[Dist],$C82:$E82,AssessedValuation[Tif_NonTIF],$A$4))</f>
        <v>23424126</v>
      </c>
      <c r="P82" s="8">
        <f>SUMPRODUCT(SUMIFS(AssessedValuation[100% Utilities],AssessedValuation[Dist],$C82:$E82,AssessedValuation[Tif_NonTIF],$A$4))</f>
        <v>6730592</v>
      </c>
      <c r="Q82" s="8">
        <f>SUMPRODUCT(SUMIFS(AssessedValuation[100% Other],AssessedValuation[Dist],$C82:$E82,AssessedValuation[Tif_NonTIF],$A$4))</f>
        <v>0</v>
      </c>
      <c r="R82" s="8">
        <f>SUMPRODUCT(SUMIFS(AssessedValuation[100% Gross],AssessedValuation[Dist],$C82:$E82,AssessedValuation[Tif_NonTIF],$A$4))</f>
        <v>728953801</v>
      </c>
      <c r="S82" s="8">
        <f>SUMPRODUCT(SUMIFS(AssessedValuation[100% Military Exempt],AssessedValuation[Dist],$C82:$E82,AssessedValuation[Tif_NonTIF],$A$4))</f>
        <v>792656</v>
      </c>
      <c r="T82" s="8">
        <f>SUMPRODUCT(SUMIFS(AssessedValuation[100% Net],AssessedValuation[Dist],$C82:$E82,AssessedValuation[Tif_NonTIF],$A$4))</f>
        <v>728161145</v>
      </c>
      <c r="U82" s="8">
        <f>SUMPRODUCT(SUMIFS(AssessedValuation[100% Gas &amp; Elec Utilities],AssessedValuation[Dist],$C82:$E82,AssessedValuation[Tif_NonTIF],$A$4))</f>
        <v>166152860</v>
      </c>
      <c r="V82" s="8">
        <f t="shared" si="1"/>
        <v>894314005</v>
      </c>
    </row>
    <row r="83" spans="1:22" x14ac:dyDescent="0.25">
      <c r="A83">
        <v>2024</v>
      </c>
      <c r="B83" t="s">
        <v>1026</v>
      </c>
      <c r="C83" t="s">
        <v>1196</v>
      </c>
      <c r="D83" t="s">
        <v>1756</v>
      </c>
      <c r="E83" t="s">
        <v>1756</v>
      </c>
      <c r="F83" t="s">
        <v>1196</v>
      </c>
      <c r="G83" t="s">
        <v>1197</v>
      </c>
      <c r="H83" s="8">
        <f>SUMPRODUCT(SUMIFS(AssessedValuation[100% Residential],AssessedValuation[Dist],$C83:$E83,AssessedValuation[Tif_NonTIF],$A$4))</f>
        <v>1453744070</v>
      </c>
      <c r="I83" s="8">
        <f>SUMPRODUCT(SUMIFS(AssessedValuation[100% Ag Land],AssessedValuation[Dist],$C83:$E83,AssessedValuation[Tif_NonTIF],$A$4))</f>
        <v>57585230</v>
      </c>
      <c r="J83" s="8">
        <f>SUMPRODUCT(SUMIFS(AssessedValuation[100% Ag Building],AssessedValuation[Dist],$C83:$E83,AssessedValuation[Tif_NonTIF],$A$4))</f>
        <v>2812780</v>
      </c>
      <c r="K83" s="8">
        <f>SUMPRODUCT(SUMIFS(AssessedValuation[100% Commercial],AssessedValuation[Dist],$C83:$E83,AssessedValuation[Tif_NonTIF],$A$4))</f>
        <v>549854097</v>
      </c>
      <c r="L83" s="8">
        <f>SUMPRODUCT(SUMIFS(AssessedValuation[100% Industrial],AssessedValuation[Dist],$C83:$E83,AssessedValuation[Tif_NonTIF],$A$4))</f>
        <v>67280622</v>
      </c>
      <c r="M83" s="8">
        <f>SUMPRODUCT(SUMIFS(AssessedValuation[100% Reserved],AssessedValuation[Dist],$C83:$E83,AssessedValuation[Tif_NonTIF],$A$4))</f>
        <v>0</v>
      </c>
      <c r="N83" s="8">
        <f>SUMPRODUCT(SUMIFS(AssessedValuation[100% Reserved3],AssessedValuation[Dist],$C83,AssessedValuation[Tif_NonTIF],$A$4))</f>
        <v>0</v>
      </c>
      <c r="O83" s="8">
        <f>SUMPRODUCT(SUMIFS(AssessedValuation[100% Railroads],AssessedValuation[Dist],$C83:$E83,AssessedValuation[Tif_NonTIF],$A$4))</f>
        <v>0</v>
      </c>
      <c r="P83" s="8">
        <f>SUMPRODUCT(SUMIFS(AssessedValuation[100% Utilities],AssessedValuation[Dist],$C83:$E83,AssessedValuation[Tif_NonTIF],$A$4))</f>
        <v>282417</v>
      </c>
      <c r="Q83" s="8">
        <f>SUMPRODUCT(SUMIFS(AssessedValuation[100% Other],AssessedValuation[Dist],$C83:$E83,AssessedValuation[Tif_NonTIF],$A$4))</f>
        <v>0</v>
      </c>
      <c r="R83" s="8">
        <f>SUMPRODUCT(SUMIFS(AssessedValuation[100% Gross],AssessedValuation[Dist],$C83:$E83,AssessedValuation[Tif_NonTIF],$A$4))</f>
        <v>2131559216</v>
      </c>
      <c r="S83" s="8">
        <f>SUMPRODUCT(SUMIFS(AssessedValuation[100% Military Exempt],AssessedValuation[Dist],$C83:$E83,AssessedValuation[Tif_NonTIF],$A$4))</f>
        <v>729688</v>
      </c>
      <c r="T83" s="8">
        <f>SUMPRODUCT(SUMIFS(AssessedValuation[100% Net],AssessedValuation[Dist],$C83:$E83,AssessedValuation[Tif_NonTIF],$A$4))</f>
        <v>2130829528</v>
      </c>
      <c r="U83" s="8">
        <f>SUMPRODUCT(SUMIFS(AssessedValuation[100% Gas &amp; Elec Utilities],AssessedValuation[Dist],$C83:$E83,AssessedValuation[Tif_NonTIF],$A$4))</f>
        <v>70188164</v>
      </c>
      <c r="V83" s="8">
        <f t="shared" si="1"/>
        <v>2201017692</v>
      </c>
    </row>
    <row r="84" spans="1:22" x14ac:dyDescent="0.25">
      <c r="A84">
        <v>2024</v>
      </c>
      <c r="B84" t="s">
        <v>1042</v>
      </c>
      <c r="C84" t="s">
        <v>1198</v>
      </c>
      <c r="D84" t="s">
        <v>1756</v>
      </c>
      <c r="E84" t="s">
        <v>1756</v>
      </c>
      <c r="F84" t="s">
        <v>1198</v>
      </c>
      <c r="G84" t="s">
        <v>1199</v>
      </c>
      <c r="H84" s="8">
        <f>SUMPRODUCT(SUMIFS(AssessedValuation[100% Residential],AssessedValuation[Dist],$C84:$E84,AssessedValuation[Tif_NonTIF],$A$4))</f>
        <v>178952960</v>
      </c>
      <c r="I84" s="8">
        <f>SUMPRODUCT(SUMIFS(AssessedValuation[100% Ag Land],AssessedValuation[Dist],$C84:$E84,AssessedValuation[Tif_NonTIF],$A$4))</f>
        <v>50024610</v>
      </c>
      <c r="J84" s="8">
        <f>SUMPRODUCT(SUMIFS(AssessedValuation[100% Ag Building],AssessedValuation[Dist],$C84:$E84,AssessedValuation[Tif_NonTIF],$A$4))</f>
        <v>2784250</v>
      </c>
      <c r="K84" s="8">
        <f>SUMPRODUCT(SUMIFS(AssessedValuation[100% Commercial],AssessedValuation[Dist],$C84:$E84,AssessedValuation[Tif_NonTIF],$A$4))</f>
        <v>8191760</v>
      </c>
      <c r="L84" s="8">
        <f>SUMPRODUCT(SUMIFS(AssessedValuation[100% Industrial],AssessedValuation[Dist],$C84:$E84,AssessedValuation[Tif_NonTIF],$A$4))</f>
        <v>4901200</v>
      </c>
      <c r="M84" s="8">
        <f>SUMPRODUCT(SUMIFS(AssessedValuation[100% Reserved],AssessedValuation[Dist],$C84:$E84,AssessedValuation[Tif_NonTIF],$A$4))</f>
        <v>0</v>
      </c>
      <c r="N84" s="8">
        <f>SUMPRODUCT(SUMIFS(AssessedValuation[100% Reserved3],AssessedValuation[Dist],$C84,AssessedValuation[Tif_NonTIF],$A$4))</f>
        <v>0</v>
      </c>
      <c r="O84" s="8">
        <f>SUMPRODUCT(SUMIFS(AssessedValuation[100% Railroads],AssessedValuation[Dist],$C84:$E84,AssessedValuation[Tif_NonTIF],$A$4))</f>
        <v>8881288</v>
      </c>
      <c r="P84" s="8">
        <f>SUMPRODUCT(SUMIFS(AssessedValuation[100% Utilities],AssessedValuation[Dist],$C84:$E84,AssessedValuation[Tif_NonTIF],$A$4))</f>
        <v>2305994</v>
      </c>
      <c r="Q84" s="8">
        <f>SUMPRODUCT(SUMIFS(AssessedValuation[100% Other],AssessedValuation[Dist],$C84:$E84,AssessedValuation[Tif_NonTIF],$A$4))</f>
        <v>0</v>
      </c>
      <c r="R84" s="8">
        <f>SUMPRODUCT(SUMIFS(AssessedValuation[100% Gross],AssessedValuation[Dist],$C84:$E84,AssessedValuation[Tif_NonTIF],$A$4))</f>
        <v>256042062</v>
      </c>
      <c r="S84" s="8">
        <f>SUMPRODUCT(SUMIFS(AssessedValuation[100% Military Exempt],AssessedValuation[Dist],$C84:$E84,AssessedValuation[Tif_NonTIF],$A$4))</f>
        <v>272244</v>
      </c>
      <c r="T84" s="8">
        <f>SUMPRODUCT(SUMIFS(AssessedValuation[100% Net],AssessedValuation[Dist],$C84:$E84,AssessedValuation[Tif_NonTIF],$A$4))</f>
        <v>255769818</v>
      </c>
      <c r="U84" s="8">
        <f>SUMPRODUCT(SUMIFS(AssessedValuation[100% Gas &amp; Elec Utilities],AssessedValuation[Dist],$C84:$E84,AssessedValuation[Tif_NonTIF],$A$4))</f>
        <v>9779706</v>
      </c>
      <c r="V84" s="8">
        <f t="shared" si="1"/>
        <v>265549524</v>
      </c>
    </row>
    <row r="85" spans="1:22" x14ac:dyDescent="0.25">
      <c r="A85">
        <v>2024</v>
      </c>
      <c r="B85" t="s">
        <v>1064</v>
      </c>
      <c r="C85" t="s">
        <v>1200</v>
      </c>
      <c r="D85" t="s">
        <v>1756</v>
      </c>
      <c r="E85" t="s">
        <v>1756</v>
      </c>
      <c r="F85" t="s">
        <v>1200</v>
      </c>
      <c r="G85" t="s">
        <v>1201</v>
      </c>
      <c r="H85" s="8">
        <f>SUMPRODUCT(SUMIFS(AssessedValuation[100% Residential],AssessedValuation[Dist],$C85:$E85,AssessedValuation[Tif_NonTIF],$A$4))</f>
        <v>5940094388</v>
      </c>
      <c r="I85" s="8">
        <f>SUMPRODUCT(SUMIFS(AssessedValuation[100% Ag Land],AssessedValuation[Dist],$C85:$E85,AssessedValuation[Tif_NonTIF],$A$4))</f>
        <v>87584630</v>
      </c>
      <c r="J85" s="8">
        <f>SUMPRODUCT(SUMIFS(AssessedValuation[100% Ag Building],AssessedValuation[Dist],$C85:$E85,AssessedValuation[Tif_NonTIF],$A$4))</f>
        <v>5511260</v>
      </c>
      <c r="K85" s="8">
        <f>SUMPRODUCT(SUMIFS(AssessedValuation[100% Commercial],AssessedValuation[Dist],$C85:$E85,AssessedValuation[Tif_NonTIF],$A$4))</f>
        <v>1638132629</v>
      </c>
      <c r="L85" s="8">
        <f>SUMPRODUCT(SUMIFS(AssessedValuation[100% Industrial],AssessedValuation[Dist],$C85:$E85,AssessedValuation[Tif_NonTIF],$A$4))</f>
        <v>120659538</v>
      </c>
      <c r="M85" s="8">
        <f>SUMPRODUCT(SUMIFS(AssessedValuation[100% Reserved],AssessedValuation[Dist],$C85:$E85,AssessedValuation[Tif_NonTIF],$A$4))</f>
        <v>0</v>
      </c>
      <c r="N85" s="8">
        <f>SUMPRODUCT(SUMIFS(AssessedValuation[100% Reserved3],AssessedValuation[Dist],$C85,AssessedValuation[Tif_NonTIF],$A$4))</f>
        <v>0</v>
      </c>
      <c r="O85" s="8">
        <f>SUMPRODUCT(SUMIFS(AssessedValuation[100% Railroads],AssessedValuation[Dist],$C85:$E85,AssessedValuation[Tif_NonTIF],$A$4))</f>
        <v>9575454</v>
      </c>
      <c r="P85" s="8">
        <f>SUMPRODUCT(SUMIFS(AssessedValuation[100% Utilities],AssessedValuation[Dist],$C85:$E85,AssessedValuation[Tif_NonTIF],$A$4))</f>
        <v>1818607</v>
      </c>
      <c r="Q85" s="8">
        <f>SUMPRODUCT(SUMIFS(AssessedValuation[100% Other],AssessedValuation[Dist],$C85:$E85,AssessedValuation[Tif_NonTIF],$A$4))</f>
        <v>0</v>
      </c>
      <c r="R85" s="8">
        <f>SUMPRODUCT(SUMIFS(AssessedValuation[100% Gross],AssessedValuation[Dist],$C85:$E85,AssessedValuation[Tif_NonTIF],$A$4))</f>
        <v>7803376506</v>
      </c>
      <c r="S85" s="8">
        <f>SUMPRODUCT(SUMIFS(AssessedValuation[100% Military Exempt],AssessedValuation[Dist],$C85:$E85,AssessedValuation[Tif_NonTIF],$A$4))</f>
        <v>7176500</v>
      </c>
      <c r="T85" s="8">
        <f>SUMPRODUCT(SUMIFS(AssessedValuation[100% Net],AssessedValuation[Dist],$C85:$E85,AssessedValuation[Tif_NonTIF],$A$4))</f>
        <v>7796200006</v>
      </c>
      <c r="U85" s="8">
        <f>SUMPRODUCT(SUMIFS(AssessedValuation[100% Gas &amp; Elec Utilities],AssessedValuation[Dist],$C85:$E85,AssessedValuation[Tif_NonTIF],$A$4))</f>
        <v>576498109</v>
      </c>
      <c r="V85" s="8">
        <f t="shared" si="1"/>
        <v>8372698115</v>
      </c>
    </row>
    <row r="86" spans="1:22" x14ac:dyDescent="0.25">
      <c r="A86">
        <v>2024</v>
      </c>
      <c r="B86" t="s">
        <v>1042</v>
      </c>
      <c r="C86" t="s">
        <v>1202</v>
      </c>
      <c r="D86" t="s">
        <v>1756</v>
      </c>
      <c r="E86" t="s">
        <v>1756</v>
      </c>
      <c r="F86" t="s">
        <v>1202</v>
      </c>
      <c r="G86" t="s">
        <v>1203</v>
      </c>
      <c r="H86" s="8">
        <f>SUMPRODUCT(SUMIFS(AssessedValuation[100% Residential],AssessedValuation[Dist],$C86:$E86,AssessedValuation[Tif_NonTIF],$A$4))</f>
        <v>418478747</v>
      </c>
      <c r="I86" s="8">
        <f>SUMPRODUCT(SUMIFS(AssessedValuation[100% Ag Land],AssessedValuation[Dist],$C86:$E86,AssessedValuation[Tif_NonTIF],$A$4))</f>
        <v>172121490</v>
      </c>
      <c r="J86" s="8">
        <f>SUMPRODUCT(SUMIFS(AssessedValuation[100% Ag Building],AssessedValuation[Dist],$C86:$E86,AssessedValuation[Tif_NonTIF],$A$4))</f>
        <v>20633450</v>
      </c>
      <c r="K86" s="8">
        <f>SUMPRODUCT(SUMIFS(AssessedValuation[100% Commercial],AssessedValuation[Dist],$C86:$E86,AssessedValuation[Tif_NonTIF],$A$4))</f>
        <v>33308163</v>
      </c>
      <c r="L86" s="8">
        <f>SUMPRODUCT(SUMIFS(AssessedValuation[100% Industrial],AssessedValuation[Dist],$C86:$E86,AssessedValuation[Tif_NonTIF],$A$4))</f>
        <v>2281338</v>
      </c>
      <c r="M86" s="8">
        <f>SUMPRODUCT(SUMIFS(AssessedValuation[100% Reserved],AssessedValuation[Dist],$C86:$E86,AssessedValuation[Tif_NonTIF],$A$4))</f>
        <v>0</v>
      </c>
      <c r="N86" s="8">
        <f>SUMPRODUCT(SUMIFS(AssessedValuation[100% Reserved3],AssessedValuation[Dist],$C86,AssessedValuation[Tif_NonTIF],$A$4))</f>
        <v>0</v>
      </c>
      <c r="O86" s="8">
        <f>SUMPRODUCT(SUMIFS(AssessedValuation[100% Railroads],AssessedValuation[Dist],$C86:$E86,AssessedValuation[Tif_NonTIF],$A$4))</f>
        <v>0</v>
      </c>
      <c r="P86" s="8">
        <f>SUMPRODUCT(SUMIFS(AssessedValuation[100% Utilities],AssessedValuation[Dist],$C86:$E86,AssessedValuation[Tif_NonTIF],$A$4))</f>
        <v>12783698</v>
      </c>
      <c r="Q86" s="8">
        <f>SUMPRODUCT(SUMIFS(AssessedValuation[100% Other],AssessedValuation[Dist],$C86:$E86,AssessedValuation[Tif_NonTIF],$A$4))</f>
        <v>284890</v>
      </c>
      <c r="R86" s="8">
        <f>SUMPRODUCT(SUMIFS(AssessedValuation[100% Gross],AssessedValuation[Dist],$C86:$E86,AssessedValuation[Tif_NonTIF],$A$4))</f>
        <v>659891776</v>
      </c>
      <c r="S86" s="8">
        <f>SUMPRODUCT(SUMIFS(AssessedValuation[100% Military Exempt],AssessedValuation[Dist],$C86:$E86,AssessedValuation[Tif_NonTIF],$A$4))</f>
        <v>577824</v>
      </c>
      <c r="T86" s="8">
        <f>SUMPRODUCT(SUMIFS(AssessedValuation[100% Net],AssessedValuation[Dist],$C86:$E86,AssessedValuation[Tif_NonTIF],$A$4))</f>
        <v>659313952</v>
      </c>
      <c r="U86" s="8">
        <f>SUMPRODUCT(SUMIFS(AssessedValuation[100% Gas &amp; Elec Utilities],AssessedValuation[Dist],$C86:$E86,AssessedValuation[Tif_NonTIF],$A$4))</f>
        <v>69061448</v>
      </c>
      <c r="V86" s="8">
        <f t="shared" si="1"/>
        <v>728375400</v>
      </c>
    </row>
    <row r="87" spans="1:22" x14ac:dyDescent="0.25">
      <c r="A87">
        <v>2024</v>
      </c>
      <c r="B87" t="s">
        <v>1054</v>
      </c>
      <c r="C87" t="s">
        <v>1204</v>
      </c>
      <c r="D87" t="s">
        <v>1756</v>
      </c>
      <c r="E87" t="s">
        <v>1756</v>
      </c>
      <c r="F87" t="s">
        <v>1204</v>
      </c>
      <c r="G87" t="s">
        <v>1205</v>
      </c>
      <c r="H87" s="8">
        <f>SUMPRODUCT(SUMIFS(AssessedValuation[100% Residential],AssessedValuation[Dist],$C87:$E87,AssessedValuation[Tif_NonTIF],$A$4))</f>
        <v>1006977924</v>
      </c>
      <c r="I87" s="8">
        <f>SUMPRODUCT(SUMIFS(AssessedValuation[100% Ag Land],AssessedValuation[Dist],$C87:$E87,AssessedValuation[Tif_NonTIF],$A$4))</f>
        <v>172070380</v>
      </c>
      <c r="J87" s="8">
        <f>SUMPRODUCT(SUMIFS(AssessedValuation[100% Ag Building],AssessedValuation[Dist],$C87:$E87,AssessedValuation[Tif_NonTIF],$A$4))</f>
        <v>11016140</v>
      </c>
      <c r="K87" s="8">
        <f>SUMPRODUCT(SUMIFS(AssessedValuation[100% Commercial],AssessedValuation[Dist],$C87:$E87,AssessedValuation[Tif_NonTIF],$A$4))</f>
        <v>156407925</v>
      </c>
      <c r="L87" s="8">
        <f>SUMPRODUCT(SUMIFS(AssessedValuation[100% Industrial],AssessedValuation[Dist],$C87:$E87,AssessedValuation[Tif_NonTIF],$A$4))</f>
        <v>17694060</v>
      </c>
      <c r="M87" s="8">
        <f>SUMPRODUCT(SUMIFS(AssessedValuation[100% Reserved],AssessedValuation[Dist],$C87:$E87,AssessedValuation[Tif_NonTIF],$A$4))</f>
        <v>0</v>
      </c>
      <c r="N87" s="8">
        <f>SUMPRODUCT(SUMIFS(AssessedValuation[100% Reserved3],AssessedValuation[Dist],$C87,AssessedValuation[Tif_NonTIF],$A$4))</f>
        <v>0</v>
      </c>
      <c r="O87" s="8">
        <f>SUMPRODUCT(SUMIFS(AssessedValuation[100% Railroads],AssessedValuation[Dist],$C87:$E87,AssessedValuation[Tif_NonTIF],$A$4))</f>
        <v>0</v>
      </c>
      <c r="P87" s="8">
        <f>SUMPRODUCT(SUMIFS(AssessedValuation[100% Utilities],AssessedValuation[Dist],$C87:$E87,AssessedValuation[Tif_NonTIF],$A$4))</f>
        <v>6548419</v>
      </c>
      <c r="Q87" s="8">
        <f>SUMPRODUCT(SUMIFS(AssessedValuation[100% Other],AssessedValuation[Dist],$C87:$E87,AssessedValuation[Tif_NonTIF],$A$4))</f>
        <v>0</v>
      </c>
      <c r="R87" s="8">
        <f>SUMPRODUCT(SUMIFS(AssessedValuation[100% Gross],AssessedValuation[Dist],$C87:$E87,AssessedValuation[Tif_NonTIF],$A$4))</f>
        <v>1370714848</v>
      </c>
      <c r="S87" s="8">
        <f>SUMPRODUCT(SUMIFS(AssessedValuation[100% Military Exempt],AssessedValuation[Dist],$C87:$E87,AssessedValuation[Tif_NonTIF],$A$4))</f>
        <v>961188</v>
      </c>
      <c r="T87" s="8">
        <f>SUMPRODUCT(SUMIFS(AssessedValuation[100% Net],AssessedValuation[Dist],$C87:$E87,AssessedValuation[Tif_NonTIF],$A$4))</f>
        <v>1369753660</v>
      </c>
      <c r="U87" s="8">
        <f>SUMPRODUCT(SUMIFS(AssessedValuation[100% Gas &amp; Elec Utilities],AssessedValuation[Dist],$C87:$E87,AssessedValuation[Tif_NonTIF],$A$4))</f>
        <v>64713991</v>
      </c>
      <c r="V87" s="8">
        <f t="shared" si="1"/>
        <v>1434467651</v>
      </c>
    </row>
    <row r="88" spans="1:22" x14ac:dyDescent="0.25">
      <c r="A88">
        <v>2024</v>
      </c>
      <c r="B88" t="s">
        <v>1064</v>
      </c>
      <c r="C88" t="s">
        <v>1206</v>
      </c>
      <c r="D88" t="s">
        <v>1756</v>
      </c>
      <c r="E88" t="s">
        <v>1756</v>
      </c>
      <c r="F88" t="s">
        <v>1206</v>
      </c>
      <c r="G88" t="s">
        <v>1207</v>
      </c>
      <c r="H88" s="8">
        <f>SUMPRODUCT(SUMIFS(AssessedValuation[100% Residential],AssessedValuation[Dist],$C88:$E88,AssessedValuation[Tif_NonTIF],$A$4))</f>
        <v>78104767</v>
      </c>
      <c r="I88" s="8">
        <f>SUMPRODUCT(SUMIFS(AssessedValuation[100% Ag Land],AssessedValuation[Dist],$C88:$E88,AssessedValuation[Tif_NonTIF],$A$4))</f>
        <v>67287980</v>
      </c>
      <c r="J88" s="8">
        <f>SUMPRODUCT(SUMIFS(AssessedValuation[100% Ag Building],AssessedValuation[Dist],$C88:$E88,AssessedValuation[Tif_NonTIF],$A$4))</f>
        <v>4984720</v>
      </c>
      <c r="K88" s="8">
        <f>SUMPRODUCT(SUMIFS(AssessedValuation[100% Commercial],AssessedValuation[Dist],$C88:$E88,AssessedValuation[Tif_NonTIF],$A$4))</f>
        <v>3402275</v>
      </c>
      <c r="L88" s="8">
        <f>SUMPRODUCT(SUMIFS(AssessedValuation[100% Industrial],AssessedValuation[Dist],$C88:$E88,AssessedValuation[Tif_NonTIF],$A$4))</f>
        <v>0</v>
      </c>
      <c r="M88" s="8">
        <f>SUMPRODUCT(SUMIFS(AssessedValuation[100% Reserved],AssessedValuation[Dist],$C88:$E88,AssessedValuation[Tif_NonTIF],$A$4))</f>
        <v>0</v>
      </c>
      <c r="N88" s="8">
        <f>SUMPRODUCT(SUMIFS(AssessedValuation[100% Reserved3],AssessedValuation[Dist],$C88,AssessedValuation[Tif_NonTIF],$A$4))</f>
        <v>0</v>
      </c>
      <c r="O88" s="8">
        <f>SUMPRODUCT(SUMIFS(AssessedValuation[100% Railroads],AssessedValuation[Dist],$C88:$E88,AssessedValuation[Tif_NonTIF],$A$4))</f>
        <v>0</v>
      </c>
      <c r="P88" s="8">
        <f>SUMPRODUCT(SUMIFS(AssessedValuation[100% Utilities],AssessedValuation[Dist],$C88:$E88,AssessedValuation[Tif_NonTIF],$A$4))</f>
        <v>306839</v>
      </c>
      <c r="Q88" s="8">
        <f>SUMPRODUCT(SUMIFS(AssessedValuation[100% Other],AssessedValuation[Dist],$C88:$E88,AssessedValuation[Tif_NonTIF],$A$4))</f>
        <v>0</v>
      </c>
      <c r="R88" s="8">
        <f>SUMPRODUCT(SUMIFS(AssessedValuation[100% Gross],AssessedValuation[Dist],$C88:$E88,AssessedValuation[Tif_NonTIF],$A$4))</f>
        <v>154086581</v>
      </c>
      <c r="S88" s="8">
        <f>SUMPRODUCT(SUMIFS(AssessedValuation[100% Military Exempt],AssessedValuation[Dist],$C88:$E88,AssessedValuation[Tif_NonTIF],$A$4))</f>
        <v>105564</v>
      </c>
      <c r="T88" s="8">
        <f>SUMPRODUCT(SUMIFS(AssessedValuation[100% Net],AssessedValuation[Dist],$C88:$E88,AssessedValuation[Tif_NonTIF],$A$4))</f>
        <v>153981017</v>
      </c>
      <c r="U88" s="8">
        <f>SUMPRODUCT(SUMIFS(AssessedValuation[100% Gas &amp; Elec Utilities],AssessedValuation[Dist],$C88:$E88,AssessedValuation[Tif_NonTIF],$A$4))</f>
        <v>11288825</v>
      </c>
      <c r="V88" s="8">
        <f t="shared" si="1"/>
        <v>165269842</v>
      </c>
    </row>
    <row r="89" spans="1:22" x14ac:dyDescent="0.25">
      <c r="A89">
        <v>2024</v>
      </c>
      <c r="B89" t="s">
        <v>1036</v>
      </c>
      <c r="C89" t="s">
        <v>1208</v>
      </c>
      <c r="D89" t="s">
        <v>1756</v>
      </c>
      <c r="E89" t="s">
        <v>1756</v>
      </c>
      <c r="F89" t="s">
        <v>1208</v>
      </c>
      <c r="G89" t="s">
        <v>1209</v>
      </c>
      <c r="H89" s="8">
        <f>SUMPRODUCT(SUMIFS(AssessedValuation[100% Residential],AssessedValuation[Dist],$C89:$E89,AssessedValuation[Tif_NonTIF],$A$4))</f>
        <v>409041683</v>
      </c>
      <c r="I89" s="8">
        <f>SUMPRODUCT(SUMIFS(AssessedValuation[100% Ag Land],AssessedValuation[Dist],$C89:$E89,AssessedValuation[Tif_NonTIF],$A$4))</f>
        <v>138286768</v>
      </c>
      <c r="J89" s="8">
        <f>SUMPRODUCT(SUMIFS(AssessedValuation[100% Ag Building],AssessedValuation[Dist],$C89:$E89,AssessedValuation[Tif_NonTIF],$A$4))</f>
        <v>8802730</v>
      </c>
      <c r="K89" s="8">
        <f>SUMPRODUCT(SUMIFS(AssessedValuation[100% Commercial],AssessedValuation[Dist],$C89:$E89,AssessedValuation[Tif_NonTIF],$A$4))</f>
        <v>86298708</v>
      </c>
      <c r="L89" s="8">
        <f>SUMPRODUCT(SUMIFS(AssessedValuation[100% Industrial],AssessedValuation[Dist],$C89:$E89,AssessedValuation[Tif_NonTIF],$A$4))</f>
        <v>51681635</v>
      </c>
      <c r="M89" s="8">
        <f>SUMPRODUCT(SUMIFS(AssessedValuation[100% Reserved],AssessedValuation[Dist],$C89:$E89,AssessedValuation[Tif_NonTIF],$A$4))</f>
        <v>0</v>
      </c>
      <c r="N89" s="8">
        <f>SUMPRODUCT(SUMIFS(AssessedValuation[100% Reserved3],AssessedValuation[Dist],$C89,AssessedValuation[Tif_NonTIF],$A$4))</f>
        <v>0</v>
      </c>
      <c r="O89" s="8">
        <f>SUMPRODUCT(SUMIFS(AssessedValuation[100% Railroads],AssessedValuation[Dist],$C89:$E89,AssessedValuation[Tif_NonTIF],$A$4))</f>
        <v>16779695</v>
      </c>
      <c r="P89" s="8">
        <f>SUMPRODUCT(SUMIFS(AssessedValuation[100% Utilities],AssessedValuation[Dist],$C89:$E89,AssessedValuation[Tif_NonTIF],$A$4))</f>
        <v>661699</v>
      </c>
      <c r="Q89" s="8">
        <f>SUMPRODUCT(SUMIFS(AssessedValuation[100% Other],AssessedValuation[Dist],$C89:$E89,AssessedValuation[Tif_NonTIF],$A$4))</f>
        <v>0</v>
      </c>
      <c r="R89" s="8">
        <f>SUMPRODUCT(SUMIFS(AssessedValuation[100% Gross],AssessedValuation[Dist],$C89:$E89,AssessedValuation[Tif_NonTIF],$A$4))</f>
        <v>711552918</v>
      </c>
      <c r="S89" s="8">
        <f>SUMPRODUCT(SUMIFS(AssessedValuation[100% Military Exempt],AssessedValuation[Dist],$C89:$E89,AssessedValuation[Tif_NonTIF],$A$4))</f>
        <v>503744</v>
      </c>
      <c r="T89" s="8">
        <f>SUMPRODUCT(SUMIFS(AssessedValuation[100% Net],AssessedValuation[Dist],$C89:$E89,AssessedValuation[Tif_NonTIF],$A$4))</f>
        <v>711049174</v>
      </c>
      <c r="U89" s="8">
        <f>SUMPRODUCT(SUMIFS(AssessedValuation[100% Gas &amp; Elec Utilities],AssessedValuation[Dist],$C89:$E89,AssessedValuation[Tif_NonTIF],$A$4))</f>
        <v>21627788</v>
      </c>
      <c r="V89" s="8">
        <f t="shared" si="1"/>
        <v>732676962</v>
      </c>
    </row>
    <row r="90" spans="1:22" x14ac:dyDescent="0.25">
      <c r="A90">
        <v>2024</v>
      </c>
      <c r="B90" t="s">
        <v>1031</v>
      </c>
      <c r="C90" t="s">
        <v>1210</v>
      </c>
      <c r="D90" t="s">
        <v>1756</v>
      </c>
      <c r="E90" t="s">
        <v>1756</v>
      </c>
      <c r="F90" t="s">
        <v>1210</v>
      </c>
      <c r="G90" t="s">
        <v>1211</v>
      </c>
      <c r="H90" s="8">
        <f>SUMPRODUCT(SUMIFS(AssessedValuation[100% Residential],AssessedValuation[Dist],$C90:$E90,AssessedValuation[Tif_NonTIF],$A$4))</f>
        <v>330779012</v>
      </c>
      <c r="I90" s="8">
        <f>SUMPRODUCT(SUMIFS(AssessedValuation[100% Ag Land],AssessedValuation[Dist],$C90:$E90,AssessedValuation[Tif_NonTIF],$A$4))</f>
        <v>46315760</v>
      </c>
      <c r="J90" s="8">
        <f>SUMPRODUCT(SUMIFS(AssessedValuation[100% Ag Building],AssessedValuation[Dist],$C90:$E90,AssessedValuation[Tif_NonTIF],$A$4))</f>
        <v>2087660</v>
      </c>
      <c r="K90" s="8">
        <f>SUMPRODUCT(SUMIFS(AssessedValuation[100% Commercial],AssessedValuation[Dist],$C90:$E90,AssessedValuation[Tif_NonTIF],$A$4))</f>
        <v>13340626</v>
      </c>
      <c r="L90" s="8">
        <f>SUMPRODUCT(SUMIFS(AssessedValuation[100% Industrial],AssessedValuation[Dist],$C90:$E90,AssessedValuation[Tif_NonTIF],$A$4))</f>
        <v>5444921</v>
      </c>
      <c r="M90" s="8">
        <f>SUMPRODUCT(SUMIFS(AssessedValuation[100% Reserved],AssessedValuation[Dist],$C90:$E90,AssessedValuation[Tif_NonTIF],$A$4))</f>
        <v>0</v>
      </c>
      <c r="N90" s="8">
        <f>SUMPRODUCT(SUMIFS(AssessedValuation[100% Reserved3],AssessedValuation[Dist],$C90,AssessedValuation[Tif_NonTIF],$A$4))</f>
        <v>0</v>
      </c>
      <c r="O90" s="8">
        <f>SUMPRODUCT(SUMIFS(AssessedValuation[100% Railroads],AssessedValuation[Dist],$C90:$E90,AssessedValuation[Tif_NonTIF],$A$4))</f>
        <v>0</v>
      </c>
      <c r="P90" s="8">
        <f>SUMPRODUCT(SUMIFS(AssessedValuation[100% Utilities],AssessedValuation[Dist],$C90:$E90,AssessedValuation[Tif_NonTIF],$A$4))</f>
        <v>278963</v>
      </c>
      <c r="Q90" s="8">
        <f>SUMPRODUCT(SUMIFS(AssessedValuation[100% Other],AssessedValuation[Dist],$C90:$E90,AssessedValuation[Tif_NonTIF],$A$4))</f>
        <v>0</v>
      </c>
      <c r="R90" s="8">
        <f>SUMPRODUCT(SUMIFS(AssessedValuation[100% Gross],AssessedValuation[Dist],$C90:$E90,AssessedValuation[Tif_NonTIF],$A$4))</f>
        <v>398246942</v>
      </c>
      <c r="S90" s="8">
        <f>SUMPRODUCT(SUMIFS(AssessedValuation[100% Military Exempt],AssessedValuation[Dist],$C90:$E90,AssessedValuation[Tif_NonTIF],$A$4))</f>
        <v>377808</v>
      </c>
      <c r="T90" s="8">
        <f>SUMPRODUCT(SUMIFS(AssessedValuation[100% Net],AssessedValuation[Dist],$C90:$E90,AssessedValuation[Tif_NonTIF],$A$4))</f>
        <v>397869134</v>
      </c>
      <c r="U90" s="8">
        <f>SUMPRODUCT(SUMIFS(AssessedValuation[100% Gas &amp; Elec Utilities],AssessedValuation[Dist],$C90:$E90,AssessedValuation[Tif_NonTIF],$A$4))</f>
        <v>60601820</v>
      </c>
      <c r="V90" s="8">
        <f t="shared" si="1"/>
        <v>458470954</v>
      </c>
    </row>
    <row r="91" spans="1:22" x14ac:dyDescent="0.25">
      <c r="A91">
        <v>2024</v>
      </c>
      <c r="B91" t="s">
        <v>1026</v>
      </c>
      <c r="C91" t="s">
        <v>1212</v>
      </c>
      <c r="D91" t="s">
        <v>1756</v>
      </c>
      <c r="E91" t="s">
        <v>1756</v>
      </c>
      <c r="F91" t="s">
        <v>1212</v>
      </c>
      <c r="G91" t="s">
        <v>1213</v>
      </c>
      <c r="H91" s="8">
        <f>SUMPRODUCT(SUMIFS(AssessedValuation[100% Residential],AssessedValuation[Dist],$C91:$E91,AssessedValuation[Tif_NonTIF],$A$4))</f>
        <v>10998835212</v>
      </c>
      <c r="I91" s="8">
        <f>SUMPRODUCT(SUMIFS(AssessedValuation[100% Ag Land],AssessedValuation[Dist],$C91:$E91,AssessedValuation[Tif_NonTIF],$A$4))</f>
        <v>4264070</v>
      </c>
      <c r="J91" s="8">
        <f>SUMPRODUCT(SUMIFS(AssessedValuation[100% Ag Building],AssessedValuation[Dist],$C91:$E91,AssessedValuation[Tif_NonTIF],$A$4))</f>
        <v>398400</v>
      </c>
      <c r="K91" s="8">
        <f>SUMPRODUCT(SUMIFS(AssessedValuation[100% Commercial],AssessedValuation[Dist],$C91:$E91,AssessedValuation[Tif_NonTIF],$A$4))</f>
        <v>2852958506</v>
      </c>
      <c r="L91" s="8">
        <f>SUMPRODUCT(SUMIFS(AssessedValuation[100% Industrial],AssessedValuation[Dist],$C91:$E91,AssessedValuation[Tif_NonTIF],$A$4))</f>
        <v>285973394</v>
      </c>
      <c r="M91" s="8">
        <f>SUMPRODUCT(SUMIFS(AssessedValuation[100% Reserved],AssessedValuation[Dist],$C91:$E91,AssessedValuation[Tif_NonTIF],$A$4))</f>
        <v>0</v>
      </c>
      <c r="N91" s="8">
        <f>SUMPRODUCT(SUMIFS(AssessedValuation[100% Reserved3],AssessedValuation[Dist],$C91,AssessedValuation[Tif_NonTIF],$A$4))</f>
        <v>0</v>
      </c>
      <c r="O91" s="8">
        <f>SUMPRODUCT(SUMIFS(AssessedValuation[100% Railroads],AssessedValuation[Dist],$C91:$E91,AssessedValuation[Tif_NonTIF],$A$4))</f>
        <v>28312048</v>
      </c>
      <c r="P91" s="8">
        <f>SUMPRODUCT(SUMIFS(AssessedValuation[100% Utilities],AssessedValuation[Dist],$C91:$E91,AssessedValuation[Tif_NonTIF],$A$4))</f>
        <v>693923</v>
      </c>
      <c r="Q91" s="8">
        <f>SUMPRODUCT(SUMIFS(AssessedValuation[100% Other],AssessedValuation[Dist],$C91:$E91,AssessedValuation[Tif_NonTIF],$A$4))</f>
        <v>0</v>
      </c>
      <c r="R91" s="8">
        <f>SUMPRODUCT(SUMIFS(AssessedValuation[100% Gross],AssessedValuation[Dist],$C91:$E91,AssessedValuation[Tif_NonTIF],$A$4))</f>
        <v>14171435553</v>
      </c>
      <c r="S91" s="8">
        <f>SUMPRODUCT(SUMIFS(AssessedValuation[100% Military Exempt],AssessedValuation[Dist],$C91:$E91,AssessedValuation[Tif_NonTIF],$A$4))</f>
        <v>8847004</v>
      </c>
      <c r="T91" s="8">
        <f>SUMPRODUCT(SUMIFS(AssessedValuation[100% Net],AssessedValuation[Dist],$C91:$E91,AssessedValuation[Tif_NonTIF],$A$4))</f>
        <v>14162588549</v>
      </c>
      <c r="U91" s="8">
        <f>SUMPRODUCT(SUMIFS(AssessedValuation[100% Gas &amp; Elec Utilities],AssessedValuation[Dist],$C91:$E91,AssessedValuation[Tif_NonTIF],$A$4))</f>
        <v>579002082</v>
      </c>
      <c r="V91" s="8">
        <f t="shared" si="1"/>
        <v>14741590631</v>
      </c>
    </row>
    <row r="92" spans="1:22" x14ac:dyDescent="0.25">
      <c r="A92">
        <v>2024</v>
      </c>
      <c r="B92" t="s">
        <v>1033</v>
      </c>
      <c r="C92" t="s">
        <v>1214</v>
      </c>
      <c r="D92" t="s">
        <v>1756</v>
      </c>
      <c r="E92" t="s">
        <v>1756</v>
      </c>
      <c r="F92" t="s">
        <v>1214</v>
      </c>
      <c r="G92" t="s">
        <v>1215</v>
      </c>
      <c r="H92" s="8">
        <f>SUMPRODUCT(SUMIFS(AssessedValuation[100% Residential],AssessedValuation[Dist],$C92:$E92,AssessedValuation[Tif_NonTIF],$A$4))</f>
        <v>21823623</v>
      </c>
      <c r="I92" s="8">
        <f>SUMPRODUCT(SUMIFS(AssessedValuation[100% Ag Land],AssessedValuation[Dist],$C92:$E92,AssessedValuation[Tif_NonTIF],$A$4))</f>
        <v>33836198</v>
      </c>
      <c r="J92" s="8">
        <f>SUMPRODUCT(SUMIFS(AssessedValuation[100% Ag Building],AssessedValuation[Dist],$C92:$E92,AssessedValuation[Tif_NonTIF],$A$4))</f>
        <v>3364056</v>
      </c>
      <c r="K92" s="8">
        <f>SUMPRODUCT(SUMIFS(AssessedValuation[100% Commercial],AssessedValuation[Dist],$C92:$E92,AssessedValuation[Tif_NonTIF],$A$4))</f>
        <v>3342793</v>
      </c>
      <c r="L92" s="8">
        <f>SUMPRODUCT(SUMIFS(AssessedValuation[100% Industrial],AssessedValuation[Dist],$C92:$E92,AssessedValuation[Tif_NonTIF],$A$4))</f>
        <v>411215</v>
      </c>
      <c r="M92" s="8">
        <f>SUMPRODUCT(SUMIFS(AssessedValuation[100% Reserved],AssessedValuation[Dist],$C92:$E92,AssessedValuation[Tif_NonTIF],$A$4))</f>
        <v>0</v>
      </c>
      <c r="N92" s="8">
        <f>SUMPRODUCT(SUMIFS(AssessedValuation[100% Reserved3],AssessedValuation[Dist],$C92,AssessedValuation[Tif_NonTIF],$A$4))</f>
        <v>0</v>
      </c>
      <c r="O92" s="8">
        <f>SUMPRODUCT(SUMIFS(AssessedValuation[100% Railroads],AssessedValuation[Dist],$C92:$E92,AssessedValuation[Tif_NonTIF],$A$4))</f>
        <v>0</v>
      </c>
      <c r="P92" s="8">
        <f>SUMPRODUCT(SUMIFS(AssessedValuation[100% Utilities],AssessedValuation[Dist],$C92:$E92,AssessedValuation[Tif_NonTIF],$A$4))</f>
        <v>0</v>
      </c>
      <c r="Q92" s="8">
        <f>SUMPRODUCT(SUMIFS(AssessedValuation[100% Other],AssessedValuation[Dist],$C92:$E92,AssessedValuation[Tif_NonTIF],$A$4))</f>
        <v>0</v>
      </c>
      <c r="R92" s="8">
        <f>SUMPRODUCT(SUMIFS(AssessedValuation[100% Gross],AssessedValuation[Dist],$C92:$E92,AssessedValuation[Tif_NonTIF],$A$4))</f>
        <v>62777885</v>
      </c>
      <c r="S92" s="8">
        <f>SUMPRODUCT(SUMIFS(AssessedValuation[100% Military Exempt],AssessedValuation[Dist],$C92:$E92,AssessedValuation[Tif_NonTIF],$A$4))</f>
        <v>48689</v>
      </c>
      <c r="T92" s="8">
        <f>SUMPRODUCT(SUMIFS(AssessedValuation[100% Net],AssessedValuation[Dist],$C92:$E92,AssessedValuation[Tif_NonTIF],$A$4))</f>
        <v>62729196</v>
      </c>
      <c r="U92" s="8">
        <f>SUMPRODUCT(SUMIFS(AssessedValuation[100% Gas &amp; Elec Utilities],AssessedValuation[Dist],$C92:$E92,AssessedValuation[Tif_NonTIF],$A$4))</f>
        <v>5459056</v>
      </c>
      <c r="V92" s="8">
        <f t="shared" si="1"/>
        <v>68188252</v>
      </c>
    </row>
    <row r="93" spans="1:22" x14ac:dyDescent="0.25">
      <c r="A93">
        <v>2024</v>
      </c>
      <c r="B93" t="s">
        <v>1031</v>
      </c>
      <c r="C93" t="s">
        <v>1216</v>
      </c>
      <c r="D93" t="s">
        <v>1756</v>
      </c>
      <c r="E93" t="s">
        <v>1756</v>
      </c>
      <c r="F93" t="s">
        <v>1216</v>
      </c>
      <c r="G93" t="s">
        <v>1217</v>
      </c>
      <c r="H93" s="8">
        <f>SUMPRODUCT(SUMIFS(AssessedValuation[100% Residential],AssessedValuation[Dist],$C93:$E93,AssessedValuation[Tif_NonTIF],$A$4))</f>
        <v>322772551</v>
      </c>
      <c r="I93" s="8">
        <f>SUMPRODUCT(SUMIFS(AssessedValuation[100% Ag Land],AssessedValuation[Dist],$C93:$E93,AssessedValuation[Tif_NonTIF],$A$4))</f>
        <v>130123172</v>
      </c>
      <c r="J93" s="8">
        <f>SUMPRODUCT(SUMIFS(AssessedValuation[100% Ag Building],AssessedValuation[Dist],$C93:$E93,AssessedValuation[Tif_NonTIF],$A$4))</f>
        <v>7417180</v>
      </c>
      <c r="K93" s="8">
        <f>SUMPRODUCT(SUMIFS(AssessedValuation[100% Commercial],AssessedValuation[Dist],$C93:$E93,AssessedValuation[Tif_NonTIF],$A$4))</f>
        <v>18818635</v>
      </c>
      <c r="L93" s="8">
        <f>SUMPRODUCT(SUMIFS(AssessedValuation[100% Industrial],AssessedValuation[Dist],$C93:$E93,AssessedValuation[Tif_NonTIF],$A$4))</f>
        <v>9777780</v>
      </c>
      <c r="M93" s="8">
        <f>SUMPRODUCT(SUMIFS(AssessedValuation[100% Reserved],AssessedValuation[Dist],$C93:$E93,AssessedValuation[Tif_NonTIF],$A$4))</f>
        <v>0</v>
      </c>
      <c r="N93" s="8">
        <f>SUMPRODUCT(SUMIFS(AssessedValuation[100% Reserved3],AssessedValuation[Dist],$C93,AssessedValuation[Tif_NonTIF],$A$4))</f>
        <v>0</v>
      </c>
      <c r="O93" s="8">
        <f>SUMPRODUCT(SUMIFS(AssessedValuation[100% Railroads],AssessedValuation[Dist],$C93:$E93,AssessedValuation[Tif_NonTIF],$A$4))</f>
        <v>1854725</v>
      </c>
      <c r="P93" s="8">
        <f>SUMPRODUCT(SUMIFS(AssessedValuation[100% Utilities],AssessedValuation[Dist],$C93:$E93,AssessedValuation[Tif_NonTIF],$A$4))</f>
        <v>1995442</v>
      </c>
      <c r="Q93" s="8">
        <f>SUMPRODUCT(SUMIFS(AssessedValuation[100% Other],AssessedValuation[Dist],$C93:$E93,AssessedValuation[Tif_NonTIF],$A$4))</f>
        <v>0</v>
      </c>
      <c r="R93" s="8">
        <f>SUMPRODUCT(SUMIFS(AssessedValuation[100% Gross],AssessedValuation[Dist],$C93:$E93,AssessedValuation[Tif_NonTIF],$A$4))</f>
        <v>492759485</v>
      </c>
      <c r="S93" s="8">
        <f>SUMPRODUCT(SUMIFS(AssessedValuation[100% Military Exempt],AssessedValuation[Dist],$C93:$E93,AssessedValuation[Tif_NonTIF],$A$4))</f>
        <v>362992</v>
      </c>
      <c r="T93" s="8">
        <f>SUMPRODUCT(SUMIFS(AssessedValuation[100% Net],AssessedValuation[Dist],$C93:$E93,AssessedValuation[Tif_NonTIF],$A$4))</f>
        <v>492396493</v>
      </c>
      <c r="U93" s="8">
        <f>SUMPRODUCT(SUMIFS(AssessedValuation[100% Gas &amp; Elec Utilities],AssessedValuation[Dist],$C93:$E93,AssessedValuation[Tif_NonTIF],$A$4))</f>
        <v>34993984</v>
      </c>
      <c r="V93" s="8">
        <f t="shared" si="1"/>
        <v>527390477</v>
      </c>
    </row>
    <row r="94" spans="1:22" x14ac:dyDescent="0.25">
      <c r="A94">
        <v>2024</v>
      </c>
      <c r="B94" t="s">
        <v>1054</v>
      </c>
      <c r="C94" t="s">
        <v>1218</v>
      </c>
      <c r="D94" t="s">
        <v>1756</v>
      </c>
      <c r="E94" t="s">
        <v>1756</v>
      </c>
      <c r="F94" t="s">
        <v>1218</v>
      </c>
      <c r="G94" t="s">
        <v>1219</v>
      </c>
      <c r="H94" s="8">
        <f>SUMPRODUCT(SUMIFS(AssessedValuation[100% Residential],AssessedValuation[Dist],$C94:$E94,AssessedValuation[Tif_NonTIF],$A$4))</f>
        <v>5326445444</v>
      </c>
      <c r="I94" s="8">
        <f>SUMPRODUCT(SUMIFS(AssessedValuation[100% Ag Land],AssessedValuation[Dist],$C94:$E94,AssessedValuation[Tif_NonTIF],$A$4))</f>
        <v>113382568</v>
      </c>
      <c r="J94" s="8">
        <f>SUMPRODUCT(SUMIFS(AssessedValuation[100% Ag Building],AssessedValuation[Dist],$C94:$E94,AssessedValuation[Tif_NonTIF],$A$4))</f>
        <v>9144247</v>
      </c>
      <c r="K94" s="8">
        <f>SUMPRODUCT(SUMIFS(AssessedValuation[100% Commercial],AssessedValuation[Dist],$C94:$E94,AssessedValuation[Tif_NonTIF],$A$4))</f>
        <v>999130314</v>
      </c>
      <c r="L94" s="8">
        <f>SUMPRODUCT(SUMIFS(AssessedValuation[100% Industrial],AssessedValuation[Dist],$C94:$E94,AssessedValuation[Tif_NonTIF],$A$4))</f>
        <v>140319147</v>
      </c>
      <c r="M94" s="8">
        <f>SUMPRODUCT(SUMIFS(AssessedValuation[100% Reserved],AssessedValuation[Dist],$C94:$E94,AssessedValuation[Tif_NonTIF],$A$4))</f>
        <v>0</v>
      </c>
      <c r="N94" s="8">
        <f>SUMPRODUCT(SUMIFS(AssessedValuation[100% Reserved3],AssessedValuation[Dist],$C94,AssessedValuation[Tif_NonTIF],$A$4))</f>
        <v>0</v>
      </c>
      <c r="O94" s="8">
        <f>SUMPRODUCT(SUMIFS(AssessedValuation[100% Railroads],AssessedValuation[Dist],$C94:$E94,AssessedValuation[Tif_NonTIF],$A$4))</f>
        <v>12548975</v>
      </c>
      <c r="P94" s="8">
        <f>SUMPRODUCT(SUMIFS(AssessedValuation[100% Utilities],AssessedValuation[Dist],$C94:$E94,AssessedValuation[Tif_NonTIF],$A$4))</f>
        <v>28861244</v>
      </c>
      <c r="Q94" s="8">
        <f>SUMPRODUCT(SUMIFS(AssessedValuation[100% Other],AssessedValuation[Dist],$C94:$E94,AssessedValuation[Tif_NonTIF],$A$4))</f>
        <v>530340</v>
      </c>
      <c r="R94" s="8">
        <f>SUMPRODUCT(SUMIFS(AssessedValuation[100% Gross],AssessedValuation[Dist],$C94:$E94,AssessedValuation[Tif_NonTIF],$A$4))</f>
        <v>6630362279</v>
      </c>
      <c r="S94" s="8">
        <f>SUMPRODUCT(SUMIFS(AssessedValuation[100% Military Exempt],AssessedValuation[Dist],$C94:$E94,AssessedValuation[Tif_NonTIF],$A$4))</f>
        <v>5272644</v>
      </c>
      <c r="T94" s="8">
        <f>SUMPRODUCT(SUMIFS(AssessedValuation[100% Net],AssessedValuation[Dist],$C94:$E94,AssessedValuation[Tif_NonTIF],$A$4))</f>
        <v>6625089635</v>
      </c>
      <c r="U94" s="8">
        <f>SUMPRODUCT(SUMIFS(AssessedValuation[100% Gas &amp; Elec Utilities],AssessedValuation[Dist],$C94:$E94,AssessedValuation[Tif_NonTIF],$A$4))</f>
        <v>552773078</v>
      </c>
      <c r="V94" s="8">
        <f t="shared" si="1"/>
        <v>7177862713</v>
      </c>
    </row>
    <row r="95" spans="1:22" x14ac:dyDescent="0.25">
      <c r="A95">
        <v>2024</v>
      </c>
      <c r="B95" t="s">
        <v>1031</v>
      </c>
      <c r="C95" t="s">
        <v>1220</v>
      </c>
      <c r="D95" t="s">
        <v>1756</v>
      </c>
      <c r="E95" t="s">
        <v>1756</v>
      </c>
      <c r="F95" t="s">
        <v>1220</v>
      </c>
      <c r="G95" t="s">
        <v>1221</v>
      </c>
      <c r="H95" s="8">
        <f>SUMPRODUCT(SUMIFS(AssessedValuation[100% Residential],AssessedValuation[Dist],$C95:$E95,AssessedValuation[Tif_NonTIF],$A$4))</f>
        <v>153831575</v>
      </c>
      <c r="I95" s="8">
        <f>SUMPRODUCT(SUMIFS(AssessedValuation[100% Ag Land],AssessedValuation[Dist],$C95:$E95,AssessedValuation[Tif_NonTIF],$A$4))</f>
        <v>66230990</v>
      </c>
      <c r="J95" s="8">
        <f>SUMPRODUCT(SUMIFS(AssessedValuation[100% Ag Building],AssessedValuation[Dist],$C95:$E95,AssessedValuation[Tif_NonTIF],$A$4))</f>
        <v>3083740</v>
      </c>
      <c r="K95" s="8">
        <f>SUMPRODUCT(SUMIFS(AssessedValuation[100% Commercial],AssessedValuation[Dist],$C95:$E95,AssessedValuation[Tif_NonTIF],$A$4))</f>
        <v>10414099</v>
      </c>
      <c r="L95" s="8">
        <f>SUMPRODUCT(SUMIFS(AssessedValuation[100% Industrial],AssessedValuation[Dist],$C95:$E95,AssessedValuation[Tif_NonTIF],$A$4))</f>
        <v>4706117</v>
      </c>
      <c r="M95" s="8">
        <f>SUMPRODUCT(SUMIFS(AssessedValuation[100% Reserved],AssessedValuation[Dist],$C95:$E95,AssessedValuation[Tif_NonTIF],$A$4))</f>
        <v>0</v>
      </c>
      <c r="N95" s="8">
        <f>SUMPRODUCT(SUMIFS(AssessedValuation[100% Reserved3],AssessedValuation[Dist],$C95,AssessedValuation[Tif_NonTIF],$A$4))</f>
        <v>0</v>
      </c>
      <c r="O95" s="8">
        <f>SUMPRODUCT(SUMIFS(AssessedValuation[100% Railroads],AssessedValuation[Dist],$C95:$E95,AssessedValuation[Tif_NonTIF],$A$4))</f>
        <v>2580150</v>
      </c>
      <c r="P95" s="8">
        <f>SUMPRODUCT(SUMIFS(AssessedValuation[100% Utilities],AssessedValuation[Dist],$C95:$E95,AssessedValuation[Tif_NonTIF],$A$4))</f>
        <v>83250</v>
      </c>
      <c r="Q95" s="8">
        <f>SUMPRODUCT(SUMIFS(AssessedValuation[100% Other],AssessedValuation[Dist],$C95:$E95,AssessedValuation[Tif_NonTIF],$A$4))</f>
        <v>0</v>
      </c>
      <c r="R95" s="8">
        <f>SUMPRODUCT(SUMIFS(AssessedValuation[100% Gross],AssessedValuation[Dist],$C95:$E95,AssessedValuation[Tif_NonTIF],$A$4))</f>
        <v>240929921</v>
      </c>
      <c r="S95" s="8">
        <f>SUMPRODUCT(SUMIFS(AssessedValuation[100% Military Exempt],AssessedValuation[Dist],$C95:$E95,AssessedValuation[Tif_NonTIF],$A$4))</f>
        <v>216684</v>
      </c>
      <c r="T95" s="8">
        <f>SUMPRODUCT(SUMIFS(AssessedValuation[100% Net],AssessedValuation[Dist],$C95:$E95,AssessedValuation[Tif_NonTIF],$A$4))</f>
        <v>240713237</v>
      </c>
      <c r="U95" s="8">
        <f>SUMPRODUCT(SUMIFS(AssessedValuation[100% Gas &amp; Elec Utilities],AssessedValuation[Dist],$C95:$E95,AssessedValuation[Tif_NonTIF],$A$4))</f>
        <v>52667176</v>
      </c>
      <c r="V95" s="8">
        <f t="shared" si="1"/>
        <v>293380413</v>
      </c>
    </row>
    <row r="96" spans="1:22" x14ac:dyDescent="0.25">
      <c r="A96">
        <v>2024</v>
      </c>
      <c r="B96" t="s">
        <v>1064</v>
      </c>
      <c r="C96" t="s">
        <v>1222</v>
      </c>
      <c r="D96" t="s">
        <v>1756</v>
      </c>
      <c r="E96" t="s">
        <v>1756</v>
      </c>
      <c r="F96" t="s">
        <v>1222</v>
      </c>
      <c r="G96" t="s">
        <v>1223</v>
      </c>
      <c r="H96" s="8">
        <f>SUMPRODUCT(SUMIFS(AssessedValuation[100% Residential],AssessedValuation[Dist],$C96:$E96,AssessedValuation[Tif_NonTIF],$A$4))</f>
        <v>210615293</v>
      </c>
      <c r="I96" s="8">
        <f>SUMPRODUCT(SUMIFS(AssessedValuation[100% Ag Land],AssessedValuation[Dist],$C96:$E96,AssessedValuation[Tif_NonTIF],$A$4))</f>
        <v>92466630</v>
      </c>
      <c r="J96" s="8">
        <f>SUMPRODUCT(SUMIFS(AssessedValuation[100% Ag Building],AssessedValuation[Dist],$C96:$E96,AssessedValuation[Tif_NonTIF],$A$4))</f>
        <v>5476690</v>
      </c>
      <c r="K96" s="8">
        <f>SUMPRODUCT(SUMIFS(AssessedValuation[100% Commercial],AssessedValuation[Dist],$C96:$E96,AssessedValuation[Tif_NonTIF],$A$4))</f>
        <v>41517757</v>
      </c>
      <c r="L96" s="8">
        <f>SUMPRODUCT(SUMIFS(AssessedValuation[100% Industrial],AssessedValuation[Dist],$C96:$E96,AssessedValuation[Tif_NonTIF],$A$4))</f>
        <v>24430369</v>
      </c>
      <c r="M96" s="8">
        <f>SUMPRODUCT(SUMIFS(AssessedValuation[100% Reserved],AssessedValuation[Dist],$C96:$E96,AssessedValuation[Tif_NonTIF],$A$4))</f>
        <v>0</v>
      </c>
      <c r="N96" s="8">
        <f>SUMPRODUCT(SUMIFS(AssessedValuation[100% Reserved3],AssessedValuation[Dist],$C96,AssessedValuation[Tif_NonTIF],$A$4))</f>
        <v>0</v>
      </c>
      <c r="O96" s="8">
        <f>SUMPRODUCT(SUMIFS(AssessedValuation[100% Railroads],AssessedValuation[Dist],$C96:$E96,AssessedValuation[Tif_NonTIF],$A$4))</f>
        <v>2360571</v>
      </c>
      <c r="P96" s="8">
        <f>SUMPRODUCT(SUMIFS(AssessedValuation[100% Utilities],AssessedValuation[Dist],$C96:$E96,AssessedValuation[Tif_NonTIF],$A$4))</f>
        <v>5009073</v>
      </c>
      <c r="Q96" s="8">
        <f>SUMPRODUCT(SUMIFS(AssessedValuation[100% Other],AssessedValuation[Dist],$C96:$E96,AssessedValuation[Tif_NonTIF],$A$4))</f>
        <v>0</v>
      </c>
      <c r="R96" s="8">
        <f>SUMPRODUCT(SUMIFS(AssessedValuation[100% Gross],AssessedValuation[Dist],$C96:$E96,AssessedValuation[Tif_NonTIF],$A$4))</f>
        <v>381876383</v>
      </c>
      <c r="S96" s="8">
        <f>SUMPRODUCT(SUMIFS(AssessedValuation[100% Military Exempt],AssessedValuation[Dist],$C96:$E96,AssessedValuation[Tif_NonTIF],$A$4))</f>
        <v>270392</v>
      </c>
      <c r="T96" s="8">
        <f>SUMPRODUCT(SUMIFS(AssessedValuation[100% Net],AssessedValuation[Dist],$C96:$E96,AssessedValuation[Tif_NonTIF],$A$4))</f>
        <v>381605991</v>
      </c>
      <c r="U96" s="8">
        <f>SUMPRODUCT(SUMIFS(AssessedValuation[100% Gas &amp; Elec Utilities],AssessedValuation[Dist],$C96:$E96,AssessedValuation[Tif_NonTIF],$A$4))</f>
        <v>26137460</v>
      </c>
      <c r="V96" s="8">
        <f t="shared" si="1"/>
        <v>407743451</v>
      </c>
    </row>
    <row r="97" spans="1:22" x14ac:dyDescent="0.25">
      <c r="A97">
        <v>2024</v>
      </c>
      <c r="B97" t="s">
        <v>1039</v>
      </c>
      <c r="C97" t="s">
        <v>1224</v>
      </c>
      <c r="D97" t="s">
        <v>1756</v>
      </c>
      <c r="E97" t="s">
        <v>1756</v>
      </c>
      <c r="F97" t="s">
        <v>1224</v>
      </c>
      <c r="G97" t="s">
        <v>1225</v>
      </c>
      <c r="H97" s="8">
        <f>SUMPRODUCT(SUMIFS(AssessedValuation[100% Residential],AssessedValuation[Dist],$C97:$E97,AssessedValuation[Tif_NonTIF],$A$4))</f>
        <v>176733011</v>
      </c>
      <c r="I97" s="8">
        <f>SUMPRODUCT(SUMIFS(AssessedValuation[100% Ag Land],AssessedValuation[Dist],$C97:$E97,AssessedValuation[Tif_NonTIF],$A$4))</f>
        <v>133365978</v>
      </c>
      <c r="J97" s="8">
        <f>SUMPRODUCT(SUMIFS(AssessedValuation[100% Ag Building],AssessedValuation[Dist],$C97:$E97,AssessedValuation[Tif_NonTIF],$A$4))</f>
        <v>4864152</v>
      </c>
      <c r="K97" s="8">
        <f>SUMPRODUCT(SUMIFS(AssessedValuation[100% Commercial],AssessedValuation[Dist],$C97:$E97,AssessedValuation[Tif_NonTIF],$A$4))</f>
        <v>34923124</v>
      </c>
      <c r="L97" s="8">
        <f>SUMPRODUCT(SUMIFS(AssessedValuation[100% Industrial],AssessedValuation[Dist],$C97:$E97,AssessedValuation[Tif_NonTIF],$A$4))</f>
        <v>28957772</v>
      </c>
      <c r="M97" s="8">
        <f>SUMPRODUCT(SUMIFS(AssessedValuation[100% Reserved],AssessedValuation[Dist],$C97:$E97,AssessedValuation[Tif_NonTIF],$A$4))</f>
        <v>0</v>
      </c>
      <c r="N97" s="8">
        <f>SUMPRODUCT(SUMIFS(AssessedValuation[100% Reserved3],AssessedValuation[Dist],$C97,AssessedValuation[Tif_NonTIF],$A$4))</f>
        <v>0</v>
      </c>
      <c r="O97" s="8">
        <f>SUMPRODUCT(SUMIFS(AssessedValuation[100% Railroads],AssessedValuation[Dist],$C97:$E97,AssessedValuation[Tif_NonTIF],$A$4))</f>
        <v>32832189</v>
      </c>
      <c r="P97" s="8">
        <f>SUMPRODUCT(SUMIFS(AssessedValuation[100% Utilities],AssessedValuation[Dist],$C97:$E97,AssessedValuation[Tif_NonTIF],$A$4))</f>
        <v>15799873</v>
      </c>
      <c r="Q97" s="8">
        <f>SUMPRODUCT(SUMIFS(AssessedValuation[100% Other],AssessedValuation[Dist],$C97:$E97,AssessedValuation[Tif_NonTIF],$A$4))</f>
        <v>2849</v>
      </c>
      <c r="R97" s="8">
        <f>SUMPRODUCT(SUMIFS(AssessedValuation[100% Gross],AssessedValuation[Dist],$C97:$E97,AssessedValuation[Tif_NonTIF],$A$4))</f>
        <v>427478948</v>
      </c>
      <c r="S97" s="8">
        <f>SUMPRODUCT(SUMIFS(AssessedValuation[100% Military Exempt],AssessedValuation[Dist],$C97:$E97,AssessedValuation[Tif_NonTIF],$A$4))</f>
        <v>340768</v>
      </c>
      <c r="T97" s="8">
        <f>SUMPRODUCT(SUMIFS(AssessedValuation[100% Net],AssessedValuation[Dist],$C97:$E97,AssessedValuation[Tif_NonTIF],$A$4))</f>
        <v>427138180</v>
      </c>
      <c r="U97" s="8">
        <f>SUMPRODUCT(SUMIFS(AssessedValuation[100% Gas &amp; Elec Utilities],AssessedValuation[Dist],$C97:$E97,AssessedValuation[Tif_NonTIF],$A$4))</f>
        <v>24243471</v>
      </c>
      <c r="V97" s="8">
        <f t="shared" si="1"/>
        <v>451381651</v>
      </c>
    </row>
    <row r="98" spans="1:22" x14ac:dyDescent="0.25">
      <c r="A98">
        <v>2024</v>
      </c>
      <c r="B98" t="s">
        <v>1026</v>
      </c>
      <c r="C98" t="s">
        <v>1226</v>
      </c>
      <c r="D98" t="s">
        <v>1756</v>
      </c>
      <c r="E98" t="s">
        <v>1756</v>
      </c>
      <c r="F98" t="s">
        <v>1226</v>
      </c>
      <c r="G98" t="s">
        <v>1227</v>
      </c>
      <c r="H98" s="8">
        <f>SUMPRODUCT(SUMIFS(AssessedValuation[100% Residential],AssessedValuation[Dist],$C98:$E98,AssessedValuation[Tif_NonTIF],$A$4))</f>
        <v>274520091</v>
      </c>
      <c r="I98" s="8">
        <f>SUMPRODUCT(SUMIFS(AssessedValuation[100% Ag Land],AssessedValuation[Dist],$C98:$E98,AssessedValuation[Tif_NonTIF],$A$4))</f>
        <v>58325100</v>
      </c>
      <c r="J98" s="8">
        <f>SUMPRODUCT(SUMIFS(AssessedValuation[100% Ag Building],AssessedValuation[Dist],$C98:$E98,AssessedValuation[Tif_NonTIF],$A$4))</f>
        <v>2121790</v>
      </c>
      <c r="K98" s="8">
        <f>SUMPRODUCT(SUMIFS(AssessedValuation[100% Commercial],AssessedValuation[Dist],$C98:$E98,AssessedValuation[Tif_NonTIF],$A$4))</f>
        <v>14829656</v>
      </c>
      <c r="L98" s="8">
        <f>SUMPRODUCT(SUMIFS(AssessedValuation[100% Industrial],AssessedValuation[Dist],$C98:$E98,AssessedValuation[Tif_NonTIF],$A$4))</f>
        <v>1577100</v>
      </c>
      <c r="M98" s="8">
        <f>SUMPRODUCT(SUMIFS(AssessedValuation[100% Reserved],AssessedValuation[Dist],$C98:$E98,AssessedValuation[Tif_NonTIF],$A$4))</f>
        <v>0</v>
      </c>
      <c r="N98" s="8">
        <f>SUMPRODUCT(SUMIFS(AssessedValuation[100% Reserved3],AssessedValuation[Dist],$C98,AssessedValuation[Tif_NonTIF],$A$4))</f>
        <v>0</v>
      </c>
      <c r="O98" s="8">
        <f>SUMPRODUCT(SUMIFS(AssessedValuation[100% Railroads],AssessedValuation[Dist],$C98:$E98,AssessedValuation[Tif_NonTIF],$A$4))</f>
        <v>2392432</v>
      </c>
      <c r="P98" s="8">
        <f>SUMPRODUCT(SUMIFS(AssessedValuation[100% Utilities],AssessedValuation[Dist],$C98:$E98,AssessedValuation[Tif_NonTIF],$A$4))</f>
        <v>1397920</v>
      </c>
      <c r="Q98" s="8">
        <f>SUMPRODUCT(SUMIFS(AssessedValuation[100% Other],AssessedValuation[Dist],$C98:$E98,AssessedValuation[Tif_NonTIF],$A$4))</f>
        <v>0</v>
      </c>
      <c r="R98" s="8">
        <f>SUMPRODUCT(SUMIFS(AssessedValuation[100% Gross],AssessedValuation[Dist],$C98:$E98,AssessedValuation[Tif_NonTIF],$A$4))</f>
        <v>355164089</v>
      </c>
      <c r="S98" s="8">
        <f>SUMPRODUCT(SUMIFS(AssessedValuation[100% Military Exempt],AssessedValuation[Dist],$C98:$E98,AssessedValuation[Tif_NonTIF],$A$4))</f>
        <v>214832</v>
      </c>
      <c r="T98" s="8">
        <f>SUMPRODUCT(SUMIFS(AssessedValuation[100% Net],AssessedValuation[Dist],$C98:$E98,AssessedValuation[Tif_NonTIF],$A$4))</f>
        <v>354949257</v>
      </c>
      <c r="U98" s="8">
        <f>SUMPRODUCT(SUMIFS(AssessedValuation[100% Gas &amp; Elec Utilities],AssessedValuation[Dist],$C98:$E98,AssessedValuation[Tif_NonTIF],$A$4))</f>
        <v>32861439</v>
      </c>
      <c r="V98" s="8">
        <f t="shared" si="1"/>
        <v>387810696</v>
      </c>
    </row>
    <row r="99" spans="1:22" x14ac:dyDescent="0.25">
      <c r="A99">
        <v>2024</v>
      </c>
      <c r="B99" t="s">
        <v>1031</v>
      </c>
      <c r="C99" t="s">
        <v>1228</v>
      </c>
      <c r="D99" t="s">
        <v>1756</v>
      </c>
      <c r="E99" t="s">
        <v>1756</v>
      </c>
      <c r="F99" t="s">
        <v>1228</v>
      </c>
      <c r="G99" t="s">
        <v>1229</v>
      </c>
      <c r="H99" s="8">
        <f>SUMPRODUCT(SUMIFS(AssessedValuation[100% Residential],AssessedValuation[Dist],$C99:$E99,AssessedValuation[Tif_NonTIF],$A$4))</f>
        <v>169726912</v>
      </c>
      <c r="I99" s="8">
        <f>SUMPRODUCT(SUMIFS(AssessedValuation[100% Ag Land],AssessedValuation[Dist],$C99:$E99,AssessedValuation[Tif_NonTIF],$A$4))</f>
        <v>133818000</v>
      </c>
      <c r="J99" s="8">
        <f>SUMPRODUCT(SUMIFS(AssessedValuation[100% Ag Building],AssessedValuation[Dist],$C99:$E99,AssessedValuation[Tif_NonTIF],$A$4))</f>
        <v>7252890</v>
      </c>
      <c r="K99" s="8">
        <f>SUMPRODUCT(SUMIFS(AssessedValuation[100% Commercial],AssessedValuation[Dist],$C99:$E99,AssessedValuation[Tif_NonTIF],$A$4))</f>
        <v>10404358</v>
      </c>
      <c r="L99" s="8">
        <f>SUMPRODUCT(SUMIFS(AssessedValuation[100% Industrial],AssessedValuation[Dist],$C99:$E99,AssessedValuation[Tif_NonTIF],$A$4))</f>
        <v>4183260</v>
      </c>
      <c r="M99" s="8">
        <f>SUMPRODUCT(SUMIFS(AssessedValuation[100% Reserved],AssessedValuation[Dist],$C99:$E99,AssessedValuation[Tif_NonTIF],$A$4))</f>
        <v>0</v>
      </c>
      <c r="N99" s="8">
        <f>SUMPRODUCT(SUMIFS(AssessedValuation[100% Reserved3],AssessedValuation[Dist],$C99,AssessedValuation[Tif_NonTIF],$A$4))</f>
        <v>0</v>
      </c>
      <c r="O99" s="8">
        <f>SUMPRODUCT(SUMIFS(AssessedValuation[100% Railroads],AssessedValuation[Dist],$C99:$E99,AssessedValuation[Tif_NonTIF],$A$4))</f>
        <v>2306547</v>
      </c>
      <c r="P99" s="8">
        <f>SUMPRODUCT(SUMIFS(AssessedValuation[100% Utilities],AssessedValuation[Dist],$C99:$E99,AssessedValuation[Tif_NonTIF],$A$4))</f>
        <v>6312342</v>
      </c>
      <c r="Q99" s="8">
        <f>SUMPRODUCT(SUMIFS(AssessedValuation[100% Other],AssessedValuation[Dist],$C99:$E99,AssessedValuation[Tif_NonTIF],$A$4))</f>
        <v>0</v>
      </c>
      <c r="R99" s="8">
        <f>SUMPRODUCT(SUMIFS(AssessedValuation[100% Gross],AssessedValuation[Dist],$C99:$E99,AssessedValuation[Tif_NonTIF],$A$4))</f>
        <v>334004309</v>
      </c>
      <c r="S99" s="8">
        <f>SUMPRODUCT(SUMIFS(AssessedValuation[100% Military Exempt],AssessedValuation[Dist],$C99:$E99,AssessedValuation[Tif_NonTIF],$A$4))</f>
        <v>257428</v>
      </c>
      <c r="T99" s="8">
        <f>SUMPRODUCT(SUMIFS(AssessedValuation[100% Net],AssessedValuation[Dist],$C99:$E99,AssessedValuation[Tif_NonTIF],$A$4))</f>
        <v>333746881</v>
      </c>
      <c r="U99" s="8">
        <f>SUMPRODUCT(SUMIFS(AssessedValuation[100% Gas &amp; Elec Utilities],AssessedValuation[Dist],$C99:$E99,AssessedValuation[Tif_NonTIF],$A$4))</f>
        <v>24236310</v>
      </c>
      <c r="V99" s="8">
        <f t="shared" si="1"/>
        <v>357983191</v>
      </c>
    </row>
    <row r="100" spans="1:22" x14ac:dyDescent="0.25">
      <c r="A100">
        <v>2024</v>
      </c>
      <c r="B100" t="s">
        <v>1031</v>
      </c>
      <c r="C100" t="s">
        <v>1230</v>
      </c>
      <c r="D100" t="s">
        <v>1756</v>
      </c>
      <c r="E100" t="s">
        <v>1756</v>
      </c>
      <c r="F100" t="s">
        <v>1729</v>
      </c>
      <c r="G100" t="s">
        <v>1231</v>
      </c>
      <c r="H100" s="8">
        <f>SUMPRODUCT(SUMIFS(AssessedValuation[100% Residential],AssessedValuation[Dist],$C100:$E100,AssessedValuation[Tif_NonTIF],$A$4))</f>
        <v>184839958</v>
      </c>
      <c r="I100" s="8">
        <f>SUMPRODUCT(SUMIFS(AssessedValuation[100% Ag Land],AssessedValuation[Dist],$C100:$E100,AssessedValuation[Tif_NonTIF],$A$4))</f>
        <v>147944910</v>
      </c>
      <c r="J100" s="8">
        <f>SUMPRODUCT(SUMIFS(AssessedValuation[100% Ag Building],AssessedValuation[Dist],$C100:$E100,AssessedValuation[Tif_NonTIF],$A$4))</f>
        <v>3913770</v>
      </c>
      <c r="K100" s="8">
        <f>SUMPRODUCT(SUMIFS(AssessedValuation[100% Commercial],AssessedValuation[Dist],$C100:$E100,AssessedValuation[Tif_NonTIF],$A$4))</f>
        <v>25462002</v>
      </c>
      <c r="L100" s="8">
        <f>SUMPRODUCT(SUMIFS(AssessedValuation[100% Industrial],AssessedValuation[Dist],$C100:$E100,AssessedValuation[Tif_NonTIF],$A$4))</f>
        <v>40875300</v>
      </c>
      <c r="M100" s="8">
        <f>SUMPRODUCT(SUMIFS(AssessedValuation[100% Reserved],AssessedValuation[Dist],$C100:$E100,AssessedValuation[Tif_NonTIF],$A$4))</f>
        <v>0</v>
      </c>
      <c r="N100" s="8">
        <f>SUMPRODUCT(SUMIFS(AssessedValuation[100% Reserved3],AssessedValuation[Dist],$C100,AssessedValuation[Tif_NonTIF],$A$4))</f>
        <v>0</v>
      </c>
      <c r="O100" s="8">
        <f>SUMPRODUCT(SUMIFS(AssessedValuation[100% Railroads],AssessedValuation[Dist],$C100:$E100,AssessedValuation[Tif_NonTIF],$A$4))</f>
        <v>26544072</v>
      </c>
      <c r="P100" s="8">
        <f>SUMPRODUCT(SUMIFS(AssessedValuation[100% Utilities],AssessedValuation[Dist],$C100:$E100,AssessedValuation[Tif_NonTIF],$A$4))</f>
        <v>340927</v>
      </c>
      <c r="Q100" s="8">
        <f>SUMPRODUCT(SUMIFS(AssessedValuation[100% Other],AssessedValuation[Dist],$C100:$E100,AssessedValuation[Tif_NonTIF],$A$4))</f>
        <v>0</v>
      </c>
      <c r="R100" s="8">
        <f>SUMPRODUCT(SUMIFS(AssessedValuation[100% Gross],AssessedValuation[Dist],$C100:$E100,AssessedValuation[Tif_NonTIF],$A$4))</f>
        <v>429920939</v>
      </c>
      <c r="S100" s="8">
        <f>SUMPRODUCT(SUMIFS(AssessedValuation[100% Military Exempt],AssessedValuation[Dist],$C100:$E100,AssessedValuation[Tif_NonTIF],$A$4))</f>
        <v>305580</v>
      </c>
      <c r="T100" s="8">
        <f>SUMPRODUCT(SUMIFS(AssessedValuation[100% Net],AssessedValuation[Dist],$C100:$E100,AssessedValuation[Tif_NonTIF],$A$4))</f>
        <v>429615359</v>
      </c>
      <c r="U100" s="8">
        <f>SUMPRODUCT(SUMIFS(AssessedValuation[100% Gas &amp; Elec Utilities],AssessedValuation[Dist],$C100:$E100,AssessedValuation[Tif_NonTIF],$A$4))</f>
        <v>43102549</v>
      </c>
      <c r="V100" s="8">
        <f t="shared" si="1"/>
        <v>472717908</v>
      </c>
    </row>
    <row r="101" spans="1:22" x14ac:dyDescent="0.25">
      <c r="A101">
        <v>2024</v>
      </c>
      <c r="B101" t="s">
        <v>1033</v>
      </c>
      <c r="C101" t="s">
        <v>1232</v>
      </c>
      <c r="D101" t="s">
        <v>1756</v>
      </c>
      <c r="E101" t="s">
        <v>1756</v>
      </c>
      <c r="F101" t="s">
        <v>1232</v>
      </c>
      <c r="G101" t="s">
        <v>1233</v>
      </c>
      <c r="H101" s="8">
        <f>SUMPRODUCT(SUMIFS(AssessedValuation[100% Residential],AssessedValuation[Dist],$C101:$E101,AssessedValuation[Tif_NonTIF],$A$4))</f>
        <v>206262568</v>
      </c>
      <c r="I101" s="8">
        <f>SUMPRODUCT(SUMIFS(AssessedValuation[100% Ag Land],AssessedValuation[Dist],$C101:$E101,AssessedValuation[Tif_NonTIF],$A$4))</f>
        <v>189789938</v>
      </c>
      <c r="J101" s="8">
        <f>SUMPRODUCT(SUMIFS(AssessedValuation[100% Ag Building],AssessedValuation[Dist],$C101:$E101,AssessedValuation[Tif_NonTIF],$A$4))</f>
        <v>3811563</v>
      </c>
      <c r="K101" s="8">
        <f>SUMPRODUCT(SUMIFS(AssessedValuation[100% Commercial],AssessedValuation[Dist],$C101:$E101,AssessedValuation[Tif_NonTIF],$A$4))</f>
        <v>14170713</v>
      </c>
      <c r="L101" s="8">
        <f>SUMPRODUCT(SUMIFS(AssessedValuation[100% Industrial],AssessedValuation[Dist],$C101:$E101,AssessedValuation[Tif_NonTIF],$A$4))</f>
        <v>1462496</v>
      </c>
      <c r="M101" s="8">
        <f>SUMPRODUCT(SUMIFS(AssessedValuation[100% Reserved],AssessedValuation[Dist],$C101:$E101,AssessedValuation[Tif_NonTIF],$A$4))</f>
        <v>0</v>
      </c>
      <c r="N101" s="8">
        <f>SUMPRODUCT(SUMIFS(AssessedValuation[100% Reserved3],AssessedValuation[Dist],$C101,AssessedValuation[Tif_NonTIF],$A$4))</f>
        <v>0</v>
      </c>
      <c r="O101" s="8">
        <f>SUMPRODUCT(SUMIFS(AssessedValuation[100% Railroads],AssessedValuation[Dist],$C101:$E101,AssessedValuation[Tif_NonTIF],$A$4))</f>
        <v>12057807</v>
      </c>
      <c r="P101" s="8">
        <f>SUMPRODUCT(SUMIFS(AssessedValuation[100% Utilities],AssessedValuation[Dist],$C101:$E101,AssessedValuation[Tif_NonTIF],$A$4))</f>
        <v>25808052</v>
      </c>
      <c r="Q101" s="8">
        <f>SUMPRODUCT(SUMIFS(AssessedValuation[100% Other],AssessedValuation[Dist],$C101:$E101,AssessedValuation[Tif_NonTIF],$A$4))</f>
        <v>0</v>
      </c>
      <c r="R101" s="8">
        <f>SUMPRODUCT(SUMIFS(AssessedValuation[100% Gross],AssessedValuation[Dist],$C101:$E101,AssessedValuation[Tif_NonTIF],$A$4))</f>
        <v>453363137</v>
      </c>
      <c r="S101" s="8">
        <f>SUMPRODUCT(SUMIFS(AssessedValuation[100% Military Exempt],AssessedValuation[Dist],$C101:$E101,AssessedValuation[Tif_NonTIF],$A$4))</f>
        <v>335966</v>
      </c>
      <c r="T101" s="8">
        <f>SUMPRODUCT(SUMIFS(AssessedValuation[100% Net],AssessedValuation[Dist],$C101:$E101,AssessedValuation[Tif_NonTIF],$A$4))</f>
        <v>453027171</v>
      </c>
      <c r="U101" s="8">
        <f>SUMPRODUCT(SUMIFS(AssessedValuation[100% Gas &amp; Elec Utilities],AssessedValuation[Dist],$C101:$E101,AssessedValuation[Tif_NonTIF],$A$4))</f>
        <v>31948262</v>
      </c>
      <c r="V101" s="8">
        <f t="shared" si="1"/>
        <v>484975433</v>
      </c>
    </row>
    <row r="102" spans="1:22" x14ac:dyDescent="0.25">
      <c r="A102">
        <v>2024</v>
      </c>
      <c r="B102" t="s">
        <v>1039</v>
      </c>
      <c r="C102" t="s">
        <v>1234</v>
      </c>
      <c r="D102" t="s">
        <v>1756</v>
      </c>
      <c r="E102" t="s">
        <v>1756</v>
      </c>
      <c r="F102" t="s">
        <v>1234</v>
      </c>
      <c r="G102" t="s">
        <v>1236</v>
      </c>
      <c r="H102" s="8">
        <f>SUMPRODUCT(SUMIFS(AssessedValuation[100% Residential],AssessedValuation[Dist],$C102:$E102,AssessedValuation[Tif_NonTIF],$A$4))</f>
        <v>394533840</v>
      </c>
      <c r="I102" s="8">
        <f>SUMPRODUCT(SUMIFS(AssessedValuation[100% Ag Land],AssessedValuation[Dist],$C102:$E102,AssessedValuation[Tif_NonTIF],$A$4))</f>
        <v>232744540</v>
      </c>
      <c r="J102" s="8">
        <f>SUMPRODUCT(SUMIFS(AssessedValuation[100% Ag Building],AssessedValuation[Dist],$C102:$E102,AssessedValuation[Tif_NonTIF],$A$4))</f>
        <v>12456640</v>
      </c>
      <c r="K102" s="8">
        <f>SUMPRODUCT(SUMIFS(AssessedValuation[100% Commercial],AssessedValuation[Dist],$C102:$E102,AssessedValuation[Tif_NonTIF],$A$4))</f>
        <v>36911005</v>
      </c>
      <c r="L102" s="8">
        <f>SUMPRODUCT(SUMIFS(AssessedValuation[100% Industrial],AssessedValuation[Dist],$C102:$E102,AssessedValuation[Tif_NonTIF],$A$4))</f>
        <v>12804912</v>
      </c>
      <c r="M102" s="8">
        <f>SUMPRODUCT(SUMIFS(AssessedValuation[100% Reserved],AssessedValuation[Dist],$C102:$E102,AssessedValuation[Tif_NonTIF],$A$4))</f>
        <v>0</v>
      </c>
      <c r="N102" s="8">
        <f>SUMPRODUCT(SUMIFS(AssessedValuation[100% Reserved3],AssessedValuation[Dist],$C102,AssessedValuation[Tif_NonTIF],$A$4))</f>
        <v>0</v>
      </c>
      <c r="O102" s="8">
        <f>SUMPRODUCT(SUMIFS(AssessedValuation[100% Railroads],AssessedValuation[Dist],$C102:$E102,AssessedValuation[Tif_NonTIF],$A$4))</f>
        <v>7131831</v>
      </c>
      <c r="P102" s="8">
        <f>SUMPRODUCT(SUMIFS(AssessedValuation[100% Utilities],AssessedValuation[Dist],$C102:$E102,AssessedValuation[Tif_NonTIF],$A$4))</f>
        <v>534428</v>
      </c>
      <c r="Q102" s="8">
        <f>SUMPRODUCT(SUMIFS(AssessedValuation[100% Other],AssessedValuation[Dist],$C102:$E102,AssessedValuation[Tif_NonTIF],$A$4))</f>
        <v>0</v>
      </c>
      <c r="R102" s="8">
        <f>SUMPRODUCT(SUMIFS(AssessedValuation[100% Gross],AssessedValuation[Dist],$C102:$E102,AssessedValuation[Tif_NonTIF],$A$4))</f>
        <v>697117196</v>
      </c>
      <c r="S102" s="8">
        <f>SUMPRODUCT(SUMIFS(AssessedValuation[100% Military Exempt],AssessedValuation[Dist],$C102:$E102,AssessedValuation[Tif_NonTIF],$A$4))</f>
        <v>547059</v>
      </c>
      <c r="T102" s="8">
        <f>SUMPRODUCT(SUMIFS(AssessedValuation[100% Net],AssessedValuation[Dist],$C102:$E102,AssessedValuation[Tif_NonTIF],$A$4))</f>
        <v>696570137</v>
      </c>
      <c r="U102" s="8">
        <f>SUMPRODUCT(SUMIFS(AssessedValuation[100% Gas &amp; Elec Utilities],AssessedValuation[Dist],$C102:$E102,AssessedValuation[Tif_NonTIF],$A$4))</f>
        <v>19459082</v>
      </c>
      <c r="V102" s="8">
        <f t="shared" si="1"/>
        <v>716029219</v>
      </c>
    </row>
    <row r="103" spans="1:22" x14ac:dyDescent="0.25">
      <c r="A103">
        <v>2024</v>
      </c>
      <c r="B103" t="s">
        <v>1033</v>
      </c>
      <c r="C103" t="s">
        <v>1237</v>
      </c>
      <c r="D103" t="s">
        <v>1756</v>
      </c>
      <c r="E103" t="s">
        <v>1756</v>
      </c>
      <c r="F103" t="s">
        <v>1237</v>
      </c>
      <c r="G103" t="s">
        <v>1238</v>
      </c>
      <c r="H103" s="8">
        <f>SUMPRODUCT(SUMIFS(AssessedValuation[100% Residential],AssessedValuation[Dist],$C103:$E103,AssessedValuation[Tif_NonTIF],$A$4))</f>
        <v>130871070</v>
      </c>
      <c r="I103" s="8">
        <f>SUMPRODUCT(SUMIFS(AssessedValuation[100% Ag Land],AssessedValuation[Dist],$C103:$E103,AssessedValuation[Tif_NonTIF],$A$4))</f>
        <v>71177765</v>
      </c>
      <c r="J103" s="8">
        <f>SUMPRODUCT(SUMIFS(AssessedValuation[100% Ag Building],AssessedValuation[Dist],$C103:$E103,AssessedValuation[Tif_NonTIF],$A$4))</f>
        <v>8228061</v>
      </c>
      <c r="K103" s="8">
        <f>SUMPRODUCT(SUMIFS(AssessedValuation[100% Commercial],AssessedValuation[Dist],$C103:$E103,AssessedValuation[Tif_NonTIF],$A$4))</f>
        <v>9578697</v>
      </c>
      <c r="L103" s="8">
        <f>SUMPRODUCT(SUMIFS(AssessedValuation[100% Industrial],AssessedValuation[Dist],$C103:$E103,AssessedValuation[Tif_NonTIF],$A$4))</f>
        <v>3634920</v>
      </c>
      <c r="M103" s="8">
        <f>SUMPRODUCT(SUMIFS(AssessedValuation[100% Reserved],AssessedValuation[Dist],$C103:$E103,AssessedValuation[Tif_NonTIF],$A$4))</f>
        <v>0</v>
      </c>
      <c r="N103" s="8">
        <f>SUMPRODUCT(SUMIFS(AssessedValuation[100% Reserved3],AssessedValuation[Dist],$C103,AssessedValuation[Tif_NonTIF],$A$4))</f>
        <v>0</v>
      </c>
      <c r="O103" s="8">
        <f>SUMPRODUCT(SUMIFS(AssessedValuation[100% Railroads],AssessedValuation[Dist],$C103:$E103,AssessedValuation[Tif_NonTIF],$A$4))</f>
        <v>13300323</v>
      </c>
      <c r="P103" s="8">
        <f>SUMPRODUCT(SUMIFS(AssessedValuation[100% Utilities],AssessedValuation[Dist],$C103:$E103,AssessedValuation[Tif_NonTIF],$A$4))</f>
        <v>918464</v>
      </c>
      <c r="Q103" s="8">
        <f>SUMPRODUCT(SUMIFS(AssessedValuation[100% Other],AssessedValuation[Dist],$C103:$E103,AssessedValuation[Tif_NonTIF],$A$4))</f>
        <v>0</v>
      </c>
      <c r="R103" s="8">
        <f>SUMPRODUCT(SUMIFS(AssessedValuation[100% Gross],AssessedValuation[Dist],$C103:$E103,AssessedValuation[Tif_NonTIF],$A$4))</f>
        <v>237709300</v>
      </c>
      <c r="S103" s="8">
        <f>SUMPRODUCT(SUMIFS(AssessedValuation[100% Military Exempt],AssessedValuation[Dist],$C103:$E103,AssessedValuation[Tif_NonTIF],$A$4))</f>
        <v>237056</v>
      </c>
      <c r="T103" s="8">
        <f>SUMPRODUCT(SUMIFS(AssessedValuation[100% Net],AssessedValuation[Dist],$C103:$E103,AssessedValuation[Tif_NonTIF],$A$4))</f>
        <v>237472244</v>
      </c>
      <c r="U103" s="8">
        <f>SUMPRODUCT(SUMIFS(AssessedValuation[100% Gas &amp; Elec Utilities],AssessedValuation[Dist],$C103:$E103,AssessedValuation[Tif_NonTIF],$A$4))</f>
        <v>19150239</v>
      </c>
      <c r="V103" s="8">
        <f t="shared" si="1"/>
        <v>256622483</v>
      </c>
    </row>
    <row r="104" spans="1:22" x14ac:dyDescent="0.25">
      <c r="A104">
        <v>2024</v>
      </c>
      <c r="B104" t="s">
        <v>1054</v>
      </c>
      <c r="C104" t="s">
        <v>1239</v>
      </c>
      <c r="D104" t="s">
        <v>1756</v>
      </c>
      <c r="E104" t="s">
        <v>1756</v>
      </c>
      <c r="F104" t="s">
        <v>1239</v>
      </c>
      <c r="G104" t="s">
        <v>1240</v>
      </c>
      <c r="H104" s="8">
        <f>SUMPRODUCT(SUMIFS(AssessedValuation[100% Residential],AssessedValuation[Dist],$C104:$E104,AssessedValuation[Tif_NonTIF],$A$4))</f>
        <v>213071389</v>
      </c>
      <c r="I104" s="8">
        <f>SUMPRODUCT(SUMIFS(AssessedValuation[100% Ag Land],AssessedValuation[Dist],$C104:$E104,AssessedValuation[Tif_NonTIF],$A$4))</f>
        <v>42310000</v>
      </c>
      <c r="J104" s="8">
        <f>SUMPRODUCT(SUMIFS(AssessedValuation[100% Ag Building],AssessedValuation[Dist],$C104:$E104,AssessedValuation[Tif_NonTIF],$A$4))</f>
        <v>4955000</v>
      </c>
      <c r="K104" s="8">
        <f>SUMPRODUCT(SUMIFS(AssessedValuation[100% Commercial],AssessedValuation[Dist],$C104:$E104,AssessedValuation[Tif_NonTIF],$A$4))</f>
        <v>16621798</v>
      </c>
      <c r="L104" s="8">
        <f>SUMPRODUCT(SUMIFS(AssessedValuation[100% Industrial],AssessedValuation[Dist],$C104:$E104,AssessedValuation[Tif_NonTIF],$A$4))</f>
        <v>3118413</v>
      </c>
      <c r="M104" s="8">
        <f>SUMPRODUCT(SUMIFS(AssessedValuation[100% Reserved],AssessedValuation[Dist],$C104:$E104,AssessedValuation[Tif_NonTIF],$A$4))</f>
        <v>0</v>
      </c>
      <c r="N104" s="8">
        <f>SUMPRODUCT(SUMIFS(AssessedValuation[100% Reserved3],AssessedValuation[Dist],$C104,AssessedValuation[Tif_NonTIF],$A$4))</f>
        <v>0</v>
      </c>
      <c r="O104" s="8">
        <f>SUMPRODUCT(SUMIFS(AssessedValuation[100% Railroads],AssessedValuation[Dist],$C104:$E104,AssessedValuation[Tif_NonTIF],$A$4))</f>
        <v>7306096</v>
      </c>
      <c r="P104" s="8">
        <f>SUMPRODUCT(SUMIFS(AssessedValuation[100% Utilities],AssessedValuation[Dist],$C104:$E104,AssessedValuation[Tif_NonTIF],$A$4))</f>
        <v>2385317</v>
      </c>
      <c r="Q104" s="8">
        <f>SUMPRODUCT(SUMIFS(AssessedValuation[100% Other],AssessedValuation[Dist],$C104:$E104,AssessedValuation[Tif_NonTIF],$A$4))</f>
        <v>0</v>
      </c>
      <c r="R104" s="8">
        <f>SUMPRODUCT(SUMIFS(AssessedValuation[100% Gross],AssessedValuation[Dist],$C104:$E104,AssessedValuation[Tif_NonTIF],$A$4))</f>
        <v>289768013</v>
      </c>
      <c r="S104" s="8">
        <f>SUMPRODUCT(SUMIFS(AssessedValuation[100% Military Exempt],AssessedValuation[Dist],$C104:$E104,AssessedValuation[Tif_NonTIF],$A$4))</f>
        <v>290764</v>
      </c>
      <c r="T104" s="8">
        <f>SUMPRODUCT(SUMIFS(AssessedValuation[100% Net],AssessedValuation[Dist],$C104:$E104,AssessedValuation[Tif_NonTIF],$A$4))</f>
        <v>289477249</v>
      </c>
      <c r="U104" s="8">
        <f>SUMPRODUCT(SUMIFS(AssessedValuation[100% Gas &amp; Elec Utilities],AssessedValuation[Dist],$C104:$E104,AssessedValuation[Tif_NonTIF],$A$4))</f>
        <v>304570655</v>
      </c>
      <c r="V104" s="8">
        <f t="shared" si="1"/>
        <v>594047904</v>
      </c>
    </row>
    <row r="105" spans="1:22" x14ac:dyDescent="0.25">
      <c r="A105">
        <v>2024</v>
      </c>
      <c r="B105" t="s">
        <v>1064</v>
      </c>
      <c r="C105" t="s">
        <v>1241</v>
      </c>
      <c r="D105" t="s">
        <v>1756</v>
      </c>
      <c r="E105" t="s">
        <v>1756</v>
      </c>
      <c r="F105" t="s">
        <v>1241</v>
      </c>
      <c r="G105" t="s">
        <v>1242</v>
      </c>
      <c r="H105" s="8">
        <f>SUMPRODUCT(SUMIFS(AssessedValuation[100% Residential],AssessedValuation[Dist],$C105:$E105,AssessedValuation[Tif_NonTIF],$A$4))</f>
        <v>240032141</v>
      </c>
      <c r="I105" s="8">
        <f>SUMPRODUCT(SUMIFS(AssessedValuation[100% Ag Land],AssessedValuation[Dist],$C105:$E105,AssessedValuation[Tif_NonTIF],$A$4))</f>
        <v>125615920</v>
      </c>
      <c r="J105" s="8">
        <f>SUMPRODUCT(SUMIFS(AssessedValuation[100% Ag Building],AssessedValuation[Dist],$C105:$E105,AssessedValuation[Tif_NonTIF],$A$4))</f>
        <v>7815950</v>
      </c>
      <c r="K105" s="8">
        <f>SUMPRODUCT(SUMIFS(AssessedValuation[100% Commercial],AssessedValuation[Dist],$C105:$E105,AssessedValuation[Tif_NonTIF],$A$4))</f>
        <v>21142081</v>
      </c>
      <c r="L105" s="8">
        <f>SUMPRODUCT(SUMIFS(AssessedValuation[100% Industrial],AssessedValuation[Dist],$C105:$E105,AssessedValuation[Tif_NonTIF],$A$4))</f>
        <v>4296400</v>
      </c>
      <c r="M105" s="8">
        <f>SUMPRODUCT(SUMIFS(AssessedValuation[100% Reserved],AssessedValuation[Dist],$C105:$E105,AssessedValuation[Tif_NonTIF],$A$4))</f>
        <v>0</v>
      </c>
      <c r="N105" s="8">
        <f>SUMPRODUCT(SUMIFS(AssessedValuation[100% Reserved3],AssessedValuation[Dist],$C105,AssessedValuation[Tif_NonTIF],$A$4))</f>
        <v>0</v>
      </c>
      <c r="O105" s="8">
        <f>SUMPRODUCT(SUMIFS(AssessedValuation[100% Railroads],AssessedValuation[Dist],$C105:$E105,AssessedValuation[Tif_NonTIF],$A$4))</f>
        <v>5756573</v>
      </c>
      <c r="P105" s="8">
        <f>SUMPRODUCT(SUMIFS(AssessedValuation[100% Utilities],AssessedValuation[Dist],$C105:$E105,AssessedValuation[Tif_NonTIF],$A$4))</f>
        <v>1077248</v>
      </c>
      <c r="Q105" s="8">
        <f>SUMPRODUCT(SUMIFS(AssessedValuation[100% Other],AssessedValuation[Dist],$C105:$E105,AssessedValuation[Tif_NonTIF],$A$4))</f>
        <v>545600</v>
      </c>
      <c r="R105" s="8">
        <f>SUMPRODUCT(SUMIFS(AssessedValuation[100% Gross],AssessedValuation[Dist],$C105:$E105,AssessedValuation[Tif_NonTIF],$A$4))</f>
        <v>406281913</v>
      </c>
      <c r="S105" s="8">
        <f>SUMPRODUCT(SUMIFS(AssessedValuation[100% Military Exempt],AssessedValuation[Dist],$C105:$E105,AssessedValuation[Tif_NonTIF],$A$4))</f>
        <v>361140</v>
      </c>
      <c r="T105" s="8">
        <f>SUMPRODUCT(SUMIFS(AssessedValuation[100% Net],AssessedValuation[Dist],$C105:$E105,AssessedValuation[Tif_NonTIF],$A$4))</f>
        <v>405920773</v>
      </c>
      <c r="U105" s="8">
        <f>SUMPRODUCT(SUMIFS(AssessedValuation[100% Gas &amp; Elec Utilities],AssessedValuation[Dist],$C105:$E105,AssessedValuation[Tif_NonTIF],$A$4))</f>
        <v>23040755</v>
      </c>
      <c r="V105" s="8">
        <f t="shared" si="1"/>
        <v>428961528</v>
      </c>
    </row>
    <row r="106" spans="1:22" x14ac:dyDescent="0.25">
      <c r="A106">
        <v>2024</v>
      </c>
      <c r="B106" t="s">
        <v>1042</v>
      </c>
      <c r="C106" t="s">
        <v>1243</v>
      </c>
      <c r="D106" t="s">
        <v>1756</v>
      </c>
      <c r="E106" t="s">
        <v>1756</v>
      </c>
      <c r="F106" t="s">
        <v>1243</v>
      </c>
      <c r="G106" t="s">
        <v>1244</v>
      </c>
      <c r="H106" s="8">
        <f>SUMPRODUCT(SUMIFS(AssessedValuation[100% Residential],AssessedValuation[Dist],$C106:$E106,AssessedValuation[Tif_NonTIF],$A$4))</f>
        <v>231548873</v>
      </c>
      <c r="I106" s="8">
        <f>SUMPRODUCT(SUMIFS(AssessedValuation[100% Ag Land],AssessedValuation[Dist],$C106:$E106,AssessedValuation[Tif_NonTIF],$A$4))</f>
        <v>152893031</v>
      </c>
      <c r="J106" s="8">
        <f>SUMPRODUCT(SUMIFS(AssessedValuation[100% Ag Building],AssessedValuation[Dist],$C106:$E106,AssessedValuation[Tif_NonTIF],$A$4))</f>
        <v>7048130</v>
      </c>
      <c r="K106" s="8">
        <f>SUMPRODUCT(SUMIFS(AssessedValuation[100% Commercial],AssessedValuation[Dist],$C106:$E106,AssessedValuation[Tif_NonTIF],$A$4))</f>
        <v>18088769</v>
      </c>
      <c r="L106" s="8">
        <f>SUMPRODUCT(SUMIFS(AssessedValuation[100% Industrial],AssessedValuation[Dist],$C106:$E106,AssessedValuation[Tif_NonTIF],$A$4))</f>
        <v>179695774</v>
      </c>
      <c r="M106" s="8">
        <f>SUMPRODUCT(SUMIFS(AssessedValuation[100% Reserved],AssessedValuation[Dist],$C106:$E106,AssessedValuation[Tif_NonTIF],$A$4))</f>
        <v>0</v>
      </c>
      <c r="N106" s="8">
        <f>SUMPRODUCT(SUMIFS(AssessedValuation[100% Reserved3],AssessedValuation[Dist],$C106,AssessedValuation[Tif_NonTIF],$A$4))</f>
        <v>0</v>
      </c>
      <c r="O106" s="8">
        <f>SUMPRODUCT(SUMIFS(AssessedValuation[100% Railroads],AssessedValuation[Dist],$C106:$E106,AssessedValuation[Tif_NonTIF],$A$4))</f>
        <v>22910935</v>
      </c>
      <c r="P106" s="8">
        <f>SUMPRODUCT(SUMIFS(AssessedValuation[100% Utilities],AssessedValuation[Dist],$C106:$E106,AssessedValuation[Tif_NonTIF],$A$4))</f>
        <v>22832969</v>
      </c>
      <c r="Q106" s="8">
        <f>SUMPRODUCT(SUMIFS(AssessedValuation[100% Other],AssessedValuation[Dist],$C106:$E106,AssessedValuation[Tif_NonTIF],$A$4))</f>
        <v>14865</v>
      </c>
      <c r="R106" s="8">
        <f>SUMPRODUCT(SUMIFS(AssessedValuation[100% Gross],AssessedValuation[Dist],$C106:$E106,AssessedValuation[Tif_NonTIF],$A$4))</f>
        <v>635033346</v>
      </c>
      <c r="S106" s="8">
        <f>SUMPRODUCT(SUMIFS(AssessedValuation[100% Military Exempt],AssessedValuation[Dist],$C106:$E106,AssessedValuation[Tif_NonTIF],$A$4))</f>
        <v>344980</v>
      </c>
      <c r="T106" s="8">
        <f>SUMPRODUCT(SUMIFS(AssessedValuation[100% Net],AssessedValuation[Dist],$C106:$E106,AssessedValuation[Tif_NonTIF],$A$4))</f>
        <v>634688366</v>
      </c>
      <c r="U106" s="8">
        <f>SUMPRODUCT(SUMIFS(AssessedValuation[100% Gas &amp; Elec Utilities],AssessedValuation[Dist],$C106:$E106,AssessedValuation[Tif_NonTIF],$A$4))</f>
        <v>312699668</v>
      </c>
      <c r="V106" s="8">
        <f t="shared" si="1"/>
        <v>947388034</v>
      </c>
    </row>
    <row r="107" spans="1:22" x14ac:dyDescent="0.25">
      <c r="A107">
        <v>2024</v>
      </c>
      <c r="B107" t="s">
        <v>1054</v>
      </c>
      <c r="C107" t="s">
        <v>1245</v>
      </c>
      <c r="D107" t="s">
        <v>1756</v>
      </c>
      <c r="E107" t="s">
        <v>1756</v>
      </c>
      <c r="F107" t="s">
        <v>1245</v>
      </c>
      <c r="G107" t="s">
        <v>1246</v>
      </c>
      <c r="H107" s="8">
        <f>SUMPRODUCT(SUMIFS(AssessedValuation[100% Residential],AssessedValuation[Dist],$C107:$E107,AssessedValuation[Tif_NonTIF],$A$4))</f>
        <v>153947844</v>
      </c>
      <c r="I107" s="8">
        <f>SUMPRODUCT(SUMIFS(AssessedValuation[100% Ag Land],AssessedValuation[Dist],$C107:$E107,AssessedValuation[Tif_NonTIF],$A$4))</f>
        <v>81417993</v>
      </c>
      <c r="J107" s="8">
        <f>SUMPRODUCT(SUMIFS(AssessedValuation[100% Ag Building],AssessedValuation[Dist],$C107:$E107,AssessedValuation[Tif_NonTIF],$A$4))</f>
        <v>8840323</v>
      </c>
      <c r="K107" s="8">
        <f>SUMPRODUCT(SUMIFS(AssessedValuation[100% Commercial],AssessedValuation[Dist],$C107:$E107,AssessedValuation[Tif_NonTIF],$A$4))</f>
        <v>24663608</v>
      </c>
      <c r="L107" s="8">
        <f>SUMPRODUCT(SUMIFS(AssessedValuation[100% Industrial],AssessedValuation[Dist],$C107:$E107,AssessedValuation[Tif_NonTIF],$A$4))</f>
        <v>7868768</v>
      </c>
      <c r="M107" s="8">
        <f>SUMPRODUCT(SUMIFS(AssessedValuation[100% Reserved],AssessedValuation[Dist],$C107:$E107,AssessedValuation[Tif_NonTIF],$A$4))</f>
        <v>0</v>
      </c>
      <c r="N107" s="8">
        <f>SUMPRODUCT(SUMIFS(AssessedValuation[100% Reserved3],AssessedValuation[Dist],$C107,AssessedValuation[Tif_NonTIF],$A$4))</f>
        <v>0</v>
      </c>
      <c r="O107" s="8">
        <f>SUMPRODUCT(SUMIFS(AssessedValuation[100% Railroads],AssessedValuation[Dist],$C107:$E107,AssessedValuation[Tif_NonTIF],$A$4))</f>
        <v>0</v>
      </c>
      <c r="P107" s="8">
        <f>SUMPRODUCT(SUMIFS(AssessedValuation[100% Utilities],AssessedValuation[Dist],$C107:$E107,AssessedValuation[Tif_NonTIF],$A$4))</f>
        <v>718108</v>
      </c>
      <c r="Q107" s="8">
        <f>SUMPRODUCT(SUMIFS(AssessedValuation[100% Other],AssessedValuation[Dist],$C107:$E107,AssessedValuation[Tif_NonTIF],$A$4))</f>
        <v>0</v>
      </c>
      <c r="R107" s="8">
        <f>SUMPRODUCT(SUMIFS(AssessedValuation[100% Gross],AssessedValuation[Dist],$C107:$E107,AssessedValuation[Tif_NonTIF],$A$4))</f>
        <v>277456644</v>
      </c>
      <c r="S107" s="8">
        <f>SUMPRODUCT(SUMIFS(AssessedValuation[100% Military Exempt],AssessedValuation[Dist],$C107:$E107,AssessedValuation[Tif_NonTIF],$A$4))</f>
        <v>194460</v>
      </c>
      <c r="T107" s="8">
        <f>SUMPRODUCT(SUMIFS(AssessedValuation[100% Net],AssessedValuation[Dist],$C107:$E107,AssessedValuation[Tif_NonTIF],$A$4))</f>
        <v>277262184</v>
      </c>
      <c r="U107" s="8">
        <f>SUMPRODUCT(SUMIFS(AssessedValuation[100% Gas &amp; Elec Utilities],AssessedValuation[Dist],$C107:$E107,AssessedValuation[Tif_NonTIF],$A$4))</f>
        <v>13881215</v>
      </c>
      <c r="V107" s="8">
        <f t="shared" si="1"/>
        <v>291143399</v>
      </c>
    </row>
    <row r="108" spans="1:22" x14ac:dyDescent="0.25">
      <c r="A108">
        <v>2024</v>
      </c>
      <c r="B108" t="s">
        <v>1031</v>
      </c>
      <c r="C108" t="s">
        <v>1247</v>
      </c>
      <c r="D108" t="s">
        <v>1756</v>
      </c>
      <c r="E108" t="s">
        <v>1756</v>
      </c>
      <c r="F108" t="s">
        <v>1247</v>
      </c>
      <c r="G108" t="s">
        <v>1248</v>
      </c>
      <c r="H108" s="8">
        <f>SUMPRODUCT(SUMIFS(AssessedValuation[100% Residential],AssessedValuation[Dist],$C108:$E108,AssessedValuation[Tif_NonTIF],$A$4))</f>
        <v>149210110</v>
      </c>
      <c r="I108" s="8">
        <f>SUMPRODUCT(SUMIFS(AssessedValuation[100% Ag Land],AssessedValuation[Dist],$C108:$E108,AssessedValuation[Tif_NonTIF],$A$4))</f>
        <v>117003116</v>
      </c>
      <c r="J108" s="8">
        <f>SUMPRODUCT(SUMIFS(AssessedValuation[100% Ag Building],AssessedValuation[Dist],$C108:$E108,AssessedValuation[Tif_NonTIF],$A$4))</f>
        <v>6222900</v>
      </c>
      <c r="K108" s="8">
        <f>SUMPRODUCT(SUMIFS(AssessedValuation[100% Commercial],AssessedValuation[Dist],$C108:$E108,AssessedValuation[Tif_NonTIF],$A$4))</f>
        <v>17082771</v>
      </c>
      <c r="L108" s="8">
        <f>SUMPRODUCT(SUMIFS(AssessedValuation[100% Industrial],AssessedValuation[Dist],$C108:$E108,AssessedValuation[Tif_NonTIF],$A$4))</f>
        <v>33854046</v>
      </c>
      <c r="M108" s="8">
        <f>SUMPRODUCT(SUMIFS(AssessedValuation[100% Reserved],AssessedValuation[Dist],$C108:$E108,AssessedValuation[Tif_NonTIF],$A$4))</f>
        <v>0</v>
      </c>
      <c r="N108" s="8">
        <f>SUMPRODUCT(SUMIFS(AssessedValuation[100% Reserved3],AssessedValuation[Dist],$C108,AssessedValuation[Tif_NonTIF],$A$4))</f>
        <v>0</v>
      </c>
      <c r="O108" s="8">
        <f>SUMPRODUCT(SUMIFS(AssessedValuation[100% Railroads],AssessedValuation[Dist],$C108:$E108,AssessedValuation[Tif_NonTIF],$A$4))</f>
        <v>0</v>
      </c>
      <c r="P108" s="8">
        <f>SUMPRODUCT(SUMIFS(AssessedValuation[100% Utilities],AssessedValuation[Dist],$C108:$E108,AssessedValuation[Tif_NonTIF],$A$4))</f>
        <v>7444390</v>
      </c>
      <c r="Q108" s="8">
        <f>SUMPRODUCT(SUMIFS(AssessedValuation[100% Other],AssessedValuation[Dist],$C108:$E108,AssessedValuation[Tif_NonTIF],$A$4))</f>
        <v>0</v>
      </c>
      <c r="R108" s="8">
        <f>SUMPRODUCT(SUMIFS(AssessedValuation[100% Gross],AssessedValuation[Dist],$C108:$E108,AssessedValuation[Tif_NonTIF],$A$4))</f>
        <v>330817333</v>
      </c>
      <c r="S108" s="8">
        <f>SUMPRODUCT(SUMIFS(AssessedValuation[100% Military Exempt],AssessedValuation[Dist],$C108:$E108,AssessedValuation[Tif_NonTIF],$A$4))</f>
        <v>331508</v>
      </c>
      <c r="T108" s="8">
        <f>SUMPRODUCT(SUMIFS(AssessedValuation[100% Net],AssessedValuation[Dist],$C108:$E108,AssessedValuation[Tif_NonTIF],$A$4))</f>
        <v>330485825</v>
      </c>
      <c r="U108" s="8">
        <f>SUMPRODUCT(SUMIFS(AssessedValuation[100% Gas &amp; Elec Utilities],AssessedValuation[Dist],$C108:$E108,AssessedValuation[Tif_NonTIF],$A$4))</f>
        <v>46659581</v>
      </c>
      <c r="V108" s="8">
        <f t="shared" si="1"/>
        <v>377145406</v>
      </c>
    </row>
    <row r="109" spans="1:22" x14ac:dyDescent="0.25">
      <c r="A109">
        <v>2024</v>
      </c>
      <c r="B109" t="s">
        <v>1039</v>
      </c>
      <c r="C109" t="s">
        <v>1249</v>
      </c>
      <c r="D109" t="s">
        <v>1756</v>
      </c>
      <c r="E109" t="s">
        <v>1756</v>
      </c>
      <c r="F109" t="s">
        <v>1249</v>
      </c>
      <c r="G109" t="s">
        <v>1250</v>
      </c>
      <c r="H109" s="8">
        <f>SUMPRODUCT(SUMIFS(AssessedValuation[100% Residential],AssessedValuation[Dist],$C109:$E109,AssessedValuation[Tif_NonTIF],$A$4))</f>
        <v>227090085</v>
      </c>
      <c r="I109" s="8">
        <f>SUMPRODUCT(SUMIFS(AssessedValuation[100% Ag Land],AssessedValuation[Dist],$C109:$E109,AssessedValuation[Tif_NonTIF],$A$4))</f>
        <v>167529790</v>
      </c>
      <c r="J109" s="8">
        <f>SUMPRODUCT(SUMIFS(AssessedValuation[100% Ag Building],AssessedValuation[Dist],$C109:$E109,AssessedValuation[Tif_NonTIF],$A$4))</f>
        <v>11086490</v>
      </c>
      <c r="K109" s="8">
        <f>SUMPRODUCT(SUMIFS(AssessedValuation[100% Commercial],AssessedValuation[Dist],$C109:$E109,AssessedValuation[Tif_NonTIF],$A$4))</f>
        <v>51283739</v>
      </c>
      <c r="L109" s="8">
        <f>SUMPRODUCT(SUMIFS(AssessedValuation[100% Industrial],AssessedValuation[Dist],$C109:$E109,AssessedValuation[Tif_NonTIF],$A$4))</f>
        <v>27935130</v>
      </c>
      <c r="M109" s="8">
        <f>SUMPRODUCT(SUMIFS(AssessedValuation[100% Reserved],AssessedValuation[Dist],$C109:$E109,AssessedValuation[Tif_NonTIF],$A$4))</f>
        <v>0</v>
      </c>
      <c r="N109" s="8">
        <f>SUMPRODUCT(SUMIFS(AssessedValuation[100% Reserved3],AssessedValuation[Dist],$C109,AssessedValuation[Tif_NonTIF],$A$4))</f>
        <v>0</v>
      </c>
      <c r="O109" s="8">
        <f>SUMPRODUCT(SUMIFS(AssessedValuation[100% Railroads],AssessedValuation[Dist],$C109:$E109,AssessedValuation[Tif_NonTIF],$A$4))</f>
        <v>24762491</v>
      </c>
      <c r="P109" s="8">
        <f>SUMPRODUCT(SUMIFS(AssessedValuation[100% Utilities],AssessedValuation[Dist],$C109:$E109,AssessedValuation[Tif_NonTIF],$A$4))</f>
        <v>1181726</v>
      </c>
      <c r="Q109" s="8">
        <f>SUMPRODUCT(SUMIFS(AssessedValuation[100% Other],AssessedValuation[Dist],$C109:$E109,AssessedValuation[Tif_NonTIF],$A$4))</f>
        <v>0</v>
      </c>
      <c r="R109" s="8">
        <f>SUMPRODUCT(SUMIFS(AssessedValuation[100% Gross],AssessedValuation[Dist],$C109:$E109,AssessedValuation[Tif_NonTIF],$A$4))</f>
        <v>510869451</v>
      </c>
      <c r="S109" s="8">
        <f>SUMPRODUCT(SUMIFS(AssessedValuation[100% Military Exempt],AssessedValuation[Dist],$C109:$E109,AssessedValuation[Tif_NonTIF],$A$4))</f>
        <v>408851</v>
      </c>
      <c r="T109" s="8">
        <f>SUMPRODUCT(SUMIFS(AssessedValuation[100% Net],AssessedValuation[Dist],$C109:$E109,AssessedValuation[Tif_NonTIF],$A$4))</f>
        <v>510460600</v>
      </c>
      <c r="U109" s="8">
        <f>SUMPRODUCT(SUMIFS(AssessedValuation[100% Gas &amp; Elec Utilities],AssessedValuation[Dist],$C109:$E109,AssessedValuation[Tif_NonTIF],$A$4))</f>
        <v>58725182</v>
      </c>
      <c r="V109" s="8">
        <f t="shared" si="1"/>
        <v>569185782</v>
      </c>
    </row>
    <row r="110" spans="1:22" x14ac:dyDescent="0.25">
      <c r="A110">
        <v>2024</v>
      </c>
      <c r="B110" t="s">
        <v>1045</v>
      </c>
      <c r="C110" t="s">
        <v>1251</v>
      </c>
      <c r="D110" t="s">
        <v>1756</v>
      </c>
      <c r="E110" t="s">
        <v>1756</v>
      </c>
      <c r="F110" t="s">
        <v>1251</v>
      </c>
      <c r="G110" t="s">
        <v>1252</v>
      </c>
      <c r="H110" s="8">
        <f>SUMPRODUCT(SUMIFS(AssessedValuation[100% Residential],AssessedValuation[Dist],$C110:$E110,AssessedValuation[Tif_NonTIF],$A$4))</f>
        <v>142576718</v>
      </c>
      <c r="I110" s="8">
        <f>SUMPRODUCT(SUMIFS(AssessedValuation[100% Ag Land],AssessedValuation[Dist],$C110:$E110,AssessedValuation[Tif_NonTIF],$A$4))</f>
        <v>133585401</v>
      </c>
      <c r="J110" s="8">
        <f>SUMPRODUCT(SUMIFS(AssessedValuation[100% Ag Building],AssessedValuation[Dist],$C110:$E110,AssessedValuation[Tif_NonTIF],$A$4))</f>
        <v>8109980</v>
      </c>
      <c r="K110" s="8">
        <f>SUMPRODUCT(SUMIFS(AssessedValuation[100% Commercial],AssessedValuation[Dist],$C110:$E110,AssessedValuation[Tif_NonTIF],$A$4))</f>
        <v>10343542</v>
      </c>
      <c r="L110" s="8">
        <f>SUMPRODUCT(SUMIFS(AssessedValuation[100% Industrial],AssessedValuation[Dist],$C110:$E110,AssessedValuation[Tif_NonTIF],$A$4))</f>
        <v>4140362</v>
      </c>
      <c r="M110" s="8">
        <f>SUMPRODUCT(SUMIFS(AssessedValuation[100% Reserved],AssessedValuation[Dist],$C110:$E110,AssessedValuation[Tif_NonTIF],$A$4))</f>
        <v>0</v>
      </c>
      <c r="N110" s="8">
        <f>SUMPRODUCT(SUMIFS(AssessedValuation[100% Reserved3],AssessedValuation[Dist],$C110,AssessedValuation[Tif_NonTIF],$A$4))</f>
        <v>0</v>
      </c>
      <c r="O110" s="8">
        <f>SUMPRODUCT(SUMIFS(AssessedValuation[100% Railroads],AssessedValuation[Dist],$C110:$E110,AssessedValuation[Tif_NonTIF],$A$4))</f>
        <v>0</v>
      </c>
      <c r="P110" s="8">
        <f>SUMPRODUCT(SUMIFS(AssessedValuation[100% Utilities],AssessedValuation[Dist],$C110:$E110,AssessedValuation[Tif_NonTIF],$A$4))</f>
        <v>11133125</v>
      </c>
      <c r="Q110" s="8">
        <f>SUMPRODUCT(SUMIFS(AssessedValuation[100% Other],AssessedValuation[Dist],$C110:$E110,AssessedValuation[Tif_NonTIF],$A$4))</f>
        <v>0</v>
      </c>
      <c r="R110" s="8">
        <f>SUMPRODUCT(SUMIFS(AssessedValuation[100% Gross],AssessedValuation[Dist],$C110:$E110,AssessedValuation[Tif_NonTIF],$A$4))</f>
        <v>309889128</v>
      </c>
      <c r="S110" s="8">
        <f>SUMPRODUCT(SUMIFS(AssessedValuation[100% Military Exempt],AssessedValuation[Dist],$C110:$E110,AssessedValuation[Tif_NonTIF],$A$4))</f>
        <v>220388</v>
      </c>
      <c r="T110" s="8">
        <f>SUMPRODUCT(SUMIFS(AssessedValuation[100% Net],AssessedValuation[Dist],$C110:$E110,AssessedValuation[Tif_NonTIF],$A$4))</f>
        <v>309668740</v>
      </c>
      <c r="U110" s="8">
        <f>SUMPRODUCT(SUMIFS(AssessedValuation[100% Gas &amp; Elec Utilities],AssessedValuation[Dist],$C110:$E110,AssessedValuation[Tif_NonTIF],$A$4))</f>
        <v>36948384</v>
      </c>
      <c r="V110" s="8">
        <f t="shared" si="1"/>
        <v>346617124</v>
      </c>
    </row>
    <row r="111" spans="1:22" x14ac:dyDescent="0.25">
      <c r="A111">
        <v>2024</v>
      </c>
      <c r="B111" t="s">
        <v>1033</v>
      </c>
      <c r="C111" t="s">
        <v>1253</v>
      </c>
      <c r="D111" t="s">
        <v>1756</v>
      </c>
      <c r="E111" t="s">
        <v>1756</v>
      </c>
      <c r="F111" t="s">
        <v>1253</v>
      </c>
      <c r="G111" t="s">
        <v>1254</v>
      </c>
      <c r="H111" s="8">
        <f>SUMPRODUCT(SUMIFS(AssessedValuation[100% Residential],AssessedValuation[Dist],$C111:$E111,AssessedValuation[Tif_NonTIF],$A$4))</f>
        <v>59292293</v>
      </c>
      <c r="I111" s="8">
        <f>SUMPRODUCT(SUMIFS(AssessedValuation[100% Ag Land],AssessedValuation[Dist],$C111:$E111,AssessedValuation[Tif_NonTIF],$A$4))</f>
        <v>66904100</v>
      </c>
      <c r="J111" s="8">
        <f>SUMPRODUCT(SUMIFS(AssessedValuation[100% Ag Building],AssessedValuation[Dist],$C111:$E111,AssessedValuation[Tif_NonTIF],$A$4))</f>
        <v>2715940</v>
      </c>
      <c r="K111" s="8">
        <f>SUMPRODUCT(SUMIFS(AssessedValuation[100% Commercial],AssessedValuation[Dist],$C111:$E111,AssessedValuation[Tif_NonTIF],$A$4))</f>
        <v>5089887</v>
      </c>
      <c r="L111" s="8">
        <f>SUMPRODUCT(SUMIFS(AssessedValuation[100% Industrial],AssessedValuation[Dist],$C111:$E111,AssessedValuation[Tif_NonTIF],$A$4))</f>
        <v>0</v>
      </c>
      <c r="M111" s="8">
        <f>SUMPRODUCT(SUMIFS(AssessedValuation[100% Reserved],AssessedValuation[Dist],$C111:$E111,AssessedValuation[Tif_NonTIF],$A$4))</f>
        <v>0</v>
      </c>
      <c r="N111" s="8">
        <f>SUMPRODUCT(SUMIFS(AssessedValuation[100% Reserved3],AssessedValuation[Dist],$C111,AssessedValuation[Tif_NonTIF],$A$4))</f>
        <v>0</v>
      </c>
      <c r="O111" s="8">
        <f>SUMPRODUCT(SUMIFS(AssessedValuation[100% Railroads],AssessedValuation[Dist],$C111:$E111,AssessedValuation[Tif_NonTIF],$A$4))</f>
        <v>7174179</v>
      </c>
      <c r="P111" s="8">
        <f>SUMPRODUCT(SUMIFS(AssessedValuation[100% Utilities],AssessedValuation[Dist],$C111:$E111,AssessedValuation[Tif_NonTIF],$A$4))</f>
        <v>0</v>
      </c>
      <c r="Q111" s="8">
        <f>SUMPRODUCT(SUMIFS(AssessedValuation[100% Other],AssessedValuation[Dist],$C111:$E111,AssessedValuation[Tif_NonTIF],$A$4))</f>
        <v>0</v>
      </c>
      <c r="R111" s="8">
        <f>SUMPRODUCT(SUMIFS(AssessedValuation[100% Gross],AssessedValuation[Dist],$C111:$E111,AssessedValuation[Tif_NonTIF],$A$4))</f>
        <v>141176399</v>
      </c>
      <c r="S111" s="8">
        <f>SUMPRODUCT(SUMIFS(AssessedValuation[100% Military Exempt],AssessedValuation[Dist],$C111:$E111,AssessedValuation[Tif_NonTIF],$A$4))</f>
        <v>133344</v>
      </c>
      <c r="T111" s="8">
        <f>SUMPRODUCT(SUMIFS(AssessedValuation[100% Net],AssessedValuation[Dist],$C111:$E111,AssessedValuation[Tif_NonTIF],$A$4))</f>
        <v>141043055</v>
      </c>
      <c r="U111" s="8">
        <f>SUMPRODUCT(SUMIFS(AssessedValuation[100% Gas &amp; Elec Utilities],AssessedValuation[Dist],$C111:$E111,AssessedValuation[Tif_NonTIF],$A$4))</f>
        <v>6157697</v>
      </c>
      <c r="V111" s="8">
        <f t="shared" si="1"/>
        <v>147200752</v>
      </c>
    </row>
    <row r="112" spans="1:22" x14ac:dyDescent="0.25">
      <c r="A112">
        <v>2024</v>
      </c>
      <c r="B112" t="s">
        <v>1039</v>
      </c>
      <c r="C112" t="s">
        <v>1255</v>
      </c>
      <c r="D112" t="s">
        <v>1756</v>
      </c>
      <c r="E112" t="s">
        <v>1756</v>
      </c>
      <c r="F112" t="s">
        <v>1255</v>
      </c>
      <c r="G112" t="s">
        <v>1256</v>
      </c>
      <c r="H112" s="8">
        <f>SUMPRODUCT(SUMIFS(AssessedValuation[100% Residential],AssessedValuation[Dist],$C112:$E112,AssessedValuation[Tif_NonTIF],$A$4))</f>
        <v>309261993</v>
      </c>
      <c r="I112" s="8">
        <f>SUMPRODUCT(SUMIFS(AssessedValuation[100% Ag Land],AssessedValuation[Dist],$C112:$E112,AssessedValuation[Tif_NonTIF],$A$4))</f>
        <v>154582600</v>
      </c>
      <c r="J112" s="8">
        <f>SUMPRODUCT(SUMIFS(AssessedValuation[100% Ag Building],AssessedValuation[Dist],$C112:$E112,AssessedValuation[Tif_NonTIF],$A$4))</f>
        <v>16257500</v>
      </c>
      <c r="K112" s="8">
        <f>SUMPRODUCT(SUMIFS(AssessedValuation[100% Commercial],AssessedValuation[Dist],$C112:$E112,AssessedValuation[Tif_NonTIF],$A$4))</f>
        <v>45949465</v>
      </c>
      <c r="L112" s="8">
        <f>SUMPRODUCT(SUMIFS(AssessedValuation[100% Industrial],AssessedValuation[Dist],$C112:$E112,AssessedValuation[Tif_NonTIF],$A$4))</f>
        <v>26719525</v>
      </c>
      <c r="M112" s="8">
        <f>SUMPRODUCT(SUMIFS(AssessedValuation[100% Reserved],AssessedValuation[Dist],$C112:$E112,AssessedValuation[Tif_NonTIF],$A$4))</f>
        <v>0</v>
      </c>
      <c r="N112" s="8">
        <f>SUMPRODUCT(SUMIFS(AssessedValuation[100% Reserved3],AssessedValuation[Dist],$C112,AssessedValuation[Tif_NonTIF],$A$4))</f>
        <v>0</v>
      </c>
      <c r="O112" s="8">
        <f>SUMPRODUCT(SUMIFS(AssessedValuation[100% Railroads],AssessedValuation[Dist],$C112:$E112,AssessedValuation[Tif_NonTIF],$A$4))</f>
        <v>31530752</v>
      </c>
      <c r="P112" s="8">
        <f>SUMPRODUCT(SUMIFS(AssessedValuation[100% Utilities],AssessedValuation[Dist],$C112:$E112,AssessedValuation[Tif_NonTIF],$A$4))</f>
        <v>1919475</v>
      </c>
      <c r="Q112" s="8">
        <f>SUMPRODUCT(SUMIFS(AssessedValuation[100% Other],AssessedValuation[Dist],$C112:$E112,AssessedValuation[Tif_NonTIF],$A$4))</f>
        <v>0</v>
      </c>
      <c r="R112" s="8">
        <f>SUMPRODUCT(SUMIFS(AssessedValuation[100% Gross],AssessedValuation[Dist],$C112:$E112,AssessedValuation[Tif_NonTIF],$A$4))</f>
        <v>586221310</v>
      </c>
      <c r="S112" s="8">
        <f>SUMPRODUCT(SUMIFS(AssessedValuation[100% Military Exempt],AssessedValuation[Dist],$C112:$E112,AssessedValuation[Tif_NonTIF],$A$4))</f>
        <v>609308</v>
      </c>
      <c r="T112" s="8">
        <f>SUMPRODUCT(SUMIFS(AssessedValuation[100% Net],AssessedValuation[Dist],$C112:$E112,AssessedValuation[Tif_NonTIF],$A$4))</f>
        <v>585612002</v>
      </c>
      <c r="U112" s="8">
        <f>SUMPRODUCT(SUMIFS(AssessedValuation[100% Gas &amp; Elec Utilities],AssessedValuation[Dist],$C112:$E112,AssessedValuation[Tif_NonTIF],$A$4))</f>
        <v>19561207</v>
      </c>
      <c r="V112" s="8">
        <f t="shared" si="1"/>
        <v>605173209</v>
      </c>
    </row>
    <row r="113" spans="1:22" x14ac:dyDescent="0.25">
      <c r="A113">
        <v>2024</v>
      </c>
      <c r="B113" t="s">
        <v>1026</v>
      </c>
      <c r="C113" t="s">
        <v>1257</v>
      </c>
      <c r="D113" t="s">
        <v>1756</v>
      </c>
      <c r="E113" t="s">
        <v>1756</v>
      </c>
      <c r="F113" t="s">
        <v>1257</v>
      </c>
      <c r="G113" t="s">
        <v>1258</v>
      </c>
      <c r="H113" s="8">
        <f>SUMPRODUCT(SUMIFS(AssessedValuation[100% Residential],AssessedValuation[Dist],$C113:$E113,AssessedValuation[Tif_NonTIF],$A$4))</f>
        <v>120282352</v>
      </c>
      <c r="I113" s="8">
        <f>SUMPRODUCT(SUMIFS(AssessedValuation[100% Ag Land],AssessedValuation[Dist],$C113:$E113,AssessedValuation[Tif_NonTIF],$A$4))</f>
        <v>176482232</v>
      </c>
      <c r="J113" s="8">
        <f>SUMPRODUCT(SUMIFS(AssessedValuation[100% Ag Building],AssessedValuation[Dist],$C113:$E113,AssessedValuation[Tif_NonTIF],$A$4))</f>
        <v>6821199</v>
      </c>
      <c r="K113" s="8">
        <f>SUMPRODUCT(SUMIFS(AssessedValuation[100% Commercial],AssessedValuation[Dist],$C113:$E113,AssessedValuation[Tif_NonTIF],$A$4))</f>
        <v>10011557</v>
      </c>
      <c r="L113" s="8">
        <f>SUMPRODUCT(SUMIFS(AssessedValuation[100% Industrial],AssessedValuation[Dist],$C113:$E113,AssessedValuation[Tif_NonTIF],$A$4))</f>
        <v>8636550</v>
      </c>
      <c r="M113" s="8">
        <f>SUMPRODUCT(SUMIFS(AssessedValuation[100% Reserved],AssessedValuation[Dist],$C113:$E113,AssessedValuation[Tif_NonTIF],$A$4))</f>
        <v>0</v>
      </c>
      <c r="N113" s="8">
        <f>SUMPRODUCT(SUMIFS(AssessedValuation[100% Reserved3],AssessedValuation[Dist],$C113,AssessedValuation[Tif_NonTIF],$A$4))</f>
        <v>0</v>
      </c>
      <c r="O113" s="8">
        <f>SUMPRODUCT(SUMIFS(AssessedValuation[100% Railroads],AssessedValuation[Dist],$C113:$E113,AssessedValuation[Tif_NonTIF],$A$4))</f>
        <v>0</v>
      </c>
      <c r="P113" s="8">
        <f>SUMPRODUCT(SUMIFS(AssessedValuation[100% Utilities],AssessedValuation[Dist],$C113:$E113,AssessedValuation[Tif_NonTIF],$A$4))</f>
        <v>15883281</v>
      </c>
      <c r="Q113" s="8">
        <f>SUMPRODUCT(SUMIFS(AssessedValuation[100% Other],AssessedValuation[Dist],$C113:$E113,AssessedValuation[Tif_NonTIF],$A$4))</f>
        <v>0</v>
      </c>
      <c r="R113" s="8">
        <f>SUMPRODUCT(SUMIFS(AssessedValuation[100% Gross],AssessedValuation[Dist],$C113:$E113,AssessedValuation[Tif_NonTIF],$A$4))</f>
        <v>338117171</v>
      </c>
      <c r="S113" s="8">
        <f>SUMPRODUCT(SUMIFS(AssessedValuation[100% Military Exempt],AssessedValuation[Dist],$C113:$E113,AssessedValuation[Tif_NonTIF],$A$4))</f>
        <v>292616</v>
      </c>
      <c r="T113" s="8">
        <f>SUMPRODUCT(SUMIFS(AssessedValuation[100% Net],AssessedValuation[Dist],$C113:$E113,AssessedValuation[Tif_NonTIF],$A$4))</f>
        <v>337824555</v>
      </c>
      <c r="U113" s="8">
        <f>SUMPRODUCT(SUMIFS(AssessedValuation[100% Gas &amp; Elec Utilities],AssessedValuation[Dist],$C113:$E113,AssessedValuation[Tif_NonTIF],$A$4))</f>
        <v>70042284</v>
      </c>
      <c r="V113" s="8">
        <f t="shared" si="1"/>
        <v>407866839</v>
      </c>
    </row>
    <row r="114" spans="1:22" x14ac:dyDescent="0.25">
      <c r="A114">
        <v>2024</v>
      </c>
      <c r="B114" t="s">
        <v>1042</v>
      </c>
      <c r="C114" t="s">
        <v>1259</v>
      </c>
      <c r="D114" t="s">
        <v>1756</v>
      </c>
      <c r="E114" t="s">
        <v>1756</v>
      </c>
      <c r="F114" t="s">
        <v>1259</v>
      </c>
      <c r="G114" t="s">
        <v>1260</v>
      </c>
      <c r="H114" s="8">
        <f>SUMPRODUCT(SUMIFS(AssessedValuation[100% Residential],AssessedValuation[Dist],$C114:$E114,AssessedValuation[Tif_NonTIF],$A$4))</f>
        <v>816602622</v>
      </c>
      <c r="I114" s="8">
        <f>SUMPRODUCT(SUMIFS(AssessedValuation[100% Ag Land],AssessedValuation[Dist],$C114:$E114,AssessedValuation[Tif_NonTIF],$A$4))</f>
        <v>202949120</v>
      </c>
      <c r="J114" s="8">
        <f>SUMPRODUCT(SUMIFS(AssessedValuation[100% Ag Building],AssessedValuation[Dist],$C114:$E114,AssessedValuation[Tif_NonTIF],$A$4))</f>
        <v>13342780</v>
      </c>
      <c r="K114" s="8">
        <f>SUMPRODUCT(SUMIFS(AssessedValuation[100% Commercial],AssessedValuation[Dist],$C114:$E114,AssessedValuation[Tif_NonTIF],$A$4))</f>
        <v>122284842</v>
      </c>
      <c r="L114" s="8">
        <f>SUMPRODUCT(SUMIFS(AssessedValuation[100% Industrial],AssessedValuation[Dist],$C114:$E114,AssessedValuation[Tif_NonTIF],$A$4))</f>
        <v>17436439</v>
      </c>
      <c r="M114" s="8">
        <f>SUMPRODUCT(SUMIFS(AssessedValuation[100% Reserved],AssessedValuation[Dist],$C114:$E114,AssessedValuation[Tif_NonTIF],$A$4))</f>
        <v>0</v>
      </c>
      <c r="N114" s="8">
        <f>SUMPRODUCT(SUMIFS(AssessedValuation[100% Reserved3],AssessedValuation[Dist],$C114,AssessedValuation[Tif_NonTIF],$A$4))</f>
        <v>0</v>
      </c>
      <c r="O114" s="8">
        <f>SUMPRODUCT(SUMIFS(AssessedValuation[100% Railroads],AssessedValuation[Dist],$C114:$E114,AssessedValuation[Tif_NonTIF],$A$4))</f>
        <v>25401346</v>
      </c>
      <c r="P114" s="8">
        <f>SUMPRODUCT(SUMIFS(AssessedValuation[100% Utilities],AssessedValuation[Dist],$C114:$E114,AssessedValuation[Tif_NonTIF],$A$4))</f>
        <v>117126950</v>
      </c>
      <c r="Q114" s="8">
        <f>SUMPRODUCT(SUMIFS(AssessedValuation[100% Other],AssessedValuation[Dist],$C114:$E114,AssessedValuation[Tif_NonTIF],$A$4))</f>
        <v>0</v>
      </c>
      <c r="R114" s="8">
        <f>SUMPRODUCT(SUMIFS(AssessedValuation[100% Gross],AssessedValuation[Dist],$C114:$E114,AssessedValuation[Tif_NonTIF],$A$4))</f>
        <v>1315144099</v>
      </c>
      <c r="S114" s="8">
        <f>SUMPRODUCT(SUMIFS(AssessedValuation[100% Military Exempt],AssessedValuation[Dist],$C114:$E114,AssessedValuation[Tif_NonTIF],$A$4))</f>
        <v>796360</v>
      </c>
      <c r="T114" s="8">
        <f>SUMPRODUCT(SUMIFS(AssessedValuation[100% Net],AssessedValuation[Dist],$C114:$E114,AssessedValuation[Tif_NonTIF],$A$4))</f>
        <v>1314347739</v>
      </c>
      <c r="U114" s="8">
        <f>SUMPRODUCT(SUMIFS(AssessedValuation[100% Gas &amp; Elec Utilities],AssessedValuation[Dist],$C114:$E114,AssessedValuation[Tif_NonTIF],$A$4))</f>
        <v>76025592</v>
      </c>
      <c r="V114" s="8">
        <f t="shared" si="1"/>
        <v>1390373331</v>
      </c>
    </row>
    <row r="115" spans="1:22" x14ac:dyDescent="0.25">
      <c r="A115">
        <v>2024</v>
      </c>
      <c r="B115" t="s">
        <v>1031</v>
      </c>
      <c r="C115" t="s">
        <v>1261</v>
      </c>
      <c r="D115" t="s">
        <v>1756</v>
      </c>
      <c r="E115" t="s">
        <v>1756</v>
      </c>
      <c r="F115" t="s">
        <v>1261</v>
      </c>
      <c r="G115" t="s">
        <v>1262</v>
      </c>
      <c r="H115" s="8">
        <f>SUMPRODUCT(SUMIFS(AssessedValuation[100% Residential],AssessedValuation[Dist],$C115:$E115,AssessedValuation[Tif_NonTIF],$A$4))</f>
        <v>367923413</v>
      </c>
      <c r="I115" s="8">
        <f>SUMPRODUCT(SUMIFS(AssessedValuation[100% Ag Land],AssessedValuation[Dist],$C115:$E115,AssessedValuation[Tif_NonTIF],$A$4))</f>
        <v>160190224</v>
      </c>
      <c r="J115" s="8">
        <f>SUMPRODUCT(SUMIFS(AssessedValuation[100% Ag Building],AssessedValuation[Dist],$C115:$E115,AssessedValuation[Tif_NonTIF],$A$4))</f>
        <v>8981787</v>
      </c>
      <c r="K115" s="8">
        <f>SUMPRODUCT(SUMIFS(AssessedValuation[100% Commercial],AssessedValuation[Dist],$C115:$E115,AssessedValuation[Tif_NonTIF],$A$4))</f>
        <v>60769995</v>
      </c>
      <c r="L115" s="8">
        <f>SUMPRODUCT(SUMIFS(AssessedValuation[100% Industrial],AssessedValuation[Dist],$C115:$E115,AssessedValuation[Tif_NonTIF],$A$4))</f>
        <v>60820221</v>
      </c>
      <c r="M115" s="8">
        <f>SUMPRODUCT(SUMIFS(AssessedValuation[100% Reserved],AssessedValuation[Dist],$C115:$E115,AssessedValuation[Tif_NonTIF],$A$4))</f>
        <v>0</v>
      </c>
      <c r="N115" s="8">
        <f>SUMPRODUCT(SUMIFS(AssessedValuation[100% Reserved3],AssessedValuation[Dist],$C115,AssessedValuation[Tif_NonTIF],$A$4))</f>
        <v>0</v>
      </c>
      <c r="O115" s="8">
        <f>SUMPRODUCT(SUMIFS(AssessedValuation[100% Railroads],AssessedValuation[Dist],$C115:$E115,AssessedValuation[Tif_NonTIF],$A$4))</f>
        <v>2104774</v>
      </c>
      <c r="P115" s="8">
        <f>SUMPRODUCT(SUMIFS(AssessedValuation[100% Utilities],AssessedValuation[Dist],$C115:$E115,AssessedValuation[Tif_NonTIF],$A$4))</f>
        <v>16413561</v>
      </c>
      <c r="Q115" s="8">
        <f>SUMPRODUCT(SUMIFS(AssessedValuation[100% Other],AssessedValuation[Dist],$C115:$E115,AssessedValuation[Tif_NonTIF],$A$4))</f>
        <v>0</v>
      </c>
      <c r="R115" s="8">
        <f>SUMPRODUCT(SUMIFS(AssessedValuation[100% Gross],AssessedValuation[Dist],$C115:$E115,AssessedValuation[Tif_NonTIF],$A$4))</f>
        <v>677203975</v>
      </c>
      <c r="S115" s="8">
        <f>SUMPRODUCT(SUMIFS(AssessedValuation[100% Military Exempt],AssessedValuation[Dist],$C115:$E115,AssessedValuation[Tif_NonTIF],$A$4))</f>
        <v>616716</v>
      </c>
      <c r="T115" s="8">
        <f>SUMPRODUCT(SUMIFS(AssessedValuation[100% Net],AssessedValuation[Dist],$C115:$E115,AssessedValuation[Tif_NonTIF],$A$4))</f>
        <v>676587259</v>
      </c>
      <c r="U115" s="8">
        <f>SUMPRODUCT(SUMIFS(AssessedValuation[100% Gas &amp; Elec Utilities],AssessedValuation[Dist],$C115:$E115,AssessedValuation[Tif_NonTIF],$A$4))</f>
        <v>26580981</v>
      </c>
      <c r="V115" s="8">
        <f t="shared" si="1"/>
        <v>703168240</v>
      </c>
    </row>
    <row r="116" spans="1:22" x14ac:dyDescent="0.25">
      <c r="A116">
        <v>2024</v>
      </c>
      <c r="B116" t="s">
        <v>1039</v>
      </c>
      <c r="C116" t="s">
        <v>1263</v>
      </c>
      <c r="D116" t="s">
        <v>1756</v>
      </c>
      <c r="E116" t="s">
        <v>1756</v>
      </c>
      <c r="F116" t="s">
        <v>1263</v>
      </c>
      <c r="G116" t="s">
        <v>1264</v>
      </c>
      <c r="H116" s="8">
        <f>SUMPRODUCT(SUMIFS(AssessedValuation[100% Residential],AssessedValuation[Dist],$C116:$E116,AssessedValuation[Tif_NonTIF],$A$4))</f>
        <v>1208597285</v>
      </c>
      <c r="I116" s="8">
        <f>SUMPRODUCT(SUMIFS(AssessedValuation[100% Ag Land],AssessedValuation[Dist],$C116:$E116,AssessedValuation[Tif_NonTIF],$A$4))</f>
        <v>105035657</v>
      </c>
      <c r="J116" s="8">
        <f>SUMPRODUCT(SUMIFS(AssessedValuation[100% Ag Building],AssessedValuation[Dist],$C116:$E116,AssessedValuation[Tif_NonTIF],$A$4))</f>
        <v>2630070</v>
      </c>
      <c r="K116" s="8">
        <f>SUMPRODUCT(SUMIFS(AssessedValuation[100% Commercial],AssessedValuation[Dist],$C116:$E116,AssessedValuation[Tif_NonTIF],$A$4))</f>
        <v>271899267</v>
      </c>
      <c r="L116" s="8">
        <f>SUMPRODUCT(SUMIFS(AssessedValuation[100% Industrial],AssessedValuation[Dist],$C116:$E116,AssessedValuation[Tif_NonTIF],$A$4))</f>
        <v>72115234</v>
      </c>
      <c r="M116" s="8">
        <f>SUMPRODUCT(SUMIFS(AssessedValuation[100% Reserved],AssessedValuation[Dist],$C116:$E116,AssessedValuation[Tif_NonTIF],$A$4))</f>
        <v>0</v>
      </c>
      <c r="N116" s="8">
        <f>SUMPRODUCT(SUMIFS(AssessedValuation[100% Reserved3],AssessedValuation[Dist],$C116,AssessedValuation[Tif_NonTIF],$A$4))</f>
        <v>0</v>
      </c>
      <c r="O116" s="8">
        <f>SUMPRODUCT(SUMIFS(AssessedValuation[100% Railroads],AssessedValuation[Dist],$C116:$E116,AssessedValuation[Tif_NonTIF],$A$4))</f>
        <v>21985530</v>
      </c>
      <c r="P116" s="8">
        <f>SUMPRODUCT(SUMIFS(AssessedValuation[100% Utilities],AssessedValuation[Dist],$C116:$E116,AssessedValuation[Tif_NonTIF],$A$4))</f>
        <v>14857116</v>
      </c>
      <c r="Q116" s="8">
        <f>SUMPRODUCT(SUMIFS(AssessedValuation[100% Other],AssessedValuation[Dist],$C116:$E116,AssessedValuation[Tif_NonTIF],$A$4))</f>
        <v>33230</v>
      </c>
      <c r="R116" s="8">
        <f>SUMPRODUCT(SUMIFS(AssessedValuation[100% Gross],AssessedValuation[Dist],$C116:$E116,AssessedValuation[Tif_NonTIF],$A$4))</f>
        <v>1697153389</v>
      </c>
      <c r="S116" s="8">
        <f>SUMPRODUCT(SUMIFS(AssessedValuation[100% Military Exempt],AssessedValuation[Dist],$C116:$E116,AssessedValuation[Tif_NonTIF],$A$4))</f>
        <v>1949681</v>
      </c>
      <c r="T116" s="8">
        <f>SUMPRODUCT(SUMIFS(AssessedValuation[100% Net],AssessedValuation[Dist],$C116:$E116,AssessedValuation[Tif_NonTIF],$A$4))</f>
        <v>1695203708</v>
      </c>
      <c r="U116" s="8">
        <f>SUMPRODUCT(SUMIFS(AssessedValuation[100% Gas &amp; Elec Utilities],AssessedValuation[Dist],$C116:$E116,AssessedValuation[Tif_NonTIF],$A$4))</f>
        <v>372570127</v>
      </c>
      <c r="V116" s="8">
        <f t="shared" si="1"/>
        <v>2067773835</v>
      </c>
    </row>
    <row r="117" spans="1:22" x14ac:dyDescent="0.25">
      <c r="A117">
        <v>2024</v>
      </c>
      <c r="B117" t="s">
        <v>1042</v>
      </c>
      <c r="C117" t="s">
        <v>1265</v>
      </c>
      <c r="D117" t="s">
        <v>1756</v>
      </c>
      <c r="E117" t="s">
        <v>1756</v>
      </c>
      <c r="F117" t="s">
        <v>1265</v>
      </c>
      <c r="G117" t="s">
        <v>1266</v>
      </c>
      <c r="H117" s="8">
        <f>SUMPRODUCT(SUMIFS(AssessedValuation[100% Residential],AssessedValuation[Dist],$C117:$E117,AssessedValuation[Tif_NonTIF],$A$4))</f>
        <v>750703839</v>
      </c>
      <c r="I117" s="8">
        <f>SUMPRODUCT(SUMIFS(AssessedValuation[100% Ag Land],AssessedValuation[Dist],$C117:$E117,AssessedValuation[Tif_NonTIF],$A$4))</f>
        <v>142575490</v>
      </c>
      <c r="J117" s="8">
        <f>SUMPRODUCT(SUMIFS(AssessedValuation[100% Ag Building],AssessedValuation[Dist],$C117:$E117,AssessedValuation[Tif_NonTIF],$A$4))</f>
        <v>6566110</v>
      </c>
      <c r="K117" s="8">
        <f>SUMPRODUCT(SUMIFS(AssessedValuation[100% Commercial],AssessedValuation[Dist],$C117:$E117,AssessedValuation[Tif_NonTIF],$A$4))</f>
        <v>104397583</v>
      </c>
      <c r="L117" s="8">
        <f>SUMPRODUCT(SUMIFS(AssessedValuation[100% Industrial],AssessedValuation[Dist],$C117:$E117,AssessedValuation[Tif_NonTIF],$A$4))</f>
        <v>51956694</v>
      </c>
      <c r="M117" s="8">
        <f>SUMPRODUCT(SUMIFS(AssessedValuation[100% Reserved],AssessedValuation[Dist],$C117:$E117,AssessedValuation[Tif_NonTIF],$A$4))</f>
        <v>0</v>
      </c>
      <c r="N117" s="8">
        <f>SUMPRODUCT(SUMIFS(AssessedValuation[100% Reserved3],AssessedValuation[Dist],$C117,AssessedValuation[Tif_NonTIF],$A$4))</f>
        <v>0</v>
      </c>
      <c r="O117" s="8">
        <f>SUMPRODUCT(SUMIFS(AssessedValuation[100% Railroads],AssessedValuation[Dist],$C117:$E117,AssessedValuation[Tif_NonTIF],$A$4))</f>
        <v>27497416</v>
      </c>
      <c r="P117" s="8">
        <f>SUMPRODUCT(SUMIFS(AssessedValuation[100% Utilities],AssessedValuation[Dist],$C117:$E117,AssessedValuation[Tif_NonTIF],$A$4))</f>
        <v>15053527</v>
      </c>
      <c r="Q117" s="8">
        <f>SUMPRODUCT(SUMIFS(AssessedValuation[100% Other],AssessedValuation[Dist],$C117:$E117,AssessedValuation[Tif_NonTIF],$A$4))</f>
        <v>2500000</v>
      </c>
      <c r="R117" s="8">
        <f>SUMPRODUCT(SUMIFS(AssessedValuation[100% Gross],AssessedValuation[Dist],$C117:$E117,AssessedValuation[Tif_NonTIF],$A$4))</f>
        <v>1101250659</v>
      </c>
      <c r="S117" s="8">
        <f>SUMPRODUCT(SUMIFS(AssessedValuation[100% Military Exempt],AssessedValuation[Dist],$C117:$E117,AssessedValuation[Tif_NonTIF],$A$4))</f>
        <v>1525180</v>
      </c>
      <c r="T117" s="8">
        <f>SUMPRODUCT(SUMIFS(AssessedValuation[100% Net],AssessedValuation[Dist],$C117:$E117,AssessedValuation[Tif_NonTIF],$A$4))</f>
        <v>1099725479</v>
      </c>
      <c r="U117" s="8">
        <f>SUMPRODUCT(SUMIFS(AssessedValuation[100% Gas &amp; Elec Utilities],AssessedValuation[Dist],$C117:$E117,AssessedValuation[Tif_NonTIF],$A$4))</f>
        <v>114477999</v>
      </c>
      <c r="V117" s="8">
        <f t="shared" si="1"/>
        <v>1214203478</v>
      </c>
    </row>
    <row r="118" spans="1:22" x14ac:dyDescent="0.25">
      <c r="A118">
        <v>2024</v>
      </c>
      <c r="B118" t="s">
        <v>1033</v>
      </c>
      <c r="C118" t="s">
        <v>1267</v>
      </c>
      <c r="D118" t="s">
        <v>1756</v>
      </c>
      <c r="E118" t="s">
        <v>1756</v>
      </c>
      <c r="F118" t="s">
        <v>1267</v>
      </c>
      <c r="G118" t="s">
        <v>1268</v>
      </c>
      <c r="H118" s="8">
        <f>SUMPRODUCT(SUMIFS(AssessedValuation[100% Residential],AssessedValuation[Dist],$C118:$E118,AssessedValuation[Tif_NonTIF],$A$4))</f>
        <v>140571234</v>
      </c>
      <c r="I118" s="8">
        <f>SUMPRODUCT(SUMIFS(AssessedValuation[100% Ag Land],AssessedValuation[Dist],$C118:$E118,AssessedValuation[Tif_NonTIF],$A$4))</f>
        <v>106435276</v>
      </c>
      <c r="J118" s="8">
        <f>SUMPRODUCT(SUMIFS(AssessedValuation[100% Ag Building],AssessedValuation[Dist],$C118:$E118,AssessedValuation[Tif_NonTIF],$A$4))</f>
        <v>3052441</v>
      </c>
      <c r="K118" s="8">
        <f>SUMPRODUCT(SUMIFS(AssessedValuation[100% Commercial],AssessedValuation[Dist],$C118:$E118,AssessedValuation[Tif_NonTIF],$A$4))</f>
        <v>12287721</v>
      </c>
      <c r="L118" s="8">
        <f>SUMPRODUCT(SUMIFS(AssessedValuation[100% Industrial],AssessedValuation[Dist],$C118:$E118,AssessedValuation[Tif_NonTIF],$A$4))</f>
        <v>385617</v>
      </c>
      <c r="M118" s="8">
        <f>SUMPRODUCT(SUMIFS(AssessedValuation[100% Reserved],AssessedValuation[Dist],$C118:$E118,AssessedValuation[Tif_NonTIF],$A$4))</f>
        <v>0</v>
      </c>
      <c r="N118" s="8">
        <f>SUMPRODUCT(SUMIFS(AssessedValuation[100% Reserved3],AssessedValuation[Dist],$C118,AssessedValuation[Tif_NonTIF],$A$4))</f>
        <v>0</v>
      </c>
      <c r="O118" s="8">
        <f>SUMPRODUCT(SUMIFS(AssessedValuation[100% Railroads],AssessedValuation[Dist],$C118:$E118,AssessedValuation[Tif_NonTIF],$A$4))</f>
        <v>10782877</v>
      </c>
      <c r="P118" s="8">
        <f>SUMPRODUCT(SUMIFS(AssessedValuation[100% Utilities],AssessedValuation[Dist],$C118:$E118,AssessedValuation[Tif_NonTIF],$A$4))</f>
        <v>5638262</v>
      </c>
      <c r="Q118" s="8">
        <f>SUMPRODUCT(SUMIFS(AssessedValuation[100% Other],AssessedValuation[Dist],$C118:$E118,AssessedValuation[Tif_NonTIF],$A$4))</f>
        <v>0</v>
      </c>
      <c r="R118" s="8">
        <f>SUMPRODUCT(SUMIFS(AssessedValuation[100% Gross],AssessedValuation[Dist],$C118:$E118,AssessedValuation[Tif_NonTIF],$A$4))</f>
        <v>279153428</v>
      </c>
      <c r="S118" s="8">
        <f>SUMPRODUCT(SUMIFS(AssessedValuation[100% Military Exempt],AssessedValuation[Dist],$C118:$E118,AssessedValuation[Tif_NonTIF],$A$4))</f>
        <v>201868</v>
      </c>
      <c r="T118" s="8">
        <f>SUMPRODUCT(SUMIFS(AssessedValuation[100% Net],AssessedValuation[Dist],$C118:$E118,AssessedValuation[Tif_NonTIF],$A$4))</f>
        <v>278951560</v>
      </c>
      <c r="U118" s="8">
        <f>SUMPRODUCT(SUMIFS(AssessedValuation[100% Gas &amp; Elec Utilities],AssessedValuation[Dist],$C118:$E118,AssessedValuation[Tif_NonTIF],$A$4))</f>
        <v>17380984</v>
      </c>
      <c r="V118" s="8">
        <f t="shared" si="1"/>
        <v>296332544</v>
      </c>
    </row>
    <row r="119" spans="1:22" x14ac:dyDescent="0.25">
      <c r="A119">
        <v>2024</v>
      </c>
      <c r="B119" t="s">
        <v>1036</v>
      </c>
      <c r="C119" t="s">
        <v>1269</v>
      </c>
      <c r="D119" t="s">
        <v>1756</v>
      </c>
      <c r="E119" t="s">
        <v>1756</v>
      </c>
      <c r="F119" t="s">
        <v>1269</v>
      </c>
      <c r="G119" t="s">
        <v>1270</v>
      </c>
      <c r="H119" s="8">
        <f>SUMPRODUCT(SUMIFS(AssessedValuation[100% Residential],AssessedValuation[Dist],$C119:$E119,AssessedValuation[Tif_NonTIF],$A$4))</f>
        <v>147365310</v>
      </c>
      <c r="I119" s="8">
        <f>SUMPRODUCT(SUMIFS(AssessedValuation[100% Ag Land],AssessedValuation[Dist],$C119:$E119,AssessedValuation[Tif_NonTIF],$A$4))</f>
        <v>186367592</v>
      </c>
      <c r="J119" s="8">
        <f>SUMPRODUCT(SUMIFS(AssessedValuation[100% Ag Building],AssessedValuation[Dist],$C119:$E119,AssessedValuation[Tif_NonTIF],$A$4))</f>
        <v>19640930</v>
      </c>
      <c r="K119" s="8">
        <f>SUMPRODUCT(SUMIFS(AssessedValuation[100% Commercial],AssessedValuation[Dist],$C119:$E119,AssessedValuation[Tif_NonTIF],$A$4))</f>
        <v>19140073</v>
      </c>
      <c r="L119" s="8">
        <f>SUMPRODUCT(SUMIFS(AssessedValuation[100% Industrial],AssessedValuation[Dist],$C119:$E119,AssessedValuation[Tif_NonTIF],$A$4))</f>
        <v>24504720</v>
      </c>
      <c r="M119" s="8">
        <f>SUMPRODUCT(SUMIFS(AssessedValuation[100% Reserved],AssessedValuation[Dist],$C119:$E119,AssessedValuation[Tif_NonTIF],$A$4))</f>
        <v>0</v>
      </c>
      <c r="N119" s="8">
        <f>SUMPRODUCT(SUMIFS(AssessedValuation[100% Reserved3],AssessedValuation[Dist],$C119,AssessedValuation[Tif_NonTIF],$A$4))</f>
        <v>0</v>
      </c>
      <c r="O119" s="8">
        <f>SUMPRODUCT(SUMIFS(AssessedValuation[100% Railroads],AssessedValuation[Dist],$C119:$E119,AssessedValuation[Tif_NonTIF],$A$4))</f>
        <v>0</v>
      </c>
      <c r="P119" s="8">
        <f>SUMPRODUCT(SUMIFS(AssessedValuation[100% Utilities],AssessedValuation[Dist],$C119:$E119,AssessedValuation[Tif_NonTIF],$A$4))</f>
        <v>1600244</v>
      </c>
      <c r="Q119" s="8">
        <f>SUMPRODUCT(SUMIFS(AssessedValuation[100% Other],AssessedValuation[Dist],$C119:$E119,AssessedValuation[Tif_NonTIF],$A$4))</f>
        <v>0</v>
      </c>
      <c r="R119" s="8">
        <f>SUMPRODUCT(SUMIFS(AssessedValuation[100% Gross],AssessedValuation[Dist],$C119:$E119,AssessedValuation[Tif_NonTIF],$A$4))</f>
        <v>398618869</v>
      </c>
      <c r="S119" s="8">
        <f>SUMPRODUCT(SUMIFS(AssessedValuation[100% Military Exempt],AssessedValuation[Dist],$C119:$E119,AssessedValuation[Tif_NonTIF],$A$4))</f>
        <v>231500</v>
      </c>
      <c r="T119" s="8">
        <f>SUMPRODUCT(SUMIFS(AssessedValuation[100% Net],AssessedValuation[Dist],$C119:$E119,AssessedValuation[Tif_NonTIF],$A$4))</f>
        <v>398387369</v>
      </c>
      <c r="U119" s="8">
        <f>SUMPRODUCT(SUMIFS(AssessedValuation[100% Gas &amp; Elec Utilities],AssessedValuation[Dist],$C119:$E119,AssessedValuation[Tif_NonTIF],$A$4))</f>
        <v>19526893</v>
      </c>
      <c r="V119" s="8">
        <f t="shared" si="1"/>
        <v>417914262</v>
      </c>
    </row>
    <row r="120" spans="1:22" x14ac:dyDescent="0.25">
      <c r="A120">
        <v>2024</v>
      </c>
      <c r="B120" t="s">
        <v>1031</v>
      </c>
      <c r="C120" t="s">
        <v>1271</v>
      </c>
      <c r="D120" t="s">
        <v>1756</v>
      </c>
      <c r="E120" t="s">
        <v>1756</v>
      </c>
      <c r="F120" t="s">
        <v>1271</v>
      </c>
      <c r="G120" t="s">
        <v>1272</v>
      </c>
      <c r="H120" s="8">
        <f>SUMPRODUCT(SUMIFS(AssessedValuation[100% Residential],AssessedValuation[Dist],$C120:$E120,AssessedValuation[Tif_NonTIF],$A$4))</f>
        <v>634588451</v>
      </c>
      <c r="I120" s="8">
        <f>SUMPRODUCT(SUMIFS(AssessedValuation[100% Ag Land],AssessedValuation[Dist],$C120:$E120,AssessedValuation[Tif_NonTIF],$A$4))</f>
        <v>141171350</v>
      </c>
      <c r="J120" s="8">
        <f>SUMPRODUCT(SUMIFS(AssessedValuation[100% Ag Building],AssessedValuation[Dist],$C120:$E120,AssessedValuation[Tif_NonTIF],$A$4))</f>
        <v>12651340</v>
      </c>
      <c r="K120" s="8">
        <f>SUMPRODUCT(SUMIFS(AssessedValuation[100% Commercial],AssessedValuation[Dist],$C120:$E120,AssessedValuation[Tif_NonTIF],$A$4))</f>
        <v>43607252</v>
      </c>
      <c r="L120" s="8">
        <f>SUMPRODUCT(SUMIFS(AssessedValuation[100% Industrial],AssessedValuation[Dist],$C120:$E120,AssessedValuation[Tif_NonTIF],$A$4))</f>
        <v>25148936</v>
      </c>
      <c r="M120" s="8">
        <f>SUMPRODUCT(SUMIFS(AssessedValuation[100% Reserved],AssessedValuation[Dist],$C120:$E120,AssessedValuation[Tif_NonTIF],$A$4))</f>
        <v>0</v>
      </c>
      <c r="N120" s="8">
        <f>SUMPRODUCT(SUMIFS(AssessedValuation[100% Reserved3],AssessedValuation[Dist],$C120,AssessedValuation[Tif_NonTIF],$A$4))</f>
        <v>0</v>
      </c>
      <c r="O120" s="8">
        <f>SUMPRODUCT(SUMIFS(AssessedValuation[100% Railroads],AssessedValuation[Dist],$C120:$E120,AssessedValuation[Tif_NonTIF],$A$4))</f>
        <v>7487014</v>
      </c>
      <c r="P120" s="8">
        <f>SUMPRODUCT(SUMIFS(AssessedValuation[100% Utilities],AssessedValuation[Dist],$C120:$E120,AssessedValuation[Tif_NonTIF],$A$4))</f>
        <v>96311787</v>
      </c>
      <c r="Q120" s="8">
        <f>SUMPRODUCT(SUMIFS(AssessedValuation[100% Other],AssessedValuation[Dist],$C120:$E120,AssessedValuation[Tif_NonTIF],$A$4))</f>
        <v>0</v>
      </c>
      <c r="R120" s="8">
        <f>SUMPRODUCT(SUMIFS(AssessedValuation[100% Gross],AssessedValuation[Dist],$C120:$E120,AssessedValuation[Tif_NonTIF],$A$4))</f>
        <v>960966130</v>
      </c>
      <c r="S120" s="8">
        <f>SUMPRODUCT(SUMIFS(AssessedValuation[100% Military Exempt],AssessedValuation[Dist],$C120:$E120,AssessedValuation[Tif_NonTIF],$A$4))</f>
        <v>571635</v>
      </c>
      <c r="T120" s="8">
        <f>SUMPRODUCT(SUMIFS(AssessedValuation[100% Net],AssessedValuation[Dist],$C120:$E120,AssessedValuation[Tif_NonTIF],$A$4))</f>
        <v>960394495</v>
      </c>
      <c r="U120" s="8">
        <f>SUMPRODUCT(SUMIFS(AssessedValuation[100% Gas &amp; Elec Utilities],AssessedValuation[Dist],$C120:$E120,AssessedValuation[Tif_NonTIF],$A$4))</f>
        <v>63291205</v>
      </c>
      <c r="V120" s="8">
        <f t="shared" si="1"/>
        <v>1023685700</v>
      </c>
    </row>
    <row r="121" spans="1:22" x14ac:dyDescent="0.25">
      <c r="A121">
        <v>2024</v>
      </c>
      <c r="B121" t="s">
        <v>1036</v>
      </c>
      <c r="C121" t="s">
        <v>1273</v>
      </c>
      <c r="D121" t="s">
        <v>1756</v>
      </c>
      <c r="E121" t="s">
        <v>1756</v>
      </c>
      <c r="F121" t="s">
        <v>1273</v>
      </c>
      <c r="G121" t="s">
        <v>1274</v>
      </c>
      <c r="H121" s="8">
        <f>SUMPRODUCT(SUMIFS(AssessedValuation[100% Residential],AssessedValuation[Dist],$C121:$E121,AssessedValuation[Tif_NonTIF],$A$4))</f>
        <v>120931021</v>
      </c>
      <c r="I121" s="8">
        <f>SUMPRODUCT(SUMIFS(AssessedValuation[100% Ag Land],AssessedValuation[Dist],$C121:$E121,AssessedValuation[Tif_NonTIF],$A$4))</f>
        <v>181593235</v>
      </c>
      <c r="J121" s="8">
        <f>SUMPRODUCT(SUMIFS(AssessedValuation[100% Ag Building],AssessedValuation[Dist],$C121:$E121,AssessedValuation[Tif_NonTIF],$A$4))</f>
        <v>16730590</v>
      </c>
      <c r="K121" s="8">
        <f>SUMPRODUCT(SUMIFS(AssessedValuation[100% Commercial],AssessedValuation[Dist],$C121:$E121,AssessedValuation[Tif_NonTIF],$A$4))</f>
        <v>19200364</v>
      </c>
      <c r="L121" s="8">
        <f>SUMPRODUCT(SUMIFS(AssessedValuation[100% Industrial],AssessedValuation[Dist],$C121:$E121,AssessedValuation[Tif_NonTIF],$A$4))</f>
        <v>2170373</v>
      </c>
      <c r="M121" s="8">
        <f>SUMPRODUCT(SUMIFS(AssessedValuation[100% Reserved],AssessedValuation[Dist],$C121:$E121,AssessedValuation[Tif_NonTIF],$A$4))</f>
        <v>0</v>
      </c>
      <c r="N121" s="8">
        <f>SUMPRODUCT(SUMIFS(AssessedValuation[100% Reserved3],AssessedValuation[Dist],$C121,AssessedValuation[Tif_NonTIF],$A$4))</f>
        <v>0</v>
      </c>
      <c r="O121" s="8">
        <f>SUMPRODUCT(SUMIFS(AssessedValuation[100% Railroads],AssessedValuation[Dist],$C121:$E121,AssessedValuation[Tif_NonTIF],$A$4))</f>
        <v>0</v>
      </c>
      <c r="P121" s="8">
        <f>SUMPRODUCT(SUMIFS(AssessedValuation[100% Utilities],AssessedValuation[Dist],$C121:$E121,AssessedValuation[Tif_NonTIF],$A$4))</f>
        <v>1423083</v>
      </c>
      <c r="Q121" s="8">
        <f>SUMPRODUCT(SUMIFS(AssessedValuation[100% Other],AssessedValuation[Dist],$C121:$E121,AssessedValuation[Tif_NonTIF],$A$4))</f>
        <v>0</v>
      </c>
      <c r="R121" s="8">
        <f>SUMPRODUCT(SUMIFS(AssessedValuation[100% Gross],AssessedValuation[Dist],$C121:$E121,AssessedValuation[Tif_NonTIF],$A$4))</f>
        <v>342048666</v>
      </c>
      <c r="S121" s="8">
        <f>SUMPRODUCT(SUMIFS(AssessedValuation[100% Military Exempt],AssessedValuation[Dist],$C121:$E121,AssessedValuation[Tif_NonTIF],$A$4))</f>
        <v>229648</v>
      </c>
      <c r="T121" s="8">
        <f>SUMPRODUCT(SUMIFS(AssessedValuation[100% Net],AssessedValuation[Dist],$C121:$E121,AssessedValuation[Tif_NonTIF],$A$4))</f>
        <v>341819018</v>
      </c>
      <c r="U121" s="8">
        <f>SUMPRODUCT(SUMIFS(AssessedValuation[100% Gas &amp; Elec Utilities],AssessedValuation[Dist],$C121:$E121,AssessedValuation[Tif_NonTIF],$A$4))</f>
        <v>17319465</v>
      </c>
      <c r="V121" s="8">
        <f t="shared" si="1"/>
        <v>359138483</v>
      </c>
    </row>
    <row r="122" spans="1:22" x14ac:dyDescent="0.25">
      <c r="A122">
        <v>2024</v>
      </c>
      <c r="B122" t="s">
        <v>1026</v>
      </c>
      <c r="C122" t="s">
        <v>1275</v>
      </c>
      <c r="D122" t="s">
        <v>1756</v>
      </c>
      <c r="E122" t="s">
        <v>1756</v>
      </c>
      <c r="F122" t="s">
        <v>1275</v>
      </c>
      <c r="G122" t="s">
        <v>1276</v>
      </c>
      <c r="H122" s="8">
        <f>SUMPRODUCT(SUMIFS(AssessedValuation[100% Residential],AssessedValuation[Dist],$C122:$E122,AssessedValuation[Tif_NonTIF],$A$4))</f>
        <v>1047319771</v>
      </c>
      <c r="I122" s="8">
        <f>SUMPRODUCT(SUMIFS(AssessedValuation[100% Ag Land],AssessedValuation[Dist],$C122:$E122,AssessedValuation[Tif_NonTIF],$A$4))</f>
        <v>34528414</v>
      </c>
      <c r="J122" s="8">
        <f>SUMPRODUCT(SUMIFS(AssessedValuation[100% Ag Building],AssessedValuation[Dist],$C122:$E122,AssessedValuation[Tif_NonTIF],$A$4))</f>
        <v>1759697</v>
      </c>
      <c r="K122" s="8">
        <f>SUMPRODUCT(SUMIFS(AssessedValuation[100% Commercial],AssessedValuation[Dist],$C122:$E122,AssessedValuation[Tif_NonTIF],$A$4))</f>
        <v>60574100</v>
      </c>
      <c r="L122" s="8">
        <f>SUMPRODUCT(SUMIFS(AssessedValuation[100% Industrial],AssessedValuation[Dist],$C122:$E122,AssessedValuation[Tif_NonTIF],$A$4))</f>
        <v>14868900</v>
      </c>
      <c r="M122" s="8">
        <f>SUMPRODUCT(SUMIFS(AssessedValuation[100% Reserved],AssessedValuation[Dist],$C122:$E122,AssessedValuation[Tif_NonTIF],$A$4))</f>
        <v>0</v>
      </c>
      <c r="N122" s="8">
        <f>SUMPRODUCT(SUMIFS(AssessedValuation[100% Reserved3],AssessedValuation[Dist],$C122,AssessedValuation[Tif_NonTIF],$A$4))</f>
        <v>0</v>
      </c>
      <c r="O122" s="8">
        <f>SUMPRODUCT(SUMIFS(AssessedValuation[100% Railroads],AssessedValuation[Dist],$C122:$E122,AssessedValuation[Tif_NonTIF],$A$4))</f>
        <v>8014764</v>
      </c>
      <c r="P122" s="8">
        <f>SUMPRODUCT(SUMIFS(AssessedValuation[100% Utilities],AssessedValuation[Dist],$C122:$E122,AssessedValuation[Tif_NonTIF],$A$4))</f>
        <v>345059</v>
      </c>
      <c r="Q122" s="8">
        <f>SUMPRODUCT(SUMIFS(AssessedValuation[100% Other],AssessedValuation[Dist],$C122:$E122,AssessedValuation[Tif_NonTIF],$A$4))</f>
        <v>0</v>
      </c>
      <c r="R122" s="8">
        <f>SUMPRODUCT(SUMIFS(AssessedValuation[100% Gross],AssessedValuation[Dist],$C122:$E122,AssessedValuation[Tif_NonTIF],$A$4))</f>
        <v>1167410705</v>
      </c>
      <c r="S122" s="8">
        <f>SUMPRODUCT(SUMIFS(AssessedValuation[100% Military Exempt],AssessedValuation[Dist],$C122:$E122,AssessedValuation[Tif_NonTIF],$A$4))</f>
        <v>501892</v>
      </c>
      <c r="T122" s="8">
        <f>SUMPRODUCT(SUMIFS(AssessedValuation[100% Net],AssessedValuation[Dist],$C122:$E122,AssessedValuation[Tif_NonTIF],$A$4))</f>
        <v>1166908813</v>
      </c>
      <c r="U122" s="8">
        <f>SUMPRODUCT(SUMIFS(AssessedValuation[100% Gas &amp; Elec Utilities],AssessedValuation[Dist],$C122:$E122,AssessedValuation[Tif_NonTIF],$A$4))</f>
        <v>14288720</v>
      </c>
      <c r="V122" s="8">
        <f t="shared" si="1"/>
        <v>1181197533</v>
      </c>
    </row>
    <row r="123" spans="1:22" x14ac:dyDescent="0.25">
      <c r="A123">
        <v>2024</v>
      </c>
      <c r="B123" t="s">
        <v>1039</v>
      </c>
      <c r="C123" t="s">
        <v>1277</v>
      </c>
      <c r="D123" t="s">
        <v>1756</v>
      </c>
      <c r="E123" t="s">
        <v>1756</v>
      </c>
      <c r="F123" t="s">
        <v>1277</v>
      </c>
      <c r="G123" t="s">
        <v>1278</v>
      </c>
      <c r="H123" s="8">
        <f>SUMPRODUCT(SUMIFS(AssessedValuation[100% Residential],AssessedValuation[Dist],$C123:$E123,AssessedValuation[Tif_NonTIF],$A$4))</f>
        <v>30903545</v>
      </c>
      <c r="I123" s="8">
        <f>SUMPRODUCT(SUMIFS(AssessedValuation[100% Ag Land],AssessedValuation[Dist],$C123:$E123,AssessedValuation[Tif_NonTIF],$A$4))</f>
        <v>78915681</v>
      </c>
      <c r="J123" s="8">
        <f>SUMPRODUCT(SUMIFS(AssessedValuation[100% Ag Building],AssessedValuation[Dist],$C123:$E123,AssessedValuation[Tif_NonTIF],$A$4))</f>
        <v>3176240</v>
      </c>
      <c r="K123" s="8">
        <f>SUMPRODUCT(SUMIFS(AssessedValuation[100% Commercial],AssessedValuation[Dist],$C123:$E123,AssessedValuation[Tif_NonTIF],$A$4))</f>
        <v>16908397</v>
      </c>
      <c r="L123" s="8">
        <f>SUMPRODUCT(SUMIFS(AssessedValuation[100% Industrial],AssessedValuation[Dist],$C123:$E123,AssessedValuation[Tif_NonTIF],$A$4))</f>
        <v>2957704</v>
      </c>
      <c r="M123" s="8">
        <f>SUMPRODUCT(SUMIFS(AssessedValuation[100% Reserved],AssessedValuation[Dist],$C123:$E123,AssessedValuation[Tif_NonTIF],$A$4))</f>
        <v>0</v>
      </c>
      <c r="N123" s="8">
        <f>SUMPRODUCT(SUMIFS(AssessedValuation[100% Reserved3],AssessedValuation[Dist],$C123,AssessedValuation[Tif_NonTIF],$A$4))</f>
        <v>0</v>
      </c>
      <c r="O123" s="8">
        <f>SUMPRODUCT(SUMIFS(AssessedValuation[100% Railroads],AssessedValuation[Dist],$C123:$E123,AssessedValuation[Tif_NonTIF],$A$4))</f>
        <v>14032281</v>
      </c>
      <c r="P123" s="8">
        <f>SUMPRODUCT(SUMIFS(AssessedValuation[100% Utilities],AssessedValuation[Dist],$C123:$E123,AssessedValuation[Tif_NonTIF],$A$4))</f>
        <v>85731</v>
      </c>
      <c r="Q123" s="8">
        <f>SUMPRODUCT(SUMIFS(AssessedValuation[100% Other],AssessedValuation[Dist],$C123:$E123,AssessedValuation[Tif_NonTIF],$A$4))</f>
        <v>3960</v>
      </c>
      <c r="R123" s="8">
        <f>SUMPRODUCT(SUMIFS(AssessedValuation[100% Gross],AssessedValuation[Dist],$C123:$E123,AssessedValuation[Tif_NonTIF],$A$4))</f>
        <v>146983539</v>
      </c>
      <c r="S123" s="8">
        <f>SUMPRODUCT(SUMIFS(AssessedValuation[100% Military Exempt],AssessedValuation[Dist],$C123:$E123,AssessedValuation[Tif_NonTIF],$A$4))</f>
        <v>99442</v>
      </c>
      <c r="T123" s="8">
        <f>SUMPRODUCT(SUMIFS(AssessedValuation[100% Net],AssessedValuation[Dist],$C123:$E123,AssessedValuation[Tif_NonTIF],$A$4))</f>
        <v>146884097</v>
      </c>
      <c r="U123" s="8">
        <f>SUMPRODUCT(SUMIFS(AssessedValuation[100% Gas &amp; Elec Utilities],AssessedValuation[Dist],$C123:$E123,AssessedValuation[Tif_NonTIF],$A$4))</f>
        <v>4502329</v>
      </c>
      <c r="V123" s="8">
        <f t="shared" si="1"/>
        <v>151386426</v>
      </c>
    </row>
    <row r="124" spans="1:22" x14ac:dyDescent="0.25">
      <c r="A124">
        <v>2024</v>
      </c>
      <c r="B124" t="s">
        <v>1031</v>
      </c>
      <c r="C124" t="s">
        <v>1279</v>
      </c>
      <c r="D124" t="s">
        <v>1756</v>
      </c>
      <c r="E124" t="s">
        <v>1756</v>
      </c>
      <c r="F124" t="s">
        <v>1279</v>
      </c>
      <c r="G124" t="s">
        <v>1280</v>
      </c>
      <c r="H124" s="8">
        <f>SUMPRODUCT(SUMIFS(AssessedValuation[100% Residential],AssessedValuation[Dist],$C124:$E124,AssessedValuation[Tif_NonTIF],$A$4))</f>
        <v>249762998</v>
      </c>
      <c r="I124" s="8">
        <f>SUMPRODUCT(SUMIFS(AssessedValuation[100% Ag Land],AssessedValuation[Dist],$C124:$E124,AssessedValuation[Tif_NonTIF],$A$4))</f>
        <v>205915908</v>
      </c>
      <c r="J124" s="8">
        <f>SUMPRODUCT(SUMIFS(AssessedValuation[100% Ag Building],AssessedValuation[Dist],$C124:$E124,AssessedValuation[Tif_NonTIF],$A$4))</f>
        <v>6918470</v>
      </c>
      <c r="K124" s="8">
        <f>SUMPRODUCT(SUMIFS(AssessedValuation[100% Commercial],AssessedValuation[Dist],$C124:$E124,AssessedValuation[Tif_NonTIF],$A$4))</f>
        <v>30765801</v>
      </c>
      <c r="L124" s="8">
        <f>SUMPRODUCT(SUMIFS(AssessedValuation[100% Industrial],AssessedValuation[Dist],$C124:$E124,AssessedValuation[Tif_NonTIF],$A$4))</f>
        <v>13955013</v>
      </c>
      <c r="M124" s="8">
        <f>SUMPRODUCT(SUMIFS(AssessedValuation[100% Reserved],AssessedValuation[Dist],$C124:$E124,AssessedValuation[Tif_NonTIF],$A$4))</f>
        <v>0</v>
      </c>
      <c r="N124" s="8">
        <f>SUMPRODUCT(SUMIFS(AssessedValuation[100% Reserved3],AssessedValuation[Dist],$C124,AssessedValuation[Tif_NonTIF],$A$4))</f>
        <v>0</v>
      </c>
      <c r="O124" s="8">
        <f>SUMPRODUCT(SUMIFS(AssessedValuation[100% Railroads],AssessedValuation[Dist],$C124:$E124,AssessedValuation[Tif_NonTIF],$A$4))</f>
        <v>0</v>
      </c>
      <c r="P124" s="8">
        <f>SUMPRODUCT(SUMIFS(AssessedValuation[100% Utilities],AssessedValuation[Dist],$C124:$E124,AssessedValuation[Tif_NonTIF],$A$4))</f>
        <v>5715659</v>
      </c>
      <c r="Q124" s="8">
        <f>SUMPRODUCT(SUMIFS(AssessedValuation[100% Other],AssessedValuation[Dist],$C124:$E124,AssessedValuation[Tif_NonTIF],$A$4))</f>
        <v>0</v>
      </c>
      <c r="R124" s="8">
        <f>SUMPRODUCT(SUMIFS(AssessedValuation[100% Gross],AssessedValuation[Dist],$C124:$E124,AssessedValuation[Tif_NonTIF],$A$4))</f>
        <v>513033849</v>
      </c>
      <c r="S124" s="8">
        <f>SUMPRODUCT(SUMIFS(AssessedValuation[100% Military Exempt],AssessedValuation[Dist],$C124:$E124,AssessedValuation[Tif_NonTIF],$A$4))</f>
        <v>420404</v>
      </c>
      <c r="T124" s="8">
        <f>SUMPRODUCT(SUMIFS(AssessedValuation[100% Net],AssessedValuation[Dist],$C124:$E124,AssessedValuation[Tif_NonTIF],$A$4))</f>
        <v>512613445</v>
      </c>
      <c r="U124" s="8">
        <f>SUMPRODUCT(SUMIFS(AssessedValuation[100% Gas &amp; Elec Utilities],AssessedValuation[Dist],$C124:$E124,AssessedValuation[Tif_NonTIF],$A$4))</f>
        <v>42747825</v>
      </c>
      <c r="V124" s="8">
        <f t="shared" si="1"/>
        <v>555361270</v>
      </c>
    </row>
    <row r="125" spans="1:22" x14ac:dyDescent="0.25">
      <c r="A125">
        <v>2024</v>
      </c>
      <c r="B125" t="s">
        <v>1033</v>
      </c>
      <c r="C125" t="s">
        <v>1281</v>
      </c>
      <c r="D125" t="s">
        <v>1756</v>
      </c>
      <c r="E125" t="s">
        <v>1756</v>
      </c>
      <c r="F125" t="s">
        <v>1281</v>
      </c>
      <c r="G125" t="s">
        <v>1282</v>
      </c>
      <c r="H125" s="8">
        <f>SUMPRODUCT(SUMIFS(AssessedValuation[100% Residential],AssessedValuation[Dist],$C125:$E125,AssessedValuation[Tif_NonTIF],$A$4))</f>
        <v>901596117</v>
      </c>
      <c r="I125" s="8">
        <f>SUMPRODUCT(SUMIFS(AssessedValuation[100% Ag Land],AssessedValuation[Dist],$C125:$E125,AssessedValuation[Tif_NonTIF],$A$4))</f>
        <v>90161573</v>
      </c>
      <c r="J125" s="8">
        <f>SUMPRODUCT(SUMIFS(AssessedValuation[100% Ag Building],AssessedValuation[Dist],$C125:$E125,AssessedValuation[Tif_NonTIF],$A$4))</f>
        <v>4959254</v>
      </c>
      <c r="K125" s="8">
        <f>SUMPRODUCT(SUMIFS(AssessedValuation[100% Commercial],AssessedValuation[Dist],$C125:$E125,AssessedValuation[Tif_NonTIF],$A$4))</f>
        <v>49226177</v>
      </c>
      <c r="L125" s="8">
        <f>SUMPRODUCT(SUMIFS(AssessedValuation[100% Industrial],AssessedValuation[Dist],$C125:$E125,AssessedValuation[Tif_NonTIF],$A$4))</f>
        <v>7545312</v>
      </c>
      <c r="M125" s="8">
        <f>SUMPRODUCT(SUMIFS(AssessedValuation[100% Reserved],AssessedValuation[Dist],$C125:$E125,AssessedValuation[Tif_NonTIF],$A$4))</f>
        <v>0</v>
      </c>
      <c r="N125" s="8">
        <f>SUMPRODUCT(SUMIFS(AssessedValuation[100% Reserved3],AssessedValuation[Dist],$C125,AssessedValuation[Tif_NonTIF],$A$4))</f>
        <v>0</v>
      </c>
      <c r="O125" s="8">
        <f>SUMPRODUCT(SUMIFS(AssessedValuation[100% Railroads],AssessedValuation[Dist],$C125:$E125,AssessedValuation[Tif_NonTIF],$A$4))</f>
        <v>30522673</v>
      </c>
      <c r="P125" s="8">
        <f>SUMPRODUCT(SUMIFS(AssessedValuation[100% Utilities],AssessedValuation[Dist],$C125:$E125,AssessedValuation[Tif_NonTIF],$A$4))</f>
        <v>32613026</v>
      </c>
      <c r="Q125" s="8">
        <f>SUMPRODUCT(SUMIFS(AssessedValuation[100% Other],AssessedValuation[Dist],$C125:$E125,AssessedValuation[Tif_NonTIF],$A$4))</f>
        <v>895400</v>
      </c>
      <c r="R125" s="8">
        <f>SUMPRODUCT(SUMIFS(AssessedValuation[100% Gross],AssessedValuation[Dist],$C125:$E125,AssessedValuation[Tif_NonTIF],$A$4))</f>
        <v>1117519532</v>
      </c>
      <c r="S125" s="8">
        <f>SUMPRODUCT(SUMIFS(AssessedValuation[100% Military Exempt],AssessedValuation[Dist],$C125:$E125,AssessedValuation[Tif_NonTIF],$A$4))</f>
        <v>1153141</v>
      </c>
      <c r="T125" s="8">
        <f>SUMPRODUCT(SUMIFS(AssessedValuation[100% Net],AssessedValuation[Dist],$C125:$E125,AssessedValuation[Tif_NonTIF],$A$4))</f>
        <v>1116366391</v>
      </c>
      <c r="U125" s="8">
        <f>SUMPRODUCT(SUMIFS(AssessedValuation[100% Gas &amp; Elec Utilities],AssessedValuation[Dist],$C125:$E125,AssessedValuation[Tif_NonTIF],$A$4))</f>
        <v>27449736</v>
      </c>
      <c r="V125" s="8">
        <f t="shared" si="1"/>
        <v>1143816127</v>
      </c>
    </row>
    <row r="126" spans="1:22" x14ac:dyDescent="0.25">
      <c r="A126">
        <v>2024</v>
      </c>
      <c r="B126" t="s">
        <v>1026</v>
      </c>
      <c r="C126" t="s">
        <v>1283</v>
      </c>
      <c r="D126" t="s">
        <v>1756</v>
      </c>
      <c r="E126" t="s">
        <v>1756</v>
      </c>
      <c r="F126" t="s">
        <v>1283</v>
      </c>
      <c r="G126" t="s">
        <v>1284</v>
      </c>
      <c r="H126" s="8">
        <f>SUMPRODUCT(SUMIFS(AssessedValuation[100% Residential],AssessedValuation[Dist],$C126:$E126,AssessedValuation[Tif_NonTIF],$A$4))</f>
        <v>97107130</v>
      </c>
      <c r="I126" s="8">
        <f>SUMPRODUCT(SUMIFS(AssessedValuation[100% Ag Land],AssessedValuation[Dist],$C126:$E126,AssessedValuation[Tif_NonTIF],$A$4))</f>
        <v>103169290</v>
      </c>
      <c r="J126" s="8">
        <f>SUMPRODUCT(SUMIFS(AssessedValuation[100% Ag Building],AssessedValuation[Dist],$C126:$E126,AssessedValuation[Tif_NonTIF],$A$4))</f>
        <v>7916570</v>
      </c>
      <c r="K126" s="8">
        <f>SUMPRODUCT(SUMIFS(AssessedValuation[100% Commercial],AssessedValuation[Dist],$C126:$E126,AssessedValuation[Tif_NonTIF],$A$4))</f>
        <v>13415712</v>
      </c>
      <c r="L126" s="8">
        <f>SUMPRODUCT(SUMIFS(AssessedValuation[100% Industrial],AssessedValuation[Dist],$C126:$E126,AssessedValuation[Tif_NonTIF],$A$4))</f>
        <v>19449390</v>
      </c>
      <c r="M126" s="8">
        <f>SUMPRODUCT(SUMIFS(AssessedValuation[100% Reserved],AssessedValuation[Dist],$C126:$E126,AssessedValuation[Tif_NonTIF],$A$4))</f>
        <v>0</v>
      </c>
      <c r="N126" s="8">
        <f>SUMPRODUCT(SUMIFS(AssessedValuation[100% Reserved3],AssessedValuation[Dist],$C126,AssessedValuation[Tif_NonTIF],$A$4))</f>
        <v>0</v>
      </c>
      <c r="O126" s="8">
        <f>SUMPRODUCT(SUMIFS(AssessedValuation[100% Railroads],AssessedValuation[Dist],$C126:$E126,AssessedValuation[Tif_NonTIF],$A$4))</f>
        <v>11558268</v>
      </c>
      <c r="P126" s="8">
        <f>SUMPRODUCT(SUMIFS(AssessedValuation[100% Utilities],AssessedValuation[Dist],$C126:$E126,AssessedValuation[Tif_NonTIF],$A$4))</f>
        <v>1095966</v>
      </c>
      <c r="Q126" s="8">
        <f>SUMPRODUCT(SUMIFS(AssessedValuation[100% Other],AssessedValuation[Dist],$C126:$E126,AssessedValuation[Tif_NonTIF],$A$4))</f>
        <v>0</v>
      </c>
      <c r="R126" s="8">
        <f>SUMPRODUCT(SUMIFS(AssessedValuation[100% Gross],AssessedValuation[Dist],$C126:$E126,AssessedValuation[Tif_NonTIF],$A$4))</f>
        <v>253712326</v>
      </c>
      <c r="S126" s="8">
        <f>SUMPRODUCT(SUMIFS(AssessedValuation[100% Military Exempt],AssessedValuation[Dist],$C126:$E126,AssessedValuation[Tif_NonTIF],$A$4))</f>
        <v>124084</v>
      </c>
      <c r="T126" s="8">
        <f>SUMPRODUCT(SUMIFS(AssessedValuation[100% Net],AssessedValuation[Dist],$C126:$E126,AssessedValuation[Tif_NonTIF],$A$4))</f>
        <v>253588242</v>
      </c>
      <c r="U126" s="8">
        <f>SUMPRODUCT(SUMIFS(AssessedValuation[100% Gas &amp; Elec Utilities],AssessedValuation[Dist],$C126:$E126,AssessedValuation[Tif_NonTIF],$A$4))</f>
        <v>13896181</v>
      </c>
      <c r="V126" s="8">
        <f t="shared" si="1"/>
        <v>267484423</v>
      </c>
    </row>
    <row r="127" spans="1:22" x14ac:dyDescent="0.25">
      <c r="A127">
        <v>2024</v>
      </c>
      <c r="B127" t="s">
        <v>1031</v>
      </c>
      <c r="C127" t="s">
        <v>1285</v>
      </c>
      <c r="D127" t="s">
        <v>1756</v>
      </c>
      <c r="E127" t="s">
        <v>1756</v>
      </c>
      <c r="F127" t="s">
        <v>1285</v>
      </c>
      <c r="G127" t="s">
        <v>664</v>
      </c>
      <c r="H127" s="8">
        <f>SUMPRODUCT(SUMIFS(AssessedValuation[100% Residential],AssessedValuation[Dist],$C127:$E127,AssessedValuation[Tif_NonTIF],$A$4))</f>
        <v>99447020</v>
      </c>
      <c r="I127" s="8">
        <f>SUMPRODUCT(SUMIFS(AssessedValuation[100% Ag Land],AssessedValuation[Dist],$C127:$E127,AssessedValuation[Tif_NonTIF],$A$4))</f>
        <v>94495140</v>
      </c>
      <c r="J127" s="8">
        <f>SUMPRODUCT(SUMIFS(AssessedValuation[100% Ag Building],AssessedValuation[Dist],$C127:$E127,AssessedValuation[Tif_NonTIF],$A$4))</f>
        <v>2950320</v>
      </c>
      <c r="K127" s="8">
        <f>SUMPRODUCT(SUMIFS(AssessedValuation[100% Commercial],AssessedValuation[Dist],$C127:$E127,AssessedValuation[Tif_NonTIF],$A$4))</f>
        <v>8531640</v>
      </c>
      <c r="L127" s="8">
        <f>SUMPRODUCT(SUMIFS(AssessedValuation[100% Industrial],AssessedValuation[Dist],$C127:$E127,AssessedValuation[Tif_NonTIF],$A$4))</f>
        <v>30900343</v>
      </c>
      <c r="M127" s="8">
        <f>SUMPRODUCT(SUMIFS(AssessedValuation[100% Reserved],AssessedValuation[Dist],$C127:$E127,AssessedValuation[Tif_NonTIF],$A$4))</f>
        <v>0</v>
      </c>
      <c r="N127" s="8">
        <f>SUMPRODUCT(SUMIFS(AssessedValuation[100% Reserved3],AssessedValuation[Dist],$C127,AssessedValuation[Tif_NonTIF],$A$4))</f>
        <v>0</v>
      </c>
      <c r="O127" s="8">
        <f>SUMPRODUCT(SUMIFS(AssessedValuation[100% Railroads],AssessedValuation[Dist],$C127:$E127,AssessedValuation[Tif_NonTIF],$A$4))</f>
        <v>0</v>
      </c>
      <c r="P127" s="8">
        <f>SUMPRODUCT(SUMIFS(AssessedValuation[100% Utilities],AssessedValuation[Dist],$C127:$E127,AssessedValuation[Tif_NonTIF],$A$4))</f>
        <v>5647558</v>
      </c>
      <c r="Q127" s="8">
        <f>SUMPRODUCT(SUMIFS(AssessedValuation[100% Other],AssessedValuation[Dist],$C127:$E127,AssessedValuation[Tif_NonTIF],$A$4))</f>
        <v>0</v>
      </c>
      <c r="R127" s="8">
        <f>SUMPRODUCT(SUMIFS(AssessedValuation[100% Gross],AssessedValuation[Dist],$C127:$E127,AssessedValuation[Tif_NonTIF],$A$4))</f>
        <v>241972021</v>
      </c>
      <c r="S127" s="8">
        <f>SUMPRODUCT(SUMIFS(AssessedValuation[100% Military Exempt],AssessedValuation[Dist],$C127:$E127,AssessedValuation[Tif_NonTIF],$A$4))</f>
        <v>211128</v>
      </c>
      <c r="T127" s="8">
        <f>SUMPRODUCT(SUMIFS(AssessedValuation[100% Net],AssessedValuation[Dist],$C127:$E127,AssessedValuation[Tif_NonTIF],$A$4))</f>
        <v>241760893</v>
      </c>
      <c r="U127" s="8">
        <f>SUMPRODUCT(SUMIFS(AssessedValuation[100% Gas &amp; Elec Utilities],AssessedValuation[Dist],$C127:$E127,AssessedValuation[Tif_NonTIF],$A$4))</f>
        <v>87298472</v>
      </c>
      <c r="V127" s="8">
        <f t="shared" si="1"/>
        <v>329059365</v>
      </c>
    </row>
    <row r="128" spans="1:22" x14ac:dyDescent="0.25">
      <c r="A128">
        <v>2024</v>
      </c>
      <c r="B128" t="s">
        <v>1039</v>
      </c>
      <c r="C128" t="s">
        <v>1286</v>
      </c>
      <c r="D128" t="s">
        <v>1756</v>
      </c>
      <c r="E128" t="s">
        <v>1756</v>
      </c>
      <c r="F128" t="s">
        <v>1286</v>
      </c>
      <c r="G128" t="s">
        <v>1287</v>
      </c>
      <c r="H128" s="8">
        <f>SUMPRODUCT(SUMIFS(AssessedValuation[100% Residential],AssessedValuation[Dist],$C128:$E128,AssessedValuation[Tif_NonTIF],$A$4))</f>
        <v>125358592</v>
      </c>
      <c r="I128" s="8">
        <f>SUMPRODUCT(SUMIFS(AssessedValuation[100% Ag Land],AssessedValuation[Dist],$C128:$E128,AssessedValuation[Tif_NonTIF],$A$4))</f>
        <v>177026950</v>
      </c>
      <c r="J128" s="8">
        <f>SUMPRODUCT(SUMIFS(AssessedValuation[100% Ag Building],AssessedValuation[Dist],$C128:$E128,AssessedValuation[Tif_NonTIF],$A$4))</f>
        <v>8368940</v>
      </c>
      <c r="K128" s="8">
        <f>SUMPRODUCT(SUMIFS(AssessedValuation[100% Commercial],AssessedValuation[Dist],$C128:$E128,AssessedValuation[Tif_NonTIF],$A$4))</f>
        <v>17135311</v>
      </c>
      <c r="L128" s="8">
        <f>SUMPRODUCT(SUMIFS(AssessedValuation[100% Industrial],AssessedValuation[Dist],$C128:$E128,AssessedValuation[Tif_NonTIF],$A$4))</f>
        <v>3343350</v>
      </c>
      <c r="M128" s="8">
        <f>SUMPRODUCT(SUMIFS(AssessedValuation[100% Reserved],AssessedValuation[Dist],$C128:$E128,AssessedValuation[Tif_NonTIF],$A$4))</f>
        <v>0</v>
      </c>
      <c r="N128" s="8">
        <f>SUMPRODUCT(SUMIFS(AssessedValuation[100% Reserved3],AssessedValuation[Dist],$C128,AssessedValuation[Tif_NonTIF],$A$4))</f>
        <v>0</v>
      </c>
      <c r="O128" s="8">
        <f>SUMPRODUCT(SUMIFS(AssessedValuation[100% Railroads],AssessedValuation[Dist],$C128:$E128,AssessedValuation[Tif_NonTIF],$A$4))</f>
        <v>10707825</v>
      </c>
      <c r="P128" s="8">
        <f>SUMPRODUCT(SUMIFS(AssessedValuation[100% Utilities],AssessedValuation[Dist],$C128:$E128,AssessedValuation[Tif_NonTIF],$A$4))</f>
        <v>2196967</v>
      </c>
      <c r="Q128" s="8">
        <f>SUMPRODUCT(SUMIFS(AssessedValuation[100% Other],AssessedValuation[Dist],$C128:$E128,AssessedValuation[Tif_NonTIF],$A$4))</f>
        <v>0</v>
      </c>
      <c r="R128" s="8">
        <f>SUMPRODUCT(SUMIFS(AssessedValuation[100% Gross],AssessedValuation[Dist],$C128:$E128,AssessedValuation[Tif_NonTIF],$A$4))</f>
        <v>344137935</v>
      </c>
      <c r="S128" s="8">
        <f>SUMPRODUCT(SUMIFS(AssessedValuation[100% Military Exempt],AssessedValuation[Dist],$C128:$E128,AssessedValuation[Tif_NonTIF],$A$4))</f>
        <v>233352</v>
      </c>
      <c r="T128" s="8">
        <f>SUMPRODUCT(SUMIFS(AssessedValuation[100% Net],AssessedValuation[Dist],$C128:$E128,AssessedValuation[Tif_NonTIF],$A$4))</f>
        <v>343904583</v>
      </c>
      <c r="U128" s="8">
        <f>SUMPRODUCT(SUMIFS(AssessedValuation[100% Gas &amp; Elec Utilities],AssessedValuation[Dist],$C128:$E128,AssessedValuation[Tif_NonTIF],$A$4))</f>
        <v>54328684</v>
      </c>
      <c r="V128" s="8">
        <f t="shared" si="1"/>
        <v>398233267</v>
      </c>
    </row>
    <row r="129" spans="1:22" x14ac:dyDescent="0.25">
      <c r="A129">
        <v>2024</v>
      </c>
      <c r="B129" t="s">
        <v>1039</v>
      </c>
      <c r="C129" t="s">
        <v>1288</v>
      </c>
      <c r="D129" t="s">
        <v>1756</v>
      </c>
      <c r="E129" t="s">
        <v>1756</v>
      </c>
      <c r="F129" t="s">
        <v>1288</v>
      </c>
      <c r="G129" t="s">
        <v>1289</v>
      </c>
      <c r="H129" s="8">
        <f>SUMPRODUCT(SUMIFS(AssessedValuation[100% Residential],AssessedValuation[Dist],$C129:$E129,AssessedValuation[Tif_NonTIF],$A$4))</f>
        <v>305596841</v>
      </c>
      <c r="I129" s="8">
        <f>SUMPRODUCT(SUMIFS(AssessedValuation[100% Ag Land],AssessedValuation[Dist],$C129:$E129,AssessedValuation[Tif_NonTIF],$A$4))</f>
        <v>316798629</v>
      </c>
      <c r="J129" s="8">
        <f>SUMPRODUCT(SUMIFS(AssessedValuation[100% Ag Building],AssessedValuation[Dist],$C129:$E129,AssessedValuation[Tif_NonTIF],$A$4))</f>
        <v>11469149</v>
      </c>
      <c r="K129" s="8">
        <f>SUMPRODUCT(SUMIFS(AssessedValuation[100% Commercial],AssessedValuation[Dist],$C129:$E129,AssessedValuation[Tif_NonTIF],$A$4))</f>
        <v>50372997</v>
      </c>
      <c r="L129" s="8">
        <f>SUMPRODUCT(SUMIFS(AssessedValuation[100% Industrial],AssessedValuation[Dist],$C129:$E129,AssessedValuation[Tif_NonTIF],$A$4))</f>
        <v>63942260</v>
      </c>
      <c r="M129" s="8">
        <f>SUMPRODUCT(SUMIFS(AssessedValuation[100% Reserved],AssessedValuation[Dist],$C129:$E129,AssessedValuation[Tif_NonTIF],$A$4))</f>
        <v>0</v>
      </c>
      <c r="N129" s="8">
        <f>SUMPRODUCT(SUMIFS(AssessedValuation[100% Reserved3],AssessedValuation[Dist],$C129,AssessedValuation[Tif_NonTIF],$A$4))</f>
        <v>0</v>
      </c>
      <c r="O129" s="8">
        <f>SUMPRODUCT(SUMIFS(AssessedValuation[100% Railroads],AssessedValuation[Dist],$C129:$E129,AssessedValuation[Tif_NonTIF],$A$4))</f>
        <v>39932080</v>
      </c>
      <c r="P129" s="8">
        <f>SUMPRODUCT(SUMIFS(AssessedValuation[100% Utilities],AssessedValuation[Dist],$C129:$E129,AssessedValuation[Tif_NonTIF],$A$4))</f>
        <v>13688003</v>
      </c>
      <c r="Q129" s="8">
        <f>SUMPRODUCT(SUMIFS(AssessedValuation[100% Other],AssessedValuation[Dist],$C129:$E129,AssessedValuation[Tif_NonTIF],$A$4))</f>
        <v>0</v>
      </c>
      <c r="R129" s="8">
        <f>SUMPRODUCT(SUMIFS(AssessedValuation[100% Gross],AssessedValuation[Dist],$C129:$E129,AssessedValuation[Tif_NonTIF],$A$4))</f>
        <v>801799959</v>
      </c>
      <c r="S129" s="8">
        <f>SUMPRODUCT(SUMIFS(AssessedValuation[100% Military Exempt],AssessedValuation[Dist],$C129:$E129,AssessedValuation[Tif_NonTIF],$A$4))</f>
        <v>659480</v>
      </c>
      <c r="T129" s="8">
        <f>SUMPRODUCT(SUMIFS(AssessedValuation[100% Net],AssessedValuation[Dist],$C129:$E129,AssessedValuation[Tif_NonTIF],$A$4))</f>
        <v>801140479</v>
      </c>
      <c r="U129" s="8">
        <f>SUMPRODUCT(SUMIFS(AssessedValuation[100% Gas &amp; Elec Utilities],AssessedValuation[Dist],$C129:$E129,AssessedValuation[Tif_NonTIF],$A$4))</f>
        <v>89049218</v>
      </c>
      <c r="V129" s="8">
        <f t="shared" si="1"/>
        <v>890189697</v>
      </c>
    </row>
    <row r="130" spans="1:22" x14ac:dyDescent="0.25">
      <c r="A130">
        <v>2024</v>
      </c>
      <c r="B130" t="s">
        <v>1031</v>
      </c>
      <c r="C130" t="s">
        <v>1290</v>
      </c>
      <c r="D130" t="s">
        <v>1756</v>
      </c>
      <c r="E130" t="s">
        <v>1756</v>
      </c>
      <c r="F130" t="s">
        <v>1290</v>
      </c>
      <c r="G130" t="s">
        <v>1291</v>
      </c>
      <c r="H130" s="8">
        <f>SUMPRODUCT(SUMIFS(AssessedValuation[100% Residential],AssessedValuation[Dist],$C130:$E130,AssessedValuation[Tif_NonTIF],$A$4))</f>
        <v>698295102</v>
      </c>
      <c r="I130" s="8">
        <f>SUMPRODUCT(SUMIFS(AssessedValuation[100% Ag Land],AssessedValuation[Dist],$C130:$E130,AssessedValuation[Tif_NonTIF],$A$4))</f>
        <v>184542710</v>
      </c>
      <c r="J130" s="8">
        <f>SUMPRODUCT(SUMIFS(AssessedValuation[100% Ag Building],AssessedValuation[Dist],$C130:$E130,AssessedValuation[Tif_NonTIF],$A$4))</f>
        <v>10774610</v>
      </c>
      <c r="K130" s="8">
        <f>SUMPRODUCT(SUMIFS(AssessedValuation[100% Commercial],AssessedValuation[Dist],$C130:$E130,AssessedValuation[Tif_NonTIF],$A$4))</f>
        <v>116438163</v>
      </c>
      <c r="L130" s="8">
        <f>SUMPRODUCT(SUMIFS(AssessedValuation[100% Industrial],AssessedValuation[Dist],$C130:$E130,AssessedValuation[Tif_NonTIF],$A$4))</f>
        <v>55509520</v>
      </c>
      <c r="M130" s="8">
        <f>SUMPRODUCT(SUMIFS(AssessedValuation[100% Reserved],AssessedValuation[Dist],$C130:$E130,AssessedValuation[Tif_NonTIF],$A$4))</f>
        <v>0</v>
      </c>
      <c r="N130" s="8">
        <f>SUMPRODUCT(SUMIFS(AssessedValuation[100% Reserved3],AssessedValuation[Dist],$C130,AssessedValuation[Tif_NonTIF],$A$4))</f>
        <v>0</v>
      </c>
      <c r="O130" s="8">
        <f>SUMPRODUCT(SUMIFS(AssessedValuation[100% Railroads],AssessedValuation[Dist],$C130:$E130,AssessedValuation[Tif_NonTIF],$A$4))</f>
        <v>25912815</v>
      </c>
      <c r="P130" s="8">
        <f>SUMPRODUCT(SUMIFS(AssessedValuation[100% Utilities],AssessedValuation[Dist],$C130:$E130,AssessedValuation[Tif_NonTIF],$A$4))</f>
        <v>2180460</v>
      </c>
      <c r="Q130" s="8">
        <f>SUMPRODUCT(SUMIFS(AssessedValuation[100% Other],AssessedValuation[Dist],$C130:$E130,AssessedValuation[Tif_NonTIF],$A$4))</f>
        <v>0</v>
      </c>
      <c r="R130" s="8">
        <f>SUMPRODUCT(SUMIFS(AssessedValuation[100% Gross],AssessedValuation[Dist],$C130:$E130,AssessedValuation[Tif_NonTIF],$A$4))</f>
        <v>1093653380</v>
      </c>
      <c r="S130" s="8">
        <f>SUMPRODUCT(SUMIFS(AssessedValuation[100% Military Exempt],AssessedValuation[Dist],$C130:$E130,AssessedValuation[Tif_NonTIF],$A$4))</f>
        <v>881552</v>
      </c>
      <c r="T130" s="8">
        <f>SUMPRODUCT(SUMIFS(AssessedValuation[100% Net],AssessedValuation[Dist],$C130:$E130,AssessedValuation[Tif_NonTIF],$A$4))</f>
        <v>1092771828</v>
      </c>
      <c r="U130" s="8">
        <f>SUMPRODUCT(SUMIFS(AssessedValuation[100% Gas &amp; Elec Utilities],AssessedValuation[Dist],$C130:$E130,AssessedValuation[Tif_NonTIF],$A$4))</f>
        <v>74002347</v>
      </c>
      <c r="V130" s="8">
        <f t="shared" si="1"/>
        <v>1166774175</v>
      </c>
    </row>
    <row r="131" spans="1:22" x14ac:dyDescent="0.25">
      <c r="A131">
        <v>2024</v>
      </c>
      <c r="B131" t="s">
        <v>1033</v>
      </c>
      <c r="C131" t="s">
        <v>1292</v>
      </c>
      <c r="D131" t="s">
        <v>1756</v>
      </c>
      <c r="E131" t="s">
        <v>1756</v>
      </c>
      <c r="F131" t="s">
        <v>1292</v>
      </c>
      <c r="G131" t="s">
        <v>1293</v>
      </c>
      <c r="H131" s="8">
        <f>SUMPRODUCT(SUMIFS(AssessedValuation[100% Residential],AssessedValuation[Dist],$C131:$E131,AssessedValuation[Tif_NonTIF],$A$4))</f>
        <v>157331323</v>
      </c>
      <c r="I131" s="8">
        <f>SUMPRODUCT(SUMIFS(AssessedValuation[100% Ag Land],AssessedValuation[Dist],$C131:$E131,AssessedValuation[Tif_NonTIF],$A$4))</f>
        <v>203806390</v>
      </c>
      <c r="J131" s="8">
        <f>SUMPRODUCT(SUMIFS(AssessedValuation[100% Ag Building],AssessedValuation[Dist],$C131:$E131,AssessedValuation[Tif_NonTIF],$A$4))</f>
        <v>6993330</v>
      </c>
      <c r="K131" s="8">
        <f>SUMPRODUCT(SUMIFS(AssessedValuation[100% Commercial],AssessedValuation[Dist],$C131:$E131,AssessedValuation[Tif_NonTIF],$A$4))</f>
        <v>19704033</v>
      </c>
      <c r="L131" s="8">
        <f>SUMPRODUCT(SUMIFS(AssessedValuation[100% Industrial],AssessedValuation[Dist],$C131:$E131,AssessedValuation[Tif_NonTIF],$A$4))</f>
        <v>578170</v>
      </c>
      <c r="M131" s="8">
        <f>SUMPRODUCT(SUMIFS(AssessedValuation[100% Reserved],AssessedValuation[Dist],$C131:$E131,AssessedValuation[Tif_NonTIF],$A$4))</f>
        <v>0</v>
      </c>
      <c r="N131" s="8">
        <f>SUMPRODUCT(SUMIFS(AssessedValuation[100% Reserved3],AssessedValuation[Dist],$C131,AssessedValuation[Tif_NonTIF],$A$4))</f>
        <v>0</v>
      </c>
      <c r="O131" s="8">
        <f>SUMPRODUCT(SUMIFS(AssessedValuation[100% Railroads],AssessedValuation[Dist],$C131:$E131,AssessedValuation[Tif_NonTIF],$A$4))</f>
        <v>226894</v>
      </c>
      <c r="P131" s="8">
        <f>SUMPRODUCT(SUMIFS(AssessedValuation[100% Utilities],AssessedValuation[Dist],$C131:$E131,AssessedValuation[Tif_NonTIF],$A$4))</f>
        <v>5580143</v>
      </c>
      <c r="Q131" s="8">
        <f>SUMPRODUCT(SUMIFS(AssessedValuation[100% Other],AssessedValuation[Dist],$C131:$E131,AssessedValuation[Tif_NonTIF],$A$4))</f>
        <v>0</v>
      </c>
      <c r="R131" s="8">
        <f>SUMPRODUCT(SUMIFS(AssessedValuation[100% Gross],AssessedValuation[Dist],$C131:$E131,AssessedValuation[Tif_NonTIF],$A$4))</f>
        <v>394220283</v>
      </c>
      <c r="S131" s="8">
        <f>SUMPRODUCT(SUMIFS(AssessedValuation[100% Military Exempt],AssessedValuation[Dist],$C131:$E131,AssessedValuation[Tif_NonTIF],$A$4))</f>
        <v>319304</v>
      </c>
      <c r="T131" s="8">
        <f>SUMPRODUCT(SUMIFS(AssessedValuation[100% Net],AssessedValuation[Dist],$C131:$E131,AssessedValuation[Tif_NonTIF],$A$4))</f>
        <v>393900979</v>
      </c>
      <c r="U131" s="8">
        <f>SUMPRODUCT(SUMIFS(AssessedValuation[100% Gas &amp; Elec Utilities],AssessedValuation[Dist],$C131:$E131,AssessedValuation[Tif_NonTIF],$A$4))</f>
        <v>27984909</v>
      </c>
      <c r="V131" s="8">
        <f t="shared" si="1"/>
        <v>421885888</v>
      </c>
    </row>
    <row r="132" spans="1:22" x14ac:dyDescent="0.25">
      <c r="A132">
        <v>2024</v>
      </c>
      <c r="B132" t="s">
        <v>1031</v>
      </c>
      <c r="C132" t="s">
        <v>1294</v>
      </c>
      <c r="D132" t="s">
        <v>1756</v>
      </c>
      <c r="E132" t="s">
        <v>1756</v>
      </c>
      <c r="F132" t="s">
        <v>1294</v>
      </c>
      <c r="G132" t="s">
        <v>1295</v>
      </c>
      <c r="H132" s="8">
        <f>SUMPRODUCT(SUMIFS(AssessedValuation[100% Residential],AssessedValuation[Dist],$C132:$E132,AssessedValuation[Tif_NonTIF],$A$4))</f>
        <v>222587230</v>
      </c>
      <c r="I132" s="8">
        <f>SUMPRODUCT(SUMIFS(AssessedValuation[100% Ag Land],AssessedValuation[Dist],$C132:$E132,AssessedValuation[Tif_NonTIF],$A$4))</f>
        <v>120656687</v>
      </c>
      <c r="J132" s="8">
        <f>SUMPRODUCT(SUMIFS(AssessedValuation[100% Ag Building],AssessedValuation[Dist],$C132:$E132,AssessedValuation[Tif_NonTIF],$A$4))</f>
        <v>7811820</v>
      </c>
      <c r="K132" s="8">
        <f>SUMPRODUCT(SUMIFS(AssessedValuation[100% Commercial],AssessedValuation[Dist],$C132:$E132,AssessedValuation[Tif_NonTIF],$A$4))</f>
        <v>38867170</v>
      </c>
      <c r="L132" s="8">
        <f>SUMPRODUCT(SUMIFS(AssessedValuation[100% Industrial],AssessedValuation[Dist],$C132:$E132,AssessedValuation[Tif_NonTIF],$A$4))</f>
        <v>11511534</v>
      </c>
      <c r="M132" s="8">
        <f>SUMPRODUCT(SUMIFS(AssessedValuation[100% Reserved],AssessedValuation[Dist],$C132:$E132,AssessedValuation[Tif_NonTIF],$A$4))</f>
        <v>0</v>
      </c>
      <c r="N132" s="8">
        <f>SUMPRODUCT(SUMIFS(AssessedValuation[100% Reserved3],AssessedValuation[Dist],$C132,AssessedValuation[Tif_NonTIF],$A$4))</f>
        <v>0</v>
      </c>
      <c r="O132" s="8">
        <f>SUMPRODUCT(SUMIFS(AssessedValuation[100% Railroads],AssessedValuation[Dist],$C132:$E132,AssessedValuation[Tif_NonTIF],$A$4))</f>
        <v>0</v>
      </c>
      <c r="P132" s="8">
        <f>SUMPRODUCT(SUMIFS(AssessedValuation[100% Utilities],AssessedValuation[Dist],$C132:$E132,AssessedValuation[Tif_NonTIF],$A$4))</f>
        <v>6334424</v>
      </c>
      <c r="Q132" s="8">
        <f>SUMPRODUCT(SUMIFS(AssessedValuation[100% Other],AssessedValuation[Dist],$C132:$E132,AssessedValuation[Tif_NonTIF],$A$4))</f>
        <v>0</v>
      </c>
      <c r="R132" s="8">
        <f>SUMPRODUCT(SUMIFS(AssessedValuation[100% Gross],AssessedValuation[Dist],$C132:$E132,AssessedValuation[Tif_NonTIF],$A$4))</f>
        <v>407768865</v>
      </c>
      <c r="S132" s="8">
        <f>SUMPRODUCT(SUMIFS(AssessedValuation[100% Military Exempt],AssessedValuation[Dist],$C132:$E132,AssessedValuation[Tif_NonTIF],$A$4))</f>
        <v>325952</v>
      </c>
      <c r="T132" s="8">
        <f>SUMPRODUCT(SUMIFS(AssessedValuation[100% Net],AssessedValuation[Dist],$C132:$E132,AssessedValuation[Tif_NonTIF],$A$4))</f>
        <v>407442913</v>
      </c>
      <c r="U132" s="8">
        <f>SUMPRODUCT(SUMIFS(AssessedValuation[100% Gas &amp; Elec Utilities],AssessedValuation[Dist],$C132:$E132,AssessedValuation[Tif_NonTIF],$A$4))</f>
        <v>16481484</v>
      </c>
      <c r="V132" s="8">
        <f t="shared" si="1"/>
        <v>423924397</v>
      </c>
    </row>
    <row r="133" spans="1:22" x14ac:dyDescent="0.25">
      <c r="A133">
        <v>2024</v>
      </c>
      <c r="B133" t="s">
        <v>1026</v>
      </c>
      <c r="C133" t="s">
        <v>1296</v>
      </c>
      <c r="D133" t="s">
        <v>1756</v>
      </c>
      <c r="E133" t="s">
        <v>1756</v>
      </c>
      <c r="F133" t="s">
        <v>1296</v>
      </c>
      <c r="G133" t="s">
        <v>1297</v>
      </c>
      <c r="H133" s="8">
        <f>SUMPRODUCT(SUMIFS(AssessedValuation[100% Residential],AssessedValuation[Dist],$C133:$E133,AssessedValuation[Tif_NonTIF],$A$4))</f>
        <v>122230736</v>
      </c>
      <c r="I133" s="8">
        <f>SUMPRODUCT(SUMIFS(AssessedValuation[100% Ag Land],AssessedValuation[Dist],$C133:$E133,AssessedValuation[Tif_NonTIF],$A$4))</f>
        <v>101733333</v>
      </c>
      <c r="J133" s="8">
        <f>SUMPRODUCT(SUMIFS(AssessedValuation[100% Ag Building],AssessedValuation[Dist],$C133:$E133,AssessedValuation[Tif_NonTIF],$A$4))</f>
        <v>5216800</v>
      </c>
      <c r="K133" s="8">
        <f>SUMPRODUCT(SUMIFS(AssessedValuation[100% Commercial],AssessedValuation[Dist],$C133:$E133,AssessedValuation[Tif_NonTIF],$A$4))</f>
        <v>18003547</v>
      </c>
      <c r="L133" s="8">
        <f>SUMPRODUCT(SUMIFS(AssessedValuation[100% Industrial],AssessedValuation[Dist],$C133:$E133,AssessedValuation[Tif_NonTIF],$A$4))</f>
        <v>219700</v>
      </c>
      <c r="M133" s="8">
        <f>SUMPRODUCT(SUMIFS(AssessedValuation[100% Reserved],AssessedValuation[Dist],$C133:$E133,AssessedValuation[Tif_NonTIF],$A$4))</f>
        <v>0</v>
      </c>
      <c r="N133" s="8">
        <f>SUMPRODUCT(SUMIFS(AssessedValuation[100% Reserved3],AssessedValuation[Dist],$C133,AssessedValuation[Tif_NonTIF],$A$4))</f>
        <v>0</v>
      </c>
      <c r="O133" s="8">
        <f>SUMPRODUCT(SUMIFS(AssessedValuation[100% Railroads],AssessedValuation[Dist],$C133:$E133,AssessedValuation[Tif_NonTIF],$A$4))</f>
        <v>0</v>
      </c>
      <c r="P133" s="8">
        <f>SUMPRODUCT(SUMIFS(AssessedValuation[100% Utilities],AssessedValuation[Dist],$C133:$E133,AssessedValuation[Tif_NonTIF],$A$4))</f>
        <v>29061365</v>
      </c>
      <c r="Q133" s="8">
        <f>SUMPRODUCT(SUMIFS(AssessedValuation[100% Other],AssessedValuation[Dist],$C133:$E133,AssessedValuation[Tif_NonTIF],$A$4))</f>
        <v>0</v>
      </c>
      <c r="R133" s="8">
        <f>SUMPRODUCT(SUMIFS(AssessedValuation[100% Gross],AssessedValuation[Dist],$C133:$E133,AssessedValuation[Tif_NonTIF],$A$4))</f>
        <v>276465481</v>
      </c>
      <c r="S133" s="8">
        <f>SUMPRODUCT(SUMIFS(AssessedValuation[100% Military Exempt],AssessedValuation[Dist],$C133:$E133,AssessedValuation[Tif_NonTIF],$A$4))</f>
        <v>198164</v>
      </c>
      <c r="T133" s="8">
        <f>SUMPRODUCT(SUMIFS(AssessedValuation[100% Net],AssessedValuation[Dist],$C133:$E133,AssessedValuation[Tif_NonTIF],$A$4))</f>
        <v>276267317</v>
      </c>
      <c r="U133" s="8">
        <f>SUMPRODUCT(SUMIFS(AssessedValuation[100% Gas &amp; Elec Utilities],AssessedValuation[Dist],$C133:$E133,AssessedValuation[Tif_NonTIF],$A$4))</f>
        <v>28059638</v>
      </c>
      <c r="V133" s="8">
        <f t="shared" si="1"/>
        <v>304326955</v>
      </c>
    </row>
    <row r="134" spans="1:22" x14ac:dyDescent="0.25">
      <c r="A134">
        <v>2024</v>
      </c>
      <c r="B134" t="s">
        <v>1033</v>
      </c>
      <c r="C134" t="s">
        <v>1298</v>
      </c>
      <c r="D134" t="s">
        <v>1756</v>
      </c>
      <c r="E134" t="s">
        <v>1756</v>
      </c>
      <c r="F134" t="s">
        <v>1298</v>
      </c>
      <c r="G134" t="s">
        <v>1299</v>
      </c>
      <c r="H134" s="8">
        <f>SUMPRODUCT(SUMIFS(AssessedValuation[100% Residential],AssessedValuation[Dist],$C134:$E134,AssessedValuation[Tif_NonTIF],$A$4))</f>
        <v>66666180</v>
      </c>
      <c r="I134" s="8">
        <f>SUMPRODUCT(SUMIFS(AssessedValuation[100% Ag Land],AssessedValuation[Dist],$C134:$E134,AssessedValuation[Tif_NonTIF],$A$4))</f>
        <v>75784230</v>
      </c>
      <c r="J134" s="8">
        <f>SUMPRODUCT(SUMIFS(AssessedValuation[100% Ag Building],AssessedValuation[Dist],$C134:$E134,AssessedValuation[Tif_NonTIF],$A$4))</f>
        <v>2103510</v>
      </c>
      <c r="K134" s="8">
        <f>SUMPRODUCT(SUMIFS(AssessedValuation[100% Commercial],AssessedValuation[Dist],$C134:$E134,AssessedValuation[Tif_NonTIF],$A$4))</f>
        <v>20836534</v>
      </c>
      <c r="L134" s="8">
        <f>SUMPRODUCT(SUMIFS(AssessedValuation[100% Industrial],AssessedValuation[Dist],$C134:$E134,AssessedValuation[Tif_NonTIF],$A$4))</f>
        <v>9038730</v>
      </c>
      <c r="M134" s="8">
        <f>SUMPRODUCT(SUMIFS(AssessedValuation[100% Reserved],AssessedValuation[Dist],$C134:$E134,AssessedValuation[Tif_NonTIF],$A$4))</f>
        <v>0</v>
      </c>
      <c r="N134" s="8">
        <f>SUMPRODUCT(SUMIFS(AssessedValuation[100% Reserved3],AssessedValuation[Dist],$C134,AssessedValuation[Tif_NonTIF],$A$4))</f>
        <v>0</v>
      </c>
      <c r="O134" s="8">
        <f>SUMPRODUCT(SUMIFS(AssessedValuation[100% Railroads],AssessedValuation[Dist],$C134:$E134,AssessedValuation[Tif_NonTIF],$A$4))</f>
        <v>11042185</v>
      </c>
      <c r="P134" s="8">
        <f>SUMPRODUCT(SUMIFS(AssessedValuation[100% Utilities],AssessedValuation[Dist],$C134:$E134,AssessedValuation[Tif_NonTIF],$A$4))</f>
        <v>2207934</v>
      </c>
      <c r="Q134" s="8">
        <f>SUMPRODUCT(SUMIFS(AssessedValuation[100% Other],AssessedValuation[Dist],$C134:$E134,AssessedValuation[Tif_NonTIF],$A$4))</f>
        <v>710</v>
      </c>
      <c r="R134" s="8">
        <f>SUMPRODUCT(SUMIFS(AssessedValuation[100% Gross],AssessedValuation[Dist],$C134:$E134,AssessedValuation[Tif_NonTIF],$A$4))</f>
        <v>187680013</v>
      </c>
      <c r="S134" s="8">
        <f>SUMPRODUCT(SUMIFS(AssessedValuation[100% Military Exempt],AssessedValuation[Dist],$C134:$E134,AssessedValuation[Tif_NonTIF],$A$4))</f>
        <v>127788</v>
      </c>
      <c r="T134" s="8">
        <f>SUMPRODUCT(SUMIFS(AssessedValuation[100% Net],AssessedValuation[Dist],$C134:$E134,AssessedValuation[Tif_NonTIF],$A$4))</f>
        <v>187552225</v>
      </c>
      <c r="U134" s="8">
        <f>SUMPRODUCT(SUMIFS(AssessedValuation[100% Gas &amp; Elec Utilities],AssessedValuation[Dist],$C134:$E134,AssessedValuation[Tif_NonTIF],$A$4))</f>
        <v>7550595</v>
      </c>
      <c r="V134" s="8">
        <f t="shared" si="1"/>
        <v>195102820</v>
      </c>
    </row>
    <row r="135" spans="1:22" x14ac:dyDescent="0.25">
      <c r="A135">
        <v>2024</v>
      </c>
      <c r="B135" t="s">
        <v>1031</v>
      </c>
      <c r="C135" t="s">
        <v>1300</v>
      </c>
      <c r="D135" t="s">
        <v>1756</v>
      </c>
      <c r="E135" t="s">
        <v>1756</v>
      </c>
      <c r="F135" t="s">
        <v>1300</v>
      </c>
      <c r="G135" t="s">
        <v>1301</v>
      </c>
      <c r="H135" s="8">
        <f>SUMPRODUCT(SUMIFS(AssessedValuation[100% Residential],AssessedValuation[Dist],$C135:$E135,AssessedValuation[Tif_NonTIF],$A$4))</f>
        <v>281057112</v>
      </c>
      <c r="I135" s="8">
        <f>SUMPRODUCT(SUMIFS(AssessedValuation[100% Ag Land],AssessedValuation[Dist],$C135:$E135,AssessedValuation[Tif_NonTIF],$A$4))</f>
        <v>179657830</v>
      </c>
      <c r="J135" s="8">
        <f>SUMPRODUCT(SUMIFS(AssessedValuation[100% Ag Building],AssessedValuation[Dist],$C135:$E135,AssessedValuation[Tif_NonTIF],$A$4))</f>
        <v>13655320</v>
      </c>
      <c r="K135" s="8">
        <f>SUMPRODUCT(SUMIFS(AssessedValuation[100% Commercial],AssessedValuation[Dist],$C135:$E135,AssessedValuation[Tif_NonTIF],$A$4))</f>
        <v>37586539</v>
      </c>
      <c r="L135" s="8">
        <f>SUMPRODUCT(SUMIFS(AssessedValuation[100% Industrial],AssessedValuation[Dist],$C135:$E135,AssessedValuation[Tif_NonTIF],$A$4))</f>
        <v>74484786</v>
      </c>
      <c r="M135" s="8">
        <f>SUMPRODUCT(SUMIFS(AssessedValuation[100% Reserved],AssessedValuation[Dist],$C135:$E135,AssessedValuation[Tif_NonTIF],$A$4))</f>
        <v>0</v>
      </c>
      <c r="N135" s="8">
        <f>SUMPRODUCT(SUMIFS(AssessedValuation[100% Reserved3],AssessedValuation[Dist],$C135,AssessedValuation[Tif_NonTIF],$A$4))</f>
        <v>0</v>
      </c>
      <c r="O135" s="8">
        <f>SUMPRODUCT(SUMIFS(AssessedValuation[100% Railroads],AssessedValuation[Dist],$C135:$E135,AssessedValuation[Tif_NonTIF],$A$4))</f>
        <v>17189219</v>
      </c>
      <c r="P135" s="8">
        <f>SUMPRODUCT(SUMIFS(AssessedValuation[100% Utilities],AssessedValuation[Dist],$C135:$E135,AssessedValuation[Tif_NonTIF],$A$4))</f>
        <v>7155232</v>
      </c>
      <c r="Q135" s="8">
        <f>SUMPRODUCT(SUMIFS(AssessedValuation[100% Other],AssessedValuation[Dist],$C135:$E135,AssessedValuation[Tif_NonTIF],$A$4))</f>
        <v>0</v>
      </c>
      <c r="R135" s="8">
        <f>SUMPRODUCT(SUMIFS(AssessedValuation[100% Gross],AssessedValuation[Dist],$C135:$E135,AssessedValuation[Tif_NonTIF],$A$4))</f>
        <v>610786038</v>
      </c>
      <c r="S135" s="8">
        <f>SUMPRODUCT(SUMIFS(AssessedValuation[100% Military Exempt],AssessedValuation[Dist],$C135:$E135,AssessedValuation[Tif_NonTIF],$A$4))</f>
        <v>535228</v>
      </c>
      <c r="T135" s="8">
        <f>SUMPRODUCT(SUMIFS(AssessedValuation[100% Net],AssessedValuation[Dist],$C135:$E135,AssessedValuation[Tif_NonTIF],$A$4))</f>
        <v>610250810</v>
      </c>
      <c r="U135" s="8">
        <f>SUMPRODUCT(SUMIFS(AssessedValuation[100% Gas &amp; Elec Utilities],AssessedValuation[Dist],$C135:$E135,AssessedValuation[Tif_NonTIF],$A$4))</f>
        <v>65404146</v>
      </c>
      <c r="V135" s="8">
        <f t="shared" si="1"/>
        <v>675654956</v>
      </c>
    </row>
    <row r="136" spans="1:22" x14ac:dyDescent="0.25">
      <c r="A136">
        <v>2024</v>
      </c>
      <c r="B136" t="s">
        <v>1033</v>
      </c>
      <c r="C136" t="s">
        <v>1302</v>
      </c>
      <c r="D136" t="s">
        <v>1756</v>
      </c>
      <c r="E136" t="s">
        <v>1756</v>
      </c>
      <c r="F136" t="s">
        <v>1302</v>
      </c>
      <c r="G136" t="s">
        <v>1303</v>
      </c>
      <c r="H136" s="8">
        <f>SUMPRODUCT(SUMIFS(AssessedValuation[100% Residential],AssessedValuation[Dist],$C136:$E136,AssessedValuation[Tif_NonTIF],$A$4))</f>
        <v>487564457</v>
      </c>
      <c r="I136" s="8">
        <f>SUMPRODUCT(SUMIFS(AssessedValuation[100% Ag Land],AssessedValuation[Dist],$C136:$E136,AssessedValuation[Tif_NonTIF],$A$4))</f>
        <v>245859378</v>
      </c>
      <c r="J136" s="8">
        <f>SUMPRODUCT(SUMIFS(AssessedValuation[100% Ag Building],AssessedValuation[Dist],$C136:$E136,AssessedValuation[Tif_NonTIF],$A$4))</f>
        <v>12935881</v>
      </c>
      <c r="K136" s="8">
        <f>SUMPRODUCT(SUMIFS(AssessedValuation[100% Commercial],AssessedValuation[Dist],$C136:$E136,AssessedValuation[Tif_NonTIF],$A$4))</f>
        <v>69672384</v>
      </c>
      <c r="L136" s="8">
        <f>SUMPRODUCT(SUMIFS(AssessedValuation[100% Industrial],AssessedValuation[Dist],$C136:$E136,AssessedValuation[Tif_NonTIF],$A$4))</f>
        <v>18499457</v>
      </c>
      <c r="M136" s="8">
        <f>SUMPRODUCT(SUMIFS(AssessedValuation[100% Reserved],AssessedValuation[Dist],$C136:$E136,AssessedValuation[Tif_NonTIF],$A$4))</f>
        <v>0</v>
      </c>
      <c r="N136" s="8">
        <f>SUMPRODUCT(SUMIFS(AssessedValuation[100% Reserved3],AssessedValuation[Dist],$C136,AssessedValuation[Tif_NonTIF],$A$4))</f>
        <v>0</v>
      </c>
      <c r="O136" s="8">
        <f>SUMPRODUCT(SUMIFS(AssessedValuation[100% Railroads],AssessedValuation[Dist],$C136:$E136,AssessedValuation[Tif_NonTIF],$A$4))</f>
        <v>23564584</v>
      </c>
      <c r="P136" s="8">
        <f>SUMPRODUCT(SUMIFS(AssessedValuation[100% Utilities],AssessedValuation[Dist],$C136:$E136,AssessedValuation[Tif_NonTIF],$A$4))</f>
        <v>1322527</v>
      </c>
      <c r="Q136" s="8">
        <f>SUMPRODUCT(SUMIFS(AssessedValuation[100% Other],AssessedValuation[Dist],$C136:$E136,AssessedValuation[Tif_NonTIF],$A$4))</f>
        <v>0</v>
      </c>
      <c r="R136" s="8">
        <f>SUMPRODUCT(SUMIFS(AssessedValuation[100% Gross],AssessedValuation[Dist],$C136:$E136,AssessedValuation[Tif_NonTIF],$A$4))</f>
        <v>859418668</v>
      </c>
      <c r="S136" s="8">
        <f>SUMPRODUCT(SUMIFS(AssessedValuation[100% Military Exempt],AssessedValuation[Dist],$C136:$E136,AssessedValuation[Tif_NonTIF],$A$4))</f>
        <v>787100</v>
      </c>
      <c r="T136" s="8">
        <f>SUMPRODUCT(SUMIFS(AssessedValuation[100% Net],AssessedValuation[Dist],$C136:$E136,AssessedValuation[Tif_NonTIF],$A$4))</f>
        <v>858631568</v>
      </c>
      <c r="U136" s="8">
        <f>SUMPRODUCT(SUMIFS(AssessedValuation[100% Gas &amp; Elec Utilities],AssessedValuation[Dist],$C136:$E136,AssessedValuation[Tif_NonTIF],$A$4))</f>
        <v>25302190</v>
      </c>
      <c r="V136" s="8">
        <f t="shared" ref="V136:V199" si="2">SUM(T136:U136)</f>
        <v>883933758</v>
      </c>
    </row>
    <row r="137" spans="1:22" x14ac:dyDescent="0.25">
      <c r="A137">
        <v>2024</v>
      </c>
      <c r="B137" t="s">
        <v>1039</v>
      </c>
      <c r="C137" t="s">
        <v>1304</v>
      </c>
      <c r="D137" t="s">
        <v>1756</v>
      </c>
      <c r="E137" t="s">
        <v>1756</v>
      </c>
      <c r="F137" t="s">
        <v>1304</v>
      </c>
      <c r="G137" t="s">
        <v>1305</v>
      </c>
      <c r="H137" s="8">
        <f>SUMPRODUCT(SUMIFS(AssessedValuation[100% Residential],AssessedValuation[Dist],$C137:$E137,AssessedValuation[Tif_NonTIF],$A$4))</f>
        <v>153802893</v>
      </c>
      <c r="I137" s="8">
        <f>SUMPRODUCT(SUMIFS(AssessedValuation[100% Ag Land],AssessedValuation[Dist],$C137:$E137,AssessedValuation[Tif_NonTIF],$A$4))</f>
        <v>110779365</v>
      </c>
      <c r="J137" s="8">
        <f>SUMPRODUCT(SUMIFS(AssessedValuation[100% Ag Building],AssessedValuation[Dist],$C137:$E137,AssessedValuation[Tif_NonTIF],$A$4))</f>
        <v>15689410</v>
      </c>
      <c r="K137" s="8">
        <f>SUMPRODUCT(SUMIFS(AssessedValuation[100% Commercial],AssessedValuation[Dist],$C137:$E137,AssessedValuation[Tif_NonTIF],$A$4))</f>
        <v>21901569</v>
      </c>
      <c r="L137" s="8">
        <f>SUMPRODUCT(SUMIFS(AssessedValuation[100% Industrial],AssessedValuation[Dist],$C137:$E137,AssessedValuation[Tif_NonTIF],$A$4))</f>
        <v>73619545</v>
      </c>
      <c r="M137" s="8">
        <f>SUMPRODUCT(SUMIFS(AssessedValuation[100% Reserved],AssessedValuation[Dist],$C137:$E137,AssessedValuation[Tif_NonTIF],$A$4))</f>
        <v>0</v>
      </c>
      <c r="N137" s="8">
        <f>SUMPRODUCT(SUMIFS(AssessedValuation[100% Reserved3],AssessedValuation[Dist],$C137,AssessedValuation[Tif_NonTIF],$A$4))</f>
        <v>0</v>
      </c>
      <c r="O137" s="8">
        <f>SUMPRODUCT(SUMIFS(AssessedValuation[100% Railroads],AssessedValuation[Dist],$C137:$E137,AssessedValuation[Tif_NonTIF],$A$4))</f>
        <v>0</v>
      </c>
      <c r="P137" s="8">
        <f>SUMPRODUCT(SUMIFS(AssessedValuation[100% Utilities],AssessedValuation[Dist],$C137:$E137,AssessedValuation[Tif_NonTIF],$A$4))</f>
        <v>3686305</v>
      </c>
      <c r="Q137" s="8">
        <f>SUMPRODUCT(SUMIFS(AssessedValuation[100% Other],AssessedValuation[Dist],$C137:$E137,AssessedValuation[Tif_NonTIF],$A$4))</f>
        <v>0</v>
      </c>
      <c r="R137" s="8">
        <f>SUMPRODUCT(SUMIFS(AssessedValuation[100% Gross],AssessedValuation[Dist],$C137:$E137,AssessedValuation[Tif_NonTIF],$A$4))</f>
        <v>379479087</v>
      </c>
      <c r="S137" s="8">
        <f>SUMPRODUCT(SUMIFS(AssessedValuation[100% Military Exempt],AssessedValuation[Dist],$C137:$E137,AssessedValuation[Tif_NonTIF],$A$4))</f>
        <v>177792</v>
      </c>
      <c r="T137" s="8">
        <f>SUMPRODUCT(SUMIFS(AssessedValuation[100% Net],AssessedValuation[Dist],$C137:$E137,AssessedValuation[Tif_NonTIF],$A$4))</f>
        <v>379301295</v>
      </c>
      <c r="U137" s="8">
        <f>SUMPRODUCT(SUMIFS(AssessedValuation[100% Gas &amp; Elec Utilities],AssessedValuation[Dist],$C137:$E137,AssessedValuation[Tif_NonTIF],$A$4))</f>
        <v>11666690</v>
      </c>
      <c r="V137" s="8">
        <f t="shared" si="2"/>
        <v>390967985</v>
      </c>
    </row>
    <row r="138" spans="1:22" x14ac:dyDescent="0.25">
      <c r="A138">
        <v>2024</v>
      </c>
      <c r="B138" t="s">
        <v>1036</v>
      </c>
      <c r="C138" t="s">
        <v>1306</v>
      </c>
      <c r="D138" t="s">
        <v>1756</v>
      </c>
      <c r="E138" t="s">
        <v>1756</v>
      </c>
      <c r="F138" t="s">
        <v>1306</v>
      </c>
      <c r="G138" t="s">
        <v>1307</v>
      </c>
      <c r="H138" s="8">
        <f>SUMPRODUCT(SUMIFS(AssessedValuation[100% Residential],AssessedValuation[Dist],$C138:$E138,AssessedValuation[Tif_NonTIF],$A$4))</f>
        <v>187493811</v>
      </c>
      <c r="I138" s="8">
        <f>SUMPRODUCT(SUMIFS(AssessedValuation[100% Ag Land],AssessedValuation[Dist],$C138:$E138,AssessedValuation[Tif_NonTIF],$A$4))</f>
        <v>236660593</v>
      </c>
      <c r="J138" s="8">
        <f>SUMPRODUCT(SUMIFS(AssessedValuation[100% Ag Building],AssessedValuation[Dist],$C138:$E138,AssessedValuation[Tif_NonTIF],$A$4))</f>
        <v>14746659</v>
      </c>
      <c r="K138" s="8">
        <f>SUMPRODUCT(SUMIFS(AssessedValuation[100% Commercial],AssessedValuation[Dist],$C138:$E138,AssessedValuation[Tif_NonTIF],$A$4))</f>
        <v>48230796</v>
      </c>
      <c r="L138" s="8">
        <f>SUMPRODUCT(SUMIFS(AssessedValuation[100% Industrial],AssessedValuation[Dist],$C138:$E138,AssessedValuation[Tif_NonTIF],$A$4))</f>
        <v>134630937</v>
      </c>
      <c r="M138" s="8">
        <f>SUMPRODUCT(SUMIFS(AssessedValuation[100% Reserved],AssessedValuation[Dist],$C138:$E138,AssessedValuation[Tif_NonTIF],$A$4))</f>
        <v>0</v>
      </c>
      <c r="N138" s="8">
        <f>SUMPRODUCT(SUMIFS(AssessedValuation[100% Reserved3],AssessedValuation[Dist],$C138,AssessedValuation[Tif_NonTIF],$A$4))</f>
        <v>0</v>
      </c>
      <c r="O138" s="8">
        <f>SUMPRODUCT(SUMIFS(AssessedValuation[100% Railroads],AssessedValuation[Dist],$C138:$E138,AssessedValuation[Tif_NonTIF],$A$4))</f>
        <v>5036650</v>
      </c>
      <c r="P138" s="8">
        <f>SUMPRODUCT(SUMIFS(AssessedValuation[100% Utilities],AssessedValuation[Dist],$C138:$E138,AssessedValuation[Tif_NonTIF],$A$4))</f>
        <v>6368461</v>
      </c>
      <c r="Q138" s="8">
        <f>SUMPRODUCT(SUMIFS(AssessedValuation[100% Other],AssessedValuation[Dist],$C138:$E138,AssessedValuation[Tif_NonTIF],$A$4))</f>
        <v>0</v>
      </c>
      <c r="R138" s="8">
        <f>SUMPRODUCT(SUMIFS(AssessedValuation[100% Gross],AssessedValuation[Dist],$C138:$E138,AssessedValuation[Tif_NonTIF],$A$4))</f>
        <v>633167907</v>
      </c>
      <c r="S138" s="8">
        <f>SUMPRODUCT(SUMIFS(AssessedValuation[100% Military Exempt],AssessedValuation[Dist],$C138:$E138,AssessedValuation[Tif_NonTIF],$A$4))</f>
        <v>312062</v>
      </c>
      <c r="T138" s="8">
        <f>SUMPRODUCT(SUMIFS(AssessedValuation[100% Net],AssessedValuation[Dist],$C138:$E138,AssessedValuation[Tif_NonTIF],$A$4))</f>
        <v>632855845</v>
      </c>
      <c r="U138" s="8">
        <f>SUMPRODUCT(SUMIFS(AssessedValuation[100% Gas &amp; Elec Utilities],AssessedValuation[Dist],$C138:$E138,AssessedValuation[Tif_NonTIF],$A$4))</f>
        <v>67718738</v>
      </c>
      <c r="V138" s="8">
        <f t="shared" si="2"/>
        <v>700574583</v>
      </c>
    </row>
    <row r="139" spans="1:22" x14ac:dyDescent="0.25">
      <c r="A139">
        <v>2024</v>
      </c>
      <c r="B139" t="s">
        <v>1045</v>
      </c>
      <c r="C139" t="s">
        <v>1308</v>
      </c>
      <c r="D139" t="s">
        <v>1756</v>
      </c>
      <c r="E139" t="s">
        <v>1756</v>
      </c>
      <c r="F139" t="s">
        <v>1308</v>
      </c>
      <c r="G139" t="s">
        <v>1309</v>
      </c>
      <c r="H139" s="8">
        <f>SUMPRODUCT(SUMIFS(AssessedValuation[100% Residential],AssessedValuation[Dist],$C139:$E139,AssessedValuation[Tif_NonTIF],$A$4))</f>
        <v>312345029</v>
      </c>
      <c r="I139" s="8">
        <f>SUMPRODUCT(SUMIFS(AssessedValuation[100% Ag Land],AssessedValuation[Dist],$C139:$E139,AssessedValuation[Tif_NonTIF],$A$4))</f>
        <v>75752900</v>
      </c>
      <c r="J139" s="8">
        <f>SUMPRODUCT(SUMIFS(AssessedValuation[100% Ag Building],AssessedValuation[Dist],$C139:$E139,AssessedValuation[Tif_NonTIF],$A$4))</f>
        <v>6818000</v>
      </c>
      <c r="K139" s="8">
        <f>SUMPRODUCT(SUMIFS(AssessedValuation[100% Commercial],AssessedValuation[Dist],$C139:$E139,AssessedValuation[Tif_NonTIF],$A$4))</f>
        <v>90063073</v>
      </c>
      <c r="L139" s="8">
        <f>SUMPRODUCT(SUMIFS(AssessedValuation[100% Industrial],AssessedValuation[Dist],$C139:$E139,AssessedValuation[Tif_NonTIF],$A$4))</f>
        <v>3132500</v>
      </c>
      <c r="M139" s="8">
        <f>SUMPRODUCT(SUMIFS(AssessedValuation[100% Reserved],AssessedValuation[Dist],$C139:$E139,AssessedValuation[Tif_NonTIF],$A$4))</f>
        <v>0</v>
      </c>
      <c r="N139" s="8">
        <f>SUMPRODUCT(SUMIFS(AssessedValuation[100% Reserved3],AssessedValuation[Dist],$C139,AssessedValuation[Tif_NonTIF],$A$4))</f>
        <v>0</v>
      </c>
      <c r="O139" s="8">
        <f>SUMPRODUCT(SUMIFS(AssessedValuation[100% Railroads],AssessedValuation[Dist],$C139:$E139,AssessedValuation[Tif_NonTIF],$A$4))</f>
        <v>1794184</v>
      </c>
      <c r="P139" s="8">
        <f>SUMPRODUCT(SUMIFS(AssessedValuation[100% Utilities],AssessedValuation[Dist],$C139:$E139,AssessedValuation[Tif_NonTIF],$A$4))</f>
        <v>7617180</v>
      </c>
      <c r="Q139" s="8">
        <f>SUMPRODUCT(SUMIFS(AssessedValuation[100% Other],AssessedValuation[Dist],$C139:$E139,AssessedValuation[Tif_NonTIF],$A$4))</f>
        <v>0</v>
      </c>
      <c r="R139" s="8">
        <f>SUMPRODUCT(SUMIFS(AssessedValuation[100% Gross],AssessedValuation[Dist],$C139:$E139,AssessedValuation[Tif_NonTIF],$A$4))</f>
        <v>497522866</v>
      </c>
      <c r="S139" s="8">
        <f>SUMPRODUCT(SUMIFS(AssessedValuation[100% Military Exempt],AssessedValuation[Dist],$C139:$E139,AssessedValuation[Tif_NonTIF],$A$4))</f>
        <v>303728</v>
      </c>
      <c r="T139" s="8">
        <f>SUMPRODUCT(SUMIFS(AssessedValuation[100% Net],AssessedValuation[Dist],$C139:$E139,AssessedValuation[Tif_NonTIF],$A$4))</f>
        <v>497219138</v>
      </c>
      <c r="U139" s="8">
        <f>SUMPRODUCT(SUMIFS(AssessedValuation[100% Gas &amp; Elec Utilities],AssessedValuation[Dist],$C139:$E139,AssessedValuation[Tif_NonTIF],$A$4))</f>
        <v>54874563</v>
      </c>
      <c r="V139" s="8">
        <f t="shared" si="2"/>
        <v>552093701</v>
      </c>
    </row>
    <row r="140" spans="1:22" x14ac:dyDescent="0.25">
      <c r="A140">
        <v>2024</v>
      </c>
      <c r="B140" t="s">
        <v>1036</v>
      </c>
      <c r="C140" t="s">
        <v>1310</v>
      </c>
      <c r="D140" t="s">
        <v>1756</v>
      </c>
      <c r="E140" t="s">
        <v>1756</v>
      </c>
      <c r="F140" t="s">
        <v>1310</v>
      </c>
      <c r="G140" t="s">
        <v>1311</v>
      </c>
      <c r="H140" s="8">
        <f>SUMPRODUCT(SUMIFS(AssessedValuation[100% Residential],AssessedValuation[Dist],$C140:$E140,AssessedValuation[Tif_NonTIF],$A$4))</f>
        <v>253523152</v>
      </c>
      <c r="I140" s="8">
        <f>SUMPRODUCT(SUMIFS(AssessedValuation[100% Ag Land],AssessedValuation[Dist],$C140:$E140,AssessedValuation[Tif_NonTIF],$A$4))</f>
        <v>89011990</v>
      </c>
      <c r="J140" s="8">
        <f>SUMPRODUCT(SUMIFS(AssessedValuation[100% Ag Building],AssessedValuation[Dist],$C140:$E140,AssessedValuation[Tif_NonTIF],$A$4))</f>
        <v>6505360</v>
      </c>
      <c r="K140" s="8">
        <f>SUMPRODUCT(SUMIFS(AssessedValuation[100% Commercial],AssessedValuation[Dist],$C140:$E140,AssessedValuation[Tif_NonTIF],$A$4))</f>
        <v>25377630</v>
      </c>
      <c r="L140" s="8">
        <f>SUMPRODUCT(SUMIFS(AssessedValuation[100% Industrial],AssessedValuation[Dist],$C140:$E140,AssessedValuation[Tif_NonTIF],$A$4))</f>
        <v>0</v>
      </c>
      <c r="M140" s="8">
        <f>SUMPRODUCT(SUMIFS(AssessedValuation[100% Reserved],AssessedValuation[Dist],$C140:$E140,AssessedValuation[Tif_NonTIF],$A$4))</f>
        <v>0</v>
      </c>
      <c r="N140" s="8">
        <f>SUMPRODUCT(SUMIFS(AssessedValuation[100% Reserved3],AssessedValuation[Dist],$C140,AssessedValuation[Tif_NonTIF],$A$4))</f>
        <v>0</v>
      </c>
      <c r="O140" s="8">
        <f>SUMPRODUCT(SUMIFS(AssessedValuation[100% Railroads],AssessedValuation[Dist],$C140:$E140,AssessedValuation[Tif_NonTIF],$A$4))</f>
        <v>12984030</v>
      </c>
      <c r="P140" s="8">
        <f>SUMPRODUCT(SUMIFS(AssessedValuation[100% Utilities],AssessedValuation[Dist],$C140:$E140,AssessedValuation[Tif_NonTIF],$A$4))</f>
        <v>1387315</v>
      </c>
      <c r="Q140" s="8">
        <f>SUMPRODUCT(SUMIFS(AssessedValuation[100% Other],AssessedValuation[Dist],$C140:$E140,AssessedValuation[Tif_NonTIF],$A$4))</f>
        <v>0</v>
      </c>
      <c r="R140" s="8">
        <f>SUMPRODUCT(SUMIFS(AssessedValuation[100% Gross],AssessedValuation[Dist],$C140:$E140,AssessedValuation[Tif_NonTIF],$A$4))</f>
        <v>388789477</v>
      </c>
      <c r="S140" s="8">
        <f>SUMPRODUCT(SUMIFS(AssessedValuation[100% Military Exempt],AssessedValuation[Dist],$C140:$E140,AssessedValuation[Tif_NonTIF],$A$4))</f>
        <v>288912</v>
      </c>
      <c r="T140" s="8">
        <f>SUMPRODUCT(SUMIFS(AssessedValuation[100% Net],AssessedValuation[Dist],$C140:$E140,AssessedValuation[Tif_NonTIF],$A$4))</f>
        <v>388500565</v>
      </c>
      <c r="U140" s="8">
        <f>SUMPRODUCT(SUMIFS(AssessedValuation[100% Gas &amp; Elec Utilities],AssessedValuation[Dist],$C140:$E140,AssessedValuation[Tif_NonTIF],$A$4))</f>
        <v>21743021</v>
      </c>
      <c r="V140" s="8">
        <f t="shared" si="2"/>
        <v>410243586</v>
      </c>
    </row>
    <row r="141" spans="1:22" x14ac:dyDescent="0.25">
      <c r="A141">
        <v>2024</v>
      </c>
      <c r="B141" t="s">
        <v>1045</v>
      </c>
      <c r="C141" t="s">
        <v>1312</v>
      </c>
      <c r="D141" t="s">
        <v>1756</v>
      </c>
      <c r="E141" t="s">
        <v>1756</v>
      </c>
      <c r="F141" t="s">
        <v>1312</v>
      </c>
      <c r="G141" t="s">
        <v>1313</v>
      </c>
      <c r="H141" s="8">
        <f>SUMPRODUCT(SUMIFS(AssessedValuation[100% Residential],AssessedValuation[Dist],$C141:$E141,AssessedValuation[Tif_NonTIF],$A$4))</f>
        <v>106418395</v>
      </c>
      <c r="I141" s="8">
        <f>SUMPRODUCT(SUMIFS(AssessedValuation[100% Ag Land],AssessedValuation[Dist],$C141:$E141,AssessedValuation[Tif_NonTIF],$A$4))</f>
        <v>101425849</v>
      </c>
      <c r="J141" s="8">
        <f>SUMPRODUCT(SUMIFS(AssessedValuation[100% Ag Building],AssessedValuation[Dist],$C141:$E141,AssessedValuation[Tif_NonTIF],$A$4))</f>
        <v>3955280</v>
      </c>
      <c r="K141" s="8">
        <f>SUMPRODUCT(SUMIFS(AssessedValuation[100% Commercial],AssessedValuation[Dist],$C141:$E141,AssessedValuation[Tif_NonTIF],$A$4))</f>
        <v>16982975</v>
      </c>
      <c r="L141" s="8">
        <f>SUMPRODUCT(SUMIFS(AssessedValuation[100% Industrial],AssessedValuation[Dist],$C141:$E141,AssessedValuation[Tif_NonTIF],$A$4))</f>
        <v>13689238</v>
      </c>
      <c r="M141" s="8">
        <f>SUMPRODUCT(SUMIFS(AssessedValuation[100% Reserved],AssessedValuation[Dist],$C141:$E141,AssessedValuation[Tif_NonTIF],$A$4))</f>
        <v>0</v>
      </c>
      <c r="N141" s="8">
        <f>SUMPRODUCT(SUMIFS(AssessedValuation[100% Reserved3],AssessedValuation[Dist],$C141,AssessedValuation[Tif_NonTIF],$A$4))</f>
        <v>0</v>
      </c>
      <c r="O141" s="8">
        <f>SUMPRODUCT(SUMIFS(AssessedValuation[100% Railroads],AssessedValuation[Dist],$C141:$E141,AssessedValuation[Tif_NonTIF],$A$4))</f>
        <v>3018058</v>
      </c>
      <c r="P141" s="8">
        <f>SUMPRODUCT(SUMIFS(AssessedValuation[100% Utilities],AssessedValuation[Dist],$C141:$E141,AssessedValuation[Tif_NonTIF],$A$4))</f>
        <v>9445155</v>
      </c>
      <c r="Q141" s="8">
        <f>SUMPRODUCT(SUMIFS(AssessedValuation[100% Other],AssessedValuation[Dist],$C141:$E141,AssessedValuation[Tif_NonTIF],$A$4))</f>
        <v>0</v>
      </c>
      <c r="R141" s="8">
        <f>SUMPRODUCT(SUMIFS(AssessedValuation[100% Gross],AssessedValuation[Dist],$C141:$E141,AssessedValuation[Tif_NonTIF],$A$4))</f>
        <v>254934950</v>
      </c>
      <c r="S141" s="8">
        <f>SUMPRODUCT(SUMIFS(AssessedValuation[100% Military Exempt],AssessedValuation[Dist],$C141:$E141,AssessedValuation[Tif_NonTIF],$A$4))</f>
        <v>183348</v>
      </c>
      <c r="T141" s="8">
        <f>SUMPRODUCT(SUMIFS(AssessedValuation[100% Net],AssessedValuation[Dist],$C141:$E141,AssessedValuation[Tif_NonTIF],$A$4))</f>
        <v>254751602</v>
      </c>
      <c r="U141" s="8">
        <f>SUMPRODUCT(SUMIFS(AssessedValuation[100% Gas &amp; Elec Utilities],AssessedValuation[Dist],$C141:$E141,AssessedValuation[Tif_NonTIF],$A$4))</f>
        <v>16364892</v>
      </c>
      <c r="V141" s="8">
        <f t="shared" si="2"/>
        <v>271116494</v>
      </c>
    </row>
    <row r="142" spans="1:22" x14ac:dyDescent="0.25">
      <c r="A142">
        <v>2024</v>
      </c>
      <c r="B142" t="s">
        <v>1054</v>
      </c>
      <c r="C142" t="s">
        <v>1314</v>
      </c>
      <c r="D142" t="s">
        <v>1756</v>
      </c>
      <c r="E142" t="s">
        <v>1756</v>
      </c>
      <c r="F142" t="s">
        <v>1314</v>
      </c>
      <c r="G142" t="s">
        <v>1315</v>
      </c>
      <c r="H142" s="8">
        <f>SUMPRODUCT(SUMIFS(AssessedValuation[100% Residential],AssessedValuation[Dist],$C142:$E142,AssessedValuation[Tif_NonTIF],$A$4))</f>
        <v>451633947</v>
      </c>
      <c r="I142" s="8">
        <f>SUMPRODUCT(SUMIFS(AssessedValuation[100% Ag Land],AssessedValuation[Dist],$C142:$E142,AssessedValuation[Tif_NonTIF],$A$4))</f>
        <v>274965610</v>
      </c>
      <c r="J142" s="8">
        <f>SUMPRODUCT(SUMIFS(AssessedValuation[100% Ag Building],AssessedValuation[Dist],$C142:$E142,AssessedValuation[Tif_NonTIF],$A$4))</f>
        <v>26796810</v>
      </c>
      <c r="K142" s="8">
        <f>SUMPRODUCT(SUMIFS(AssessedValuation[100% Commercial],AssessedValuation[Dist],$C142:$E142,AssessedValuation[Tif_NonTIF],$A$4))</f>
        <v>70473573</v>
      </c>
      <c r="L142" s="8">
        <f>SUMPRODUCT(SUMIFS(AssessedValuation[100% Industrial],AssessedValuation[Dist],$C142:$E142,AssessedValuation[Tif_NonTIF],$A$4))</f>
        <v>30501920</v>
      </c>
      <c r="M142" s="8">
        <f>SUMPRODUCT(SUMIFS(AssessedValuation[100% Reserved],AssessedValuation[Dist],$C142:$E142,AssessedValuation[Tif_NonTIF],$A$4))</f>
        <v>0</v>
      </c>
      <c r="N142" s="8">
        <f>SUMPRODUCT(SUMIFS(AssessedValuation[100% Reserved3],AssessedValuation[Dist],$C142,AssessedValuation[Tif_NonTIF],$A$4))</f>
        <v>0</v>
      </c>
      <c r="O142" s="8">
        <f>SUMPRODUCT(SUMIFS(AssessedValuation[100% Railroads],AssessedValuation[Dist],$C142:$E142,AssessedValuation[Tif_NonTIF],$A$4))</f>
        <v>0</v>
      </c>
      <c r="P142" s="8">
        <f>SUMPRODUCT(SUMIFS(AssessedValuation[100% Utilities],AssessedValuation[Dist],$C142:$E142,AssessedValuation[Tif_NonTIF],$A$4))</f>
        <v>10446496</v>
      </c>
      <c r="Q142" s="8">
        <f>SUMPRODUCT(SUMIFS(AssessedValuation[100% Other],AssessedValuation[Dist],$C142:$E142,AssessedValuation[Tif_NonTIF],$A$4))</f>
        <v>0</v>
      </c>
      <c r="R142" s="8">
        <f>SUMPRODUCT(SUMIFS(AssessedValuation[100% Gross],AssessedValuation[Dist],$C142:$E142,AssessedValuation[Tif_NonTIF],$A$4))</f>
        <v>864818356</v>
      </c>
      <c r="S142" s="8">
        <f>SUMPRODUCT(SUMIFS(AssessedValuation[100% Military Exempt],AssessedValuation[Dist],$C142:$E142,AssessedValuation[Tif_NonTIF],$A$4))</f>
        <v>651904</v>
      </c>
      <c r="T142" s="8">
        <f>SUMPRODUCT(SUMIFS(AssessedValuation[100% Net],AssessedValuation[Dist],$C142:$E142,AssessedValuation[Tif_NonTIF],$A$4))</f>
        <v>864166452</v>
      </c>
      <c r="U142" s="8">
        <f>SUMPRODUCT(SUMIFS(AssessedValuation[100% Gas &amp; Elec Utilities],AssessedValuation[Dist],$C142:$E142,AssessedValuation[Tif_NonTIF],$A$4))</f>
        <v>32443863</v>
      </c>
      <c r="V142" s="8">
        <f t="shared" si="2"/>
        <v>896610315</v>
      </c>
    </row>
    <row r="143" spans="1:22" x14ac:dyDescent="0.25">
      <c r="A143">
        <v>2024</v>
      </c>
      <c r="B143" t="s">
        <v>1031</v>
      </c>
      <c r="C143" t="s">
        <v>1316</v>
      </c>
      <c r="D143" t="s">
        <v>1756</v>
      </c>
      <c r="E143" t="s">
        <v>1756</v>
      </c>
      <c r="F143" t="s">
        <v>1316</v>
      </c>
      <c r="G143" t="s">
        <v>1317</v>
      </c>
      <c r="H143" s="8">
        <f>SUMPRODUCT(SUMIFS(AssessedValuation[100% Residential],AssessedValuation[Dist],$C143:$E143,AssessedValuation[Tif_NonTIF],$A$4))</f>
        <v>125566880</v>
      </c>
      <c r="I143" s="8">
        <f>SUMPRODUCT(SUMIFS(AssessedValuation[100% Ag Land],AssessedValuation[Dist],$C143:$E143,AssessedValuation[Tif_NonTIF],$A$4))</f>
        <v>179364030</v>
      </c>
      <c r="J143" s="8">
        <f>SUMPRODUCT(SUMIFS(AssessedValuation[100% Ag Building],AssessedValuation[Dist],$C143:$E143,AssessedValuation[Tif_NonTIF],$A$4))</f>
        <v>13326600</v>
      </c>
      <c r="K143" s="8">
        <f>SUMPRODUCT(SUMIFS(AssessedValuation[100% Commercial],AssessedValuation[Dist],$C143:$E143,AssessedValuation[Tif_NonTIF],$A$4))</f>
        <v>18746670</v>
      </c>
      <c r="L143" s="8">
        <f>SUMPRODUCT(SUMIFS(AssessedValuation[100% Industrial],AssessedValuation[Dist],$C143:$E143,AssessedValuation[Tif_NonTIF],$A$4))</f>
        <v>45895710</v>
      </c>
      <c r="M143" s="8">
        <f>SUMPRODUCT(SUMIFS(AssessedValuation[100% Reserved],AssessedValuation[Dist],$C143:$E143,AssessedValuation[Tif_NonTIF],$A$4))</f>
        <v>0</v>
      </c>
      <c r="N143" s="8">
        <f>SUMPRODUCT(SUMIFS(AssessedValuation[100% Reserved3],AssessedValuation[Dist],$C143,AssessedValuation[Tif_NonTIF],$A$4))</f>
        <v>0</v>
      </c>
      <c r="O143" s="8">
        <f>SUMPRODUCT(SUMIFS(AssessedValuation[100% Railroads],AssessedValuation[Dist],$C143:$E143,AssessedValuation[Tif_NonTIF],$A$4))</f>
        <v>17769065</v>
      </c>
      <c r="P143" s="8">
        <f>SUMPRODUCT(SUMIFS(AssessedValuation[100% Utilities],AssessedValuation[Dist],$C143:$E143,AssessedValuation[Tif_NonTIF],$A$4))</f>
        <v>16125510</v>
      </c>
      <c r="Q143" s="8">
        <f>SUMPRODUCT(SUMIFS(AssessedValuation[100% Other],AssessedValuation[Dist],$C143:$E143,AssessedValuation[Tif_NonTIF],$A$4))</f>
        <v>0</v>
      </c>
      <c r="R143" s="8">
        <f>SUMPRODUCT(SUMIFS(AssessedValuation[100% Gross],AssessedValuation[Dist],$C143:$E143,AssessedValuation[Tif_NonTIF],$A$4))</f>
        <v>416794465</v>
      </c>
      <c r="S143" s="8">
        <f>SUMPRODUCT(SUMIFS(AssessedValuation[100% Military Exempt],AssessedValuation[Dist],$C143:$E143,AssessedValuation[Tif_NonTIF],$A$4))</f>
        <v>259280</v>
      </c>
      <c r="T143" s="8">
        <f>SUMPRODUCT(SUMIFS(AssessedValuation[100% Net],AssessedValuation[Dist],$C143:$E143,AssessedValuation[Tif_NonTIF],$A$4))</f>
        <v>416535185</v>
      </c>
      <c r="U143" s="8">
        <f>SUMPRODUCT(SUMIFS(AssessedValuation[100% Gas &amp; Elec Utilities],AssessedValuation[Dist],$C143:$E143,AssessedValuation[Tif_NonTIF],$A$4))</f>
        <v>22832869</v>
      </c>
      <c r="V143" s="8">
        <f t="shared" si="2"/>
        <v>439368054</v>
      </c>
    </row>
    <row r="144" spans="1:22" x14ac:dyDescent="0.25">
      <c r="A144">
        <v>2024</v>
      </c>
      <c r="B144" t="s">
        <v>1031</v>
      </c>
      <c r="C144" t="s">
        <v>1318</v>
      </c>
      <c r="D144" t="s">
        <v>1756</v>
      </c>
      <c r="E144" t="s">
        <v>1756</v>
      </c>
      <c r="F144" t="s">
        <v>1318</v>
      </c>
      <c r="G144" t="s">
        <v>1319</v>
      </c>
      <c r="H144" s="8">
        <f>SUMPRODUCT(SUMIFS(AssessedValuation[100% Residential],AssessedValuation[Dist],$C144:$E144,AssessedValuation[Tif_NonTIF],$A$4))</f>
        <v>249319776</v>
      </c>
      <c r="I144" s="8">
        <f>SUMPRODUCT(SUMIFS(AssessedValuation[100% Ag Land],AssessedValuation[Dist],$C144:$E144,AssessedValuation[Tif_NonTIF],$A$4))</f>
        <v>56627860</v>
      </c>
      <c r="J144" s="8">
        <f>SUMPRODUCT(SUMIFS(AssessedValuation[100% Ag Building],AssessedValuation[Dist],$C144:$E144,AssessedValuation[Tif_NonTIF],$A$4))</f>
        <v>3435380</v>
      </c>
      <c r="K144" s="8">
        <f>SUMPRODUCT(SUMIFS(AssessedValuation[100% Commercial],AssessedValuation[Dist],$C144:$E144,AssessedValuation[Tif_NonTIF],$A$4))</f>
        <v>31962793</v>
      </c>
      <c r="L144" s="8">
        <f>SUMPRODUCT(SUMIFS(AssessedValuation[100% Industrial],AssessedValuation[Dist],$C144:$E144,AssessedValuation[Tif_NonTIF],$A$4))</f>
        <v>8332755</v>
      </c>
      <c r="M144" s="8">
        <f>SUMPRODUCT(SUMIFS(AssessedValuation[100% Reserved],AssessedValuation[Dist],$C144:$E144,AssessedValuation[Tif_NonTIF],$A$4))</f>
        <v>0</v>
      </c>
      <c r="N144" s="8">
        <f>SUMPRODUCT(SUMIFS(AssessedValuation[100% Reserved3],AssessedValuation[Dist],$C144,AssessedValuation[Tif_NonTIF],$A$4))</f>
        <v>0</v>
      </c>
      <c r="O144" s="8">
        <f>SUMPRODUCT(SUMIFS(AssessedValuation[100% Railroads],AssessedValuation[Dist],$C144:$E144,AssessedValuation[Tif_NonTIF],$A$4))</f>
        <v>0</v>
      </c>
      <c r="P144" s="8">
        <f>SUMPRODUCT(SUMIFS(AssessedValuation[100% Utilities],AssessedValuation[Dist],$C144:$E144,AssessedValuation[Tif_NonTIF],$A$4))</f>
        <v>8060726</v>
      </c>
      <c r="Q144" s="8">
        <f>SUMPRODUCT(SUMIFS(AssessedValuation[100% Other],AssessedValuation[Dist],$C144:$E144,AssessedValuation[Tif_NonTIF],$A$4))</f>
        <v>0</v>
      </c>
      <c r="R144" s="8">
        <f>SUMPRODUCT(SUMIFS(AssessedValuation[100% Gross],AssessedValuation[Dist],$C144:$E144,AssessedValuation[Tif_NonTIF],$A$4))</f>
        <v>357739290</v>
      </c>
      <c r="S144" s="8">
        <f>SUMPRODUCT(SUMIFS(AssessedValuation[100% Military Exempt],AssessedValuation[Dist],$C144:$E144,AssessedValuation[Tif_NonTIF],$A$4))</f>
        <v>212980</v>
      </c>
      <c r="T144" s="8">
        <f>SUMPRODUCT(SUMIFS(AssessedValuation[100% Net],AssessedValuation[Dist],$C144:$E144,AssessedValuation[Tif_NonTIF],$A$4))</f>
        <v>357526310</v>
      </c>
      <c r="U144" s="8">
        <f>SUMPRODUCT(SUMIFS(AssessedValuation[100% Gas &amp; Elec Utilities],AssessedValuation[Dist],$C144:$E144,AssessedValuation[Tif_NonTIF],$A$4))</f>
        <v>5043984</v>
      </c>
      <c r="V144" s="8">
        <f t="shared" si="2"/>
        <v>362570294</v>
      </c>
    </row>
    <row r="145" spans="1:22" x14ac:dyDescent="0.25">
      <c r="A145">
        <v>2024</v>
      </c>
      <c r="B145" t="s">
        <v>1039</v>
      </c>
      <c r="C145" t="s">
        <v>1320</v>
      </c>
      <c r="D145" t="s">
        <v>1756</v>
      </c>
      <c r="E145" t="s">
        <v>1756</v>
      </c>
      <c r="F145" t="s">
        <v>1320</v>
      </c>
      <c r="G145" t="s">
        <v>1321</v>
      </c>
      <c r="H145" s="8">
        <f>SUMPRODUCT(SUMIFS(AssessedValuation[100% Residential],AssessedValuation[Dist],$C145:$E145,AssessedValuation[Tif_NonTIF],$A$4))</f>
        <v>467157155</v>
      </c>
      <c r="I145" s="8">
        <f>SUMPRODUCT(SUMIFS(AssessedValuation[100% Ag Land],AssessedValuation[Dist],$C145:$E145,AssessedValuation[Tif_NonTIF],$A$4))</f>
        <v>183997120</v>
      </c>
      <c r="J145" s="8">
        <f>SUMPRODUCT(SUMIFS(AssessedValuation[100% Ag Building],AssessedValuation[Dist],$C145:$E145,AssessedValuation[Tif_NonTIF],$A$4))</f>
        <v>8993380</v>
      </c>
      <c r="K145" s="8">
        <f>SUMPRODUCT(SUMIFS(AssessedValuation[100% Commercial],AssessedValuation[Dist],$C145:$E145,AssessedValuation[Tif_NonTIF],$A$4))</f>
        <v>90052933</v>
      </c>
      <c r="L145" s="8">
        <f>SUMPRODUCT(SUMIFS(AssessedValuation[100% Industrial],AssessedValuation[Dist],$C145:$E145,AssessedValuation[Tif_NonTIF],$A$4))</f>
        <v>32606560</v>
      </c>
      <c r="M145" s="8">
        <f>SUMPRODUCT(SUMIFS(AssessedValuation[100% Reserved],AssessedValuation[Dist],$C145:$E145,AssessedValuation[Tif_NonTIF],$A$4))</f>
        <v>0</v>
      </c>
      <c r="N145" s="8">
        <f>SUMPRODUCT(SUMIFS(AssessedValuation[100% Reserved3],AssessedValuation[Dist],$C145,AssessedValuation[Tif_NonTIF],$A$4))</f>
        <v>0</v>
      </c>
      <c r="O145" s="8">
        <f>SUMPRODUCT(SUMIFS(AssessedValuation[100% Railroads],AssessedValuation[Dist],$C145:$E145,AssessedValuation[Tif_NonTIF],$A$4))</f>
        <v>17485586</v>
      </c>
      <c r="P145" s="8">
        <f>SUMPRODUCT(SUMIFS(AssessedValuation[100% Utilities],AssessedValuation[Dist],$C145:$E145,AssessedValuation[Tif_NonTIF],$A$4))</f>
        <v>525363</v>
      </c>
      <c r="Q145" s="8">
        <f>SUMPRODUCT(SUMIFS(AssessedValuation[100% Other],AssessedValuation[Dist],$C145:$E145,AssessedValuation[Tif_NonTIF],$A$4))</f>
        <v>146492</v>
      </c>
      <c r="R145" s="8">
        <f>SUMPRODUCT(SUMIFS(AssessedValuation[100% Gross],AssessedValuation[Dist],$C145:$E145,AssessedValuation[Tif_NonTIF],$A$4))</f>
        <v>800964589</v>
      </c>
      <c r="S145" s="8">
        <f>SUMPRODUCT(SUMIFS(AssessedValuation[100% Military Exempt],AssessedValuation[Dist],$C145:$E145,AssessedValuation[Tif_NonTIF],$A$4))</f>
        <v>652958</v>
      </c>
      <c r="T145" s="8">
        <f>SUMPRODUCT(SUMIFS(AssessedValuation[100% Net],AssessedValuation[Dist],$C145:$E145,AssessedValuation[Tif_NonTIF],$A$4))</f>
        <v>800311631</v>
      </c>
      <c r="U145" s="8">
        <f>SUMPRODUCT(SUMIFS(AssessedValuation[100% Gas &amp; Elec Utilities],AssessedValuation[Dist],$C145:$E145,AssessedValuation[Tif_NonTIF],$A$4))</f>
        <v>64890201</v>
      </c>
      <c r="V145" s="8">
        <f t="shared" si="2"/>
        <v>865201832</v>
      </c>
    </row>
    <row r="146" spans="1:22" x14ac:dyDescent="0.25">
      <c r="A146">
        <v>2024</v>
      </c>
      <c r="B146" t="s">
        <v>1033</v>
      </c>
      <c r="C146" t="s">
        <v>1322</v>
      </c>
      <c r="D146" t="s">
        <v>1756</v>
      </c>
      <c r="E146" t="s">
        <v>1756</v>
      </c>
      <c r="F146" t="s">
        <v>1322</v>
      </c>
      <c r="G146" t="s">
        <v>1323</v>
      </c>
      <c r="H146" s="8">
        <f>SUMPRODUCT(SUMIFS(AssessedValuation[100% Residential],AssessedValuation[Dist],$C146:$E146,AssessedValuation[Tif_NonTIF],$A$4))</f>
        <v>209987974</v>
      </c>
      <c r="I146" s="8">
        <f>SUMPRODUCT(SUMIFS(AssessedValuation[100% Ag Land],AssessedValuation[Dist],$C146:$E146,AssessedValuation[Tif_NonTIF],$A$4))</f>
        <v>294574265</v>
      </c>
      <c r="J146" s="8">
        <f>SUMPRODUCT(SUMIFS(AssessedValuation[100% Ag Building],AssessedValuation[Dist],$C146:$E146,AssessedValuation[Tif_NonTIF],$A$4))</f>
        <v>19682602</v>
      </c>
      <c r="K146" s="8">
        <f>SUMPRODUCT(SUMIFS(AssessedValuation[100% Commercial],AssessedValuation[Dist],$C146:$E146,AssessedValuation[Tif_NonTIF],$A$4))</f>
        <v>30258632</v>
      </c>
      <c r="L146" s="8">
        <f>SUMPRODUCT(SUMIFS(AssessedValuation[100% Industrial],AssessedValuation[Dist],$C146:$E146,AssessedValuation[Tif_NonTIF],$A$4))</f>
        <v>8553689</v>
      </c>
      <c r="M146" s="8">
        <f>SUMPRODUCT(SUMIFS(AssessedValuation[100% Reserved],AssessedValuation[Dist],$C146:$E146,AssessedValuation[Tif_NonTIF],$A$4))</f>
        <v>0</v>
      </c>
      <c r="N146" s="8">
        <f>SUMPRODUCT(SUMIFS(AssessedValuation[100% Reserved3],AssessedValuation[Dist],$C146,AssessedValuation[Tif_NonTIF],$A$4))</f>
        <v>0</v>
      </c>
      <c r="O146" s="8">
        <f>SUMPRODUCT(SUMIFS(AssessedValuation[100% Railroads],AssessedValuation[Dist],$C146:$E146,AssessedValuation[Tif_NonTIF],$A$4))</f>
        <v>22419309</v>
      </c>
      <c r="P146" s="8">
        <f>SUMPRODUCT(SUMIFS(AssessedValuation[100% Utilities],AssessedValuation[Dist],$C146:$E146,AssessedValuation[Tif_NonTIF],$A$4))</f>
        <v>1878118</v>
      </c>
      <c r="Q146" s="8">
        <f>SUMPRODUCT(SUMIFS(AssessedValuation[100% Other],AssessedValuation[Dist],$C146:$E146,AssessedValuation[Tif_NonTIF],$A$4))</f>
        <v>0</v>
      </c>
      <c r="R146" s="8">
        <f>SUMPRODUCT(SUMIFS(AssessedValuation[100% Gross],AssessedValuation[Dist],$C146:$E146,AssessedValuation[Tif_NonTIF],$A$4))</f>
        <v>587354589</v>
      </c>
      <c r="S146" s="8">
        <f>SUMPRODUCT(SUMIFS(AssessedValuation[100% Military Exempt],AssessedValuation[Dist],$C146:$E146,AssessedValuation[Tif_NonTIF],$A$4))</f>
        <v>411144</v>
      </c>
      <c r="T146" s="8">
        <f>SUMPRODUCT(SUMIFS(AssessedValuation[100% Net],AssessedValuation[Dist],$C146:$E146,AssessedValuation[Tif_NonTIF],$A$4))</f>
        <v>586943445</v>
      </c>
      <c r="U146" s="8">
        <f>SUMPRODUCT(SUMIFS(AssessedValuation[100% Gas &amp; Elec Utilities],AssessedValuation[Dist],$C146:$E146,AssessedValuation[Tif_NonTIF],$A$4))</f>
        <v>19713358</v>
      </c>
      <c r="V146" s="8">
        <f t="shared" si="2"/>
        <v>606656803</v>
      </c>
    </row>
    <row r="147" spans="1:22" x14ac:dyDescent="0.25">
      <c r="A147">
        <v>2024</v>
      </c>
      <c r="B147" t="s">
        <v>1031</v>
      </c>
      <c r="C147" t="s">
        <v>1324</v>
      </c>
      <c r="D147" t="s">
        <v>1756</v>
      </c>
      <c r="E147" t="s">
        <v>1756</v>
      </c>
      <c r="F147" t="s">
        <v>1324</v>
      </c>
      <c r="G147" t="s">
        <v>1325</v>
      </c>
      <c r="H147" s="8">
        <f>SUMPRODUCT(SUMIFS(AssessedValuation[100% Residential],AssessedValuation[Dist],$C147:$E147,AssessedValuation[Tif_NonTIF],$A$4))</f>
        <v>517176024</v>
      </c>
      <c r="I147" s="8">
        <f>SUMPRODUCT(SUMIFS(AssessedValuation[100% Ag Land],AssessedValuation[Dist],$C147:$E147,AssessedValuation[Tif_NonTIF],$A$4))</f>
        <v>145823240</v>
      </c>
      <c r="J147" s="8">
        <f>SUMPRODUCT(SUMIFS(AssessedValuation[100% Ag Building],AssessedValuation[Dist],$C147:$E147,AssessedValuation[Tif_NonTIF],$A$4))</f>
        <v>8284420</v>
      </c>
      <c r="K147" s="8">
        <f>SUMPRODUCT(SUMIFS(AssessedValuation[100% Commercial],AssessedValuation[Dist],$C147:$E147,AssessedValuation[Tif_NonTIF],$A$4))</f>
        <v>73643461</v>
      </c>
      <c r="L147" s="8">
        <f>SUMPRODUCT(SUMIFS(AssessedValuation[100% Industrial],AssessedValuation[Dist],$C147:$E147,AssessedValuation[Tif_NonTIF],$A$4))</f>
        <v>19950038</v>
      </c>
      <c r="M147" s="8">
        <f>SUMPRODUCT(SUMIFS(AssessedValuation[100% Reserved],AssessedValuation[Dist],$C147:$E147,AssessedValuation[Tif_NonTIF],$A$4))</f>
        <v>0</v>
      </c>
      <c r="N147" s="8">
        <f>SUMPRODUCT(SUMIFS(AssessedValuation[100% Reserved3],AssessedValuation[Dist],$C147,AssessedValuation[Tif_NonTIF],$A$4))</f>
        <v>0</v>
      </c>
      <c r="O147" s="8">
        <f>SUMPRODUCT(SUMIFS(AssessedValuation[100% Railroads],AssessedValuation[Dist],$C147:$E147,AssessedValuation[Tif_NonTIF],$A$4))</f>
        <v>2321529</v>
      </c>
      <c r="P147" s="8">
        <f>SUMPRODUCT(SUMIFS(AssessedValuation[100% Utilities],AssessedValuation[Dist],$C147:$E147,AssessedValuation[Tif_NonTIF],$A$4))</f>
        <v>6263724</v>
      </c>
      <c r="Q147" s="8">
        <f>SUMPRODUCT(SUMIFS(AssessedValuation[100% Other],AssessedValuation[Dist],$C147:$E147,AssessedValuation[Tif_NonTIF],$A$4))</f>
        <v>0</v>
      </c>
      <c r="R147" s="8">
        <f>SUMPRODUCT(SUMIFS(AssessedValuation[100% Gross],AssessedValuation[Dist],$C147:$E147,AssessedValuation[Tif_NonTIF],$A$4))</f>
        <v>773462436</v>
      </c>
      <c r="S147" s="8">
        <f>SUMPRODUCT(SUMIFS(AssessedValuation[100% Military Exempt],AssessedValuation[Dist],$C147:$E147,AssessedValuation[Tif_NonTIF],$A$4))</f>
        <v>788952</v>
      </c>
      <c r="T147" s="8">
        <f>SUMPRODUCT(SUMIFS(AssessedValuation[100% Net],AssessedValuation[Dist],$C147:$E147,AssessedValuation[Tif_NonTIF],$A$4))</f>
        <v>772673484</v>
      </c>
      <c r="U147" s="8">
        <f>SUMPRODUCT(SUMIFS(AssessedValuation[100% Gas &amp; Elec Utilities],AssessedValuation[Dist],$C147:$E147,AssessedValuation[Tif_NonTIF],$A$4))</f>
        <v>47915767</v>
      </c>
      <c r="V147" s="8">
        <f t="shared" si="2"/>
        <v>820589251</v>
      </c>
    </row>
    <row r="148" spans="1:22" x14ac:dyDescent="0.25">
      <c r="A148">
        <v>2024</v>
      </c>
      <c r="B148" t="s">
        <v>1026</v>
      </c>
      <c r="C148" t="s">
        <v>1326</v>
      </c>
      <c r="D148" t="s">
        <v>1756</v>
      </c>
      <c r="E148" t="s">
        <v>1756</v>
      </c>
      <c r="F148" t="s">
        <v>1326</v>
      </c>
      <c r="G148" t="s">
        <v>1327</v>
      </c>
      <c r="H148" s="8">
        <f>SUMPRODUCT(SUMIFS(AssessedValuation[100% Residential],AssessedValuation[Dist],$C148:$E148,AssessedValuation[Tif_NonTIF],$A$4))</f>
        <v>1521401586</v>
      </c>
      <c r="I148" s="8">
        <f>SUMPRODUCT(SUMIFS(AssessedValuation[100% Ag Land],AssessedValuation[Dist],$C148:$E148,AssessedValuation[Tif_NonTIF],$A$4))</f>
        <v>64665539</v>
      </c>
      <c r="J148" s="8">
        <f>SUMPRODUCT(SUMIFS(AssessedValuation[100% Ag Building],AssessedValuation[Dist],$C148:$E148,AssessedValuation[Tif_NonTIF],$A$4))</f>
        <v>2541661</v>
      </c>
      <c r="K148" s="8">
        <f>SUMPRODUCT(SUMIFS(AssessedValuation[100% Commercial],AssessedValuation[Dist],$C148:$E148,AssessedValuation[Tif_NonTIF],$A$4))</f>
        <v>150828534</v>
      </c>
      <c r="L148" s="8">
        <f>SUMPRODUCT(SUMIFS(AssessedValuation[100% Industrial],AssessedValuation[Dist],$C148:$E148,AssessedValuation[Tif_NonTIF],$A$4))</f>
        <v>18373800</v>
      </c>
      <c r="M148" s="8">
        <f>SUMPRODUCT(SUMIFS(AssessedValuation[100% Reserved],AssessedValuation[Dist],$C148:$E148,AssessedValuation[Tif_NonTIF],$A$4))</f>
        <v>0</v>
      </c>
      <c r="N148" s="8">
        <f>SUMPRODUCT(SUMIFS(AssessedValuation[100% Reserved3],AssessedValuation[Dist],$C148,AssessedValuation[Tif_NonTIF],$A$4))</f>
        <v>0</v>
      </c>
      <c r="O148" s="8">
        <f>SUMPRODUCT(SUMIFS(AssessedValuation[100% Railroads],AssessedValuation[Dist],$C148:$E148,AssessedValuation[Tif_NonTIF],$A$4))</f>
        <v>0</v>
      </c>
      <c r="P148" s="8">
        <f>SUMPRODUCT(SUMIFS(AssessedValuation[100% Utilities],AssessedValuation[Dist],$C148:$E148,AssessedValuation[Tif_NonTIF],$A$4))</f>
        <v>4662003</v>
      </c>
      <c r="Q148" s="8">
        <f>SUMPRODUCT(SUMIFS(AssessedValuation[100% Other],AssessedValuation[Dist],$C148:$E148,AssessedValuation[Tif_NonTIF],$A$4))</f>
        <v>0</v>
      </c>
      <c r="R148" s="8">
        <f>SUMPRODUCT(SUMIFS(AssessedValuation[100% Gross],AssessedValuation[Dist],$C148:$E148,AssessedValuation[Tif_NonTIF],$A$4))</f>
        <v>1762473123</v>
      </c>
      <c r="S148" s="8">
        <f>SUMPRODUCT(SUMIFS(AssessedValuation[100% Military Exempt],AssessedValuation[Dist],$C148:$E148,AssessedValuation[Tif_NonTIF],$A$4))</f>
        <v>1587162</v>
      </c>
      <c r="T148" s="8">
        <f>SUMPRODUCT(SUMIFS(AssessedValuation[100% Net],AssessedValuation[Dist],$C148:$E148,AssessedValuation[Tif_NonTIF],$A$4))</f>
        <v>1760885961</v>
      </c>
      <c r="U148" s="8">
        <f>SUMPRODUCT(SUMIFS(AssessedValuation[100% Gas &amp; Elec Utilities],AssessedValuation[Dist],$C148:$E148,AssessedValuation[Tif_NonTIF],$A$4))</f>
        <v>22646829</v>
      </c>
      <c r="V148" s="8">
        <f t="shared" si="2"/>
        <v>1783532790</v>
      </c>
    </row>
    <row r="149" spans="1:22" x14ac:dyDescent="0.25">
      <c r="A149">
        <v>2024</v>
      </c>
      <c r="B149" t="s">
        <v>1026</v>
      </c>
      <c r="C149" t="s">
        <v>1328</v>
      </c>
      <c r="D149" t="s">
        <v>1756</v>
      </c>
      <c r="E149" t="s">
        <v>1756</v>
      </c>
      <c r="F149" t="s">
        <v>1328</v>
      </c>
      <c r="G149" t="s">
        <v>1329</v>
      </c>
      <c r="H149" s="8">
        <f>SUMPRODUCT(SUMIFS(AssessedValuation[100% Residential],AssessedValuation[Dist],$C149:$E149,AssessedValuation[Tif_NonTIF],$A$4))</f>
        <v>362022312</v>
      </c>
      <c r="I149" s="8">
        <f>SUMPRODUCT(SUMIFS(AssessedValuation[100% Ag Land],AssessedValuation[Dist],$C149:$E149,AssessedValuation[Tif_NonTIF],$A$4))</f>
        <v>66398930</v>
      </c>
      <c r="J149" s="8">
        <f>SUMPRODUCT(SUMIFS(AssessedValuation[100% Ag Building],AssessedValuation[Dist],$C149:$E149,AssessedValuation[Tif_NonTIF],$A$4))</f>
        <v>3757490</v>
      </c>
      <c r="K149" s="8">
        <f>SUMPRODUCT(SUMIFS(AssessedValuation[100% Commercial],AssessedValuation[Dist],$C149:$E149,AssessedValuation[Tif_NonTIF],$A$4))</f>
        <v>11654588</v>
      </c>
      <c r="L149" s="8">
        <f>SUMPRODUCT(SUMIFS(AssessedValuation[100% Industrial],AssessedValuation[Dist],$C149:$E149,AssessedValuation[Tif_NonTIF],$A$4))</f>
        <v>632300</v>
      </c>
      <c r="M149" s="8">
        <f>SUMPRODUCT(SUMIFS(AssessedValuation[100% Reserved],AssessedValuation[Dist],$C149:$E149,AssessedValuation[Tif_NonTIF],$A$4))</f>
        <v>0</v>
      </c>
      <c r="N149" s="8">
        <f>SUMPRODUCT(SUMIFS(AssessedValuation[100% Reserved3],AssessedValuation[Dist],$C149,AssessedValuation[Tif_NonTIF],$A$4))</f>
        <v>0</v>
      </c>
      <c r="O149" s="8">
        <f>SUMPRODUCT(SUMIFS(AssessedValuation[100% Railroads],AssessedValuation[Dist],$C149:$E149,AssessedValuation[Tif_NonTIF],$A$4))</f>
        <v>0</v>
      </c>
      <c r="P149" s="8">
        <f>SUMPRODUCT(SUMIFS(AssessedValuation[100% Utilities],AssessedValuation[Dist],$C149:$E149,AssessedValuation[Tif_NonTIF],$A$4))</f>
        <v>22742433</v>
      </c>
      <c r="Q149" s="8">
        <f>SUMPRODUCT(SUMIFS(AssessedValuation[100% Other],AssessedValuation[Dist],$C149:$E149,AssessedValuation[Tif_NonTIF],$A$4))</f>
        <v>0</v>
      </c>
      <c r="R149" s="8">
        <f>SUMPRODUCT(SUMIFS(AssessedValuation[100% Gross],AssessedValuation[Dist],$C149:$E149,AssessedValuation[Tif_NonTIF],$A$4))</f>
        <v>467208053</v>
      </c>
      <c r="S149" s="8">
        <f>SUMPRODUCT(SUMIFS(AssessedValuation[100% Military Exempt],AssessedValuation[Dist],$C149:$E149,AssessedValuation[Tif_NonTIF],$A$4))</f>
        <v>450036</v>
      </c>
      <c r="T149" s="8">
        <f>SUMPRODUCT(SUMIFS(AssessedValuation[100% Net],AssessedValuation[Dist],$C149:$E149,AssessedValuation[Tif_NonTIF],$A$4))</f>
        <v>466758017</v>
      </c>
      <c r="U149" s="8">
        <f>SUMPRODUCT(SUMIFS(AssessedValuation[100% Gas &amp; Elec Utilities],AssessedValuation[Dist],$C149:$E149,AssessedValuation[Tif_NonTIF],$A$4))</f>
        <v>39245354</v>
      </c>
      <c r="V149" s="8">
        <f t="shared" si="2"/>
        <v>506003371</v>
      </c>
    </row>
    <row r="150" spans="1:22" x14ac:dyDescent="0.25">
      <c r="A150">
        <v>2024</v>
      </c>
      <c r="B150" t="s">
        <v>1045</v>
      </c>
      <c r="C150" t="s">
        <v>1330</v>
      </c>
      <c r="D150" t="s">
        <v>1756</v>
      </c>
      <c r="E150" t="s">
        <v>1756</v>
      </c>
      <c r="F150" t="s">
        <v>1330</v>
      </c>
      <c r="G150" t="s">
        <v>1331</v>
      </c>
      <c r="H150" s="8">
        <f>SUMPRODUCT(SUMIFS(AssessedValuation[100% Residential],AssessedValuation[Dist],$C150:$E150,AssessedValuation[Tif_NonTIF],$A$4))</f>
        <v>10161738223</v>
      </c>
      <c r="I150" s="8">
        <f>SUMPRODUCT(SUMIFS(AssessedValuation[100% Ag Land],AssessedValuation[Dist],$C150:$E150,AssessedValuation[Tif_NonTIF],$A$4))</f>
        <v>52021319</v>
      </c>
      <c r="J150" s="8">
        <f>SUMPRODUCT(SUMIFS(AssessedValuation[100% Ag Building],AssessedValuation[Dist],$C150:$E150,AssessedValuation[Tif_NonTIF],$A$4))</f>
        <v>4299090</v>
      </c>
      <c r="K150" s="8">
        <f>SUMPRODUCT(SUMIFS(AssessedValuation[100% Commercial],AssessedValuation[Dist],$C150:$E150,AssessedValuation[Tif_NonTIF],$A$4))</f>
        <v>1528491680</v>
      </c>
      <c r="L150" s="8">
        <f>SUMPRODUCT(SUMIFS(AssessedValuation[100% Industrial],AssessedValuation[Dist],$C150:$E150,AssessedValuation[Tif_NonTIF],$A$4))</f>
        <v>93339680</v>
      </c>
      <c r="M150" s="8">
        <f>SUMPRODUCT(SUMIFS(AssessedValuation[100% Reserved],AssessedValuation[Dist],$C150:$E150,AssessedValuation[Tif_NonTIF],$A$4))</f>
        <v>0</v>
      </c>
      <c r="N150" s="8">
        <f>SUMPRODUCT(SUMIFS(AssessedValuation[100% Reserved3],AssessedValuation[Dist],$C150,AssessedValuation[Tif_NonTIF],$A$4))</f>
        <v>0</v>
      </c>
      <c r="O150" s="8">
        <f>SUMPRODUCT(SUMIFS(AssessedValuation[100% Railroads],AssessedValuation[Dist],$C150:$E150,AssessedValuation[Tif_NonTIF],$A$4))</f>
        <v>19022110</v>
      </c>
      <c r="P150" s="8">
        <f>SUMPRODUCT(SUMIFS(AssessedValuation[100% Utilities],AssessedValuation[Dist],$C150:$E150,AssessedValuation[Tif_NonTIF],$A$4))</f>
        <v>30214438</v>
      </c>
      <c r="Q150" s="8">
        <f>SUMPRODUCT(SUMIFS(AssessedValuation[100% Other],AssessedValuation[Dist],$C150:$E150,AssessedValuation[Tif_NonTIF],$A$4))</f>
        <v>0</v>
      </c>
      <c r="R150" s="8">
        <f>SUMPRODUCT(SUMIFS(AssessedValuation[100% Gross],AssessedValuation[Dist],$C150:$E150,AssessedValuation[Tif_NonTIF],$A$4))</f>
        <v>11889126540</v>
      </c>
      <c r="S150" s="8">
        <f>SUMPRODUCT(SUMIFS(AssessedValuation[100% Military Exempt],AssessedValuation[Dist],$C150:$E150,AssessedValuation[Tif_NonTIF],$A$4))</f>
        <v>3766652</v>
      </c>
      <c r="T150" s="8">
        <f>SUMPRODUCT(SUMIFS(AssessedValuation[100% Net],AssessedValuation[Dist],$C150:$E150,AssessedValuation[Tif_NonTIF],$A$4))</f>
        <v>11885359888</v>
      </c>
      <c r="U150" s="8">
        <f>SUMPRODUCT(SUMIFS(AssessedValuation[100% Gas &amp; Elec Utilities],AssessedValuation[Dist],$C150:$E150,AssessedValuation[Tif_NonTIF],$A$4))</f>
        <v>314960058</v>
      </c>
      <c r="V150" s="8">
        <f t="shared" si="2"/>
        <v>12200319946</v>
      </c>
    </row>
    <row r="151" spans="1:22" x14ac:dyDescent="0.25">
      <c r="A151">
        <v>2024</v>
      </c>
      <c r="B151" t="s">
        <v>1031</v>
      </c>
      <c r="C151" t="s">
        <v>1332</v>
      </c>
      <c r="D151" t="s">
        <v>1756</v>
      </c>
      <c r="E151" t="s">
        <v>1756</v>
      </c>
      <c r="F151" t="s">
        <v>1332</v>
      </c>
      <c r="G151" t="s">
        <v>1333</v>
      </c>
      <c r="H151" s="8">
        <f>SUMPRODUCT(SUMIFS(AssessedValuation[100% Residential],AssessedValuation[Dist],$C151:$E151,AssessedValuation[Tif_NonTIF],$A$4))</f>
        <v>279484364</v>
      </c>
      <c r="I151" s="8">
        <f>SUMPRODUCT(SUMIFS(AssessedValuation[100% Ag Land],AssessedValuation[Dist],$C151:$E151,AssessedValuation[Tif_NonTIF],$A$4))</f>
        <v>108313020</v>
      </c>
      <c r="J151" s="8">
        <f>SUMPRODUCT(SUMIFS(AssessedValuation[100% Ag Building],AssessedValuation[Dist],$C151:$E151,AssessedValuation[Tif_NonTIF],$A$4))</f>
        <v>10861950</v>
      </c>
      <c r="K151" s="8">
        <f>SUMPRODUCT(SUMIFS(AssessedValuation[100% Commercial],AssessedValuation[Dist],$C151:$E151,AssessedValuation[Tif_NonTIF],$A$4))</f>
        <v>45312674</v>
      </c>
      <c r="L151" s="8">
        <f>SUMPRODUCT(SUMIFS(AssessedValuation[100% Industrial],AssessedValuation[Dist],$C151:$E151,AssessedValuation[Tif_NonTIF],$A$4))</f>
        <v>102329721</v>
      </c>
      <c r="M151" s="8">
        <f>SUMPRODUCT(SUMIFS(AssessedValuation[100% Reserved],AssessedValuation[Dist],$C151:$E151,AssessedValuation[Tif_NonTIF],$A$4))</f>
        <v>0</v>
      </c>
      <c r="N151" s="8">
        <f>SUMPRODUCT(SUMIFS(AssessedValuation[100% Reserved3],AssessedValuation[Dist],$C151,AssessedValuation[Tif_NonTIF],$A$4))</f>
        <v>0</v>
      </c>
      <c r="O151" s="8">
        <f>SUMPRODUCT(SUMIFS(AssessedValuation[100% Railroads],AssessedValuation[Dist],$C151:$E151,AssessedValuation[Tif_NonTIF],$A$4))</f>
        <v>24754328</v>
      </c>
      <c r="P151" s="8">
        <f>SUMPRODUCT(SUMIFS(AssessedValuation[100% Utilities],AssessedValuation[Dist],$C151:$E151,AssessedValuation[Tif_NonTIF],$A$4))</f>
        <v>1462982</v>
      </c>
      <c r="Q151" s="8">
        <f>SUMPRODUCT(SUMIFS(AssessedValuation[100% Other],AssessedValuation[Dist],$C151:$E151,AssessedValuation[Tif_NonTIF],$A$4))</f>
        <v>0</v>
      </c>
      <c r="R151" s="8">
        <f>SUMPRODUCT(SUMIFS(AssessedValuation[100% Gross],AssessedValuation[Dist],$C151:$E151,AssessedValuation[Tif_NonTIF],$A$4))</f>
        <v>572519039</v>
      </c>
      <c r="S151" s="8">
        <f>SUMPRODUCT(SUMIFS(AssessedValuation[100% Military Exempt],AssessedValuation[Dist],$C151:$E151,AssessedValuation[Tif_NonTIF],$A$4))</f>
        <v>529672</v>
      </c>
      <c r="T151" s="8">
        <f>SUMPRODUCT(SUMIFS(AssessedValuation[100% Net],AssessedValuation[Dist],$C151:$E151,AssessedValuation[Tif_NonTIF],$A$4))</f>
        <v>571989367</v>
      </c>
      <c r="U151" s="8">
        <f>SUMPRODUCT(SUMIFS(AssessedValuation[100% Gas &amp; Elec Utilities],AssessedValuation[Dist],$C151:$E151,AssessedValuation[Tif_NonTIF],$A$4))</f>
        <v>94344026</v>
      </c>
      <c r="V151" s="8">
        <f t="shared" si="2"/>
        <v>666333393</v>
      </c>
    </row>
    <row r="152" spans="1:22" x14ac:dyDescent="0.25">
      <c r="A152">
        <v>2024</v>
      </c>
      <c r="B152" t="s">
        <v>1045</v>
      </c>
      <c r="C152" t="s">
        <v>1334</v>
      </c>
      <c r="D152" t="s">
        <v>1756</v>
      </c>
      <c r="E152" t="s">
        <v>1756</v>
      </c>
      <c r="F152" t="s">
        <v>1334</v>
      </c>
      <c r="G152" t="s">
        <v>1335</v>
      </c>
      <c r="H152" s="8">
        <f>SUMPRODUCT(SUMIFS(AssessedValuation[100% Residential],AssessedValuation[Dist],$C152:$E152,AssessedValuation[Tif_NonTIF],$A$4))</f>
        <v>187227501</v>
      </c>
      <c r="I152" s="8">
        <f>SUMPRODUCT(SUMIFS(AssessedValuation[100% Ag Land],AssessedValuation[Dist],$C152:$E152,AssessedValuation[Tif_NonTIF],$A$4))</f>
        <v>63973242</v>
      </c>
      <c r="J152" s="8">
        <f>SUMPRODUCT(SUMIFS(AssessedValuation[100% Ag Building],AssessedValuation[Dist],$C152:$E152,AssessedValuation[Tif_NonTIF],$A$4))</f>
        <v>2064350</v>
      </c>
      <c r="K152" s="8">
        <f>SUMPRODUCT(SUMIFS(AssessedValuation[100% Commercial],AssessedValuation[Dist],$C152:$E152,AssessedValuation[Tif_NonTIF],$A$4))</f>
        <v>20996601</v>
      </c>
      <c r="L152" s="8">
        <f>SUMPRODUCT(SUMIFS(AssessedValuation[100% Industrial],AssessedValuation[Dist],$C152:$E152,AssessedValuation[Tif_NonTIF],$A$4))</f>
        <v>6810469</v>
      </c>
      <c r="M152" s="8">
        <f>SUMPRODUCT(SUMIFS(AssessedValuation[100% Reserved],AssessedValuation[Dist],$C152:$E152,AssessedValuation[Tif_NonTIF],$A$4))</f>
        <v>0</v>
      </c>
      <c r="N152" s="8">
        <f>SUMPRODUCT(SUMIFS(AssessedValuation[100% Reserved3],AssessedValuation[Dist],$C152,AssessedValuation[Tif_NonTIF],$A$4))</f>
        <v>0</v>
      </c>
      <c r="O152" s="8">
        <f>SUMPRODUCT(SUMIFS(AssessedValuation[100% Railroads],AssessedValuation[Dist],$C152:$E152,AssessedValuation[Tif_NonTIF],$A$4))</f>
        <v>2774757</v>
      </c>
      <c r="P152" s="8">
        <f>SUMPRODUCT(SUMIFS(AssessedValuation[100% Utilities],AssessedValuation[Dist],$C152:$E152,AssessedValuation[Tif_NonTIF],$A$4))</f>
        <v>0</v>
      </c>
      <c r="Q152" s="8">
        <f>SUMPRODUCT(SUMIFS(AssessedValuation[100% Other],AssessedValuation[Dist],$C152:$E152,AssessedValuation[Tif_NonTIF],$A$4))</f>
        <v>0</v>
      </c>
      <c r="R152" s="8">
        <f>SUMPRODUCT(SUMIFS(AssessedValuation[100% Gross],AssessedValuation[Dist],$C152:$E152,AssessedValuation[Tif_NonTIF],$A$4))</f>
        <v>283846920</v>
      </c>
      <c r="S152" s="8">
        <f>SUMPRODUCT(SUMIFS(AssessedValuation[100% Military Exempt],AssessedValuation[Dist],$C152:$E152,AssessedValuation[Tif_NonTIF],$A$4))</f>
        <v>290764</v>
      </c>
      <c r="T152" s="8">
        <f>SUMPRODUCT(SUMIFS(AssessedValuation[100% Net],AssessedValuation[Dist],$C152:$E152,AssessedValuation[Tif_NonTIF],$A$4))</f>
        <v>283556156</v>
      </c>
      <c r="U152" s="8">
        <f>SUMPRODUCT(SUMIFS(AssessedValuation[100% Gas &amp; Elec Utilities],AssessedValuation[Dist],$C152:$E152,AssessedValuation[Tif_NonTIF],$A$4))</f>
        <v>32332972</v>
      </c>
      <c r="V152" s="8">
        <f t="shared" si="2"/>
        <v>315889128</v>
      </c>
    </row>
    <row r="153" spans="1:22" x14ac:dyDescent="0.25">
      <c r="A153">
        <v>2024</v>
      </c>
      <c r="B153" t="s">
        <v>1031</v>
      </c>
      <c r="C153" t="s">
        <v>1336</v>
      </c>
      <c r="D153" t="s">
        <v>1756</v>
      </c>
      <c r="E153" t="s">
        <v>1756</v>
      </c>
      <c r="F153" t="s">
        <v>1336</v>
      </c>
      <c r="G153" t="s">
        <v>1337</v>
      </c>
      <c r="H153" s="8">
        <f>SUMPRODUCT(SUMIFS(AssessedValuation[100% Residential],AssessedValuation[Dist],$C153:$E153,AssessedValuation[Tif_NonTIF],$A$4))</f>
        <v>213247961</v>
      </c>
      <c r="I153" s="8">
        <f>SUMPRODUCT(SUMIFS(AssessedValuation[100% Ag Land],AssessedValuation[Dist],$C153:$E153,AssessedValuation[Tif_NonTIF],$A$4))</f>
        <v>23805930</v>
      </c>
      <c r="J153" s="8">
        <f>SUMPRODUCT(SUMIFS(AssessedValuation[100% Ag Building],AssessedValuation[Dist],$C153:$E153,AssessedValuation[Tif_NonTIF],$A$4))</f>
        <v>2134410</v>
      </c>
      <c r="K153" s="8">
        <f>SUMPRODUCT(SUMIFS(AssessedValuation[100% Commercial],AssessedValuation[Dist],$C153:$E153,AssessedValuation[Tif_NonTIF],$A$4))</f>
        <v>7549722</v>
      </c>
      <c r="L153" s="8">
        <f>SUMPRODUCT(SUMIFS(AssessedValuation[100% Industrial],AssessedValuation[Dist],$C153:$E153,AssessedValuation[Tif_NonTIF],$A$4))</f>
        <v>7121580</v>
      </c>
      <c r="M153" s="8">
        <f>SUMPRODUCT(SUMIFS(AssessedValuation[100% Reserved],AssessedValuation[Dist],$C153:$E153,AssessedValuation[Tif_NonTIF],$A$4))</f>
        <v>0</v>
      </c>
      <c r="N153" s="8">
        <f>SUMPRODUCT(SUMIFS(AssessedValuation[100% Reserved3],AssessedValuation[Dist],$C153,AssessedValuation[Tif_NonTIF],$A$4))</f>
        <v>0</v>
      </c>
      <c r="O153" s="8">
        <f>SUMPRODUCT(SUMIFS(AssessedValuation[100% Railroads],AssessedValuation[Dist],$C153:$E153,AssessedValuation[Tif_NonTIF],$A$4))</f>
        <v>3831101</v>
      </c>
      <c r="P153" s="8">
        <f>SUMPRODUCT(SUMIFS(AssessedValuation[100% Utilities],AssessedValuation[Dist],$C153:$E153,AssessedValuation[Tif_NonTIF],$A$4))</f>
        <v>315711</v>
      </c>
      <c r="Q153" s="8">
        <f>SUMPRODUCT(SUMIFS(AssessedValuation[100% Other],AssessedValuation[Dist],$C153:$E153,AssessedValuation[Tif_NonTIF],$A$4))</f>
        <v>0</v>
      </c>
      <c r="R153" s="8">
        <f>SUMPRODUCT(SUMIFS(AssessedValuation[100% Gross],AssessedValuation[Dist],$C153:$E153,AssessedValuation[Tif_NonTIF],$A$4))</f>
        <v>258006415</v>
      </c>
      <c r="S153" s="8">
        <f>SUMPRODUCT(SUMIFS(AssessedValuation[100% Military Exempt],AssessedValuation[Dist],$C153:$E153,AssessedValuation[Tif_NonTIF],$A$4))</f>
        <v>288912</v>
      </c>
      <c r="T153" s="8">
        <f>SUMPRODUCT(SUMIFS(AssessedValuation[100% Net],AssessedValuation[Dist],$C153:$E153,AssessedValuation[Tif_NonTIF],$A$4))</f>
        <v>257717503</v>
      </c>
      <c r="U153" s="8">
        <f>SUMPRODUCT(SUMIFS(AssessedValuation[100% Gas &amp; Elec Utilities],AssessedValuation[Dist],$C153:$E153,AssessedValuation[Tif_NonTIF],$A$4))</f>
        <v>28946513</v>
      </c>
      <c r="V153" s="8">
        <f t="shared" si="2"/>
        <v>286664016</v>
      </c>
    </row>
    <row r="154" spans="1:22" x14ac:dyDescent="0.25">
      <c r="A154">
        <v>2024</v>
      </c>
      <c r="B154" t="s">
        <v>1031</v>
      </c>
      <c r="C154" t="s">
        <v>1338</v>
      </c>
      <c r="D154" t="s">
        <v>1756</v>
      </c>
      <c r="E154" t="s">
        <v>1756</v>
      </c>
      <c r="F154" t="s">
        <v>1338</v>
      </c>
      <c r="G154" t="s">
        <v>1339</v>
      </c>
      <c r="H154" s="8">
        <f>SUMPRODUCT(SUMIFS(AssessedValuation[100% Residential],AssessedValuation[Dist],$C154:$E154,AssessedValuation[Tif_NonTIF],$A$4))</f>
        <v>333583890</v>
      </c>
      <c r="I154" s="8">
        <f>SUMPRODUCT(SUMIFS(AssessedValuation[100% Ag Land],AssessedValuation[Dist],$C154:$E154,AssessedValuation[Tif_NonTIF],$A$4))</f>
        <v>122533640</v>
      </c>
      <c r="J154" s="8">
        <f>SUMPRODUCT(SUMIFS(AssessedValuation[100% Ag Building],AssessedValuation[Dist],$C154:$E154,AssessedValuation[Tif_NonTIF],$A$4))</f>
        <v>8824040</v>
      </c>
      <c r="K154" s="8">
        <f>SUMPRODUCT(SUMIFS(AssessedValuation[100% Commercial],AssessedValuation[Dist],$C154:$E154,AssessedValuation[Tif_NonTIF],$A$4))</f>
        <v>20207933</v>
      </c>
      <c r="L154" s="8">
        <f>SUMPRODUCT(SUMIFS(AssessedValuation[100% Industrial],AssessedValuation[Dist],$C154:$E154,AssessedValuation[Tif_NonTIF],$A$4))</f>
        <v>6474480</v>
      </c>
      <c r="M154" s="8">
        <f>SUMPRODUCT(SUMIFS(AssessedValuation[100% Reserved],AssessedValuation[Dist],$C154:$E154,AssessedValuation[Tif_NonTIF],$A$4))</f>
        <v>0</v>
      </c>
      <c r="N154" s="8">
        <f>SUMPRODUCT(SUMIFS(AssessedValuation[100% Reserved3],AssessedValuation[Dist],$C154,AssessedValuation[Tif_NonTIF],$A$4))</f>
        <v>0</v>
      </c>
      <c r="O154" s="8">
        <f>SUMPRODUCT(SUMIFS(AssessedValuation[100% Railroads],AssessedValuation[Dist],$C154:$E154,AssessedValuation[Tif_NonTIF],$A$4))</f>
        <v>2883188</v>
      </c>
      <c r="P154" s="8">
        <f>SUMPRODUCT(SUMIFS(AssessedValuation[100% Utilities],AssessedValuation[Dist],$C154:$E154,AssessedValuation[Tif_NonTIF],$A$4))</f>
        <v>3234232</v>
      </c>
      <c r="Q154" s="8">
        <f>SUMPRODUCT(SUMIFS(AssessedValuation[100% Other],AssessedValuation[Dist],$C154:$E154,AssessedValuation[Tif_NonTIF],$A$4))</f>
        <v>0</v>
      </c>
      <c r="R154" s="8">
        <f>SUMPRODUCT(SUMIFS(AssessedValuation[100% Gross],AssessedValuation[Dist],$C154:$E154,AssessedValuation[Tif_NonTIF],$A$4))</f>
        <v>497741403</v>
      </c>
      <c r="S154" s="8">
        <f>SUMPRODUCT(SUMIFS(AssessedValuation[100% Military Exempt],AssessedValuation[Dist],$C154:$E154,AssessedValuation[Tif_NonTIF],$A$4))</f>
        <v>370400</v>
      </c>
      <c r="T154" s="8">
        <f>SUMPRODUCT(SUMIFS(AssessedValuation[100% Net],AssessedValuation[Dist],$C154:$E154,AssessedValuation[Tif_NonTIF],$A$4))</f>
        <v>497371003</v>
      </c>
      <c r="U154" s="8">
        <f>SUMPRODUCT(SUMIFS(AssessedValuation[100% Gas &amp; Elec Utilities],AssessedValuation[Dist],$C154:$E154,AssessedValuation[Tif_NonTIF],$A$4))</f>
        <v>39963348</v>
      </c>
      <c r="V154" s="8">
        <f t="shared" si="2"/>
        <v>537334351</v>
      </c>
    </row>
    <row r="155" spans="1:22" x14ac:dyDescent="0.25">
      <c r="A155">
        <v>2024</v>
      </c>
      <c r="B155" t="s">
        <v>1026</v>
      </c>
      <c r="C155" t="s">
        <v>1340</v>
      </c>
      <c r="D155" t="s">
        <v>1756</v>
      </c>
      <c r="E155" t="s">
        <v>1756</v>
      </c>
      <c r="F155" t="s">
        <v>1340</v>
      </c>
      <c r="G155" t="s">
        <v>1341</v>
      </c>
      <c r="H155" s="8">
        <f>SUMPRODUCT(SUMIFS(AssessedValuation[100% Residential],AssessedValuation[Dist],$C155:$E155,AssessedValuation[Tif_NonTIF],$A$4))</f>
        <v>3674354446</v>
      </c>
      <c r="I155" s="8">
        <f>SUMPRODUCT(SUMIFS(AssessedValuation[100% Ag Land],AssessedValuation[Dist],$C155:$E155,AssessedValuation[Tif_NonTIF],$A$4))</f>
        <v>4508300</v>
      </c>
      <c r="J155" s="8">
        <f>SUMPRODUCT(SUMIFS(AssessedValuation[100% Ag Building],AssessedValuation[Dist],$C155:$E155,AssessedValuation[Tif_NonTIF],$A$4))</f>
        <v>5336100</v>
      </c>
      <c r="K155" s="8">
        <f>SUMPRODUCT(SUMIFS(AssessedValuation[100% Commercial],AssessedValuation[Dist],$C155:$E155,AssessedValuation[Tif_NonTIF],$A$4))</f>
        <v>774301986</v>
      </c>
      <c r="L155" s="8">
        <f>SUMPRODUCT(SUMIFS(AssessedValuation[100% Industrial],AssessedValuation[Dist],$C155:$E155,AssessedValuation[Tif_NonTIF],$A$4))</f>
        <v>8508228</v>
      </c>
      <c r="M155" s="8">
        <f>SUMPRODUCT(SUMIFS(AssessedValuation[100% Reserved],AssessedValuation[Dist],$C155:$E155,AssessedValuation[Tif_NonTIF],$A$4))</f>
        <v>0</v>
      </c>
      <c r="N155" s="8">
        <f>SUMPRODUCT(SUMIFS(AssessedValuation[100% Reserved3],AssessedValuation[Dist],$C155,AssessedValuation[Tif_NonTIF],$A$4))</f>
        <v>0</v>
      </c>
      <c r="O155" s="8">
        <f>SUMPRODUCT(SUMIFS(AssessedValuation[100% Railroads],AssessedValuation[Dist],$C155:$E155,AssessedValuation[Tif_NonTIF],$A$4))</f>
        <v>0</v>
      </c>
      <c r="P155" s="8">
        <f>SUMPRODUCT(SUMIFS(AssessedValuation[100% Utilities],AssessedValuation[Dist],$C155:$E155,AssessedValuation[Tif_NonTIF],$A$4))</f>
        <v>1613747</v>
      </c>
      <c r="Q155" s="8">
        <f>SUMPRODUCT(SUMIFS(AssessedValuation[100% Other],AssessedValuation[Dist],$C155:$E155,AssessedValuation[Tif_NonTIF],$A$4))</f>
        <v>0</v>
      </c>
      <c r="R155" s="8">
        <f>SUMPRODUCT(SUMIFS(AssessedValuation[100% Gross],AssessedValuation[Dist],$C155:$E155,AssessedValuation[Tif_NonTIF],$A$4))</f>
        <v>4468622807</v>
      </c>
      <c r="S155" s="8">
        <f>SUMPRODUCT(SUMIFS(AssessedValuation[100% Military Exempt],AssessedValuation[Dist],$C155:$E155,AssessedValuation[Tif_NonTIF],$A$4))</f>
        <v>1833480</v>
      </c>
      <c r="T155" s="8">
        <f>SUMPRODUCT(SUMIFS(AssessedValuation[100% Net],AssessedValuation[Dist],$C155:$E155,AssessedValuation[Tif_NonTIF],$A$4))</f>
        <v>4466789327</v>
      </c>
      <c r="U155" s="8">
        <f>SUMPRODUCT(SUMIFS(AssessedValuation[100% Gas &amp; Elec Utilities],AssessedValuation[Dist],$C155:$E155,AssessedValuation[Tif_NonTIF],$A$4))</f>
        <v>143719364</v>
      </c>
      <c r="V155" s="8">
        <f t="shared" si="2"/>
        <v>4610508691</v>
      </c>
    </row>
    <row r="156" spans="1:22" x14ac:dyDescent="0.25">
      <c r="A156">
        <v>2024</v>
      </c>
      <c r="B156" t="s">
        <v>1042</v>
      </c>
      <c r="C156" t="s">
        <v>1342</v>
      </c>
      <c r="D156" t="s">
        <v>1756</v>
      </c>
      <c r="E156" t="s">
        <v>1756</v>
      </c>
      <c r="F156" t="s">
        <v>1342</v>
      </c>
      <c r="G156" t="s">
        <v>1343</v>
      </c>
      <c r="H156" s="8">
        <f>SUMPRODUCT(SUMIFS(AssessedValuation[100% Residential],AssessedValuation[Dist],$C156:$E156,AssessedValuation[Tif_NonTIF],$A$4))</f>
        <v>413842535</v>
      </c>
      <c r="I156" s="8">
        <f>SUMPRODUCT(SUMIFS(AssessedValuation[100% Ag Land],AssessedValuation[Dist],$C156:$E156,AssessedValuation[Tif_NonTIF],$A$4))</f>
        <v>13348050</v>
      </c>
      <c r="J156" s="8">
        <f>SUMPRODUCT(SUMIFS(AssessedValuation[100% Ag Building],AssessedValuation[Dist],$C156:$E156,AssessedValuation[Tif_NonTIF],$A$4))</f>
        <v>508940</v>
      </c>
      <c r="K156" s="8">
        <f>SUMPRODUCT(SUMIFS(AssessedValuation[100% Commercial],AssessedValuation[Dist],$C156:$E156,AssessedValuation[Tif_NonTIF],$A$4))</f>
        <v>95940958</v>
      </c>
      <c r="L156" s="8">
        <f>SUMPRODUCT(SUMIFS(AssessedValuation[100% Industrial],AssessedValuation[Dist],$C156:$E156,AssessedValuation[Tif_NonTIF],$A$4))</f>
        <v>34245647</v>
      </c>
      <c r="M156" s="8">
        <f>SUMPRODUCT(SUMIFS(AssessedValuation[100% Reserved],AssessedValuation[Dist],$C156:$E156,AssessedValuation[Tif_NonTIF],$A$4))</f>
        <v>0</v>
      </c>
      <c r="N156" s="8">
        <f>SUMPRODUCT(SUMIFS(AssessedValuation[100% Reserved3],AssessedValuation[Dist],$C156,AssessedValuation[Tif_NonTIF],$A$4))</f>
        <v>0</v>
      </c>
      <c r="O156" s="8">
        <f>SUMPRODUCT(SUMIFS(AssessedValuation[100% Railroads],AssessedValuation[Dist],$C156:$E156,AssessedValuation[Tif_NonTIF],$A$4))</f>
        <v>10550189</v>
      </c>
      <c r="P156" s="8">
        <f>SUMPRODUCT(SUMIFS(AssessedValuation[100% Utilities],AssessedValuation[Dist],$C156:$E156,AssessedValuation[Tif_NonTIF],$A$4))</f>
        <v>1664230</v>
      </c>
      <c r="Q156" s="8">
        <f>SUMPRODUCT(SUMIFS(AssessedValuation[100% Other],AssessedValuation[Dist],$C156:$E156,AssessedValuation[Tif_NonTIF],$A$4))</f>
        <v>0</v>
      </c>
      <c r="R156" s="8">
        <f>SUMPRODUCT(SUMIFS(AssessedValuation[100% Gross],AssessedValuation[Dist],$C156:$E156,AssessedValuation[Tif_NonTIF],$A$4))</f>
        <v>570100549</v>
      </c>
      <c r="S156" s="8">
        <f>SUMPRODUCT(SUMIFS(AssessedValuation[100% Military Exempt],AssessedValuation[Dist],$C156:$E156,AssessedValuation[Tif_NonTIF],$A$4))</f>
        <v>926000</v>
      </c>
      <c r="T156" s="8">
        <f>SUMPRODUCT(SUMIFS(AssessedValuation[100% Net],AssessedValuation[Dist],$C156:$E156,AssessedValuation[Tif_NonTIF],$A$4))</f>
        <v>569174549</v>
      </c>
      <c r="U156" s="8">
        <f>SUMPRODUCT(SUMIFS(AssessedValuation[100% Gas &amp; Elec Utilities],AssessedValuation[Dist],$C156:$E156,AssessedValuation[Tif_NonTIF],$A$4))</f>
        <v>227807198</v>
      </c>
      <c r="V156" s="8">
        <f t="shared" si="2"/>
        <v>796981747</v>
      </c>
    </row>
    <row r="157" spans="1:22" x14ac:dyDescent="0.25">
      <c r="A157">
        <v>2024</v>
      </c>
      <c r="B157" t="s">
        <v>1042</v>
      </c>
      <c r="C157" t="s">
        <v>1344</v>
      </c>
      <c r="D157" t="s">
        <v>1756</v>
      </c>
      <c r="E157" t="s">
        <v>1756</v>
      </c>
      <c r="F157" t="s">
        <v>1344</v>
      </c>
      <c r="G157" t="s">
        <v>1345</v>
      </c>
      <c r="H157" s="8">
        <f>SUMPRODUCT(SUMIFS(AssessedValuation[100% Residential],AssessedValuation[Dist],$C157:$E157,AssessedValuation[Tif_NonTIF],$A$4))</f>
        <v>96830651</v>
      </c>
      <c r="I157" s="8">
        <f>SUMPRODUCT(SUMIFS(AssessedValuation[100% Ag Land],AssessedValuation[Dist],$C157:$E157,AssessedValuation[Tif_NonTIF],$A$4))</f>
        <v>99137019</v>
      </c>
      <c r="J157" s="8">
        <f>SUMPRODUCT(SUMIFS(AssessedValuation[100% Ag Building],AssessedValuation[Dist],$C157:$E157,AssessedValuation[Tif_NonTIF],$A$4))</f>
        <v>13179650</v>
      </c>
      <c r="K157" s="8">
        <f>SUMPRODUCT(SUMIFS(AssessedValuation[100% Commercial],AssessedValuation[Dist],$C157:$E157,AssessedValuation[Tif_NonTIF],$A$4))</f>
        <v>9144185</v>
      </c>
      <c r="L157" s="8">
        <f>SUMPRODUCT(SUMIFS(AssessedValuation[100% Industrial],AssessedValuation[Dist],$C157:$E157,AssessedValuation[Tif_NonTIF],$A$4))</f>
        <v>2922020</v>
      </c>
      <c r="M157" s="8">
        <f>SUMPRODUCT(SUMIFS(AssessedValuation[100% Reserved],AssessedValuation[Dist],$C157:$E157,AssessedValuation[Tif_NonTIF],$A$4))</f>
        <v>0</v>
      </c>
      <c r="N157" s="8">
        <f>SUMPRODUCT(SUMIFS(AssessedValuation[100% Reserved3],AssessedValuation[Dist],$C157,AssessedValuation[Tif_NonTIF],$A$4))</f>
        <v>0</v>
      </c>
      <c r="O157" s="8">
        <f>SUMPRODUCT(SUMIFS(AssessedValuation[100% Railroads],AssessedValuation[Dist],$C157:$E157,AssessedValuation[Tif_NonTIF],$A$4))</f>
        <v>78742</v>
      </c>
      <c r="P157" s="8">
        <f>SUMPRODUCT(SUMIFS(AssessedValuation[100% Utilities],AssessedValuation[Dist],$C157:$E157,AssessedValuation[Tif_NonTIF],$A$4))</f>
        <v>39425614</v>
      </c>
      <c r="Q157" s="8">
        <f>SUMPRODUCT(SUMIFS(AssessedValuation[100% Other],AssessedValuation[Dist],$C157:$E157,AssessedValuation[Tif_NonTIF],$A$4))</f>
        <v>0</v>
      </c>
      <c r="R157" s="8">
        <f>SUMPRODUCT(SUMIFS(AssessedValuation[100% Gross],AssessedValuation[Dist],$C157:$E157,AssessedValuation[Tif_NonTIF],$A$4))</f>
        <v>260717881</v>
      </c>
      <c r="S157" s="8">
        <f>SUMPRODUCT(SUMIFS(AssessedValuation[100% Military Exempt],AssessedValuation[Dist],$C157:$E157,AssessedValuation[Tif_NonTIF],$A$4))</f>
        <v>144456</v>
      </c>
      <c r="T157" s="8">
        <f>SUMPRODUCT(SUMIFS(AssessedValuation[100% Net],AssessedValuation[Dist],$C157:$E157,AssessedValuation[Tif_NonTIF],$A$4))</f>
        <v>260573425</v>
      </c>
      <c r="U157" s="8">
        <f>SUMPRODUCT(SUMIFS(AssessedValuation[100% Gas &amp; Elec Utilities],AssessedValuation[Dist],$C157:$E157,AssessedValuation[Tif_NonTIF],$A$4))</f>
        <v>25849148</v>
      </c>
      <c r="V157" s="8">
        <f t="shared" si="2"/>
        <v>286422573</v>
      </c>
    </row>
    <row r="158" spans="1:22" x14ac:dyDescent="0.25">
      <c r="A158">
        <v>2024</v>
      </c>
      <c r="B158" t="s">
        <v>1036</v>
      </c>
      <c r="C158" t="s">
        <v>1346</v>
      </c>
      <c r="D158" t="s">
        <v>1756</v>
      </c>
      <c r="E158" t="s">
        <v>1756</v>
      </c>
      <c r="F158" t="s">
        <v>1346</v>
      </c>
      <c r="G158" t="s">
        <v>1347</v>
      </c>
      <c r="H158" s="8">
        <f>SUMPRODUCT(SUMIFS(AssessedValuation[100% Residential],AssessedValuation[Dist],$C158:$E158,AssessedValuation[Tif_NonTIF],$A$4))</f>
        <v>140026270</v>
      </c>
      <c r="I158" s="8">
        <f>SUMPRODUCT(SUMIFS(AssessedValuation[100% Ag Land],AssessedValuation[Dist],$C158:$E158,AssessedValuation[Tif_NonTIF],$A$4))</f>
        <v>138167960</v>
      </c>
      <c r="J158" s="8">
        <f>SUMPRODUCT(SUMIFS(AssessedValuation[100% Ag Building],AssessedValuation[Dist],$C158:$E158,AssessedValuation[Tif_NonTIF],$A$4))</f>
        <v>7759570</v>
      </c>
      <c r="K158" s="8">
        <f>SUMPRODUCT(SUMIFS(AssessedValuation[100% Commercial],AssessedValuation[Dist],$C158:$E158,AssessedValuation[Tif_NonTIF],$A$4))</f>
        <v>19121199</v>
      </c>
      <c r="L158" s="8">
        <f>SUMPRODUCT(SUMIFS(AssessedValuation[100% Industrial],AssessedValuation[Dist],$C158:$E158,AssessedValuation[Tif_NonTIF],$A$4))</f>
        <v>2780</v>
      </c>
      <c r="M158" s="8">
        <f>SUMPRODUCT(SUMIFS(AssessedValuation[100% Reserved],AssessedValuation[Dist],$C158:$E158,AssessedValuation[Tif_NonTIF],$A$4))</f>
        <v>0</v>
      </c>
      <c r="N158" s="8">
        <f>SUMPRODUCT(SUMIFS(AssessedValuation[100% Reserved3],AssessedValuation[Dist],$C158,AssessedValuation[Tif_NonTIF],$A$4))</f>
        <v>0</v>
      </c>
      <c r="O158" s="8">
        <f>SUMPRODUCT(SUMIFS(AssessedValuation[100% Railroads],AssessedValuation[Dist],$C158:$E158,AssessedValuation[Tif_NonTIF],$A$4))</f>
        <v>0</v>
      </c>
      <c r="P158" s="8">
        <f>SUMPRODUCT(SUMIFS(AssessedValuation[100% Utilities],AssessedValuation[Dist],$C158:$E158,AssessedValuation[Tif_NonTIF],$A$4))</f>
        <v>1928008</v>
      </c>
      <c r="Q158" s="8">
        <f>SUMPRODUCT(SUMIFS(AssessedValuation[100% Other],AssessedValuation[Dist],$C158:$E158,AssessedValuation[Tif_NonTIF],$A$4))</f>
        <v>0</v>
      </c>
      <c r="R158" s="8">
        <f>SUMPRODUCT(SUMIFS(AssessedValuation[100% Gross],AssessedValuation[Dist],$C158:$E158,AssessedValuation[Tif_NonTIF],$A$4))</f>
        <v>307005787</v>
      </c>
      <c r="S158" s="8">
        <f>SUMPRODUCT(SUMIFS(AssessedValuation[100% Military Exempt],AssessedValuation[Dist],$C158:$E158,AssessedValuation[Tif_NonTIF],$A$4))</f>
        <v>188904</v>
      </c>
      <c r="T158" s="8">
        <f>SUMPRODUCT(SUMIFS(AssessedValuation[100% Net],AssessedValuation[Dist],$C158:$E158,AssessedValuation[Tif_NonTIF],$A$4))</f>
        <v>306816883</v>
      </c>
      <c r="U158" s="8">
        <f>SUMPRODUCT(SUMIFS(AssessedValuation[100% Gas &amp; Elec Utilities],AssessedValuation[Dist],$C158:$E158,AssessedValuation[Tif_NonTIF],$A$4))</f>
        <v>9965654</v>
      </c>
      <c r="V158" s="8">
        <f t="shared" si="2"/>
        <v>316782537</v>
      </c>
    </row>
    <row r="159" spans="1:22" x14ac:dyDescent="0.25">
      <c r="A159">
        <v>2024</v>
      </c>
      <c r="B159" t="s">
        <v>1026</v>
      </c>
      <c r="C159" t="s">
        <v>1348</v>
      </c>
      <c r="D159" t="s">
        <v>1756</v>
      </c>
      <c r="E159" t="s">
        <v>1756</v>
      </c>
      <c r="F159" t="s">
        <v>1348</v>
      </c>
      <c r="G159" t="s">
        <v>1349</v>
      </c>
      <c r="H159" s="8">
        <f>SUMPRODUCT(SUMIFS(AssessedValuation[100% Residential],AssessedValuation[Dist],$C159:$E159,AssessedValuation[Tif_NonTIF],$A$4))</f>
        <v>642810577</v>
      </c>
      <c r="I159" s="8">
        <f>SUMPRODUCT(SUMIFS(AssessedValuation[100% Ag Land],AssessedValuation[Dist],$C159:$E159,AssessedValuation[Tif_NonTIF],$A$4))</f>
        <v>67199272</v>
      </c>
      <c r="J159" s="8">
        <f>SUMPRODUCT(SUMIFS(AssessedValuation[100% Ag Building],AssessedValuation[Dist],$C159:$E159,AssessedValuation[Tif_NonTIF],$A$4))</f>
        <v>2662120</v>
      </c>
      <c r="K159" s="8">
        <f>SUMPRODUCT(SUMIFS(AssessedValuation[100% Commercial],AssessedValuation[Dist],$C159:$E159,AssessedValuation[Tif_NonTIF],$A$4))</f>
        <v>62216963</v>
      </c>
      <c r="L159" s="8">
        <f>SUMPRODUCT(SUMIFS(AssessedValuation[100% Industrial],AssessedValuation[Dist],$C159:$E159,AssessedValuation[Tif_NonTIF],$A$4))</f>
        <v>24068773</v>
      </c>
      <c r="M159" s="8">
        <f>SUMPRODUCT(SUMIFS(AssessedValuation[100% Reserved],AssessedValuation[Dist],$C159:$E159,AssessedValuation[Tif_NonTIF],$A$4))</f>
        <v>0</v>
      </c>
      <c r="N159" s="8">
        <f>SUMPRODUCT(SUMIFS(AssessedValuation[100% Reserved3],AssessedValuation[Dist],$C159,AssessedValuation[Tif_NonTIF],$A$4))</f>
        <v>0</v>
      </c>
      <c r="O159" s="8">
        <f>SUMPRODUCT(SUMIFS(AssessedValuation[100% Railroads],AssessedValuation[Dist],$C159:$E159,AssessedValuation[Tif_NonTIF],$A$4))</f>
        <v>17352005</v>
      </c>
      <c r="P159" s="8">
        <f>SUMPRODUCT(SUMIFS(AssessedValuation[100% Utilities],AssessedValuation[Dist],$C159:$E159,AssessedValuation[Tif_NonTIF],$A$4))</f>
        <v>9972078</v>
      </c>
      <c r="Q159" s="8">
        <f>SUMPRODUCT(SUMIFS(AssessedValuation[100% Other],AssessedValuation[Dist],$C159:$E159,AssessedValuation[Tif_NonTIF],$A$4))</f>
        <v>81079</v>
      </c>
      <c r="R159" s="8">
        <f>SUMPRODUCT(SUMIFS(AssessedValuation[100% Gross],AssessedValuation[Dist],$C159:$E159,AssessedValuation[Tif_NonTIF],$A$4))</f>
        <v>826362867</v>
      </c>
      <c r="S159" s="8">
        <f>SUMPRODUCT(SUMIFS(AssessedValuation[100% Military Exempt],AssessedValuation[Dist],$C159:$E159,AssessedValuation[Tif_NonTIF],$A$4))</f>
        <v>883628</v>
      </c>
      <c r="T159" s="8">
        <f>SUMPRODUCT(SUMIFS(AssessedValuation[100% Net],AssessedValuation[Dist],$C159:$E159,AssessedValuation[Tif_NonTIF],$A$4))</f>
        <v>825479239</v>
      </c>
      <c r="U159" s="8">
        <f>SUMPRODUCT(SUMIFS(AssessedValuation[100% Gas &amp; Elec Utilities],AssessedValuation[Dist],$C159:$E159,AssessedValuation[Tif_NonTIF],$A$4))</f>
        <v>33680435</v>
      </c>
      <c r="V159" s="8">
        <f t="shared" si="2"/>
        <v>859159674</v>
      </c>
    </row>
    <row r="160" spans="1:22" x14ac:dyDescent="0.25">
      <c r="A160">
        <v>2024</v>
      </c>
      <c r="B160" t="s">
        <v>1031</v>
      </c>
      <c r="C160" t="s">
        <v>1350</v>
      </c>
      <c r="D160" t="s">
        <v>1756</v>
      </c>
      <c r="E160" t="s">
        <v>1756</v>
      </c>
      <c r="F160" t="s">
        <v>1350</v>
      </c>
      <c r="G160" t="s">
        <v>1351</v>
      </c>
      <c r="H160" s="8">
        <f>SUMPRODUCT(SUMIFS(AssessedValuation[100% Residential],AssessedValuation[Dist],$C160:$E160,AssessedValuation[Tif_NonTIF],$A$4))</f>
        <v>180005279</v>
      </c>
      <c r="I160" s="8">
        <f>SUMPRODUCT(SUMIFS(AssessedValuation[100% Ag Land],AssessedValuation[Dist],$C160:$E160,AssessedValuation[Tif_NonTIF],$A$4))</f>
        <v>128003144</v>
      </c>
      <c r="J160" s="8">
        <f>SUMPRODUCT(SUMIFS(AssessedValuation[100% Ag Building],AssessedValuation[Dist],$C160:$E160,AssessedValuation[Tif_NonTIF],$A$4))</f>
        <v>5865872</v>
      </c>
      <c r="K160" s="8">
        <f>SUMPRODUCT(SUMIFS(AssessedValuation[100% Commercial],AssessedValuation[Dist],$C160:$E160,AssessedValuation[Tif_NonTIF],$A$4))</f>
        <v>26822096</v>
      </c>
      <c r="L160" s="8">
        <f>SUMPRODUCT(SUMIFS(AssessedValuation[100% Industrial],AssessedValuation[Dist],$C160:$E160,AssessedValuation[Tif_NonTIF],$A$4))</f>
        <v>21742743</v>
      </c>
      <c r="M160" s="8">
        <f>SUMPRODUCT(SUMIFS(AssessedValuation[100% Reserved],AssessedValuation[Dist],$C160:$E160,AssessedValuation[Tif_NonTIF],$A$4))</f>
        <v>0</v>
      </c>
      <c r="N160" s="8">
        <f>SUMPRODUCT(SUMIFS(AssessedValuation[100% Reserved3],AssessedValuation[Dist],$C160,AssessedValuation[Tif_NonTIF],$A$4))</f>
        <v>0</v>
      </c>
      <c r="O160" s="8">
        <f>SUMPRODUCT(SUMIFS(AssessedValuation[100% Railroads],AssessedValuation[Dist],$C160:$E160,AssessedValuation[Tif_NonTIF],$A$4))</f>
        <v>24018520</v>
      </c>
      <c r="P160" s="8">
        <f>SUMPRODUCT(SUMIFS(AssessedValuation[100% Utilities],AssessedValuation[Dist],$C160:$E160,AssessedValuation[Tif_NonTIF],$A$4))</f>
        <v>43193173</v>
      </c>
      <c r="Q160" s="8">
        <f>SUMPRODUCT(SUMIFS(AssessedValuation[100% Other],AssessedValuation[Dist],$C160:$E160,AssessedValuation[Tif_NonTIF],$A$4))</f>
        <v>0</v>
      </c>
      <c r="R160" s="8">
        <f>SUMPRODUCT(SUMIFS(AssessedValuation[100% Gross],AssessedValuation[Dist],$C160:$E160,AssessedValuation[Tif_NonTIF],$A$4))</f>
        <v>429650827</v>
      </c>
      <c r="S160" s="8">
        <f>SUMPRODUCT(SUMIFS(AssessedValuation[100% Military Exempt],AssessedValuation[Dist],$C160:$E160,AssessedValuation[Tif_NonTIF],$A$4))</f>
        <v>292616</v>
      </c>
      <c r="T160" s="8">
        <f>SUMPRODUCT(SUMIFS(AssessedValuation[100% Net],AssessedValuation[Dist],$C160:$E160,AssessedValuation[Tif_NonTIF],$A$4))</f>
        <v>429358211</v>
      </c>
      <c r="U160" s="8">
        <f>SUMPRODUCT(SUMIFS(AssessedValuation[100% Gas &amp; Elec Utilities],AssessedValuation[Dist],$C160:$E160,AssessedValuation[Tif_NonTIF],$A$4))</f>
        <v>54141437</v>
      </c>
      <c r="V160" s="8">
        <f t="shared" si="2"/>
        <v>483499648</v>
      </c>
    </row>
    <row r="161" spans="1:22" x14ac:dyDescent="0.25">
      <c r="A161">
        <v>2024</v>
      </c>
      <c r="B161" t="s">
        <v>1033</v>
      </c>
      <c r="C161" t="s">
        <v>1352</v>
      </c>
      <c r="D161" t="s">
        <v>1756</v>
      </c>
      <c r="E161" t="s">
        <v>1756</v>
      </c>
      <c r="F161" t="s">
        <v>1352</v>
      </c>
      <c r="G161" t="s">
        <v>1353</v>
      </c>
      <c r="H161" s="8">
        <f>SUMPRODUCT(SUMIFS(AssessedValuation[100% Residential],AssessedValuation[Dist],$C161:$E161,AssessedValuation[Tif_NonTIF],$A$4))</f>
        <v>77972178</v>
      </c>
      <c r="I161" s="8">
        <f>SUMPRODUCT(SUMIFS(AssessedValuation[100% Ag Land],AssessedValuation[Dist],$C161:$E161,AssessedValuation[Tif_NonTIF],$A$4))</f>
        <v>32296763</v>
      </c>
      <c r="J161" s="8">
        <f>SUMPRODUCT(SUMIFS(AssessedValuation[100% Ag Building],AssessedValuation[Dist],$C161:$E161,AssessedValuation[Tif_NonTIF],$A$4))</f>
        <v>2061947</v>
      </c>
      <c r="K161" s="8">
        <f>SUMPRODUCT(SUMIFS(AssessedValuation[100% Commercial],AssessedValuation[Dist],$C161:$E161,AssessedValuation[Tif_NonTIF],$A$4))</f>
        <v>13889197</v>
      </c>
      <c r="L161" s="8">
        <f>SUMPRODUCT(SUMIFS(AssessedValuation[100% Industrial],AssessedValuation[Dist],$C161:$E161,AssessedValuation[Tif_NonTIF],$A$4))</f>
        <v>2920706</v>
      </c>
      <c r="M161" s="8">
        <f>SUMPRODUCT(SUMIFS(AssessedValuation[100% Reserved],AssessedValuation[Dist],$C161:$E161,AssessedValuation[Tif_NonTIF],$A$4))</f>
        <v>0</v>
      </c>
      <c r="N161" s="8">
        <f>SUMPRODUCT(SUMIFS(AssessedValuation[100% Reserved3],AssessedValuation[Dist],$C161,AssessedValuation[Tif_NonTIF],$A$4))</f>
        <v>0</v>
      </c>
      <c r="O161" s="8">
        <f>SUMPRODUCT(SUMIFS(AssessedValuation[100% Railroads],AssessedValuation[Dist],$C161:$E161,AssessedValuation[Tif_NonTIF],$A$4))</f>
        <v>0</v>
      </c>
      <c r="P161" s="8">
        <f>SUMPRODUCT(SUMIFS(AssessedValuation[100% Utilities],AssessedValuation[Dist],$C161:$E161,AssessedValuation[Tif_NonTIF],$A$4))</f>
        <v>1446657</v>
      </c>
      <c r="Q161" s="8">
        <f>SUMPRODUCT(SUMIFS(AssessedValuation[100% Other],AssessedValuation[Dist],$C161:$E161,AssessedValuation[Tif_NonTIF],$A$4))</f>
        <v>0</v>
      </c>
      <c r="R161" s="8">
        <f>SUMPRODUCT(SUMIFS(AssessedValuation[100% Gross],AssessedValuation[Dist],$C161:$E161,AssessedValuation[Tif_NonTIF],$A$4))</f>
        <v>130587448</v>
      </c>
      <c r="S161" s="8">
        <f>SUMPRODUCT(SUMIFS(AssessedValuation[100% Military Exempt],AssessedValuation[Dist],$C161:$E161,AssessedValuation[Tif_NonTIF],$A$4))</f>
        <v>174088</v>
      </c>
      <c r="T161" s="8">
        <f>SUMPRODUCT(SUMIFS(AssessedValuation[100% Net],AssessedValuation[Dist],$C161:$E161,AssessedValuation[Tif_NonTIF],$A$4))</f>
        <v>130413360</v>
      </c>
      <c r="U161" s="8">
        <f>SUMPRODUCT(SUMIFS(AssessedValuation[100% Gas &amp; Elec Utilities],AssessedValuation[Dist],$C161:$E161,AssessedValuation[Tif_NonTIF],$A$4))</f>
        <v>2970990</v>
      </c>
      <c r="V161" s="8">
        <f t="shared" si="2"/>
        <v>133384350</v>
      </c>
    </row>
    <row r="162" spans="1:22" x14ac:dyDescent="0.25">
      <c r="A162">
        <v>2024</v>
      </c>
      <c r="B162" t="s">
        <v>1039</v>
      </c>
      <c r="C162" t="s">
        <v>1354</v>
      </c>
      <c r="D162" t="s">
        <v>1756</v>
      </c>
      <c r="E162" t="s">
        <v>1756</v>
      </c>
      <c r="F162" t="s">
        <v>1354</v>
      </c>
      <c r="G162" t="s">
        <v>1355</v>
      </c>
      <c r="H162" s="8">
        <f>SUMPRODUCT(SUMIFS(AssessedValuation[100% Residential],AssessedValuation[Dist],$C162:$E162,AssessedValuation[Tif_NonTIF],$A$4))</f>
        <v>70172970</v>
      </c>
      <c r="I162" s="8">
        <f>SUMPRODUCT(SUMIFS(AssessedValuation[100% Ag Land],AssessedValuation[Dist],$C162:$E162,AssessedValuation[Tif_NonTIF],$A$4))</f>
        <v>124714797</v>
      </c>
      <c r="J162" s="8">
        <f>SUMPRODUCT(SUMIFS(AssessedValuation[100% Ag Building],AssessedValuation[Dist],$C162:$E162,AssessedValuation[Tif_NonTIF],$A$4))</f>
        <v>4705762</v>
      </c>
      <c r="K162" s="8">
        <f>SUMPRODUCT(SUMIFS(AssessedValuation[100% Commercial],AssessedValuation[Dist],$C162:$E162,AssessedValuation[Tif_NonTIF],$A$4))</f>
        <v>20925236</v>
      </c>
      <c r="L162" s="8">
        <f>SUMPRODUCT(SUMIFS(AssessedValuation[100% Industrial],AssessedValuation[Dist],$C162:$E162,AssessedValuation[Tif_NonTIF],$A$4))</f>
        <v>4435448</v>
      </c>
      <c r="M162" s="8">
        <f>SUMPRODUCT(SUMIFS(AssessedValuation[100% Reserved],AssessedValuation[Dist],$C162:$E162,AssessedValuation[Tif_NonTIF],$A$4))</f>
        <v>0</v>
      </c>
      <c r="N162" s="8">
        <f>SUMPRODUCT(SUMIFS(AssessedValuation[100% Reserved3],AssessedValuation[Dist],$C162,AssessedValuation[Tif_NonTIF],$A$4))</f>
        <v>0</v>
      </c>
      <c r="O162" s="8">
        <f>SUMPRODUCT(SUMIFS(AssessedValuation[100% Railroads],AssessedValuation[Dist],$C162:$E162,AssessedValuation[Tif_NonTIF],$A$4))</f>
        <v>20951778</v>
      </c>
      <c r="P162" s="8">
        <f>SUMPRODUCT(SUMIFS(AssessedValuation[100% Utilities],AssessedValuation[Dist],$C162:$E162,AssessedValuation[Tif_NonTIF],$A$4))</f>
        <v>802445</v>
      </c>
      <c r="Q162" s="8">
        <f>SUMPRODUCT(SUMIFS(AssessedValuation[100% Other],AssessedValuation[Dist],$C162:$E162,AssessedValuation[Tif_NonTIF],$A$4))</f>
        <v>0</v>
      </c>
      <c r="R162" s="8">
        <f>SUMPRODUCT(SUMIFS(AssessedValuation[100% Gross],AssessedValuation[Dist],$C162:$E162,AssessedValuation[Tif_NonTIF],$A$4))</f>
        <v>246708436</v>
      </c>
      <c r="S162" s="8">
        <f>SUMPRODUCT(SUMIFS(AssessedValuation[100% Military Exempt],AssessedValuation[Dist],$C162:$E162,AssessedValuation[Tif_NonTIF],$A$4))</f>
        <v>218159</v>
      </c>
      <c r="T162" s="8">
        <f>SUMPRODUCT(SUMIFS(AssessedValuation[100% Net],AssessedValuation[Dist],$C162:$E162,AssessedValuation[Tif_NonTIF],$A$4))</f>
        <v>246490277</v>
      </c>
      <c r="U162" s="8">
        <f>SUMPRODUCT(SUMIFS(AssessedValuation[100% Gas &amp; Elec Utilities],AssessedValuation[Dist],$C162:$E162,AssessedValuation[Tif_NonTIF],$A$4))</f>
        <v>9560478</v>
      </c>
      <c r="V162" s="8">
        <f t="shared" si="2"/>
        <v>256050755</v>
      </c>
    </row>
    <row r="163" spans="1:22" x14ac:dyDescent="0.25">
      <c r="A163">
        <v>2024</v>
      </c>
      <c r="B163" t="s">
        <v>1036</v>
      </c>
      <c r="C163" t="s">
        <v>1356</v>
      </c>
      <c r="D163" t="s">
        <v>1756</v>
      </c>
      <c r="E163" t="s">
        <v>1756</v>
      </c>
      <c r="F163" t="s">
        <v>1356</v>
      </c>
      <c r="G163" t="s">
        <v>1357</v>
      </c>
      <c r="H163" s="8">
        <f>SUMPRODUCT(SUMIFS(AssessedValuation[100% Residential],AssessedValuation[Dist],$C163:$E163,AssessedValuation[Tif_NonTIF],$A$4))</f>
        <v>281026479</v>
      </c>
      <c r="I163" s="8">
        <f>SUMPRODUCT(SUMIFS(AssessedValuation[100% Ag Land],AssessedValuation[Dist],$C163:$E163,AssessedValuation[Tif_NonTIF],$A$4))</f>
        <v>99571930</v>
      </c>
      <c r="J163" s="8">
        <f>SUMPRODUCT(SUMIFS(AssessedValuation[100% Ag Building],AssessedValuation[Dist],$C163:$E163,AssessedValuation[Tif_NonTIF],$A$4))</f>
        <v>4992520</v>
      </c>
      <c r="K163" s="8">
        <f>SUMPRODUCT(SUMIFS(AssessedValuation[100% Commercial],AssessedValuation[Dist],$C163:$E163,AssessedValuation[Tif_NonTIF],$A$4))</f>
        <v>24962541</v>
      </c>
      <c r="L163" s="8">
        <f>SUMPRODUCT(SUMIFS(AssessedValuation[100% Industrial],AssessedValuation[Dist],$C163:$E163,AssessedValuation[Tif_NonTIF],$A$4))</f>
        <v>1182520</v>
      </c>
      <c r="M163" s="8">
        <f>SUMPRODUCT(SUMIFS(AssessedValuation[100% Reserved],AssessedValuation[Dist],$C163:$E163,AssessedValuation[Tif_NonTIF],$A$4))</f>
        <v>0</v>
      </c>
      <c r="N163" s="8">
        <f>SUMPRODUCT(SUMIFS(AssessedValuation[100% Reserved3],AssessedValuation[Dist],$C163,AssessedValuation[Tif_NonTIF],$A$4))</f>
        <v>0</v>
      </c>
      <c r="O163" s="8">
        <f>SUMPRODUCT(SUMIFS(AssessedValuation[100% Railroads],AssessedValuation[Dist],$C163:$E163,AssessedValuation[Tif_NonTIF],$A$4))</f>
        <v>0</v>
      </c>
      <c r="P163" s="8">
        <f>SUMPRODUCT(SUMIFS(AssessedValuation[100% Utilities],AssessedValuation[Dist],$C163:$E163,AssessedValuation[Tif_NonTIF],$A$4))</f>
        <v>2727487</v>
      </c>
      <c r="Q163" s="8">
        <f>SUMPRODUCT(SUMIFS(AssessedValuation[100% Other],AssessedValuation[Dist],$C163:$E163,AssessedValuation[Tif_NonTIF],$A$4))</f>
        <v>0</v>
      </c>
      <c r="R163" s="8">
        <f>SUMPRODUCT(SUMIFS(AssessedValuation[100% Gross],AssessedValuation[Dist],$C163:$E163,AssessedValuation[Tif_NonTIF],$A$4))</f>
        <v>414463477</v>
      </c>
      <c r="S163" s="8">
        <f>SUMPRODUCT(SUMIFS(AssessedValuation[100% Military Exempt],AssessedValuation[Dist],$C163:$E163,AssessedValuation[Tif_NonTIF],$A$4))</f>
        <v>316692</v>
      </c>
      <c r="T163" s="8">
        <f>SUMPRODUCT(SUMIFS(AssessedValuation[100% Net],AssessedValuation[Dist],$C163:$E163,AssessedValuation[Tif_NonTIF],$A$4))</f>
        <v>414146785</v>
      </c>
      <c r="U163" s="8">
        <f>SUMPRODUCT(SUMIFS(AssessedValuation[100% Gas &amp; Elec Utilities],AssessedValuation[Dist],$C163:$E163,AssessedValuation[Tif_NonTIF],$A$4))</f>
        <v>22996539</v>
      </c>
      <c r="V163" s="8">
        <f t="shared" si="2"/>
        <v>437143324</v>
      </c>
    </row>
    <row r="164" spans="1:22" x14ac:dyDescent="0.25">
      <c r="A164">
        <v>2024</v>
      </c>
      <c r="B164" t="s">
        <v>1036</v>
      </c>
      <c r="C164" t="s">
        <v>1358</v>
      </c>
      <c r="D164" t="s">
        <v>1756</v>
      </c>
      <c r="E164" t="s">
        <v>1756</v>
      </c>
      <c r="F164" t="s">
        <v>1358</v>
      </c>
      <c r="G164" t="s">
        <v>1359</v>
      </c>
      <c r="H164" s="8">
        <f>SUMPRODUCT(SUMIFS(AssessedValuation[100% Residential],AssessedValuation[Dist],$C164:$E164,AssessedValuation[Tif_NonTIF],$A$4))</f>
        <v>914111567</v>
      </c>
      <c r="I164" s="8">
        <f>SUMPRODUCT(SUMIFS(AssessedValuation[100% Ag Land],AssessedValuation[Dist],$C164:$E164,AssessedValuation[Tif_NonTIF],$A$4))</f>
        <v>241122826</v>
      </c>
      <c r="J164" s="8">
        <f>SUMPRODUCT(SUMIFS(AssessedValuation[100% Ag Building],AssessedValuation[Dist],$C164:$E164,AssessedValuation[Tif_NonTIF],$A$4))</f>
        <v>26356200</v>
      </c>
      <c r="K164" s="8">
        <f>SUMPRODUCT(SUMIFS(AssessedValuation[100% Commercial],AssessedValuation[Dist],$C164:$E164,AssessedValuation[Tif_NonTIF],$A$4))</f>
        <v>159771244</v>
      </c>
      <c r="L164" s="8">
        <f>SUMPRODUCT(SUMIFS(AssessedValuation[100% Industrial],AssessedValuation[Dist],$C164:$E164,AssessedValuation[Tif_NonTIF],$A$4))</f>
        <v>65437235</v>
      </c>
      <c r="M164" s="8">
        <f>SUMPRODUCT(SUMIFS(AssessedValuation[100% Reserved],AssessedValuation[Dist],$C164:$E164,AssessedValuation[Tif_NonTIF],$A$4))</f>
        <v>0</v>
      </c>
      <c r="N164" s="8">
        <f>SUMPRODUCT(SUMIFS(AssessedValuation[100% Reserved3],AssessedValuation[Dist],$C164,AssessedValuation[Tif_NonTIF],$A$4))</f>
        <v>0</v>
      </c>
      <c r="O164" s="8">
        <f>SUMPRODUCT(SUMIFS(AssessedValuation[100% Railroads],AssessedValuation[Dist],$C164:$E164,AssessedValuation[Tif_NonTIF],$A$4))</f>
        <v>33036808</v>
      </c>
      <c r="P164" s="8">
        <f>SUMPRODUCT(SUMIFS(AssessedValuation[100% Utilities],AssessedValuation[Dist],$C164:$E164,AssessedValuation[Tif_NonTIF],$A$4))</f>
        <v>3784191</v>
      </c>
      <c r="Q164" s="8">
        <f>SUMPRODUCT(SUMIFS(AssessedValuation[100% Other],AssessedValuation[Dist],$C164:$E164,AssessedValuation[Tif_NonTIF],$A$4))</f>
        <v>0</v>
      </c>
      <c r="R164" s="8">
        <f>SUMPRODUCT(SUMIFS(AssessedValuation[100% Gross],AssessedValuation[Dist],$C164:$E164,AssessedValuation[Tif_NonTIF],$A$4))</f>
        <v>1443620071</v>
      </c>
      <c r="S164" s="8">
        <f>SUMPRODUCT(SUMIFS(AssessedValuation[100% Military Exempt],AssessedValuation[Dist],$C164:$E164,AssessedValuation[Tif_NonTIF],$A$4))</f>
        <v>948224</v>
      </c>
      <c r="T164" s="8">
        <f>SUMPRODUCT(SUMIFS(AssessedValuation[100% Net],AssessedValuation[Dist],$C164:$E164,AssessedValuation[Tif_NonTIF],$A$4))</f>
        <v>1442671847</v>
      </c>
      <c r="U164" s="8">
        <f>SUMPRODUCT(SUMIFS(AssessedValuation[100% Gas &amp; Elec Utilities],AssessedValuation[Dist],$C164:$E164,AssessedValuation[Tif_NonTIF],$A$4))</f>
        <v>58944348</v>
      </c>
      <c r="V164" s="8">
        <f t="shared" si="2"/>
        <v>1501616195</v>
      </c>
    </row>
    <row r="165" spans="1:22" x14ac:dyDescent="0.25">
      <c r="A165">
        <v>2024</v>
      </c>
      <c r="B165" t="s">
        <v>1033</v>
      </c>
      <c r="C165" t="s">
        <v>1360</v>
      </c>
      <c r="D165" t="s">
        <v>1756</v>
      </c>
      <c r="E165" t="s">
        <v>1756</v>
      </c>
      <c r="F165" t="s">
        <v>1360</v>
      </c>
      <c r="G165" t="s">
        <v>1361</v>
      </c>
      <c r="H165" s="8">
        <f>SUMPRODUCT(SUMIFS(AssessedValuation[100% Residential],AssessedValuation[Dist],$C165:$E165,AssessedValuation[Tif_NonTIF],$A$4))</f>
        <v>98144484</v>
      </c>
      <c r="I165" s="8">
        <f>SUMPRODUCT(SUMIFS(AssessedValuation[100% Ag Land],AssessedValuation[Dist],$C165:$E165,AssessedValuation[Tif_NonTIF],$A$4))</f>
        <v>100230283</v>
      </c>
      <c r="J165" s="8">
        <f>SUMPRODUCT(SUMIFS(AssessedValuation[100% Ag Building],AssessedValuation[Dist],$C165:$E165,AssessedValuation[Tif_NonTIF],$A$4))</f>
        <v>7336750</v>
      </c>
      <c r="K165" s="8">
        <f>SUMPRODUCT(SUMIFS(AssessedValuation[100% Commercial],AssessedValuation[Dist],$C165:$E165,AssessedValuation[Tif_NonTIF],$A$4))</f>
        <v>8776840</v>
      </c>
      <c r="L165" s="8">
        <f>SUMPRODUCT(SUMIFS(AssessedValuation[100% Industrial],AssessedValuation[Dist],$C165:$E165,AssessedValuation[Tif_NonTIF],$A$4))</f>
        <v>25548354</v>
      </c>
      <c r="M165" s="8">
        <f>SUMPRODUCT(SUMIFS(AssessedValuation[100% Reserved],AssessedValuation[Dist],$C165:$E165,AssessedValuation[Tif_NonTIF],$A$4))</f>
        <v>0</v>
      </c>
      <c r="N165" s="8">
        <f>SUMPRODUCT(SUMIFS(AssessedValuation[100% Reserved3],AssessedValuation[Dist],$C165,AssessedValuation[Tif_NonTIF],$A$4))</f>
        <v>0</v>
      </c>
      <c r="O165" s="8">
        <f>SUMPRODUCT(SUMIFS(AssessedValuation[100% Railroads],AssessedValuation[Dist],$C165:$E165,AssessedValuation[Tif_NonTIF],$A$4))</f>
        <v>0</v>
      </c>
      <c r="P165" s="8">
        <f>SUMPRODUCT(SUMIFS(AssessedValuation[100% Utilities],AssessedValuation[Dist],$C165:$E165,AssessedValuation[Tif_NonTIF],$A$4))</f>
        <v>704314</v>
      </c>
      <c r="Q165" s="8">
        <f>SUMPRODUCT(SUMIFS(AssessedValuation[100% Other],AssessedValuation[Dist],$C165:$E165,AssessedValuation[Tif_NonTIF],$A$4))</f>
        <v>0</v>
      </c>
      <c r="R165" s="8">
        <f>SUMPRODUCT(SUMIFS(AssessedValuation[100% Gross],AssessedValuation[Dist],$C165:$E165,AssessedValuation[Tif_NonTIF],$A$4))</f>
        <v>240741025</v>
      </c>
      <c r="S165" s="8">
        <f>SUMPRODUCT(SUMIFS(AssessedValuation[100% Military Exempt],AssessedValuation[Dist],$C165:$E165,AssessedValuation[Tif_NonTIF],$A$4))</f>
        <v>201896</v>
      </c>
      <c r="T165" s="8">
        <f>SUMPRODUCT(SUMIFS(AssessedValuation[100% Net],AssessedValuation[Dist],$C165:$E165,AssessedValuation[Tif_NonTIF],$A$4))</f>
        <v>240539129</v>
      </c>
      <c r="U165" s="8">
        <f>SUMPRODUCT(SUMIFS(AssessedValuation[100% Gas &amp; Elec Utilities],AssessedValuation[Dist],$C165:$E165,AssessedValuation[Tif_NonTIF],$A$4))</f>
        <v>7876221</v>
      </c>
      <c r="V165" s="8">
        <f t="shared" si="2"/>
        <v>248415350</v>
      </c>
    </row>
    <row r="166" spans="1:22" x14ac:dyDescent="0.25">
      <c r="A166">
        <v>2024</v>
      </c>
      <c r="B166" t="s">
        <v>1033</v>
      </c>
      <c r="C166" t="s">
        <v>1362</v>
      </c>
      <c r="D166" t="s">
        <v>1756</v>
      </c>
      <c r="E166" t="s">
        <v>1756</v>
      </c>
      <c r="F166" t="s">
        <v>1362</v>
      </c>
      <c r="G166" t="s">
        <v>1363</v>
      </c>
      <c r="H166" s="8">
        <f>SUMPRODUCT(SUMIFS(AssessedValuation[100% Residential],AssessedValuation[Dist],$C166:$E166,AssessedValuation[Tif_NonTIF],$A$4))</f>
        <v>1418017329</v>
      </c>
      <c r="I166" s="8">
        <f>SUMPRODUCT(SUMIFS(AssessedValuation[100% Ag Land],AssessedValuation[Dist],$C166:$E166,AssessedValuation[Tif_NonTIF],$A$4))</f>
        <v>28571005</v>
      </c>
      <c r="J166" s="8">
        <f>SUMPRODUCT(SUMIFS(AssessedValuation[100% Ag Building],AssessedValuation[Dist],$C166:$E166,AssessedValuation[Tif_NonTIF],$A$4))</f>
        <v>8547494</v>
      </c>
      <c r="K166" s="8">
        <f>SUMPRODUCT(SUMIFS(AssessedValuation[100% Commercial],AssessedValuation[Dist],$C166:$E166,AssessedValuation[Tif_NonTIF],$A$4))</f>
        <v>586812735</v>
      </c>
      <c r="L166" s="8">
        <f>SUMPRODUCT(SUMIFS(AssessedValuation[100% Industrial],AssessedValuation[Dist],$C166:$E166,AssessedValuation[Tif_NonTIF],$A$4))</f>
        <v>107766912</v>
      </c>
      <c r="M166" s="8">
        <f>SUMPRODUCT(SUMIFS(AssessedValuation[100% Reserved],AssessedValuation[Dist],$C166:$E166,AssessedValuation[Tif_NonTIF],$A$4))</f>
        <v>0</v>
      </c>
      <c r="N166" s="8">
        <f>SUMPRODUCT(SUMIFS(AssessedValuation[100% Reserved3],AssessedValuation[Dist],$C166,AssessedValuation[Tif_NonTIF],$A$4))</f>
        <v>0</v>
      </c>
      <c r="O166" s="8">
        <f>SUMPRODUCT(SUMIFS(AssessedValuation[100% Railroads],AssessedValuation[Dist],$C166:$E166,AssessedValuation[Tif_NonTIF],$A$4))</f>
        <v>8551410</v>
      </c>
      <c r="P166" s="8">
        <f>SUMPRODUCT(SUMIFS(AssessedValuation[100% Utilities],AssessedValuation[Dist],$C166:$E166,AssessedValuation[Tif_NonTIF],$A$4))</f>
        <v>22457361</v>
      </c>
      <c r="Q166" s="8">
        <f>SUMPRODUCT(SUMIFS(AssessedValuation[100% Other],AssessedValuation[Dist],$C166:$E166,AssessedValuation[Tif_NonTIF],$A$4))</f>
        <v>0</v>
      </c>
      <c r="R166" s="8">
        <f>SUMPRODUCT(SUMIFS(AssessedValuation[100% Gross],AssessedValuation[Dist],$C166:$E166,AssessedValuation[Tif_NonTIF],$A$4))</f>
        <v>2180724246</v>
      </c>
      <c r="S166" s="8">
        <f>SUMPRODUCT(SUMIFS(AssessedValuation[100% Military Exempt],AssessedValuation[Dist],$C166:$E166,AssessedValuation[Tif_NonTIF],$A$4))</f>
        <v>1420484</v>
      </c>
      <c r="T166" s="8">
        <f>SUMPRODUCT(SUMIFS(AssessedValuation[100% Net],AssessedValuation[Dist],$C166:$E166,AssessedValuation[Tif_NonTIF],$A$4))</f>
        <v>2179303762</v>
      </c>
      <c r="U166" s="8">
        <f>SUMPRODUCT(SUMIFS(AssessedValuation[100% Gas &amp; Elec Utilities],AssessedValuation[Dist],$C166:$E166,AssessedValuation[Tif_NonTIF],$A$4))</f>
        <v>2353131012</v>
      </c>
      <c r="V166" s="8">
        <f t="shared" si="2"/>
        <v>4532434774</v>
      </c>
    </row>
    <row r="167" spans="1:22" x14ac:dyDescent="0.25">
      <c r="A167">
        <v>2024</v>
      </c>
      <c r="B167" t="s">
        <v>1045</v>
      </c>
      <c r="C167" t="s">
        <v>1364</v>
      </c>
      <c r="D167" t="s">
        <v>1756</v>
      </c>
      <c r="E167" t="s">
        <v>1756</v>
      </c>
      <c r="F167" t="s">
        <v>1364</v>
      </c>
      <c r="G167" t="s">
        <v>1365</v>
      </c>
      <c r="H167" s="8">
        <f>SUMPRODUCT(SUMIFS(AssessedValuation[100% Residential],AssessedValuation[Dist],$C167:$E167,AssessedValuation[Tif_NonTIF],$A$4))</f>
        <v>3476118473</v>
      </c>
      <c r="I167" s="8">
        <f>SUMPRODUCT(SUMIFS(AssessedValuation[100% Ag Land],AssessedValuation[Dist],$C167:$E167,AssessedValuation[Tif_NonTIF],$A$4))</f>
        <v>46774922</v>
      </c>
      <c r="J167" s="8">
        <f>SUMPRODUCT(SUMIFS(AssessedValuation[100% Ag Building],AssessedValuation[Dist],$C167:$E167,AssessedValuation[Tif_NonTIF],$A$4))</f>
        <v>1799285</v>
      </c>
      <c r="K167" s="8">
        <f>SUMPRODUCT(SUMIFS(AssessedValuation[100% Commercial],AssessedValuation[Dist],$C167:$E167,AssessedValuation[Tif_NonTIF],$A$4))</f>
        <v>614943007</v>
      </c>
      <c r="L167" s="8">
        <f>SUMPRODUCT(SUMIFS(AssessedValuation[100% Industrial],AssessedValuation[Dist],$C167:$E167,AssessedValuation[Tif_NonTIF],$A$4))</f>
        <v>75193213</v>
      </c>
      <c r="M167" s="8">
        <f>SUMPRODUCT(SUMIFS(AssessedValuation[100% Reserved],AssessedValuation[Dist],$C167:$E167,AssessedValuation[Tif_NonTIF],$A$4))</f>
        <v>0</v>
      </c>
      <c r="N167" s="8">
        <f>SUMPRODUCT(SUMIFS(AssessedValuation[100% Reserved3],AssessedValuation[Dist],$C167,AssessedValuation[Tif_NonTIF],$A$4))</f>
        <v>0</v>
      </c>
      <c r="O167" s="8">
        <f>SUMPRODUCT(SUMIFS(AssessedValuation[100% Railroads],AssessedValuation[Dist],$C167:$E167,AssessedValuation[Tif_NonTIF],$A$4))</f>
        <v>314529</v>
      </c>
      <c r="P167" s="8">
        <f>SUMPRODUCT(SUMIFS(AssessedValuation[100% Utilities],AssessedValuation[Dist],$C167:$E167,AssessedValuation[Tif_NonTIF],$A$4))</f>
        <v>0</v>
      </c>
      <c r="Q167" s="8">
        <f>SUMPRODUCT(SUMIFS(AssessedValuation[100% Other],AssessedValuation[Dist],$C167:$E167,AssessedValuation[Tif_NonTIF],$A$4))</f>
        <v>0</v>
      </c>
      <c r="R167" s="8">
        <f>SUMPRODUCT(SUMIFS(AssessedValuation[100% Gross],AssessedValuation[Dist],$C167:$E167,AssessedValuation[Tif_NonTIF],$A$4))</f>
        <v>4215143429</v>
      </c>
      <c r="S167" s="8">
        <f>SUMPRODUCT(SUMIFS(AssessedValuation[100% Military Exempt],AssessedValuation[Dist],$C167:$E167,AssessedValuation[Tif_NonTIF],$A$4))</f>
        <v>2837264</v>
      </c>
      <c r="T167" s="8">
        <f>SUMPRODUCT(SUMIFS(AssessedValuation[100% Net],AssessedValuation[Dist],$C167:$E167,AssessedValuation[Tif_NonTIF],$A$4))</f>
        <v>4212306165</v>
      </c>
      <c r="U167" s="8">
        <f>SUMPRODUCT(SUMIFS(AssessedValuation[100% Gas &amp; Elec Utilities],AssessedValuation[Dist],$C167:$E167,AssessedValuation[Tif_NonTIF],$A$4))</f>
        <v>79563055</v>
      </c>
      <c r="V167" s="8">
        <f t="shared" si="2"/>
        <v>4291869220</v>
      </c>
    </row>
    <row r="168" spans="1:22" x14ac:dyDescent="0.25">
      <c r="A168">
        <v>2024</v>
      </c>
      <c r="B168" t="s">
        <v>1045</v>
      </c>
      <c r="C168" t="s">
        <v>1366</v>
      </c>
      <c r="D168" t="s">
        <v>1756</v>
      </c>
      <c r="E168" t="s">
        <v>1756</v>
      </c>
      <c r="F168" t="s">
        <v>1366</v>
      </c>
      <c r="G168" t="s">
        <v>1367</v>
      </c>
      <c r="H168" s="8">
        <f>SUMPRODUCT(SUMIFS(AssessedValuation[100% Residential],AssessedValuation[Dist],$C168:$E168,AssessedValuation[Tif_NonTIF],$A$4))</f>
        <v>266883251</v>
      </c>
      <c r="I168" s="8">
        <f>SUMPRODUCT(SUMIFS(AssessedValuation[100% Ag Land],AssessedValuation[Dist],$C168:$E168,AssessedValuation[Tif_NonTIF],$A$4))</f>
        <v>39734631</v>
      </c>
      <c r="J168" s="8">
        <f>SUMPRODUCT(SUMIFS(AssessedValuation[100% Ag Building],AssessedValuation[Dist],$C168:$E168,AssessedValuation[Tif_NonTIF],$A$4))</f>
        <v>1408540</v>
      </c>
      <c r="K168" s="8">
        <f>SUMPRODUCT(SUMIFS(AssessedValuation[100% Commercial],AssessedValuation[Dist],$C168:$E168,AssessedValuation[Tif_NonTIF],$A$4))</f>
        <v>16443389</v>
      </c>
      <c r="L168" s="8">
        <f>SUMPRODUCT(SUMIFS(AssessedValuation[100% Industrial],AssessedValuation[Dist],$C168:$E168,AssessedValuation[Tif_NonTIF],$A$4))</f>
        <v>2598511</v>
      </c>
      <c r="M168" s="8">
        <f>SUMPRODUCT(SUMIFS(AssessedValuation[100% Reserved],AssessedValuation[Dist],$C168:$E168,AssessedValuation[Tif_NonTIF],$A$4))</f>
        <v>0</v>
      </c>
      <c r="N168" s="8">
        <f>SUMPRODUCT(SUMIFS(AssessedValuation[100% Reserved3],AssessedValuation[Dist],$C168,AssessedValuation[Tif_NonTIF],$A$4))</f>
        <v>0</v>
      </c>
      <c r="O168" s="8">
        <f>SUMPRODUCT(SUMIFS(AssessedValuation[100% Railroads],AssessedValuation[Dist],$C168:$E168,AssessedValuation[Tif_NonTIF],$A$4))</f>
        <v>5205730</v>
      </c>
      <c r="P168" s="8">
        <f>SUMPRODUCT(SUMIFS(AssessedValuation[100% Utilities],AssessedValuation[Dist],$C168:$E168,AssessedValuation[Tif_NonTIF],$A$4))</f>
        <v>1269127</v>
      </c>
      <c r="Q168" s="8">
        <f>SUMPRODUCT(SUMIFS(AssessedValuation[100% Other],AssessedValuation[Dist],$C168:$E168,AssessedValuation[Tif_NonTIF],$A$4))</f>
        <v>0</v>
      </c>
      <c r="R168" s="8">
        <f>SUMPRODUCT(SUMIFS(AssessedValuation[100% Gross],AssessedValuation[Dist],$C168:$E168,AssessedValuation[Tif_NonTIF],$A$4))</f>
        <v>333543179</v>
      </c>
      <c r="S168" s="8">
        <f>SUMPRODUCT(SUMIFS(AssessedValuation[100% Military Exempt],AssessedValuation[Dist],$C168:$E168,AssessedValuation[Tif_NonTIF],$A$4))</f>
        <v>237056</v>
      </c>
      <c r="T168" s="8">
        <f>SUMPRODUCT(SUMIFS(AssessedValuation[100% Net],AssessedValuation[Dist],$C168:$E168,AssessedValuation[Tif_NonTIF],$A$4))</f>
        <v>333306123</v>
      </c>
      <c r="U168" s="8">
        <f>SUMPRODUCT(SUMIFS(AssessedValuation[100% Gas &amp; Elec Utilities],AssessedValuation[Dist],$C168:$E168,AssessedValuation[Tif_NonTIF],$A$4))</f>
        <v>20899328</v>
      </c>
      <c r="V168" s="8">
        <f t="shared" si="2"/>
        <v>354205451</v>
      </c>
    </row>
    <row r="169" spans="1:22" x14ac:dyDescent="0.25">
      <c r="A169">
        <v>2024</v>
      </c>
      <c r="B169" t="s">
        <v>1033</v>
      </c>
      <c r="C169" t="s">
        <v>1368</v>
      </c>
      <c r="D169" t="s">
        <v>1756</v>
      </c>
      <c r="E169" t="s">
        <v>1756</v>
      </c>
      <c r="F169" t="s">
        <v>1368</v>
      </c>
      <c r="G169" t="s">
        <v>1369</v>
      </c>
      <c r="H169" s="8">
        <f>SUMPRODUCT(SUMIFS(AssessedValuation[100% Residential],AssessedValuation[Dist],$C169:$E169,AssessedValuation[Tif_NonTIF],$A$4))</f>
        <v>196463300</v>
      </c>
      <c r="I169" s="8">
        <f>SUMPRODUCT(SUMIFS(AssessedValuation[100% Ag Land],AssessedValuation[Dist],$C169:$E169,AssessedValuation[Tif_NonTIF],$A$4))</f>
        <v>98688718</v>
      </c>
      <c r="J169" s="8">
        <f>SUMPRODUCT(SUMIFS(AssessedValuation[100% Ag Building],AssessedValuation[Dist],$C169:$E169,AssessedValuation[Tif_NonTIF],$A$4))</f>
        <v>4635197</v>
      </c>
      <c r="K169" s="8">
        <f>SUMPRODUCT(SUMIFS(AssessedValuation[100% Commercial],AssessedValuation[Dist],$C169:$E169,AssessedValuation[Tif_NonTIF],$A$4))</f>
        <v>13192746</v>
      </c>
      <c r="L169" s="8">
        <f>SUMPRODUCT(SUMIFS(AssessedValuation[100% Industrial],AssessedValuation[Dist],$C169:$E169,AssessedValuation[Tif_NonTIF],$A$4))</f>
        <v>1047371</v>
      </c>
      <c r="M169" s="8">
        <f>SUMPRODUCT(SUMIFS(AssessedValuation[100% Reserved],AssessedValuation[Dist],$C169:$E169,AssessedValuation[Tif_NonTIF],$A$4))</f>
        <v>0</v>
      </c>
      <c r="N169" s="8">
        <f>SUMPRODUCT(SUMIFS(AssessedValuation[100% Reserved3],AssessedValuation[Dist],$C169,AssessedValuation[Tif_NonTIF],$A$4))</f>
        <v>0</v>
      </c>
      <c r="O169" s="8">
        <f>SUMPRODUCT(SUMIFS(AssessedValuation[100% Railroads],AssessedValuation[Dist],$C169:$E169,AssessedValuation[Tif_NonTIF],$A$4))</f>
        <v>11802452</v>
      </c>
      <c r="P169" s="8">
        <f>SUMPRODUCT(SUMIFS(AssessedValuation[100% Utilities],AssessedValuation[Dist],$C169:$E169,AssessedValuation[Tif_NonTIF],$A$4))</f>
        <v>715385</v>
      </c>
      <c r="Q169" s="8">
        <f>SUMPRODUCT(SUMIFS(AssessedValuation[100% Other],AssessedValuation[Dist],$C169:$E169,AssessedValuation[Tif_NonTIF],$A$4))</f>
        <v>0</v>
      </c>
      <c r="R169" s="8">
        <f>SUMPRODUCT(SUMIFS(AssessedValuation[100% Gross],AssessedValuation[Dist],$C169:$E169,AssessedValuation[Tif_NonTIF],$A$4))</f>
        <v>326545169</v>
      </c>
      <c r="S169" s="8">
        <f>SUMPRODUCT(SUMIFS(AssessedValuation[100% Military Exempt],AssessedValuation[Dist],$C169:$E169,AssessedValuation[Tif_NonTIF],$A$4))</f>
        <v>267614</v>
      </c>
      <c r="T169" s="8">
        <f>SUMPRODUCT(SUMIFS(AssessedValuation[100% Net],AssessedValuation[Dist],$C169:$E169,AssessedValuation[Tif_NonTIF],$A$4))</f>
        <v>326277555</v>
      </c>
      <c r="U169" s="8">
        <f>SUMPRODUCT(SUMIFS(AssessedValuation[100% Gas &amp; Elec Utilities],AssessedValuation[Dist],$C169:$E169,AssessedValuation[Tif_NonTIF],$A$4))</f>
        <v>12773477</v>
      </c>
      <c r="V169" s="8">
        <f t="shared" si="2"/>
        <v>339051032</v>
      </c>
    </row>
    <row r="170" spans="1:22" x14ac:dyDescent="0.25">
      <c r="A170">
        <v>2024</v>
      </c>
      <c r="B170" t="s">
        <v>1045</v>
      </c>
      <c r="C170" t="s">
        <v>1370</v>
      </c>
      <c r="D170" t="s">
        <v>1756</v>
      </c>
      <c r="E170" t="s">
        <v>1756</v>
      </c>
      <c r="F170" t="s">
        <v>1370</v>
      </c>
      <c r="G170" t="s">
        <v>1371</v>
      </c>
      <c r="H170" s="8">
        <f>SUMPRODUCT(SUMIFS(AssessedValuation[100% Residential],AssessedValuation[Dist],$C170:$E170,AssessedValuation[Tif_NonTIF],$A$4))</f>
        <v>163200118</v>
      </c>
      <c r="I170" s="8">
        <f>SUMPRODUCT(SUMIFS(AssessedValuation[100% Ag Land],AssessedValuation[Dist],$C170:$E170,AssessedValuation[Tif_NonTIF],$A$4))</f>
        <v>75384829</v>
      </c>
      <c r="J170" s="8">
        <f>SUMPRODUCT(SUMIFS(AssessedValuation[100% Ag Building],AssessedValuation[Dist],$C170:$E170,AssessedValuation[Tif_NonTIF],$A$4))</f>
        <v>4676550</v>
      </c>
      <c r="K170" s="8">
        <f>SUMPRODUCT(SUMIFS(AssessedValuation[100% Commercial],AssessedValuation[Dist],$C170:$E170,AssessedValuation[Tif_NonTIF],$A$4))</f>
        <v>8220498</v>
      </c>
      <c r="L170" s="8">
        <f>SUMPRODUCT(SUMIFS(AssessedValuation[100% Industrial],AssessedValuation[Dist],$C170:$E170,AssessedValuation[Tif_NonTIF],$A$4))</f>
        <v>7579000</v>
      </c>
      <c r="M170" s="8">
        <f>SUMPRODUCT(SUMIFS(AssessedValuation[100% Reserved],AssessedValuation[Dist],$C170:$E170,AssessedValuation[Tif_NonTIF],$A$4))</f>
        <v>0</v>
      </c>
      <c r="N170" s="8">
        <f>SUMPRODUCT(SUMIFS(AssessedValuation[100% Reserved3],AssessedValuation[Dist],$C170,AssessedValuation[Tif_NonTIF],$A$4))</f>
        <v>0</v>
      </c>
      <c r="O170" s="8">
        <f>SUMPRODUCT(SUMIFS(AssessedValuation[100% Railroads],AssessedValuation[Dist],$C170:$E170,AssessedValuation[Tif_NonTIF],$A$4))</f>
        <v>165095</v>
      </c>
      <c r="P170" s="8">
        <f>SUMPRODUCT(SUMIFS(AssessedValuation[100% Utilities],AssessedValuation[Dist],$C170:$E170,AssessedValuation[Tif_NonTIF],$A$4))</f>
        <v>13682247</v>
      </c>
      <c r="Q170" s="8">
        <f>SUMPRODUCT(SUMIFS(AssessedValuation[100% Other],AssessedValuation[Dist],$C170:$E170,AssessedValuation[Tif_NonTIF],$A$4))</f>
        <v>0</v>
      </c>
      <c r="R170" s="8">
        <f>SUMPRODUCT(SUMIFS(AssessedValuation[100% Gross],AssessedValuation[Dist],$C170:$E170,AssessedValuation[Tif_NonTIF],$A$4))</f>
        <v>272908337</v>
      </c>
      <c r="S170" s="8">
        <f>SUMPRODUCT(SUMIFS(AssessedValuation[100% Military Exempt],AssessedValuation[Dist],$C170:$E170,AssessedValuation[Tif_NonTIF],$A$4))</f>
        <v>181496</v>
      </c>
      <c r="T170" s="8">
        <f>SUMPRODUCT(SUMIFS(AssessedValuation[100% Net],AssessedValuation[Dist],$C170:$E170,AssessedValuation[Tif_NonTIF],$A$4))</f>
        <v>272726841</v>
      </c>
      <c r="U170" s="8">
        <f>SUMPRODUCT(SUMIFS(AssessedValuation[100% Gas &amp; Elec Utilities],AssessedValuation[Dist],$C170:$E170,AssessedValuation[Tif_NonTIF],$A$4))</f>
        <v>12115355</v>
      </c>
      <c r="V170" s="8">
        <f t="shared" si="2"/>
        <v>284842196</v>
      </c>
    </row>
    <row r="171" spans="1:22" x14ac:dyDescent="0.25">
      <c r="A171">
        <v>2024</v>
      </c>
      <c r="B171" t="s">
        <v>1064</v>
      </c>
      <c r="C171" t="s">
        <v>1372</v>
      </c>
      <c r="D171" t="s">
        <v>1756</v>
      </c>
      <c r="E171" t="s">
        <v>1756</v>
      </c>
      <c r="F171" t="s">
        <v>1372</v>
      </c>
      <c r="G171" t="s">
        <v>1373</v>
      </c>
      <c r="H171" s="8">
        <f>SUMPRODUCT(SUMIFS(AssessedValuation[100% Residential],AssessedValuation[Dist],$C171:$E171,AssessedValuation[Tif_NonTIF],$A$4))</f>
        <v>253599747</v>
      </c>
      <c r="I171" s="8">
        <f>SUMPRODUCT(SUMIFS(AssessedValuation[100% Ag Land],AssessedValuation[Dist],$C171:$E171,AssessedValuation[Tif_NonTIF],$A$4))</f>
        <v>77504429</v>
      </c>
      <c r="J171" s="8">
        <f>SUMPRODUCT(SUMIFS(AssessedValuation[100% Ag Building],AssessedValuation[Dist],$C171:$E171,AssessedValuation[Tif_NonTIF],$A$4))</f>
        <v>3776643</v>
      </c>
      <c r="K171" s="8">
        <f>SUMPRODUCT(SUMIFS(AssessedValuation[100% Commercial],AssessedValuation[Dist],$C171:$E171,AssessedValuation[Tif_NonTIF],$A$4))</f>
        <v>25604580</v>
      </c>
      <c r="L171" s="8">
        <f>SUMPRODUCT(SUMIFS(AssessedValuation[100% Industrial],AssessedValuation[Dist],$C171:$E171,AssessedValuation[Tif_NonTIF],$A$4))</f>
        <v>36378984</v>
      </c>
      <c r="M171" s="8">
        <f>SUMPRODUCT(SUMIFS(AssessedValuation[100% Reserved],AssessedValuation[Dist],$C171:$E171,AssessedValuation[Tif_NonTIF],$A$4))</f>
        <v>0</v>
      </c>
      <c r="N171" s="8">
        <f>SUMPRODUCT(SUMIFS(AssessedValuation[100% Reserved3],AssessedValuation[Dist],$C171,AssessedValuation[Tif_NonTIF],$A$4))</f>
        <v>0</v>
      </c>
      <c r="O171" s="8">
        <f>SUMPRODUCT(SUMIFS(AssessedValuation[100% Railroads],AssessedValuation[Dist],$C171:$E171,AssessedValuation[Tif_NonTIF],$A$4))</f>
        <v>3492754</v>
      </c>
      <c r="P171" s="8">
        <f>SUMPRODUCT(SUMIFS(AssessedValuation[100% Utilities],AssessedValuation[Dist],$C171:$E171,AssessedValuation[Tif_NonTIF],$A$4))</f>
        <v>2607932</v>
      </c>
      <c r="Q171" s="8">
        <f>SUMPRODUCT(SUMIFS(AssessedValuation[100% Other],AssessedValuation[Dist],$C171:$E171,AssessedValuation[Tif_NonTIF],$A$4))</f>
        <v>0</v>
      </c>
      <c r="R171" s="8">
        <f>SUMPRODUCT(SUMIFS(AssessedValuation[100% Gross],AssessedValuation[Dist],$C171:$E171,AssessedValuation[Tif_NonTIF],$A$4))</f>
        <v>402965069</v>
      </c>
      <c r="S171" s="8">
        <f>SUMPRODUCT(SUMIFS(AssessedValuation[100% Military Exempt],AssessedValuation[Dist],$C171:$E171,AssessedValuation[Tif_NonTIF],$A$4))</f>
        <v>303728</v>
      </c>
      <c r="T171" s="8">
        <f>SUMPRODUCT(SUMIFS(AssessedValuation[100% Net],AssessedValuation[Dist],$C171:$E171,AssessedValuation[Tif_NonTIF],$A$4))</f>
        <v>402661341</v>
      </c>
      <c r="U171" s="8">
        <f>SUMPRODUCT(SUMIFS(AssessedValuation[100% Gas &amp; Elec Utilities],AssessedValuation[Dist],$C171:$E171,AssessedValuation[Tif_NonTIF],$A$4))</f>
        <v>141031523</v>
      </c>
      <c r="V171" s="8">
        <f t="shared" si="2"/>
        <v>543692864</v>
      </c>
    </row>
    <row r="172" spans="1:22" x14ac:dyDescent="0.25">
      <c r="A172">
        <v>2024</v>
      </c>
      <c r="B172" t="s">
        <v>1026</v>
      </c>
      <c r="C172" t="s">
        <v>1375</v>
      </c>
      <c r="D172" t="s">
        <v>1756</v>
      </c>
      <c r="E172" t="s">
        <v>1756</v>
      </c>
      <c r="F172" t="s">
        <v>1375</v>
      </c>
      <c r="G172" t="s">
        <v>1376</v>
      </c>
      <c r="H172" s="8">
        <f>SUMPRODUCT(SUMIFS(AssessedValuation[100% Residential],AssessedValuation[Dist],$C172:$E172,AssessedValuation[Tif_NonTIF],$A$4))</f>
        <v>174109700</v>
      </c>
      <c r="I172" s="8">
        <f>SUMPRODUCT(SUMIFS(AssessedValuation[100% Ag Land],AssessedValuation[Dist],$C172:$E172,AssessedValuation[Tif_NonTIF],$A$4))</f>
        <v>120992040</v>
      </c>
      <c r="J172" s="8">
        <f>SUMPRODUCT(SUMIFS(AssessedValuation[100% Ag Building],AssessedValuation[Dist],$C172:$E172,AssessedValuation[Tif_NonTIF],$A$4))</f>
        <v>6153930</v>
      </c>
      <c r="K172" s="8">
        <f>SUMPRODUCT(SUMIFS(AssessedValuation[100% Commercial],AssessedValuation[Dist],$C172:$E172,AssessedValuation[Tif_NonTIF],$A$4))</f>
        <v>18502822</v>
      </c>
      <c r="L172" s="8">
        <f>SUMPRODUCT(SUMIFS(AssessedValuation[100% Industrial],AssessedValuation[Dist],$C172:$E172,AssessedValuation[Tif_NonTIF],$A$4))</f>
        <v>4081540</v>
      </c>
      <c r="M172" s="8">
        <f>SUMPRODUCT(SUMIFS(AssessedValuation[100% Reserved],AssessedValuation[Dist],$C172:$E172,AssessedValuation[Tif_NonTIF],$A$4))</f>
        <v>0</v>
      </c>
      <c r="N172" s="8">
        <f>SUMPRODUCT(SUMIFS(AssessedValuation[100% Reserved3],AssessedValuation[Dist],$C172,AssessedValuation[Tif_NonTIF],$A$4))</f>
        <v>0</v>
      </c>
      <c r="O172" s="8">
        <f>SUMPRODUCT(SUMIFS(AssessedValuation[100% Railroads],AssessedValuation[Dist],$C172:$E172,AssessedValuation[Tif_NonTIF],$A$4))</f>
        <v>8968289</v>
      </c>
      <c r="P172" s="8">
        <f>SUMPRODUCT(SUMIFS(AssessedValuation[100% Utilities],AssessedValuation[Dist],$C172:$E172,AssessedValuation[Tif_NonTIF],$A$4))</f>
        <v>22801680</v>
      </c>
      <c r="Q172" s="8">
        <f>SUMPRODUCT(SUMIFS(AssessedValuation[100% Other],AssessedValuation[Dist],$C172:$E172,AssessedValuation[Tif_NonTIF],$A$4))</f>
        <v>0</v>
      </c>
      <c r="R172" s="8">
        <f>SUMPRODUCT(SUMIFS(AssessedValuation[100% Gross],AssessedValuation[Dist],$C172:$E172,AssessedValuation[Tif_NonTIF],$A$4))</f>
        <v>355610001</v>
      </c>
      <c r="S172" s="8">
        <f>SUMPRODUCT(SUMIFS(AssessedValuation[100% Military Exempt],AssessedValuation[Dist],$C172:$E172,AssessedValuation[Tif_NonTIF],$A$4))</f>
        <v>161124</v>
      </c>
      <c r="T172" s="8">
        <f>SUMPRODUCT(SUMIFS(AssessedValuation[100% Net],AssessedValuation[Dist],$C172:$E172,AssessedValuation[Tif_NonTIF],$A$4))</f>
        <v>355448877</v>
      </c>
      <c r="U172" s="8">
        <f>SUMPRODUCT(SUMIFS(AssessedValuation[100% Gas &amp; Elec Utilities],AssessedValuation[Dist],$C172:$E172,AssessedValuation[Tif_NonTIF],$A$4))</f>
        <v>31814486</v>
      </c>
      <c r="V172" s="8">
        <f t="shared" si="2"/>
        <v>387263363</v>
      </c>
    </row>
    <row r="173" spans="1:22" x14ac:dyDescent="0.25">
      <c r="A173">
        <v>2024</v>
      </c>
      <c r="B173" t="s">
        <v>1026</v>
      </c>
      <c r="C173" t="s">
        <v>1377</v>
      </c>
      <c r="D173" t="s">
        <v>1756</v>
      </c>
      <c r="E173" t="s">
        <v>1756</v>
      </c>
      <c r="F173" t="s">
        <v>1377</v>
      </c>
      <c r="G173" t="s">
        <v>1378</v>
      </c>
      <c r="H173" s="8">
        <f>SUMPRODUCT(SUMIFS(AssessedValuation[100% Residential],AssessedValuation[Dist],$C173:$E173,AssessedValuation[Tif_NonTIF],$A$4))</f>
        <v>250334278</v>
      </c>
      <c r="I173" s="8">
        <f>SUMPRODUCT(SUMIFS(AssessedValuation[100% Ag Land],AssessedValuation[Dist],$C173:$E173,AssessedValuation[Tif_NonTIF],$A$4))</f>
        <v>27521001</v>
      </c>
      <c r="J173" s="8">
        <f>SUMPRODUCT(SUMIFS(AssessedValuation[100% Ag Building],AssessedValuation[Dist],$C173:$E173,AssessedValuation[Tif_NonTIF],$A$4))</f>
        <v>1258650</v>
      </c>
      <c r="K173" s="8">
        <f>SUMPRODUCT(SUMIFS(AssessedValuation[100% Commercial],AssessedValuation[Dist],$C173:$E173,AssessedValuation[Tif_NonTIF],$A$4))</f>
        <v>12274462</v>
      </c>
      <c r="L173" s="8">
        <f>SUMPRODUCT(SUMIFS(AssessedValuation[100% Industrial],AssessedValuation[Dist],$C173:$E173,AssessedValuation[Tif_NonTIF],$A$4))</f>
        <v>420201</v>
      </c>
      <c r="M173" s="8">
        <f>SUMPRODUCT(SUMIFS(AssessedValuation[100% Reserved],AssessedValuation[Dist],$C173:$E173,AssessedValuation[Tif_NonTIF],$A$4))</f>
        <v>0</v>
      </c>
      <c r="N173" s="8">
        <f>SUMPRODUCT(SUMIFS(AssessedValuation[100% Reserved3],AssessedValuation[Dist],$C173,AssessedValuation[Tif_NonTIF],$A$4))</f>
        <v>0</v>
      </c>
      <c r="O173" s="8">
        <f>SUMPRODUCT(SUMIFS(AssessedValuation[100% Railroads],AssessedValuation[Dist],$C173:$E173,AssessedValuation[Tif_NonTIF],$A$4))</f>
        <v>0</v>
      </c>
      <c r="P173" s="8">
        <f>SUMPRODUCT(SUMIFS(AssessedValuation[100% Utilities],AssessedValuation[Dist],$C173:$E173,AssessedValuation[Tif_NonTIF],$A$4))</f>
        <v>226015</v>
      </c>
      <c r="Q173" s="8">
        <f>SUMPRODUCT(SUMIFS(AssessedValuation[100% Other],AssessedValuation[Dist],$C173:$E173,AssessedValuation[Tif_NonTIF],$A$4))</f>
        <v>617</v>
      </c>
      <c r="R173" s="8">
        <f>SUMPRODUCT(SUMIFS(AssessedValuation[100% Gross],AssessedValuation[Dist],$C173:$E173,AssessedValuation[Tif_NonTIF],$A$4))</f>
        <v>292035224</v>
      </c>
      <c r="S173" s="8">
        <f>SUMPRODUCT(SUMIFS(AssessedValuation[100% Military Exempt],AssessedValuation[Dist],$C173:$E173,AssessedValuation[Tif_NonTIF],$A$4))</f>
        <v>296320</v>
      </c>
      <c r="T173" s="8">
        <f>SUMPRODUCT(SUMIFS(AssessedValuation[100% Net],AssessedValuation[Dist],$C173:$E173,AssessedValuation[Tif_NonTIF],$A$4))</f>
        <v>291738904</v>
      </c>
      <c r="U173" s="8">
        <f>SUMPRODUCT(SUMIFS(AssessedValuation[100% Gas &amp; Elec Utilities],AssessedValuation[Dist],$C173:$E173,AssessedValuation[Tif_NonTIF],$A$4))</f>
        <v>29111177</v>
      </c>
      <c r="V173" s="8">
        <f t="shared" si="2"/>
        <v>320850081</v>
      </c>
    </row>
    <row r="174" spans="1:22" x14ac:dyDescent="0.25">
      <c r="A174">
        <v>2024</v>
      </c>
      <c r="B174" t="s">
        <v>1039</v>
      </c>
      <c r="C174" t="s">
        <v>1379</v>
      </c>
      <c r="D174" t="s">
        <v>1756</v>
      </c>
      <c r="E174" t="s">
        <v>1756</v>
      </c>
      <c r="F174" t="s">
        <v>1379</v>
      </c>
      <c r="G174" t="s">
        <v>1380</v>
      </c>
      <c r="H174" s="8">
        <f>SUMPRODUCT(SUMIFS(AssessedValuation[100% Residential],AssessedValuation[Dist],$C174:$E174,AssessedValuation[Tif_NonTIF],$A$4))</f>
        <v>283963712</v>
      </c>
      <c r="I174" s="8">
        <f>SUMPRODUCT(SUMIFS(AssessedValuation[100% Ag Land],AssessedValuation[Dist],$C174:$E174,AssessedValuation[Tif_NonTIF],$A$4))</f>
        <v>187245472</v>
      </c>
      <c r="J174" s="8">
        <f>SUMPRODUCT(SUMIFS(AssessedValuation[100% Ag Building],AssessedValuation[Dist],$C174:$E174,AssessedValuation[Tif_NonTIF],$A$4))</f>
        <v>5971364</v>
      </c>
      <c r="K174" s="8">
        <f>SUMPRODUCT(SUMIFS(AssessedValuation[100% Commercial],AssessedValuation[Dist],$C174:$E174,AssessedValuation[Tif_NonTIF],$A$4))</f>
        <v>31661684</v>
      </c>
      <c r="L174" s="8">
        <f>SUMPRODUCT(SUMIFS(AssessedValuation[100% Industrial],AssessedValuation[Dist],$C174:$E174,AssessedValuation[Tif_NonTIF],$A$4))</f>
        <v>43186011</v>
      </c>
      <c r="M174" s="8">
        <f>SUMPRODUCT(SUMIFS(AssessedValuation[100% Reserved],AssessedValuation[Dist],$C174:$E174,AssessedValuation[Tif_NonTIF],$A$4))</f>
        <v>0</v>
      </c>
      <c r="N174" s="8">
        <f>SUMPRODUCT(SUMIFS(AssessedValuation[100% Reserved3],AssessedValuation[Dist],$C174,AssessedValuation[Tif_NonTIF],$A$4))</f>
        <v>0</v>
      </c>
      <c r="O174" s="8">
        <f>SUMPRODUCT(SUMIFS(AssessedValuation[100% Railroads],AssessedValuation[Dist],$C174:$E174,AssessedValuation[Tif_NonTIF],$A$4))</f>
        <v>23123119</v>
      </c>
      <c r="P174" s="8">
        <f>SUMPRODUCT(SUMIFS(AssessedValuation[100% Utilities],AssessedValuation[Dist],$C174:$E174,AssessedValuation[Tif_NonTIF],$A$4))</f>
        <v>287896</v>
      </c>
      <c r="Q174" s="8">
        <f>SUMPRODUCT(SUMIFS(AssessedValuation[100% Other],AssessedValuation[Dist],$C174:$E174,AssessedValuation[Tif_NonTIF],$A$4))</f>
        <v>11540</v>
      </c>
      <c r="R174" s="8">
        <f>SUMPRODUCT(SUMIFS(AssessedValuation[100% Gross],AssessedValuation[Dist],$C174:$E174,AssessedValuation[Tif_NonTIF],$A$4))</f>
        <v>575450798</v>
      </c>
      <c r="S174" s="8">
        <f>SUMPRODUCT(SUMIFS(AssessedValuation[100% Military Exempt],AssessedValuation[Dist],$C174:$E174,AssessedValuation[Tif_NonTIF],$A$4))</f>
        <v>330678</v>
      </c>
      <c r="T174" s="8">
        <f>SUMPRODUCT(SUMIFS(AssessedValuation[100% Net],AssessedValuation[Dist],$C174:$E174,AssessedValuation[Tif_NonTIF],$A$4))</f>
        <v>575120120</v>
      </c>
      <c r="U174" s="8">
        <f>SUMPRODUCT(SUMIFS(AssessedValuation[100% Gas &amp; Elec Utilities],AssessedValuation[Dist],$C174:$E174,AssessedValuation[Tif_NonTIF],$A$4))</f>
        <v>63627245</v>
      </c>
      <c r="V174" s="8">
        <f t="shared" si="2"/>
        <v>638747365</v>
      </c>
    </row>
    <row r="175" spans="1:22" x14ac:dyDescent="0.25">
      <c r="A175">
        <v>2024</v>
      </c>
      <c r="B175" t="s">
        <v>1036</v>
      </c>
      <c r="C175" t="s">
        <v>1381</v>
      </c>
      <c r="D175" t="s">
        <v>1756</v>
      </c>
      <c r="E175" t="s">
        <v>1756</v>
      </c>
      <c r="F175" t="s">
        <v>1381</v>
      </c>
      <c r="G175" t="s">
        <v>1382</v>
      </c>
      <c r="H175" s="8">
        <f>SUMPRODUCT(SUMIFS(AssessedValuation[100% Residential],AssessedValuation[Dist],$C175:$E175,AssessedValuation[Tif_NonTIF],$A$4))</f>
        <v>198195419</v>
      </c>
      <c r="I175" s="8">
        <f>SUMPRODUCT(SUMIFS(AssessedValuation[100% Ag Land],AssessedValuation[Dist],$C175:$E175,AssessedValuation[Tif_NonTIF],$A$4))</f>
        <v>312557828</v>
      </c>
      <c r="J175" s="8">
        <f>SUMPRODUCT(SUMIFS(AssessedValuation[100% Ag Building],AssessedValuation[Dist],$C175:$E175,AssessedValuation[Tif_NonTIF],$A$4))</f>
        <v>13199701</v>
      </c>
      <c r="K175" s="8">
        <f>SUMPRODUCT(SUMIFS(AssessedValuation[100% Commercial],AssessedValuation[Dist],$C175:$E175,AssessedValuation[Tif_NonTIF],$A$4))</f>
        <v>32192914</v>
      </c>
      <c r="L175" s="8">
        <f>SUMPRODUCT(SUMIFS(AssessedValuation[100% Industrial],AssessedValuation[Dist],$C175:$E175,AssessedValuation[Tif_NonTIF],$A$4))</f>
        <v>1931370</v>
      </c>
      <c r="M175" s="8">
        <f>SUMPRODUCT(SUMIFS(AssessedValuation[100% Reserved],AssessedValuation[Dist],$C175:$E175,AssessedValuation[Tif_NonTIF],$A$4))</f>
        <v>0</v>
      </c>
      <c r="N175" s="8">
        <f>SUMPRODUCT(SUMIFS(AssessedValuation[100% Reserved3],AssessedValuation[Dist],$C175,AssessedValuation[Tif_NonTIF],$A$4))</f>
        <v>0</v>
      </c>
      <c r="O175" s="8">
        <f>SUMPRODUCT(SUMIFS(AssessedValuation[100% Railroads],AssessedValuation[Dist],$C175:$E175,AssessedValuation[Tif_NonTIF],$A$4))</f>
        <v>0</v>
      </c>
      <c r="P175" s="8">
        <f>SUMPRODUCT(SUMIFS(AssessedValuation[100% Utilities],AssessedValuation[Dist],$C175:$E175,AssessedValuation[Tif_NonTIF],$A$4))</f>
        <v>1742915</v>
      </c>
      <c r="Q175" s="8">
        <f>SUMPRODUCT(SUMIFS(AssessedValuation[100% Other],AssessedValuation[Dist],$C175:$E175,AssessedValuation[Tif_NonTIF],$A$4))</f>
        <v>0</v>
      </c>
      <c r="R175" s="8">
        <f>SUMPRODUCT(SUMIFS(AssessedValuation[100% Gross],AssessedValuation[Dist],$C175:$E175,AssessedValuation[Tif_NonTIF],$A$4))</f>
        <v>559820147</v>
      </c>
      <c r="S175" s="8">
        <f>SUMPRODUCT(SUMIFS(AssessedValuation[100% Military Exempt],AssessedValuation[Dist],$C175:$E175,AssessedValuation[Tif_NonTIF],$A$4))</f>
        <v>392624</v>
      </c>
      <c r="T175" s="8">
        <f>SUMPRODUCT(SUMIFS(AssessedValuation[100% Net],AssessedValuation[Dist],$C175:$E175,AssessedValuation[Tif_NonTIF],$A$4))</f>
        <v>559427523</v>
      </c>
      <c r="U175" s="8">
        <f>SUMPRODUCT(SUMIFS(AssessedValuation[100% Gas &amp; Elec Utilities],AssessedValuation[Dist],$C175:$E175,AssessedValuation[Tif_NonTIF],$A$4))</f>
        <v>25281162</v>
      </c>
      <c r="V175" s="8">
        <f t="shared" si="2"/>
        <v>584708685</v>
      </c>
    </row>
    <row r="176" spans="1:22" x14ac:dyDescent="0.25">
      <c r="A176">
        <v>2024</v>
      </c>
      <c r="B176" t="s">
        <v>1064</v>
      </c>
      <c r="C176" t="s">
        <v>1383</v>
      </c>
      <c r="D176" t="s">
        <v>1756</v>
      </c>
      <c r="E176" t="s">
        <v>1756</v>
      </c>
      <c r="F176" t="s">
        <v>1383</v>
      </c>
      <c r="G176" t="s">
        <v>1384</v>
      </c>
      <c r="H176" s="8">
        <f>SUMPRODUCT(SUMIFS(AssessedValuation[100% Residential],AssessedValuation[Dist],$C176:$E176,AssessedValuation[Tif_NonTIF],$A$4))</f>
        <v>444161701</v>
      </c>
      <c r="I176" s="8">
        <f>SUMPRODUCT(SUMIFS(AssessedValuation[100% Ag Land],AssessedValuation[Dist],$C176:$E176,AssessedValuation[Tif_NonTIF],$A$4))</f>
        <v>110588650</v>
      </c>
      <c r="J176" s="8">
        <f>SUMPRODUCT(SUMIFS(AssessedValuation[100% Ag Building],AssessedValuation[Dist],$C176:$E176,AssessedValuation[Tif_NonTIF],$A$4))</f>
        <v>5694200</v>
      </c>
      <c r="K176" s="8">
        <f>SUMPRODUCT(SUMIFS(AssessedValuation[100% Commercial],AssessedValuation[Dist],$C176:$E176,AssessedValuation[Tif_NonTIF],$A$4))</f>
        <v>86691612</v>
      </c>
      <c r="L176" s="8">
        <f>SUMPRODUCT(SUMIFS(AssessedValuation[100% Industrial],AssessedValuation[Dist],$C176:$E176,AssessedValuation[Tif_NonTIF],$A$4))</f>
        <v>14501100</v>
      </c>
      <c r="M176" s="8">
        <f>SUMPRODUCT(SUMIFS(AssessedValuation[100% Reserved],AssessedValuation[Dist],$C176:$E176,AssessedValuation[Tif_NonTIF],$A$4))</f>
        <v>0</v>
      </c>
      <c r="N176" s="8">
        <f>SUMPRODUCT(SUMIFS(AssessedValuation[100% Reserved3],AssessedValuation[Dist],$C176,AssessedValuation[Tif_NonTIF],$A$4))</f>
        <v>0</v>
      </c>
      <c r="O176" s="8">
        <f>SUMPRODUCT(SUMIFS(AssessedValuation[100% Railroads],AssessedValuation[Dist],$C176:$E176,AssessedValuation[Tif_NonTIF],$A$4))</f>
        <v>0</v>
      </c>
      <c r="P176" s="8">
        <f>SUMPRODUCT(SUMIFS(AssessedValuation[100% Utilities],AssessedValuation[Dist],$C176:$E176,AssessedValuation[Tif_NonTIF],$A$4))</f>
        <v>2392275</v>
      </c>
      <c r="Q176" s="8">
        <f>SUMPRODUCT(SUMIFS(AssessedValuation[100% Other],AssessedValuation[Dist],$C176:$E176,AssessedValuation[Tif_NonTIF],$A$4))</f>
        <v>0</v>
      </c>
      <c r="R176" s="8">
        <f>SUMPRODUCT(SUMIFS(AssessedValuation[100% Gross],AssessedValuation[Dist],$C176:$E176,AssessedValuation[Tif_NonTIF],$A$4))</f>
        <v>664029538</v>
      </c>
      <c r="S176" s="8">
        <f>SUMPRODUCT(SUMIFS(AssessedValuation[100% Military Exempt],AssessedValuation[Dist],$C176:$E176,AssessedValuation[Tif_NonTIF],$A$4))</f>
        <v>674128</v>
      </c>
      <c r="T176" s="8">
        <f>SUMPRODUCT(SUMIFS(AssessedValuation[100% Net],AssessedValuation[Dist],$C176:$E176,AssessedValuation[Tif_NonTIF],$A$4))</f>
        <v>663355410</v>
      </c>
      <c r="U176" s="8">
        <f>SUMPRODUCT(SUMIFS(AssessedValuation[100% Gas &amp; Elec Utilities],AssessedValuation[Dist],$C176:$E176,AssessedValuation[Tif_NonTIF],$A$4))</f>
        <v>50154906</v>
      </c>
      <c r="V176" s="8">
        <f t="shared" si="2"/>
        <v>713510316</v>
      </c>
    </row>
    <row r="177" spans="1:22" x14ac:dyDescent="0.25">
      <c r="A177">
        <v>2024</v>
      </c>
      <c r="B177" t="s">
        <v>1054</v>
      </c>
      <c r="C177" t="s">
        <v>1385</v>
      </c>
      <c r="D177" t="s">
        <v>1756</v>
      </c>
      <c r="E177" t="s">
        <v>1756</v>
      </c>
      <c r="F177" t="s">
        <v>1385</v>
      </c>
      <c r="G177" t="s">
        <v>1386</v>
      </c>
      <c r="H177" s="8">
        <f>SUMPRODUCT(SUMIFS(AssessedValuation[100% Residential],AssessedValuation[Dist],$C177:$E177,AssessedValuation[Tif_NonTIF],$A$4))</f>
        <v>483011011</v>
      </c>
      <c r="I177" s="8">
        <f>SUMPRODUCT(SUMIFS(AssessedValuation[100% Ag Land],AssessedValuation[Dist],$C177:$E177,AssessedValuation[Tif_NonTIF],$A$4))</f>
        <v>111878100</v>
      </c>
      <c r="J177" s="8">
        <f>SUMPRODUCT(SUMIFS(AssessedValuation[100% Ag Building],AssessedValuation[Dist],$C177:$E177,AssessedValuation[Tif_NonTIF],$A$4))</f>
        <v>15678400</v>
      </c>
      <c r="K177" s="8">
        <f>SUMPRODUCT(SUMIFS(AssessedValuation[100% Commercial],AssessedValuation[Dist],$C177:$E177,AssessedValuation[Tif_NonTIF],$A$4))</f>
        <v>26361404</v>
      </c>
      <c r="L177" s="8">
        <f>SUMPRODUCT(SUMIFS(AssessedValuation[100% Industrial],AssessedValuation[Dist],$C177:$E177,AssessedValuation[Tif_NonTIF],$A$4))</f>
        <v>9753297</v>
      </c>
      <c r="M177" s="8">
        <f>SUMPRODUCT(SUMIFS(AssessedValuation[100% Reserved],AssessedValuation[Dist],$C177:$E177,AssessedValuation[Tif_NonTIF],$A$4))</f>
        <v>0</v>
      </c>
      <c r="N177" s="8">
        <f>SUMPRODUCT(SUMIFS(AssessedValuation[100% Reserved3],AssessedValuation[Dist],$C177,AssessedValuation[Tif_NonTIF],$A$4))</f>
        <v>0</v>
      </c>
      <c r="O177" s="8">
        <f>SUMPRODUCT(SUMIFS(AssessedValuation[100% Railroads],AssessedValuation[Dist],$C177:$E177,AssessedValuation[Tif_NonTIF],$A$4))</f>
        <v>2104353</v>
      </c>
      <c r="P177" s="8">
        <f>SUMPRODUCT(SUMIFS(AssessedValuation[100% Utilities],AssessedValuation[Dist],$C177:$E177,AssessedValuation[Tif_NonTIF],$A$4))</f>
        <v>19073108</v>
      </c>
      <c r="Q177" s="8">
        <f>SUMPRODUCT(SUMIFS(AssessedValuation[100% Other],AssessedValuation[Dist],$C177:$E177,AssessedValuation[Tif_NonTIF],$A$4))</f>
        <v>0</v>
      </c>
      <c r="R177" s="8">
        <f>SUMPRODUCT(SUMIFS(AssessedValuation[100% Gross],AssessedValuation[Dist],$C177:$E177,AssessedValuation[Tif_NonTIF],$A$4))</f>
        <v>667859673</v>
      </c>
      <c r="S177" s="8">
        <f>SUMPRODUCT(SUMIFS(AssessedValuation[100% Military Exempt],AssessedValuation[Dist],$C177:$E177,AssessedValuation[Tif_NonTIF],$A$4))</f>
        <v>370400</v>
      </c>
      <c r="T177" s="8">
        <f>SUMPRODUCT(SUMIFS(AssessedValuation[100% Net],AssessedValuation[Dist],$C177:$E177,AssessedValuation[Tif_NonTIF],$A$4))</f>
        <v>667489273</v>
      </c>
      <c r="U177" s="8">
        <f>SUMPRODUCT(SUMIFS(AssessedValuation[100% Gas &amp; Elec Utilities],AssessedValuation[Dist],$C177:$E177,AssessedValuation[Tif_NonTIF],$A$4))</f>
        <v>39933647</v>
      </c>
      <c r="V177" s="8">
        <f t="shared" si="2"/>
        <v>707422920</v>
      </c>
    </row>
    <row r="178" spans="1:22" x14ac:dyDescent="0.25">
      <c r="A178">
        <v>2024</v>
      </c>
      <c r="B178" t="s">
        <v>1036</v>
      </c>
      <c r="C178" t="s">
        <v>1387</v>
      </c>
      <c r="D178" t="s">
        <v>1756</v>
      </c>
      <c r="E178" t="s">
        <v>1756</v>
      </c>
      <c r="F178" t="s">
        <v>1387</v>
      </c>
      <c r="G178" t="s">
        <v>1388</v>
      </c>
      <c r="H178" s="8">
        <f>SUMPRODUCT(SUMIFS(AssessedValuation[100% Residential],AssessedValuation[Dist],$C178:$E178,AssessedValuation[Tif_NonTIF],$A$4))</f>
        <v>140879636</v>
      </c>
      <c r="I178" s="8">
        <f>SUMPRODUCT(SUMIFS(AssessedValuation[100% Ag Land],AssessedValuation[Dist],$C178:$E178,AssessedValuation[Tif_NonTIF],$A$4))</f>
        <v>238517100</v>
      </c>
      <c r="J178" s="8">
        <f>SUMPRODUCT(SUMIFS(AssessedValuation[100% Ag Building],AssessedValuation[Dist],$C178:$E178,AssessedValuation[Tif_NonTIF],$A$4))</f>
        <v>15809270</v>
      </c>
      <c r="K178" s="8">
        <f>SUMPRODUCT(SUMIFS(AssessedValuation[100% Commercial],AssessedValuation[Dist],$C178:$E178,AssessedValuation[Tif_NonTIF],$A$4))</f>
        <v>20527189</v>
      </c>
      <c r="L178" s="8">
        <f>SUMPRODUCT(SUMIFS(AssessedValuation[100% Industrial],AssessedValuation[Dist],$C178:$E178,AssessedValuation[Tif_NonTIF],$A$4))</f>
        <v>43378410</v>
      </c>
      <c r="M178" s="8">
        <f>SUMPRODUCT(SUMIFS(AssessedValuation[100% Reserved],AssessedValuation[Dist],$C178:$E178,AssessedValuation[Tif_NonTIF],$A$4))</f>
        <v>0</v>
      </c>
      <c r="N178" s="8">
        <f>SUMPRODUCT(SUMIFS(AssessedValuation[100% Reserved3],AssessedValuation[Dist],$C178,AssessedValuation[Tif_NonTIF],$A$4))</f>
        <v>0</v>
      </c>
      <c r="O178" s="8">
        <f>SUMPRODUCT(SUMIFS(AssessedValuation[100% Railroads],AssessedValuation[Dist],$C178:$E178,AssessedValuation[Tif_NonTIF],$A$4))</f>
        <v>4281096</v>
      </c>
      <c r="P178" s="8">
        <f>SUMPRODUCT(SUMIFS(AssessedValuation[100% Utilities],AssessedValuation[Dist],$C178:$E178,AssessedValuation[Tif_NonTIF],$A$4))</f>
        <v>9040660</v>
      </c>
      <c r="Q178" s="8">
        <f>SUMPRODUCT(SUMIFS(AssessedValuation[100% Other],AssessedValuation[Dist],$C178:$E178,AssessedValuation[Tif_NonTIF],$A$4))</f>
        <v>0</v>
      </c>
      <c r="R178" s="8">
        <f>SUMPRODUCT(SUMIFS(AssessedValuation[100% Gross],AssessedValuation[Dist],$C178:$E178,AssessedValuation[Tif_NonTIF],$A$4))</f>
        <v>472433361</v>
      </c>
      <c r="S178" s="8">
        <f>SUMPRODUCT(SUMIFS(AssessedValuation[100% Military Exempt],AssessedValuation[Dist],$C178:$E178,AssessedValuation[Tif_NonTIF],$A$4))</f>
        <v>261132</v>
      </c>
      <c r="T178" s="8">
        <f>SUMPRODUCT(SUMIFS(AssessedValuation[100% Net],AssessedValuation[Dist],$C178:$E178,AssessedValuation[Tif_NonTIF],$A$4))</f>
        <v>472172229</v>
      </c>
      <c r="U178" s="8">
        <f>SUMPRODUCT(SUMIFS(AssessedValuation[100% Gas &amp; Elec Utilities],AssessedValuation[Dist],$C178:$E178,AssessedValuation[Tif_NonTIF],$A$4))</f>
        <v>31112412</v>
      </c>
      <c r="V178" s="8">
        <f t="shared" si="2"/>
        <v>503284641</v>
      </c>
    </row>
    <row r="179" spans="1:22" x14ac:dyDescent="0.25">
      <c r="A179">
        <v>2024</v>
      </c>
      <c r="B179" t="s">
        <v>1045</v>
      </c>
      <c r="C179" t="s">
        <v>1389</v>
      </c>
      <c r="D179" t="s">
        <v>1756</v>
      </c>
      <c r="E179" t="s">
        <v>1756</v>
      </c>
      <c r="F179" t="s">
        <v>1389</v>
      </c>
      <c r="G179" t="s">
        <v>1390</v>
      </c>
      <c r="H179" s="8">
        <f>SUMPRODUCT(SUMIFS(AssessedValuation[100% Residential],AssessedValuation[Dist],$C179:$E179,AssessedValuation[Tif_NonTIF],$A$4))</f>
        <v>722082135</v>
      </c>
      <c r="I179" s="8">
        <f>SUMPRODUCT(SUMIFS(AssessedValuation[100% Ag Land],AssessedValuation[Dist],$C179:$E179,AssessedValuation[Tif_NonTIF],$A$4))</f>
        <v>119849</v>
      </c>
      <c r="J179" s="8">
        <f>SUMPRODUCT(SUMIFS(AssessedValuation[100% Ag Building],AssessedValuation[Dist],$C179:$E179,AssessedValuation[Tif_NonTIF],$A$4))</f>
        <v>0</v>
      </c>
      <c r="K179" s="8">
        <f>SUMPRODUCT(SUMIFS(AssessedValuation[100% Commercial],AssessedValuation[Dist],$C179:$E179,AssessedValuation[Tif_NonTIF],$A$4))</f>
        <v>134393631</v>
      </c>
      <c r="L179" s="8">
        <f>SUMPRODUCT(SUMIFS(AssessedValuation[100% Industrial],AssessedValuation[Dist],$C179:$E179,AssessedValuation[Tif_NonTIF],$A$4))</f>
        <v>6946358</v>
      </c>
      <c r="M179" s="8">
        <f>SUMPRODUCT(SUMIFS(AssessedValuation[100% Reserved],AssessedValuation[Dist],$C179:$E179,AssessedValuation[Tif_NonTIF],$A$4))</f>
        <v>0</v>
      </c>
      <c r="N179" s="8">
        <f>SUMPRODUCT(SUMIFS(AssessedValuation[100% Reserved3],AssessedValuation[Dist],$C179,AssessedValuation[Tif_NonTIF],$A$4))</f>
        <v>0</v>
      </c>
      <c r="O179" s="8">
        <f>SUMPRODUCT(SUMIFS(AssessedValuation[100% Railroads],AssessedValuation[Dist],$C179:$E179,AssessedValuation[Tif_NonTIF],$A$4))</f>
        <v>0</v>
      </c>
      <c r="P179" s="8">
        <f>SUMPRODUCT(SUMIFS(AssessedValuation[100% Utilities],AssessedValuation[Dist],$C179:$E179,AssessedValuation[Tif_NonTIF],$A$4))</f>
        <v>0</v>
      </c>
      <c r="Q179" s="8">
        <f>SUMPRODUCT(SUMIFS(AssessedValuation[100% Other],AssessedValuation[Dist],$C179:$E179,AssessedValuation[Tif_NonTIF],$A$4))</f>
        <v>0</v>
      </c>
      <c r="R179" s="8">
        <f>SUMPRODUCT(SUMIFS(AssessedValuation[100% Gross],AssessedValuation[Dist],$C179:$E179,AssessedValuation[Tif_NonTIF],$A$4))</f>
        <v>863541973</v>
      </c>
      <c r="S179" s="8">
        <f>SUMPRODUCT(SUMIFS(AssessedValuation[100% Military Exempt],AssessedValuation[Dist],$C179:$E179,AssessedValuation[Tif_NonTIF],$A$4))</f>
        <v>900072</v>
      </c>
      <c r="T179" s="8">
        <f>SUMPRODUCT(SUMIFS(AssessedValuation[100% Net],AssessedValuation[Dist],$C179:$E179,AssessedValuation[Tif_NonTIF],$A$4))</f>
        <v>862641901</v>
      </c>
      <c r="U179" s="8">
        <f>SUMPRODUCT(SUMIFS(AssessedValuation[100% Gas &amp; Elec Utilities],AssessedValuation[Dist],$C179:$E179,AssessedValuation[Tif_NonTIF],$A$4))</f>
        <v>66138824</v>
      </c>
      <c r="V179" s="8">
        <f t="shared" si="2"/>
        <v>928780725</v>
      </c>
    </row>
    <row r="180" spans="1:22" x14ac:dyDescent="0.25">
      <c r="A180">
        <v>2024</v>
      </c>
      <c r="B180" t="s">
        <v>1031</v>
      </c>
      <c r="C180" t="s">
        <v>1391</v>
      </c>
      <c r="D180" t="s">
        <v>1756</v>
      </c>
      <c r="E180" t="s">
        <v>1756</v>
      </c>
      <c r="F180" t="s">
        <v>1391</v>
      </c>
      <c r="G180" t="s">
        <v>1392</v>
      </c>
      <c r="H180" s="8">
        <f>SUMPRODUCT(SUMIFS(AssessedValuation[100% Residential],AssessedValuation[Dist],$C180:$E180,AssessedValuation[Tif_NonTIF],$A$4))</f>
        <v>1214598954</v>
      </c>
      <c r="I180" s="8">
        <f>SUMPRODUCT(SUMIFS(AssessedValuation[100% Ag Land],AssessedValuation[Dist],$C180:$E180,AssessedValuation[Tif_NonTIF],$A$4))</f>
        <v>113516440</v>
      </c>
      <c r="J180" s="8">
        <f>SUMPRODUCT(SUMIFS(AssessedValuation[100% Ag Building],AssessedValuation[Dist],$C180:$E180,AssessedValuation[Tif_NonTIF],$A$4))</f>
        <v>4156000</v>
      </c>
      <c r="K180" s="8">
        <f>SUMPRODUCT(SUMIFS(AssessedValuation[100% Commercial],AssessedValuation[Dist],$C180:$E180,AssessedValuation[Tif_NonTIF],$A$4))</f>
        <v>251602205</v>
      </c>
      <c r="L180" s="8">
        <f>SUMPRODUCT(SUMIFS(AssessedValuation[100% Industrial],AssessedValuation[Dist],$C180:$E180,AssessedValuation[Tif_NonTIF],$A$4))</f>
        <v>97833629</v>
      </c>
      <c r="M180" s="8">
        <f>SUMPRODUCT(SUMIFS(AssessedValuation[100% Reserved],AssessedValuation[Dist],$C180:$E180,AssessedValuation[Tif_NonTIF],$A$4))</f>
        <v>0</v>
      </c>
      <c r="N180" s="8">
        <f>SUMPRODUCT(SUMIFS(AssessedValuation[100% Reserved3],AssessedValuation[Dist],$C180,AssessedValuation[Tif_NonTIF],$A$4))</f>
        <v>0</v>
      </c>
      <c r="O180" s="8">
        <f>SUMPRODUCT(SUMIFS(AssessedValuation[100% Railroads],AssessedValuation[Dist],$C180:$E180,AssessedValuation[Tif_NonTIF],$A$4))</f>
        <v>11919062</v>
      </c>
      <c r="P180" s="8">
        <f>SUMPRODUCT(SUMIFS(AssessedValuation[100% Utilities],AssessedValuation[Dist],$C180:$E180,AssessedValuation[Tif_NonTIF],$A$4))</f>
        <v>442665</v>
      </c>
      <c r="Q180" s="8">
        <f>SUMPRODUCT(SUMIFS(AssessedValuation[100% Other],AssessedValuation[Dist],$C180:$E180,AssessedValuation[Tif_NonTIF],$A$4))</f>
        <v>0</v>
      </c>
      <c r="R180" s="8">
        <f>SUMPRODUCT(SUMIFS(AssessedValuation[100% Gross],AssessedValuation[Dist],$C180:$E180,AssessedValuation[Tif_NonTIF],$A$4))</f>
        <v>1694068955</v>
      </c>
      <c r="S180" s="8">
        <f>SUMPRODUCT(SUMIFS(AssessedValuation[100% Military Exempt],AssessedValuation[Dist],$C180:$E180,AssessedValuation[Tif_NonTIF],$A$4))</f>
        <v>1963120</v>
      </c>
      <c r="T180" s="8">
        <f>SUMPRODUCT(SUMIFS(AssessedValuation[100% Net],AssessedValuation[Dist],$C180:$E180,AssessedValuation[Tif_NonTIF],$A$4))</f>
        <v>1692105835</v>
      </c>
      <c r="U180" s="8">
        <f>SUMPRODUCT(SUMIFS(AssessedValuation[100% Gas &amp; Elec Utilities],AssessedValuation[Dist],$C180:$E180,AssessedValuation[Tif_NonTIF],$A$4))</f>
        <v>549379101</v>
      </c>
      <c r="V180" s="8">
        <f t="shared" si="2"/>
        <v>2241484936</v>
      </c>
    </row>
    <row r="181" spans="1:22" x14ac:dyDescent="0.25">
      <c r="A181">
        <v>2024</v>
      </c>
      <c r="B181" t="s">
        <v>1026</v>
      </c>
      <c r="C181" t="s">
        <v>1393</v>
      </c>
      <c r="D181" t="s">
        <v>1756</v>
      </c>
      <c r="E181" t="s">
        <v>1756</v>
      </c>
      <c r="F181" t="s">
        <v>1393</v>
      </c>
      <c r="G181" t="s">
        <v>1394</v>
      </c>
      <c r="H181" s="8">
        <f>SUMPRODUCT(SUMIFS(AssessedValuation[100% Residential],AssessedValuation[Dist],$C181:$E181,AssessedValuation[Tif_NonTIF],$A$4))</f>
        <v>299131340</v>
      </c>
      <c r="I181" s="8">
        <f>SUMPRODUCT(SUMIFS(AssessedValuation[100% Ag Land],AssessedValuation[Dist],$C181:$E181,AssessedValuation[Tif_NonTIF],$A$4))</f>
        <v>32460100</v>
      </c>
      <c r="J181" s="8">
        <f>SUMPRODUCT(SUMIFS(AssessedValuation[100% Ag Building],AssessedValuation[Dist],$C181:$E181,AssessedValuation[Tif_NonTIF],$A$4))</f>
        <v>1614400</v>
      </c>
      <c r="K181" s="8">
        <f>SUMPRODUCT(SUMIFS(AssessedValuation[100% Commercial],AssessedValuation[Dist],$C181:$E181,AssessedValuation[Tif_NonTIF],$A$4))</f>
        <v>11464560</v>
      </c>
      <c r="L181" s="8">
        <f>SUMPRODUCT(SUMIFS(AssessedValuation[100% Industrial],AssessedValuation[Dist],$C181:$E181,AssessedValuation[Tif_NonTIF],$A$4))</f>
        <v>0</v>
      </c>
      <c r="M181" s="8">
        <f>SUMPRODUCT(SUMIFS(AssessedValuation[100% Reserved],AssessedValuation[Dist],$C181:$E181,AssessedValuation[Tif_NonTIF],$A$4))</f>
        <v>0</v>
      </c>
      <c r="N181" s="8">
        <f>SUMPRODUCT(SUMIFS(AssessedValuation[100% Reserved3],AssessedValuation[Dist],$C181,AssessedValuation[Tif_NonTIF],$A$4))</f>
        <v>0</v>
      </c>
      <c r="O181" s="8">
        <f>SUMPRODUCT(SUMIFS(AssessedValuation[100% Railroads],AssessedValuation[Dist],$C181:$E181,AssessedValuation[Tif_NonTIF],$A$4))</f>
        <v>0</v>
      </c>
      <c r="P181" s="8">
        <f>SUMPRODUCT(SUMIFS(AssessedValuation[100% Utilities],AssessedValuation[Dist],$C181:$E181,AssessedValuation[Tif_NonTIF],$A$4))</f>
        <v>761397</v>
      </c>
      <c r="Q181" s="8">
        <f>SUMPRODUCT(SUMIFS(AssessedValuation[100% Other],AssessedValuation[Dist],$C181:$E181,AssessedValuation[Tif_NonTIF],$A$4))</f>
        <v>0</v>
      </c>
      <c r="R181" s="8">
        <f>SUMPRODUCT(SUMIFS(AssessedValuation[100% Gross],AssessedValuation[Dist],$C181:$E181,AssessedValuation[Tif_NonTIF],$A$4))</f>
        <v>345431797</v>
      </c>
      <c r="S181" s="8">
        <f>SUMPRODUCT(SUMIFS(AssessedValuation[100% Military Exempt],AssessedValuation[Dist],$C181:$E181,AssessedValuation[Tif_NonTIF],$A$4))</f>
        <v>242452</v>
      </c>
      <c r="T181" s="8">
        <f>SUMPRODUCT(SUMIFS(AssessedValuation[100% Net],AssessedValuation[Dist],$C181:$E181,AssessedValuation[Tif_NonTIF],$A$4))</f>
        <v>345189345</v>
      </c>
      <c r="U181" s="8">
        <f>SUMPRODUCT(SUMIFS(AssessedValuation[100% Gas &amp; Elec Utilities],AssessedValuation[Dist],$C181:$E181,AssessedValuation[Tif_NonTIF],$A$4))</f>
        <v>8499012</v>
      </c>
      <c r="V181" s="8">
        <f t="shared" si="2"/>
        <v>353688357</v>
      </c>
    </row>
    <row r="182" spans="1:22" x14ac:dyDescent="0.25">
      <c r="A182">
        <v>2024</v>
      </c>
      <c r="B182" t="s">
        <v>1031</v>
      </c>
      <c r="C182" t="s">
        <v>1395</v>
      </c>
      <c r="D182" t="s">
        <v>1756</v>
      </c>
      <c r="E182" t="s">
        <v>1756</v>
      </c>
      <c r="F182" t="s">
        <v>1395</v>
      </c>
      <c r="G182" t="s">
        <v>1396</v>
      </c>
      <c r="H182" s="8">
        <f>SUMPRODUCT(SUMIFS(AssessedValuation[100% Residential],AssessedValuation[Dist],$C182:$E182,AssessedValuation[Tif_NonTIF],$A$4))</f>
        <v>1507217234</v>
      </c>
      <c r="I182" s="8">
        <f>SUMPRODUCT(SUMIFS(AssessedValuation[100% Ag Land],AssessedValuation[Dist],$C182:$E182,AssessedValuation[Tif_NonTIF],$A$4))</f>
        <v>54972720</v>
      </c>
      <c r="J182" s="8">
        <f>SUMPRODUCT(SUMIFS(AssessedValuation[100% Ag Building],AssessedValuation[Dist],$C182:$E182,AssessedValuation[Tif_NonTIF],$A$4))</f>
        <v>7135290</v>
      </c>
      <c r="K182" s="8">
        <f>SUMPRODUCT(SUMIFS(AssessedValuation[100% Commercial],AssessedValuation[Dist],$C182:$E182,AssessedValuation[Tif_NonTIF],$A$4))</f>
        <v>453236457</v>
      </c>
      <c r="L182" s="8">
        <f>SUMPRODUCT(SUMIFS(AssessedValuation[100% Industrial],AssessedValuation[Dist],$C182:$E182,AssessedValuation[Tif_NonTIF],$A$4))</f>
        <v>115741796</v>
      </c>
      <c r="M182" s="8">
        <f>SUMPRODUCT(SUMIFS(AssessedValuation[100% Reserved],AssessedValuation[Dist],$C182:$E182,AssessedValuation[Tif_NonTIF],$A$4))</f>
        <v>0</v>
      </c>
      <c r="N182" s="8">
        <f>SUMPRODUCT(SUMIFS(AssessedValuation[100% Reserved3],AssessedValuation[Dist],$C182,AssessedValuation[Tif_NonTIF],$A$4))</f>
        <v>0</v>
      </c>
      <c r="O182" s="8">
        <f>SUMPRODUCT(SUMIFS(AssessedValuation[100% Railroads],AssessedValuation[Dist],$C182:$E182,AssessedValuation[Tif_NonTIF],$A$4))</f>
        <v>43387334</v>
      </c>
      <c r="P182" s="8">
        <f>SUMPRODUCT(SUMIFS(AssessedValuation[100% Utilities],AssessedValuation[Dist],$C182:$E182,AssessedValuation[Tif_NonTIF],$A$4))</f>
        <v>1245239</v>
      </c>
      <c r="Q182" s="8">
        <f>SUMPRODUCT(SUMIFS(AssessedValuation[100% Other],AssessedValuation[Dist],$C182:$E182,AssessedValuation[Tif_NonTIF],$A$4))</f>
        <v>0</v>
      </c>
      <c r="R182" s="8">
        <f>SUMPRODUCT(SUMIFS(AssessedValuation[100% Gross],AssessedValuation[Dist],$C182:$E182,AssessedValuation[Tif_NonTIF],$A$4))</f>
        <v>2182936070</v>
      </c>
      <c r="S182" s="8">
        <f>SUMPRODUCT(SUMIFS(AssessedValuation[100% Military Exempt],AssessedValuation[Dist],$C182:$E182,AssessedValuation[Tif_NonTIF],$A$4))</f>
        <v>2426120</v>
      </c>
      <c r="T182" s="8">
        <f>SUMPRODUCT(SUMIFS(AssessedValuation[100% Net],AssessedValuation[Dist],$C182:$E182,AssessedValuation[Tif_NonTIF],$A$4))</f>
        <v>2180509950</v>
      </c>
      <c r="U182" s="8">
        <f>SUMPRODUCT(SUMIFS(AssessedValuation[100% Gas &amp; Elec Utilities],AssessedValuation[Dist],$C182:$E182,AssessedValuation[Tif_NonTIF],$A$4))</f>
        <v>222164524</v>
      </c>
      <c r="V182" s="8">
        <f t="shared" si="2"/>
        <v>2402674474</v>
      </c>
    </row>
    <row r="183" spans="1:22" x14ac:dyDescent="0.25">
      <c r="A183">
        <v>2024</v>
      </c>
      <c r="B183" t="s">
        <v>1042</v>
      </c>
      <c r="C183" t="s">
        <v>1397</v>
      </c>
      <c r="D183" t="s">
        <v>1756</v>
      </c>
      <c r="E183" t="s">
        <v>1756</v>
      </c>
      <c r="F183" t="s">
        <v>1397</v>
      </c>
      <c r="G183" t="s">
        <v>1398</v>
      </c>
      <c r="H183" s="8">
        <f>SUMPRODUCT(SUMIFS(AssessedValuation[100% Residential],AssessedValuation[Dist],$C183:$E183,AssessedValuation[Tif_NonTIF],$A$4))</f>
        <v>311970879</v>
      </c>
      <c r="I183" s="8">
        <f>SUMPRODUCT(SUMIFS(AssessedValuation[100% Ag Land],AssessedValuation[Dist],$C183:$E183,AssessedValuation[Tif_NonTIF],$A$4))</f>
        <v>174992789</v>
      </c>
      <c r="J183" s="8">
        <f>SUMPRODUCT(SUMIFS(AssessedValuation[100% Ag Building],AssessedValuation[Dist],$C183:$E183,AssessedValuation[Tif_NonTIF],$A$4))</f>
        <v>9908170</v>
      </c>
      <c r="K183" s="8">
        <f>SUMPRODUCT(SUMIFS(AssessedValuation[100% Commercial],AssessedValuation[Dist],$C183:$E183,AssessedValuation[Tif_NonTIF],$A$4))</f>
        <v>24574270</v>
      </c>
      <c r="L183" s="8">
        <f>SUMPRODUCT(SUMIFS(AssessedValuation[100% Industrial],AssessedValuation[Dist],$C183:$E183,AssessedValuation[Tif_NonTIF],$A$4))</f>
        <v>14135111</v>
      </c>
      <c r="M183" s="8">
        <f>SUMPRODUCT(SUMIFS(AssessedValuation[100% Reserved],AssessedValuation[Dist],$C183:$E183,AssessedValuation[Tif_NonTIF],$A$4))</f>
        <v>0</v>
      </c>
      <c r="N183" s="8">
        <f>SUMPRODUCT(SUMIFS(AssessedValuation[100% Reserved3],AssessedValuation[Dist],$C183,AssessedValuation[Tif_NonTIF],$A$4))</f>
        <v>0</v>
      </c>
      <c r="O183" s="8">
        <f>SUMPRODUCT(SUMIFS(AssessedValuation[100% Railroads],AssessedValuation[Dist],$C183:$E183,AssessedValuation[Tif_NonTIF],$A$4))</f>
        <v>0</v>
      </c>
      <c r="P183" s="8">
        <f>SUMPRODUCT(SUMIFS(AssessedValuation[100% Utilities],AssessedValuation[Dist],$C183:$E183,AssessedValuation[Tif_NonTIF],$A$4))</f>
        <v>4819554</v>
      </c>
      <c r="Q183" s="8">
        <f>SUMPRODUCT(SUMIFS(AssessedValuation[100% Other],AssessedValuation[Dist],$C183:$E183,AssessedValuation[Tif_NonTIF],$A$4))</f>
        <v>0</v>
      </c>
      <c r="R183" s="8">
        <f>SUMPRODUCT(SUMIFS(AssessedValuation[100% Gross],AssessedValuation[Dist],$C183:$E183,AssessedValuation[Tif_NonTIF],$A$4))</f>
        <v>540400773</v>
      </c>
      <c r="S183" s="8">
        <f>SUMPRODUCT(SUMIFS(AssessedValuation[100% Military Exempt],AssessedValuation[Dist],$C183:$E183,AssessedValuation[Tif_NonTIF],$A$4))</f>
        <v>370400</v>
      </c>
      <c r="T183" s="8">
        <f>SUMPRODUCT(SUMIFS(AssessedValuation[100% Net],AssessedValuation[Dist],$C183:$E183,AssessedValuation[Tif_NonTIF],$A$4))</f>
        <v>540030373</v>
      </c>
      <c r="U183" s="8">
        <f>SUMPRODUCT(SUMIFS(AssessedValuation[100% Gas &amp; Elec Utilities],AssessedValuation[Dist],$C183:$E183,AssessedValuation[Tif_NonTIF],$A$4))</f>
        <v>42195839</v>
      </c>
      <c r="V183" s="8">
        <f t="shared" si="2"/>
        <v>582226212</v>
      </c>
    </row>
    <row r="184" spans="1:22" x14ac:dyDescent="0.25">
      <c r="A184">
        <v>2024</v>
      </c>
      <c r="B184" t="s">
        <v>1026</v>
      </c>
      <c r="C184" t="s">
        <v>1399</v>
      </c>
      <c r="D184" t="s">
        <v>1756</v>
      </c>
      <c r="E184" t="s">
        <v>1756</v>
      </c>
      <c r="F184" t="s">
        <v>1399</v>
      </c>
      <c r="G184" t="s">
        <v>1400</v>
      </c>
      <c r="H184" s="8">
        <f>SUMPRODUCT(SUMIFS(AssessedValuation[100% Residential],AssessedValuation[Dist],$C184:$E184,AssessedValuation[Tif_NonTIF],$A$4))</f>
        <v>82761310</v>
      </c>
      <c r="I184" s="8">
        <f>SUMPRODUCT(SUMIFS(AssessedValuation[100% Ag Land],AssessedValuation[Dist],$C184:$E184,AssessedValuation[Tif_NonTIF],$A$4))</f>
        <v>31883880</v>
      </c>
      <c r="J184" s="8">
        <f>SUMPRODUCT(SUMIFS(AssessedValuation[100% Ag Building],AssessedValuation[Dist],$C184:$E184,AssessedValuation[Tif_NonTIF],$A$4))</f>
        <v>874490</v>
      </c>
      <c r="K184" s="8">
        <f>SUMPRODUCT(SUMIFS(AssessedValuation[100% Commercial],AssessedValuation[Dist],$C184:$E184,AssessedValuation[Tif_NonTIF],$A$4))</f>
        <v>2484190</v>
      </c>
      <c r="L184" s="8">
        <f>SUMPRODUCT(SUMIFS(AssessedValuation[100% Industrial],AssessedValuation[Dist],$C184:$E184,AssessedValuation[Tif_NonTIF],$A$4))</f>
        <v>0</v>
      </c>
      <c r="M184" s="8">
        <f>SUMPRODUCT(SUMIFS(AssessedValuation[100% Reserved],AssessedValuation[Dist],$C184:$E184,AssessedValuation[Tif_NonTIF],$A$4))</f>
        <v>0</v>
      </c>
      <c r="N184" s="8">
        <f>SUMPRODUCT(SUMIFS(AssessedValuation[100% Reserved3],AssessedValuation[Dist],$C184,AssessedValuation[Tif_NonTIF],$A$4))</f>
        <v>0</v>
      </c>
      <c r="O184" s="8">
        <f>SUMPRODUCT(SUMIFS(AssessedValuation[100% Railroads],AssessedValuation[Dist],$C184:$E184,AssessedValuation[Tif_NonTIF],$A$4))</f>
        <v>12537565</v>
      </c>
      <c r="P184" s="8">
        <f>SUMPRODUCT(SUMIFS(AssessedValuation[100% Utilities],AssessedValuation[Dist],$C184:$E184,AssessedValuation[Tif_NonTIF],$A$4))</f>
        <v>1547556</v>
      </c>
      <c r="Q184" s="8">
        <f>SUMPRODUCT(SUMIFS(AssessedValuation[100% Other],AssessedValuation[Dist],$C184:$E184,AssessedValuation[Tif_NonTIF],$A$4))</f>
        <v>1020</v>
      </c>
      <c r="R184" s="8">
        <f>SUMPRODUCT(SUMIFS(AssessedValuation[100% Gross],AssessedValuation[Dist],$C184:$E184,AssessedValuation[Tif_NonTIF],$A$4))</f>
        <v>132090011</v>
      </c>
      <c r="S184" s="8">
        <f>SUMPRODUCT(SUMIFS(AssessedValuation[100% Military Exempt],AssessedValuation[Dist],$C184:$E184,AssessedValuation[Tif_NonTIF],$A$4))</f>
        <v>196312</v>
      </c>
      <c r="T184" s="8">
        <f>SUMPRODUCT(SUMIFS(AssessedValuation[100% Net],AssessedValuation[Dist],$C184:$E184,AssessedValuation[Tif_NonTIF],$A$4))</f>
        <v>131893699</v>
      </c>
      <c r="U184" s="8">
        <f>SUMPRODUCT(SUMIFS(AssessedValuation[100% Gas &amp; Elec Utilities],AssessedValuation[Dist],$C184:$E184,AssessedValuation[Tif_NonTIF],$A$4))</f>
        <v>9710022</v>
      </c>
      <c r="V184" s="8">
        <f t="shared" si="2"/>
        <v>141603721</v>
      </c>
    </row>
    <row r="185" spans="1:22" x14ac:dyDescent="0.25">
      <c r="A185">
        <v>2024</v>
      </c>
      <c r="B185" t="s">
        <v>1054</v>
      </c>
      <c r="C185" t="s">
        <v>1401</v>
      </c>
      <c r="D185" t="s">
        <v>1756</v>
      </c>
      <c r="E185" t="s">
        <v>1756</v>
      </c>
      <c r="F185" t="s">
        <v>1401</v>
      </c>
      <c r="G185" t="s">
        <v>1402</v>
      </c>
      <c r="H185" s="8">
        <f>SUMPRODUCT(SUMIFS(AssessedValuation[100% Residential],AssessedValuation[Dist],$C185:$E185,AssessedValuation[Tif_NonTIF],$A$4))</f>
        <v>279298559</v>
      </c>
      <c r="I185" s="8">
        <f>SUMPRODUCT(SUMIFS(AssessedValuation[100% Ag Land],AssessedValuation[Dist],$C185:$E185,AssessedValuation[Tif_NonTIF],$A$4))</f>
        <v>110658032</v>
      </c>
      <c r="J185" s="8">
        <f>SUMPRODUCT(SUMIFS(AssessedValuation[100% Ag Building],AssessedValuation[Dist],$C185:$E185,AssessedValuation[Tif_NonTIF],$A$4))</f>
        <v>7910727</v>
      </c>
      <c r="K185" s="8">
        <f>SUMPRODUCT(SUMIFS(AssessedValuation[100% Commercial],AssessedValuation[Dist],$C185:$E185,AssessedValuation[Tif_NonTIF],$A$4))</f>
        <v>37399946</v>
      </c>
      <c r="L185" s="8">
        <f>SUMPRODUCT(SUMIFS(AssessedValuation[100% Industrial],AssessedValuation[Dist],$C185:$E185,AssessedValuation[Tif_NonTIF],$A$4))</f>
        <v>5600067</v>
      </c>
      <c r="M185" s="8">
        <f>SUMPRODUCT(SUMIFS(AssessedValuation[100% Reserved],AssessedValuation[Dist],$C185:$E185,AssessedValuation[Tif_NonTIF],$A$4))</f>
        <v>0</v>
      </c>
      <c r="N185" s="8">
        <f>SUMPRODUCT(SUMIFS(AssessedValuation[100% Reserved3],AssessedValuation[Dist],$C185,AssessedValuation[Tif_NonTIF],$A$4))</f>
        <v>0</v>
      </c>
      <c r="O185" s="8">
        <f>SUMPRODUCT(SUMIFS(AssessedValuation[100% Railroads],AssessedValuation[Dist],$C185:$E185,AssessedValuation[Tif_NonTIF],$A$4))</f>
        <v>8526590</v>
      </c>
      <c r="P185" s="8">
        <f>SUMPRODUCT(SUMIFS(AssessedValuation[100% Utilities],AssessedValuation[Dist],$C185:$E185,AssessedValuation[Tif_NonTIF],$A$4))</f>
        <v>241890</v>
      </c>
      <c r="Q185" s="8">
        <f>SUMPRODUCT(SUMIFS(AssessedValuation[100% Other],AssessedValuation[Dist],$C185:$E185,AssessedValuation[Tif_NonTIF],$A$4))</f>
        <v>0</v>
      </c>
      <c r="R185" s="8">
        <f>SUMPRODUCT(SUMIFS(AssessedValuation[100% Gross],AssessedValuation[Dist],$C185:$E185,AssessedValuation[Tif_NonTIF],$A$4))</f>
        <v>449635811</v>
      </c>
      <c r="S185" s="8">
        <f>SUMPRODUCT(SUMIFS(AssessedValuation[100% Military Exempt],AssessedValuation[Dist],$C185:$E185,AssessedValuation[Tif_NonTIF],$A$4))</f>
        <v>390772</v>
      </c>
      <c r="T185" s="8">
        <f>SUMPRODUCT(SUMIFS(AssessedValuation[100% Net],AssessedValuation[Dist],$C185:$E185,AssessedValuation[Tif_NonTIF],$A$4))</f>
        <v>449245039</v>
      </c>
      <c r="U185" s="8">
        <f>SUMPRODUCT(SUMIFS(AssessedValuation[100% Gas &amp; Elec Utilities],AssessedValuation[Dist],$C185:$E185,AssessedValuation[Tif_NonTIF],$A$4))</f>
        <v>24329482</v>
      </c>
      <c r="V185" s="8">
        <f t="shared" si="2"/>
        <v>473574521</v>
      </c>
    </row>
    <row r="186" spans="1:22" x14ac:dyDescent="0.25">
      <c r="A186">
        <v>2024</v>
      </c>
      <c r="B186" t="s">
        <v>1045</v>
      </c>
      <c r="C186" t="s">
        <v>1403</v>
      </c>
      <c r="D186" t="s">
        <v>1756</v>
      </c>
      <c r="E186" t="s">
        <v>1756</v>
      </c>
      <c r="F186" t="s">
        <v>1403</v>
      </c>
      <c r="G186" t="s">
        <v>1404</v>
      </c>
      <c r="H186" s="8">
        <f>SUMPRODUCT(SUMIFS(AssessedValuation[100% Residential],AssessedValuation[Dist],$C186:$E186,AssessedValuation[Tif_NonTIF],$A$4))</f>
        <v>160749593</v>
      </c>
      <c r="I186" s="8">
        <f>SUMPRODUCT(SUMIFS(AssessedValuation[100% Ag Land],AssessedValuation[Dist],$C186:$E186,AssessedValuation[Tif_NonTIF],$A$4))</f>
        <v>165616390</v>
      </c>
      <c r="J186" s="8">
        <f>SUMPRODUCT(SUMIFS(AssessedValuation[100% Ag Building],AssessedValuation[Dist],$C186:$E186,AssessedValuation[Tif_NonTIF],$A$4))</f>
        <v>7960850</v>
      </c>
      <c r="K186" s="8">
        <f>SUMPRODUCT(SUMIFS(AssessedValuation[100% Commercial],AssessedValuation[Dist],$C186:$E186,AssessedValuation[Tif_NonTIF],$A$4))</f>
        <v>14998728</v>
      </c>
      <c r="L186" s="8">
        <f>SUMPRODUCT(SUMIFS(AssessedValuation[100% Industrial],AssessedValuation[Dist],$C186:$E186,AssessedValuation[Tif_NonTIF],$A$4))</f>
        <v>0</v>
      </c>
      <c r="M186" s="8">
        <f>SUMPRODUCT(SUMIFS(AssessedValuation[100% Reserved],AssessedValuation[Dist],$C186:$E186,AssessedValuation[Tif_NonTIF],$A$4))</f>
        <v>0</v>
      </c>
      <c r="N186" s="8">
        <f>SUMPRODUCT(SUMIFS(AssessedValuation[100% Reserved3],AssessedValuation[Dist],$C186,AssessedValuation[Tif_NonTIF],$A$4))</f>
        <v>0</v>
      </c>
      <c r="O186" s="8">
        <f>SUMPRODUCT(SUMIFS(AssessedValuation[100% Railroads],AssessedValuation[Dist],$C186:$E186,AssessedValuation[Tif_NonTIF],$A$4))</f>
        <v>0</v>
      </c>
      <c r="P186" s="8">
        <f>SUMPRODUCT(SUMIFS(AssessedValuation[100% Utilities],AssessedValuation[Dist],$C186:$E186,AssessedValuation[Tif_NonTIF],$A$4))</f>
        <v>35196744</v>
      </c>
      <c r="Q186" s="8">
        <f>SUMPRODUCT(SUMIFS(AssessedValuation[100% Other],AssessedValuation[Dist],$C186:$E186,AssessedValuation[Tif_NonTIF],$A$4))</f>
        <v>0</v>
      </c>
      <c r="R186" s="8">
        <f>SUMPRODUCT(SUMIFS(AssessedValuation[100% Gross],AssessedValuation[Dist],$C186:$E186,AssessedValuation[Tif_NonTIF],$A$4))</f>
        <v>384522305</v>
      </c>
      <c r="S186" s="8">
        <f>SUMPRODUCT(SUMIFS(AssessedValuation[100% Military Exempt],AssessedValuation[Dist],$C186:$E186,AssessedValuation[Tif_NonTIF],$A$4))</f>
        <v>379846</v>
      </c>
      <c r="T186" s="8">
        <f>SUMPRODUCT(SUMIFS(AssessedValuation[100% Net],AssessedValuation[Dist],$C186:$E186,AssessedValuation[Tif_NonTIF],$A$4))</f>
        <v>384142459</v>
      </c>
      <c r="U186" s="8">
        <f>SUMPRODUCT(SUMIFS(AssessedValuation[100% Gas &amp; Elec Utilities],AssessedValuation[Dist],$C186:$E186,AssessedValuation[Tif_NonTIF],$A$4))</f>
        <v>46211801</v>
      </c>
      <c r="V186" s="8">
        <f t="shared" si="2"/>
        <v>430354260</v>
      </c>
    </row>
    <row r="187" spans="1:22" x14ac:dyDescent="0.25">
      <c r="A187">
        <v>2024</v>
      </c>
      <c r="B187" t="s">
        <v>1045</v>
      </c>
      <c r="C187" t="s">
        <v>1405</v>
      </c>
      <c r="D187" t="s">
        <v>1756</v>
      </c>
      <c r="E187" t="s">
        <v>1756</v>
      </c>
      <c r="F187" t="s">
        <v>1405</v>
      </c>
      <c r="G187" t="s">
        <v>1406</v>
      </c>
      <c r="H187" s="8">
        <f>SUMPRODUCT(SUMIFS(AssessedValuation[100% Residential],AssessedValuation[Dist],$C187:$E187,AssessedValuation[Tif_NonTIF],$A$4))</f>
        <v>616030491</v>
      </c>
      <c r="I187" s="8">
        <f>SUMPRODUCT(SUMIFS(AssessedValuation[100% Ag Land],AssessedValuation[Dist],$C187:$E187,AssessedValuation[Tif_NonTIF],$A$4))</f>
        <v>142926810</v>
      </c>
      <c r="J187" s="8">
        <f>SUMPRODUCT(SUMIFS(AssessedValuation[100% Ag Building],AssessedValuation[Dist],$C187:$E187,AssessedValuation[Tif_NonTIF],$A$4))</f>
        <v>26384570</v>
      </c>
      <c r="K187" s="8">
        <f>SUMPRODUCT(SUMIFS(AssessedValuation[100% Commercial],AssessedValuation[Dist],$C187:$E187,AssessedValuation[Tif_NonTIF],$A$4))</f>
        <v>61389113</v>
      </c>
      <c r="L187" s="8">
        <f>SUMPRODUCT(SUMIFS(AssessedValuation[100% Industrial],AssessedValuation[Dist],$C187:$E187,AssessedValuation[Tif_NonTIF],$A$4))</f>
        <v>12480908</v>
      </c>
      <c r="M187" s="8">
        <f>SUMPRODUCT(SUMIFS(AssessedValuation[100% Reserved],AssessedValuation[Dist],$C187:$E187,AssessedValuation[Tif_NonTIF],$A$4))</f>
        <v>0</v>
      </c>
      <c r="N187" s="8">
        <f>SUMPRODUCT(SUMIFS(AssessedValuation[100% Reserved3],AssessedValuation[Dist],$C187,AssessedValuation[Tif_NonTIF],$A$4))</f>
        <v>0</v>
      </c>
      <c r="O187" s="8">
        <f>SUMPRODUCT(SUMIFS(AssessedValuation[100% Railroads],AssessedValuation[Dist],$C187:$E187,AssessedValuation[Tif_NonTIF],$A$4))</f>
        <v>598999</v>
      </c>
      <c r="P187" s="8">
        <f>SUMPRODUCT(SUMIFS(AssessedValuation[100% Utilities],AssessedValuation[Dist],$C187:$E187,AssessedValuation[Tif_NonTIF],$A$4))</f>
        <v>7683360</v>
      </c>
      <c r="Q187" s="8">
        <f>SUMPRODUCT(SUMIFS(AssessedValuation[100% Other],AssessedValuation[Dist],$C187:$E187,AssessedValuation[Tif_NonTIF],$A$4))</f>
        <v>0</v>
      </c>
      <c r="R187" s="8">
        <f>SUMPRODUCT(SUMIFS(AssessedValuation[100% Gross],AssessedValuation[Dist],$C187:$E187,AssessedValuation[Tif_NonTIF],$A$4))</f>
        <v>867494251</v>
      </c>
      <c r="S187" s="8">
        <f>SUMPRODUCT(SUMIFS(AssessedValuation[100% Military Exempt],AssessedValuation[Dist],$C187:$E187,AssessedValuation[Tif_NonTIF],$A$4))</f>
        <v>383364</v>
      </c>
      <c r="T187" s="8">
        <f>SUMPRODUCT(SUMIFS(AssessedValuation[100% Net],AssessedValuation[Dist],$C187:$E187,AssessedValuation[Tif_NonTIF],$A$4))</f>
        <v>867110887</v>
      </c>
      <c r="U187" s="8">
        <f>SUMPRODUCT(SUMIFS(AssessedValuation[100% Gas &amp; Elec Utilities],AssessedValuation[Dist],$C187:$E187,AssessedValuation[Tif_NonTIF],$A$4))</f>
        <v>81109852</v>
      </c>
      <c r="V187" s="8">
        <f t="shared" si="2"/>
        <v>948220739</v>
      </c>
    </row>
    <row r="188" spans="1:22" x14ac:dyDescent="0.25">
      <c r="A188">
        <v>2024</v>
      </c>
      <c r="B188" t="s">
        <v>1033</v>
      </c>
      <c r="C188" t="s">
        <v>1407</v>
      </c>
      <c r="D188" t="s">
        <v>1756</v>
      </c>
      <c r="E188" t="s">
        <v>1756</v>
      </c>
      <c r="F188" t="s">
        <v>1407</v>
      </c>
      <c r="G188" t="s">
        <v>1408</v>
      </c>
      <c r="H188" s="8">
        <f>SUMPRODUCT(SUMIFS(AssessedValuation[100% Residential],AssessedValuation[Dist],$C188:$E188,AssessedValuation[Tif_NonTIF],$A$4))</f>
        <v>343447859</v>
      </c>
      <c r="I188" s="8">
        <f>SUMPRODUCT(SUMIFS(AssessedValuation[100% Ag Land],AssessedValuation[Dist],$C188:$E188,AssessedValuation[Tif_NonTIF],$A$4))</f>
        <v>88871798</v>
      </c>
      <c r="J188" s="8">
        <f>SUMPRODUCT(SUMIFS(AssessedValuation[100% Ag Building],AssessedValuation[Dist],$C188:$E188,AssessedValuation[Tif_NonTIF],$A$4))</f>
        <v>2156374</v>
      </c>
      <c r="K188" s="8">
        <f>SUMPRODUCT(SUMIFS(AssessedValuation[100% Commercial],AssessedValuation[Dist],$C188:$E188,AssessedValuation[Tif_NonTIF],$A$4))</f>
        <v>37861557</v>
      </c>
      <c r="L188" s="8">
        <f>SUMPRODUCT(SUMIFS(AssessedValuation[100% Industrial],AssessedValuation[Dist],$C188:$E188,AssessedValuation[Tif_NonTIF],$A$4))</f>
        <v>2739898</v>
      </c>
      <c r="M188" s="8">
        <f>SUMPRODUCT(SUMIFS(AssessedValuation[100% Reserved],AssessedValuation[Dist],$C188:$E188,AssessedValuation[Tif_NonTIF],$A$4))</f>
        <v>0</v>
      </c>
      <c r="N188" s="8">
        <f>SUMPRODUCT(SUMIFS(AssessedValuation[100% Reserved3],AssessedValuation[Dist],$C188,AssessedValuation[Tif_NonTIF],$A$4))</f>
        <v>0</v>
      </c>
      <c r="O188" s="8">
        <f>SUMPRODUCT(SUMIFS(AssessedValuation[100% Railroads],AssessedValuation[Dist],$C188:$E188,AssessedValuation[Tif_NonTIF],$A$4))</f>
        <v>37857619</v>
      </c>
      <c r="P188" s="8">
        <f>SUMPRODUCT(SUMIFS(AssessedValuation[100% Utilities],AssessedValuation[Dist],$C188:$E188,AssessedValuation[Tif_NonTIF],$A$4))</f>
        <v>310351</v>
      </c>
      <c r="Q188" s="8">
        <f>SUMPRODUCT(SUMIFS(AssessedValuation[100% Other],AssessedValuation[Dist],$C188:$E188,AssessedValuation[Tif_NonTIF],$A$4))</f>
        <v>528666</v>
      </c>
      <c r="R188" s="8">
        <f>SUMPRODUCT(SUMIFS(AssessedValuation[100% Gross],AssessedValuation[Dist],$C188:$E188,AssessedValuation[Tif_NonTIF],$A$4))</f>
        <v>513774122</v>
      </c>
      <c r="S188" s="8">
        <f>SUMPRODUCT(SUMIFS(AssessedValuation[100% Military Exempt],AssessedValuation[Dist],$C188:$E188,AssessedValuation[Tif_NonTIF],$A$4))</f>
        <v>463000</v>
      </c>
      <c r="T188" s="8">
        <f>SUMPRODUCT(SUMIFS(AssessedValuation[100% Net],AssessedValuation[Dist],$C188:$E188,AssessedValuation[Tif_NonTIF],$A$4))</f>
        <v>513311122</v>
      </c>
      <c r="U188" s="8">
        <f>SUMPRODUCT(SUMIFS(AssessedValuation[100% Gas &amp; Elec Utilities],AssessedValuation[Dist],$C188:$E188,AssessedValuation[Tif_NonTIF],$A$4))</f>
        <v>18494208</v>
      </c>
      <c r="V188" s="8">
        <f t="shared" si="2"/>
        <v>531805330</v>
      </c>
    </row>
    <row r="189" spans="1:22" x14ac:dyDescent="0.25">
      <c r="A189">
        <v>2024</v>
      </c>
      <c r="B189" t="s">
        <v>1036</v>
      </c>
      <c r="C189" t="s">
        <v>1409</v>
      </c>
      <c r="D189" t="s">
        <v>1756</v>
      </c>
      <c r="E189" t="s">
        <v>1756</v>
      </c>
      <c r="F189" t="s">
        <v>1409</v>
      </c>
      <c r="G189" t="s">
        <v>1410</v>
      </c>
      <c r="H189" s="8">
        <f>SUMPRODUCT(SUMIFS(AssessedValuation[100% Residential],AssessedValuation[Dist],$C189:$E189,AssessedValuation[Tif_NonTIF],$A$4))</f>
        <v>682168372</v>
      </c>
      <c r="I189" s="8">
        <f>SUMPRODUCT(SUMIFS(AssessedValuation[100% Ag Land],AssessedValuation[Dist],$C189:$E189,AssessedValuation[Tif_NonTIF],$A$4))</f>
        <v>220020280</v>
      </c>
      <c r="J189" s="8">
        <f>SUMPRODUCT(SUMIFS(AssessedValuation[100% Ag Building],AssessedValuation[Dist],$C189:$E189,AssessedValuation[Tif_NonTIF],$A$4))</f>
        <v>20560370</v>
      </c>
      <c r="K189" s="8">
        <f>SUMPRODUCT(SUMIFS(AssessedValuation[100% Commercial],AssessedValuation[Dist],$C189:$E189,AssessedValuation[Tif_NonTIF],$A$4))</f>
        <v>86643441</v>
      </c>
      <c r="L189" s="8">
        <f>SUMPRODUCT(SUMIFS(AssessedValuation[100% Industrial],AssessedValuation[Dist],$C189:$E189,AssessedValuation[Tif_NonTIF],$A$4))</f>
        <v>37114361</v>
      </c>
      <c r="M189" s="8">
        <f>SUMPRODUCT(SUMIFS(AssessedValuation[100% Reserved],AssessedValuation[Dist],$C189:$E189,AssessedValuation[Tif_NonTIF],$A$4))</f>
        <v>0</v>
      </c>
      <c r="N189" s="8">
        <f>SUMPRODUCT(SUMIFS(AssessedValuation[100% Reserved3],AssessedValuation[Dist],$C189,AssessedValuation[Tif_NonTIF],$A$4))</f>
        <v>0</v>
      </c>
      <c r="O189" s="8">
        <f>SUMPRODUCT(SUMIFS(AssessedValuation[100% Railroads],AssessedValuation[Dist],$C189:$E189,AssessedValuation[Tif_NonTIF],$A$4))</f>
        <v>29455075</v>
      </c>
      <c r="P189" s="8">
        <f>SUMPRODUCT(SUMIFS(AssessedValuation[100% Utilities],AssessedValuation[Dist],$C189:$E189,AssessedValuation[Tif_NonTIF],$A$4))</f>
        <v>41453405</v>
      </c>
      <c r="Q189" s="8">
        <f>SUMPRODUCT(SUMIFS(AssessedValuation[100% Other],AssessedValuation[Dist],$C189:$E189,AssessedValuation[Tif_NonTIF],$A$4))</f>
        <v>0</v>
      </c>
      <c r="R189" s="8">
        <f>SUMPRODUCT(SUMIFS(AssessedValuation[100% Gross],AssessedValuation[Dist],$C189:$E189,AssessedValuation[Tif_NonTIF],$A$4))</f>
        <v>1117415304</v>
      </c>
      <c r="S189" s="8">
        <f>SUMPRODUCT(SUMIFS(AssessedValuation[100% Military Exempt],AssessedValuation[Dist],$C189:$E189,AssessedValuation[Tif_NonTIF],$A$4))</f>
        <v>663016</v>
      </c>
      <c r="T189" s="8">
        <f>SUMPRODUCT(SUMIFS(AssessedValuation[100% Net],AssessedValuation[Dist],$C189:$E189,AssessedValuation[Tif_NonTIF],$A$4))</f>
        <v>1116752288</v>
      </c>
      <c r="U189" s="8">
        <f>SUMPRODUCT(SUMIFS(AssessedValuation[100% Gas &amp; Elec Utilities],AssessedValuation[Dist],$C189:$E189,AssessedValuation[Tif_NonTIF],$A$4))</f>
        <v>15973619</v>
      </c>
      <c r="V189" s="8">
        <f t="shared" si="2"/>
        <v>1132725907</v>
      </c>
    </row>
    <row r="190" spans="1:22" x14ac:dyDescent="0.25">
      <c r="A190">
        <v>2024</v>
      </c>
      <c r="B190" t="s">
        <v>1031</v>
      </c>
      <c r="C190" t="s">
        <v>1411</v>
      </c>
      <c r="D190" t="s">
        <v>1756</v>
      </c>
      <c r="E190" t="s">
        <v>1756</v>
      </c>
      <c r="F190" t="s">
        <v>1411</v>
      </c>
      <c r="G190" t="s">
        <v>1412</v>
      </c>
      <c r="H190" s="8">
        <f>SUMPRODUCT(SUMIFS(AssessedValuation[100% Residential],AssessedValuation[Dist],$C190:$E190,AssessedValuation[Tif_NonTIF],$A$4))</f>
        <v>414437917</v>
      </c>
      <c r="I190" s="8">
        <f>SUMPRODUCT(SUMIFS(AssessedValuation[100% Ag Land],AssessedValuation[Dist],$C190:$E190,AssessedValuation[Tif_NonTIF],$A$4))</f>
        <v>121726720</v>
      </c>
      <c r="J190" s="8">
        <f>SUMPRODUCT(SUMIFS(AssessedValuation[100% Ag Building],AssessedValuation[Dist],$C190:$E190,AssessedValuation[Tif_NonTIF],$A$4))</f>
        <v>7651220</v>
      </c>
      <c r="K190" s="8">
        <f>SUMPRODUCT(SUMIFS(AssessedValuation[100% Commercial],AssessedValuation[Dist],$C190:$E190,AssessedValuation[Tif_NonTIF],$A$4))</f>
        <v>18672911</v>
      </c>
      <c r="L190" s="8">
        <f>SUMPRODUCT(SUMIFS(AssessedValuation[100% Industrial],AssessedValuation[Dist],$C190:$E190,AssessedValuation[Tif_NonTIF],$A$4))</f>
        <v>67197259</v>
      </c>
      <c r="M190" s="8">
        <f>SUMPRODUCT(SUMIFS(AssessedValuation[100% Reserved],AssessedValuation[Dist],$C190:$E190,AssessedValuation[Tif_NonTIF],$A$4))</f>
        <v>0</v>
      </c>
      <c r="N190" s="8">
        <f>SUMPRODUCT(SUMIFS(AssessedValuation[100% Reserved3],AssessedValuation[Dist],$C190,AssessedValuation[Tif_NonTIF],$A$4))</f>
        <v>0</v>
      </c>
      <c r="O190" s="8">
        <f>SUMPRODUCT(SUMIFS(AssessedValuation[100% Railroads],AssessedValuation[Dist],$C190:$E190,AssessedValuation[Tif_NonTIF],$A$4))</f>
        <v>0</v>
      </c>
      <c r="P190" s="8">
        <f>SUMPRODUCT(SUMIFS(AssessedValuation[100% Utilities],AssessedValuation[Dist],$C190:$E190,AssessedValuation[Tif_NonTIF],$A$4))</f>
        <v>5786344</v>
      </c>
      <c r="Q190" s="8">
        <f>SUMPRODUCT(SUMIFS(AssessedValuation[100% Other],AssessedValuation[Dist],$C190:$E190,AssessedValuation[Tif_NonTIF],$A$4))</f>
        <v>0</v>
      </c>
      <c r="R190" s="8">
        <f>SUMPRODUCT(SUMIFS(AssessedValuation[100% Gross],AssessedValuation[Dist],$C190:$E190,AssessedValuation[Tif_NonTIF],$A$4))</f>
        <v>635472371</v>
      </c>
      <c r="S190" s="8">
        <f>SUMPRODUCT(SUMIFS(AssessedValuation[100% Military Exempt],AssessedValuation[Dist],$C190:$E190,AssessedValuation[Tif_NonTIF],$A$4))</f>
        <v>301876</v>
      </c>
      <c r="T190" s="8">
        <f>SUMPRODUCT(SUMIFS(AssessedValuation[100% Net],AssessedValuation[Dist],$C190:$E190,AssessedValuation[Tif_NonTIF],$A$4))</f>
        <v>635170495</v>
      </c>
      <c r="U190" s="8">
        <f>SUMPRODUCT(SUMIFS(AssessedValuation[100% Gas &amp; Elec Utilities],AssessedValuation[Dist],$C190:$E190,AssessedValuation[Tif_NonTIF],$A$4))</f>
        <v>62481009</v>
      </c>
      <c r="V190" s="8">
        <f t="shared" si="2"/>
        <v>697651504</v>
      </c>
    </row>
    <row r="191" spans="1:22" x14ac:dyDescent="0.25">
      <c r="A191">
        <v>2024</v>
      </c>
      <c r="B191" t="s">
        <v>1045</v>
      </c>
      <c r="C191" t="s">
        <v>1413</v>
      </c>
      <c r="D191" t="s">
        <v>1756</v>
      </c>
      <c r="E191" t="s">
        <v>1756</v>
      </c>
      <c r="F191" t="s">
        <v>1413</v>
      </c>
      <c r="G191" t="s">
        <v>1414</v>
      </c>
      <c r="H191" s="8">
        <f>SUMPRODUCT(SUMIFS(AssessedValuation[100% Residential],AssessedValuation[Dist],$C191:$E191,AssessedValuation[Tif_NonTIF],$A$4))</f>
        <v>380382564</v>
      </c>
      <c r="I191" s="8">
        <f>SUMPRODUCT(SUMIFS(AssessedValuation[100% Ag Land],AssessedValuation[Dist],$C191:$E191,AssessedValuation[Tif_NonTIF],$A$4))</f>
        <v>138867650</v>
      </c>
      <c r="J191" s="8">
        <f>SUMPRODUCT(SUMIFS(AssessedValuation[100% Ag Building],AssessedValuation[Dist],$C191:$E191,AssessedValuation[Tif_NonTIF],$A$4))</f>
        <v>8904690</v>
      </c>
      <c r="K191" s="8">
        <f>SUMPRODUCT(SUMIFS(AssessedValuation[100% Commercial],AssessedValuation[Dist],$C191:$E191,AssessedValuation[Tif_NonTIF],$A$4))</f>
        <v>51344467</v>
      </c>
      <c r="L191" s="8">
        <f>SUMPRODUCT(SUMIFS(AssessedValuation[100% Industrial],AssessedValuation[Dist],$C191:$E191,AssessedValuation[Tif_NonTIF],$A$4))</f>
        <v>14557346</v>
      </c>
      <c r="M191" s="8">
        <f>SUMPRODUCT(SUMIFS(AssessedValuation[100% Reserved],AssessedValuation[Dist],$C191:$E191,AssessedValuation[Tif_NonTIF],$A$4))</f>
        <v>0</v>
      </c>
      <c r="N191" s="8">
        <f>SUMPRODUCT(SUMIFS(AssessedValuation[100% Reserved3],AssessedValuation[Dist],$C191,AssessedValuation[Tif_NonTIF],$A$4))</f>
        <v>0</v>
      </c>
      <c r="O191" s="8">
        <f>SUMPRODUCT(SUMIFS(AssessedValuation[100% Railroads],AssessedValuation[Dist],$C191:$E191,AssessedValuation[Tif_NonTIF],$A$4))</f>
        <v>0</v>
      </c>
      <c r="P191" s="8">
        <f>SUMPRODUCT(SUMIFS(AssessedValuation[100% Utilities],AssessedValuation[Dist],$C191:$E191,AssessedValuation[Tif_NonTIF],$A$4))</f>
        <v>19683361</v>
      </c>
      <c r="Q191" s="8">
        <f>SUMPRODUCT(SUMIFS(AssessedValuation[100% Other],AssessedValuation[Dist],$C191:$E191,AssessedValuation[Tif_NonTIF],$A$4))</f>
        <v>0</v>
      </c>
      <c r="R191" s="8">
        <f>SUMPRODUCT(SUMIFS(AssessedValuation[100% Gross],AssessedValuation[Dist],$C191:$E191,AssessedValuation[Tif_NonTIF],$A$4))</f>
        <v>613740078</v>
      </c>
      <c r="S191" s="8">
        <f>SUMPRODUCT(SUMIFS(AssessedValuation[100% Military Exempt],AssessedValuation[Dist],$C191:$E191,AssessedValuation[Tif_NonTIF],$A$4))</f>
        <v>531524</v>
      </c>
      <c r="T191" s="8">
        <f>SUMPRODUCT(SUMIFS(AssessedValuation[100% Net],AssessedValuation[Dist],$C191:$E191,AssessedValuation[Tif_NonTIF],$A$4))</f>
        <v>613208554</v>
      </c>
      <c r="U191" s="8">
        <f>SUMPRODUCT(SUMIFS(AssessedValuation[100% Gas &amp; Elec Utilities],AssessedValuation[Dist],$C191:$E191,AssessedValuation[Tif_NonTIF],$A$4))</f>
        <v>50628836</v>
      </c>
      <c r="V191" s="8">
        <f t="shared" si="2"/>
        <v>663837390</v>
      </c>
    </row>
    <row r="192" spans="1:22" x14ac:dyDescent="0.25">
      <c r="A192">
        <v>2024</v>
      </c>
      <c r="B192" t="s">
        <v>1042</v>
      </c>
      <c r="C192" t="s">
        <v>1415</v>
      </c>
      <c r="D192" t="s">
        <v>1756</v>
      </c>
      <c r="E192" t="s">
        <v>1756</v>
      </c>
      <c r="F192" t="s">
        <v>1415</v>
      </c>
      <c r="G192" t="s">
        <v>1416</v>
      </c>
      <c r="H192" s="8">
        <f>SUMPRODUCT(SUMIFS(AssessedValuation[100% Residential],AssessedValuation[Dist],$C192:$E192,AssessedValuation[Tif_NonTIF],$A$4))</f>
        <v>167309764</v>
      </c>
      <c r="I192" s="8">
        <f>SUMPRODUCT(SUMIFS(AssessedValuation[100% Ag Land],AssessedValuation[Dist],$C192:$E192,AssessedValuation[Tif_NonTIF],$A$4))</f>
        <v>44486884</v>
      </c>
      <c r="J192" s="8">
        <f>SUMPRODUCT(SUMIFS(AssessedValuation[100% Ag Building],AssessedValuation[Dist],$C192:$E192,AssessedValuation[Tif_NonTIF],$A$4))</f>
        <v>1949054</v>
      </c>
      <c r="K192" s="8">
        <f>SUMPRODUCT(SUMIFS(AssessedValuation[100% Commercial],AssessedValuation[Dist],$C192:$E192,AssessedValuation[Tif_NonTIF],$A$4))</f>
        <v>17450813</v>
      </c>
      <c r="L192" s="8">
        <f>SUMPRODUCT(SUMIFS(AssessedValuation[100% Industrial],AssessedValuation[Dist],$C192:$E192,AssessedValuation[Tif_NonTIF],$A$4))</f>
        <v>1315770</v>
      </c>
      <c r="M192" s="8">
        <f>SUMPRODUCT(SUMIFS(AssessedValuation[100% Reserved],AssessedValuation[Dist],$C192:$E192,AssessedValuation[Tif_NonTIF],$A$4))</f>
        <v>0</v>
      </c>
      <c r="N192" s="8">
        <f>SUMPRODUCT(SUMIFS(AssessedValuation[100% Reserved3],AssessedValuation[Dist],$C192,AssessedValuation[Tif_NonTIF],$A$4))</f>
        <v>0</v>
      </c>
      <c r="O192" s="8">
        <f>SUMPRODUCT(SUMIFS(AssessedValuation[100% Railroads],AssessedValuation[Dist],$C192:$E192,AssessedValuation[Tif_NonTIF],$A$4))</f>
        <v>4754950</v>
      </c>
      <c r="P192" s="8">
        <f>SUMPRODUCT(SUMIFS(AssessedValuation[100% Utilities],AssessedValuation[Dist],$C192:$E192,AssessedValuation[Tif_NonTIF],$A$4))</f>
        <v>1103464</v>
      </c>
      <c r="Q192" s="8">
        <f>SUMPRODUCT(SUMIFS(AssessedValuation[100% Other],AssessedValuation[Dist],$C192:$E192,AssessedValuation[Tif_NonTIF],$A$4))</f>
        <v>8540</v>
      </c>
      <c r="R192" s="8">
        <f>SUMPRODUCT(SUMIFS(AssessedValuation[100% Gross],AssessedValuation[Dist],$C192:$E192,AssessedValuation[Tif_NonTIF],$A$4))</f>
        <v>238379239</v>
      </c>
      <c r="S192" s="8">
        <f>SUMPRODUCT(SUMIFS(AssessedValuation[100% Military Exempt],AssessedValuation[Dist],$C192:$E192,AssessedValuation[Tif_NonTIF],$A$4))</f>
        <v>183348</v>
      </c>
      <c r="T192" s="8">
        <f>SUMPRODUCT(SUMIFS(AssessedValuation[100% Net],AssessedValuation[Dist],$C192:$E192,AssessedValuation[Tif_NonTIF],$A$4))</f>
        <v>238195891</v>
      </c>
      <c r="U192" s="8">
        <f>SUMPRODUCT(SUMIFS(AssessedValuation[100% Gas &amp; Elec Utilities],AssessedValuation[Dist],$C192:$E192,AssessedValuation[Tif_NonTIF],$A$4))</f>
        <v>9938501</v>
      </c>
      <c r="V192" s="8">
        <f t="shared" si="2"/>
        <v>248134392</v>
      </c>
    </row>
    <row r="193" spans="1:22" x14ac:dyDescent="0.25">
      <c r="A193">
        <v>2024</v>
      </c>
      <c r="B193" t="s">
        <v>1033</v>
      </c>
      <c r="C193" t="s">
        <v>1417</v>
      </c>
      <c r="D193" t="s">
        <v>1756</v>
      </c>
      <c r="E193" t="s">
        <v>1756</v>
      </c>
      <c r="F193" t="s">
        <v>1417</v>
      </c>
      <c r="G193" t="s">
        <v>1418</v>
      </c>
      <c r="H193" s="8">
        <f>SUMPRODUCT(SUMIFS(AssessedValuation[100% Residential],AssessedValuation[Dist],$C193:$E193,AssessedValuation[Tif_NonTIF],$A$4))</f>
        <v>67138857</v>
      </c>
      <c r="I193" s="8">
        <f>SUMPRODUCT(SUMIFS(AssessedValuation[100% Ag Land],AssessedValuation[Dist],$C193:$E193,AssessedValuation[Tif_NonTIF],$A$4))</f>
        <v>69929015</v>
      </c>
      <c r="J193" s="8">
        <f>SUMPRODUCT(SUMIFS(AssessedValuation[100% Ag Building],AssessedValuation[Dist],$C193:$E193,AssessedValuation[Tif_NonTIF],$A$4))</f>
        <v>6981670</v>
      </c>
      <c r="K193" s="8">
        <f>SUMPRODUCT(SUMIFS(AssessedValuation[100% Commercial],AssessedValuation[Dist],$C193:$E193,AssessedValuation[Tif_NonTIF],$A$4))</f>
        <v>6572975</v>
      </c>
      <c r="L193" s="8">
        <f>SUMPRODUCT(SUMIFS(AssessedValuation[100% Industrial],AssessedValuation[Dist],$C193:$E193,AssessedValuation[Tif_NonTIF],$A$4))</f>
        <v>193730</v>
      </c>
      <c r="M193" s="8">
        <f>SUMPRODUCT(SUMIFS(AssessedValuation[100% Reserved],AssessedValuation[Dist],$C193:$E193,AssessedValuation[Tif_NonTIF],$A$4))</f>
        <v>0</v>
      </c>
      <c r="N193" s="8">
        <f>SUMPRODUCT(SUMIFS(AssessedValuation[100% Reserved3],AssessedValuation[Dist],$C193,AssessedValuation[Tif_NonTIF],$A$4))</f>
        <v>0</v>
      </c>
      <c r="O193" s="8">
        <f>SUMPRODUCT(SUMIFS(AssessedValuation[100% Railroads],AssessedValuation[Dist],$C193:$E193,AssessedValuation[Tif_NonTIF],$A$4))</f>
        <v>0</v>
      </c>
      <c r="P193" s="8">
        <f>SUMPRODUCT(SUMIFS(AssessedValuation[100% Utilities],AssessedValuation[Dist],$C193:$E193,AssessedValuation[Tif_NonTIF],$A$4))</f>
        <v>0</v>
      </c>
      <c r="Q193" s="8">
        <f>SUMPRODUCT(SUMIFS(AssessedValuation[100% Other],AssessedValuation[Dist],$C193:$E193,AssessedValuation[Tif_NonTIF],$A$4))</f>
        <v>0</v>
      </c>
      <c r="R193" s="8">
        <f>SUMPRODUCT(SUMIFS(AssessedValuation[100% Gross],AssessedValuation[Dist],$C193:$E193,AssessedValuation[Tif_NonTIF],$A$4))</f>
        <v>150816247</v>
      </c>
      <c r="S193" s="8">
        <f>SUMPRODUCT(SUMIFS(AssessedValuation[100% Military Exempt],AssessedValuation[Dist],$C193:$E193,AssessedValuation[Tif_NonTIF],$A$4))</f>
        <v>118528</v>
      </c>
      <c r="T193" s="8">
        <f>SUMPRODUCT(SUMIFS(AssessedValuation[100% Net],AssessedValuation[Dist],$C193:$E193,AssessedValuation[Tif_NonTIF],$A$4))</f>
        <v>150697719</v>
      </c>
      <c r="U193" s="8">
        <f>SUMPRODUCT(SUMIFS(AssessedValuation[100% Gas &amp; Elec Utilities],AssessedValuation[Dist],$C193:$E193,AssessedValuation[Tif_NonTIF],$A$4))</f>
        <v>13283575</v>
      </c>
      <c r="V193" s="8">
        <f t="shared" si="2"/>
        <v>163981294</v>
      </c>
    </row>
    <row r="194" spans="1:22" x14ac:dyDescent="0.25">
      <c r="A194">
        <v>2024</v>
      </c>
      <c r="B194" t="s">
        <v>1042</v>
      </c>
      <c r="C194" t="s">
        <v>1419</v>
      </c>
      <c r="D194" t="s">
        <v>1756</v>
      </c>
      <c r="E194" t="s">
        <v>1756</v>
      </c>
      <c r="F194" t="s">
        <v>1419</v>
      </c>
      <c r="G194" t="s">
        <v>1420</v>
      </c>
      <c r="H194" s="8">
        <f>SUMPRODUCT(SUMIFS(AssessedValuation[100% Residential],AssessedValuation[Dist],$C194:$E194,AssessedValuation[Tif_NonTIF],$A$4))</f>
        <v>55280996</v>
      </c>
      <c r="I194" s="8">
        <f>SUMPRODUCT(SUMIFS(AssessedValuation[100% Ag Land],AssessedValuation[Dist],$C194:$E194,AssessedValuation[Tif_NonTIF],$A$4))</f>
        <v>39564040</v>
      </c>
      <c r="J194" s="8">
        <f>SUMPRODUCT(SUMIFS(AssessedValuation[100% Ag Building],AssessedValuation[Dist],$C194:$E194,AssessedValuation[Tif_NonTIF],$A$4))</f>
        <v>1027720</v>
      </c>
      <c r="K194" s="8">
        <f>SUMPRODUCT(SUMIFS(AssessedValuation[100% Commercial],AssessedValuation[Dist],$C194:$E194,AssessedValuation[Tif_NonTIF],$A$4))</f>
        <v>5363336</v>
      </c>
      <c r="L194" s="8">
        <f>SUMPRODUCT(SUMIFS(AssessedValuation[100% Industrial],AssessedValuation[Dist],$C194:$E194,AssessedValuation[Tif_NonTIF],$A$4))</f>
        <v>472102</v>
      </c>
      <c r="M194" s="8">
        <f>SUMPRODUCT(SUMIFS(AssessedValuation[100% Reserved],AssessedValuation[Dist],$C194:$E194,AssessedValuation[Tif_NonTIF],$A$4))</f>
        <v>0</v>
      </c>
      <c r="N194" s="8">
        <f>SUMPRODUCT(SUMIFS(AssessedValuation[100% Reserved3],AssessedValuation[Dist],$C194,AssessedValuation[Tif_NonTIF],$A$4))</f>
        <v>0</v>
      </c>
      <c r="O194" s="8">
        <f>SUMPRODUCT(SUMIFS(AssessedValuation[100% Railroads],AssessedValuation[Dist],$C194:$E194,AssessedValuation[Tif_NonTIF],$A$4))</f>
        <v>0</v>
      </c>
      <c r="P194" s="8">
        <f>SUMPRODUCT(SUMIFS(AssessedValuation[100% Utilities],AssessedValuation[Dist],$C194:$E194,AssessedValuation[Tif_NonTIF],$A$4))</f>
        <v>3043906</v>
      </c>
      <c r="Q194" s="8">
        <f>SUMPRODUCT(SUMIFS(AssessedValuation[100% Other],AssessedValuation[Dist],$C194:$E194,AssessedValuation[Tif_NonTIF],$A$4))</f>
        <v>0</v>
      </c>
      <c r="R194" s="8">
        <f>SUMPRODUCT(SUMIFS(AssessedValuation[100% Gross],AssessedValuation[Dist],$C194:$E194,AssessedValuation[Tif_NonTIF],$A$4))</f>
        <v>104752100</v>
      </c>
      <c r="S194" s="8">
        <f>SUMPRODUCT(SUMIFS(AssessedValuation[100% Military Exempt],AssessedValuation[Dist],$C194:$E194,AssessedValuation[Tif_NonTIF],$A$4))</f>
        <v>79636</v>
      </c>
      <c r="T194" s="8">
        <f>SUMPRODUCT(SUMIFS(AssessedValuation[100% Net],AssessedValuation[Dist],$C194:$E194,AssessedValuation[Tif_NonTIF],$A$4))</f>
        <v>104672464</v>
      </c>
      <c r="U194" s="8">
        <f>SUMPRODUCT(SUMIFS(AssessedValuation[100% Gas &amp; Elec Utilities],AssessedValuation[Dist],$C194:$E194,AssessedValuation[Tif_NonTIF],$A$4))</f>
        <v>7359836</v>
      </c>
      <c r="V194" s="8">
        <f t="shared" si="2"/>
        <v>112032300</v>
      </c>
    </row>
    <row r="195" spans="1:22" x14ac:dyDescent="0.25">
      <c r="A195">
        <v>2024</v>
      </c>
      <c r="B195" t="s">
        <v>1042</v>
      </c>
      <c r="C195" t="s">
        <v>1421</v>
      </c>
      <c r="D195" t="s">
        <v>1756</v>
      </c>
      <c r="E195" t="s">
        <v>1756</v>
      </c>
      <c r="F195" t="s">
        <v>1421</v>
      </c>
      <c r="G195" t="s">
        <v>1422</v>
      </c>
      <c r="H195" s="8">
        <f>SUMPRODUCT(SUMIFS(AssessedValuation[100% Residential],AssessedValuation[Dist],$C195:$E195,AssessedValuation[Tif_NonTIF],$A$4))</f>
        <v>76314895</v>
      </c>
      <c r="I195" s="8">
        <f>SUMPRODUCT(SUMIFS(AssessedValuation[100% Ag Land],AssessedValuation[Dist],$C195:$E195,AssessedValuation[Tif_NonTIF],$A$4))</f>
        <v>45355382</v>
      </c>
      <c r="J195" s="8">
        <f>SUMPRODUCT(SUMIFS(AssessedValuation[100% Ag Building],AssessedValuation[Dist],$C195:$E195,AssessedValuation[Tif_NonTIF],$A$4))</f>
        <v>2583650</v>
      </c>
      <c r="K195" s="8">
        <f>SUMPRODUCT(SUMIFS(AssessedValuation[100% Commercial],AssessedValuation[Dist],$C195:$E195,AssessedValuation[Tif_NonTIF],$A$4))</f>
        <v>1762528</v>
      </c>
      <c r="L195" s="8">
        <f>SUMPRODUCT(SUMIFS(AssessedValuation[100% Industrial],AssessedValuation[Dist],$C195:$E195,AssessedValuation[Tif_NonTIF],$A$4))</f>
        <v>0</v>
      </c>
      <c r="M195" s="8">
        <f>SUMPRODUCT(SUMIFS(AssessedValuation[100% Reserved],AssessedValuation[Dist],$C195:$E195,AssessedValuation[Tif_NonTIF],$A$4))</f>
        <v>0</v>
      </c>
      <c r="N195" s="8">
        <f>SUMPRODUCT(SUMIFS(AssessedValuation[100% Reserved3],AssessedValuation[Dist],$C195,AssessedValuation[Tif_NonTIF],$A$4))</f>
        <v>0</v>
      </c>
      <c r="O195" s="8">
        <f>SUMPRODUCT(SUMIFS(AssessedValuation[100% Railroads],AssessedValuation[Dist],$C195:$E195,AssessedValuation[Tif_NonTIF],$A$4))</f>
        <v>208898</v>
      </c>
      <c r="P195" s="8">
        <f>SUMPRODUCT(SUMIFS(AssessedValuation[100% Utilities],AssessedValuation[Dist],$C195:$E195,AssessedValuation[Tif_NonTIF],$A$4))</f>
        <v>3403242</v>
      </c>
      <c r="Q195" s="8">
        <f>SUMPRODUCT(SUMIFS(AssessedValuation[100% Other],AssessedValuation[Dist],$C195:$E195,AssessedValuation[Tif_NonTIF],$A$4))</f>
        <v>11675</v>
      </c>
      <c r="R195" s="8">
        <f>SUMPRODUCT(SUMIFS(AssessedValuation[100% Gross],AssessedValuation[Dist],$C195:$E195,AssessedValuation[Tif_NonTIF],$A$4))</f>
        <v>129640270</v>
      </c>
      <c r="S195" s="8">
        <f>SUMPRODUCT(SUMIFS(AssessedValuation[100% Military Exempt],AssessedValuation[Dist],$C195:$E195,AssessedValuation[Tif_NonTIF],$A$4))</f>
        <v>137048</v>
      </c>
      <c r="T195" s="8">
        <f>SUMPRODUCT(SUMIFS(AssessedValuation[100% Net],AssessedValuation[Dist],$C195:$E195,AssessedValuation[Tif_NonTIF],$A$4))</f>
        <v>129503222</v>
      </c>
      <c r="U195" s="8">
        <f>SUMPRODUCT(SUMIFS(AssessedValuation[100% Gas &amp; Elec Utilities],AssessedValuation[Dist],$C195:$E195,AssessedValuation[Tif_NonTIF],$A$4))</f>
        <v>51930366</v>
      </c>
      <c r="V195" s="8">
        <f t="shared" si="2"/>
        <v>181433588</v>
      </c>
    </row>
    <row r="196" spans="1:22" x14ac:dyDescent="0.25">
      <c r="A196">
        <v>2024</v>
      </c>
      <c r="B196" t="s">
        <v>1033</v>
      </c>
      <c r="C196" t="s">
        <v>1423</v>
      </c>
      <c r="D196" t="s">
        <v>1756</v>
      </c>
      <c r="E196" t="s">
        <v>1756</v>
      </c>
      <c r="F196" t="s">
        <v>1423</v>
      </c>
      <c r="G196" t="s">
        <v>1424</v>
      </c>
      <c r="H196" s="8">
        <f>SUMPRODUCT(SUMIFS(AssessedValuation[100% Residential],AssessedValuation[Dist],$C196:$E196,AssessedValuation[Tif_NonTIF],$A$4))</f>
        <v>370185665</v>
      </c>
      <c r="I196" s="8">
        <f>SUMPRODUCT(SUMIFS(AssessedValuation[100% Ag Land],AssessedValuation[Dist],$C196:$E196,AssessedValuation[Tif_NonTIF],$A$4))</f>
        <v>150042879</v>
      </c>
      <c r="J196" s="8">
        <f>SUMPRODUCT(SUMIFS(AssessedValuation[100% Ag Building],AssessedValuation[Dist],$C196:$E196,AssessedValuation[Tif_NonTIF],$A$4))</f>
        <v>10197597</v>
      </c>
      <c r="K196" s="8">
        <f>SUMPRODUCT(SUMIFS(AssessedValuation[100% Commercial],AssessedValuation[Dist],$C196:$E196,AssessedValuation[Tif_NonTIF],$A$4))</f>
        <v>28370185</v>
      </c>
      <c r="L196" s="8">
        <f>SUMPRODUCT(SUMIFS(AssessedValuation[100% Industrial],AssessedValuation[Dist],$C196:$E196,AssessedValuation[Tif_NonTIF],$A$4))</f>
        <v>2066572</v>
      </c>
      <c r="M196" s="8">
        <f>SUMPRODUCT(SUMIFS(AssessedValuation[100% Reserved],AssessedValuation[Dist],$C196:$E196,AssessedValuation[Tif_NonTIF],$A$4))</f>
        <v>0</v>
      </c>
      <c r="N196" s="8">
        <f>SUMPRODUCT(SUMIFS(AssessedValuation[100% Reserved3],AssessedValuation[Dist],$C196,AssessedValuation[Tif_NonTIF],$A$4))</f>
        <v>0</v>
      </c>
      <c r="O196" s="8">
        <f>SUMPRODUCT(SUMIFS(AssessedValuation[100% Railroads],AssessedValuation[Dist],$C196:$E196,AssessedValuation[Tif_NonTIF],$A$4))</f>
        <v>0</v>
      </c>
      <c r="P196" s="8">
        <f>SUMPRODUCT(SUMIFS(AssessedValuation[100% Utilities],AssessedValuation[Dist],$C196:$E196,AssessedValuation[Tif_NonTIF],$A$4))</f>
        <v>1428447</v>
      </c>
      <c r="Q196" s="8">
        <f>SUMPRODUCT(SUMIFS(AssessedValuation[100% Other],AssessedValuation[Dist],$C196:$E196,AssessedValuation[Tif_NonTIF],$A$4))</f>
        <v>0</v>
      </c>
      <c r="R196" s="8">
        <f>SUMPRODUCT(SUMIFS(AssessedValuation[100% Gross],AssessedValuation[Dist],$C196:$E196,AssessedValuation[Tif_NonTIF],$A$4))</f>
        <v>562291345</v>
      </c>
      <c r="S196" s="8">
        <f>SUMPRODUCT(SUMIFS(AssessedValuation[100% Military Exempt],AssessedValuation[Dist],$C196:$E196,AssessedValuation[Tif_NonTIF],$A$4))</f>
        <v>357359</v>
      </c>
      <c r="T196" s="8">
        <f>SUMPRODUCT(SUMIFS(AssessedValuation[100% Net],AssessedValuation[Dist],$C196:$E196,AssessedValuation[Tif_NonTIF],$A$4))</f>
        <v>561933986</v>
      </c>
      <c r="U196" s="8">
        <f>SUMPRODUCT(SUMIFS(AssessedValuation[100% Gas &amp; Elec Utilities],AssessedValuation[Dist],$C196:$E196,AssessedValuation[Tif_NonTIF],$A$4))</f>
        <v>36069133</v>
      </c>
      <c r="V196" s="8">
        <f t="shared" si="2"/>
        <v>598003119</v>
      </c>
    </row>
    <row r="197" spans="1:22" x14ac:dyDescent="0.25">
      <c r="A197">
        <v>2024</v>
      </c>
      <c r="B197" t="s">
        <v>1042</v>
      </c>
      <c r="C197" t="s">
        <v>1425</v>
      </c>
      <c r="D197" t="s">
        <v>1756</v>
      </c>
      <c r="E197" t="s">
        <v>1756</v>
      </c>
      <c r="F197" t="s">
        <v>1425</v>
      </c>
      <c r="G197" t="s">
        <v>1426</v>
      </c>
      <c r="H197" s="8">
        <f>SUMPRODUCT(SUMIFS(AssessedValuation[100% Residential],AssessedValuation[Dist],$C197:$E197,AssessedValuation[Tif_NonTIF],$A$4))</f>
        <v>611379053</v>
      </c>
      <c r="I197" s="8">
        <f>SUMPRODUCT(SUMIFS(AssessedValuation[100% Ag Land],AssessedValuation[Dist],$C197:$E197,AssessedValuation[Tif_NonTIF],$A$4))</f>
        <v>121673180</v>
      </c>
      <c r="J197" s="8">
        <f>SUMPRODUCT(SUMIFS(AssessedValuation[100% Ag Building],AssessedValuation[Dist],$C197:$E197,AssessedValuation[Tif_NonTIF],$A$4))</f>
        <v>7006529</v>
      </c>
      <c r="K197" s="8">
        <f>SUMPRODUCT(SUMIFS(AssessedValuation[100% Commercial],AssessedValuation[Dist],$C197:$E197,AssessedValuation[Tif_NonTIF],$A$4))</f>
        <v>150994525</v>
      </c>
      <c r="L197" s="8">
        <f>SUMPRODUCT(SUMIFS(AssessedValuation[100% Industrial],AssessedValuation[Dist],$C197:$E197,AssessedValuation[Tif_NonTIF],$A$4))</f>
        <v>42041217</v>
      </c>
      <c r="M197" s="8">
        <f>SUMPRODUCT(SUMIFS(AssessedValuation[100% Reserved],AssessedValuation[Dist],$C197:$E197,AssessedValuation[Tif_NonTIF],$A$4))</f>
        <v>0</v>
      </c>
      <c r="N197" s="8">
        <f>SUMPRODUCT(SUMIFS(AssessedValuation[100% Reserved3],AssessedValuation[Dist],$C197,AssessedValuation[Tif_NonTIF],$A$4))</f>
        <v>0</v>
      </c>
      <c r="O197" s="8">
        <f>SUMPRODUCT(SUMIFS(AssessedValuation[100% Railroads],AssessedValuation[Dist],$C197:$E197,AssessedValuation[Tif_NonTIF],$A$4))</f>
        <v>15443548</v>
      </c>
      <c r="P197" s="8">
        <f>SUMPRODUCT(SUMIFS(AssessedValuation[100% Utilities],AssessedValuation[Dist],$C197:$E197,AssessedValuation[Tif_NonTIF],$A$4))</f>
        <v>8495799</v>
      </c>
      <c r="Q197" s="8">
        <f>SUMPRODUCT(SUMIFS(AssessedValuation[100% Other],AssessedValuation[Dist],$C197:$E197,AssessedValuation[Tif_NonTIF],$A$4))</f>
        <v>0</v>
      </c>
      <c r="R197" s="8">
        <f>SUMPRODUCT(SUMIFS(AssessedValuation[100% Gross],AssessedValuation[Dist],$C197:$E197,AssessedValuation[Tif_NonTIF],$A$4))</f>
        <v>957033851</v>
      </c>
      <c r="S197" s="8">
        <f>SUMPRODUCT(SUMIFS(AssessedValuation[100% Military Exempt],AssessedValuation[Dist],$C197:$E197,AssessedValuation[Tif_NonTIF],$A$4))</f>
        <v>844512</v>
      </c>
      <c r="T197" s="8">
        <f>SUMPRODUCT(SUMIFS(AssessedValuation[100% Net],AssessedValuation[Dist],$C197:$E197,AssessedValuation[Tif_NonTIF],$A$4))</f>
        <v>956189339</v>
      </c>
      <c r="U197" s="8">
        <f>SUMPRODUCT(SUMIFS(AssessedValuation[100% Gas &amp; Elec Utilities],AssessedValuation[Dist],$C197:$E197,AssessedValuation[Tif_NonTIF],$A$4))</f>
        <v>27590360</v>
      </c>
      <c r="V197" s="8">
        <f t="shared" si="2"/>
        <v>983779699</v>
      </c>
    </row>
    <row r="198" spans="1:22" x14ac:dyDescent="0.25">
      <c r="A198">
        <v>2024</v>
      </c>
      <c r="B198" t="s">
        <v>1045</v>
      </c>
      <c r="C198" t="s">
        <v>1427</v>
      </c>
      <c r="D198" t="s">
        <v>1756</v>
      </c>
      <c r="E198" t="s">
        <v>1756</v>
      </c>
      <c r="F198" t="s">
        <v>1427</v>
      </c>
      <c r="G198" t="s">
        <v>1428</v>
      </c>
      <c r="H198" s="8">
        <f>SUMPRODUCT(SUMIFS(AssessedValuation[100% Residential],AssessedValuation[Dist],$C198:$E198,AssessedValuation[Tif_NonTIF],$A$4))</f>
        <v>487212817</v>
      </c>
      <c r="I198" s="8">
        <f>SUMPRODUCT(SUMIFS(AssessedValuation[100% Ag Land],AssessedValuation[Dist],$C198:$E198,AssessedValuation[Tif_NonTIF],$A$4))</f>
        <v>59256008</v>
      </c>
      <c r="J198" s="8">
        <f>SUMPRODUCT(SUMIFS(AssessedValuation[100% Ag Building],AssessedValuation[Dist],$C198:$E198,AssessedValuation[Tif_NonTIF],$A$4))</f>
        <v>2377763</v>
      </c>
      <c r="K198" s="8">
        <f>SUMPRODUCT(SUMIFS(AssessedValuation[100% Commercial],AssessedValuation[Dist],$C198:$E198,AssessedValuation[Tif_NonTIF],$A$4))</f>
        <v>34311700</v>
      </c>
      <c r="L198" s="8">
        <f>SUMPRODUCT(SUMIFS(AssessedValuation[100% Industrial],AssessedValuation[Dist],$C198:$E198,AssessedValuation[Tif_NonTIF],$A$4))</f>
        <v>1047616</v>
      </c>
      <c r="M198" s="8">
        <f>SUMPRODUCT(SUMIFS(AssessedValuation[100% Reserved],AssessedValuation[Dist],$C198:$E198,AssessedValuation[Tif_NonTIF],$A$4))</f>
        <v>0</v>
      </c>
      <c r="N198" s="8">
        <f>SUMPRODUCT(SUMIFS(AssessedValuation[100% Reserved3],AssessedValuation[Dist],$C198,AssessedValuation[Tif_NonTIF],$A$4))</f>
        <v>0</v>
      </c>
      <c r="O198" s="8">
        <f>SUMPRODUCT(SUMIFS(AssessedValuation[100% Railroads],AssessedValuation[Dist],$C198:$E198,AssessedValuation[Tif_NonTIF],$A$4))</f>
        <v>10656286</v>
      </c>
      <c r="P198" s="8">
        <f>SUMPRODUCT(SUMIFS(AssessedValuation[100% Utilities],AssessedValuation[Dist],$C198:$E198,AssessedValuation[Tif_NonTIF],$A$4))</f>
        <v>3601060</v>
      </c>
      <c r="Q198" s="8">
        <f>SUMPRODUCT(SUMIFS(AssessedValuation[100% Other],AssessedValuation[Dist],$C198:$E198,AssessedValuation[Tif_NonTIF],$A$4))</f>
        <v>0</v>
      </c>
      <c r="R198" s="8">
        <f>SUMPRODUCT(SUMIFS(AssessedValuation[100% Gross],AssessedValuation[Dist],$C198:$E198,AssessedValuation[Tif_NonTIF],$A$4))</f>
        <v>598463250</v>
      </c>
      <c r="S198" s="8">
        <f>SUMPRODUCT(SUMIFS(AssessedValuation[100% Military Exempt],AssessedValuation[Dist],$C198:$E198,AssessedValuation[Tif_NonTIF],$A$4))</f>
        <v>344472</v>
      </c>
      <c r="T198" s="8">
        <f>SUMPRODUCT(SUMIFS(AssessedValuation[100% Net],AssessedValuation[Dist],$C198:$E198,AssessedValuation[Tif_NonTIF],$A$4))</f>
        <v>598118778</v>
      </c>
      <c r="U198" s="8">
        <f>SUMPRODUCT(SUMIFS(AssessedValuation[100% Gas &amp; Elec Utilities],AssessedValuation[Dist],$C198:$E198,AssessedValuation[Tif_NonTIF],$A$4))</f>
        <v>38524796</v>
      </c>
      <c r="V198" s="8">
        <f t="shared" si="2"/>
        <v>636643574</v>
      </c>
    </row>
    <row r="199" spans="1:22" x14ac:dyDescent="0.25">
      <c r="A199">
        <v>2024</v>
      </c>
      <c r="B199" t="s">
        <v>1033</v>
      </c>
      <c r="C199" t="s">
        <v>1429</v>
      </c>
      <c r="D199" t="s">
        <v>1756</v>
      </c>
      <c r="E199" t="s">
        <v>1756</v>
      </c>
      <c r="F199" t="s">
        <v>1429</v>
      </c>
      <c r="G199" t="s">
        <v>1430</v>
      </c>
      <c r="H199" s="8">
        <f>SUMPRODUCT(SUMIFS(AssessedValuation[100% Residential],AssessedValuation[Dist],$C199:$E199,AssessedValuation[Tif_NonTIF],$A$4))</f>
        <v>65527977</v>
      </c>
      <c r="I199" s="8">
        <f>SUMPRODUCT(SUMIFS(AssessedValuation[100% Ag Land],AssessedValuation[Dist],$C199:$E199,AssessedValuation[Tif_NonTIF],$A$4))</f>
        <v>38347913</v>
      </c>
      <c r="J199" s="8">
        <f>SUMPRODUCT(SUMIFS(AssessedValuation[100% Ag Building],AssessedValuation[Dist],$C199:$E199,AssessedValuation[Tif_NonTIF],$A$4))</f>
        <v>6241780</v>
      </c>
      <c r="K199" s="8">
        <f>SUMPRODUCT(SUMIFS(AssessedValuation[100% Commercial],AssessedValuation[Dist],$C199:$E199,AssessedValuation[Tif_NonTIF],$A$4))</f>
        <v>2021400</v>
      </c>
      <c r="L199" s="8">
        <f>SUMPRODUCT(SUMIFS(AssessedValuation[100% Industrial],AssessedValuation[Dist],$C199:$E199,AssessedValuation[Tif_NonTIF],$A$4))</f>
        <v>317000</v>
      </c>
      <c r="M199" s="8">
        <f>SUMPRODUCT(SUMIFS(AssessedValuation[100% Reserved],AssessedValuation[Dist],$C199:$E199,AssessedValuation[Tif_NonTIF],$A$4))</f>
        <v>0</v>
      </c>
      <c r="N199" s="8">
        <f>SUMPRODUCT(SUMIFS(AssessedValuation[100% Reserved3],AssessedValuation[Dist],$C199,AssessedValuation[Tif_NonTIF],$A$4))</f>
        <v>0</v>
      </c>
      <c r="O199" s="8">
        <f>SUMPRODUCT(SUMIFS(AssessedValuation[100% Railroads],AssessedValuation[Dist],$C199:$E199,AssessedValuation[Tif_NonTIF],$A$4))</f>
        <v>8103365</v>
      </c>
      <c r="P199" s="8">
        <f>SUMPRODUCT(SUMIFS(AssessedValuation[100% Utilities],AssessedValuation[Dist],$C199:$E199,AssessedValuation[Tif_NonTIF],$A$4))</f>
        <v>534180</v>
      </c>
      <c r="Q199" s="8">
        <f>SUMPRODUCT(SUMIFS(AssessedValuation[100% Other],AssessedValuation[Dist],$C199:$E199,AssessedValuation[Tif_NonTIF],$A$4))</f>
        <v>0</v>
      </c>
      <c r="R199" s="8">
        <f>SUMPRODUCT(SUMIFS(AssessedValuation[100% Gross],AssessedValuation[Dist],$C199:$E199,AssessedValuation[Tif_NonTIF],$A$4))</f>
        <v>121093615</v>
      </c>
      <c r="S199" s="8">
        <f>SUMPRODUCT(SUMIFS(AssessedValuation[100% Military Exempt],AssessedValuation[Dist],$C199:$E199,AssessedValuation[Tif_NonTIF],$A$4))</f>
        <v>103712</v>
      </c>
      <c r="T199" s="8">
        <f>SUMPRODUCT(SUMIFS(AssessedValuation[100% Net],AssessedValuation[Dist],$C199:$E199,AssessedValuation[Tif_NonTIF],$A$4))</f>
        <v>120989903</v>
      </c>
      <c r="U199" s="8">
        <f>SUMPRODUCT(SUMIFS(AssessedValuation[100% Gas &amp; Elec Utilities],AssessedValuation[Dist],$C199:$E199,AssessedValuation[Tif_NonTIF],$A$4))</f>
        <v>7507881</v>
      </c>
      <c r="V199" s="8">
        <f t="shared" si="2"/>
        <v>128497784</v>
      </c>
    </row>
    <row r="200" spans="1:22" x14ac:dyDescent="0.25">
      <c r="A200">
        <v>2024</v>
      </c>
      <c r="B200" t="s">
        <v>1064</v>
      </c>
      <c r="C200" t="s">
        <v>1431</v>
      </c>
      <c r="D200" t="s">
        <v>1756</v>
      </c>
      <c r="E200" t="s">
        <v>1756</v>
      </c>
      <c r="F200" t="s">
        <v>1431</v>
      </c>
      <c r="G200" t="s">
        <v>1432</v>
      </c>
      <c r="H200" s="8">
        <f>SUMPRODUCT(SUMIFS(AssessedValuation[100% Residential],AssessedValuation[Dist],$C200:$E200,AssessedValuation[Tif_NonTIF],$A$4))</f>
        <v>1708896879</v>
      </c>
      <c r="I200" s="8">
        <f>SUMPRODUCT(SUMIFS(AssessedValuation[100% Ag Land],AssessedValuation[Dist],$C200:$E200,AssessedValuation[Tif_NonTIF],$A$4))</f>
        <v>90923292</v>
      </c>
      <c r="J200" s="8">
        <f>SUMPRODUCT(SUMIFS(AssessedValuation[100% Ag Building],AssessedValuation[Dist],$C200:$E200,AssessedValuation[Tif_NonTIF],$A$4))</f>
        <v>7684694</v>
      </c>
      <c r="K200" s="8">
        <f>SUMPRODUCT(SUMIFS(AssessedValuation[100% Commercial],AssessedValuation[Dist],$C200:$E200,AssessedValuation[Tif_NonTIF],$A$4))</f>
        <v>331070272</v>
      </c>
      <c r="L200" s="8">
        <f>SUMPRODUCT(SUMIFS(AssessedValuation[100% Industrial],AssessedValuation[Dist],$C200:$E200,AssessedValuation[Tif_NonTIF],$A$4))</f>
        <v>244047265</v>
      </c>
      <c r="M200" s="8">
        <f>SUMPRODUCT(SUMIFS(AssessedValuation[100% Reserved],AssessedValuation[Dist],$C200:$E200,AssessedValuation[Tif_NonTIF],$A$4))</f>
        <v>0</v>
      </c>
      <c r="N200" s="8">
        <f>SUMPRODUCT(SUMIFS(AssessedValuation[100% Reserved3],AssessedValuation[Dist],$C200,AssessedValuation[Tif_NonTIF],$A$4))</f>
        <v>0</v>
      </c>
      <c r="O200" s="8">
        <f>SUMPRODUCT(SUMIFS(AssessedValuation[100% Railroads],AssessedValuation[Dist],$C200:$E200,AssessedValuation[Tif_NonTIF],$A$4))</f>
        <v>5458479</v>
      </c>
      <c r="P200" s="8">
        <f>SUMPRODUCT(SUMIFS(AssessedValuation[100% Utilities],AssessedValuation[Dist],$C200:$E200,AssessedValuation[Tif_NonTIF],$A$4))</f>
        <v>13508436</v>
      </c>
      <c r="Q200" s="8">
        <f>SUMPRODUCT(SUMIFS(AssessedValuation[100% Other],AssessedValuation[Dist],$C200:$E200,AssessedValuation[Tif_NonTIF],$A$4))</f>
        <v>0</v>
      </c>
      <c r="R200" s="8">
        <f>SUMPRODUCT(SUMIFS(AssessedValuation[100% Gross],AssessedValuation[Dist],$C200:$E200,AssessedValuation[Tif_NonTIF],$A$4))</f>
        <v>2401589317</v>
      </c>
      <c r="S200" s="8">
        <f>SUMPRODUCT(SUMIFS(AssessedValuation[100% Military Exempt],AssessedValuation[Dist],$C200:$E200,AssessedValuation[Tif_NonTIF],$A$4))</f>
        <v>1647046</v>
      </c>
      <c r="T200" s="8">
        <f>SUMPRODUCT(SUMIFS(AssessedValuation[100% Net],AssessedValuation[Dist],$C200:$E200,AssessedValuation[Tif_NonTIF],$A$4))</f>
        <v>2399942271</v>
      </c>
      <c r="U200" s="8">
        <f>SUMPRODUCT(SUMIFS(AssessedValuation[100% Gas &amp; Elec Utilities],AssessedValuation[Dist],$C200:$E200,AssessedValuation[Tif_NonTIF],$A$4))</f>
        <v>50519412</v>
      </c>
      <c r="V200" s="8">
        <f t="shared" ref="V200:V263" si="3">SUM(T200:U200)</f>
        <v>2450461683</v>
      </c>
    </row>
    <row r="201" spans="1:22" x14ac:dyDescent="0.25">
      <c r="A201">
        <v>2024</v>
      </c>
      <c r="B201" t="s">
        <v>1031</v>
      </c>
      <c r="C201" t="s">
        <v>1433</v>
      </c>
      <c r="D201" t="s">
        <v>1756</v>
      </c>
      <c r="E201" t="s">
        <v>1756</v>
      </c>
      <c r="F201" t="s">
        <v>1433</v>
      </c>
      <c r="G201" t="s">
        <v>1434</v>
      </c>
      <c r="H201" s="8">
        <f>SUMPRODUCT(SUMIFS(AssessedValuation[100% Residential],AssessedValuation[Dist],$C201:$E201,AssessedValuation[Tif_NonTIF],$A$4))</f>
        <v>235708090</v>
      </c>
      <c r="I201" s="8">
        <f>SUMPRODUCT(SUMIFS(AssessedValuation[100% Ag Land],AssessedValuation[Dist],$C201:$E201,AssessedValuation[Tif_NonTIF],$A$4))</f>
        <v>141655370</v>
      </c>
      <c r="J201" s="8">
        <f>SUMPRODUCT(SUMIFS(AssessedValuation[100% Ag Building],AssessedValuation[Dist],$C201:$E201,AssessedValuation[Tif_NonTIF],$A$4))</f>
        <v>7068910</v>
      </c>
      <c r="K201" s="8">
        <f>SUMPRODUCT(SUMIFS(AssessedValuation[100% Commercial],AssessedValuation[Dist],$C201:$E201,AssessedValuation[Tif_NonTIF],$A$4))</f>
        <v>17533230</v>
      </c>
      <c r="L201" s="8">
        <f>SUMPRODUCT(SUMIFS(AssessedValuation[100% Industrial],AssessedValuation[Dist],$C201:$E201,AssessedValuation[Tif_NonTIF],$A$4))</f>
        <v>2057580</v>
      </c>
      <c r="M201" s="8">
        <f>SUMPRODUCT(SUMIFS(AssessedValuation[100% Reserved],AssessedValuation[Dist],$C201:$E201,AssessedValuation[Tif_NonTIF],$A$4))</f>
        <v>0</v>
      </c>
      <c r="N201" s="8">
        <f>SUMPRODUCT(SUMIFS(AssessedValuation[100% Reserved3],AssessedValuation[Dist],$C201,AssessedValuation[Tif_NonTIF],$A$4))</f>
        <v>0</v>
      </c>
      <c r="O201" s="8">
        <f>SUMPRODUCT(SUMIFS(AssessedValuation[100% Railroads],AssessedValuation[Dist],$C201:$E201,AssessedValuation[Tif_NonTIF],$A$4))</f>
        <v>6810962</v>
      </c>
      <c r="P201" s="8">
        <f>SUMPRODUCT(SUMIFS(AssessedValuation[100% Utilities],AssessedValuation[Dist],$C201:$E201,AssessedValuation[Tif_NonTIF],$A$4))</f>
        <v>440843</v>
      </c>
      <c r="Q201" s="8">
        <f>SUMPRODUCT(SUMIFS(AssessedValuation[100% Other],AssessedValuation[Dist],$C201:$E201,AssessedValuation[Tif_NonTIF],$A$4))</f>
        <v>0</v>
      </c>
      <c r="R201" s="8">
        <f>SUMPRODUCT(SUMIFS(AssessedValuation[100% Gross],AssessedValuation[Dist],$C201:$E201,AssessedValuation[Tif_NonTIF],$A$4))</f>
        <v>411274985</v>
      </c>
      <c r="S201" s="8">
        <f>SUMPRODUCT(SUMIFS(AssessedValuation[100% Military Exempt],AssessedValuation[Dist],$C201:$E201,AssessedValuation[Tif_NonTIF],$A$4))</f>
        <v>377808</v>
      </c>
      <c r="T201" s="8">
        <f>SUMPRODUCT(SUMIFS(AssessedValuation[100% Net],AssessedValuation[Dist],$C201:$E201,AssessedValuation[Tif_NonTIF],$A$4))</f>
        <v>410897177</v>
      </c>
      <c r="U201" s="8">
        <f>SUMPRODUCT(SUMIFS(AssessedValuation[100% Gas &amp; Elec Utilities],AssessedValuation[Dist],$C201:$E201,AssessedValuation[Tif_NonTIF],$A$4))</f>
        <v>17294175</v>
      </c>
      <c r="V201" s="8">
        <f t="shared" si="3"/>
        <v>428191352</v>
      </c>
    </row>
    <row r="202" spans="1:22" x14ac:dyDescent="0.25">
      <c r="A202">
        <v>2024</v>
      </c>
      <c r="B202" t="s">
        <v>1026</v>
      </c>
      <c r="C202" t="s">
        <v>1435</v>
      </c>
      <c r="D202" t="s">
        <v>1756</v>
      </c>
      <c r="E202" t="s">
        <v>1756</v>
      </c>
      <c r="F202" t="s">
        <v>1435</v>
      </c>
      <c r="G202" t="s">
        <v>1436</v>
      </c>
      <c r="H202" s="8">
        <f>SUMPRODUCT(SUMIFS(AssessedValuation[100% Residential],AssessedValuation[Dist],$C202:$E202,AssessedValuation[Tif_NonTIF],$A$4))</f>
        <v>567410536</v>
      </c>
      <c r="I202" s="8">
        <f>SUMPRODUCT(SUMIFS(AssessedValuation[100% Ag Land],AssessedValuation[Dist],$C202:$E202,AssessedValuation[Tif_NonTIF],$A$4))</f>
        <v>98588900</v>
      </c>
      <c r="J202" s="8">
        <f>SUMPRODUCT(SUMIFS(AssessedValuation[100% Ag Building],AssessedValuation[Dist],$C202:$E202,AssessedValuation[Tif_NonTIF],$A$4))</f>
        <v>4927900</v>
      </c>
      <c r="K202" s="8">
        <f>SUMPRODUCT(SUMIFS(AssessedValuation[100% Commercial],AssessedValuation[Dist],$C202:$E202,AssessedValuation[Tif_NonTIF],$A$4))</f>
        <v>72381771</v>
      </c>
      <c r="L202" s="8">
        <f>SUMPRODUCT(SUMIFS(AssessedValuation[100% Industrial],AssessedValuation[Dist],$C202:$E202,AssessedValuation[Tif_NonTIF],$A$4))</f>
        <v>48603440</v>
      </c>
      <c r="M202" s="8">
        <f>SUMPRODUCT(SUMIFS(AssessedValuation[100% Reserved],AssessedValuation[Dist],$C202:$E202,AssessedValuation[Tif_NonTIF],$A$4))</f>
        <v>0</v>
      </c>
      <c r="N202" s="8">
        <f>SUMPRODUCT(SUMIFS(AssessedValuation[100% Reserved3],AssessedValuation[Dist],$C202,AssessedValuation[Tif_NonTIF],$A$4))</f>
        <v>0</v>
      </c>
      <c r="O202" s="8">
        <f>SUMPRODUCT(SUMIFS(AssessedValuation[100% Railroads],AssessedValuation[Dist],$C202:$E202,AssessedValuation[Tif_NonTIF],$A$4))</f>
        <v>35087142</v>
      </c>
      <c r="P202" s="8">
        <f>SUMPRODUCT(SUMIFS(AssessedValuation[100% Utilities],AssessedValuation[Dist],$C202:$E202,AssessedValuation[Tif_NonTIF],$A$4))</f>
        <v>2334252</v>
      </c>
      <c r="Q202" s="8">
        <f>SUMPRODUCT(SUMIFS(AssessedValuation[100% Other],AssessedValuation[Dist],$C202:$E202,AssessedValuation[Tif_NonTIF],$A$4))</f>
        <v>0</v>
      </c>
      <c r="R202" s="8">
        <f>SUMPRODUCT(SUMIFS(AssessedValuation[100% Gross],AssessedValuation[Dist],$C202:$E202,AssessedValuation[Tif_NonTIF],$A$4))</f>
        <v>829333941</v>
      </c>
      <c r="S202" s="8">
        <f>SUMPRODUCT(SUMIFS(AssessedValuation[100% Military Exempt],AssessedValuation[Dist],$C202:$E202,AssessedValuation[Tif_NonTIF],$A$4))</f>
        <v>548192</v>
      </c>
      <c r="T202" s="8">
        <f>SUMPRODUCT(SUMIFS(AssessedValuation[100% Net],AssessedValuation[Dist],$C202:$E202,AssessedValuation[Tif_NonTIF],$A$4))</f>
        <v>828785749</v>
      </c>
      <c r="U202" s="8">
        <f>SUMPRODUCT(SUMIFS(AssessedValuation[100% Gas &amp; Elec Utilities],AssessedValuation[Dist],$C202:$E202,AssessedValuation[Tif_NonTIF],$A$4))</f>
        <v>73210321</v>
      </c>
      <c r="V202" s="8">
        <f t="shared" si="3"/>
        <v>901996070</v>
      </c>
    </row>
    <row r="203" spans="1:22" x14ac:dyDescent="0.25">
      <c r="A203">
        <v>2024</v>
      </c>
      <c r="B203" t="s">
        <v>1054</v>
      </c>
      <c r="C203" t="s">
        <v>1437</v>
      </c>
      <c r="D203" t="s">
        <v>1756</v>
      </c>
      <c r="E203" t="s">
        <v>1756</v>
      </c>
      <c r="F203" t="s">
        <v>1437</v>
      </c>
      <c r="G203" t="s">
        <v>1438</v>
      </c>
      <c r="H203" s="8">
        <f>SUMPRODUCT(SUMIFS(AssessedValuation[100% Residential],AssessedValuation[Dist],$C203:$E203,AssessedValuation[Tif_NonTIF],$A$4))</f>
        <v>381142324</v>
      </c>
      <c r="I203" s="8">
        <f>SUMPRODUCT(SUMIFS(AssessedValuation[100% Ag Land],AssessedValuation[Dist],$C203:$E203,AssessedValuation[Tif_NonTIF],$A$4))</f>
        <v>211764060</v>
      </c>
      <c r="J203" s="8">
        <f>SUMPRODUCT(SUMIFS(AssessedValuation[100% Ag Building],AssessedValuation[Dist],$C203:$E203,AssessedValuation[Tif_NonTIF],$A$4))</f>
        <v>16647450</v>
      </c>
      <c r="K203" s="8">
        <f>SUMPRODUCT(SUMIFS(AssessedValuation[100% Commercial],AssessedValuation[Dist],$C203:$E203,AssessedValuation[Tif_NonTIF],$A$4))</f>
        <v>55704550</v>
      </c>
      <c r="L203" s="8">
        <f>SUMPRODUCT(SUMIFS(AssessedValuation[100% Industrial],AssessedValuation[Dist],$C203:$E203,AssessedValuation[Tif_NonTIF],$A$4))</f>
        <v>51513400</v>
      </c>
      <c r="M203" s="8">
        <f>SUMPRODUCT(SUMIFS(AssessedValuation[100% Reserved],AssessedValuation[Dist],$C203:$E203,AssessedValuation[Tif_NonTIF],$A$4))</f>
        <v>0</v>
      </c>
      <c r="N203" s="8">
        <f>SUMPRODUCT(SUMIFS(AssessedValuation[100% Reserved3],AssessedValuation[Dist],$C203,AssessedValuation[Tif_NonTIF],$A$4))</f>
        <v>0</v>
      </c>
      <c r="O203" s="8">
        <f>SUMPRODUCT(SUMIFS(AssessedValuation[100% Railroads],AssessedValuation[Dist],$C203:$E203,AssessedValuation[Tif_NonTIF],$A$4))</f>
        <v>4375783</v>
      </c>
      <c r="P203" s="8">
        <f>SUMPRODUCT(SUMIFS(AssessedValuation[100% Utilities],AssessedValuation[Dist],$C203:$E203,AssessedValuation[Tif_NonTIF],$A$4))</f>
        <v>38045536</v>
      </c>
      <c r="Q203" s="8">
        <f>SUMPRODUCT(SUMIFS(AssessedValuation[100% Other],AssessedValuation[Dist],$C203:$E203,AssessedValuation[Tif_NonTIF],$A$4))</f>
        <v>0</v>
      </c>
      <c r="R203" s="8">
        <f>SUMPRODUCT(SUMIFS(AssessedValuation[100% Gross],AssessedValuation[Dist],$C203:$E203,AssessedValuation[Tif_NonTIF],$A$4))</f>
        <v>759193103</v>
      </c>
      <c r="S203" s="8">
        <f>SUMPRODUCT(SUMIFS(AssessedValuation[100% Military Exempt],AssessedValuation[Dist],$C203:$E203,AssessedValuation[Tif_NonTIF],$A$4))</f>
        <v>594492</v>
      </c>
      <c r="T203" s="8">
        <f>SUMPRODUCT(SUMIFS(AssessedValuation[100% Net],AssessedValuation[Dist],$C203:$E203,AssessedValuation[Tif_NonTIF],$A$4))</f>
        <v>758598611</v>
      </c>
      <c r="U203" s="8">
        <f>SUMPRODUCT(SUMIFS(AssessedValuation[100% Gas &amp; Elec Utilities],AssessedValuation[Dist],$C203:$E203,AssessedValuation[Tif_NonTIF],$A$4))</f>
        <v>18452343</v>
      </c>
      <c r="V203" s="8">
        <f t="shared" si="3"/>
        <v>777050954</v>
      </c>
    </row>
    <row r="204" spans="1:22" x14ac:dyDescent="0.25">
      <c r="A204">
        <v>2024</v>
      </c>
      <c r="B204" t="s">
        <v>1042</v>
      </c>
      <c r="C204" t="s">
        <v>1439</v>
      </c>
      <c r="D204" t="s">
        <v>1756</v>
      </c>
      <c r="E204" t="s">
        <v>1756</v>
      </c>
      <c r="F204" t="s">
        <v>1439</v>
      </c>
      <c r="G204" t="s">
        <v>1440</v>
      </c>
      <c r="H204" s="8">
        <f>SUMPRODUCT(SUMIFS(AssessedValuation[100% Residential],AssessedValuation[Dist],$C204:$E204,AssessedValuation[Tif_NonTIF],$A$4))</f>
        <v>163252195</v>
      </c>
      <c r="I204" s="8">
        <f>SUMPRODUCT(SUMIFS(AssessedValuation[100% Ag Land],AssessedValuation[Dist],$C204:$E204,AssessedValuation[Tif_NonTIF],$A$4))</f>
        <v>38290700</v>
      </c>
      <c r="J204" s="8">
        <f>SUMPRODUCT(SUMIFS(AssessedValuation[100% Ag Building],AssessedValuation[Dist],$C204:$E204,AssessedValuation[Tif_NonTIF],$A$4))</f>
        <v>1515460</v>
      </c>
      <c r="K204" s="8">
        <f>SUMPRODUCT(SUMIFS(AssessedValuation[100% Commercial],AssessedValuation[Dist],$C204:$E204,AssessedValuation[Tif_NonTIF],$A$4))</f>
        <v>9547000</v>
      </c>
      <c r="L204" s="8">
        <f>SUMPRODUCT(SUMIFS(AssessedValuation[100% Industrial],AssessedValuation[Dist],$C204:$E204,AssessedValuation[Tif_NonTIF],$A$4))</f>
        <v>290030</v>
      </c>
      <c r="M204" s="8">
        <f>SUMPRODUCT(SUMIFS(AssessedValuation[100% Reserved],AssessedValuation[Dist],$C204:$E204,AssessedValuation[Tif_NonTIF],$A$4))</f>
        <v>0</v>
      </c>
      <c r="N204" s="8">
        <f>SUMPRODUCT(SUMIFS(AssessedValuation[100% Reserved3],AssessedValuation[Dist],$C204,AssessedValuation[Tif_NonTIF],$A$4))</f>
        <v>0</v>
      </c>
      <c r="O204" s="8">
        <f>SUMPRODUCT(SUMIFS(AssessedValuation[100% Railroads],AssessedValuation[Dist],$C204:$E204,AssessedValuation[Tif_NonTIF],$A$4))</f>
        <v>6763608</v>
      </c>
      <c r="P204" s="8">
        <f>SUMPRODUCT(SUMIFS(AssessedValuation[100% Utilities],AssessedValuation[Dist],$C204:$E204,AssessedValuation[Tif_NonTIF],$A$4))</f>
        <v>2451427</v>
      </c>
      <c r="Q204" s="8">
        <f>SUMPRODUCT(SUMIFS(AssessedValuation[100% Other],AssessedValuation[Dist],$C204:$E204,AssessedValuation[Tif_NonTIF],$A$4))</f>
        <v>0</v>
      </c>
      <c r="R204" s="8">
        <f>SUMPRODUCT(SUMIFS(AssessedValuation[100% Gross],AssessedValuation[Dist],$C204:$E204,AssessedValuation[Tif_NonTIF],$A$4))</f>
        <v>222110420</v>
      </c>
      <c r="S204" s="8">
        <f>SUMPRODUCT(SUMIFS(AssessedValuation[100% Military Exempt],AssessedValuation[Dist],$C204:$E204,AssessedValuation[Tif_NonTIF],$A$4))</f>
        <v>335212</v>
      </c>
      <c r="T204" s="8">
        <f>SUMPRODUCT(SUMIFS(AssessedValuation[100% Net],AssessedValuation[Dist],$C204:$E204,AssessedValuation[Tif_NonTIF],$A$4))</f>
        <v>221775208</v>
      </c>
      <c r="U204" s="8">
        <f>SUMPRODUCT(SUMIFS(AssessedValuation[100% Gas &amp; Elec Utilities],AssessedValuation[Dist],$C204:$E204,AssessedValuation[Tif_NonTIF],$A$4))</f>
        <v>3537702</v>
      </c>
      <c r="V204" s="8">
        <f t="shared" si="3"/>
        <v>225312910</v>
      </c>
    </row>
    <row r="205" spans="1:22" x14ac:dyDescent="0.25">
      <c r="A205">
        <v>2024</v>
      </c>
      <c r="B205" t="s">
        <v>1039</v>
      </c>
      <c r="C205" t="s">
        <v>1441</v>
      </c>
      <c r="D205" t="s">
        <v>1756</v>
      </c>
      <c r="E205" t="s">
        <v>1756</v>
      </c>
      <c r="F205" t="s">
        <v>1441</v>
      </c>
      <c r="G205" t="s">
        <v>1442</v>
      </c>
      <c r="H205" s="8">
        <f>SUMPRODUCT(SUMIFS(AssessedValuation[100% Residential],AssessedValuation[Dist],$C205:$E205,AssessedValuation[Tif_NonTIF],$A$4))</f>
        <v>95354850</v>
      </c>
      <c r="I205" s="8">
        <f>SUMPRODUCT(SUMIFS(AssessedValuation[100% Ag Land],AssessedValuation[Dist],$C205:$E205,AssessedValuation[Tif_NonTIF],$A$4))</f>
        <v>157839860</v>
      </c>
      <c r="J205" s="8">
        <f>SUMPRODUCT(SUMIFS(AssessedValuation[100% Ag Building],AssessedValuation[Dist],$C205:$E205,AssessedValuation[Tif_NonTIF],$A$4))</f>
        <v>11423272</v>
      </c>
      <c r="K205" s="8">
        <f>SUMPRODUCT(SUMIFS(AssessedValuation[100% Commercial],AssessedValuation[Dist],$C205:$E205,AssessedValuation[Tif_NonTIF],$A$4))</f>
        <v>10628797</v>
      </c>
      <c r="L205" s="8">
        <f>SUMPRODUCT(SUMIFS(AssessedValuation[100% Industrial],AssessedValuation[Dist],$C205:$E205,AssessedValuation[Tif_NonTIF],$A$4))</f>
        <v>65115292</v>
      </c>
      <c r="M205" s="8">
        <f>SUMPRODUCT(SUMIFS(AssessedValuation[100% Reserved],AssessedValuation[Dist],$C205:$E205,AssessedValuation[Tif_NonTIF],$A$4))</f>
        <v>0</v>
      </c>
      <c r="N205" s="8">
        <f>SUMPRODUCT(SUMIFS(AssessedValuation[100% Reserved3],AssessedValuation[Dist],$C205,AssessedValuation[Tif_NonTIF],$A$4))</f>
        <v>0</v>
      </c>
      <c r="O205" s="8">
        <f>SUMPRODUCT(SUMIFS(AssessedValuation[100% Railroads],AssessedValuation[Dist],$C205:$E205,AssessedValuation[Tif_NonTIF],$A$4))</f>
        <v>4258630</v>
      </c>
      <c r="P205" s="8">
        <f>SUMPRODUCT(SUMIFS(AssessedValuation[100% Utilities],AssessedValuation[Dist],$C205:$E205,AssessedValuation[Tif_NonTIF],$A$4))</f>
        <v>50480492</v>
      </c>
      <c r="Q205" s="8">
        <f>SUMPRODUCT(SUMIFS(AssessedValuation[100% Other],AssessedValuation[Dist],$C205:$E205,AssessedValuation[Tif_NonTIF],$A$4))</f>
        <v>0</v>
      </c>
      <c r="R205" s="8">
        <f>SUMPRODUCT(SUMIFS(AssessedValuation[100% Gross],AssessedValuation[Dist],$C205:$E205,AssessedValuation[Tif_NonTIF],$A$4))</f>
        <v>395101193</v>
      </c>
      <c r="S205" s="8">
        <f>SUMPRODUCT(SUMIFS(AssessedValuation[100% Military Exempt],AssessedValuation[Dist],$C205:$E205,AssessedValuation[Tif_NonTIF],$A$4))</f>
        <v>198164</v>
      </c>
      <c r="T205" s="8">
        <f>SUMPRODUCT(SUMIFS(AssessedValuation[100% Net],AssessedValuation[Dist],$C205:$E205,AssessedValuation[Tif_NonTIF],$A$4))</f>
        <v>394903029</v>
      </c>
      <c r="U205" s="8">
        <f>SUMPRODUCT(SUMIFS(AssessedValuation[100% Gas &amp; Elec Utilities],AssessedValuation[Dist],$C205:$E205,AssessedValuation[Tif_NonTIF],$A$4))</f>
        <v>14732790</v>
      </c>
      <c r="V205" s="8">
        <f t="shared" si="3"/>
        <v>409635819</v>
      </c>
    </row>
    <row r="206" spans="1:22" x14ac:dyDescent="0.25">
      <c r="A206">
        <v>2024</v>
      </c>
      <c r="B206" t="s">
        <v>1026</v>
      </c>
      <c r="C206" t="s">
        <v>1443</v>
      </c>
      <c r="D206" t="s">
        <v>1756</v>
      </c>
      <c r="E206" t="s">
        <v>1756</v>
      </c>
      <c r="F206" t="s">
        <v>1443</v>
      </c>
      <c r="G206" t="s">
        <v>1444</v>
      </c>
      <c r="H206" s="8">
        <f>SUMPRODUCT(SUMIFS(AssessedValuation[100% Residential],AssessedValuation[Dist],$C206:$E206,AssessedValuation[Tif_NonTIF],$A$4))</f>
        <v>1137995647</v>
      </c>
      <c r="I206" s="8">
        <f>SUMPRODUCT(SUMIFS(AssessedValuation[100% Ag Land],AssessedValuation[Dist],$C206:$E206,AssessedValuation[Tif_NonTIF],$A$4))</f>
        <v>153849390</v>
      </c>
      <c r="J206" s="8">
        <f>SUMPRODUCT(SUMIFS(AssessedValuation[100% Ag Building],AssessedValuation[Dist],$C206:$E206,AssessedValuation[Tif_NonTIF],$A$4))</f>
        <v>3875780</v>
      </c>
      <c r="K206" s="8">
        <f>SUMPRODUCT(SUMIFS(AssessedValuation[100% Commercial],AssessedValuation[Dist],$C206:$E206,AssessedValuation[Tif_NonTIF],$A$4))</f>
        <v>137527118</v>
      </c>
      <c r="L206" s="8">
        <f>SUMPRODUCT(SUMIFS(AssessedValuation[100% Industrial],AssessedValuation[Dist],$C206:$E206,AssessedValuation[Tif_NonTIF],$A$4))</f>
        <v>33183672</v>
      </c>
      <c r="M206" s="8">
        <f>SUMPRODUCT(SUMIFS(AssessedValuation[100% Reserved],AssessedValuation[Dist],$C206:$E206,AssessedValuation[Tif_NonTIF],$A$4))</f>
        <v>0</v>
      </c>
      <c r="N206" s="8">
        <f>SUMPRODUCT(SUMIFS(AssessedValuation[100% Reserved3],AssessedValuation[Dist],$C206,AssessedValuation[Tif_NonTIF],$A$4))</f>
        <v>0</v>
      </c>
      <c r="O206" s="8">
        <f>SUMPRODUCT(SUMIFS(AssessedValuation[100% Railroads],AssessedValuation[Dist],$C206:$E206,AssessedValuation[Tif_NonTIF],$A$4))</f>
        <v>4374150</v>
      </c>
      <c r="P206" s="8">
        <f>SUMPRODUCT(SUMIFS(AssessedValuation[100% Utilities],AssessedValuation[Dist],$C206:$E206,AssessedValuation[Tif_NonTIF],$A$4))</f>
        <v>46844363</v>
      </c>
      <c r="Q206" s="8">
        <f>SUMPRODUCT(SUMIFS(AssessedValuation[100% Other],AssessedValuation[Dist],$C206:$E206,AssessedValuation[Tif_NonTIF],$A$4))</f>
        <v>0</v>
      </c>
      <c r="R206" s="8">
        <f>SUMPRODUCT(SUMIFS(AssessedValuation[100% Gross],AssessedValuation[Dist],$C206:$E206,AssessedValuation[Tif_NonTIF],$A$4))</f>
        <v>1517650120</v>
      </c>
      <c r="S206" s="8">
        <f>SUMPRODUCT(SUMIFS(AssessedValuation[100% Military Exempt],AssessedValuation[Dist],$C206:$E206,AssessedValuation[Tif_NonTIF],$A$4))</f>
        <v>1440856</v>
      </c>
      <c r="T206" s="8">
        <f>SUMPRODUCT(SUMIFS(AssessedValuation[100% Net],AssessedValuation[Dist],$C206:$E206,AssessedValuation[Tif_NonTIF],$A$4))</f>
        <v>1516209264</v>
      </c>
      <c r="U206" s="8">
        <f>SUMPRODUCT(SUMIFS(AssessedValuation[100% Gas &amp; Elec Utilities],AssessedValuation[Dist],$C206:$E206,AssessedValuation[Tif_NonTIF],$A$4))</f>
        <v>113957759</v>
      </c>
      <c r="V206" s="8">
        <f t="shared" si="3"/>
        <v>1630167023</v>
      </c>
    </row>
    <row r="207" spans="1:22" x14ac:dyDescent="0.25">
      <c r="A207">
        <v>2024</v>
      </c>
      <c r="B207" t="s">
        <v>1033</v>
      </c>
      <c r="C207" t="s">
        <v>1445</v>
      </c>
      <c r="D207" t="s">
        <v>1756</v>
      </c>
      <c r="E207" t="s">
        <v>1756</v>
      </c>
      <c r="F207" t="s">
        <v>1445</v>
      </c>
      <c r="G207" t="s">
        <v>1446</v>
      </c>
      <c r="H207" s="8">
        <f>SUMPRODUCT(SUMIFS(AssessedValuation[100% Residential],AssessedValuation[Dist],$C207:$E207,AssessedValuation[Tif_NonTIF],$A$4))</f>
        <v>191636923</v>
      </c>
      <c r="I207" s="8">
        <f>SUMPRODUCT(SUMIFS(AssessedValuation[100% Ag Land],AssessedValuation[Dist],$C207:$E207,AssessedValuation[Tif_NonTIF],$A$4))</f>
        <v>172414017</v>
      </c>
      <c r="J207" s="8">
        <f>SUMPRODUCT(SUMIFS(AssessedValuation[100% Ag Building],AssessedValuation[Dist],$C207:$E207,AssessedValuation[Tif_NonTIF],$A$4))</f>
        <v>2806640</v>
      </c>
      <c r="K207" s="8">
        <f>SUMPRODUCT(SUMIFS(AssessedValuation[100% Commercial],AssessedValuation[Dist],$C207:$E207,AssessedValuation[Tif_NonTIF],$A$4))</f>
        <v>26019965</v>
      </c>
      <c r="L207" s="8">
        <f>SUMPRODUCT(SUMIFS(AssessedValuation[100% Industrial],AssessedValuation[Dist],$C207:$E207,AssessedValuation[Tif_NonTIF],$A$4))</f>
        <v>32223382</v>
      </c>
      <c r="M207" s="8">
        <f>SUMPRODUCT(SUMIFS(AssessedValuation[100% Reserved],AssessedValuation[Dist],$C207:$E207,AssessedValuation[Tif_NonTIF],$A$4))</f>
        <v>0</v>
      </c>
      <c r="N207" s="8">
        <f>SUMPRODUCT(SUMIFS(AssessedValuation[100% Reserved3],AssessedValuation[Dist],$C207,AssessedValuation[Tif_NonTIF],$A$4))</f>
        <v>0</v>
      </c>
      <c r="O207" s="8">
        <f>SUMPRODUCT(SUMIFS(AssessedValuation[100% Railroads],AssessedValuation[Dist],$C207:$E207,AssessedValuation[Tif_NonTIF],$A$4))</f>
        <v>0</v>
      </c>
      <c r="P207" s="8">
        <f>SUMPRODUCT(SUMIFS(AssessedValuation[100% Utilities],AssessedValuation[Dist],$C207:$E207,AssessedValuation[Tif_NonTIF],$A$4))</f>
        <v>3266418</v>
      </c>
      <c r="Q207" s="8">
        <f>SUMPRODUCT(SUMIFS(AssessedValuation[100% Other],AssessedValuation[Dist],$C207:$E207,AssessedValuation[Tif_NonTIF],$A$4))</f>
        <v>0</v>
      </c>
      <c r="R207" s="8">
        <f>SUMPRODUCT(SUMIFS(AssessedValuation[100% Gross],AssessedValuation[Dist],$C207:$E207,AssessedValuation[Tif_NonTIF],$A$4))</f>
        <v>428367345</v>
      </c>
      <c r="S207" s="8">
        <f>SUMPRODUCT(SUMIFS(AssessedValuation[100% Military Exempt],AssessedValuation[Dist],$C207:$E207,AssessedValuation[Tif_NonTIF],$A$4))</f>
        <v>388658</v>
      </c>
      <c r="T207" s="8">
        <f>SUMPRODUCT(SUMIFS(AssessedValuation[100% Net],AssessedValuation[Dist],$C207:$E207,AssessedValuation[Tif_NonTIF],$A$4))</f>
        <v>427978687</v>
      </c>
      <c r="U207" s="8">
        <f>SUMPRODUCT(SUMIFS(AssessedValuation[100% Gas &amp; Elec Utilities],AssessedValuation[Dist],$C207:$E207,AssessedValuation[Tif_NonTIF],$A$4))</f>
        <v>16630496</v>
      </c>
      <c r="V207" s="8">
        <f t="shared" si="3"/>
        <v>444609183</v>
      </c>
    </row>
    <row r="208" spans="1:22" x14ac:dyDescent="0.25">
      <c r="A208">
        <v>2024</v>
      </c>
      <c r="B208" t="s">
        <v>1031</v>
      </c>
      <c r="C208" t="s">
        <v>1447</v>
      </c>
      <c r="D208" t="s">
        <v>1756</v>
      </c>
      <c r="E208" t="s">
        <v>1756</v>
      </c>
      <c r="F208" t="s">
        <v>1447</v>
      </c>
      <c r="G208" t="s">
        <v>1448</v>
      </c>
      <c r="H208" s="8">
        <f>SUMPRODUCT(SUMIFS(AssessedValuation[100% Residential],AssessedValuation[Dist],$C208:$E208,AssessedValuation[Tif_NonTIF],$A$4))</f>
        <v>197531906</v>
      </c>
      <c r="I208" s="8">
        <f>SUMPRODUCT(SUMIFS(AssessedValuation[100% Ag Land],AssessedValuation[Dist],$C208:$E208,AssessedValuation[Tif_NonTIF],$A$4))</f>
        <v>174722400</v>
      </c>
      <c r="J208" s="8">
        <f>SUMPRODUCT(SUMIFS(AssessedValuation[100% Ag Building],AssessedValuation[Dist],$C208:$E208,AssessedValuation[Tif_NonTIF],$A$4))</f>
        <v>9049460</v>
      </c>
      <c r="K208" s="8">
        <f>SUMPRODUCT(SUMIFS(AssessedValuation[100% Commercial],AssessedValuation[Dist],$C208:$E208,AssessedValuation[Tif_NonTIF],$A$4))</f>
        <v>21893984</v>
      </c>
      <c r="L208" s="8">
        <f>SUMPRODUCT(SUMIFS(AssessedValuation[100% Industrial],AssessedValuation[Dist],$C208:$E208,AssessedValuation[Tif_NonTIF],$A$4))</f>
        <v>5892880</v>
      </c>
      <c r="M208" s="8">
        <f>SUMPRODUCT(SUMIFS(AssessedValuation[100% Reserved],AssessedValuation[Dist],$C208:$E208,AssessedValuation[Tif_NonTIF],$A$4))</f>
        <v>0</v>
      </c>
      <c r="N208" s="8">
        <f>SUMPRODUCT(SUMIFS(AssessedValuation[100% Reserved3],AssessedValuation[Dist],$C208,AssessedValuation[Tif_NonTIF],$A$4))</f>
        <v>0</v>
      </c>
      <c r="O208" s="8">
        <f>SUMPRODUCT(SUMIFS(AssessedValuation[100% Railroads],AssessedValuation[Dist],$C208:$E208,AssessedValuation[Tif_NonTIF],$A$4))</f>
        <v>2531153</v>
      </c>
      <c r="P208" s="8">
        <f>SUMPRODUCT(SUMIFS(AssessedValuation[100% Utilities],AssessedValuation[Dist],$C208:$E208,AssessedValuation[Tif_NonTIF],$A$4))</f>
        <v>510169</v>
      </c>
      <c r="Q208" s="8">
        <f>SUMPRODUCT(SUMIFS(AssessedValuation[100% Other],AssessedValuation[Dist],$C208:$E208,AssessedValuation[Tif_NonTIF],$A$4))</f>
        <v>0</v>
      </c>
      <c r="R208" s="8">
        <f>SUMPRODUCT(SUMIFS(AssessedValuation[100% Gross],AssessedValuation[Dist],$C208:$E208,AssessedValuation[Tif_NonTIF],$A$4))</f>
        <v>412131952</v>
      </c>
      <c r="S208" s="8">
        <f>SUMPRODUCT(SUMIFS(AssessedValuation[100% Military Exempt],AssessedValuation[Dist],$C208:$E208,AssessedValuation[Tif_NonTIF],$A$4))</f>
        <v>383364</v>
      </c>
      <c r="T208" s="8">
        <f>SUMPRODUCT(SUMIFS(AssessedValuation[100% Net],AssessedValuation[Dist],$C208:$E208,AssessedValuation[Tif_NonTIF],$A$4))</f>
        <v>411748588</v>
      </c>
      <c r="U208" s="8">
        <f>SUMPRODUCT(SUMIFS(AssessedValuation[100% Gas &amp; Elec Utilities],AssessedValuation[Dist],$C208:$E208,AssessedValuation[Tif_NonTIF],$A$4))</f>
        <v>15661929</v>
      </c>
      <c r="V208" s="8">
        <f t="shared" si="3"/>
        <v>427410517</v>
      </c>
    </row>
    <row r="209" spans="1:22" x14ac:dyDescent="0.25">
      <c r="A209">
        <v>2024</v>
      </c>
      <c r="B209" t="s">
        <v>1045</v>
      </c>
      <c r="C209" t="s">
        <v>1449</v>
      </c>
      <c r="D209" t="s">
        <v>1756</v>
      </c>
      <c r="E209" t="s">
        <v>1756</v>
      </c>
      <c r="F209" t="s">
        <v>1449</v>
      </c>
      <c r="G209" t="s">
        <v>1450</v>
      </c>
      <c r="H209" s="8">
        <f>SUMPRODUCT(SUMIFS(AssessedValuation[100% Residential],AssessedValuation[Dist],$C209:$E209,AssessedValuation[Tif_NonTIF],$A$4))</f>
        <v>263474921</v>
      </c>
      <c r="I209" s="8">
        <f>SUMPRODUCT(SUMIFS(AssessedValuation[100% Ag Land],AssessedValuation[Dist],$C209:$E209,AssessedValuation[Tif_NonTIF],$A$4))</f>
        <v>196725418</v>
      </c>
      <c r="J209" s="8">
        <f>SUMPRODUCT(SUMIFS(AssessedValuation[100% Ag Building],AssessedValuation[Dist],$C209:$E209,AssessedValuation[Tif_NonTIF],$A$4))</f>
        <v>6011906</v>
      </c>
      <c r="K209" s="8">
        <f>SUMPRODUCT(SUMIFS(AssessedValuation[100% Commercial],AssessedValuation[Dist],$C209:$E209,AssessedValuation[Tif_NonTIF],$A$4))</f>
        <v>23469012</v>
      </c>
      <c r="L209" s="8">
        <f>SUMPRODUCT(SUMIFS(AssessedValuation[100% Industrial],AssessedValuation[Dist],$C209:$E209,AssessedValuation[Tif_NonTIF],$A$4))</f>
        <v>10047622</v>
      </c>
      <c r="M209" s="8">
        <f>SUMPRODUCT(SUMIFS(AssessedValuation[100% Reserved],AssessedValuation[Dist],$C209:$E209,AssessedValuation[Tif_NonTIF],$A$4))</f>
        <v>0</v>
      </c>
      <c r="N209" s="8">
        <f>SUMPRODUCT(SUMIFS(AssessedValuation[100% Reserved3],AssessedValuation[Dist],$C209,AssessedValuation[Tif_NonTIF],$A$4))</f>
        <v>0</v>
      </c>
      <c r="O209" s="8">
        <f>SUMPRODUCT(SUMIFS(AssessedValuation[100% Railroads],AssessedValuation[Dist],$C209:$E209,AssessedValuation[Tif_NonTIF],$A$4))</f>
        <v>29816984</v>
      </c>
      <c r="P209" s="8">
        <f>SUMPRODUCT(SUMIFS(AssessedValuation[100% Utilities],AssessedValuation[Dist],$C209:$E209,AssessedValuation[Tif_NonTIF],$A$4))</f>
        <v>3618893</v>
      </c>
      <c r="Q209" s="8">
        <f>SUMPRODUCT(SUMIFS(AssessedValuation[100% Other],AssessedValuation[Dist],$C209:$E209,AssessedValuation[Tif_NonTIF],$A$4))</f>
        <v>0</v>
      </c>
      <c r="R209" s="8">
        <f>SUMPRODUCT(SUMIFS(AssessedValuation[100% Gross],AssessedValuation[Dist],$C209:$E209,AssessedValuation[Tif_NonTIF],$A$4))</f>
        <v>533164756</v>
      </c>
      <c r="S209" s="8">
        <f>SUMPRODUCT(SUMIFS(AssessedValuation[100% Military Exempt],AssessedValuation[Dist],$C209:$E209,AssessedValuation[Tif_NonTIF],$A$4))</f>
        <v>531524</v>
      </c>
      <c r="T209" s="8">
        <f>SUMPRODUCT(SUMIFS(AssessedValuation[100% Net],AssessedValuation[Dist],$C209:$E209,AssessedValuation[Tif_NonTIF],$A$4))</f>
        <v>532633232</v>
      </c>
      <c r="U209" s="8">
        <f>SUMPRODUCT(SUMIFS(AssessedValuation[100% Gas &amp; Elec Utilities],AssessedValuation[Dist],$C209:$E209,AssessedValuation[Tif_NonTIF],$A$4))</f>
        <v>31447180</v>
      </c>
      <c r="V209" s="8">
        <f t="shared" si="3"/>
        <v>564080412</v>
      </c>
    </row>
    <row r="210" spans="1:22" x14ac:dyDescent="0.25">
      <c r="A210">
        <v>2024</v>
      </c>
      <c r="B210" t="s">
        <v>1054</v>
      </c>
      <c r="C210" t="s">
        <v>1451</v>
      </c>
      <c r="D210" t="s">
        <v>1756</v>
      </c>
      <c r="E210" t="s">
        <v>1756</v>
      </c>
      <c r="F210" t="s">
        <v>1451</v>
      </c>
      <c r="G210" t="s">
        <v>1453</v>
      </c>
      <c r="H210" s="8">
        <f>SUMPRODUCT(SUMIFS(AssessedValuation[100% Residential],AssessedValuation[Dist],$C210:$E210,AssessedValuation[Tif_NonTIF],$A$4))</f>
        <v>426373629</v>
      </c>
      <c r="I210" s="8">
        <f>SUMPRODUCT(SUMIFS(AssessedValuation[100% Ag Land],AssessedValuation[Dist],$C210:$E210,AssessedValuation[Tif_NonTIF],$A$4))</f>
        <v>222658884</v>
      </c>
      <c r="J210" s="8">
        <f>SUMPRODUCT(SUMIFS(AssessedValuation[100% Ag Building],AssessedValuation[Dist],$C210:$E210,AssessedValuation[Tif_NonTIF],$A$4))</f>
        <v>22230062</v>
      </c>
      <c r="K210" s="8">
        <f>SUMPRODUCT(SUMIFS(AssessedValuation[100% Commercial],AssessedValuation[Dist],$C210:$E210,AssessedValuation[Tif_NonTIF],$A$4))</f>
        <v>48389900</v>
      </c>
      <c r="L210" s="8">
        <f>SUMPRODUCT(SUMIFS(AssessedValuation[100% Industrial],AssessedValuation[Dist],$C210:$E210,AssessedValuation[Tif_NonTIF],$A$4))</f>
        <v>10166950</v>
      </c>
      <c r="M210" s="8">
        <f>SUMPRODUCT(SUMIFS(AssessedValuation[100% Reserved],AssessedValuation[Dist],$C210:$E210,AssessedValuation[Tif_NonTIF],$A$4))</f>
        <v>0</v>
      </c>
      <c r="N210" s="8">
        <f>SUMPRODUCT(SUMIFS(AssessedValuation[100% Reserved3],AssessedValuation[Dist],$C210,AssessedValuation[Tif_NonTIF],$A$4))</f>
        <v>0</v>
      </c>
      <c r="O210" s="8">
        <f>SUMPRODUCT(SUMIFS(AssessedValuation[100% Railroads],AssessedValuation[Dist],$C210:$E210,AssessedValuation[Tif_NonTIF],$A$4))</f>
        <v>0</v>
      </c>
      <c r="P210" s="8">
        <f>SUMPRODUCT(SUMIFS(AssessedValuation[100% Utilities],AssessedValuation[Dist],$C210:$E210,AssessedValuation[Tif_NonTIF],$A$4))</f>
        <v>4177915</v>
      </c>
      <c r="Q210" s="8">
        <f>SUMPRODUCT(SUMIFS(AssessedValuation[100% Other],AssessedValuation[Dist],$C210:$E210,AssessedValuation[Tif_NonTIF],$A$4))</f>
        <v>0</v>
      </c>
      <c r="R210" s="8">
        <f>SUMPRODUCT(SUMIFS(AssessedValuation[100% Gross],AssessedValuation[Dist],$C210:$E210,AssessedValuation[Tif_NonTIF],$A$4))</f>
        <v>733997340</v>
      </c>
      <c r="S210" s="8">
        <f>SUMPRODUCT(SUMIFS(AssessedValuation[100% Military Exempt],AssessedValuation[Dist],$C210:$E210,AssessedValuation[Tif_NonTIF],$A$4))</f>
        <v>722280</v>
      </c>
      <c r="T210" s="8">
        <f>SUMPRODUCT(SUMIFS(AssessedValuation[100% Net],AssessedValuation[Dist],$C210:$E210,AssessedValuation[Tif_NonTIF],$A$4))</f>
        <v>733275060</v>
      </c>
      <c r="U210" s="8">
        <f>SUMPRODUCT(SUMIFS(AssessedValuation[100% Gas &amp; Elec Utilities],AssessedValuation[Dist],$C210:$E210,AssessedValuation[Tif_NonTIF],$A$4))</f>
        <v>50934347</v>
      </c>
      <c r="V210" s="8">
        <f t="shared" si="3"/>
        <v>784209407</v>
      </c>
    </row>
    <row r="211" spans="1:22" x14ac:dyDescent="0.25">
      <c r="A211">
        <v>2024</v>
      </c>
      <c r="B211" t="s">
        <v>1031</v>
      </c>
      <c r="C211" t="s">
        <v>1454</v>
      </c>
      <c r="D211" t="s">
        <v>1756</v>
      </c>
      <c r="E211" t="s">
        <v>1756</v>
      </c>
      <c r="F211" t="s">
        <v>1454</v>
      </c>
      <c r="G211" t="s">
        <v>1455</v>
      </c>
      <c r="H211" s="8">
        <f>SUMPRODUCT(SUMIFS(AssessedValuation[100% Residential],AssessedValuation[Dist],$C211:$E211,AssessedValuation[Tif_NonTIF],$A$4))</f>
        <v>110116065</v>
      </c>
      <c r="I211" s="8">
        <f>SUMPRODUCT(SUMIFS(AssessedValuation[100% Ag Land],AssessedValuation[Dist],$C211:$E211,AssessedValuation[Tif_NonTIF],$A$4))</f>
        <v>258740543</v>
      </c>
      <c r="J211" s="8">
        <f>SUMPRODUCT(SUMIFS(AssessedValuation[100% Ag Building],AssessedValuation[Dist],$C211:$E211,AssessedValuation[Tif_NonTIF],$A$4))</f>
        <v>16435001</v>
      </c>
      <c r="K211" s="8">
        <f>SUMPRODUCT(SUMIFS(AssessedValuation[100% Commercial],AssessedValuation[Dist],$C211:$E211,AssessedValuation[Tif_NonTIF],$A$4))</f>
        <v>33613096</v>
      </c>
      <c r="L211" s="8">
        <f>SUMPRODUCT(SUMIFS(AssessedValuation[100% Industrial],AssessedValuation[Dist],$C211:$E211,AssessedValuation[Tif_NonTIF],$A$4))</f>
        <v>29426662</v>
      </c>
      <c r="M211" s="8">
        <f>SUMPRODUCT(SUMIFS(AssessedValuation[100% Reserved],AssessedValuation[Dist],$C211:$E211,AssessedValuation[Tif_NonTIF],$A$4))</f>
        <v>0</v>
      </c>
      <c r="N211" s="8">
        <f>SUMPRODUCT(SUMIFS(AssessedValuation[100% Reserved3],AssessedValuation[Dist],$C211,AssessedValuation[Tif_NonTIF],$A$4))</f>
        <v>0</v>
      </c>
      <c r="O211" s="8">
        <f>SUMPRODUCT(SUMIFS(AssessedValuation[100% Railroads],AssessedValuation[Dist],$C211:$E211,AssessedValuation[Tif_NonTIF],$A$4))</f>
        <v>17421159</v>
      </c>
      <c r="P211" s="8">
        <f>SUMPRODUCT(SUMIFS(AssessedValuation[100% Utilities],AssessedValuation[Dist],$C211:$E211,AssessedValuation[Tif_NonTIF],$A$4))</f>
        <v>10126696</v>
      </c>
      <c r="Q211" s="8">
        <f>SUMPRODUCT(SUMIFS(AssessedValuation[100% Other],AssessedValuation[Dist],$C211:$E211,AssessedValuation[Tif_NonTIF],$A$4))</f>
        <v>0</v>
      </c>
      <c r="R211" s="8">
        <f>SUMPRODUCT(SUMIFS(AssessedValuation[100% Gross],AssessedValuation[Dist],$C211:$E211,AssessedValuation[Tif_NonTIF],$A$4))</f>
        <v>475879222</v>
      </c>
      <c r="S211" s="8">
        <f>SUMPRODUCT(SUMIFS(AssessedValuation[100% Military Exempt],AssessedValuation[Dist],$C211:$E211,AssessedValuation[Tif_NonTIF],$A$4))</f>
        <v>290764</v>
      </c>
      <c r="T211" s="8">
        <f>SUMPRODUCT(SUMIFS(AssessedValuation[100% Net],AssessedValuation[Dist],$C211:$E211,AssessedValuation[Tif_NonTIF],$A$4))</f>
        <v>475588458</v>
      </c>
      <c r="U211" s="8">
        <f>SUMPRODUCT(SUMIFS(AssessedValuation[100% Gas &amp; Elec Utilities],AssessedValuation[Dist],$C211:$E211,AssessedValuation[Tif_NonTIF],$A$4))</f>
        <v>75388759</v>
      </c>
      <c r="V211" s="8">
        <f t="shared" si="3"/>
        <v>550977217</v>
      </c>
    </row>
    <row r="212" spans="1:22" x14ac:dyDescent="0.25">
      <c r="A212">
        <v>2024</v>
      </c>
      <c r="B212" t="s">
        <v>1039</v>
      </c>
      <c r="C212" t="s">
        <v>1456</v>
      </c>
      <c r="D212" t="s">
        <v>1756</v>
      </c>
      <c r="E212" t="s">
        <v>1756</v>
      </c>
      <c r="F212" t="s">
        <v>1456</v>
      </c>
      <c r="G212" t="s">
        <v>1457</v>
      </c>
      <c r="H212" s="8">
        <f>SUMPRODUCT(SUMIFS(AssessedValuation[100% Residential],AssessedValuation[Dist],$C212:$E212,AssessedValuation[Tif_NonTIF],$A$4))</f>
        <v>82131461</v>
      </c>
      <c r="I212" s="8">
        <f>SUMPRODUCT(SUMIFS(AssessedValuation[100% Ag Land],AssessedValuation[Dist],$C212:$E212,AssessedValuation[Tif_NonTIF],$A$4))</f>
        <v>185786126</v>
      </c>
      <c r="J212" s="8">
        <f>SUMPRODUCT(SUMIFS(AssessedValuation[100% Ag Building],AssessedValuation[Dist],$C212:$E212,AssessedValuation[Tif_NonTIF],$A$4))</f>
        <v>13167373</v>
      </c>
      <c r="K212" s="8">
        <f>SUMPRODUCT(SUMIFS(AssessedValuation[100% Commercial],AssessedValuation[Dist],$C212:$E212,AssessedValuation[Tif_NonTIF],$A$4))</f>
        <v>23610720</v>
      </c>
      <c r="L212" s="8">
        <f>SUMPRODUCT(SUMIFS(AssessedValuation[100% Industrial],AssessedValuation[Dist],$C212:$E212,AssessedValuation[Tif_NonTIF],$A$4))</f>
        <v>27638918</v>
      </c>
      <c r="M212" s="8">
        <f>SUMPRODUCT(SUMIFS(AssessedValuation[100% Reserved],AssessedValuation[Dist],$C212:$E212,AssessedValuation[Tif_NonTIF],$A$4))</f>
        <v>0</v>
      </c>
      <c r="N212" s="8">
        <f>SUMPRODUCT(SUMIFS(AssessedValuation[100% Reserved3],AssessedValuation[Dist],$C212,AssessedValuation[Tif_NonTIF],$A$4))</f>
        <v>0</v>
      </c>
      <c r="O212" s="8">
        <f>SUMPRODUCT(SUMIFS(AssessedValuation[100% Railroads],AssessedValuation[Dist],$C212:$E212,AssessedValuation[Tif_NonTIF],$A$4))</f>
        <v>18439110</v>
      </c>
      <c r="P212" s="8">
        <f>SUMPRODUCT(SUMIFS(AssessedValuation[100% Utilities],AssessedValuation[Dist],$C212:$E212,AssessedValuation[Tif_NonTIF],$A$4))</f>
        <v>6499049</v>
      </c>
      <c r="Q212" s="8">
        <f>SUMPRODUCT(SUMIFS(AssessedValuation[100% Other],AssessedValuation[Dist],$C212:$E212,AssessedValuation[Tif_NonTIF],$A$4))</f>
        <v>0</v>
      </c>
      <c r="R212" s="8">
        <f>SUMPRODUCT(SUMIFS(AssessedValuation[100% Gross],AssessedValuation[Dist],$C212:$E212,AssessedValuation[Tif_NonTIF],$A$4))</f>
        <v>357272757</v>
      </c>
      <c r="S212" s="8">
        <f>SUMPRODUCT(SUMIFS(AssessedValuation[100% Military Exempt],AssessedValuation[Dist],$C212:$E212,AssessedValuation[Tif_NonTIF],$A$4))</f>
        <v>198164</v>
      </c>
      <c r="T212" s="8">
        <f>SUMPRODUCT(SUMIFS(AssessedValuation[100% Net],AssessedValuation[Dist],$C212:$E212,AssessedValuation[Tif_NonTIF],$A$4))</f>
        <v>357074593</v>
      </c>
      <c r="U212" s="8">
        <f>SUMPRODUCT(SUMIFS(AssessedValuation[100% Gas &amp; Elec Utilities],AssessedValuation[Dist],$C212:$E212,AssessedValuation[Tif_NonTIF],$A$4))</f>
        <v>113864943</v>
      </c>
      <c r="V212" s="8">
        <f t="shared" si="3"/>
        <v>470939536</v>
      </c>
    </row>
    <row r="213" spans="1:22" x14ac:dyDescent="0.25">
      <c r="A213">
        <v>2024</v>
      </c>
      <c r="B213" t="s">
        <v>1045</v>
      </c>
      <c r="C213" t="s">
        <v>1458</v>
      </c>
      <c r="D213" t="s">
        <v>1756</v>
      </c>
      <c r="E213" t="s">
        <v>1756</v>
      </c>
      <c r="F213" t="s">
        <v>1458</v>
      </c>
      <c r="G213" t="s">
        <v>1459</v>
      </c>
      <c r="H213" s="8">
        <f>SUMPRODUCT(SUMIFS(AssessedValuation[100% Residential],AssessedValuation[Dist],$C213:$E213,AssessedValuation[Tif_NonTIF],$A$4))</f>
        <v>239218415</v>
      </c>
      <c r="I213" s="8">
        <f>SUMPRODUCT(SUMIFS(AssessedValuation[100% Ag Land],AssessedValuation[Dist],$C213:$E213,AssessedValuation[Tif_NonTIF],$A$4))</f>
        <v>130906500</v>
      </c>
      <c r="J213" s="8">
        <f>SUMPRODUCT(SUMIFS(AssessedValuation[100% Ag Building],AssessedValuation[Dist],$C213:$E213,AssessedValuation[Tif_NonTIF],$A$4))</f>
        <v>6388560</v>
      </c>
      <c r="K213" s="8">
        <f>SUMPRODUCT(SUMIFS(AssessedValuation[100% Commercial],AssessedValuation[Dist],$C213:$E213,AssessedValuation[Tif_NonTIF],$A$4))</f>
        <v>9290025</v>
      </c>
      <c r="L213" s="8">
        <f>SUMPRODUCT(SUMIFS(AssessedValuation[100% Industrial],AssessedValuation[Dist],$C213:$E213,AssessedValuation[Tif_NonTIF],$A$4))</f>
        <v>397100</v>
      </c>
      <c r="M213" s="8">
        <f>SUMPRODUCT(SUMIFS(AssessedValuation[100% Reserved],AssessedValuation[Dist],$C213:$E213,AssessedValuation[Tif_NonTIF],$A$4))</f>
        <v>0</v>
      </c>
      <c r="N213" s="8">
        <f>SUMPRODUCT(SUMIFS(AssessedValuation[100% Reserved3],AssessedValuation[Dist],$C213,AssessedValuation[Tif_NonTIF],$A$4))</f>
        <v>0</v>
      </c>
      <c r="O213" s="8">
        <f>SUMPRODUCT(SUMIFS(AssessedValuation[100% Railroads],AssessedValuation[Dist],$C213:$E213,AssessedValuation[Tif_NonTIF],$A$4))</f>
        <v>1782334</v>
      </c>
      <c r="P213" s="8">
        <f>SUMPRODUCT(SUMIFS(AssessedValuation[100% Utilities],AssessedValuation[Dist],$C213:$E213,AssessedValuation[Tif_NonTIF],$A$4))</f>
        <v>245854</v>
      </c>
      <c r="Q213" s="8">
        <f>SUMPRODUCT(SUMIFS(AssessedValuation[100% Other],AssessedValuation[Dist],$C213:$E213,AssessedValuation[Tif_NonTIF],$A$4))</f>
        <v>0</v>
      </c>
      <c r="R213" s="8">
        <f>SUMPRODUCT(SUMIFS(AssessedValuation[100% Gross],AssessedValuation[Dist],$C213:$E213,AssessedValuation[Tif_NonTIF],$A$4))</f>
        <v>388228788</v>
      </c>
      <c r="S213" s="8">
        <f>SUMPRODUCT(SUMIFS(AssessedValuation[100% Military Exempt],AssessedValuation[Dist],$C213:$E213,AssessedValuation[Tif_NonTIF],$A$4))</f>
        <v>314354</v>
      </c>
      <c r="T213" s="8">
        <f>SUMPRODUCT(SUMIFS(AssessedValuation[100% Net],AssessedValuation[Dist],$C213:$E213,AssessedValuation[Tif_NonTIF],$A$4))</f>
        <v>387914434</v>
      </c>
      <c r="U213" s="8">
        <f>SUMPRODUCT(SUMIFS(AssessedValuation[100% Gas &amp; Elec Utilities],AssessedValuation[Dist],$C213:$E213,AssessedValuation[Tif_NonTIF],$A$4))</f>
        <v>36439708</v>
      </c>
      <c r="V213" s="8">
        <f t="shared" si="3"/>
        <v>424354142</v>
      </c>
    </row>
    <row r="214" spans="1:22" x14ac:dyDescent="0.25">
      <c r="A214">
        <v>2024</v>
      </c>
      <c r="B214" t="s">
        <v>1042</v>
      </c>
      <c r="C214" t="s">
        <v>1460</v>
      </c>
      <c r="D214" t="s">
        <v>1756</v>
      </c>
      <c r="E214" t="s">
        <v>1756</v>
      </c>
      <c r="F214" t="s">
        <v>1460</v>
      </c>
      <c r="G214" t="s">
        <v>1461</v>
      </c>
      <c r="H214" s="8">
        <f>SUMPRODUCT(SUMIFS(AssessedValuation[100% Residential],AssessedValuation[Dist],$C214:$E214,AssessedValuation[Tif_NonTIF],$A$4))</f>
        <v>137743854</v>
      </c>
      <c r="I214" s="8">
        <f>SUMPRODUCT(SUMIFS(AssessedValuation[100% Ag Land],AssessedValuation[Dist],$C214:$E214,AssessedValuation[Tif_NonTIF],$A$4))</f>
        <v>132094330</v>
      </c>
      <c r="J214" s="8">
        <f>SUMPRODUCT(SUMIFS(AssessedValuation[100% Ag Building],AssessedValuation[Dist],$C214:$E214,AssessedValuation[Tif_NonTIF],$A$4))</f>
        <v>7451450</v>
      </c>
      <c r="K214" s="8">
        <f>SUMPRODUCT(SUMIFS(AssessedValuation[100% Commercial],AssessedValuation[Dist],$C214:$E214,AssessedValuation[Tif_NonTIF],$A$4))</f>
        <v>7408833</v>
      </c>
      <c r="L214" s="8">
        <f>SUMPRODUCT(SUMIFS(AssessedValuation[100% Industrial],AssessedValuation[Dist],$C214:$E214,AssessedValuation[Tif_NonTIF],$A$4))</f>
        <v>9484400</v>
      </c>
      <c r="M214" s="8">
        <f>SUMPRODUCT(SUMIFS(AssessedValuation[100% Reserved],AssessedValuation[Dist],$C214:$E214,AssessedValuation[Tif_NonTIF],$A$4))</f>
        <v>0</v>
      </c>
      <c r="N214" s="8">
        <f>SUMPRODUCT(SUMIFS(AssessedValuation[100% Reserved3],AssessedValuation[Dist],$C214,AssessedValuation[Tif_NonTIF],$A$4))</f>
        <v>0</v>
      </c>
      <c r="O214" s="8">
        <f>SUMPRODUCT(SUMIFS(AssessedValuation[100% Railroads],AssessedValuation[Dist],$C214:$E214,AssessedValuation[Tif_NonTIF],$A$4))</f>
        <v>17189221</v>
      </c>
      <c r="P214" s="8">
        <f>SUMPRODUCT(SUMIFS(AssessedValuation[100% Utilities],AssessedValuation[Dist],$C214:$E214,AssessedValuation[Tif_NonTIF],$A$4))</f>
        <v>43828875</v>
      </c>
      <c r="Q214" s="8">
        <f>SUMPRODUCT(SUMIFS(AssessedValuation[100% Other],AssessedValuation[Dist],$C214:$E214,AssessedValuation[Tif_NonTIF],$A$4))</f>
        <v>0</v>
      </c>
      <c r="R214" s="8">
        <f>SUMPRODUCT(SUMIFS(AssessedValuation[100% Gross],AssessedValuation[Dist],$C214:$E214,AssessedValuation[Tif_NonTIF],$A$4))</f>
        <v>355200963</v>
      </c>
      <c r="S214" s="8">
        <f>SUMPRODUCT(SUMIFS(AssessedValuation[100% Military Exempt],AssessedValuation[Dist],$C214:$E214,AssessedValuation[Tif_NonTIF],$A$4))</f>
        <v>173012</v>
      </c>
      <c r="T214" s="8">
        <f>SUMPRODUCT(SUMIFS(AssessedValuation[100% Net],AssessedValuation[Dist],$C214:$E214,AssessedValuation[Tif_NonTIF],$A$4))</f>
        <v>355027951</v>
      </c>
      <c r="U214" s="8">
        <f>SUMPRODUCT(SUMIFS(AssessedValuation[100% Gas &amp; Elec Utilities],AssessedValuation[Dist],$C214:$E214,AssessedValuation[Tif_NonTIF],$A$4))</f>
        <v>72355843</v>
      </c>
      <c r="V214" s="8">
        <f t="shared" si="3"/>
        <v>427383794</v>
      </c>
    </row>
    <row r="215" spans="1:22" x14ac:dyDescent="0.25">
      <c r="A215">
        <v>2024</v>
      </c>
      <c r="B215" t="s">
        <v>1026</v>
      </c>
      <c r="C215" t="s">
        <v>1462</v>
      </c>
      <c r="D215" t="s">
        <v>1756</v>
      </c>
      <c r="E215" t="s">
        <v>1756</v>
      </c>
      <c r="F215" t="s">
        <v>1462</v>
      </c>
      <c r="G215" t="s">
        <v>1463</v>
      </c>
      <c r="H215" s="8">
        <f>SUMPRODUCT(SUMIFS(AssessedValuation[100% Residential],AssessedValuation[Dist],$C215:$E215,AssessedValuation[Tif_NonTIF],$A$4))</f>
        <v>921257464</v>
      </c>
      <c r="I215" s="8">
        <f>SUMPRODUCT(SUMIFS(AssessedValuation[100% Ag Land],AssessedValuation[Dist],$C215:$E215,AssessedValuation[Tif_NonTIF],$A$4))</f>
        <v>59373526</v>
      </c>
      <c r="J215" s="8">
        <f>SUMPRODUCT(SUMIFS(AssessedValuation[100% Ag Building],AssessedValuation[Dist],$C215:$E215,AssessedValuation[Tif_NonTIF],$A$4))</f>
        <v>3704380</v>
      </c>
      <c r="K215" s="8">
        <f>SUMPRODUCT(SUMIFS(AssessedValuation[100% Commercial],AssessedValuation[Dist],$C215:$E215,AssessedValuation[Tif_NonTIF],$A$4))</f>
        <v>51504119</v>
      </c>
      <c r="L215" s="8">
        <f>SUMPRODUCT(SUMIFS(AssessedValuation[100% Industrial],AssessedValuation[Dist],$C215:$E215,AssessedValuation[Tif_NonTIF],$A$4))</f>
        <v>1250414</v>
      </c>
      <c r="M215" s="8">
        <f>SUMPRODUCT(SUMIFS(AssessedValuation[100% Reserved],AssessedValuation[Dist],$C215:$E215,AssessedValuation[Tif_NonTIF],$A$4))</f>
        <v>0</v>
      </c>
      <c r="N215" s="8">
        <f>SUMPRODUCT(SUMIFS(AssessedValuation[100% Reserved3],AssessedValuation[Dist],$C215,AssessedValuation[Tif_NonTIF],$A$4))</f>
        <v>0</v>
      </c>
      <c r="O215" s="8">
        <f>SUMPRODUCT(SUMIFS(AssessedValuation[100% Railroads],AssessedValuation[Dist],$C215:$E215,AssessedValuation[Tif_NonTIF],$A$4))</f>
        <v>10488774</v>
      </c>
      <c r="P215" s="8">
        <f>SUMPRODUCT(SUMIFS(AssessedValuation[100% Utilities],AssessedValuation[Dist],$C215:$E215,AssessedValuation[Tif_NonTIF],$A$4))</f>
        <v>2668671</v>
      </c>
      <c r="Q215" s="8">
        <f>SUMPRODUCT(SUMIFS(AssessedValuation[100% Other],AssessedValuation[Dist],$C215:$E215,AssessedValuation[Tif_NonTIF],$A$4))</f>
        <v>0</v>
      </c>
      <c r="R215" s="8">
        <f>SUMPRODUCT(SUMIFS(AssessedValuation[100% Gross],AssessedValuation[Dist],$C215:$E215,AssessedValuation[Tif_NonTIF],$A$4))</f>
        <v>1050247348</v>
      </c>
      <c r="S215" s="8">
        <f>SUMPRODUCT(SUMIFS(AssessedValuation[100% Military Exempt],AssessedValuation[Dist],$C215:$E215,AssessedValuation[Tif_NonTIF],$A$4))</f>
        <v>490780</v>
      </c>
      <c r="T215" s="8">
        <f>SUMPRODUCT(SUMIFS(AssessedValuation[100% Net],AssessedValuation[Dist],$C215:$E215,AssessedValuation[Tif_NonTIF],$A$4))</f>
        <v>1049756568</v>
      </c>
      <c r="U215" s="8">
        <f>SUMPRODUCT(SUMIFS(AssessedValuation[100% Gas &amp; Elec Utilities],AssessedValuation[Dist],$C215:$E215,AssessedValuation[Tif_NonTIF],$A$4))</f>
        <v>34286879</v>
      </c>
      <c r="V215" s="8">
        <f t="shared" si="3"/>
        <v>1084043447</v>
      </c>
    </row>
    <row r="216" spans="1:22" x14ac:dyDescent="0.25">
      <c r="A216">
        <v>2024</v>
      </c>
      <c r="B216" t="s">
        <v>1064</v>
      </c>
      <c r="C216" t="s">
        <v>1464</v>
      </c>
      <c r="D216" t="s">
        <v>1756</v>
      </c>
      <c r="E216" t="s">
        <v>1756</v>
      </c>
      <c r="F216" t="s">
        <v>1464</v>
      </c>
      <c r="G216" t="s">
        <v>1465</v>
      </c>
      <c r="H216" s="8">
        <f>SUMPRODUCT(SUMIFS(AssessedValuation[100% Residential],AssessedValuation[Dist],$C216:$E216,AssessedValuation[Tif_NonTIF],$A$4))</f>
        <v>1432330366</v>
      </c>
      <c r="I216" s="8">
        <f>SUMPRODUCT(SUMIFS(AssessedValuation[100% Ag Land],AssessedValuation[Dist],$C216:$E216,AssessedValuation[Tif_NonTIF],$A$4))</f>
        <v>162051030</v>
      </c>
      <c r="J216" s="8">
        <f>SUMPRODUCT(SUMIFS(AssessedValuation[100% Ag Building],AssessedValuation[Dist],$C216:$E216,AssessedValuation[Tif_NonTIF],$A$4))</f>
        <v>14632110</v>
      </c>
      <c r="K216" s="8">
        <f>SUMPRODUCT(SUMIFS(AssessedValuation[100% Commercial],AssessedValuation[Dist],$C216:$E216,AssessedValuation[Tif_NonTIF],$A$4))</f>
        <v>270989015</v>
      </c>
      <c r="L216" s="8">
        <f>SUMPRODUCT(SUMIFS(AssessedValuation[100% Industrial],AssessedValuation[Dist],$C216:$E216,AssessedValuation[Tif_NonTIF],$A$4))</f>
        <v>116157452</v>
      </c>
      <c r="M216" s="8">
        <f>SUMPRODUCT(SUMIFS(AssessedValuation[100% Reserved],AssessedValuation[Dist],$C216:$E216,AssessedValuation[Tif_NonTIF],$A$4))</f>
        <v>0</v>
      </c>
      <c r="N216" s="8">
        <f>SUMPRODUCT(SUMIFS(AssessedValuation[100% Reserved3],AssessedValuation[Dist],$C216,AssessedValuation[Tif_NonTIF],$A$4))</f>
        <v>0</v>
      </c>
      <c r="O216" s="8">
        <f>SUMPRODUCT(SUMIFS(AssessedValuation[100% Railroads],AssessedValuation[Dist],$C216:$E216,AssessedValuation[Tif_NonTIF],$A$4))</f>
        <v>2606909</v>
      </c>
      <c r="P216" s="8">
        <f>SUMPRODUCT(SUMIFS(AssessedValuation[100% Utilities],AssessedValuation[Dist],$C216:$E216,AssessedValuation[Tif_NonTIF],$A$4))</f>
        <v>27660037</v>
      </c>
      <c r="Q216" s="8">
        <f>SUMPRODUCT(SUMIFS(AssessedValuation[100% Other],AssessedValuation[Dist],$C216:$E216,AssessedValuation[Tif_NonTIF],$A$4))</f>
        <v>0</v>
      </c>
      <c r="R216" s="8">
        <f>SUMPRODUCT(SUMIFS(AssessedValuation[100% Gross],AssessedValuation[Dist],$C216:$E216,AssessedValuation[Tif_NonTIF],$A$4))</f>
        <v>2026426919</v>
      </c>
      <c r="S216" s="8">
        <f>SUMPRODUCT(SUMIFS(AssessedValuation[100% Military Exempt],AssessedValuation[Dist],$C216:$E216,AssessedValuation[Tif_NonTIF],$A$4))</f>
        <v>1396408</v>
      </c>
      <c r="T216" s="8">
        <f>SUMPRODUCT(SUMIFS(AssessedValuation[100% Net],AssessedValuation[Dist],$C216:$E216,AssessedValuation[Tif_NonTIF],$A$4))</f>
        <v>2025030511</v>
      </c>
      <c r="U216" s="8">
        <f>SUMPRODUCT(SUMIFS(AssessedValuation[100% Gas &amp; Elec Utilities],AssessedValuation[Dist],$C216:$E216,AssessedValuation[Tif_NonTIF],$A$4))</f>
        <v>138774685</v>
      </c>
      <c r="V216" s="8">
        <f t="shared" si="3"/>
        <v>2163805196</v>
      </c>
    </row>
    <row r="217" spans="1:22" x14ac:dyDescent="0.25">
      <c r="A217">
        <v>2024</v>
      </c>
      <c r="B217" t="s">
        <v>1031</v>
      </c>
      <c r="C217" t="s">
        <v>1466</v>
      </c>
      <c r="D217" t="s">
        <v>1756</v>
      </c>
      <c r="E217" t="s">
        <v>1756</v>
      </c>
      <c r="F217" t="s">
        <v>1466</v>
      </c>
      <c r="G217" t="s">
        <v>1467</v>
      </c>
      <c r="H217" s="8">
        <f>SUMPRODUCT(SUMIFS(AssessedValuation[100% Residential],AssessedValuation[Dist],$C217:$E217,AssessedValuation[Tif_NonTIF],$A$4))</f>
        <v>172770623</v>
      </c>
      <c r="I217" s="8">
        <f>SUMPRODUCT(SUMIFS(AssessedValuation[100% Ag Land],AssessedValuation[Dist],$C217:$E217,AssessedValuation[Tif_NonTIF],$A$4))</f>
        <v>166025580</v>
      </c>
      <c r="J217" s="8">
        <f>SUMPRODUCT(SUMIFS(AssessedValuation[100% Ag Building],AssessedValuation[Dist],$C217:$E217,AssessedValuation[Tif_NonTIF],$A$4))</f>
        <v>3141240</v>
      </c>
      <c r="K217" s="8">
        <f>SUMPRODUCT(SUMIFS(AssessedValuation[100% Commercial],AssessedValuation[Dist],$C217:$E217,AssessedValuation[Tif_NonTIF],$A$4))</f>
        <v>25265437</v>
      </c>
      <c r="L217" s="8">
        <f>SUMPRODUCT(SUMIFS(AssessedValuation[100% Industrial],AssessedValuation[Dist],$C217:$E217,AssessedValuation[Tif_NonTIF],$A$4))</f>
        <v>2388920</v>
      </c>
      <c r="M217" s="8">
        <f>SUMPRODUCT(SUMIFS(AssessedValuation[100% Reserved],AssessedValuation[Dist],$C217:$E217,AssessedValuation[Tif_NonTIF],$A$4))</f>
        <v>0</v>
      </c>
      <c r="N217" s="8">
        <f>SUMPRODUCT(SUMIFS(AssessedValuation[100% Reserved3],AssessedValuation[Dist],$C217,AssessedValuation[Tif_NonTIF],$A$4))</f>
        <v>0</v>
      </c>
      <c r="O217" s="8">
        <f>SUMPRODUCT(SUMIFS(AssessedValuation[100% Railroads],AssessedValuation[Dist],$C217:$E217,AssessedValuation[Tif_NonTIF],$A$4))</f>
        <v>0</v>
      </c>
      <c r="P217" s="8">
        <f>SUMPRODUCT(SUMIFS(AssessedValuation[100% Utilities],AssessedValuation[Dist],$C217:$E217,AssessedValuation[Tif_NonTIF],$A$4))</f>
        <v>793252</v>
      </c>
      <c r="Q217" s="8">
        <f>SUMPRODUCT(SUMIFS(AssessedValuation[100% Other],AssessedValuation[Dist],$C217:$E217,AssessedValuation[Tif_NonTIF],$A$4))</f>
        <v>0</v>
      </c>
      <c r="R217" s="8">
        <f>SUMPRODUCT(SUMIFS(AssessedValuation[100% Gross],AssessedValuation[Dist],$C217:$E217,AssessedValuation[Tif_NonTIF],$A$4))</f>
        <v>370385052</v>
      </c>
      <c r="S217" s="8">
        <f>SUMPRODUCT(SUMIFS(AssessedValuation[100% Military Exempt],AssessedValuation[Dist],$C217:$E217,AssessedValuation[Tif_NonTIF],$A$4))</f>
        <v>283356</v>
      </c>
      <c r="T217" s="8">
        <f>SUMPRODUCT(SUMIFS(AssessedValuation[100% Net],AssessedValuation[Dist],$C217:$E217,AssessedValuation[Tif_NonTIF],$A$4))</f>
        <v>370101696</v>
      </c>
      <c r="U217" s="8">
        <f>SUMPRODUCT(SUMIFS(AssessedValuation[100% Gas &amp; Elec Utilities],AssessedValuation[Dist],$C217:$E217,AssessedValuation[Tif_NonTIF],$A$4))</f>
        <v>27997135</v>
      </c>
      <c r="V217" s="8">
        <f t="shared" si="3"/>
        <v>398098831</v>
      </c>
    </row>
    <row r="218" spans="1:22" x14ac:dyDescent="0.25">
      <c r="A218">
        <v>2024</v>
      </c>
      <c r="B218" t="s">
        <v>1039</v>
      </c>
      <c r="C218" t="s">
        <v>1468</v>
      </c>
      <c r="D218" t="s">
        <v>1756</v>
      </c>
      <c r="E218" t="s">
        <v>1756</v>
      </c>
      <c r="F218" t="s">
        <v>1468</v>
      </c>
      <c r="G218" t="s">
        <v>1469</v>
      </c>
      <c r="H218" s="8">
        <f>SUMPRODUCT(SUMIFS(AssessedValuation[100% Residential],AssessedValuation[Dist],$C218:$E218,AssessedValuation[Tif_NonTIF],$A$4))</f>
        <v>125082318</v>
      </c>
      <c r="I218" s="8">
        <f>SUMPRODUCT(SUMIFS(AssessedValuation[100% Ag Land],AssessedValuation[Dist],$C218:$E218,AssessedValuation[Tif_NonTIF],$A$4))</f>
        <v>283157261</v>
      </c>
      <c r="J218" s="8">
        <f>SUMPRODUCT(SUMIFS(AssessedValuation[100% Ag Building],AssessedValuation[Dist],$C218:$E218,AssessedValuation[Tif_NonTIF],$A$4))</f>
        <v>20656430</v>
      </c>
      <c r="K218" s="8">
        <f>SUMPRODUCT(SUMIFS(AssessedValuation[100% Commercial],AssessedValuation[Dist],$C218:$E218,AssessedValuation[Tif_NonTIF],$A$4))</f>
        <v>14634885</v>
      </c>
      <c r="L218" s="8">
        <f>SUMPRODUCT(SUMIFS(AssessedValuation[100% Industrial],AssessedValuation[Dist],$C218:$E218,AssessedValuation[Tif_NonTIF],$A$4))</f>
        <v>10322252</v>
      </c>
      <c r="M218" s="8">
        <f>SUMPRODUCT(SUMIFS(AssessedValuation[100% Reserved],AssessedValuation[Dist],$C218:$E218,AssessedValuation[Tif_NonTIF],$A$4))</f>
        <v>0</v>
      </c>
      <c r="N218" s="8">
        <f>SUMPRODUCT(SUMIFS(AssessedValuation[100% Reserved3],AssessedValuation[Dist],$C218,AssessedValuation[Tif_NonTIF],$A$4))</f>
        <v>0</v>
      </c>
      <c r="O218" s="8">
        <f>SUMPRODUCT(SUMIFS(AssessedValuation[100% Railroads],AssessedValuation[Dist],$C218:$E218,AssessedValuation[Tif_NonTIF],$A$4))</f>
        <v>15707391</v>
      </c>
      <c r="P218" s="8">
        <f>SUMPRODUCT(SUMIFS(AssessedValuation[100% Utilities],AssessedValuation[Dist],$C218:$E218,AssessedValuation[Tif_NonTIF],$A$4))</f>
        <v>104183</v>
      </c>
      <c r="Q218" s="8">
        <f>SUMPRODUCT(SUMIFS(AssessedValuation[100% Other],AssessedValuation[Dist],$C218:$E218,AssessedValuation[Tif_NonTIF],$A$4))</f>
        <v>0</v>
      </c>
      <c r="R218" s="8">
        <f>SUMPRODUCT(SUMIFS(AssessedValuation[100% Gross],AssessedValuation[Dist],$C218:$E218,AssessedValuation[Tif_NonTIF],$A$4))</f>
        <v>469664720</v>
      </c>
      <c r="S218" s="8">
        <f>SUMPRODUCT(SUMIFS(AssessedValuation[100% Military Exempt],AssessedValuation[Dist],$C218:$E218,AssessedValuation[Tif_NonTIF],$A$4))</f>
        <v>277163</v>
      </c>
      <c r="T218" s="8">
        <f>SUMPRODUCT(SUMIFS(AssessedValuation[100% Net],AssessedValuation[Dist],$C218:$E218,AssessedValuation[Tif_NonTIF],$A$4))</f>
        <v>469387557</v>
      </c>
      <c r="U218" s="8">
        <f>SUMPRODUCT(SUMIFS(AssessedValuation[100% Gas &amp; Elec Utilities],AssessedValuation[Dist],$C218:$E218,AssessedValuation[Tif_NonTIF],$A$4))</f>
        <v>67864450</v>
      </c>
      <c r="V218" s="8">
        <f t="shared" si="3"/>
        <v>537252007</v>
      </c>
    </row>
    <row r="219" spans="1:22" x14ac:dyDescent="0.25">
      <c r="A219">
        <v>2024</v>
      </c>
      <c r="B219" t="s">
        <v>1064</v>
      </c>
      <c r="C219" t="s">
        <v>1470</v>
      </c>
      <c r="D219" t="s">
        <v>1756</v>
      </c>
      <c r="E219" t="s">
        <v>1756</v>
      </c>
      <c r="F219" t="s">
        <v>1470</v>
      </c>
      <c r="G219" t="s">
        <v>1471</v>
      </c>
      <c r="H219" s="8">
        <f>SUMPRODUCT(SUMIFS(AssessedValuation[100% Residential],AssessedValuation[Dist],$C219:$E219,AssessedValuation[Tif_NonTIF],$A$4))</f>
        <v>227561844</v>
      </c>
      <c r="I219" s="8">
        <f>SUMPRODUCT(SUMIFS(AssessedValuation[100% Ag Land],AssessedValuation[Dist],$C219:$E219,AssessedValuation[Tif_NonTIF],$A$4))</f>
        <v>140028599</v>
      </c>
      <c r="J219" s="8">
        <f>SUMPRODUCT(SUMIFS(AssessedValuation[100% Ag Building],AssessedValuation[Dist],$C219:$E219,AssessedValuation[Tif_NonTIF],$A$4))</f>
        <v>10455910</v>
      </c>
      <c r="K219" s="8">
        <f>SUMPRODUCT(SUMIFS(AssessedValuation[100% Commercial],AssessedValuation[Dist],$C219:$E219,AssessedValuation[Tif_NonTIF],$A$4))</f>
        <v>6065756</v>
      </c>
      <c r="L219" s="8">
        <f>SUMPRODUCT(SUMIFS(AssessedValuation[100% Industrial],AssessedValuation[Dist],$C219:$E219,AssessedValuation[Tif_NonTIF],$A$4))</f>
        <v>128210</v>
      </c>
      <c r="M219" s="8">
        <f>SUMPRODUCT(SUMIFS(AssessedValuation[100% Reserved],AssessedValuation[Dist],$C219:$E219,AssessedValuation[Tif_NonTIF],$A$4))</f>
        <v>0</v>
      </c>
      <c r="N219" s="8">
        <f>SUMPRODUCT(SUMIFS(AssessedValuation[100% Reserved3],AssessedValuation[Dist],$C219,AssessedValuation[Tif_NonTIF],$A$4))</f>
        <v>0</v>
      </c>
      <c r="O219" s="8">
        <f>SUMPRODUCT(SUMIFS(AssessedValuation[100% Railroads],AssessedValuation[Dist],$C219:$E219,AssessedValuation[Tif_NonTIF],$A$4))</f>
        <v>534318</v>
      </c>
      <c r="P219" s="8">
        <f>SUMPRODUCT(SUMIFS(AssessedValuation[100% Utilities],AssessedValuation[Dist],$C219:$E219,AssessedValuation[Tif_NonTIF],$A$4))</f>
        <v>0</v>
      </c>
      <c r="Q219" s="8">
        <f>SUMPRODUCT(SUMIFS(AssessedValuation[100% Other],AssessedValuation[Dist],$C219:$E219,AssessedValuation[Tif_NonTIF],$A$4))</f>
        <v>0</v>
      </c>
      <c r="R219" s="8">
        <f>SUMPRODUCT(SUMIFS(AssessedValuation[100% Gross],AssessedValuation[Dist],$C219:$E219,AssessedValuation[Tif_NonTIF],$A$4))</f>
        <v>384774637</v>
      </c>
      <c r="S219" s="8">
        <f>SUMPRODUCT(SUMIFS(AssessedValuation[100% Military Exempt],AssessedValuation[Dist],$C219:$E219,AssessedValuation[Tif_NonTIF],$A$4))</f>
        <v>242612</v>
      </c>
      <c r="T219" s="8">
        <f>SUMPRODUCT(SUMIFS(AssessedValuation[100% Net],AssessedValuation[Dist],$C219:$E219,AssessedValuation[Tif_NonTIF],$A$4))</f>
        <v>384532025</v>
      </c>
      <c r="U219" s="8">
        <f>SUMPRODUCT(SUMIFS(AssessedValuation[100% Gas &amp; Elec Utilities],AssessedValuation[Dist],$C219:$E219,AssessedValuation[Tif_NonTIF],$A$4))</f>
        <v>17314551</v>
      </c>
      <c r="V219" s="8">
        <f t="shared" si="3"/>
        <v>401846576</v>
      </c>
    </row>
    <row r="220" spans="1:22" x14ac:dyDescent="0.25">
      <c r="A220">
        <v>2024</v>
      </c>
      <c r="B220" t="s">
        <v>1031</v>
      </c>
      <c r="C220" t="s">
        <v>1472</v>
      </c>
      <c r="D220" t="s">
        <v>1756</v>
      </c>
      <c r="E220" t="s">
        <v>1756</v>
      </c>
      <c r="F220" t="s">
        <v>1472</v>
      </c>
      <c r="G220" t="s">
        <v>1473</v>
      </c>
      <c r="H220" s="8">
        <f>SUMPRODUCT(SUMIFS(AssessedValuation[100% Residential],AssessedValuation[Dist],$C220:$E220,AssessedValuation[Tif_NonTIF],$A$4))</f>
        <v>159976560</v>
      </c>
      <c r="I220" s="8">
        <f>SUMPRODUCT(SUMIFS(AssessedValuation[100% Ag Land],AssessedValuation[Dist],$C220:$E220,AssessedValuation[Tif_NonTIF],$A$4))</f>
        <v>113584195</v>
      </c>
      <c r="J220" s="8">
        <f>SUMPRODUCT(SUMIFS(AssessedValuation[100% Ag Building],AssessedValuation[Dist],$C220:$E220,AssessedValuation[Tif_NonTIF],$A$4))</f>
        <v>4887301</v>
      </c>
      <c r="K220" s="8">
        <f>SUMPRODUCT(SUMIFS(AssessedValuation[100% Commercial],AssessedValuation[Dist],$C220:$E220,AssessedValuation[Tif_NonTIF],$A$4))</f>
        <v>67885315</v>
      </c>
      <c r="L220" s="8">
        <f>SUMPRODUCT(SUMIFS(AssessedValuation[100% Industrial],AssessedValuation[Dist],$C220:$E220,AssessedValuation[Tif_NonTIF],$A$4))</f>
        <v>16153589</v>
      </c>
      <c r="M220" s="8">
        <f>SUMPRODUCT(SUMIFS(AssessedValuation[100% Reserved],AssessedValuation[Dist],$C220:$E220,AssessedValuation[Tif_NonTIF],$A$4))</f>
        <v>0</v>
      </c>
      <c r="N220" s="8">
        <f>SUMPRODUCT(SUMIFS(AssessedValuation[100% Reserved3],AssessedValuation[Dist],$C220,AssessedValuation[Tif_NonTIF],$A$4))</f>
        <v>0</v>
      </c>
      <c r="O220" s="8">
        <f>SUMPRODUCT(SUMIFS(AssessedValuation[100% Railroads],AssessedValuation[Dist],$C220:$E220,AssessedValuation[Tif_NonTIF],$A$4))</f>
        <v>14483271</v>
      </c>
      <c r="P220" s="8">
        <f>SUMPRODUCT(SUMIFS(AssessedValuation[100% Utilities],AssessedValuation[Dist],$C220:$E220,AssessedValuation[Tif_NonTIF],$A$4))</f>
        <v>1583244</v>
      </c>
      <c r="Q220" s="8">
        <f>SUMPRODUCT(SUMIFS(AssessedValuation[100% Other],AssessedValuation[Dist],$C220:$E220,AssessedValuation[Tif_NonTIF],$A$4))</f>
        <v>0</v>
      </c>
      <c r="R220" s="8">
        <f>SUMPRODUCT(SUMIFS(AssessedValuation[100% Gross],AssessedValuation[Dist],$C220:$E220,AssessedValuation[Tif_NonTIF],$A$4))</f>
        <v>378553475</v>
      </c>
      <c r="S220" s="8">
        <f>SUMPRODUCT(SUMIFS(AssessedValuation[100% Military Exempt],AssessedValuation[Dist],$C220:$E220,AssessedValuation[Tif_NonTIF],$A$4))</f>
        <v>361140</v>
      </c>
      <c r="T220" s="8">
        <f>SUMPRODUCT(SUMIFS(AssessedValuation[100% Net],AssessedValuation[Dist],$C220:$E220,AssessedValuation[Tif_NonTIF],$A$4))</f>
        <v>378192335</v>
      </c>
      <c r="U220" s="8">
        <f>SUMPRODUCT(SUMIFS(AssessedValuation[100% Gas &amp; Elec Utilities],AssessedValuation[Dist],$C220:$E220,AssessedValuation[Tif_NonTIF],$A$4))</f>
        <v>60848792</v>
      </c>
      <c r="V220" s="8">
        <f t="shared" si="3"/>
        <v>439041127</v>
      </c>
    </row>
    <row r="221" spans="1:22" x14ac:dyDescent="0.25">
      <c r="A221">
        <v>2024</v>
      </c>
      <c r="B221" t="s">
        <v>1026</v>
      </c>
      <c r="C221" t="s">
        <v>1474</v>
      </c>
      <c r="D221" t="s">
        <v>1756</v>
      </c>
      <c r="E221" t="s">
        <v>1756</v>
      </c>
      <c r="F221" t="s">
        <v>1474</v>
      </c>
      <c r="G221" t="s">
        <v>1475</v>
      </c>
      <c r="H221" s="8">
        <f>SUMPRODUCT(SUMIFS(AssessedValuation[100% Residential],AssessedValuation[Dist],$C221:$E221,AssessedValuation[Tif_NonTIF],$A$4))</f>
        <v>1476721583</v>
      </c>
      <c r="I221" s="8">
        <f>SUMPRODUCT(SUMIFS(AssessedValuation[100% Ag Land],AssessedValuation[Dist],$C221:$E221,AssessedValuation[Tif_NonTIF],$A$4))</f>
        <v>16470493</v>
      </c>
      <c r="J221" s="8">
        <f>SUMPRODUCT(SUMIFS(AssessedValuation[100% Ag Building],AssessedValuation[Dist],$C221:$E221,AssessedValuation[Tif_NonTIF],$A$4))</f>
        <v>993747</v>
      </c>
      <c r="K221" s="8">
        <f>SUMPRODUCT(SUMIFS(AssessedValuation[100% Commercial],AssessedValuation[Dist],$C221:$E221,AssessedValuation[Tif_NonTIF],$A$4))</f>
        <v>93055425</v>
      </c>
      <c r="L221" s="8">
        <f>SUMPRODUCT(SUMIFS(AssessedValuation[100% Industrial],AssessedValuation[Dist],$C221:$E221,AssessedValuation[Tif_NonTIF],$A$4))</f>
        <v>7156835</v>
      </c>
      <c r="M221" s="8">
        <f>SUMPRODUCT(SUMIFS(AssessedValuation[100% Reserved],AssessedValuation[Dist],$C221:$E221,AssessedValuation[Tif_NonTIF],$A$4))</f>
        <v>0</v>
      </c>
      <c r="N221" s="8">
        <f>SUMPRODUCT(SUMIFS(AssessedValuation[100% Reserved3],AssessedValuation[Dist],$C221,AssessedValuation[Tif_NonTIF],$A$4))</f>
        <v>0</v>
      </c>
      <c r="O221" s="8">
        <f>SUMPRODUCT(SUMIFS(AssessedValuation[100% Railroads],AssessedValuation[Dist],$C221:$E221,AssessedValuation[Tif_NonTIF],$A$4))</f>
        <v>0</v>
      </c>
      <c r="P221" s="8">
        <f>SUMPRODUCT(SUMIFS(AssessedValuation[100% Utilities],AssessedValuation[Dist],$C221:$E221,AssessedValuation[Tif_NonTIF],$A$4))</f>
        <v>1236173</v>
      </c>
      <c r="Q221" s="8">
        <f>SUMPRODUCT(SUMIFS(AssessedValuation[100% Other],AssessedValuation[Dist],$C221:$E221,AssessedValuation[Tif_NonTIF],$A$4))</f>
        <v>0</v>
      </c>
      <c r="R221" s="8">
        <f>SUMPRODUCT(SUMIFS(AssessedValuation[100% Gross],AssessedValuation[Dist],$C221:$E221,AssessedValuation[Tif_NonTIF],$A$4))</f>
        <v>1595634256</v>
      </c>
      <c r="S221" s="8">
        <f>SUMPRODUCT(SUMIFS(AssessedValuation[100% Military Exempt],AssessedValuation[Dist],$C221:$E221,AssessedValuation[Tif_NonTIF],$A$4))</f>
        <v>991150</v>
      </c>
      <c r="T221" s="8">
        <f>SUMPRODUCT(SUMIFS(AssessedValuation[100% Net],AssessedValuation[Dist],$C221:$E221,AssessedValuation[Tif_NonTIF],$A$4))</f>
        <v>1594643106</v>
      </c>
      <c r="U221" s="8">
        <f>SUMPRODUCT(SUMIFS(AssessedValuation[100% Gas &amp; Elec Utilities],AssessedValuation[Dist],$C221:$E221,AssessedValuation[Tif_NonTIF],$A$4))</f>
        <v>67512256</v>
      </c>
      <c r="V221" s="8">
        <f t="shared" si="3"/>
        <v>1662155362</v>
      </c>
    </row>
    <row r="222" spans="1:22" x14ac:dyDescent="0.25">
      <c r="A222">
        <v>2024</v>
      </c>
      <c r="B222" t="s">
        <v>1036</v>
      </c>
      <c r="C222" t="s">
        <v>1476</v>
      </c>
      <c r="D222" t="s">
        <v>1756</v>
      </c>
      <c r="E222" t="s">
        <v>1756</v>
      </c>
      <c r="F222" t="s">
        <v>1476</v>
      </c>
      <c r="G222" t="s">
        <v>1477</v>
      </c>
      <c r="H222" s="8">
        <f>SUMPRODUCT(SUMIFS(AssessedValuation[100% Residential],AssessedValuation[Dist],$C222:$E222,AssessedValuation[Tif_NonTIF],$A$4))</f>
        <v>270625086</v>
      </c>
      <c r="I222" s="8">
        <f>SUMPRODUCT(SUMIFS(AssessedValuation[100% Ag Land],AssessedValuation[Dist],$C222:$E222,AssessedValuation[Tif_NonTIF],$A$4))</f>
        <v>333107665</v>
      </c>
      <c r="J222" s="8">
        <f>SUMPRODUCT(SUMIFS(AssessedValuation[100% Ag Building],AssessedValuation[Dist],$C222:$E222,AssessedValuation[Tif_NonTIF],$A$4))</f>
        <v>21211317</v>
      </c>
      <c r="K222" s="8">
        <f>SUMPRODUCT(SUMIFS(AssessedValuation[100% Commercial],AssessedValuation[Dist],$C222:$E222,AssessedValuation[Tif_NonTIF],$A$4))</f>
        <v>52933273</v>
      </c>
      <c r="L222" s="8">
        <f>SUMPRODUCT(SUMIFS(AssessedValuation[100% Industrial],AssessedValuation[Dist],$C222:$E222,AssessedValuation[Tif_NonTIF],$A$4))</f>
        <v>48558056</v>
      </c>
      <c r="M222" s="8">
        <f>SUMPRODUCT(SUMIFS(AssessedValuation[100% Reserved],AssessedValuation[Dist],$C222:$E222,AssessedValuation[Tif_NonTIF],$A$4))</f>
        <v>0</v>
      </c>
      <c r="N222" s="8">
        <f>SUMPRODUCT(SUMIFS(AssessedValuation[100% Reserved3],AssessedValuation[Dist],$C222,AssessedValuation[Tif_NonTIF],$A$4))</f>
        <v>0</v>
      </c>
      <c r="O222" s="8">
        <f>SUMPRODUCT(SUMIFS(AssessedValuation[100% Railroads],AssessedValuation[Dist],$C222:$E222,AssessedValuation[Tif_NonTIF],$A$4))</f>
        <v>5052442</v>
      </c>
      <c r="P222" s="8">
        <f>SUMPRODUCT(SUMIFS(AssessedValuation[100% Utilities],AssessedValuation[Dist],$C222:$E222,AssessedValuation[Tif_NonTIF],$A$4))</f>
        <v>1535342</v>
      </c>
      <c r="Q222" s="8">
        <f>SUMPRODUCT(SUMIFS(AssessedValuation[100% Other],AssessedValuation[Dist],$C222:$E222,AssessedValuation[Tif_NonTIF],$A$4))</f>
        <v>0</v>
      </c>
      <c r="R222" s="8">
        <f>SUMPRODUCT(SUMIFS(AssessedValuation[100% Gross],AssessedValuation[Dist],$C222:$E222,AssessedValuation[Tif_NonTIF],$A$4))</f>
        <v>733023181</v>
      </c>
      <c r="S222" s="8">
        <f>SUMPRODUCT(SUMIFS(AssessedValuation[100% Military Exempt],AssessedValuation[Dist],$C222:$E222,AssessedValuation[Tif_NonTIF],$A$4))</f>
        <v>577824</v>
      </c>
      <c r="T222" s="8">
        <f>SUMPRODUCT(SUMIFS(AssessedValuation[100% Net],AssessedValuation[Dist],$C222:$E222,AssessedValuation[Tif_NonTIF],$A$4))</f>
        <v>732445357</v>
      </c>
      <c r="U222" s="8">
        <f>SUMPRODUCT(SUMIFS(AssessedValuation[100% Gas &amp; Elec Utilities],AssessedValuation[Dist],$C222:$E222,AssessedValuation[Tif_NonTIF],$A$4))</f>
        <v>49494802</v>
      </c>
      <c r="V222" s="8">
        <f t="shared" si="3"/>
        <v>781940159</v>
      </c>
    </row>
    <row r="223" spans="1:22" x14ac:dyDescent="0.25">
      <c r="A223">
        <v>2024</v>
      </c>
      <c r="B223" t="s">
        <v>1054</v>
      </c>
      <c r="C223" t="s">
        <v>1478</v>
      </c>
      <c r="D223" t="s">
        <v>1756</v>
      </c>
      <c r="E223" t="s">
        <v>1756</v>
      </c>
      <c r="F223" t="s">
        <v>1478</v>
      </c>
      <c r="G223" t="s">
        <v>1479</v>
      </c>
      <c r="H223" s="8">
        <f>SUMPRODUCT(SUMIFS(AssessedValuation[100% Residential],AssessedValuation[Dist],$C223:$E223,AssessedValuation[Tif_NonTIF],$A$4))</f>
        <v>329716537</v>
      </c>
      <c r="I223" s="8">
        <f>SUMPRODUCT(SUMIFS(AssessedValuation[100% Ag Land],AssessedValuation[Dist],$C223:$E223,AssessedValuation[Tif_NonTIF],$A$4))</f>
        <v>118239230</v>
      </c>
      <c r="J223" s="8">
        <f>SUMPRODUCT(SUMIFS(AssessedValuation[100% Ag Building],AssessedValuation[Dist],$C223:$E223,AssessedValuation[Tif_NonTIF],$A$4))</f>
        <v>6654390</v>
      </c>
      <c r="K223" s="8">
        <f>SUMPRODUCT(SUMIFS(AssessedValuation[100% Commercial],AssessedValuation[Dist],$C223:$E223,AssessedValuation[Tif_NonTIF],$A$4))</f>
        <v>45919592</v>
      </c>
      <c r="L223" s="8">
        <f>SUMPRODUCT(SUMIFS(AssessedValuation[100% Industrial],AssessedValuation[Dist],$C223:$E223,AssessedValuation[Tif_NonTIF],$A$4))</f>
        <v>12247529</v>
      </c>
      <c r="M223" s="8">
        <f>SUMPRODUCT(SUMIFS(AssessedValuation[100% Reserved],AssessedValuation[Dist],$C223:$E223,AssessedValuation[Tif_NonTIF],$A$4))</f>
        <v>0</v>
      </c>
      <c r="N223" s="8">
        <f>SUMPRODUCT(SUMIFS(AssessedValuation[100% Reserved3],AssessedValuation[Dist],$C223,AssessedValuation[Tif_NonTIF],$A$4))</f>
        <v>0</v>
      </c>
      <c r="O223" s="8">
        <f>SUMPRODUCT(SUMIFS(AssessedValuation[100% Railroads],AssessedValuation[Dist],$C223:$E223,AssessedValuation[Tif_NonTIF],$A$4))</f>
        <v>1830438</v>
      </c>
      <c r="P223" s="8">
        <f>SUMPRODUCT(SUMIFS(AssessedValuation[100% Utilities],AssessedValuation[Dist],$C223:$E223,AssessedValuation[Tif_NonTIF],$A$4))</f>
        <v>13303205</v>
      </c>
      <c r="Q223" s="8">
        <f>SUMPRODUCT(SUMIFS(AssessedValuation[100% Other],AssessedValuation[Dist],$C223:$E223,AssessedValuation[Tif_NonTIF],$A$4))</f>
        <v>0</v>
      </c>
      <c r="R223" s="8">
        <f>SUMPRODUCT(SUMIFS(AssessedValuation[100% Gross],AssessedValuation[Dist],$C223:$E223,AssessedValuation[Tif_NonTIF],$A$4))</f>
        <v>527910921</v>
      </c>
      <c r="S223" s="8">
        <f>SUMPRODUCT(SUMIFS(AssessedValuation[100% Military Exempt],AssessedValuation[Dist],$C223:$E223,AssessedValuation[Tif_NonTIF],$A$4))</f>
        <v>853772</v>
      </c>
      <c r="T223" s="8">
        <f>SUMPRODUCT(SUMIFS(AssessedValuation[100% Net],AssessedValuation[Dist],$C223:$E223,AssessedValuation[Tif_NonTIF],$A$4))</f>
        <v>527057149</v>
      </c>
      <c r="U223" s="8">
        <f>SUMPRODUCT(SUMIFS(AssessedValuation[100% Gas &amp; Elec Utilities],AssessedValuation[Dist],$C223:$E223,AssessedValuation[Tif_NonTIF],$A$4))</f>
        <v>103550884</v>
      </c>
      <c r="V223" s="8">
        <f t="shared" si="3"/>
        <v>630608033</v>
      </c>
    </row>
    <row r="224" spans="1:22" x14ac:dyDescent="0.25">
      <c r="A224">
        <v>2024</v>
      </c>
      <c r="B224" t="s">
        <v>1026</v>
      </c>
      <c r="C224" t="s">
        <v>1480</v>
      </c>
      <c r="D224" t="s">
        <v>1756</v>
      </c>
      <c r="E224" t="s">
        <v>1756</v>
      </c>
      <c r="F224" t="s">
        <v>1480</v>
      </c>
      <c r="G224" t="s">
        <v>1481</v>
      </c>
      <c r="H224" s="8">
        <f>SUMPRODUCT(SUMIFS(AssessedValuation[100% Residential],AssessedValuation[Dist],$C224:$E224,AssessedValuation[Tif_NonTIF],$A$4))</f>
        <v>253786019</v>
      </c>
      <c r="I224" s="8">
        <f>SUMPRODUCT(SUMIFS(AssessedValuation[100% Ag Land],AssessedValuation[Dist],$C224:$E224,AssessedValuation[Tif_NonTIF],$A$4))</f>
        <v>118347398</v>
      </c>
      <c r="J224" s="8">
        <f>SUMPRODUCT(SUMIFS(AssessedValuation[100% Ag Building],AssessedValuation[Dist],$C224:$E224,AssessedValuation[Tif_NonTIF],$A$4))</f>
        <v>7056477</v>
      </c>
      <c r="K224" s="8">
        <f>SUMPRODUCT(SUMIFS(AssessedValuation[100% Commercial],AssessedValuation[Dist],$C224:$E224,AssessedValuation[Tif_NonTIF],$A$4))</f>
        <v>14787307</v>
      </c>
      <c r="L224" s="8">
        <f>SUMPRODUCT(SUMIFS(AssessedValuation[100% Industrial],AssessedValuation[Dist],$C224:$E224,AssessedValuation[Tif_NonTIF],$A$4))</f>
        <v>34910540</v>
      </c>
      <c r="M224" s="8">
        <f>SUMPRODUCT(SUMIFS(AssessedValuation[100% Reserved],AssessedValuation[Dist],$C224:$E224,AssessedValuation[Tif_NonTIF],$A$4))</f>
        <v>0</v>
      </c>
      <c r="N224" s="8">
        <f>SUMPRODUCT(SUMIFS(AssessedValuation[100% Reserved3],AssessedValuation[Dist],$C224,AssessedValuation[Tif_NonTIF],$A$4))</f>
        <v>0</v>
      </c>
      <c r="O224" s="8">
        <f>SUMPRODUCT(SUMIFS(AssessedValuation[100% Railroads],AssessedValuation[Dist],$C224:$E224,AssessedValuation[Tif_NonTIF],$A$4))</f>
        <v>13233380</v>
      </c>
      <c r="P224" s="8">
        <f>SUMPRODUCT(SUMIFS(AssessedValuation[100% Utilities],AssessedValuation[Dist],$C224:$E224,AssessedValuation[Tif_NonTIF],$A$4))</f>
        <v>67515136</v>
      </c>
      <c r="Q224" s="8">
        <f>SUMPRODUCT(SUMIFS(AssessedValuation[100% Other],AssessedValuation[Dist],$C224:$E224,AssessedValuation[Tif_NonTIF],$A$4))</f>
        <v>16151</v>
      </c>
      <c r="R224" s="8">
        <f>SUMPRODUCT(SUMIFS(AssessedValuation[100% Gross],AssessedValuation[Dist],$C224:$E224,AssessedValuation[Tif_NonTIF],$A$4))</f>
        <v>509652408</v>
      </c>
      <c r="S224" s="8">
        <f>SUMPRODUCT(SUMIFS(AssessedValuation[100% Military Exempt],AssessedValuation[Dist],$C224:$E224,AssessedValuation[Tif_NonTIF],$A$4))</f>
        <v>327804</v>
      </c>
      <c r="T224" s="8">
        <f>SUMPRODUCT(SUMIFS(AssessedValuation[100% Net],AssessedValuation[Dist],$C224:$E224,AssessedValuation[Tif_NonTIF],$A$4))</f>
        <v>509324604</v>
      </c>
      <c r="U224" s="8">
        <f>SUMPRODUCT(SUMIFS(AssessedValuation[100% Gas &amp; Elec Utilities],AssessedValuation[Dist],$C224:$E224,AssessedValuation[Tif_NonTIF],$A$4))</f>
        <v>13932317</v>
      </c>
      <c r="V224" s="8">
        <f t="shared" si="3"/>
        <v>523256921</v>
      </c>
    </row>
    <row r="225" spans="1:22" x14ac:dyDescent="0.25">
      <c r="A225">
        <v>2024</v>
      </c>
      <c r="B225" t="s">
        <v>1039</v>
      </c>
      <c r="C225" t="s">
        <v>1482</v>
      </c>
      <c r="D225" t="s">
        <v>1756</v>
      </c>
      <c r="E225" t="s">
        <v>1756</v>
      </c>
      <c r="F225" t="s">
        <v>1482</v>
      </c>
      <c r="G225" t="s">
        <v>1483</v>
      </c>
      <c r="H225" s="8">
        <f>SUMPRODUCT(SUMIFS(AssessedValuation[100% Residential],AssessedValuation[Dist],$C225:$E225,AssessedValuation[Tif_NonTIF],$A$4))</f>
        <v>2408832806</v>
      </c>
      <c r="I225" s="8">
        <f>SUMPRODUCT(SUMIFS(AssessedValuation[100% Ag Land],AssessedValuation[Dist],$C225:$E225,AssessedValuation[Tif_NonTIF],$A$4))</f>
        <v>91080780</v>
      </c>
      <c r="J225" s="8">
        <f>SUMPRODUCT(SUMIFS(AssessedValuation[100% Ag Building],AssessedValuation[Dist],$C225:$E225,AssessedValuation[Tif_NonTIF],$A$4))</f>
        <v>2985240</v>
      </c>
      <c r="K225" s="8">
        <f>SUMPRODUCT(SUMIFS(AssessedValuation[100% Commercial],AssessedValuation[Dist],$C225:$E225,AssessedValuation[Tif_NonTIF],$A$4))</f>
        <v>199409722</v>
      </c>
      <c r="L225" s="8">
        <f>SUMPRODUCT(SUMIFS(AssessedValuation[100% Industrial],AssessedValuation[Dist],$C225:$E225,AssessedValuation[Tif_NonTIF],$A$4))</f>
        <v>75265486</v>
      </c>
      <c r="M225" s="8">
        <f>SUMPRODUCT(SUMIFS(AssessedValuation[100% Reserved],AssessedValuation[Dist],$C225:$E225,AssessedValuation[Tif_NonTIF],$A$4))</f>
        <v>0</v>
      </c>
      <c r="N225" s="8">
        <f>SUMPRODUCT(SUMIFS(AssessedValuation[100% Reserved3],AssessedValuation[Dist],$C225,AssessedValuation[Tif_NonTIF],$A$4))</f>
        <v>0</v>
      </c>
      <c r="O225" s="8">
        <f>SUMPRODUCT(SUMIFS(AssessedValuation[100% Railroads],AssessedValuation[Dist],$C225:$E225,AssessedValuation[Tif_NonTIF],$A$4))</f>
        <v>0</v>
      </c>
      <c r="P225" s="8">
        <f>SUMPRODUCT(SUMIFS(AssessedValuation[100% Utilities],AssessedValuation[Dist],$C225:$E225,AssessedValuation[Tif_NonTIF],$A$4))</f>
        <v>9315038</v>
      </c>
      <c r="Q225" s="8">
        <f>SUMPRODUCT(SUMIFS(AssessedValuation[100% Other],AssessedValuation[Dist],$C225:$E225,AssessedValuation[Tif_NonTIF],$A$4))</f>
        <v>0</v>
      </c>
      <c r="R225" s="8">
        <f>SUMPRODUCT(SUMIFS(AssessedValuation[100% Gross],AssessedValuation[Dist],$C225:$E225,AssessedValuation[Tif_NonTIF],$A$4))</f>
        <v>2786889072</v>
      </c>
      <c r="S225" s="8">
        <f>SUMPRODUCT(SUMIFS(AssessedValuation[100% Military Exempt],AssessedValuation[Dist],$C225:$E225,AssessedValuation[Tif_NonTIF],$A$4))</f>
        <v>621907</v>
      </c>
      <c r="T225" s="8">
        <f>SUMPRODUCT(SUMIFS(AssessedValuation[100% Net],AssessedValuation[Dist],$C225:$E225,AssessedValuation[Tif_NonTIF],$A$4))</f>
        <v>2786267165</v>
      </c>
      <c r="U225" s="8">
        <f>SUMPRODUCT(SUMIFS(AssessedValuation[100% Gas &amp; Elec Utilities],AssessedValuation[Dist],$C225:$E225,AssessedValuation[Tif_NonTIF],$A$4))</f>
        <v>40568201</v>
      </c>
      <c r="V225" s="8">
        <f t="shared" si="3"/>
        <v>2826835366</v>
      </c>
    </row>
    <row r="226" spans="1:22" x14ac:dyDescent="0.25">
      <c r="A226">
        <v>2024</v>
      </c>
      <c r="B226" t="s">
        <v>1045</v>
      </c>
      <c r="C226" t="s">
        <v>1484</v>
      </c>
      <c r="D226" t="s">
        <v>1756</v>
      </c>
      <c r="E226" t="s">
        <v>1756</v>
      </c>
      <c r="F226" t="s">
        <v>1484</v>
      </c>
      <c r="G226" t="s">
        <v>1485</v>
      </c>
      <c r="H226" s="8">
        <f>SUMPRODUCT(SUMIFS(AssessedValuation[100% Residential],AssessedValuation[Dist],$C226:$E226,AssessedValuation[Tif_NonTIF],$A$4))</f>
        <v>72952670</v>
      </c>
      <c r="I226" s="8">
        <f>SUMPRODUCT(SUMIFS(AssessedValuation[100% Ag Land],AssessedValuation[Dist],$C226:$E226,AssessedValuation[Tif_NonTIF],$A$4))</f>
        <v>65122100</v>
      </c>
      <c r="J226" s="8">
        <f>SUMPRODUCT(SUMIFS(AssessedValuation[100% Ag Building],AssessedValuation[Dist],$C226:$E226,AssessedValuation[Tif_NonTIF],$A$4))</f>
        <v>3341560</v>
      </c>
      <c r="K226" s="8">
        <f>SUMPRODUCT(SUMIFS(AssessedValuation[100% Commercial],AssessedValuation[Dist],$C226:$E226,AssessedValuation[Tif_NonTIF],$A$4))</f>
        <v>5456600</v>
      </c>
      <c r="L226" s="8">
        <f>SUMPRODUCT(SUMIFS(AssessedValuation[100% Industrial],AssessedValuation[Dist],$C226:$E226,AssessedValuation[Tif_NonTIF],$A$4))</f>
        <v>0</v>
      </c>
      <c r="M226" s="8">
        <f>SUMPRODUCT(SUMIFS(AssessedValuation[100% Reserved],AssessedValuation[Dist],$C226:$E226,AssessedValuation[Tif_NonTIF],$A$4))</f>
        <v>0</v>
      </c>
      <c r="N226" s="8">
        <f>SUMPRODUCT(SUMIFS(AssessedValuation[100% Reserved3],AssessedValuation[Dist],$C226,AssessedValuation[Tif_NonTIF],$A$4))</f>
        <v>0</v>
      </c>
      <c r="O226" s="8">
        <f>SUMPRODUCT(SUMIFS(AssessedValuation[100% Railroads],AssessedValuation[Dist],$C226:$E226,AssessedValuation[Tif_NonTIF],$A$4))</f>
        <v>0</v>
      </c>
      <c r="P226" s="8">
        <f>SUMPRODUCT(SUMIFS(AssessedValuation[100% Utilities],AssessedValuation[Dist],$C226:$E226,AssessedValuation[Tif_NonTIF],$A$4))</f>
        <v>8449474</v>
      </c>
      <c r="Q226" s="8">
        <f>SUMPRODUCT(SUMIFS(AssessedValuation[100% Other],AssessedValuation[Dist],$C226:$E226,AssessedValuation[Tif_NonTIF],$A$4))</f>
        <v>0</v>
      </c>
      <c r="R226" s="8">
        <f>SUMPRODUCT(SUMIFS(AssessedValuation[100% Gross],AssessedValuation[Dist],$C226:$E226,AssessedValuation[Tif_NonTIF],$A$4))</f>
        <v>155322404</v>
      </c>
      <c r="S226" s="8">
        <f>SUMPRODUCT(SUMIFS(AssessedValuation[100% Military Exempt],AssessedValuation[Dist],$C226:$E226,AssessedValuation[Tif_NonTIF],$A$4))</f>
        <v>140752</v>
      </c>
      <c r="T226" s="8">
        <f>SUMPRODUCT(SUMIFS(AssessedValuation[100% Net],AssessedValuation[Dist],$C226:$E226,AssessedValuation[Tif_NonTIF],$A$4))</f>
        <v>155181652</v>
      </c>
      <c r="U226" s="8">
        <f>SUMPRODUCT(SUMIFS(AssessedValuation[100% Gas &amp; Elec Utilities],AssessedValuation[Dist],$C226:$E226,AssessedValuation[Tif_NonTIF],$A$4))</f>
        <v>19351516</v>
      </c>
      <c r="V226" s="8">
        <f t="shared" si="3"/>
        <v>174533168</v>
      </c>
    </row>
    <row r="227" spans="1:22" x14ac:dyDescent="0.25">
      <c r="A227">
        <v>2024</v>
      </c>
      <c r="B227" t="s">
        <v>1033</v>
      </c>
      <c r="C227" t="s">
        <v>1023</v>
      </c>
      <c r="D227" t="s">
        <v>1756</v>
      </c>
      <c r="E227" t="s">
        <v>1756</v>
      </c>
      <c r="F227" t="s">
        <v>1023</v>
      </c>
      <c r="G227" t="s">
        <v>1486</v>
      </c>
      <c r="H227" s="8">
        <f>SUMPRODUCT(SUMIFS(AssessedValuation[100% Residential],AssessedValuation[Dist],$C227:$E227,AssessedValuation[Tif_NonTIF],$A$4))</f>
        <v>59407990</v>
      </c>
      <c r="I227" s="8">
        <f>SUMPRODUCT(SUMIFS(AssessedValuation[100% Ag Land],AssessedValuation[Dist],$C227:$E227,AssessedValuation[Tif_NonTIF],$A$4))</f>
        <v>105837970</v>
      </c>
      <c r="J227" s="8">
        <f>SUMPRODUCT(SUMIFS(AssessedValuation[100% Ag Building],AssessedValuation[Dist],$C227:$E227,AssessedValuation[Tif_NonTIF],$A$4))</f>
        <v>3699050</v>
      </c>
      <c r="K227" s="8">
        <f>SUMPRODUCT(SUMIFS(AssessedValuation[100% Commercial],AssessedValuation[Dist],$C227:$E227,AssessedValuation[Tif_NonTIF],$A$4))</f>
        <v>3516170</v>
      </c>
      <c r="L227" s="8">
        <f>SUMPRODUCT(SUMIFS(AssessedValuation[100% Industrial],AssessedValuation[Dist],$C227:$E227,AssessedValuation[Tif_NonTIF],$A$4))</f>
        <v>54801263</v>
      </c>
      <c r="M227" s="8">
        <f>SUMPRODUCT(SUMIFS(AssessedValuation[100% Reserved],AssessedValuation[Dist],$C227:$E227,AssessedValuation[Tif_NonTIF],$A$4))</f>
        <v>0</v>
      </c>
      <c r="N227" s="8">
        <f>SUMPRODUCT(SUMIFS(AssessedValuation[100% Reserved3],AssessedValuation[Dist],$C227,AssessedValuation[Tif_NonTIF],$A$4))</f>
        <v>0</v>
      </c>
      <c r="O227" s="8">
        <f>SUMPRODUCT(SUMIFS(AssessedValuation[100% Railroads],AssessedValuation[Dist],$C227:$E227,AssessedValuation[Tif_NonTIF],$A$4))</f>
        <v>0</v>
      </c>
      <c r="P227" s="8">
        <f>SUMPRODUCT(SUMIFS(AssessedValuation[100% Utilities],AssessedValuation[Dist],$C227:$E227,AssessedValuation[Tif_NonTIF],$A$4))</f>
        <v>11832965</v>
      </c>
      <c r="Q227" s="8">
        <f>SUMPRODUCT(SUMIFS(AssessedValuation[100% Other],AssessedValuation[Dist],$C227:$E227,AssessedValuation[Tif_NonTIF],$A$4))</f>
        <v>0</v>
      </c>
      <c r="R227" s="8">
        <f>SUMPRODUCT(SUMIFS(AssessedValuation[100% Gross],AssessedValuation[Dist],$C227:$E227,AssessedValuation[Tif_NonTIF],$A$4))</f>
        <v>239095408</v>
      </c>
      <c r="S227" s="8">
        <f>SUMPRODUCT(SUMIFS(AssessedValuation[100% Military Exempt],AssessedValuation[Dist],$C227:$E227,AssessedValuation[Tif_NonTIF],$A$4))</f>
        <v>107416</v>
      </c>
      <c r="T227" s="8">
        <f>SUMPRODUCT(SUMIFS(AssessedValuation[100% Net],AssessedValuation[Dist],$C227:$E227,AssessedValuation[Tif_NonTIF],$A$4))</f>
        <v>238987992</v>
      </c>
      <c r="U227" s="8">
        <f>SUMPRODUCT(SUMIFS(AssessedValuation[100% Gas &amp; Elec Utilities],AssessedValuation[Dist],$C227:$E227,AssessedValuation[Tif_NonTIF],$A$4))</f>
        <v>29263278</v>
      </c>
      <c r="V227" s="8">
        <f t="shared" si="3"/>
        <v>268251270</v>
      </c>
    </row>
    <row r="228" spans="1:22" x14ac:dyDescent="0.25">
      <c r="A228">
        <v>2024</v>
      </c>
      <c r="B228" t="s">
        <v>1031</v>
      </c>
      <c r="C228" t="s">
        <v>1487</v>
      </c>
      <c r="D228" t="s">
        <v>1756</v>
      </c>
      <c r="E228" t="s">
        <v>1756</v>
      </c>
      <c r="F228" t="s">
        <v>1487</v>
      </c>
      <c r="G228" t="s">
        <v>1488</v>
      </c>
      <c r="H228" s="8">
        <f>SUMPRODUCT(SUMIFS(AssessedValuation[100% Residential],AssessedValuation[Dist],$C228:$E228,AssessedValuation[Tif_NonTIF],$A$4))</f>
        <v>350032080</v>
      </c>
      <c r="I228" s="8">
        <f>SUMPRODUCT(SUMIFS(AssessedValuation[100% Ag Land],AssessedValuation[Dist],$C228:$E228,AssessedValuation[Tif_NonTIF],$A$4))</f>
        <v>180703120</v>
      </c>
      <c r="J228" s="8">
        <f>SUMPRODUCT(SUMIFS(AssessedValuation[100% Ag Building],AssessedValuation[Dist],$C228:$E228,AssessedValuation[Tif_NonTIF],$A$4))</f>
        <v>14142550</v>
      </c>
      <c r="K228" s="8">
        <f>SUMPRODUCT(SUMIFS(AssessedValuation[100% Commercial],AssessedValuation[Dist],$C228:$E228,AssessedValuation[Tif_NonTIF],$A$4))</f>
        <v>26225915</v>
      </c>
      <c r="L228" s="8">
        <f>SUMPRODUCT(SUMIFS(AssessedValuation[100% Industrial],AssessedValuation[Dist],$C228:$E228,AssessedValuation[Tif_NonTIF],$A$4))</f>
        <v>4715566</v>
      </c>
      <c r="M228" s="8">
        <f>SUMPRODUCT(SUMIFS(AssessedValuation[100% Reserved],AssessedValuation[Dist],$C228:$E228,AssessedValuation[Tif_NonTIF],$A$4))</f>
        <v>0</v>
      </c>
      <c r="N228" s="8">
        <f>SUMPRODUCT(SUMIFS(AssessedValuation[100% Reserved3],AssessedValuation[Dist],$C228,AssessedValuation[Tif_NonTIF],$A$4))</f>
        <v>0</v>
      </c>
      <c r="O228" s="8">
        <f>SUMPRODUCT(SUMIFS(AssessedValuation[100% Railroads],AssessedValuation[Dist],$C228:$E228,AssessedValuation[Tif_NonTIF],$A$4))</f>
        <v>4482879</v>
      </c>
      <c r="P228" s="8">
        <f>SUMPRODUCT(SUMIFS(AssessedValuation[100% Utilities],AssessedValuation[Dist],$C228:$E228,AssessedValuation[Tif_NonTIF],$A$4))</f>
        <v>11816392</v>
      </c>
      <c r="Q228" s="8">
        <f>SUMPRODUCT(SUMIFS(AssessedValuation[100% Other],AssessedValuation[Dist],$C228:$E228,AssessedValuation[Tif_NonTIF],$A$4))</f>
        <v>0</v>
      </c>
      <c r="R228" s="8">
        <f>SUMPRODUCT(SUMIFS(AssessedValuation[100% Gross],AssessedValuation[Dist],$C228:$E228,AssessedValuation[Tif_NonTIF],$A$4))</f>
        <v>592118502</v>
      </c>
      <c r="S228" s="8">
        <f>SUMPRODUCT(SUMIFS(AssessedValuation[100% Military Exempt],AssessedValuation[Dist],$C228:$E228,AssessedValuation[Tif_NonTIF],$A$4))</f>
        <v>514856</v>
      </c>
      <c r="T228" s="8">
        <f>SUMPRODUCT(SUMIFS(AssessedValuation[100% Net],AssessedValuation[Dist],$C228:$E228,AssessedValuation[Tif_NonTIF],$A$4))</f>
        <v>591603646</v>
      </c>
      <c r="U228" s="8">
        <f>SUMPRODUCT(SUMIFS(AssessedValuation[100% Gas &amp; Elec Utilities],AssessedValuation[Dist],$C228:$E228,AssessedValuation[Tif_NonTIF],$A$4))</f>
        <v>15705663</v>
      </c>
      <c r="V228" s="8">
        <f t="shared" si="3"/>
        <v>607309309</v>
      </c>
    </row>
    <row r="229" spans="1:22" x14ac:dyDescent="0.25">
      <c r="A229">
        <v>2024</v>
      </c>
      <c r="B229" t="s">
        <v>1042</v>
      </c>
      <c r="C229" t="s">
        <v>1489</v>
      </c>
      <c r="D229" t="s">
        <v>1756</v>
      </c>
      <c r="E229" t="s">
        <v>1756</v>
      </c>
      <c r="F229" t="s">
        <v>1489</v>
      </c>
      <c r="G229" t="s">
        <v>1490</v>
      </c>
      <c r="H229" s="8">
        <f>SUMPRODUCT(SUMIFS(AssessedValuation[100% Residential],AssessedValuation[Dist],$C229:$E229,AssessedValuation[Tif_NonTIF],$A$4))</f>
        <v>751024167</v>
      </c>
      <c r="I229" s="8">
        <f>SUMPRODUCT(SUMIFS(AssessedValuation[100% Ag Land],AssessedValuation[Dist],$C229:$E229,AssessedValuation[Tif_NonTIF],$A$4))</f>
        <v>115906710</v>
      </c>
      <c r="J229" s="8">
        <f>SUMPRODUCT(SUMIFS(AssessedValuation[100% Ag Building],AssessedValuation[Dist],$C229:$E229,AssessedValuation[Tif_NonTIF],$A$4))</f>
        <v>7666810</v>
      </c>
      <c r="K229" s="8">
        <f>SUMPRODUCT(SUMIFS(AssessedValuation[100% Commercial],AssessedValuation[Dist],$C229:$E229,AssessedValuation[Tif_NonTIF],$A$4))</f>
        <v>104581708</v>
      </c>
      <c r="L229" s="8">
        <f>SUMPRODUCT(SUMIFS(AssessedValuation[100% Industrial],AssessedValuation[Dist],$C229:$E229,AssessedValuation[Tif_NonTIF],$A$4))</f>
        <v>39318070</v>
      </c>
      <c r="M229" s="8">
        <f>SUMPRODUCT(SUMIFS(AssessedValuation[100% Reserved],AssessedValuation[Dist],$C229:$E229,AssessedValuation[Tif_NonTIF],$A$4))</f>
        <v>0</v>
      </c>
      <c r="N229" s="8">
        <f>SUMPRODUCT(SUMIFS(AssessedValuation[100% Reserved3],AssessedValuation[Dist],$C229,AssessedValuation[Tif_NonTIF],$A$4))</f>
        <v>0</v>
      </c>
      <c r="O229" s="8">
        <f>SUMPRODUCT(SUMIFS(AssessedValuation[100% Railroads],AssessedValuation[Dist],$C229:$E229,AssessedValuation[Tif_NonTIF],$A$4))</f>
        <v>14740980</v>
      </c>
      <c r="P229" s="8">
        <f>SUMPRODUCT(SUMIFS(AssessedValuation[100% Utilities],AssessedValuation[Dist],$C229:$E229,AssessedValuation[Tif_NonTIF],$A$4))</f>
        <v>33535578</v>
      </c>
      <c r="Q229" s="8">
        <f>SUMPRODUCT(SUMIFS(AssessedValuation[100% Other],AssessedValuation[Dist],$C229:$E229,AssessedValuation[Tif_NonTIF],$A$4))</f>
        <v>0</v>
      </c>
      <c r="R229" s="8">
        <f>SUMPRODUCT(SUMIFS(AssessedValuation[100% Gross],AssessedValuation[Dist],$C229:$E229,AssessedValuation[Tif_NonTIF],$A$4))</f>
        <v>1066774023</v>
      </c>
      <c r="S229" s="8">
        <f>SUMPRODUCT(SUMIFS(AssessedValuation[100% Military Exempt],AssessedValuation[Dist],$C229:$E229,AssessedValuation[Tif_NonTIF],$A$4))</f>
        <v>947298</v>
      </c>
      <c r="T229" s="8">
        <f>SUMPRODUCT(SUMIFS(AssessedValuation[100% Net],AssessedValuation[Dist],$C229:$E229,AssessedValuation[Tif_NonTIF],$A$4))</f>
        <v>1065826725</v>
      </c>
      <c r="U229" s="8">
        <f>SUMPRODUCT(SUMIFS(AssessedValuation[100% Gas &amp; Elec Utilities],AssessedValuation[Dist],$C229:$E229,AssessedValuation[Tif_NonTIF],$A$4))</f>
        <v>102545786</v>
      </c>
      <c r="V229" s="8">
        <f t="shared" si="3"/>
        <v>1168372511</v>
      </c>
    </row>
    <row r="230" spans="1:22" x14ac:dyDescent="0.25">
      <c r="A230">
        <v>2024</v>
      </c>
      <c r="B230" t="s">
        <v>1042</v>
      </c>
      <c r="C230" t="s">
        <v>1491</v>
      </c>
      <c r="D230" t="s">
        <v>1756</v>
      </c>
      <c r="E230" t="s">
        <v>1756</v>
      </c>
      <c r="F230" t="s">
        <v>1491</v>
      </c>
      <c r="G230" t="s">
        <v>1492</v>
      </c>
      <c r="H230" s="8">
        <f>SUMPRODUCT(SUMIFS(AssessedValuation[100% Residential],AssessedValuation[Dist],$C230:$E230,AssessedValuation[Tif_NonTIF],$A$4))</f>
        <v>1031876740</v>
      </c>
      <c r="I230" s="8">
        <f>SUMPRODUCT(SUMIFS(AssessedValuation[100% Ag Land],AssessedValuation[Dist],$C230:$E230,AssessedValuation[Tif_NonTIF],$A$4))</f>
        <v>44706190</v>
      </c>
      <c r="J230" s="8">
        <f>SUMPRODUCT(SUMIFS(AssessedValuation[100% Ag Building],AssessedValuation[Dist],$C230:$E230,AssessedValuation[Tif_NonTIF],$A$4))</f>
        <v>2337113</v>
      </c>
      <c r="K230" s="8">
        <f>SUMPRODUCT(SUMIFS(AssessedValuation[100% Commercial],AssessedValuation[Dist],$C230:$E230,AssessedValuation[Tif_NonTIF],$A$4))</f>
        <v>271786308</v>
      </c>
      <c r="L230" s="8">
        <f>SUMPRODUCT(SUMIFS(AssessedValuation[100% Industrial],AssessedValuation[Dist],$C230:$E230,AssessedValuation[Tif_NonTIF],$A$4))</f>
        <v>36716260</v>
      </c>
      <c r="M230" s="8">
        <f>SUMPRODUCT(SUMIFS(AssessedValuation[100% Reserved],AssessedValuation[Dist],$C230:$E230,AssessedValuation[Tif_NonTIF],$A$4))</f>
        <v>0</v>
      </c>
      <c r="N230" s="8">
        <f>SUMPRODUCT(SUMIFS(AssessedValuation[100% Reserved3],AssessedValuation[Dist],$C230,AssessedValuation[Tif_NonTIF],$A$4))</f>
        <v>0</v>
      </c>
      <c r="O230" s="8">
        <f>SUMPRODUCT(SUMIFS(AssessedValuation[100% Railroads],AssessedValuation[Dist],$C230:$E230,AssessedValuation[Tif_NonTIF],$A$4))</f>
        <v>11960950</v>
      </c>
      <c r="P230" s="8">
        <f>SUMPRODUCT(SUMIFS(AssessedValuation[100% Utilities],AssessedValuation[Dist],$C230:$E230,AssessedValuation[Tif_NonTIF],$A$4))</f>
        <v>8752541</v>
      </c>
      <c r="Q230" s="8">
        <f>SUMPRODUCT(SUMIFS(AssessedValuation[100% Other],AssessedValuation[Dist],$C230:$E230,AssessedValuation[Tif_NonTIF],$A$4))</f>
        <v>0</v>
      </c>
      <c r="R230" s="8">
        <f>SUMPRODUCT(SUMIFS(AssessedValuation[100% Gross],AssessedValuation[Dist],$C230:$E230,AssessedValuation[Tif_NonTIF],$A$4))</f>
        <v>1408136102</v>
      </c>
      <c r="S230" s="8">
        <f>SUMPRODUCT(SUMIFS(AssessedValuation[100% Military Exempt],AssessedValuation[Dist],$C230:$E230,AssessedValuation[Tif_NonTIF],$A$4))</f>
        <v>1902268</v>
      </c>
      <c r="T230" s="8">
        <f>SUMPRODUCT(SUMIFS(AssessedValuation[100% Net],AssessedValuation[Dist],$C230:$E230,AssessedValuation[Tif_NonTIF],$A$4))</f>
        <v>1406233834</v>
      </c>
      <c r="U230" s="8">
        <f>SUMPRODUCT(SUMIFS(AssessedValuation[100% Gas &amp; Elec Utilities],AssessedValuation[Dist],$C230:$E230,AssessedValuation[Tif_NonTIF],$A$4))</f>
        <v>185424665</v>
      </c>
      <c r="V230" s="8">
        <f t="shared" si="3"/>
        <v>1591658499</v>
      </c>
    </row>
    <row r="231" spans="1:22" x14ac:dyDescent="0.25">
      <c r="A231">
        <v>2024</v>
      </c>
      <c r="B231" t="s">
        <v>1026</v>
      </c>
      <c r="C231" t="s">
        <v>1493</v>
      </c>
      <c r="D231" t="s">
        <v>1756</v>
      </c>
      <c r="E231" t="s">
        <v>1756</v>
      </c>
      <c r="F231" t="s">
        <v>1493</v>
      </c>
      <c r="G231" t="s">
        <v>1494</v>
      </c>
      <c r="H231" s="8">
        <f>SUMPRODUCT(SUMIFS(AssessedValuation[100% Residential],AssessedValuation[Dist],$C231:$E231,AssessedValuation[Tif_NonTIF],$A$4))</f>
        <v>611427099</v>
      </c>
      <c r="I231" s="8">
        <f>SUMPRODUCT(SUMIFS(AssessedValuation[100% Ag Land],AssessedValuation[Dist],$C231:$E231,AssessedValuation[Tif_NonTIF],$A$4))</f>
        <v>138929530</v>
      </c>
      <c r="J231" s="8">
        <f>SUMPRODUCT(SUMIFS(AssessedValuation[100% Ag Building],AssessedValuation[Dist],$C231:$E231,AssessedValuation[Tif_NonTIF],$A$4))</f>
        <v>4995817</v>
      </c>
      <c r="K231" s="8">
        <f>SUMPRODUCT(SUMIFS(AssessedValuation[100% Commercial],AssessedValuation[Dist],$C231:$E231,AssessedValuation[Tif_NonTIF],$A$4))</f>
        <v>29890319</v>
      </c>
      <c r="L231" s="8">
        <f>SUMPRODUCT(SUMIFS(AssessedValuation[100% Industrial],AssessedValuation[Dist],$C231:$E231,AssessedValuation[Tif_NonTIF],$A$4))</f>
        <v>1092350</v>
      </c>
      <c r="M231" s="8">
        <f>SUMPRODUCT(SUMIFS(AssessedValuation[100% Reserved],AssessedValuation[Dist],$C231:$E231,AssessedValuation[Tif_NonTIF],$A$4))</f>
        <v>0</v>
      </c>
      <c r="N231" s="8">
        <f>SUMPRODUCT(SUMIFS(AssessedValuation[100% Reserved3],AssessedValuation[Dist],$C231,AssessedValuation[Tif_NonTIF],$A$4))</f>
        <v>0</v>
      </c>
      <c r="O231" s="8">
        <f>SUMPRODUCT(SUMIFS(AssessedValuation[100% Railroads],AssessedValuation[Dist],$C231:$E231,AssessedValuation[Tif_NonTIF],$A$4))</f>
        <v>0</v>
      </c>
      <c r="P231" s="8">
        <f>SUMPRODUCT(SUMIFS(AssessedValuation[100% Utilities],AssessedValuation[Dist],$C231:$E231,AssessedValuation[Tif_NonTIF],$A$4))</f>
        <v>24249093</v>
      </c>
      <c r="Q231" s="8">
        <f>SUMPRODUCT(SUMIFS(AssessedValuation[100% Other],AssessedValuation[Dist],$C231:$E231,AssessedValuation[Tif_NonTIF],$A$4))</f>
        <v>0</v>
      </c>
      <c r="R231" s="8">
        <f>SUMPRODUCT(SUMIFS(AssessedValuation[100% Gross],AssessedValuation[Dist],$C231:$E231,AssessedValuation[Tif_NonTIF],$A$4))</f>
        <v>810584208</v>
      </c>
      <c r="S231" s="8">
        <f>SUMPRODUCT(SUMIFS(AssessedValuation[100% Military Exempt],AssessedValuation[Dist],$C231:$E231,AssessedValuation[Tif_NonTIF],$A$4))</f>
        <v>442628</v>
      </c>
      <c r="T231" s="8">
        <f>SUMPRODUCT(SUMIFS(AssessedValuation[100% Net],AssessedValuation[Dist],$C231:$E231,AssessedValuation[Tif_NonTIF],$A$4))</f>
        <v>810141580</v>
      </c>
      <c r="U231" s="8">
        <f>SUMPRODUCT(SUMIFS(AssessedValuation[100% Gas &amp; Elec Utilities],AssessedValuation[Dist],$C231:$E231,AssessedValuation[Tif_NonTIF],$A$4))</f>
        <v>31939426</v>
      </c>
      <c r="V231" s="8">
        <f t="shared" si="3"/>
        <v>842081006</v>
      </c>
    </row>
    <row r="232" spans="1:22" x14ac:dyDescent="0.25">
      <c r="A232">
        <v>2024</v>
      </c>
      <c r="B232" t="s">
        <v>1039</v>
      </c>
      <c r="C232" t="s">
        <v>1495</v>
      </c>
      <c r="D232" t="s">
        <v>1756</v>
      </c>
      <c r="E232" t="s">
        <v>1756</v>
      </c>
      <c r="F232" t="s">
        <v>1495</v>
      </c>
      <c r="G232" t="s">
        <v>1496</v>
      </c>
      <c r="H232" s="8">
        <f>SUMPRODUCT(SUMIFS(AssessedValuation[100% Residential],AssessedValuation[Dist],$C232:$E232,AssessedValuation[Tif_NonTIF],$A$4))</f>
        <v>39027900</v>
      </c>
      <c r="I232" s="8">
        <f>SUMPRODUCT(SUMIFS(AssessedValuation[100% Ag Land],AssessedValuation[Dist],$C232:$E232,AssessedValuation[Tif_NonTIF],$A$4))</f>
        <v>105930500</v>
      </c>
      <c r="J232" s="8">
        <f>SUMPRODUCT(SUMIFS(AssessedValuation[100% Ag Building],AssessedValuation[Dist],$C232:$E232,AssessedValuation[Tif_NonTIF],$A$4))</f>
        <v>4797500</v>
      </c>
      <c r="K232" s="8">
        <f>SUMPRODUCT(SUMIFS(AssessedValuation[100% Commercial],AssessedValuation[Dist],$C232:$E232,AssessedValuation[Tif_NonTIF],$A$4))</f>
        <v>7162300</v>
      </c>
      <c r="L232" s="8">
        <f>SUMPRODUCT(SUMIFS(AssessedValuation[100% Industrial],AssessedValuation[Dist],$C232:$E232,AssessedValuation[Tif_NonTIF],$A$4))</f>
        <v>12497335</v>
      </c>
      <c r="M232" s="8">
        <f>SUMPRODUCT(SUMIFS(AssessedValuation[100% Reserved],AssessedValuation[Dist],$C232:$E232,AssessedValuation[Tif_NonTIF],$A$4))</f>
        <v>0</v>
      </c>
      <c r="N232" s="8">
        <f>SUMPRODUCT(SUMIFS(AssessedValuation[100% Reserved3],AssessedValuation[Dist],$C232,AssessedValuation[Tif_NonTIF],$A$4))</f>
        <v>0</v>
      </c>
      <c r="O232" s="8">
        <f>SUMPRODUCT(SUMIFS(AssessedValuation[100% Railroads],AssessedValuation[Dist],$C232:$E232,AssessedValuation[Tif_NonTIF],$A$4))</f>
        <v>6532934</v>
      </c>
      <c r="P232" s="8">
        <f>SUMPRODUCT(SUMIFS(AssessedValuation[100% Utilities],AssessedValuation[Dist],$C232:$E232,AssessedValuation[Tif_NonTIF],$A$4))</f>
        <v>37139</v>
      </c>
      <c r="Q232" s="8">
        <f>SUMPRODUCT(SUMIFS(AssessedValuation[100% Other],AssessedValuation[Dist],$C232:$E232,AssessedValuation[Tif_NonTIF],$A$4))</f>
        <v>0</v>
      </c>
      <c r="R232" s="8">
        <f>SUMPRODUCT(SUMIFS(AssessedValuation[100% Gross],AssessedValuation[Dist],$C232:$E232,AssessedValuation[Tif_NonTIF],$A$4))</f>
        <v>175985608</v>
      </c>
      <c r="S232" s="8">
        <f>SUMPRODUCT(SUMIFS(AssessedValuation[100% Military Exempt],AssessedValuation[Dist],$C232:$E232,AssessedValuation[Tif_NonTIF],$A$4))</f>
        <v>116026</v>
      </c>
      <c r="T232" s="8">
        <f>SUMPRODUCT(SUMIFS(AssessedValuation[100% Net],AssessedValuation[Dist],$C232:$E232,AssessedValuation[Tif_NonTIF],$A$4))</f>
        <v>175869582</v>
      </c>
      <c r="U232" s="8">
        <f>SUMPRODUCT(SUMIFS(AssessedValuation[100% Gas &amp; Elec Utilities],AssessedValuation[Dist],$C232:$E232,AssessedValuation[Tif_NonTIF],$A$4))</f>
        <v>9842624</v>
      </c>
      <c r="V232" s="8">
        <f t="shared" si="3"/>
        <v>185712206</v>
      </c>
    </row>
    <row r="233" spans="1:22" x14ac:dyDescent="0.25">
      <c r="A233">
        <v>2024</v>
      </c>
      <c r="B233" t="s">
        <v>1026</v>
      </c>
      <c r="C233" t="s">
        <v>1497</v>
      </c>
      <c r="D233" t="s">
        <v>1756</v>
      </c>
      <c r="E233" t="s">
        <v>1756</v>
      </c>
      <c r="F233" t="s">
        <v>1730</v>
      </c>
      <c r="G233" t="s">
        <v>625</v>
      </c>
      <c r="H233" s="8">
        <f>SUMPRODUCT(SUMIFS(AssessedValuation[100% Residential],AssessedValuation[Dist],$C233:$E233,AssessedValuation[Tif_NonTIF],$A$4))</f>
        <v>384857053</v>
      </c>
      <c r="I233" s="8">
        <f>SUMPRODUCT(SUMIFS(AssessedValuation[100% Ag Land],AssessedValuation[Dist],$C233:$E233,AssessedValuation[Tif_NonTIF],$A$4))</f>
        <v>133740313</v>
      </c>
      <c r="J233" s="8">
        <f>SUMPRODUCT(SUMIFS(AssessedValuation[100% Ag Building],AssessedValuation[Dist],$C233:$E233,AssessedValuation[Tif_NonTIF],$A$4))</f>
        <v>4324300</v>
      </c>
      <c r="K233" s="8">
        <f>SUMPRODUCT(SUMIFS(AssessedValuation[100% Commercial],AssessedValuation[Dist],$C233:$E233,AssessedValuation[Tif_NonTIF],$A$4))</f>
        <v>29619003</v>
      </c>
      <c r="L233" s="8">
        <f>SUMPRODUCT(SUMIFS(AssessedValuation[100% Industrial],AssessedValuation[Dist],$C233:$E233,AssessedValuation[Tif_NonTIF],$A$4))</f>
        <v>2773703</v>
      </c>
      <c r="M233" s="8">
        <f>SUMPRODUCT(SUMIFS(AssessedValuation[100% Reserved],AssessedValuation[Dist],$C233:$E233,AssessedValuation[Tif_NonTIF],$A$4))</f>
        <v>0</v>
      </c>
      <c r="N233" s="8">
        <f>SUMPRODUCT(SUMIFS(AssessedValuation[100% Reserved3],AssessedValuation[Dist],$C233,AssessedValuation[Tif_NonTIF],$A$4))</f>
        <v>0</v>
      </c>
      <c r="O233" s="8">
        <f>SUMPRODUCT(SUMIFS(AssessedValuation[100% Railroads],AssessedValuation[Dist],$C233:$E233,AssessedValuation[Tif_NonTIF],$A$4))</f>
        <v>1444430</v>
      </c>
      <c r="P233" s="8">
        <f>SUMPRODUCT(SUMIFS(AssessedValuation[100% Utilities],AssessedValuation[Dist],$C233:$E233,AssessedValuation[Tif_NonTIF],$A$4))</f>
        <v>6157063</v>
      </c>
      <c r="Q233" s="8">
        <f>SUMPRODUCT(SUMIFS(AssessedValuation[100% Other],AssessedValuation[Dist],$C233:$E233,AssessedValuation[Tif_NonTIF],$A$4))</f>
        <v>0</v>
      </c>
      <c r="R233" s="8">
        <f>SUMPRODUCT(SUMIFS(AssessedValuation[100% Gross],AssessedValuation[Dist],$C233:$E233,AssessedValuation[Tif_NonTIF],$A$4))</f>
        <v>562915865</v>
      </c>
      <c r="S233" s="8">
        <f>SUMPRODUCT(SUMIFS(AssessedValuation[100% Military Exempt],AssessedValuation[Dist],$C233:$E233,AssessedValuation[Tif_NonTIF],$A$4))</f>
        <v>446332</v>
      </c>
      <c r="T233" s="8">
        <f>SUMPRODUCT(SUMIFS(AssessedValuation[100% Net],AssessedValuation[Dist],$C233:$E233,AssessedValuation[Tif_NonTIF],$A$4))</f>
        <v>562469533</v>
      </c>
      <c r="U233" s="8">
        <f>SUMPRODUCT(SUMIFS(AssessedValuation[100% Gas &amp; Elec Utilities],AssessedValuation[Dist],$C233:$E233,AssessedValuation[Tif_NonTIF],$A$4))</f>
        <v>37034012</v>
      </c>
      <c r="V233" s="8">
        <f t="shared" si="3"/>
        <v>599503545</v>
      </c>
    </row>
    <row r="234" spans="1:22" x14ac:dyDescent="0.25">
      <c r="A234">
        <v>2024</v>
      </c>
      <c r="B234" t="s">
        <v>1042</v>
      </c>
      <c r="C234" t="s">
        <v>1498</v>
      </c>
      <c r="D234" t="s">
        <v>1756</v>
      </c>
      <c r="E234" t="s">
        <v>1756</v>
      </c>
      <c r="F234" t="s">
        <v>1498</v>
      </c>
      <c r="G234" t="s">
        <v>1499</v>
      </c>
      <c r="H234" s="8">
        <f>SUMPRODUCT(SUMIFS(AssessedValuation[100% Residential],AssessedValuation[Dist],$C234:$E234,AssessedValuation[Tif_NonTIF],$A$4))</f>
        <v>151046107</v>
      </c>
      <c r="I234" s="8">
        <f>SUMPRODUCT(SUMIFS(AssessedValuation[100% Ag Land],AssessedValuation[Dist],$C234:$E234,AssessedValuation[Tif_NonTIF],$A$4))</f>
        <v>185336249</v>
      </c>
      <c r="J234" s="8">
        <f>SUMPRODUCT(SUMIFS(AssessedValuation[100% Ag Building],AssessedValuation[Dist],$C234:$E234,AssessedValuation[Tif_NonTIF],$A$4))</f>
        <v>12722691</v>
      </c>
      <c r="K234" s="8">
        <f>SUMPRODUCT(SUMIFS(AssessedValuation[100% Commercial],AssessedValuation[Dist],$C234:$E234,AssessedValuation[Tif_NonTIF],$A$4))</f>
        <v>11977229</v>
      </c>
      <c r="L234" s="8">
        <f>SUMPRODUCT(SUMIFS(AssessedValuation[100% Industrial],AssessedValuation[Dist],$C234:$E234,AssessedValuation[Tif_NonTIF],$A$4))</f>
        <v>18007700</v>
      </c>
      <c r="M234" s="8">
        <f>SUMPRODUCT(SUMIFS(AssessedValuation[100% Reserved],AssessedValuation[Dist],$C234:$E234,AssessedValuation[Tif_NonTIF],$A$4))</f>
        <v>0</v>
      </c>
      <c r="N234" s="8">
        <f>SUMPRODUCT(SUMIFS(AssessedValuation[100% Reserved3],AssessedValuation[Dist],$C234,AssessedValuation[Tif_NonTIF],$A$4))</f>
        <v>0</v>
      </c>
      <c r="O234" s="8">
        <f>SUMPRODUCT(SUMIFS(AssessedValuation[100% Railroads],AssessedValuation[Dist],$C234:$E234,AssessedValuation[Tif_NonTIF],$A$4))</f>
        <v>6417440</v>
      </c>
      <c r="P234" s="8">
        <f>SUMPRODUCT(SUMIFS(AssessedValuation[100% Utilities],AssessedValuation[Dist],$C234:$E234,AssessedValuation[Tif_NonTIF],$A$4))</f>
        <v>36477895</v>
      </c>
      <c r="Q234" s="8">
        <f>SUMPRODUCT(SUMIFS(AssessedValuation[100% Other],AssessedValuation[Dist],$C234:$E234,AssessedValuation[Tif_NonTIF],$A$4))</f>
        <v>54320</v>
      </c>
      <c r="R234" s="8">
        <f>SUMPRODUCT(SUMIFS(AssessedValuation[100% Gross],AssessedValuation[Dist],$C234:$E234,AssessedValuation[Tif_NonTIF],$A$4))</f>
        <v>422039631</v>
      </c>
      <c r="S234" s="8">
        <f>SUMPRODUCT(SUMIFS(AssessedValuation[100% Military Exempt],AssessedValuation[Dist],$C234:$E234,AssessedValuation[Tif_NonTIF],$A$4))</f>
        <v>276270</v>
      </c>
      <c r="T234" s="8">
        <f>SUMPRODUCT(SUMIFS(AssessedValuation[100% Net],AssessedValuation[Dist],$C234:$E234,AssessedValuation[Tif_NonTIF],$A$4))</f>
        <v>421763361</v>
      </c>
      <c r="U234" s="8">
        <f>SUMPRODUCT(SUMIFS(AssessedValuation[100% Gas &amp; Elec Utilities],AssessedValuation[Dist],$C234:$E234,AssessedValuation[Tif_NonTIF],$A$4))</f>
        <v>36500048</v>
      </c>
      <c r="V234" s="8">
        <f t="shared" si="3"/>
        <v>458263409</v>
      </c>
    </row>
    <row r="235" spans="1:22" x14ac:dyDescent="0.25">
      <c r="A235">
        <v>2024</v>
      </c>
      <c r="B235" t="s">
        <v>1026</v>
      </c>
      <c r="C235" t="s">
        <v>1500</v>
      </c>
      <c r="D235" t="s">
        <v>1756</v>
      </c>
      <c r="E235" t="s">
        <v>1756</v>
      </c>
      <c r="F235" t="s">
        <v>1500</v>
      </c>
      <c r="G235" t="s">
        <v>1501</v>
      </c>
      <c r="H235" s="8">
        <f>SUMPRODUCT(SUMIFS(AssessedValuation[100% Residential],AssessedValuation[Dist],$C235:$E235,AssessedValuation[Tif_NonTIF],$A$4))</f>
        <v>1308926373</v>
      </c>
      <c r="I235" s="8">
        <f>SUMPRODUCT(SUMIFS(AssessedValuation[100% Ag Land],AssessedValuation[Dist],$C235:$E235,AssessedValuation[Tif_NonTIF],$A$4))</f>
        <v>120225068</v>
      </c>
      <c r="J235" s="8">
        <f>SUMPRODUCT(SUMIFS(AssessedValuation[100% Ag Building],AssessedValuation[Dist],$C235:$E235,AssessedValuation[Tif_NonTIF],$A$4))</f>
        <v>8445430</v>
      </c>
      <c r="K235" s="8">
        <f>SUMPRODUCT(SUMIFS(AssessedValuation[100% Commercial],AssessedValuation[Dist],$C235:$E235,AssessedValuation[Tif_NonTIF],$A$4))</f>
        <v>189510862</v>
      </c>
      <c r="L235" s="8">
        <f>SUMPRODUCT(SUMIFS(AssessedValuation[100% Industrial],AssessedValuation[Dist],$C235:$E235,AssessedValuation[Tif_NonTIF],$A$4))</f>
        <v>53862806</v>
      </c>
      <c r="M235" s="8">
        <f>SUMPRODUCT(SUMIFS(AssessedValuation[100% Reserved],AssessedValuation[Dist],$C235:$E235,AssessedValuation[Tif_NonTIF],$A$4))</f>
        <v>0</v>
      </c>
      <c r="N235" s="8">
        <f>SUMPRODUCT(SUMIFS(AssessedValuation[100% Reserved3],AssessedValuation[Dist],$C235,AssessedValuation[Tif_NonTIF],$A$4))</f>
        <v>0</v>
      </c>
      <c r="O235" s="8">
        <f>SUMPRODUCT(SUMIFS(AssessedValuation[100% Railroads],AssessedValuation[Dist],$C235:$E235,AssessedValuation[Tif_NonTIF],$A$4))</f>
        <v>1285734</v>
      </c>
      <c r="P235" s="8">
        <f>SUMPRODUCT(SUMIFS(AssessedValuation[100% Utilities],AssessedValuation[Dist],$C235:$E235,AssessedValuation[Tif_NonTIF],$A$4))</f>
        <v>20473734</v>
      </c>
      <c r="Q235" s="8">
        <f>SUMPRODUCT(SUMIFS(AssessedValuation[100% Other],AssessedValuation[Dist],$C235:$E235,AssessedValuation[Tif_NonTIF],$A$4))</f>
        <v>7269</v>
      </c>
      <c r="R235" s="8">
        <f>SUMPRODUCT(SUMIFS(AssessedValuation[100% Gross],AssessedValuation[Dist],$C235:$E235,AssessedValuation[Tif_NonTIF],$A$4))</f>
        <v>1702737276</v>
      </c>
      <c r="S235" s="8">
        <f>SUMPRODUCT(SUMIFS(AssessedValuation[100% Military Exempt],AssessedValuation[Dist],$C235:$E235,AssessedValuation[Tif_NonTIF],$A$4))</f>
        <v>677832</v>
      </c>
      <c r="T235" s="8">
        <f>SUMPRODUCT(SUMIFS(AssessedValuation[100% Net],AssessedValuation[Dist],$C235:$E235,AssessedValuation[Tif_NonTIF],$A$4))</f>
        <v>1702059444</v>
      </c>
      <c r="U235" s="8">
        <f>SUMPRODUCT(SUMIFS(AssessedValuation[100% Gas &amp; Elec Utilities],AssessedValuation[Dist],$C235:$E235,AssessedValuation[Tif_NonTIF],$A$4))</f>
        <v>415440233</v>
      </c>
      <c r="V235" s="8">
        <f t="shared" si="3"/>
        <v>2117499677</v>
      </c>
    </row>
    <row r="236" spans="1:22" x14ac:dyDescent="0.25">
      <c r="A236">
        <v>2024</v>
      </c>
      <c r="B236" t="s">
        <v>1026</v>
      </c>
      <c r="C236" t="s">
        <v>1502</v>
      </c>
      <c r="D236" t="s">
        <v>1756</v>
      </c>
      <c r="E236" t="s">
        <v>1756</v>
      </c>
      <c r="F236" t="s">
        <v>1502</v>
      </c>
      <c r="G236" t="s">
        <v>1503</v>
      </c>
      <c r="H236" s="8">
        <f>SUMPRODUCT(SUMIFS(AssessedValuation[100% Residential],AssessedValuation[Dist],$C236:$E236,AssessedValuation[Tif_NonTIF],$A$4))</f>
        <v>421746253</v>
      </c>
      <c r="I236" s="8">
        <f>SUMPRODUCT(SUMIFS(AssessedValuation[100% Ag Land],AssessedValuation[Dist],$C236:$E236,AssessedValuation[Tif_NonTIF],$A$4))</f>
        <v>122211414</v>
      </c>
      <c r="J236" s="8">
        <f>SUMPRODUCT(SUMIFS(AssessedValuation[100% Ag Building],AssessedValuation[Dist],$C236:$E236,AssessedValuation[Tif_NonTIF],$A$4))</f>
        <v>5621240</v>
      </c>
      <c r="K236" s="8">
        <f>SUMPRODUCT(SUMIFS(AssessedValuation[100% Commercial],AssessedValuation[Dist],$C236:$E236,AssessedValuation[Tif_NonTIF],$A$4))</f>
        <v>60462704</v>
      </c>
      <c r="L236" s="8">
        <f>SUMPRODUCT(SUMIFS(AssessedValuation[100% Industrial],AssessedValuation[Dist],$C236:$E236,AssessedValuation[Tif_NonTIF],$A$4))</f>
        <v>21982786</v>
      </c>
      <c r="M236" s="8">
        <f>SUMPRODUCT(SUMIFS(AssessedValuation[100% Reserved],AssessedValuation[Dist],$C236:$E236,AssessedValuation[Tif_NonTIF],$A$4))</f>
        <v>0</v>
      </c>
      <c r="N236" s="8">
        <f>SUMPRODUCT(SUMIFS(AssessedValuation[100% Reserved3],AssessedValuation[Dist],$C236,AssessedValuation[Tif_NonTIF],$A$4))</f>
        <v>0</v>
      </c>
      <c r="O236" s="8">
        <f>SUMPRODUCT(SUMIFS(AssessedValuation[100% Railroads],AssessedValuation[Dist],$C236:$E236,AssessedValuation[Tif_NonTIF],$A$4))</f>
        <v>0</v>
      </c>
      <c r="P236" s="8">
        <f>SUMPRODUCT(SUMIFS(AssessedValuation[100% Utilities],AssessedValuation[Dist],$C236:$E236,AssessedValuation[Tif_NonTIF],$A$4))</f>
        <v>3139533</v>
      </c>
      <c r="Q236" s="8">
        <f>SUMPRODUCT(SUMIFS(AssessedValuation[100% Other],AssessedValuation[Dist],$C236:$E236,AssessedValuation[Tif_NonTIF],$A$4))</f>
        <v>0</v>
      </c>
      <c r="R236" s="8">
        <f>SUMPRODUCT(SUMIFS(AssessedValuation[100% Gross],AssessedValuation[Dist],$C236:$E236,AssessedValuation[Tif_NonTIF],$A$4))</f>
        <v>635163930</v>
      </c>
      <c r="S236" s="8">
        <f>SUMPRODUCT(SUMIFS(AssessedValuation[100% Military Exempt],AssessedValuation[Dist],$C236:$E236,AssessedValuation[Tif_NonTIF],$A$4))</f>
        <v>567251</v>
      </c>
      <c r="T236" s="8">
        <f>SUMPRODUCT(SUMIFS(AssessedValuation[100% Net],AssessedValuation[Dist],$C236:$E236,AssessedValuation[Tif_NonTIF],$A$4))</f>
        <v>634596679</v>
      </c>
      <c r="U236" s="8">
        <f>SUMPRODUCT(SUMIFS(AssessedValuation[100% Gas &amp; Elec Utilities],AssessedValuation[Dist],$C236:$E236,AssessedValuation[Tif_NonTIF],$A$4))</f>
        <v>82736867</v>
      </c>
      <c r="V236" s="8">
        <f t="shared" si="3"/>
        <v>717333546</v>
      </c>
    </row>
    <row r="237" spans="1:22" x14ac:dyDescent="0.25">
      <c r="A237">
        <v>2024</v>
      </c>
      <c r="B237" t="s">
        <v>1064</v>
      </c>
      <c r="C237" t="s">
        <v>1504</v>
      </c>
      <c r="D237" t="s">
        <v>1756</v>
      </c>
      <c r="E237" t="s">
        <v>1756</v>
      </c>
      <c r="F237" t="s">
        <v>1504</v>
      </c>
      <c r="G237" t="s">
        <v>1505</v>
      </c>
      <c r="H237" s="8">
        <f>SUMPRODUCT(SUMIFS(AssessedValuation[100% Residential],AssessedValuation[Dist],$C237:$E237,AssessedValuation[Tif_NonTIF],$A$4))</f>
        <v>3304233740</v>
      </c>
      <c r="I237" s="8">
        <f>SUMPRODUCT(SUMIFS(AssessedValuation[100% Ag Land],AssessedValuation[Dist],$C237:$E237,AssessedValuation[Tif_NonTIF],$A$4))</f>
        <v>20055760</v>
      </c>
      <c r="J237" s="8">
        <f>SUMPRODUCT(SUMIFS(AssessedValuation[100% Ag Building],AssessedValuation[Dist],$C237:$E237,AssessedValuation[Tif_NonTIF],$A$4))</f>
        <v>1939980</v>
      </c>
      <c r="K237" s="8">
        <f>SUMPRODUCT(SUMIFS(AssessedValuation[100% Commercial],AssessedValuation[Dist],$C237:$E237,AssessedValuation[Tif_NonTIF],$A$4))</f>
        <v>201515896</v>
      </c>
      <c r="L237" s="8">
        <f>SUMPRODUCT(SUMIFS(AssessedValuation[100% Industrial],AssessedValuation[Dist],$C237:$E237,AssessedValuation[Tif_NonTIF],$A$4))</f>
        <v>74771173</v>
      </c>
      <c r="M237" s="8">
        <f>SUMPRODUCT(SUMIFS(AssessedValuation[100% Reserved],AssessedValuation[Dist],$C237:$E237,AssessedValuation[Tif_NonTIF],$A$4))</f>
        <v>0</v>
      </c>
      <c r="N237" s="8">
        <f>SUMPRODUCT(SUMIFS(AssessedValuation[100% Reserved3],AssessedValuation[Dist],$C237,AssessedValuation[Tif_NonTIF],$A$4))</f>
        <v>0</v>
      </c>
      <c r="O237" s="8">
        <f>SUMPRODUCT(SUMIFS(AssessedValuation[100% Railroads],AssessedValuation[Dist],$C237:$E237,AssessedValuation[Tif_NonTIF],$A$4))</f>
        <v>3608053</v>
      </c>
      <c r="P237" s="8">
        <f>SUMPRODUCT(SUMIFS(AssessedValuation[100% Utilities],AssessedValuation[Dist],$C237:$E237,AssessedValuation[Tif_NonTIF],$A$4))</f>
        <v>11595041</v>
      </c>
      <c r="Q237" s="8">
        <f>SUMPRODUCT(SUMIFS(AssessedValuation[100% Other],AssessedValuation[Dist],$C237:$E237,AssessedValuation[Tif_NonTIF],$A$4))</f>
        <v>0</v>
      </c>
      <c r="R237" s="8">
        <f>SUMPRODUCT(SUMIFS(AssessedValuation[100% Gross],AssessedValuation[Dist],$C237:$E237,AssessedValuation[Tif_NonTIF],$A$4))</f>
        <v>3617719643</v>
      </c>
      <c r="S237" s="8">
        <f>SUMPRODUCT(SUMIFS(AssessedValuation[100% Military Exempt],AssessedValuation[Dist],$C237:$E237,AssessedValuation[Tif_NonTIF],$A$4))</f>
        <v>2040904</v>
      </c>
      <c r="T237" s="8">
        <f>SUMPRODUCT(SUMIFS(AssessedValuation[100% Net],AssessedValuation[Dist],$C237:$E237,AssessedValuation[Tif_NonTIF],$A$4))</f>
        <v>3615678739</v>
      </c>
      <c r="U237" s="8">
        <f>SUMPRODUCT(SUMIFS(AssessedValuation[100% Gas &amp; Elec Utilities],AssessedValuation[Dist],$C237:$E237,AssessedValuation[Tif_NonTIF],$A$4))</f>
        <v>154074882</v>
      </c>
      <c r="V237" s="8">
        <f t="shared" si="3"/>
        <v>3769753621</v>
      </c>
    </row>
    <row r="238" spans="1:22" x14ac:dyDescent="0.25">
      <c r="A238">
        <v>2024</v>
      </c>
      <c r="B238" t="s">
        <v>1026</v>
      </c>
      <c r="C238" t="s">
        <v>1506</v>
      </c>
      <c r="D238" t="s">
        <v>1756</v>
      </c>
      <c r="E238" t="s">
        <v>1756</v>
      </c>
      <c r="F238" t="s">
        <v>1506</v>
      </c>
      <c r="G238" t="s">
        <v>1507</v>
      </c>
      <c r="H238" s="8">
        <f>SUMPRODUCT(SUMIFS(AssessedValuation[100% Residential],AssessedValuation[Dist],$C238:$E238,AssessedValuation[Tif_NonTIF],$A$4))</f>
        <v>229257105</v>
      </c>
      <c r="I238" s="8">
        <f>SUMPRODUCT(SUMIFS(AssessedValuation[100% Ag Land],AssessedValuation[Dist],$C238:$E238,AssessedValuation[Tif_NonTIF],$A$4))</f>
        <v>59362871</v>
      </c>
      <c r="J238" s="8">
        <f>SUMPRODUCT(SUMIFS(AssessedValuation[100% Ag Building],AssessedValuation[Dist],$C238:$E238,AssessedValuation[Tif_NonTIF],$A$4))</f>
        <v>2203000</v>
      </c>
      <c r="K238" s="8">
        <f>SUMPRODUCT(SUMIFS(AssessedValuation[100% Commercial],AssessedValuation[Dist],$C238:$E238,AssessedValuation[Tif_NonTIF],$A$4))</f>
        <v>6313573</v>
      </c>
      <c r="L238" s="8">
        <f>SUMPRODUCT(SUMIFS(AssessedValuation[100% Industrial],AssessedValuation[Dist],$C238:$E238,AssessedValuation[Tif_NonTIF],$A$4))</f>
        <v>2129100</v>
      </c>
      <c r="M238" s="8">
        <f>SUMPRODUCT(SUMIFS(AssessedValuation[100% Reserved],AssessedValuation[Dist],$C238:$E238,AssessedValuation[Tif_NonTIF],$A$4))</f>
        <v>0</v>
      </c>
      <c r="N238" s="8">
        <f>SUMPRODUCT(SUMIFS(AssessedValuation[100% Reserved3],AssessedValuation[Dist],$C238,AssessedValuation[Tif_NonTIF],$A$4))</f>
        <v>0</v>
      </c>
      <c r="O238" s="8">
        <f>SUMPRODUCT(SUMIFS(AssessedValuation[100% Railroads],AssessedValuation[Dist],$C238:$E238,AssessedValuation[Tif_NonTIF],$A$4))</f>
        <v>27994573</v>
      </c>
      <c r="P238" s="8">
        <f>SUMPRODUCT(SUMIFS(AssessedValuation[100% Utilities],AssessedValuation[Dist],$C238:$E238,AssessedValuation[Tif_NonTIF],$A$4))</f>
        <v>5376</v>
      </c>
      <c r="Q238" s="8">
        <f>SUMPRODUCT(SUMIFS(AssessedValuation[100% Other],AssessedValuation[Dist],$C238:$E238,AssessedValuation[Tif_NonTIF],$A$4))</f>
        <v>0</v>
      </c>
      <c r="R238" s="8">
        <f>SUMPRODUCT(SUMIFS(AssessedValuation[100% Gross],AssessedValuation[Dist],$C238:$E238,AssessedValuation[Tif_NonTIF],$A$4))</f>
        <v>327265598</v>
      </c>
      <c r="S238" s="8">
        <f>SUMPRODUCT(SUMIFS(AssessedValuation[100% Military Exempt],AssessedValuation[Dist],$C238:$E238,AssessedValuation[Tif_NonTIF],$A$4))</f>
        <v>242612</v>
      </c>
      <c r="T238" s="8">
        <f>SUMPRODUCT(SUMIFS(AssessedValuation[100% Net],AssessedValuation[Dist],$C238:$E238,AssessedValuation[Tif_NonTIF],$A$4))</f>
        <v>327022986</v>
      </c>
      <c r="U238" s="8">
        <f>SUMPRODUCT(SUMIFS(AssessedValuation[100% Gas &amp; Elec Utilities],AssessedValuation[Dist],$C238:$E238,AssessedValuation[Tif_NonTIF],$A$4))</f>
        <v>13951916</v>
      </c>
      <c r="V238" s="8">
        <f t="shared" si="3"/>
        <v>340974902</v>
      </c>
    </row>
    <row r="239" spans="1:22" x14ac:dyDescent="0.25">
      <c r="A239">
        <v>2024</v>
      </c>
      <c r="B239" t="s">
        <v>1039</v>
      </c>
      <c r="C239" t="s">
        <v>1508</v>
      </c>
      <c r="D239" t="s">
        <v>1756</v>
      </c>
      <c r="E239" t="s">
        <v>1756</v>
      </c>
      <c r="F239" t="s">
        <v>1508</v>
      </c>
      <c r="G239" t="s">
        <v>1510</v>
      </c>
      <c r="H239" s="8">
        <f>SUMPRODUCT(SUMIFS(AssessedValuation[100% Residential],AssessedValuation[Dist],$C239:$E239,AssessedValuation[Tif_NonTIF],$A$4))</f>
        <v>223941077</v>
      </c>
      <c r="I239" s="8">
        <f>SUMPRODUCT(SUMIFS(AssessedValuation[100% Ag Land],AssessedValuation[Dist],$C239:$E239,AssessedValuation[Tif_NonTIF],$A$4))</f>
        <v>368334929</v>
      </c>
      <c r="J239" s="8">
        <f>SUMPRODUCT(SUMIFS(AssessedValuation[100% Ag Building],AssessedValuation[Dist],$C239:$E239,AssessedValuation[Tif_NonTIF],$A$4))</f>
        <v>13094999</v>
      </c>
      <c r="K239" s="8">
        <f>SUMPRODUCT(SUMIFS(AssessedValuation[100% Commercial],AssessedValuation[Dist],$C239:$E239,AssessedValuation[Tif_NonTIF],$A$4))</f>
        <v>63092235</v>
      </c>
      <c r="L239" s="8">
        <f>SUMPRODUCT(SUMIFS(AssessedValuation[100% Industrial],AssessedValuation[Dist],$C239:$E239,AssessedValuation[Tif_NonTIF],$A$4))</f>
        <v>136527853</v>
      </c>
      <c r="M239" s="8">
        <f>SUMPRODUCT(SUMIFS(AssessedValuation[100% Reserved],AssessedValuation[Dist],$C239:$E239,AssessedValuation[Tif_NonTIF],$A$4))</f>
        <v>0</v>
      </c>
      <c r="N239" s="8">
        <f>SUMPRODUCT(SUMIFS(AssessedValuation[100% Reserved3],AssessedValuation[Dist],$C239,AssessedValuation[Tif_NonTIF],$A$4))</f>
        <v>0</v>
      </c>
      <c r="O239" s="8">
        <f>SUMPRODUCT(SUMIFS(AssessedValuation[100% Railroads],AssessedValuation[Dist],$C239:$E239,AssessedValuation[Tif_NonTIF],$A$4))</f>
        <v>33116570</v>
      </c>
      <c r="P239" s="8">
        <f>SUMPRODUCT(SUMIFS(AssessedValuation[100% Utilities],AssessedValuation[Dist],$C239:$E239,AssessedValuation[Tif_NonTIF],$A$4))</f>
        <v>6999463</v>
      </c>
      <c r="Q239" s="8">
        <f>SUMPRODUCT(SUMIFS(AssessedValuation[100% Other],AssessedValuation[Dist],$C239:$E239,AssessedValuation[Tif_NonTIF],$A$4))</f>
        <v>0</v>
      </c>
      <c r="R239" s="8">
        <f>SUMPRODUCT(SUMIFS(AssessedValuation[100% Gross],AssessedValuation[Dist],$C239:$E239,AssessedValuation[Tif_NonTIF],$A$4))</f>
        <v>845107126</v>
      </c>
      <c r="S239" s="8">
        <f>SUMPRODUCT(SUMIFS(AssessedValuation[100% Military Exempt],AssessedValuation[Dist],$C239:$E239,AssessedValuation[Tif_NonTIF],$A$4))</f>
        <v>541781</v>
      </c>
      <c r="T239" s="8">
        <f>SUMPRODUCT(SUMIFS(AssessedValuation[100% Net],AssessedValuation[Dist],$C239:$E239,AssessedValuation[Tif_NonTIF],$A$4))</f>
        <v>844565345</v>
      </c>
      <c r="U239" s="8">
        <f>SUMPRODUCT(SUMIFS(AssessedValuation[100% Gas &amp; Elec Utilities],AssessedValuation[Dist],$C239:$E239,AssessedValuation[Tif_NonTIF],$A$4))</f>
        <v>34909863</v>
      </c>
      <c r="V239" s="8">
        <f t="shared" si="3"/>
        <v>879475208</v>
      </c>
    </row>
    <row r="240" spans="1:22" x14ac:dyDescent="0.25">
      <c r="A240">
        <v>2024</v>
      </c>
      <c r="B240" t="s">
        <v>1054</v>
      </c>
      <c r="C240" t="s">
        <v>1511</v>
      </c>
      <c r="D240" t="s">
        <v>1756</v>
      </c>
      <c r="E240" t="s">
        <v>1756</v>
      </c>
      <c r="F240" t="s">
        <v>1511</v>
      </c>
      <c r="G240" t="s">
        <v>1512</v>
      </c>
      <c r="H240" s="8">
        <f>SUMPRODUCT(SUMIFS(AssessedValuation[100% Residential],AssessedValuation[Dist],$C240:$E240,AssessedValuation[Tif_NonTIF],$A$4))</f>
        <v>122783172</v>
      </c>
      <c r="I240" s="8">
        <f>SUMPRODUCT(SUMIFS(AssessedValuation[100% Ag Land],AssessedValuation[Dist],$C240:$E240,AssessedValuation[Tif_NonTIF],$A$4))</f>
        <v>99284698</v>
      </c>
      <c r="J240" s="8">
        <f>SUMPRODUCT(SUMIFS(AssessedValuation[100% Ag Building],AssessedValuation[Dist],$C240:$E240,AssessedValuation[Tif_NonTIF],$A$4))</f>
        <v>7011391</v>
      </c>
      <c r="K240" s="8">
        <f>SUMPRODUCT(SUMIFS(AssessedValuation[100% Commercial],AssessedValuation[Dist],$C240:$E240,AssessedValuation[Tif_NonTIF],$A$4))</f>
        <v>20047143</v>
      </c>
      <c r="L240" s="8">
        <f>SUMPRODUCT(SUMIFS(AssessedValuation[100% Industrial],AssessedValuation[Dist],$C240:$E240,AssessedValuation[Tif_NonTIF],$A$4))</f>
        <v>11671758</v>
      </c>
      <c r="M240" s="8">
        <f>SUMPRODUCT(SUMIFS(AssessedValuation[100% Reserved],AssessedValuation[Dist],$C240:$E240,AssessedValuation[Tif_NonTIF],$A$4))</f>
        <v>0</v>
      </c>
      <c r="N240" s="8">
        <f>SUMPRODUCT(SUMIFS(AssessedValuation[100% Reserved3],AssessedValuation[Dist],$C240,AssessedValuation[Tif_NonTIF],$A$4))</f>
        <v>0</v>
      </c>
      <c r="O240" s="8">
        <f>SUMPRODUCT(SUMIFS(AssessedValuation[100% Railroads],AssessedValuation[Dist],$C240:$E240,AssessedValuation[Tif_NonTIF],$A$4))</f>
        <v>3771159</v>
      </c>
      <c r="P240" s="8">
        <f>SUMPRODUCT(SUMIFS(AssessedValuation[100% Utilities],AssessedValuation[Dist],$C240:$E240,AssessedValuation[Tif_NonTIF],$A$4))</f>
        <v>2302764</v>
      </c>
      <c r="Q240" s="8">
        <f>SUMPRODUCT(SUMIFS(AssessedValuation[100% Other],AssessedValuation[Dist],$C240:$E240,AssessedValuation[Tif_NonTIF],$A$4))</f>
        <v>0</v>
      </c>
      <c r="R240" s="8">
        <f>SUMPRODUCT(SUMIFS(AssessedValuation[100% Gross],AssessedValuation[Dist],$C240:$E240,AssessedValuation[Tif_NonTIF],$A$4))</f>
        <v>266872085</v>
      </c>
      <c r="S240" s="8">
        <f>SUMPRODUCT(SUMIFS(AssessedValuation[100% Military Exempt],AssessedValuation[Dist],$C240:$E240,AssessedValuation[Tif_NonTIF],$A$4))</f>
        <v>187052</v>
      </c>
      <c r="T240" s="8">
        <f>SUMPRODUCT(SUMIFS(AssessedValuation[100% Net],AssessedValuation[Dist],$C240:$E240,AssessedValuation[Tif_NonTIF],$A$4))</f>
        <v>266685033</v>
      </c>
      <c r="U240" s="8">
        <f>SUMPRODUCT(SUMIFS(AssessedValuation[100% Gas &amp; Elec Utilities],AssessedValuation[Dist],$C240:$E240,AssessedValuation[Tif_NonTIF],$A$4))</f>
        <v>16527137</v>
      </c>
      <c r="V240" s="8">
        <f t="shared" si="3"/>
        <v>283212170</v>
      </c>
    </row>
    <row r="241" spans="1:22" x14ac:dyDescent="0.25">
      <c r="A241">
        <v>2024</v>
      </c>
      <c r="B241" t="s">
        <v>1033</v>
      </c>
      <c r="C241" t="s">
        <v>1514</v>
      </c>
      <c r="D241" t="s">
        <v>1756</v>
      </c>
      <c r="E241" t="s">
        <v>1756</v>
      </c>
      <c r="F241" t="s">
        <v>1514</v>
      </c>
      <c r="G241" t="s">
        <v>1515</v>
      </c>
      <c r="H241" s="8">
        <f>SUMPRODUCT(SUMIFS(AssessedValuation[100% Residential],AssessedValuation[Dist],$C241:$E241,AssessedValuation[Tif_NonTIF],$A$4))</f>
        <v>277168615</v>
      </c>
      <c r="I241" s="8">
        <f>SUMPRODUCT(SUMIFS(AssessedValuation[100% Ag Land],AssessedValuation[Dist],$C241:$E241,AssessedValuation[Tif_NonTIF],$A$4))</f>
        <v>140182710</v>
      </c>
      <c r="J241" s="8">
        <f>SUMPRODUCT(SUMIFS(AssessedValuation[100% Ag Building],AssessedValuation[Dist],$C241:$E241,AssessedValuation[Tif_NonTIF],$A$4))</f>
        <v>8880020</v>
      </c>
      <c r="K241" s="8">
        <f>SUMPRODUCT(SUMIFS(AssessedValuation[100% Commercial],AssessedValuation[Dist],$C241:$E241,AssessedValuation[Tif_NonTIF],$A$4))</f>
        <v>62795486</v>
      </c>
      <c r="L241" s="8">
        <f>SUMPRODUCT(SUMIFS(AssessedValuation[100% Industrial],AssessedValuation[Dist],$C241:$E241,AssessedValuation[Tif_NonTIF],$A$4))</f>
        <v>17791480</v>
      </c>
      <c r="M241" s="8">
        <f>SUMPRODUCT(SUMIFS(AssessedValuation[100% Reserved],AssessedValuation[Dist],$C241:$E241,AssessedValuation[Tif_NonTIF],$A$4))</f>
        <v>0</v>
      </c>
      <c r="N241" s="8">
        <f>SUMPRODUCT(SUMIFS(AssessedValuation[100% Reserved3],AssessedValuation[Dist],$C241,AssessedValuation[Tif_NonTIF],$A$4))</f>
        <v>0</v>
      </c>
      <c r="O241" s="8">
        <f>SUMPRODUCT(SUMIFS(AssessedValuation[100% Railroads],AssessedValuation[Dist],$C241:$E241,AssessedValuation[Tif_NonTIF],$A$4))</f>
        <v>25973985</v>
      </c>
      <c r="P241" s="8">
        <f>SUMPRODUCT(SUMIFS(AssessedValuation[100% Utilities],AssessedValuation[Dist],$C241:$E241,AssessedValuation[Tif_NonTIF],$A$4))</f>
        <v>9651961</v>
      </c>
      <c r="Q241" s="8">
        <f>SUMPRODUCT(SUMIFS(AssessedValuation[100% Other],AssessedValuation[Dist],$C241:$E241,AssessedValuation[Tif_NonTIF],$A$4))</f>
        <v>0</v>
      </c>
      <c r="R241" s="8">
        <f>SUMPRODUCT(SUMIFS(AssessedValuation[100% Gross],AssessedValuation[Dist],$C241:$E241,AssessedValuation[Tif_NonTIF],$A$4))</f>
        <v>542444257</v>
      </c>
      <c r="S241" s="8">
        <f>SUMPRODUCT(SUMIFS(AssessedValuation[100% Military Exempt],AssessedValuation[Dist],$C241:$E241,AssessedValuation[Tif_NonTIF],$A$4))</f>
        <v>479668</v>
      </c>
      <c r="T241" s="8">
        <f>SUMPRODUCT(SUMIFS(AssessedValuation[100% Net],AssessedValuation[Dist],$C241:$E241,AssessedValuation[Tif_NonTIF],$A$4))</f>
        <v>541964589</v>
      </c>
      <c r="U241" s="8">
        <f>SUMPRODUCT(SUMIFS(AssessedValuation[100% Gas &amp; Elec Utilities],AssessedValuation[Dist],$C241:$E241,AssessedValuation[Tif_NonTIF],$A$4))</f>
        <v>32943247</v>
      </c>
      <c r="V241" s="8">
        <f t="shared" si="3"/>
        <v>574907836</v>
      </c>
    </row>
    <row r="242" spans="1:22" x14ac:dyDescent="0.25">
      <c r="A242">
        <v>2024</v>
      </c>
      <c r="B242" t="s">
        <v>1036</v>
      </c>
      <c r="C242" t="s">
        <v>1516</v>
      </c>
      <c r="D242" t="s">
        <v>1756</v>
      </c>
      <c r="E242" t="s">
        <v>1756</v>
      </c>
      <c r="F242" t="s">
        <v>1516</v>
      </c>
      <c r="G242" t="s">
        <v>1517</v>
      </c>
      <c r="H242" s="8">
        <f>SUMPRODUCT(SUMIFS(AssessedValuation[100% Residential],AssessedValuation[Dist],$C242:$E242,AssessedValuation[Tif_NonTIF],$A$4))</f>
        <v>188169602</v>
      </c>
      <c r="I242" s="8">
        <f>SUMPRODUCT(SUMIFS(AssessedValuation[100% Ag Land],AssessedValuation[Dist],$C242:$E242,AssessedValuation[Tif_NonTIF],$A$4))</f>
        <v>187712590</v>
      </c>
      <c r="J242" s="8">
        <f>SUMPRODUCT(SUMIFS(AssessedValuation[100% Ag Building],AssessedValuation[Dist],$C242:$E242,AssessedValuation[Tif_NonTIF],$A$4))</f>
        <v>15579430</v>
      </c>
      <c r="K242" s="8">
        <f>SUMPRODUCT(SUMIFS(AssessedValuation[100% Commercial],AssessedValuation[Dist],$C242:$E242,AssessedValuation[Tif_NonTIF],$A$4))</f>
        <v>30727080</v>
      </c>
      <c r="L242" s="8">
        <f>SUMPRODUCT(SUMIFS(AssessedValuation[100% Industrial],AssessedValuation[Dist],$C242:$E242,AssessedValuation[Tif_NonTIF],$A$4))</f>
        <v>1149680</v>
      </c>
      <c r="M242" s="8">
        <f>SUMPRODUCT(SUMIFS(AssessedValuation[100% Reserved],AssessedValuation[Dist],$C242:$E242,AssessedValuation[Tif_NonTIF],$A$4))</f>
        <v>0</v>
      </c>
      <c r="N242" s="8">
        <f>SUMPRODUCT(SUMIFS(AssessedValuation[100% Reserved3],AssessedValuation[Dist],$C242,AssessedValuation[Tif_NonTIF],$A$4))</f>
        <v>0</v>
      </c>
      <c r="O242" s="8">
        <f>SUMPRODUCT(SUMIFS(AssessedValuation[100% Railroads],AssessedValuation[Dist],$C242:$E242,AssessedValuation[Tif_NonTIF],$A$4))</f>
        <v>2279091</v>
      </c>
      <c r="P242" s="8">
        <f>SUMPRODUCT(SUMIFS(AssessedValuation[100% Utilities],AssessedValuation[Dist],$C242:$E242,AssessedValuation[Tif_NonTIF],$A$4))</f>
        <v>6776813</v>
      </c>
      <c r="Q242" s="8">
        <f>SUMPRODUCT(SUMIFS(AssessedValuation[100% Other],AssessedValuation[Dist],$C242:$E242,AssessedValuation[Tif_NonTIF],$A$4))</f>
        <v>0</v>
      </c>
      <c r="R242" s="8">
        <f>SUMPRODUCT(SUMIFS(AssessedValuation[100% Gross],AssessedValuation[Dist],$C242:$E242,AssessedValuation[Tif_NonTIF],$A$4))</f>
        <v>432394286</v>
      </c>
      <c r="S242" s="8">
        <f>SUMPRODUCT(SUMIFS(AssessedValuation[100% Military Exempt],AssessedValuation[Dist],$C242:$E242,AssessedValuation[Tif_NonTIF],$A$4))</f>
        <v>224092</v>
      </c>
      <c r="T242" s="8">
        <f>SUMPRODUCT(SUMIFS(AssessedValuation[100% Net],AssessedValuation[Dist],$C242:$E242,AssessedValuation[Tif_NonTIF],$A$4))</f>
        <v>432170194</v>
      </c>
      <c r="U242" s="8">
        <f>SUMPRODUCT(SUMIFS(AssessedValuation[100% Gas &amp; Elec Utilities],AssessedValuation[Dist],$C242:$E242,AssessedValuation[Tif_NonTIF],$A$4))</f>
        <v>26185915</v>
      </c>
      <c r="V242" s="8">
        <f t="shared" si="3"/>
        <v>458356109</v>
      </c>
    </row>
    <row r="243" spans="1:22" x14ac:dyDescent="0.25">
      <c r="A243">
        <v>2024</v>
      </c>
      <c r="B243" t="s">
        <v>1054</v>
      </c>
      <c r="C243" t="s">
        <v>1518</v>
      </c>
      <c r="D243" t="s">
        <v>1756</v>
      </c>
      <c r="E243" t="s">
        <v>1756</v>
      </c>
      <c r="F243" t="s">
        <v>1518</v>
      </c>
      <c r="G243" t="s">
        <v>1519</v>
      </c>
      <c r="H243" s="8">
        <f>SUMPRODUCT(SUMIFS(AssessedValuation[100% Residential],AssessedValuation[Dist],$C243:$E243,AssessedValuation[Tif_NonTIF],$A$4))</f>
        <v>112712055</v>
      </c>
      <c r="I243" s="8">
        <f>SUMPRODUCT(SUMIFS(AssessedValuation[100% Ag Land],AssessedValuation[Dist],$C243:$E243,AssessedValuation[Tif_NonTIF],$A$4))</f>
        <v>165845020</v>
      </c>
      <c r="J243" s="8">
        <f>SUMPRODUCT(SUMIFS(AssessedValuation[100% Ag Building],AssessedValuation[Dist],$C243:$E243,AssessedValuation[Tif_NonTIF],$A$4))</f>
        <v>20335900</v>
      </c>
      <c r="K243" s="8">
        <f>SUMPRODUCT(SUMIFS(AssessedValuation[100% Commercial],AssessedValuation[Dist],$C243:$E243,AssessedValuation[Tif_NonTIF],$A$4))</f>
        <v>10646962</v>
      </c>
      <c r="L243" s="8">
        <f>SUMPRODUCT(SUMIFS(AssessedValuation[100% Industrial],AssessedValuation[Dist],$C243:$E243,AssessedValuation[Tif_NonTIF],$A$4))</f>
        <v>64621484</v>
      </c>
      <c r="M243" s="8">
        <f>SUMPRODUCT(SUMIFS(AssessedValuation[100% Reserved],AssessedValuation[Dist],$C243:$E243,AssessedValuation[Tif_NonTIF],$A$4))</f>
        <v>0</v>
      </c>
      <c r="N243" s="8">
        <f>SUMPRODUCT(SUMIFS(AssessedValuation[100% Reserved3],AssessedValuation[Dist],$C243,AssessedValuation[Tif_NonTIF],$A$4))</f>
        <v>0</v>
      </c>
      <c r="O243" s="8">
        <f>SUMPRODUCT(SUMIFS(AssessedValuation[100% Railroads],AssessedValuation[Dist],$C243:$E243,AssessedValuation[Tif_NonTIF],$A$4))</f>
        <v>0</v>
      </c>
      <c r="P243" s="8">
        <f>SUMPRODUCT(SUMIFS(AssessedValuation[100% Utilities],AssessedValuation[Dist],$C243:$E243,AssessedValuation[Tif_NonTIF],$A$4))</f>
        <v>14331302</v>
      </c>
      <c r="Q243" s="8">
        <f>SUMPRODUCT(SUMIFS(AssessedValuation[100% Other],AssessedValuation[Dist],$C243:$E243,AssessedValuation[Tif_NonTIF],$A$4))</f>
        <v>0</v>
      </c>
      <c r="R243" s="8">
        <f>SUMPRODUCT(SUMIFS(AssessedValuation[100% Gross],AssessedValuation[Dist],$C243:$E243,AssessedValuation[Tif_NonTIF],$A$4))</f>
        <v>388492723</v>
      </c>
      <c r="S243" s="8">
        <f>SUMPRODUCT(SUMIFS(AssessedValuation[100% Military Exempt],AssessedValuation[Dist],$C243:$E243,AssessedValuation[Tif_NonTIF],$A$4))</f>
        <v>190756</v>
      </c>
      <c r="T243" s="8">
        <f>SUMPRODUCT(SUMIFS(AssessedValuation[100% Net],AssessedValuation[Dist],$C243:$E243,AssessedValuation[Tif_NonTIF],$A$4))</f>
        <v>388301967</v>
      </c>
      <c r="U243" s="8">
        <f>SUMPRODUCT(SUMIFS(AssessedValuation[100% Gas &amp; Elec Utilities],AssessedValuation[Dist],$C243:$E243,AssessedValuation[Tif_NonTIF],$A$4))</f>
        <v>13938420</v>
      </c>
      <c r="V243" s="8">
        <f t="shared" si="3"/>
        <v>402240387</v>
      </c>
    </row>
    <row r="244" spans="1:22" x14ac:dyDescent="0.25">
      <c r="A244">
        <v>2024</v>
      </c>
      <c r="B244" t="s">
        <v>1036</v>
      </c>
      <c r="C244" t="s">
        <v>1520</v>
      </c>
      <c r="D244" t="s">
        <v>1756</v>
      </c>
      <c r="E244" t="s">
        <v>1756</v>
      </c>
      <c r="F244" t="s">
        <v>1520</v>
      </c>
      <c r="G244" t="s">
        <v>1521</v>
      </c>
      <c r="H244" s="8">
        <f>SUMPRODUCT(SUMIFS(AssessedValuation[100% Residential],AssessedValuation[Dist],$C244:$E244,AssessedValuation[Tif_NonTIF],$A$4))</f>
        <v>105397527</v>
      </c>
      <c r="I244" s="8">
        <f>SUMPRODUCT(SUMIFS(AssessedValuation[100% Ag Land],AssessedValuation[Dist],$C244:$E244,AssessedValuation[Tif_NonTIF],$A$4))</f>
        <v>191907273</v>
      </c>
      <c r="J244" s="8">
        <f>SUMPRODUCT(SUMIFS(AssessedValuation[100% Ag Building],AssessedValuation[Dist],$C244:$E244,AssessedValuation[Tif_NonTIF],$A$4))</f>
        <v>10039270</v>
      </c>
      <c r="K244" s="8">
        <f>SUMPRODUCT(SUMIFS(AssessedValuation[100% Commercial],AssessedValuation[Dist],$C244:$E244,AssessedValuation[Tif_NonTIF],$A$4))</f>
        <v>13463042</v>
      </c>
      <c r="L244" s="8">
        <f>SUMPRODUCT(SUMIFS(AssessedValuation[100% Industrial],AssessedValuation[Dist],$C244:$E244,AssessedValuation[Tif_NonTIF],$A$4))</f>
        <v>1064020</v>
      </c>
      <c r="M244" s="8">
        <f>SUMPRODUCT(SUMIFS(AssessedValuation[100% Reserved],AssessedValuation[Dist],$C244:$E244,AssessedValuation[Tif_NonTIF],$A$4))</f>
        <v>0</v>
      </c>
      <c r="N244" s="8">
        <f>SUMPRODUCT(SUMIFS(AssessedValuation[100% Reserved3],AssessedValuation[Dist],$C244,AssessedValuation[Tif_NonTIF],$A$4))</f>
        <v>0</v>
      </c>
      <c r="O244" s="8">
        <f>SUMPRODUCT(SUMIFS(AssessedValuation[100% Railroads],AssessedValuation[Dist],$C244:$E244,AssessedValuation[Tif_NonTIF],$A$4))</f>
        <v>0</v>
      </c>
      <c r="P244" s="8">
        <f>SUMPRODUCT(SUMIFS(AssessedValuation[100% Utilities],AssessedValuation[Dist],$C244:$E244,AssessedValuation[Tif_NonTIF],$A$4))</f>
        <v>374850</v>
      </c>
      <c r="Q244" s="8">
        <f>SUMPRODUCT(SUMIFS(AssessedValuation[100% Other],AssessedValuation[Dist],$C244:$E244,AssessedValuation[Tif_NonTIF],$A$4))</f>
        <v>0</v>
      </c>
      <c r="R244" s="8">
        <f>SUMPRODUCT(SUMIFS(AssessedValuation[100% Gross],AssessedValuation[Dist],$C244:$E244,AssessedValuation[Tif_NonTIF],$A$4))</f>
        <v>322245982</v>
      </c>
      <c r="S244" s="8">
        <f>SUMPRODUCT(SUMIFS(AssessedValuation[100% Military Exempt],AssessedValuation[Dist],$C244:$E244,AssessedValuation[Tif_NonTIF],$A$4))</f>
        <v>283356</v>
      </c>
      <c r="T244" s="8">
        <f>SUMPRODUCT(SUMIFS(AssessedValuation[100% Net],AssessedValuation[Dist],$C244:$E244,AssessedValuation[Tif_NonTIF],$A$4))</f>
        <v>321962626</v>
      </c>
      <c r="U244" s="8">
        <f>SUMPRODUCT(SUMIFS(AssessedValuation[100% Gas &amp; Elec Utilities],AssessedValuation[Dist],$C244:$E244,AssessedValuation[Tif_NonTIF],$A$4))</f>
        <v>30189572</v>
      </c>
      <c r="V244" s="8">
        <f t="shared" si="3"/>
        <v>352152198</v>
      </c>
    </row>
    <row r="245" spans="1:22" x14ac:dyDescent="0.25">
      <c r="A245">
        <v>2024</v>
      </c>
      <c r="B245" t="s">
        <v>1033</v>
      </c>
      <c r="C245" t="s">
        <v>1522</v>
      </c>
      <c r="D245" t="s">
        <v>1756</v>
      </c>
      <c r="E245" t="s">
        <v>1756</v>
      </c>
      <c r="F245" t="s">
        <v>1732</v>
      </c>
      <c r="G245" t="s">
        <v>1523</v>
      </c>
      <c r="H245" s="8">
        <f>SUMPRODUCT(SUMIFS(AssessedValuation[100% Residential],AssessedValuation[Dist],$C245:$E245,AssessedValuation[Tif_NonTIF],$A$4))</f>
        <v>241282203</v>
      </c>
      <c r="I245" s="8">
        <f>SUMPRODUCT(SUMIFS(AssessedValuation[100% Ag Land],AssessedValuation[Dist],$C245:$E245,AssessedValuation[Tif_NonTIF],$A$4))</f>
        <v>203288950</v>
      </c>
      <c r="J245" s="8">
        <f>SUMPRODUCT(SUMIFS(AssessedValuation[100% Ag Building],AssessedValuation[Dist],$C245:$E245,AssessedValuation[Tif_NonTIF],$A$4))</f>
        <v>6069800</v>
      </c>
      <c r="K245" s="8">
        <f>SUMPRODUCT(SUMIFS(AssessedValuation[100% Commercial],AssessedValuation[Dist],$C245:$E245,AssessedValuation[Tif_NonTIF],$A$4))</f>
        <v>14946725</v>
      </c>
      <c r="L245" s="8">
        <f>SUMPRODUCT(SUMIFS(AssessedValuation[100% Industrial],AssessedValuation[Dist],$C245:$E245,AssessedValuation[Tif_NonTIF],$A$4))</f>
        <v>12449597</v>
      </c>
      <c r="M245" s="8">
        <f>SUMPRODUCT(SUMIFS(AssessedValuation[100% Reserved],AssessedValuation[Dist],$C245:$E245,AssessedValuation[Tif_NonTIF],$A$4))</f>
        <v>0</v>
      </c>
      <c r="N245" s="8">
        <f>SUMPRODUCT(SUMIFS(AssessedValuation[100% Reserved3],AssessedValuation[Dist],$C245,AssessedValuation[Tif_NonTIF],$A$4))</f>
        <v>0</v>
      </c>
      <c r="O245" s="8">
        <f>SUMPRODUCT(SUMIFS(AssessedValuation[100% Railroads],AssessedValuation[Dist],$C245:$E245,AssessedValuation[Tif_NonTIF],$A$4))</f>
        <v>4787762</v>
      </c>
      <c r="P245" s="8">
        <f>SUMPRODUCT(SUMIFS(AssessedValuation[100% Utilities],AssessedValuation[Dist],$C245:$E245,AssessedValuation[Tif_NonTIF],$A$4))</f>
        <v>47089797</v>
      </c>
      <c r="Q245" s="8">
        <f>SUMPRODUCT(SUMIFS(AssessedValuation[100% Other],AssessedValuation[Dist],$C245:$E245,AssessedValuation[Tif_NonTIF],$A$4))</f>
        <v>0</v>
      </c>
      <c r="R245" s="8">
        <f>SUMPRODUCT(SUMIFS(AssessedValuation[100% Gross],AssessedValuation[Dist],$C245:$E245,AssessedValuation[Tif_NonTIF],$A$4))</f>
        <v>529914834</v>
      </c>
      <c r="S245" s="8">
        <f>SUMPRODUCT(SUMIFS(AssessedValuation[100% Military Exempt],AssessedValuation[Dist],$C245:$E245,AssessedValuation[Tif_NonTIF],$A$4))</f>
        <v>333360</v>
      </c>
      <c r="T245" s="8">
        <f>SUMPRODUCT(SUMIFS(AssessedValuation[100% Net],AssessedValuation[Dist],$C245:$E245,AssessedValuation[Tif_NonTIF],$A$4))</f>
        <v>529581474</v>
      </c>
      <c r="U245" s="8">
        <f>SUMPRODUCT(SUMIFS(AssessedValuation[100% Gas &amp; Elec Utilities],AssessedValuation[Dist],$C245:$E245,AssessedValuation[Tif_NonTIF],$A$4))</f>
        <v>46148521</v>
      </c>
      <c r="V245" s="8">
        <f t="shared" si="3"/>
        <v>575729995</v>
      </c>
    </row>
    <row r="246" spans="1:22" x14ac:dyDescent="0.25">
      <c r="A246">
        <v>2024</v>
      </c>
      <c r="B246" t="s">
        <v>1036</v>
      </c>
      <c r="C246" t="s">
        <v>1524</v>
      </c>
      <c r="D246" t="s">
        <v>1756</v>
      </c>
      <c r="E246" t="s">
        <v>1756</v>
      </c>
      <c r="F246" t="s">
        <v>1524</v>
      </c>
      <c r="G246" t="s">
        <v>1525</v>
      </c>
      <c r="H246" s="8">
        <f>SUMPRODUCT(SUMIFS(AssessedValuation[100% Residential],AssessedValuation[Dist],$C246:$E246,AssessedValuation[Tif_NonTIF],$A$4))</f>
        <v>318756253</v>
      </c>
      <c r="I246" s="8">
        <f>SUMPRODUCT(SUMIFS(AssessedValuation[100% Ag Land],AssessedValuation[Dist],$C246:$E246,AssessedValuation[Tif_NonTIF],$A$4))</f>
        <v>90693530</v>
      </c>
      <c r="J246" s="8">
        <f>SUMPRODUCT(SUMIFS(AssessedValuation[100% Ag Building],AssessedValuation[Dist],$C246:$E246,AssessedValuation[Tif_NonTIF],$A$4))</f>
        <v>13140730</v>
      </c>
      <c r="K246" s="8">
        <f>SUMPRODUCT(SUMIFS(AssessedValuation[100% Commercial],AssessedValuation[Dist],$C246:$E246,AssessedValuation[Tif_NonTIF],$A$4))</f>
        <v>40269935</v>
      </c>
      <c r="L246" s="8">
        <f>SUMPRODUCT(SUMIFS(AssessedValuation[100% Industrial],AssessedValuation[Dist],$C246:$E246,AssessedValuation[Tif_NonTIF],$A$4))</f>
        <v>18054132</v>
      </c>
      <c r="M246" s="8">
        <f>SUMPRODUCT(SUMIFS(AssessedValuation[100% Reserved],AssessedValuation[Dist],$C246:$E246,AssessedValuation[Tif_NonTIF],$A$4))</f>
        <v>0</v>
      </c>
      <c r="N246" s="8">
        <f>SUMPRODUCT(SUMIFS(AssessedValuation[100% Reserved3],AssessedValuation[Dist],$C246,AssessedValuation[Tif_NonTIF],$A$4))</f>
        <v>0</v>
      </c>
      <c r="O246" s="8">
        <f>SUMPRODUCT(SUMIFS(AssessedValuation[100% Railroads],AssessedValuation[Dist],$C246:$E246,AssessedValuation[Tif_NonTIF],$A$4))</f>
        <v>1534237</v>
      </c>
      <c r="P246" s="8">
        <f>SUMPRODUCT(SUMIFS(AssessedValuation[100% Utilities],AssessedValuation[Dist],$C246:$E246,AssessedValuation[Tif_NonTIF],$A$4))</f>
        <v>34603196</v>
      </c>
      <c r="Q246" s="8">
        <f>SUMPRODUCT(SUMIFS(AssessedValuation[100% Other],AssessedValuation[Dist],$C246:$E246,AssessedValuation[Tif_NonTIF],$A$4))</f>
        <v>0</v>
      </c>
      <c r="R246" s="8">
        <f>SUMPRODUCT(SUMIFS(AssessedValuation[100% Gross],AssessedValuation[Dist],$C246:$E246,AssessedValuation[Tif_NonTIF],$A$4))</f>
        <v>517052013</v>
      </c>
      <c r="S246" s="8">
        <f>SUMPRODUCT(SUMIFS(AssessedValuation[100% Military Exempt],AssessedValuation[Dist],$C246:$E246,AssessedValuation[Tif_NonTIF],$A$4))</f>
        <v>264836</v>
      </c>
      <c r="T246" s="8">
        <f>SUMPRODUCT(SUMIFS(AssessedValuation[100% Net],AssessedValuation[Dist],$C246:$E246,AssessedValuation[Tif_NonTIF],$A$4))</f>
        <v>516787177</v>
      </c>
      <c r="U246" s="8">
        <f>SUMPRODUCT(SUMIFS(AssessedValuation[100% Gas &amp; Elec Utilities],AssessedValuation[Dist],$C246:$E246,AssessedValuation[Tif_NonTIF],$A$4))</f>
        <v>19778151</v>
      </c>
      <c r="V246" s="8">
        <f t="shared" si="3"/>
        <v>536565328</v>
      </c>
    </row>
    <row r="247" spans="1:22" x14ac:dyDescent="0.25">
      <c r="A247">
        <v>2024</v>
      </c>
      <c r="B247" t="s">
        <v>1026</v>
      </c>
      <c r="C247" t="s">
        <v>1526</v>
      </c>
      <c r="D247" t="s">
        <v>1756</v>
      </c>
      <c r="E247" t="s">
        <v>1756</v>
      </c>
      <c r="F247" t="s">
        <v>1526</v>
      </c>
      <c r="G247" t="s">
        <v>1527</v>
      </c>
      <c r="H247" s="8">
        <f>SUMPRODUCT(SUMIFS(AssessedValuation[100% Residential],AssessedValuation[Dist],$C247:$E247,AssessedValuation[Tif_NonTIF],$A$4))</f>
        <v>394093858</v>
      </c>
      <c r="I247" s="8">
        <f>SUMPRODUCT(SUMIFS(AssessedValuation[100% Ag Land],AssessedValuation[Dist],$C247:$E247,AssessedValuation[Tif_NonTIF],$A$4))</f>
        <v>79735722</v>
      </c>
      <c r="J247" s="8">
        <f>SUMPRODUCT(SUMIFS(AssessedValuation[100% Ag Building],AssessedValuation[Dist],$C247:$E247,AssessedValuation[Tif_NonTIF],$A$4))</f>
        <v>3137978</v>
      </c>
      <c r="K247" s="8">
        <f>SUMPRODUCT(SUMIFS(AssessedValuation[100% Commercial],AssessedValuation[Dist],$C247:$E247,AssessedValuation[Tif_NonTIF],$A$4))</f>
        <v>44070700</v>
      </c>
      <c r="L247" s="8">
        <f>SUMPRODUCT(SUMIFS(AssessedValuation[100% Industrial],AssessedValuation[Dist],$C247:$E247,AssessedValuation[Tif_NonTIF],$A$4))</f>
        <v>56346709</v>
      </c>
      <c r="M247" s="8">
        <f>SUMPRODUCT(SUMIFS(AssessedValuation[100% Reserved],AssessedValuation[Dist],$C247:$E247,AssessedValuation[Tif_NonTIF],$A$4))</f>
        <v>0</v>
      </c>
      <c r="N247" s="8">
        <f>SUMPRODUCT(SUMIFS(AssessedValuation[100% Reserved3],AssessedValuation[Dist],$C247,AssessedValuation[Tif_NonTIF],$A$4))</f>
        <v>0</v>
      </c>
      <c r="O247" s="8">
        <f>SUMPRODUCT(SUMIFS(AssessedValuation[100% Railroads],AssessedValuation[Dist],$C247:$E247,AssessedValuation[Tif_NonTIF],$A$4))</f>
        <v>6623133</v>
      </c>
      <c r="P247" s="8">
        <f>SUMPRODUCT(SUMIFS(AssessedValuation[100% Utilities],AssessedValuation[Dist],$C247:$E247,AssessedValuation[Tif_NonTIF],$A$4))</f>
        <v>10463358</v>
      </c>
      <c r="Q247" s="8">
        <f>SUMPRODUCT(SUMIFS(AssessedValuation[100% Other],AssessedValuation[Dist],$C247:$E247,AssessedValuation[Tif_NonTIF],$A$4))</f>
        <v>0</v>
      </c>
      <c r="R247" s="8">
        <f>SUMPRODUCT(SUMIFS(AssessedValuation[100% Gross],AssessedValuation[Dist],$C247:$E247,AssessedValuation[Tif_NonTIF],$A$4))</f>
        <v>594471458</v>
      </c>
      <c r="S247" s="8">
        <f>SUMPRODUCT(SUMIFS(AssessedValuation[100% Military Exempt],AssessedValuation[Dist],$C247:$E247,AssessedValuation[Tif_NonTIF],$A$4))</f>
        <v>448184</v>
      </c>
      <c r="T247" s="8">
        <f>SUMPRODUCT(SUMIFS(AssessedValuation[100% Net],AssessedValuation[Dist],$C247:$E247,AssessedValuation[Tif_NonTIF],$A$4))</f>
        <v>594023274</v>
      </c>
      <c r="U247" s="8">
        <f>SUMPRODUCT(SUMIFS(AssessedValuation[100% Gas &amp; Elec Utilities],AssessedValuation[Dist],$C247:$E247,AssessedValuation[Tif_NonTIF],$A$4))</f>
        <v>26106980</v>
      </c>
      <c r="V247" s="8">
        <f t="shared" si="3"/>
        <v>620130254</v>
      </c>
    </row>
    <row r="248" spans="1:22" x14ac:dyDescent="0.25">
      <c r="A248">
        <v>2024</v>
      </c>
      <c r="B248" t="s">
        <v>1031</v>
      </c>
      <c r="C248" t="s">
        <v>1528</v>
      </c>
      <c r="D248" t="s">
        <v>1756</v>
      </c>
      <c r="E248" t="s">
        <v>1756</v>
      </c>
      <c r="F248" t="s">
        <v>1528</v>
      </c>
      <c r="G248" t="s">
        <v>1529</v>
      </c>
      <c r="H248" s="8">
        <f>SUMPRODUCT(SUMIFS(AssessedValuation[100% Residential],AssessedValuation[Dist],$C248:$E248,AssessedValuation[Tif_NonTIF],$A$4))</f>
        <v>148594937</v>
      </c>
      <c r="I248" s="8">
        <f>SUMPRODUCT(SUMIFS(AssessedValuation[100% Ag Land],AssessedValuation[Dist],$C248:$E248,AssessedValuation[Tif_NonTIF],$A$4))</f>
        <v>153548900</v>
      </c>
      <c r="J248" s="8">
        <f>SUMPRODUCT(SUMIFS(AssessedValuation[100% Ag Building],AssessedValuation[Dist],$C248:$E248,AssessedValuation[Tif_NonTIF],$A$4))</f>
        <v>8666810</v>
      </c>
      <c r="K248" s="8">
        <f>SUMPRODUCT(SUMIFS(AssessedValuation[100% Commercial],AssessedValuation[Dist],$C248:$E248,AssessedValuation[Tif_NonTIF],$A$4))</f>
        <v>13389787</v>
      </c>
      <c r="L248" s="8">
        <f>SUMPRODUCT(SUMIFS(AssessedValuation[100% Industrial],AssessedValuation[Dist],$C248:$E248,AssessedValuation[Tif_NonTIF],$A$4))</f>
        <v>1220800</v>
      </c>
      <c r="M248" s="8">
        <f>SUMPRODUCT(SUMIFS(AssessedValuation[100% Reserved],AssessedValuation[Dist],$C248:$E248,AssessedValuation[Tif_NonTIF],$A$4))</f>
        <v>0</v>
      </c>
      <c r="N248" s="8">
        <f>SUMPRODUCT(SUMIFS(AssessedValuation[100% Reserved3],AssessedValuation[Dist],$C248,AssessedValuation[Tif_NonTIF],$A$4))</f>
        <v>0</v>
      </c>
      <c r="O248" s="8">
        <f>SUMPRODUCT(SUMIFS(AssessedValuation[100% Railroads],AssessedValuation[Dist],$C248:$E248,AssessedValuation[Tif_NonTIF],$A$4))</f>
        <v>6585179</v>
      </c>
      <c r="P248" s="8">
        <f>SUMPRODUCT(SUMIFS(AssessedValuation[100% Utilities],AssessedValuation[Dist],$C248:$E248,AssessedValuation[Tif_NonTIF],$A$4))</f>
        <v>1817065</v>
      </c>
      <c r="Q248" s="8">
        <f>SUMPRODUCT(SUMIFS(AssessedValuation[100% Other],AssessedValuation[Dist],$C248:$E248,AssessedValuation[Tif_NonTIF],$A$4))</f>
        <v>0</v>
      </c>
      <c r="R248" s="8">
        <f>SUMPRODUCT(SUMIFS(AssessedValuation[100% Gross],AssessedValuation[Dist],$C248:$E248,AssessedValuation[Tif_NonTIF],$A$4))</f>
        <v>333823478</v>
      </c>
      <c r="S248" s="8">
        <f>SUMPRODUCT(SUMIFS(AssessedValuation[100% Military Exempt],AssessedValuation[Dist],$C248:$E248,AssessedValuation[Tif_NonTIF],$A$4))</f>
        <v>281504</v>
      </c>
      <c r="T248" s="8">
        <f>SUMPRODUCT(SUMIFS(AssessedValuation[100% Net],AssessedValuation[Dist],$C248:$E248,AssessedValuation[Tif_NonTIF],$A$4))</f>
        <v>333541974</v>
      </c>
      <c r="U248" s="8">
        <f>SUMPRODUCT(SUMIFS(AssessedValuation[100% Gas &amp; Elec Utilities],AssessedValuation[Dist],$C248:$E248,AssessedValuation[Tif_NonTIF],$A$4))</f>
        <v>20650967</v>
      </c>
      <c r="V248" s="8">
        <f t="shared" si="3"/>
        <v>354192941</v>
      </c>
    </row>
    <row r="249" spans="1:22" x14ac:dyDescent="0.25">
      <c r="A249">
        <v>2024</v>
      </c>
      <c r="B249" t="s">
        <v>1039</v>
      </c>
      <c r="C249" t="s">
        <v>1530</v>
      </c>
      <c r="D249" t="s">
        <v>1756</v>
      </c>
      <c r="E249" t="s">
        <v>1756</v>
      </c>
      <c r="F249" t="s">
        <v>1530</v>
      </c>
      <c r="G249" t="s">
        <v>1531</v>
      </c>
      <c r="H249" s="8">
        <f>SUMPRODUCT(SUMIFS(AssessedValuation[100% Residential],AssessedValuation[Dist],$C249:$E249,AssessedValuation[Tif_NonTIF],$A$4))</f>
        <v>88776541</v>
      </c>
      <c r="I249" s="8">
        <f>SUMPRODUCT(SUMIFS(AssessedValuation[100% Ag Land],AssessedValuation[Dist],$C249:$E249,AssessedValuation[Tif_NonTIF],$A$4))</f>
        <v>67986850</v>
      </c>
      <c r="J249" s="8">
        <f>SUMPRODUCT(SUMIFS(AssessedValuation[100% Ag Building],AssessedValuation[Dist],$C249:$E249,AssessedValuation[Tif_NonTIF],$A$4))</f>
        <v>5310660</v>
      </c>
      <c r="K249" s="8">
        <f>SUMPRODUCT(SUMIFS(AssessedValuation[100% Commercial],AssessedValuation[Dist],$C249:$E249,AssessedValuation[Tif_NonTIF],$A$4))</f>
        <v>11366909</v>
      </c>
      <c r="L249" s="8">
        <f>SUMPRODUCT(SUMIFS(AssessedValuation[100% Industrial],AssessedValuation[Dist],$C249:$E249,AssessedValuation[Tif_NonTIF],$A$4))</f>
        <v>6939690</v>
      </c>
      <c r="M249" s="8">
        <f>SUMPRODUCT(SUMIFS(AssessedValuation[100% Reserved],AssessedValuation[Dist],$C249:$E249,AssessedValuation[Tif_NonTIF],$A$4))</f>
        <v>0</v>
      </c>
      <c r="N249" s="8">
        <f>SUMPRODUCT(SUMIFS(AssessedValuation[100% Reserved3],AssessedValuation[Dist],$C249,AssessedValuation[Tif_NonTIF],$A$4))</f>
        <v>0</v>
      </c>
      <c r="O249" s="8">
        <f>SUMPRODUCT(SUMIFS(AssessedValuation[100% Railroads],AssessedValuation[Dist],$C249:$E249,AssessedValuation[Tif_NonTIF],$A$4))</f>
        <v>3231219</v>
      </c>
      <c r="P249" s="8">
        <f>SUMPRODUCT(SUMIFS(AssessedValuation[100% Utilities],AssessedValuation[Dist],$C249:$E249,AssessedValuation[Tif_NonTIF],$A$4))</f>
        <v>534368</v>
      </c>
      <c r="Q249" s="8">
        <f>SUMPRODUCT(SUMIFS(AssessedValuation[100% Other],AssessedValuation[Dist],$C249:$E249,AssessedValuation[Tif_NonTIF],$A$4))</f>
        <v>0</v>
      </c>
      <c r="R249" s="8">
        <f>SUMPRODUCT(SUMIFS(AssessedValuation[100% Gross],AssessedValuation[Dist],$C249:$E249,AssessedValuation[Tif_NonTIF],$A$4))</f>
        <v>184146237</v>
      </c>
      <c r="S249" s="8">
        <f>SUMPRODUCT(SUMIFS(AssessedValuation[100% Military Exempt],AssessedValuation[Dist],$C249:$E249,AssessedValuation[Tif_NonTIF],$A$4))</f>
        <v>168532</v>
      </c>
      <c r="T249" s="8">
        <f>SUMPRODUCT(SUMIFS(AssessedValuation[100% Net],AssessedValuation[Dist],$C249:$E249,AssessedValuation[Tif_NonTIF],$A$4))</f>
        <v>183977705</v>
      </c>
      <c r="U249" s="8">
        <f>SUMPRODUCT(SUMIFS(AssessedValuation[100% Gas &amp; Elec Utilities],AssessedValuation[Dist],$C249:$E249,AssessedValuation[Tif_NonTIF],$A$4))</f>
        <v>13225777</v>
      </c>
      <c r="V249" s="8">
        <f t="shared" si="3"/>
        <v>197203482</v>
      </c>
    </row>
    <row r="250" spans="1:22" x14ac:dyDescent="0.25">
      <c r="A250">
        <v>2024</v>
      </c>
      <c r="B250" t="s">
        <v>1026</v>
      </c>
      <c r="C250" t="s">
        <v>1532</v>
      </c>
      <c r="D250" t="s">
        <v>1756</v>
      </c>
      <c r="E250" t="s">
        <v>1756</v>
      </c>
      <c r="F250" t="s">
        <v>1532</v>
      </c>
      <c r="G250" t="s">
        <v>1533</v>
      </c>
      <c r="H250" s="8">
        <f>SUMPRODUCT(SUMIFS(AssessedValuation[100% Residential],AssessedValuation[Dist],$C250:$E250,AssessedValuation[Tif_NonTIF],$A$4))</f>
        <v>567223943</v>
      </c>
      <c r="I250" s="8">
        <f>SUMPRODUCT(SUMIFS(AssessedValuation[100% Ag Land],AssessedValuation[Dist],$C250:$E250,AssessedValuation[Tif_NonTIF],$A$4))</f>
        <v>3279574</v>
      </c>
      <c r="J250" s="8">
        <f>SUMPRODUCT(SUMIFS(AssessedValuation[100% Ag Building],AssessedValuation[Dist],$C250:$E250,AssessedValuation[Tif_NonTIF],$A$4))</f>
        <v>222280</v>
      </c>
      <c r="K250" s="8">
        <f>SUMPRODUCT(SUMIFS(AssessedValuation[100% Commercial],AssessedValuation[Dist],$C250:$E250,AssessedValuation[Tif_NonTIF],$A$4))</f>
        <v>694660206</v>
      </c>
      <c r="L250" s="8">
        <f>SUMPRODUCT(SUMIFS(AssessedValuation[100% Industrial],AssessedValuation[Dist],$C250:$E250,AssessedValuation[Tif_NonTIF],$A$4))</f>
        <v>337718985</v>
      </c>
      <c r="M250" s="8">
        <f>SUMPRODUCT(SUMIFS(AssessedValuation[100% Reserved],AssessedValuation[Dist],$C250:$E250,AssessedValuation[Tif_NonTIF],$A$4))</f>
        <v>0</v>
      </c>
      <c r="N250" s="8">
        <f>SUMPRODUCT(SUMIFS(AssessedValuation[100% Reserved3],AssessedValuation[Dist],$C250,AssessedValuation[Tif_NonTIF],$A$4))</f>
        <v>0</v>
      </c>
      <c r="O250" s="8">
        <f>SUMPRODUCT(SUMIFS(AssessedValuation[100% Railroads],AssessedValuation[Dist],$C250:$E250,AssessedValuation[Tif_NonTIF],$A$4))</f>
        <v>10926880</v>
      </c>
      <c r="P250" s="8">
        <f>SUMPRODUCT(SUMIFS(AssessedValuation[100% Utilities],AssessedValuation[Dist],$C250:$E250,AssessedValuation[Tif_NonTIF],$A$4))</f>
        <v>795691</v>
      </c>
      <c r="Q250" s="8">
        <f>SUMPRODUCT(SUMIFS(AssessedValuation[100% Other],AssessedValuation[Dist],$C250:$E250,AssessedValuation[Tif_NonTIF],$A$4))</f>
        <v>0</v>
      </c>
      <c r="R250" s="8">
        <f>SUMPRODUCT(SUMIFS(AssessedValuation[100% Gross],AssessedValuation[Dist],$C250:$E250,AssessedValuation[Tif_NonTIF],$A$4))</f>
        <v>1614827559</v>
      </c>
      <c r="S250" s="8">
        <f>SUMPRODUCT(SUMIFS(AssessedValuation[100% Military Exempt],AssessedValuation[Dist],$C250:$E250,AssessedValuation[Tif_NonTIF],$A$4))</f>
        <v>579676</v>
      </c>
      <c r="T250" s="8">
        <f>SUMPRODUCT(SUMIFS(AssessedValuation[100% Net],AssessedValuation[Dist],$C250:$E250,AssessedValuation[Tif_NonTIF],$A$4))</f>
        <v>1614247883</v>
      </c>
      <c r="U250" s="8">
        <f>SUMPRODUCT(SUMIFS(AssessedValuation[100% Gas &amp; Elec Utilities],AssessedValuation[Dist],$C250:$E250,AssessedValuation[Tif_NonTIF],$A$4))</f>
        <v>63825120</v>
      </c>
      <c r="V250" s="8">
        <f t="shared" si="3"/>
        <v>1678073003</v>
      </c>
    </row>
    <row r="251" spans="1:22" x14ac:dyDescent="0.25">
      <c r="A251">
        <v>2024</v>
      </c>
      <c r="B251" t="s">
        <v>1039</v>
      </c>
      <c r="C251" t="s">
        <v>1534</v>
      </c>
      <c r="D251" t="s">
        <v>1756</v>
      </c>
      <c r="E251" t="s">
        <v>1756</v>
      </c>
      <c r="F251" t="s">
        <v>1534</v>
      </c>
      <c r="G251" t="s">
        <v>1535</v>
      </c>
      <c r="H251" s="8">
        <f>SUMPRODUCT(SUMIFS(AssessedValuation[100% Residential],AssessedValuation[Dist],$C251:$E251,AssessedValuation[Tif_NonTIF],$A$4))</f>
        <v>93947509</v>
      </c>
      <c r="I251" s="8">
        <f>SUMPRODUCT(SUMIFS(AssessedValuation[100% Ag Land],AssessedValuation[Dist],$C251:$E251,AssessedValuation[Tif_NonTIF],$A$4))</f>
        <v>164366133</v>
      </c>
      <c r="J251" s="8">
        <f>SUMPRODUCT(SUMIFS(AssessedValuation[100% Ag Building],AssessedValuation[Dist],$C251:$E251,AssessedValuation[Tif_NonTIF],$A$4))</f>
        <v>7419660</v>
      </c>
      <c r="K251" s="8">
        <f>SUMPRODUCT(SUMIFS(AssessedValuation[100% Commercial],AssessedValuation[Dist],$C251:$E251,AssessedValuation[Tif_NonTIF],$A$4))</f>
        <v>23846331</v>
      </c>
      <c r="L251" s="8">
        <f>SUMPRODUCT(SUMIFS(AssessedValuation[100% Industrial],AssessedValuation[Dist],$C251:$E251,AssessedValuation[Tif_NonTIF],$A$4))</f>
        <v>46296885</v>
      </c>
      <c r="M251" s="8">
        <f>SUMPRODUCT(SUMIFS(AssessedValuation[100% Reserved],AssessedValuation[Dist],$C251:$E251,AssessedValuation[Tif_NonTIF],$A$4))</f>
        <v>0</v>
      </c>
      <c r="N251" s="8">
        <f>SUMPRODUCT(SUMIFS(AssessedValuation[100% Reserved3],AssessedValuation[Dist],$C251,AssessedValuation[Tif_NonTIF],$A$4))</f>
        <v>0</v>
      </c>
      <c r="O251" s="8">
        <f>SUMPRODUCT(SUMIFS(AssessedValuation[100% Railroads],AssessedValuation[Dist],$C251:$E251,AssessedValuation[Tif_NonTIF],$A$4))</f>
        <v>0</v>
      </c>
      <c r="P251" s="8">
        <f>SUMPRODUCT(SUMIFS(AssessedValuation[100% Utilities],AssessedValuation[Dist],$C251:$E251,AssessedValuation[Tif_NonTIF],$A$4))</f>
        <v>850940</v>
      </c>
      <c r="Q251" s="8">
        <f>SUMPRODUCT(SUMIFS(AssessedValuation[100% Other],AssessedValuation[Dist],$C251:$E251,AssessedValuation[Tif_NonTIF],$A$4))</f>
        <v>0</v>
      </c>
      <c r="R251" s="8">
        <f>SUMPRODUCT(SUMIFS(AssessedValuation[100% Gross],AssessedValuation[Dist],$C251:$E251,AssessedValuation[Tif_NonTIF],$A$4))</f>
        <v>336727458</v>
      </c>
      <c r="S251" s="8">
        <f>SUMPRODUCT(SUMIFS(AssessedValuation[100% Military Exempt],AssessedValuation[Dist],$C251:$E251,AssessedValuation[Tif_NonTIF],$A$4))</f>
        <v>205805</v>
      </c>
      <c r="T251" s="8">
        <f>SUMPRODUCT(SUMIFS(AssessedValuation[100% Net],AssessedValuation[Dist],$C251:$E251,AssessedValuation[Tif_NonTIF],$A$4))</f>
        <v>336521653</v>
      </c>
      <c r="U251" s="8">
        <f>SUMPRODUCT(SUMIFS(AssessedValuation[100% Gas &amp; Elec Utilities],AssessedValuation[Dist],$C251:$E251,AssessedValuation[Tif_NonTIF],$A$4))</f>
        <v>12457812</v>
      </c>
      <c r="V251" s="8">
        <f t="shared" si="3"/>
        <v>348979465</v>
      </c>
    </row>
    <row r="252" spans="1:22" x14ac:dyDescent="0.25">
      <c r="A252">
        <v>2024</v>
      </c>
      <c r="B252" t="s">
        <v>1036</v>
      </c>
      <c r="C252" t="s">
        <v>1536</v>
      </c>
      <c r="D252" t="s">
        <v>1756</v>
      </c>
      <c r="E252" t="s">
        <v>1756</v>
      </c>
      <c r="F252" t="s">
        <v>1536</v>
      </c>
      <c r="G252" t="s">
        <v>1537</v>
      </c>
      <c r="H252" s="8">
        <f>SUMPRODUCT(SUMIFS(AssessedValuation[100% Residential],AssessedValuation[Dist],$C252:$E252,AssessedValuation[Tif_NonTIF],$A$4))</f>
        <v>81643769</v>
      </c>
      <c r="I252" s="8">
        <f>SUMPRODUCT(SUMIFS(AssessedValuation[100% Ag Land],AssessedValuation[Dist],$C252:$E252,AssessedValuation[Tif_NonTIF],$A$4))</f>
        <v>119146644</v>
      </c>
      <c r="J252" s="8">
        <f>SUMPRODUCT(SUMIFS(AssessedValuation[100% Ag Building],AssessedValuation[Dist],$C252:$E252,AssessedValuation[Tif_NonTIF],$A$4))</f>
        <v>9886159</v>
      </c>
      <c r="K252" s="8">
        <f>SUMPRODUCT(SUMIFS(AssessedValuation[100% Commercial],AssessedValuation[Dist],$C252:$E252,AssessedValuation[Tif_NonTIF],$A$4))</f>
        <v>10764391</v>
      </c>
      <c r="L252" s="8">
        <f>SUMPRODUCT(SUMIFS(AssessedValuation[100% Industrial],AssessedValuation[Dist],$C252:$E252,AssessedValuation[Tif_NonTIF],$A$4))</f>
        <v>49292980</v>
      </c>
      <c r="M252" s="8">
        <f>SUMPRODUCT(SUMIFS(AssessedValuation[100% Reserved],AssessedValuation[Dist],$C252:$E252,AssessedValuation[Tif_NonTIF],$A$4))</f>
        <v>0</v>
      </c>
      <c r="N252" s="8">
        <f>SUMPRODUCT(SUMIFS(AssessedValuation[100% Reserved3],AssessedValuation[Dist],$C252,AssessedValuation[Tif_NonTIF],$A$4))</f>
        <v>0</v>
      </c>
      <c r="O252" s="8">
        <f>SUMPRODUCT(SUMIFS(AssessedValuation[100% Railroads],AssessedValuation[Dist],$C252:$E252,AssessedValuation[Tif_NonTIF],$A$4))</f>
        <v>0</v>
      </c>
      <c r="P252" s="8">
        <f>SUMPRODUCT(SUMIFS(AssessedValuation[100% Utilities],AssessedValuation[Dist],$C252:$E252,AssessedValuation[Tif_NonTIF],$A$4))</f>
        <v>371546</v>
      </c>
      <c r="Q252" s="8">
        <f>SUMPRODUCT(SUMIFS(AssessedValuation[100% Other],AssessedValuation[Dist],$C252:$E252,AssessedValuation[Tif_NonTIF],$A$4))</f>
        <v>0</v>
      </c>
      <c r="R252" s="8">
        <f>SUMPRODUCT(SUMIFS(AssessedValuation[100% Gross],AssessedValuation[Dist],$C252:$E252,AssessedValuation[Tif_NonTIF],$A$4))</f>
        <v>271105489</v>
      </c>
      <c r="S252" s="8">
        <f>SUMPRODUCT(SUMIFS(AssessedValuation[100% Military Exempt],AssessedValuation[Dist],$C252:$E252,AssessedValuation[Tif_NonTIF],$A$4))</f>
        <v>142604</v>
      </c>
      <c r="T252" s="8">
        <f>SUMPRODUCT(SUMIFS(AssessedValuation[100% Net],AssessedValuation[Dist],$C252:$E252,AssessedValuation[Tif_NonTIF],$A$4))</f>
        <v>270962885</v>
      </c>
      <c r="U252" s="8">
        <f>SUMPRODUCT(SUMIFS(AssessedValuation[100% Gas &amp; Elec Utilities],AssessedValuation[Dist],$C252:$E252,AssessedValuation[Tif_NonTIF],$A$4))</f>
        <v>8220800</v>
      </c>
      <c r="V252" s="8">
        <f t="shared" si="3"/>
        <v>279183685</v>
      </c>
    </row>
    <row r="253" spans="1:22" x14ac:dyDescent="0.25">
      <c r="A253">
        <v>2024</v>
      </c>
      <c r="B253" t="s">
        <v>1036</v>
      </c>
      <c r="C253" t="s">
        <v>1538</v>
      </c>
      <c r="D253" t="s">
        <v>1756</v>
      </c>
      <c r="E253" t="s">
        <v>1756</v>
      </c>
      <c r="F253" t="s">
        <v>1538</v>
      </c>
      <c r="G253" t="s">
        <v>1539</v>
      </c>
      <c r="H253" s="8">
        <f>SUMPRODUCT(SUMIFS(AssessedValuation[100% Residential],AssessedValuation[Dist],$C253:$E253,AssessedValuation[Tif_NonTIF],$A$4))</f>
        <v>498875570</v>
      </c>
      <c r="I253" s="8">
        <f>SUMPRODUCT(SUMIFS(AssessedValuation[100% Ag Land],AssessedValuation[Dist],$C253:$E253,AssessedValuation[Tif_NonTIF],$A$4))</f>
        <v>45197698</v>
      </c>
      <c r="J253" s="8">
        <f>SUMPRODUCT(SUMIFS(AssessedValuation[100% Ag Building],AssessedValuation[Dist],$C253:$E253,AssessedValuation[Tif_NonTIF],$A$4))</f>
        <v>3810677</v>
      </c>
      <c r="K253" s="8">
        <f>SUMPRODUCT(SUMIFS(AssessedValuation[100% Commercial],AssessedValuation[Dist],$C253:$E253,AssessedValuation[Tif_NonTIF],$A$4))</f>
        <v>175631875</v>
      </c>
      <c r="L253" s="8">
        <f>SUMPRODUCT(SUMIFS(AssessedValuation[100% Industrial],AssessedValuation[Dist],$C253:$E253,AssessedValuation[Tif_NonTIF],$A$4))</f>
        <v>285612156</v>
      </c>
      <c r="M253" s="8">
        <f>SUMPRODUCT(SUMIFS(AssessedValuation[100% Reserved],AssessedValuation[Dist],$C253:$E253,AssessedValuation[Tif_NonTIF],$A$4))</f>
        <v>0</v>
      </c>
      <c r="N253" s="8">
        <f>SUMPRODUCT(SUMIFS(AssessedValuation[100% Reserved3],AssessedValuation[Dist],$C253,AssessedValuation[Tif_NonTIF],$A$4))</f>
        <v>0</v>
      </c>
      <c r="O253" s="8">
        <f>SUMPRODUCT(SUMIFS(AssessedValuation[100% Railroads],AssessedValuation[Dist],$C253:$E253,AssessedValuation[Tif_NonTIF],$A$4))</f>
        <v>6764873</v>
      </c>
      <c r="P253" s="8">
        <f>SUMPRODUCT(SUMIFS(AssessedValuation[100% Utilities],AssessedValuation[Dist],$C253:$E253,AssessedValuation[Tif_NonTIF],$A$4))</f>
        <v>4892373</v>
      </c>
      <c r="Q253" s="8">
        <f>SUMPRODUCT(SUMIFS(AssessedValuation[100% Other],AssessedValuation[Dist],$C253:$E253,AssessedValuation[Tif_NonTIF],$A$4))</f>
        <v>0</v>
      </c>
      <c r="R253" s="8">
        <f>SUMPRODUCT(SUMIFS(AssessedValuation[100% Gross],AssessedValuation[Dist],$C253:$E253,AssessedValuation[Tif_NonTIF],$A$4))</f>
        <v>1020785222</v>
      </c>
      <c r="S253" s="8">
        <f>SUMPRODUCT(SUMIFS(AssessedValuation[100% Military Exempt],AssessedValuation[Dist],$C253:$E253,AssessedValuation[Tif_NonTIF],$A$4))</f>
        <v>479668</v>
      </c>
      <c r="T253" s="8">
        <f>SUMPRODUCT(SUMIFS(AssessedValuation[100% Net],AssessedValuation[Dist],$C253:$E253,AssessedValuation[Tif_NonTIF],$A$4))</f>
        <v>1020305554</v>
      </c>
      <c r="U253" s="8">
        <f>SUMPRODUCT(SUMIFS(AssessedValuation[100% Gas &amp; Elec Utilities],AssessedValuation[Dist],$C253:$E253,AssessedValuation[Tif_NonTIF],$A$4))</f>
        <v>218927146</v>
      </c>
      <c r="V253" s="8">
        <f t="shared" si="3"/>
        <v>1239232700</v>
      </c>
    </row>
    <row r="254" spans="1:22" x14ac:dyDescent="0.25">
      <c r="A254">
        <v>2024</v>
      </c>
      <c r="B254" t="s">
        <v>1042</v>
      </c>
      <c r="C254" t="s">
        <v>1540</v>
      </c>
      <c r="D254" t="s">
        <v>1756</v>
      </c>
      <c r="E254" t="s">
        <v>1756</v>
      </c>
      <c r="F254" t="s">
        <v>1540</v>
      </c>
      <c r="G254" t="s">
        <v>1541</v>
      </c>
      <c r="H254" s="8">
        <f>SUMPRODUCT(SUMIFS(AssessedValuation[100% Residential],AssessedValuation[Dist],$C254:$E254,AssessedValuation[Tif_NonTIF],$A$4))</f>
        <v>92914730</v>
      </c>
      <c r="I254" s="8">
        <f>SUMPRODUCT(SUMIFS(AssessedValuation[100% Ag Land],AssessedValuation[Dist],$C254:$E254,AssessedValuation[Tif_NonTIF],$A$4))</f>
        <v>76247130</v>
      </c>
      <c r="J254" s="8">
        <f>SUMPRODUCT(SUMIFS(AssessedValuation[100% Ag Building],AssessedValuation[Dist],$C254:$E254,AssessedValuation[Tif_NonTIF],$A$4))</f>
        <v>5387060</v>
      </c>
      <c r="K254" s="8">
        <f>SUMPRODUCT(SUMIFS(AssessedValuation[100% Commercial],AssessedValuation[Dist],$C254:$E254,AssessedValuation[Tif_NonTIF],$A$4))</f>
        <v>4254330</v>
      </c>
      <c r="L254" s="8">
        <f>SUMPRODUCT(SUMIFS(AssessedValuation[100% Industrial],AssessedValuation[Dist],$C254:$E254,AssessedValuation[Tif_NonTIF],$A$4))</f>
        <v>0</v>
      </c>
      <c r="M254" s="8">
        <f>SUMPRODUCT(SUMIFS(AssessedValuation[100% Reserved],AssessedValuation[Dist],$C254:$E254,AssessedValuation[Tif_NonTIF],$A$4))</f>
        <v>0</v>
      </c>
      <c r="N254" s="8">
        <f>SUMPRODUCT(SUMIFS(AssessedValuation[100% Reserved3],AssessedValuation[Dist],$C254,AssessedValuation[Tif_NonTIF],$A$4))</f>
        <v>0</v>
      </c>
      <c r="O254" s="8">
        <f>SUMPRODUCT(SUMIFS(AssessedValuation[100% Railroads],AssessedValuation[Dist],$C254:$E254,AssessedValuation[Tif_NonTIF],$A$4))</f>
        <v>4797613</v>
      </c>
      <c r="P254" s="8">
        <f>SUMPRODUCT(SUMIFS(AssessedValuation[100% Utilities],AssessedValuation[Dist],$C254:$E254,AssessedValuation[Tif_NonTIF],$A$4))</f>
        <v>3679097</v>
      </c>
      <c r="Q254" s="8">
        <f>SUMPRODUCT(SUMIFS(AssessedValuation[100% Other],AssessedValuation[Dist],$C254:$E254,AssessedValuation[Tif_NonTIF],$A$4))</f>
        <v>3048</v>
      </c>
      <c r="R254" s="8">
        <f>SUMPRODUCT(SUMIFS(AssessedValuation[100% Gross],AssessedValuation[Dist],$C254:$E254,AssessedValuation[Tif_NonTIF],$A$4))</f>
        <v>187283008</v>
      </c>
      <c r="S254" s="8">
        <f>SUMPRODUCT(SUMIFS(AssessedValuation[100% Military Exempt],AssessedValuation[Dist],$C254:$E254,AssessedValuation[Tif_NonTIF],$A$4))</f>
        <v>153716</v>
      </c>
      <c r="T254" s="8">
        <f>SUMPRODUCT(SUMIFS(AssessedValuation[100% Net],AssessedValuation[Dist],$C254:$E254,AssessedValuation[Tif_NonTIF],$A$4))</f>
        <v>187129292</v>
      </c>
      <c r="U254" s="8">
        <f>SUMPRODUCT(SUMIFS(AssessedValuation[100% Gas &amp; Elec Utilities],AssessedValuation[Dist],$C254:$E254,AssessedValuation[Tif_NonTIF],$A$4))</f>
        <v>16104662</v>
      </c>
      <c r="V254" s="8">
        <f t="shared" si="3"/>
        <v>203233954</v>
      </c>
    </row>
    <row r="255" spans="1:22" x14ac:dyDescent="0.25">
      <c r="A255">
        <v>2024</v>
      </c>
      <c r="B255" t="s">
        <v>1036</v>
      </c>
      <c r="C255" t="s">
        <v>1542</v>
      </c>
      <c r="D255" t="s">
        <v>1756</v>
      </c>
      <c r="E255" t="s">
        <v>1756</v>
      </c>
      <c r="F255" t="s">
        <v>1542</v>
      </c>
      <c r="G255" t="s">
        <v>1543</v>
      </c>
      <c r="H255" s="8">
        <f>SUMPRODUCT(SUMIFS(AssessedValuation[100% Residential],AssessedValuation[Dist],$C255:$E255,AssessedValuation[Tif_NonTIF],$A$4))</f>
        <v>347404844</v>
      </c>
      <c r="I255" s="8">
        <f>SUMPRODUCT(SUMIFS(AssessedValuation[100% Ag Land],AssessedValuation[Dist],$C255:$E255,AssessedValuation[Tif_NonTIF],$A$4))</f>
        <v>183264281</v>
      </c>
      <c r="J255" s="8">
        <f>SUMPRODUCT(SUMIFS(AssessedValuation[100% Ag Building],AssessedValuation[Dist],$C255:$E255,AssessedValuation[Tif_NonTIF],$A$4))</f>
        <v>12871795</v>
      </c>
      <c r="K255" s="8">
        <f>SUMPRODUCT(SUMIFS(AssessedValuation[100% Commercial],AssessedValuation[Dist],$C255:$E255,AssessedValuation[Tif_NonTIF],$A$4))</f>
        <v>51823654</v>
      </c>
      <c r="L255" s="8">
        <f>SUMPRODUCT(SUMIFS(AssessedValuation[100% Industrial],AssessedValuation[Dist],$C255:$E255,AssessedValuation[Tif_NonTIF],$A$4))</f>
        <v>18098546</v>
      </c>
      <c r="M255" s="8">
        <f>SUMPRODUCT(SUMIFS(AssessedValuation[100% Reserved],AssessedValuation[Dist],$C255:$E255,AssessedValuation[Tif_NonTIF],$A$4))</f>
        <v>0</v>
      </c>
      <c r="N255" s="8">
        <f>SUMPRODUCT(SUMIFS(AssessedValuation[100% Reserved3],AssessedValuation[Dist],$C255,AssessedValuation[Tif_NonTIF],$A$4))</f>
        <v>0</v>
      </c>
      <c r="O255" s="8">
        <f>SUMPRODUCT(SUMIFS(AssessedValuation[100% Railroads],AssessedValuation[Dist],$C255:$E255,AssessedValuation[Tif_NonTIF],$A$4))</f>
        <v>23316404</v>
      </c>
      <c r="P255" s="8">
        <f>SUMPRODUCT(SUMIFS(AssessedValuation[100% Utilities],AssessedValuation[Dist],$C255:$E255,AssessedValuation[Tif_NonTIF],$A$4))</f>
        <v>1180988</v>
      </c>
      <c r="Q255" s="8">
        <f>SUMPRODUCT(SUMIFS(AssessedValuation[100% Other],AssessedValuation[Dist],$C255:$E255,AssessedValuation[Tif_NonTIF],$A$4))</f>
        <v>0</v>
      </c>
      <c r="R255" s="8">
        <f>SUMPRODUCT(SUMIFS(AssessedValuation[100% Gross],AssessedValuation[Dist],$C255:$E255,AssessedValuation[Tif_NonTIF],$A$4))</f>
        <v>637960512</v>
      </c>
      <c r="S255" s="8">
        <f>SUMPRODUCT(SUMIFS(AssessedValuation[100% Military Exempt],AssessedValuation[Dist],$C255:$E255,AssessedValuation[Tif_NonTIF],$A$4))</f>
        <v>475964</v>
      </c>
      <c r="T255" s="8">
        <f>SUMPRODUCT(SUMIFS(AssessedValuation[100% Net],AssessedValuation[Dist],$C255:$E255,AssessedValuation[Tif_NonTIF],$A$4))</f>
        <v>637484548</v>
      </c>
      <c r="U255" s="8">
        <f>SUMPRODUCT(SUMIFS(AssessedValuation[100% Gas &amp; Elec Utilities],AssessedValuation[Dist],$C255:$E255,AssessedValuation[Tif_NonTIF],$A$4))</f>
        <v>20278092</v>
      </c>
      <c r="V255" s="8">
        <f t="shared" si="3"/>
        <v>657762640</v>
      </c>
    </row>
    <row r="256" spans="1:22" x14ac:dyDescent="0.25">
      <c r="A256">
        <v>2024</v>
      </c>
      <c r="B256" t="s">
        <v>1033</v>
      </c>
      <c r="C256" t="s">
        <v>1544</v>
      </c>
      <c r="D256" t="s">
        <v>1756</v>
      </c>
      <c r="E256" t="s">
        <v>1756</v>
      </c>
      <c r="F256" t="s">
        <v>1544</v>
      </c>
      <c r="G256" t="s">
        <v>1545</v>
      </c>
      <c r="H256" s="8">
        <f>SUMPRODUCT(SUMIFS(AssessedValuation[100% Residential],AssessedValuation[Dist],$C256:$E256,AssessedValuation[Tif_NonTIF],$A$4))</f>
        <v>321490146</v>
      </c>
      <c r="I256" s="8">
        <f>SUMPRODUCT(SUMIFS(AssessedValuation[100% Ag Land],AssessedValuation[Dist],$C256:$E256,AssessedValuation[Tif_NonTIF],$A$4))</f>
        <v>173973996</v>
      </c>
      <c r="J256" s="8">
        <f>SUMPRODUCT(SUMIFS(AssessedValuation[100% Ag Building],AssessedValuation[Dist],$C256:$E256,AssessedValuation[Tif_NonTIF],$A$4))</f>
        <v>5746486</v>
      </c>
      <c r="K256" s="8">
        <f>SUMPRODUCT(SUMIFS(AssessedValuation[100% Commercial],AssessedValuation[Dist],$C256:$E256,AssessedValuation[Tif_NonTIF],$A$4))</f>
        <v>60176574</v>
      </c>
      <c r="L256" s="8">
        <f>SUMPRODUCT(SUMIFS(AssessedValuation[100% Industrial],AssessedValuation[Dist],$C256:$E256,AssessedValuation[Tif_NonTIF],$A$4))</f>
        <v>27308360</v>
      </c>
      <c r="M256" s="8">
        <f>SUMPRODUCT(SUMIFS(AssessedValuation[100% Reserved],AssessedValuation[Dist],$C256:$E256,AssessedValuation[Tif_NonTIF],$A$4))</f>
        <v>0</v>
      </c>
      <c r="N256" s="8">
        <f>SUMPRODUCT(SUMIFS(AssessedValuation[100% Reserved3],AssessedValuation[Dist],$C256,AssessedValuation[Tif_NonTIF],$A$4))</f>
        <v>0</v>
      </c>
      <c r="O256" s="8">
        <f>SUMPRODUCT(SUMIFS(AssessedValuation[100% Railroads],AssessedValuation[Dist],$C256:$E256,AssessedValuation[Tif_NonTIF],$A$4))</f>
        <v>5337416</v>
      </c>
      <c r="P256" s="8">
        <f>SUMPRODUCT(SUMIFS(AssessedValuation[100% Utilities],AssessedValuation[Dist],$C256:$E256,AssessedValuation[Tif_NonTIF],$A$4))</f>
        <v>7409268</v>
      </c>
      <c r="Q256" s="8">
        <f>SUMPRODUCT(SUMIFS(AssessedValuation[100% Other],AssessedValuation[Dist],$C256:$E256,AssessedValuation[Tif_NonTIF],$A$4))</f>
        <v>0</v>
      </c>
      <c r="R256" s="8">
        <f>SUMPRODUCT(SUMIFS(AssessedValuation[100% Gross],AssessedValuation[Dist],$C256:$E256,AssessedValuation[Tif_NonTIF],$A$4))</f>
        <v>601442246</v>
      </c>
      <c r="S256" s="8">
        <f>SUMPRODUCT(SUMIFS(AssessedValuation[100% Military Exempt],AssessedValuation[Dist],$C256:$E256,AssessedValuation[Tif_NonTIF],$A$4))</f>
        <v>566712</v>
      </c>
      <c r="T256" s="8">
        <f>SUMPRODUCT(SUMIFS(AssessedValuation[100% Net],AssessedValuation[Dist],$C256:$E256,AssessedValuation[Tif_NonTIF],$A$4))</f>
        <v>600875534</v>
      </c>
      <c r="U256" s="8">
        <f>SUMPRODUCT(SUMIFS(AssessedValuation[100% Gas &amp; Elec Utilities],AssessedValuation[Dist],$C256:$E256,AssessedValuation[Tif_NonTIF],$A$4))</f>
        <v>24594724</v>
      </c>
      <c r="V256" s="8">
        <f t="shared" si="3"/>
        <v>625470258</v>
      </c>
    </row>
    <row r="257" spans="1:22" x14ac:dyDescent="0.25">
      <c r="A257">
        <v>2024</v>
      </c>
      <c r="B257" t="s">
        <v>1036</v>
      </c>
      <c r="C257" t="s">
        <v>1546</v>
      </c>
      <c r="D257" t="s">
        <v>1756</v>
      </c>
      <c r="E257" t="s">
        <v>1756</v>
      </c>
      <c r="F257" t="s">
        <v>1546</v>
      </c>
      <c r="G257" t="s">
        <v>1547</v>
      </c>
      <c r="H257" s="8">
        <f>SUMPRODUCT(SUMIFS(AssessedValuation[100% Residential],AssessedValuation[Dist],$C257:$E257,AssessedValuation[Tif_NonTIF],$A$4))</f>
        <v>175888561</v>
      </c>
      <c r="I257" s="8">
        <f>SUMPRODUCT(SUMIFS(AssessedValuation[100% Ag Land],AssessedValuation[Dist],$C257:$E257,AssessedValuation[Tif_NonTIF],$A$4))</f>
        <v>201246150</v>
      </c>
      <c r="J257" s="8">
        <f>SUMPRODUCT(SUMIFS(AssessedValuation[100% Ag Building],AssessedValuation[Dist],$C257:$E257,AssessedValuation[Tif_NonTIF],$A$4))</f>
        <v>13277400</v>
      </c>
      <c r="K257" s="8">
        <f>SUMPRODUCT(SUMIFS(AssessedValuation[100% Commercial],AssessedValuation[Dist],$C257:$E257,AssessedValuation[Tif_NonTIF],$A$4))</f>
        <v>33456463</v>
      </c>
      <c r="L257" s="8">
        <f>SUMPRODUCT(SUMIFS(AssessedValuation[100% Industrial],AssessedValuation[Dist],$C257:$E257,AssessedValuation[Tif_NonTIF],$A$4))</f>
        <v>13772786</v>
      </c>
      <c r="M257" s="8">
        <f>SUMPRODUCT(SUMIFS(AssessedValuation[100% Reserved],AssessedValuation[Dist],$C257:$E257,AssessedValuation[Tif_NonTIF],$A$4))</f>
        <v>0</v>
      </c>
      <c r="N257" s="8">
        <f>SUMPRODUCT(SUMIFS(AssessedValuation[100% Reserved3],AssessedValuation[Dist],$C257,AssessedValuation[Tif_NonTIF],$A$4))</f>
        <v>0</v>
      </c>
      <c r="O257" s="8">
        <f>SUMPRODUCT(SUMIFS(AssessedValuation[100% Railroads],AssessedValuation[Dist],$C257:$E257,AssessedValuation[Tif_NonTIF],$A$4))</f>
        <v>16995939</v>
      </c>
      <c r="P257" s="8">
        <f>SUMPRODUCT(SUMIFS(AssessedValuation[100% Utilities],AssessedValuation[Dist],$C257:$E257,AssessedValuation[Tif_NonTIF],$A$4))</f>
        <v>2521292</v>
      </c>
      <c r="Q257" s="8">
        <f>SUMPRODUCT(SUMIFS(AssessedValuation[100% Other],AssessedValuation[Dist],$C257:$E257,AssessedValuation[Tif_NonTIF],$A$4))</f>
        <v>0</v>
      </c>
      <c r="R257" s="8">
        <f>SUMPRODUCT(SUMIFS(AssessedValuation[100% Gross],AssessedValuation[Dist],$C257:$E257,AssessedValuation[Tif_NonTIF],$A$4))</f>
        <v>457158591</v>
      </c>
      <c r="S257" s="8">
        <f>SUMPRODUCT(SUMIFS(AssessedValuation[100% Military Exempt],AssessedValuation[Dist],$C257:$E257,AssessedValuation[Tif_NonTIF],$A$4))</f>
        <v>370400</v>
      </c>
      <c r="T257" s="8">
        <f>SUMPRODUCT(SUMIFS(AssessedValuation[100% Net],AssessedValuation[Dist],$C257:$E257,AssessedValuation[Tif_NonTIF],$A$4))</f>
        <v>456788191</v>
      </c>
      <c r="U257" s="8">
        <f>SUMPRODUCT(SUMIFS(AssessedValuation[100% Gas &amp; Elec Utilities],AssessedValuation[Dist],$C257:$E257,AssessedValuation[Tif_NonTIF],$A$4))</f>
        <v>22157922</v>
      </c>
      <c r="V257" s="8">
        <f t="shared" si="3"/>
        <v>478946113</v>
      </c>
    </row>
    <row r="258" spans="1:22" x14ac:dyDescent="0.25">
      <c r="A258">
        <v>2024</v>
      </c>
      <c r="B258" t="s">
        <v>1033</v>
      </c>
      <c r="C258" t="s">
        <v>1548</v>
      </c>
      <c r="D258" t="s">
        <v>1756</v>
      </c>
      <c r="E258" t="s">
        <v>1756</v>
      </c>
      <c r="F258" t="s">
        <v>1548</v>
      </c>
      <c r="G258" t="s">
        <v>1549</v>
      </c>
      <c r="H258" s="8">
        <f>SUMPRODUCT(SUMIFS(AssessedValuation[100% Residential],AssessedValuation[Dist],$C258:$E258,AssessedValuation[Tif_NonTIF],$A$4))</f>
        <v>120333870</v>
      </c>
      <c r="I258" s="8">
        <f>SUMPRODUCT(SUMIFS(AssessedValuation[100% Ag Land],AssessedValuation[Dist],$C258:$E258,AssessedValuation[Tif_NonTIF],$A$4))</f>
        <v>115894940</v>
      </c>
      <c r="J258" s="8">
        <f>SUMPRODUCT(SUMIFS(AssessedValuation[100% Ag Building],AssessedValuation[Dist],$C258:$E258,AssessedValuation[Tif_NonTIF],$A$4))</f>
        <v>3190840</v>
      </c>
      <c r="K258" s="8">
        <f>SUMPRODUCT(SUMIFS(AssessedValuation[100% Commercial],AssessedValuation[Dist],$C258:$E258,AssessedValuation[Tif_NonTIF],$A$4))</f>
        <v>8796510</v>
      </c>
      <c r="L258" s="8">
        <f>SUMPRODUCT(SUMIFS(AssessedValuation[100% Industrial],AssessedValuation[Dist],$C258:$E258,AssessedValuation[Tif_NonTIF],$A$4))</f>
        <v>125980</v>
      </c>
      <c r="M258" s="8">
        <f>SUMPRODUCT(SUMIFS(AssessedValuation[100% Reserved],AssessedValuation[Dist],$C258:$E258,AssessedValuation[Tif_NonTIF],$A$4))</f>
        <v>0</v>
      </c>
      <c r="N258" s="8">
        <f>SUMPRODUCT(SUMIFS(AssessedValuation[100% Reserved3],AssessedValuation[Dist],$C258,AssessedValuation[Tif_NonTIF],$A$4))</f>
        <v>0</v>
      </c>
      <c r="O258" s="8">
        <f>SUMPRODUCT(SUMIFS(AssessedValuation[100% Railroads],AssessedValuation[Dist],$C258:$E258,AssessedValuation[Tif_NonTIF],$A$4))</f>
        <v>6590737</v>
      </c>
      <c r="P258" s="8">
        <f>SUMPRODUCT(SUMIFS(AssessedValuation[100% Utilities],AssessedValuation[Dist],$C258:$E258,AssessedValuation[Tif_NonTIF],$A$4))</f>
        <v>356337</v>
      </c>
      <c r="Q258" s="8">
        <f>SUMPRODUCT(SUMIFS(AssessedValuation[100% Other],AssessedValuation[Dist],$C258:$E258,AssessedValuation[Tif_NonTIF],$A$4))</f>
        <v>0</v>
      </c>
      <c r="R258" s="8">
        <f>SUMPRODUCT(SUMIFS(AssessedValuation[100% Gross],AssessedValuation[Dist],$C258:$E258,AssessedValuation[Tif_NonTIF],$A$4))</f>
        <v>255289214</v>
      </c>
      <c r="S258" s="8">
        <f>SUMPRODUCT(SUMIFS(AssessedValuation[100% Military Exempt],AssessedValuation[Dist],$C258:$E258,AssessedValuation[Tif_NonTIF],$A$4))</f>
        <v>240760</v>
      </c>
      <c r="T258" s="8">
        <f>SUMPRODUCT(SUMIFS(AssessedValuation[100% Net],AssessedValuation[Dist],$C258:$E258,AssessedValuation[Tif_NonTIF],$A$4))</f>
        <v>255048454</v>
      </c>
      <c r="U258" s="8">
        <f>SUMPRODUCT(SUMIFS(AssessedValuation[100% Gas &amp; Elec Utilities],AssessedValuation[Dist],$C258:$E258,AssessedValuation[Tif_NonTIF],$A$4))</f>
        <v>14445144</v>
      </c>
      <c r="V258" s="8">
        <f t="shared" si="3"/>
        <v>269493598</v>
      </c>
    </row>
    <row r="259" spans="1:22" x14ac:dyDescent="0.25">
      <c r="A259">
        <v>2024</v>
      </c>
      <c r="B259" t="s">
        <v>1042</v>
      </c>
      <c r="C259" t="s">
        <v>1550</v>
      </c>
      <c r="D259" t="s">
        <v>1756</v>
      </c>
      <c r="E259" t="s">
        <v>1756</v>
      </c>
      <c r="F259" t="s">
        <v>1550</v>
      </c>
      <c r="G259" t="s">
        <v>1551</v>
      </c>
      <c r="H259" s="8">
        <f>SUMPRODUCT(SUMIFS(AssessedValuation[100% Residential],AssessedValuation[Dist],$C259:$E259,AssessedValuation[Tif_NonTIF],$A$4))</f>
        <v>153189301</v>
      </c>
      <c r="I259" s="8">
        <f>SUMPRODUCT(SUMIFS(AssessedValuation[100% Ag Land],AssessedValuation[Dist],$C259:$E259,AssessedValuation[Tif_NonTIF],$A$4))</f>
        <v>100291622</v>
      </c>
      <c r="J259" s="8">
        <f>SUMPRODUCT(SUMIFS(AssessedValuation[100% Ag Building],AssessedValuation[Dist],$C259:$E259,AssessedValuation[Tif_NonTIF],$A$4))</f>
        <v>7925430</v>
      </c>
      <c r="K259" s="8">
        <f>SUMPRODUCT(SUMIFS(AssessedValuation[100% Commercial],AssessedValuation[Dist],$C259:$E259,AssessedValuation[Tif_NonTIF],$A$4))</f>
        <v>21977329</v>
      </c>
      <c r="L259" s="8">
        <f>SUMPRODUCT(SUMIFS(AssessedValuation[100% Industrial],AssessedValuation[Dist],$C259:$E259,AssessedValuation[Tif_NonTIF],$A$4))</f>
        <v>4090880</v>
      </c>
      <c r="M259" s="8">
        <f>SUMPRODUCT(SUMIFS(AssessedValuation[100% Reserved],AssessedValuation[Dist],$C259:$E259,AssessedValuation[Tif_NonTIF],$A$4))</f>
        <v>0</v>
      </c>
      <c r="N259" s="8">
        <f>SUMPRODUCT(SUMIFS(AssessedValuation[100% Reserved3],AssessedValuation[Dist],$C259,AssessedValuation[Tif_NonTIF],$A$4))</f>
        <v>0</v>
      </c>
      <c r="O259" s="8">
        <f>SUMPRODUCT(SUMIFS(AssessedValuation[100% Railroads],AssessedValuation[Dist],$C259:$E259,AssessedValuation[Tif_NonTIF],$A$4))</f>
        <v>0</v>
      </c>
      <c r="P259" s="8">
        <f>SUMPRODUCT(SUMIFS(AssessedValuation[100% Utilities],AssessedValuation[Dist],$C259:$E259,AssessedValuation[Tif_NonTIF],$A$4))</f>
        <v>8008364</v>
      </c>
      <c r="Q259" s="8">
        <f>SUMPRODUCT(SUMIFS(AssessedValuation[100% Other],AssessedValuation[Dist],$C259:$E259,AssessedValuation[Tif_NonTIF],$A$4))</f>
        <v>21250</v>
      </c>
      <c r="R259" s="8">
        <f>SUMPRODUCT(SUMIFS(AssessedValuation[100% Gross],AssessedValuation[Dist],$C259:$E259,AssessedValuation[Tif_NonTIF],$A$4))</f>
        <v>295504176</v>
      </c>
      <c r="S259" s="8">
        <f>SUMPRODUCT(SUMIFS(AssessedValuation[100% Military Exempt],AssessedValuation[Dist],$C259:$E259,AssessedValuation[Tif_NonTIF],$A$4))</f>
        <v>303728</v>
      </c>
      <c r="T259" s="8">
        <f>SUMPRODUCT(SUMIFS(AssessedValuation[100% Net],AssessedValuation[Dist],$C259:$E259,AssessedValuation[Tif_NonTIF],$A$4))</f>
        <v>295200448</v>
      </c>
      <c r="U259" s="8">
        <f>SUMPRODUCT(SUMIFS(AssessedValuation[100% Gas &amp; Elec Utilities],AssessedValuation[Dist],$C259:$E259,AssessedValuation[Tif_NonTIF],$A$4))</f>
        <v>27683460</v>
      </c>
      <c r="V259" s="8">
        <f t="shared" si="3"/>
        <v>322883908</v>
      </c>
    </row>
    <row r="260" spans="1:22" x14ac:dyDescent="0.25">
      <c r="A260">
        <v>2024</v>
      </c>
      <c r="B260" t="s">
        <v>1036</v>
      </c>
      <c r="C260" t="s">
        <v>1552</v>
      </c>
      <c r="D260" t="s">
        <v>1756</v>
      </c>
      <c r="E260" t="s">
        <v>1756</v>
      </c>
      <c r="F260" t="s">
        <v>1552</v>
      </c>
      <c r="G260" t="s">
        <v>1553</v>
      </c>
      <c r="H260" s="8">
        <f>SUMPRODUCT(SUMIFS(AssessedValuation[100% Residential],AssessedValuation[Dist],$C260:$E260,AssessedValuation[Tif_NonTIF],$A$4))</f>
        <v>664603226</v>
      </c>
      <c r="I260" s="8">
        <f>SUMPRODUCT(SUMIFS(AssessedValuation[100% Ag Land],AssessedValuation[Dist],$C260:$E260,AssessedValuation[Tif_NonTIF],$A$4))</f>
        <v>93995443</v>
      </c>
      <c r="J260" s="8">
        <f>SUMPRODUCT(SUMIFS(AssessedValuation[100% Ag Building],AssessedValuation[Dist],$C260:$E260,AssessedValuation[Tif_NonTIF],$A$4))</f>
        <v>13977864</v>
      </c>
      <c r="K260" s="8">
        <f>SUMPRODUCT(SUMIFS(AssessedValuation[100% Commercial],AssessedValuation[Dist],$C260:$E260,AssessedValuation[Tif_NonTIF],$A$4))</f>
        <v>102349855</v>
      </c>
      <c r="L260" s="8">
        <f>SUMPRODUCT(SUMIFS(AssessedValuation[100% Industrial],AssessedValuation[Dist],$C260:$E260,AssessedValuation[Tif_NonTIF],$A$4))</f>
        <v>28594836</v>
      </c>
      <c r="M260" s="8">
        <f>SUMPRODUCT(SUMIFS(AssessedValuation[100% Reserved],AssessedValuation[Dist],$C260:$E260,AssessedValuation[Tif_NonTIF],$A$4))</f>
        <v>0</v>
      </c>
      <c r="N260" s="8">
        <f>SUMPRODUCT(SUMIFS(AssessedValuation[100% Reserved3],AssessedValuation[Dist],$C260,AssessedValuation[Tif_NonTIF],$A$4))</f>
        <v>0</v>
      </c>
      <c r="O260" s="8">
        <f>SUMPRODUCT(SUMIFS(AssessedValuation[100% Railroads],AssessedValuation[Dist],$C260:$E260,AssessedValuation[Tif_NonTIF],$A$4))</f>
        <v>11193448</v>
      </c>
      <c r="P260" s="8">
        <f>SUMPRODUCT(SUMIFS(AssessedValuation[100% Utilities],AssessedValuation[Dist],$C260:$E260,AssessedValuation[Tif_NonTIF],$A$4))</f>
        <v>21864521</v>
      </c>
      <c r="Q260" s="8">
        <f>SUMPRODUCT(SUMIFS(AssessedValuation[100% Other],AssessedValuation[Dist],$C260:$E260,AssessedValuation[Tif_NonTIF],$A$4))</f>
        <v>0</v>
      </c>
      <c r="R260" s="8">
        <f>SUMPRODUCT(SUMIFS(AssessedValuation[100% Gross],AssessedValuation[Dist],$C260:$E260,AssessedValuation[Tif_NonTIF],$A$4))</f>
        <v>936579193</v>
      </c>
      <c r="S260" s="8">
        <f>SUMPRODUCT(SUMIFS(AssessedValuation[100% Military Exempt],AssessedValuation[Dist],$C260:$E260,AssessedValuation[Tif_NonTIF],$A$4))</f>
        <v>331508</v>
      </c>
      <c r="T260" s="8">
        <f>SUMPRODUCT(SUMIFS(AssessedValuation[100% Net],AssessedValuation[Dist],$C260:$E260,AssessedValuation[Tif_NonTIF],$A$4))</f>
        <v>936247685</v>
      </c>
      <c r="U260" s="8">
        <f>SUMPRODUCT(SUMIFS(AssessedValuation[100% Gas &amp; Elec Utilities],AssessedValuation[Dist],$C260:$E260,AssessedValuation[Tif_NonTIF],$A$4))</f>
        <v>23453539</v>
      </c>
      <c r="V260" s="8">
        <f t="shared" si="3"/>
        <v>959701224</v>
      </c>
    </row>
    <row r="261" spans="1:22" x14ac:dyDescent="0.25">
      <c r="A261">
        <v>2024</v>
      </c>
      <c r="B261" t="s">
        <v>1039</v>
      </c>
      <c r="C261" t="s">
        <v>1554</v>
      </c>
      <c r="D261" t="s">
        <v>1756</v>
      </c>
      <c r="E261" t="s">
        <v>1756</v>
      </c>
      <c r="F261" t="s">
        <v>1733</v>
      </c>
      <c r="G261" t="s">
        <v>1555</v>
      </c>
      <c r="H261" s="8">
        <f>SUMPRODUCT(SUMIFS(AssessedValuation[100% Residential],AssessedValuation[Dist],$C261:$E261,AssessedValuation[Tif_NonTIF],$A$4))</f>
        <v>128856860</v>
      </c>
      <c r="I261" s="8">
        <f>SUMPRODUCT(SUMIFS(AssessedValuation[100% Ag Land],AssessedValuation[Dist],$C261:$E261,AssessedValuation[Tif_NonTIF],$A$4))</f>
        <v>198516180</v>
      </c>
      <c r="J261" s="8">
        <f>SUMPRODUCT(SUMIFS(AssessedValuation[100% Ag Building],AssessedValuation[Dist],$C261:$E261,AssessedValuation[Tif_NonTIF],$A$4))</f>
        <v>16754690</v>
      </c>
      <c r="K261" s="8">
        <f>SUMPRODUCT(SUMIFS(AssessedValuation[100% Commercial],AssessedValuation[Dist],$C261:$E261,AssessedValuation[Tif_NonTIF],$A$4))</f>
        <v>16839340</v>
      </c>
      <c r="L261" s="8">
        <f>SUMPRODUCT(SUMIFS(AssessedValuation[100% Industrial],AssessedValuation[Dist],$C261:$E261,AssessedValuation[Tif_NonTIF],$A$4))</f>
        <v>20211050</v>
      </c>
      <c r="M261" s="8">
        <f>SUMPRODUCT(SUMIFS(AssessedValuation[100% Reserved],AssessedValuation[Dist],$C261:$E261,AssessedValuation[Tif_NonTIF],$A$4))</f>
        <v>0</v>
      </c>
      <c r="N261" s="8">
        <f>SUMPRODUCT(SUMIFS(AssessedValuation[100% Reserved3],AssessedValuation[Dist],$C261,AssessedValuation[Tif_NonTIF],$A$4))</f>
        <v>0</v>
      </c>
      <c r="O261" s="8">
        <f>SUMPRODUCT(SUMIFS(AssessedValuation[100% Railroads],AssessedValuation[Dist],$C261:$E261,AssessedValuation[Tif_NonTIF],$A$4))</f>
        <v>0</v>
      </c>
      <c r="P261" s="8">
        <f>SUMPRODUCT(SUMIFS(AssessedValuation[100% Utilities],AssessedValuation[Dist],$C261:$E261,AssessedValuation[Tif_NonTIF],$A$4))</f>
        <v>1267432</v>
      </c>
      <c r="Q261" s="8">
        <f>SUMPRODUCT(SUMIFS(AssessedValuation[100% Other],AssessedValuation[Dist],$C261:$E261,AssessedValuation[Tif_NonTIF],$A$4))</f>
        <v>0</v>
      </c>
      <c r="R261" s="8">
        <f>SUMPRODUCT(SUMIFS(AssessedValuation[100% Gross],AssessedValuation[Dist],$C261:$E261,AssessedValuation[Tif_NonTIF],$A$4))</f>
        <v>382445552</v>
      </c>
      <c r="S261" s="8">
        <f>SUMPRODUCT(SUMIFS(AssessedValuation[100% Military Exempt],AssessedValuation[Dist],$C261:$E261,AssessedValuation[Tif_NonTIF],$A$4))</f>
        <v>313838</v>
      </c>
      <c r="T261" s="8">
        <f>SUMPRODUCT(SUMIFS(AssessedValuation[100% Net],AssessedValuation[Dist],$C261:$E261,AssessedValuation[Tif_NonTIF],$A$4))</f>
        <v>382131714</v>
      </c>
      <c r="U261" s="8">
        <f>SUMPRODUCT(SUMIFS(AssessedValuation[100% Gas &amp; Elec Utilities],AssessedValuation[Dist],$C261:$E261,AssessedValuation[Tif_NonTIF],$A$4))</f>
        <v>22725118</v>
      </c>
      <c r="V261" s="8">
        <f t="shared" si="3"/>
        <v>404856832</v>
      </c>
    </row>
    <row r="262" spans="1:22" x14ac:dyDescent="0.25">
      <c r="A262">
        <v>2024</v>
      </c>
      <c r="B262" t="s">
        <v>1036</v>
      </c>
      <c r="C262" t="s">
        <v>1556</v>
      </c>
      <c r="D262" t="s">
        <v>1756</v>
      </c>
      <c r="E262" t="s">
        <v>1756</v>
      </c>
      <c r="F262" t="s">
        <v>1556</v>
      </c>
      <c r="G262" t="s">
        <v>1557</v>
      </c>
      <c r="H262" s="8">
        <f>SUMPRODUCT(SUMIFS(AssessedValuation[100% Residential],AssessedValuation[Dist],$C262:$E262,AssessedValuation[Tif_NonTIF],$A$4))</f>
        <v>4125318508</v>
      </c>
      <c r="I262" s="8">
        <f>SUMPRODUCT(SUMIFS(AssessedValuation[100% Ag Land],AssessedValuation[Dist],$C262:$E262,AssessedValuation[Tif_NonTIF],$A$4))</f>
        <v>9961072</v>
      </c>
      <c r="J262" s="8">
        <f>SUMPRODUCT(SUMIFS(AssessedValuation[100% Ag Building],AssessedValuation[Dist],$C262:$E262,AssessedValuation[Tif_NonTIF],$A$4))</f>
        <v>632710</v>
      </c>
      <c r="K262" s="8">
        <f>SUMPRODUCT(SUMIFS(AssessedValuation[100% Commercial],AssessedValuation[Dist],$C262:$E262,AssessedValuation[Tif_NonTIF],$A$4))</f>
        <v>924728743</v>
      </c>
      <c r="L262" s="8">
        <f>SUMPRODUCT(SUMIFS(AssessedValuation[100% Industrial],AssessedValuation[Dist],$C262:$E262,AssessedValuation[Tif_NonTIF],$A$4))</f>
        <v>82290250</v>
      </c>
      <c r="M262" s="8">
        <f>SUMPRODUCT(SUMIFS(AssessedValuation[100% Reserved],AssessedValuation[Dist],$C262:$E262,AssessedValuation[Tif_NonTIF],$A$4))</f>
        <v>0</v>
      </c>
      <c r="N262" s="8">
        <f>SUMPRODUCT(SUMIFS(AssessedValuation[100% Reserved3],AssessedValuation[Dist],$C262,AssessedValuation[Tif_NonTIF],$A$4))</f>
        <v>0</v>
      </c>
      <c r="O262" s="8">
        <f>SUMPRODUCT(SUMIFS(AssessedValuation[100% Railroads],AssessedValuation[Dist],$C262:$E262,AssessedValuation[Tif_NonTIF],$A$4))</f>
        <v>23555286</v>
      </c>
      <c r="P262" s="8">
        <f>SUMPRODUCT(SUMIFS(AssessedValuation[100% Utilities],AssessedValuation[Dist],$C262:$E262,AssessedValuation[Tif_NonTIF],$A$4))</f>
        <v>10405388</v>
      </c>
      <c r="Q262" s="8">
        <f>SUMPRODUCT(SUMIFS(AssessedValuation[100% Other],AssessedValuation[Dist],$C262:$E262,AssessedValuation[Tif_NonTIF],$A$4))</f>
        <v>4860000</v>
      </c>
      <c r="R262" s="8">
        <f>SUMPRODUCT(SUMIFS(AssessedValuation[100% Gross],AssessedValuation[Dist],$C262:$E262,AssessedValuation[Tif_NonTIF],$A$4))</f>
        <v>5181751957</v>
      </c>
      <c r="S262" s="8">
        <f>SUMPRODUCT(SUMIFS(AssessedValuation[100% Military Exempt],AssessedValuation[Dist],$C262:$E262,AssessedValuation[Tif_NonTIF],$A$4))</f>
        <v>4544267</v>
      </c>
      <c r="T262" s="8">
        <f>SUMPRODUCT(SUMIFS(AssessedValuation[100% Net],AssessedValuation[Dist],$C262:$E262,AssessedValuation[Tif_NonTIF],$A$4))</f>
        <v>5177207690</v>
      </c>
      <c r="U262" s="8">
        <f>SUMPRODUCT(SUMIFS(AssessedValuation[100% Gas &amp; Elec Utilities],AssessedValuation[Dist],$C262:$E262,AssessedValuation[Tif_NonTIF],$A$4))</f>
        <v>318566421</v>
      </c>
      <c r="V262" s="8">
        <f t="shared" si="3"/>
        <v>5495774111</v>
      </c>
    </row>
    <row r="263" spans="1:22" x14ac:dyDescent="0.25">
      <c r="A263">
        <v>2024</v>
      </c>
      <c r="B263" t="s">
        <v>1045</v>
      </c>
      <c r="C263" t="s">
        <v>1558</v>
      </c>
      <c r="D263" t="s">
        <v>1756</v>
      </c>
      <c r="E263" t="s">
        <v>1756</v>
      </c>
      <c r="F263" t="s">
        <v>1558</v>
      </c>
      <c r="G263" t="s">
        <v>1559</v>
      </c>
      <c r="H263" s="8">
        <f>SUMPRODUCT(SUMIFS(AssessedValuation[100% Residential],AssessedValuation[Dist],$C263:$E263,AssessedValuation[Tif_NonTIF],$A$4))</f>
        <v>908347763</v>
      </c>
      <c r="I263" s="8">
        <f>SUMPRODUCT(SUMIFS(AssessedValuation[100% Ag Land],AssessedValuation[Dist],$C263:$E263,AssessedValuation[Tif_NonTIF],$A$4))</f>
        <v>42377200</v>
      </c>
      <c r="J263" s="8">
        <f>SUMPRODUCT(SUMIFS(AssessedValuation[100% Ag Building],AssessedValuation[Dist],$C263:$E263,AssessedValuation[Tif_NonTIF],$A$4))</f>
        <v>2749700</v>
      </c>
      <c r="K263" s="8">
        <f>SUMPRODUCT(SUMIFS(AssessedValuation[100% Commercial],AssessedValuation[Dist],$C263:$E263,AssessedValuation[Tif_NonTIF],$A$4))</f>
        <v>37875804</v>
      </c>
      <c r="L263" s="8">
        <f>SUMPRODUCT(SUMIFS(AssessedValuation[100% Industrial],AssessedValuation[Dist],$C263:$E263,AssessedValuation[Tif_NonTIF],$A$4))</f>
        <v>790642</v>
      </c>
      <c r="M263" s="8">
        <f>SUMPRODUCT(SUMIFS(AssessedValuation[100% Reserved],AssessedValuation[Dist],$C263:$E263,AssessedValuation[Tif_NonTIF],$A$4))</f>
        <v>0</v>
      </c>
      <c r="N263" s="8">
        <f>SUMPRODUCT(SUMIFS(AssessedValuation[100% Reserved3],AssessedValuation[Dist],$C263,AssessedValuation[Tif_NonTIF],$A$4))</f>
        <v>0</v>
      </c>
      <c r="O263" s="8">
        <f>SUMPRODUCT(SUMIFS(AssessedValuation[100% Railroads],AssessedValuation[Dist],$C263:$E263,AssessedValuation[Tif_NonTIF],$A$4))</f>
        <v>0</v>
      </c>
      <c r="P263" s="8">
        <f>SUMPRODUCT(SUMIFS(AssessedValuation[100% Utilities],AssessedValuation[Dist],$C263:$E263,AssessedValuation[Tif_NonTIF],$A$4))</f>
        <v>2411213</v>
      </c>
      <c r="Q263" s="8">
        <f>SUMPRODUCT(SUMIFS(AssessedValuation[100% Other],AssessedValuation[Dist],$C263:$E263,AssessedValuation[Tif_NonTIF],$A$4))</f>
        <v>0</v>
      </c>
      <c r="R263" s="8">
        <f>SUMPRODUCT(SUMIFS(AssessedValuation[100% Gross],AssessedValuation[Dist],$C263:$E263,AssessedValuation[Tif_NonTIF],$A$4))</f>
        <v>994552322</v>
      </c>
      <c r="S263" s="8">
        <f>SUMPRODUCT(SUMIFS(AssessedValuation[100% Military Exempt],AssessedValuation[Dist],$C263:$E263,AssessedValuation[Tif_NonTIF],$A$4))</f>
        <v>502329</v>
      </c>
      <c r="T263" s="8">
        <f>SUMPRODUCT(SUMIFS(AssessedValuation[100% Net],AssessedValuation[Dist],$C263:$E263,AssessedValuation[Tif_NonTIF],$A$4))</f>
        <v>994049993</v>
      </c>
      <c r="U263" s="8">
        <f>SUMPRODUCT(SUMIFS(AssessedValuation[100% Gas &amp; Elec Utilities],AssessedValuation[Dist],$C263:$E263,AssessedValuation[Tif_NonTIF],$A$4))</f>
        <v>63199296</v>
      </c>
      <c r="V263" s="8">
        <f t="shared" si="3"/>
        <v>1057249289</v>
      </c>
    </row>
    <row r="264" spans="1:22" x14ac:dyDescent="0.25">
      <c r="A264">
        <v>2024</v>
      </c>
      <c r="B264" t="s">
        <v>1039</v>
      </c>
      <c r="C264" t="s">
        <v>1560</v>
      </c>
      <c r="D264" t="s">
        <v>1756</v>
      </c>
      <c r="E264" t="s">
        <v>1756</v>
      </c>
      <c r="F264" t="s">
        <v>1560</v>
      </c>
      <c r="G264" t="s">
        <v>1561</v>
      </c>
      <c r="H264" s="8">
        <f>SUMPRODUCT(SUMIFS(AssessedValuation[100% Residential],AssessedValuation[Dist],$C264:$E264,AssessedValuation[Tif_NonTIF],$A$4))</f>
        <v>289386518</v>
      </c>
      <c r="I264" s="8">
        <f>SUMPRODUCT(SUMIFS(AssessedValuation[100% Ag Land],AssessedValuation[Dist],$C264:$E264,AssessedValuation[Tif_NonTIF],$A$4))</f>
        <v>359770450</v>
      </c>
      <c r="J264" s="8">
        <f>SUMPRODUCT(SUMIFS(AssessedValuation[100% Ag Building],AssessedValuation[Dist],$C264:$E264,AssessedValuation[Tif_NonTIF],$A$4))</f>
        <v>15825080</v>
      </c>
      <c r="K264" s="8">
        <f>SUMPRODUCT(SUMIFS(AssessedValuation[100% Commercial],AssessedValuation[Dist],$C264:$E264,AssessedValuation[Tif_NonTIF],$A$4))</f>
        <v>39302177</v>
      </c>
      <c r="L264" s="8">
        <f>SUMPRODUCT(SUMIFS(AssessedValuation[100% Industrial],AssessedValuation[Dist],$C264:$E264,AssessedValuation[Tif_NonTIF],$A$4))</f>
        <v>3464420</v>
      </c>
      <c r="M264" s="8">
        <f>SUMPRODUCT(SUMIFS(AssessedValuation[100% Reserved],AssessedValuation[Dist],$C264:$E264,AssessedValuation[Tif_NonTIF],$A$4))</f>
        <v>0</v>
      </c>
      <c r="N264" s="8">
        <f>SUMPRODUCT(SUMIFS(AssessedValuation[100% Reserved3],AssessedValuation[Dist],$C264,AssessedValuation[Tif_NonTIF],$A$4))</f>
        <v>0</v>
      </c>
      <c r="O264" s="8">
        <f>SUMPRODUCT(SUMIFS(AssessedValuation[100% Railroads],AssessedValuation[Dist],$C264:$E264,AssessedValuation[Tif_NonTIF],$A$4))</f>
        <v>4930125</v>
      </c>
      <c r="P264" s="8">
        <f>SUMPRODUCT(SUMIFS(AssessedValuation[100% Utilities],AssessedValuation[Dist],$C264:$E264,AssessedValuation[Tif_NonTIF],$A$4))</f>
        <v>49289457</v>
      </c>
      <c r="Q264" s="8">
        <f>SUMPRODUCT(SUMIFS(AssessedValuation[100% Other],AssessedValuation[Dist],$C264:$E264,AssessedValuation[Tif_NonTIF],$A$4))</f>
        <v>0</v>
      </c>
      <c r="R264" s="8">
        <f>SUMPRODUCT(SUMIFS(AssessedValuation[100% Gross],AssessedValuation[Dist],$C264:$E264,AssessedValuation[Tif_NonTIF],$A$4))</f>
        <v>761968227</v>
      </c>
      <c r="S264" s="8">
        <f>SUMPRODUCT(SUMIFS(AssessedValuation[100% Military Exempt],AssessedValuation[Dist],$C264:$E264,AssessedValuation[Tif_NonTIF],$A$4))</f>
        <v>523547</v>
      </c>
      <c r="T264" s="8">
        <f>SUMPRODUCT(SUMIFS(AssessedValuation[100% Net],AssessedValuation[Dist],$C264:$E264,AssessedValuation[Tif_NonTIF],$A$4))</f>
        <v>761444680</v>
      </c>
      <c r="U264" s="8">
        <f>SUMPRODUCT(SUMIFS(AssessedValuation[100% Gas &amp; Elec Utilities],AssessedValuation[Dist],$C264:$E264,AssessedValuation[Tif_NonTIF],$A$4))</f>
        <v>36001843</v>
      </c>
      <c r="V264" s="8">
        <f t="shared" ref="V264:V327" si="4">SUM(T264:U264)</f>
        <v>797446523</v>
      </c>
    </row>
    <row r="265" spans="1:22" x14ac:dyDescent="0.25">
      <c r="A265">
        <v>2024</v>
      </c>
      <c r="B265" t="s">
        <v>1039</v>
      </c>
      <c r="C265" t="s">
        <v>1562</v>
      </c>
      <c r="D265" t="s">
        <v>1756</v>
      </c>
      <c r="E265" t="s">
        <v>1756</v>
      </c>
      <c r="F265" t="s">
        <v>1562</v>
      </c>
      <c r="G265" t="s">
        <v>1563</v>
      </c>
      <c r="H265" s="8">
        <f>SUMPRODUCT(SUMIFS(AssessedValuation[100% Residential],AssessedValuation[Dist],$C265:$E265,AssessedValuation[Tif_NonTIF],$A$4))</f>
        <v>210713843</v>
      </c>
      <c r="I265" s="8">
        <f>SUMPRODUCT(SUMIFS(AssessedValuation[100% Ag Land],AssessedValuation[Dist],$C265:$E265,AssessedValuation[Tif_NonTIF],$A$4))</f>
        <v>180632573</v>
      </c>
      <c r="J265" s="8">
        <f>SUMPRODUCT(SUMIFS(AssessedValuation[100% Ag Building],AssessedValuation[Dist],$C265:$E265,AssessedValuation[Tif_NonTIF],$A$4))</f>
        <v>5132461</v>
      </c>
      <c r="K265" s="8">
        <f>SUMPRODUCT(SUMIFS(AssessedValuation[100% Commercial],AssessedValuation[Dist],$C265:$E265,AssessedValuation[Tif_NonTIF],$A$4))</f>
        <v>31839777</v>
      </c>
      <c r="L265" s="8">
        <f>SUMPRODUCT(SUMIFS(AssessedValuation[100% Industrial],AssessedValuation[Dist],$C265:$E265,AssessedValuation[Tif_NonTIF],$A$4))</f>
        <v>30589090</v>
      </c>
      <c r="M265" s="8">
        <f>SUMPRODUCT(SUMIFS(AssessedValuation[100% Reserved],AssessedValuation[Dist],$C265:$E265,AssessedValuation[Tif_NonTIF],$A$4))</f>
        <v>0</v>
      </c>
      <c r="N265" s="8">
        <f>SUMPRODUCT(SUMIFS(AssessedValuation[100% Reserved3],AssessedValuation[Dist],$C265,AssessedValuation[Tif_NonTIF],$A$4))</f>
        <v>0</v>
      </c>
      <c r="O265" s="8">
        <f>SUMPRODUCT(SUMIFS(AssessedValuation[100% Railroads],AssessedValuation[Dist],$C265:$E265,AssessedValuation[Tif_NonTIF],$A$4))</f>
        <v>16068185</v>
      </c>
      <c r="P265" s="8">
        <f>SUMPRODUCT(SUMIFS(AssessedValuation[100% Utilities],AssessedValuation[Dist],$C265:$E265,AssessedValuation[Tif_NonTIF],$A$4))</f>
        <v>1329859</v>
      </c>
      <c r="Q265" s="8">
        <f>SUMPRODUCT(SUMIFS(AssessedValuation[100% Other],AssessedValuation[Dist],$C265:$E265,AssessedValuation[Tif_NonTIF],$A$4))</f>
        <v>7370</v>
      </c>
      <c r="R265" s="8">
        <f>SUMPRODUCT(SUMIFS(AssessedValuation[100% Gross],AssessedValuation[Dist],$C265:$E265,AssessedValuation[Tif_NonTIF],$A$4))</f>
        <v>476313158</v>
      </c>
      <c r="S265" s="8">
        <f>SUMPRODUCT(SUMIFS(AssessedValuation[100% Military Exempt],AssessedValuation[Dist],$C265:$E265,AssessedValuation[Tif_NonTIF],$A$4))</f>
        <v>331508</v>
      </c>
      <c r="T265" s="8">
        <f>SUMPRODUCT(SUMIFS(AssessedValuation[100% Net],AssessedValuation[Dist],$C265:$E265,AssessedValuation[Tif_NonTIF],$A$4))</f>
        <v>475981650</v>
      </c>
      <c r="U265" s="8">
        <f>SUMPRODUCT(SUMIFS(AssessedValuation[100% Gas &amp; Elec Utilities],AssessedValuation[Dist],$C265:$E265,AssessedValuation[Tif_NonTIF],$A$4))</f>
        <v>33138728</v>
      </c>
      <c r="V265" s="8">
        <f t="shared" si="4"/>
        <v>509120378</v>
      </c>
    </row>
    <row r="266" spans="1:22" x14ac:dyDescent="0.25">
      <c r="A266">
        <v>2024</v>
      </c>
      <c r="B266" t="s">
        <v>1036</v>
      </c>
      <c r="C266" t="s">
        <v>1564</v>
      </c>
      <c r="D266" t="s">
        <v>1756</v>
      </c>
      <c r="E266" t="s">
        <v>1756</v>
      </c>
      <c r="F266" t="s">
        <v>1734</v>
      </c>
      <c r="G266" t="s">
        <v>1565</v>
      </c>
      <c r="H266" s="8">
        <f>SUMPRODUCT(SUMIFS(AssessedValuation[100% Residential],AssessedValuation[Dist],$C266:$E266,AssessedValuation[Tif_NonTIF],$A$4))</f>
        <v>174482235</v>
      </c>
      <c r="I266" s="8">
        <f>SUMPRODUCT(SUMIFS(AssessedValuation[100% Ag Land],AssessedValuation[Dist],$C266:$E266,AssessedValuation[Tif_NonTIF],$A$4))</f>
        <v>301319353</v>
      </c>
      <c r="J266" s="8">
        <f>SUMPRODUCT(SUMIFS(AssessedValuation[100% Ag Building],AssessedValuation[Dist],$C266:$E266,AssessedValuation[Tif_NonTIF],$A$4))</f>
        <v>19709642</v>
      </c>
      <c r="K266" s="8">
        <f>SUMPRODUCT(SUMIFS(AssessedValuation[100% Commercial],AssessedValuation[Dist],$C266:$E266,AssessedValuation[Tif_NonTIF],$A$4))</f>
        <v>32211237</v>
      </c>
      <c r="L266" s="8">
        <f>SUMPRODUCT(SUMIFS(AssessedValuation[100% Industrial],AssessedValuation[Dist],$C266:$E266,AssessedValuation[Tif_NonTIF],$A$4))</f>
        <v>242196453</v>
      </c>
      <c r="M266" s="8">
        <f>SUMPRODUCT(SUMIFS(AssessedValuation[100% Reserved],AssessedValuation[Dist],$C266:$E266,AssessedValuation[Tif_NonTIF],$A$4))</f>
        <v>0</v>
      </c>
      <c r="N266" s="8">
        <f>SUMPRODUCT(SUMIFS(AssessedValuation[100% Reserved3],AssessedValuation[Dist],$C266,AssessedValuation[Tif_NonTIF],$A$4))</f>
        <v>0</v>
      </c>
      <c r="O266" s="8">
        <f>SUMPRODUCT(SUMIFS(AssessedValuation[100% Railroads],AssessedValuation[Dist],$C266:$E266,AssessedValuation[Tif_NonTIF],$A$4))</f>
        <v>0</v>
      </c>
      <c r="P266" s="8">
        <f>SUMPRODUCT(SUMIFS(AssessedValuation[100% Utilities],AssessedValuation[Dist],$C266:$E266,AssessedValuation[Tif_NonTIF],$A$4))</f>
        <v>56590004</v>
      </c>
      <c r="Q266" s="8">
        <f>SUMPRODUCT(SUMIFS(AssessedValuation[100% Other],AssessedValuation[Dist],$C266:$E266,AssessedValuation[Tif_NonTIF],$A$4))</f>
        <v>0</v>
      </c>
      <c r="R266" s="8">
        <f>SUMPRODUCT(SUMIFS(AssessedValuation[100% Gross],AssessedValuation[Dist],$C266:$E266,AssessedValuation[Tif_NonTIF],$A$4))</f>
        <v>826508924</v>
      </c>
      <c r="S266" s="8">
        <f>SUMPRODUCT(SUMIFS(AssessedValuation[100% Military Exempt],AssessedValuation[Dist],$C266:$E266,AssessedValuation[Tif_NonTIF],$A$4))</f>
        <v>388920</v>
      </c>
      <c r="T266" s="8">
        <f>SUMPRODUCT(SUMIFS(AssessedValuation[100% Net],AssessedValuation[Dist],$C266:$E266,AssessedValuation[Tif_NonTIF],$A$4))</f>
        <v>826120004</v>
      </c>
      <c r="U266" s="8">
        <f>SUMPRODUCT(SUMIFS(AssessedValuation[100% Gas &amp; Elec Utilities],AssessedValuation[Dist],$C266:$E266,AssessedValuation[Tif_NonTIF],$A$4))</f>
        <v>23932545</v>
      </c>
      <c r="V266" s="8">
        <f t="shared" si="4"/>
        <v>850052549</v>
      </c>
    </row>
    <row r="267" spans="1:22" x14ac:dyDescent="0.25">
      <c r="A267">
        <v>2024</v>
      </c>
      <c r="B267" t="s">
        <v>1033</v>
      </c>
      <c r="C267" t="s">
        <v>1566</v>
      </c>
      <c r="D267" t="s">
        <v>1756</v>
      </c>
      <c r="E267" t="s">
        <v>1756</v>
      </c>
      <c r="F267" t="s">
        <v>1566</v>
      </c>
      <c r="G267" t="s">
        <v>1567</v>
      </c>
      <c r="H267" s="8">
        <f>SUMPRODUCT(SUMIFS(AssessedValuation[100% Residential],AssessedValuation[Dist],$C267:$E267,AssessedValuation[Tif_NonTIF],$A$4))</f>
        <v>62829700</v>
      </c>
      <c r="I267" s="8">
        <f>SUMPRODUCT(SUMIFS(AssessedValuation[100% Ag Land],AssessedValuation[Dist],$C267:$E267,AssessedValuation[Tif_NonTIF],$A$4))</f>
        <v>87902610</v>
      </c>
      <c r="J267" s="8">
        <f>SUMPRODUCT(SUMIFS(AssessedValuation[100% Ag Building],AssessedValuation[Dist],$C267:$E267,AssessedValuation[Tif_NonTIF],$A$4))</f>
        <v>3999010</v>
      </c>
      <c r="K267" s="8">
        <f>SUMPRODUCT(SUMIFS(AssessedValuation[100% Commercial],AssessedValuation[Dist],$C267:$E267,AssessedValuation[Tif_NonTIF],$A$4))</f>
        <v>3613640</v>
      </c>
      <c r="L267" s="8">
        <f>SUMPRODUCT(SUMIFS(AssessedValuation[100% Industrial],AssessedValuation[Dist],$C267:$E267,AssessedValuation[Tif_NonTIF],$A$4))</f>
        <v>1210080</v>
      </c>
      <c r="M267" s="8">
        <f>SUMPRODUCT(SUMIFS(AssessedValuation[100% Reserved],AssessedValuation[Dist],$C267:$E267,AssessedValuation[Tif_NonTIF],$A$4))</f>
        <v>0</v>
      </c>
      <c r="N267" s="8">
        <f>SUMPRODUCT(SUMIFS(AssessedValuation[100% Reserved3],AssessedValuation[Dist],$C267,AssessedValuation[Tif_NonTIF],$A$4))</f>
        <v>0</v>
      </c>
      <c r="O267" s="8">
        <f>SUMPRODUCT(SUMIFS(AssessedValuation[100% Railroads],AssessedValuation[Dist],$C267:$E267,AssessedValuation[Tif_NonTIF],$A$4))</f>
        <v>0</v>
      </c>
      <c r="P267" s="8">
        <f>SUMPRODUCT(SUMIFS(AssessedValuation[100% Utilities],AssessedValuation[Dist],$C267:$E267,AssessedValuation[Tif_NonTIF],$A$4))</f>
        <v>3261262</v>
      </c>
      <c r="Q267" s="8">
        <f>SUMPRODUCT(SUMIFS(AssessedValuation[100% Other],AssessedValuation[Dist],$C267:$E267,AssessedValuation[Tif_NonTIF],$A$4))</f>
        <v>0</v>
      </c>
      <c r="R267" s="8">
        <f>SUMPRODUCT(SUMIFS(AssessedValuation[100% Gross],AssessedValuation[Dist],$C267:$E267,AssessedValuation[Tif_NonTIF],$A$4))</f>
        <v>162816302</v>
      </c>
      <c r="S267" s="8">
        <f>SUMPRODUCT(SUMIFS(AssessedValuation[100% Military Exempt],AssessedValuation[Dist],$C267:$E267,AssessedValuation[Tif_NonTIF],$A$4))</f>
        <v>120380</v>
      </c>
      <c r="T267" s="8">
        <f>SUMPRODUCT(SUMIFS(AssessedValuation[100% Net],AssessedValuation[Dist],$C267:$E267,AssessedValuation[Tif_NonTIF],$A$4))</f>
        <v>162695922</v>
      </c>
      <c r="U267" s="8">
        <f>SUMPRODUCT(SUMIFS(AssessedValuation[100% Gas &amp; Elec Utilities],AssessedValuation[Dist],$C267:$E267,AssessedValuation[Tif_NonTIF],$A$4))</f>
        <v>24287836</v>
      </c>
      <c r="V267" s="8">
        <f t="shared" si="4"/>
        <v>186983758</v>
      </c>
    </row>
    <row r="268" spans="1:22" x14ac:dyDescent="0.25">
      <c r="A268">
        <v>2024</v>
      </c>
      <c r="B268" t="s">
        <v>1031</v>
      </c>
      <c r="C268" t="s">
        <v>1568</v>
      </c>
      <c r="D268" t="s">
        <v>1756</v>
      </c>
      <c r="E268" t="s">
        <v>1756</v>
      </c>
      <c r="F268" t="s">
        <v>1568</v>
      </c>
      <c r="G268" t="s">
        <v>1569</v>
      </c>
      <c r="H268" s="8">
        <f>SUMPRODUCT(SUMIFS(AssessedValuation[100% Residential],AssessedValuation[Dist],$C268:$E268,AssessedValuation[Tif_NonTIF],$A$4))</f>
        <v>329602660</v>
      </c>
      <c r="I268" s="8">
        <f>SUMPRODUCT(SUMIFS(AssessedValuation[100% Ag Land],AssessedValuation[Dist],$C268:$E268,AssessedValuation[Tif_NonTIF],$A$4))</f>
        <v>165923120</v>
      </c>
      <c r="J268" s="8">
        <f>SUMPRODUCT(SUMIFS(AssessedValuation[100% Ag Building],AssessedValuation[Dist],$C268:$E268,AssessedValuation[Tif_NonTIF],$A$4))</f>
        <v>5719120</v>
      </c>
      <c r="K268" s="8">
        <f>SUMPRODUCT(SUMIFS(AssessedValuation[100% Commercial],AssessedValuation[Dist],$C268:$E268,AssessedValuation[Tif_NonTIF],$A$4))</f>
        <v>53328217</v>
      </c>
      <c r="L268" s="8">
        <f>SUMPRODUCT(SUMIFS(AssessedValuation[100% Industrial],AssessedValuation[Dist],$C268:$E268,AssessedValuation[Tif_NonTIF],$A$4))</f>
        <v>13461334</v>
      </c>
      <c r="M268" s="8">
        <f>SUMPRODUCT(SUMIFS(AssessedValuation[100% Reserved],AssessedValuation[Dist],$C268:$E268,AssessedValuation[Tif_NonTIF],$A$4))</f>
        <v>0</v>
      </c>
      <c r="N268" s="8">
        <f>SUMPRODUCT(SUMIFS(AssessedValuation[100% Reserved3],AssessedValuation[Dist],$C268,AssessedValuation[Tif_NonTIF],$A$4))</f>
        <v>0</v>
      </c>
      <c r="O268" s="8">
        <f>SUMPRODUCT(SUMIFS(AssessedValuation[100% Railroads],AssessedValuation[Dist],$C268:$E268,AssessedValuation[Tif_NonTIF],$A$4))</f>
        <v>24868962</v>
      </c>
      <c r="P268" s="8">
        <f>SUMPRODUCT(SUMIFS(AssessedValuation[100% Utilities],AssessedValuation[Dist],$C268:$E268,AssessedValuation[Tif_NonTIF],$A$4))</f>
        <v>13588332</v>
      </c>
      <c r="Q268" s="8">
        <f>SUMPRODUCT(SUMIFS(AssessedValuation[100% Other],AssessedValuation[Dist],$C268:$E268,AssessedValuation[Tif_NonTIF],$A$4))</f>
        <v>0</v>
      </c>
      <c r="R268" s="8">
        <f>SUMPRODUCT(SUMIFS(AssessedValuation[100% Gross],AssessedValuation[Dist],$C268:$E268,AssessedValuation[Tif_NonTIF],$A$4))</f>
        <v>606491745</v>
      </c>
      <c r="S268" s="8">
        <f>SUMPRODUCT(SUMIFS(AssessedValuation[100% Military Exempt],AssessedValuation[Dist],$C268:$E268,AssessedValuation[Tif_NonTIF],$A$4))</f>
        <v>598196</v>
      </c>
      <c r="T268" s="8">
        <f>SUMPRODUCT(SUMIFS(AssessedValuation[100% Net],AssessedValuation[Dist],$C268:$E268,AssessedValuation[Tif_NonTIF],$A$4))</f>
        <v>605893549</v>
      </c>
      <c r="U268" s="8">
        <f>SUMPRODUCT(SUMIFS(AssessedValuation[100% Gas &amp; Elec Utilities],AssessedValuation[Dist],$C268:$E268,AssessedValuation[Tif_NonTIF],$A$4))</f>
        <v>82198961</v>
      </c>
      <c r="V268" s="8">
        <f t="shared" si="4"/>
        <v>688092510</v>
      </c>
    </row>
    <row r="269" spans="1:22" x14ac:dyDescent="0.25">
      <c r="A269">
        <v>2024</v>
      </c>
      <c r="B269" t="s">
        <v>1054</v>
      </c>
      <c r="C269" t="s">
        <v>1570</v>
      </c>
      <c r="D269" t="s">
        <v>1756</v>
      </c>
      <c r="E269" t="s">
        <v>1756</v>
      </c>
      <c r="F269" t="s">
        <v>1570</v>
      </c>
      <c r="G269" t="s">
        <v>1571</v>
      </c>
      <c r="H269" s="8">
        <f>SUMPRODUCT(SUMIFS(AssessedValuation[100% Residential],AssessedValuation[Dist],$C269:$E269,AssessedValuation[Tif_NonTIF],$A$4))</f>
        <v>268067637</v>
      </c>
      <c r="I269" s="8">
        <f>SUMPRODUCT(SUMIFS(AssessedValuation[100% Ag Land],AssessedValuation[Dist],$C269:$E269,AssessedValuation[Tif_NonTIF],$A$4))</f>
        <v>116880280</v>
      </c>
      <c r="J269" s="8">
        <f>SUMPRODUCT(SUMIFS(AssessedValuation[100% Ag Building],AssessedValuation[Dist],$C269:$E269,AssessedValuation[Tif_NonTIF],$A$4))</f>
        <v>10683870</v>
      </c>
      <c r="K269" s="8">
        <f>SUMPRODUCT(SUMIFS(AssessedValuation[100% Commercial],AssessedValuation[Dist],$C269:$E269,AssessedValuation[Tif_NonTIF],$A$4))</f>
        <v>25970853</v>
      </c>
      <c r="L269" s="8">
        <f>SUMPRODUCT(SUMIFS(AssessedValuation[100% Industrial],AssessedValuation[Dist],$C269:$E269,AssessedValuation[Tif_NonTIF],$A$4))</f>
        <v>1138020</v>
      </c>
      <c r="M269" s="8">
        <f>SUMPRODUCT(SUMIFS(AssessedValuation[100% Reserved],AssessedValuation[Dist],$C269:$E269,AssessedValuation[Tif_NonTIF],$A$4))</f>
        <v>0</v>
      </c>
      <c r="N269" s="8">
        <f>SUMPRODUCT(SUMIFS(AssessedValuation[100% Reserved3],AssessedValuation[Dist],$C269,AssessedValuation[Tif_NonTIF],$A$4))</f>
        <v>0</v>
      </c>
      <c r="O269" s="8">
        <f>SUMPRODUCT(SUMIFS(AssessedValuation[100% Railroads],AssessedValuation[Dist],$C269:$E269,AssessedValuation[Tif_NonTIF],$A$4))</f>
        <v>3728978</v>
      </c>
      <c r="P269" s="8">
        <f>SUMPRODUCT(SUMIFS(AssessedValuation[100% Utilities],AssessedValuation[Dist],$C269:$E269,AssessedValuation[Tif_NonTIF],$A$4))</f>
        <v>1277968</v>
      </c>
      <c r="Q269" s="8">
        <f>SUMPRODUCT(SUMIFS(AssessedValuation[100% Other],AssessedValuation[Dist],$C269:$E269,AssessedValuation[Tif_NonTIF],$A$4))</f>
        <v>0</v>
      </c>
      <c r="R269" s="8">
        <f>SUMPRODUCT(SUMIFS(AssessedValuation[100% Gross],AssessedValuation[Dist],$C269:$E269,AssessedValuation[Tif_NonTIF],$A$4))</f>
        <v>427747606</v>
      </c>
      <c r="S269" s="8">
        <f>SUMPRODUCT(SUMIFS(AssessedValuation[100% Military Exempt],AssessedValuation[Dist],$C269:$E269,AssessedValuation[Tif_NonTIF],$A$4))</f>
        <v>338916</v>
      </c>
      <c r="T269" s="8">
        <f>SUMPRODUCT(SUMIFS(AssessedValuation[100% Net],AssessedValuation[Dist],$C269:$E269,AssessedValuation[Tif_NonTIF],$A$4))</f>
        <v>427408690</v>
      </c>
      <c r="U269" s="8">
        <f>SUMPRODUCT(SUMIFS(AssessedValuation[100% Gas &amp; Elec Utilities],AssessedValuation[Dist],$C269:$E269,AssessedValuation[Tif_NonTIF],$A$4))</f>
        <v>20376803</v>
      </c>
      <c r="V269" s="8">
        <f t="shared" si="4"/>
        <v>447785493</v>
      </c>
    </row>
    <row r="270" spans="1:22" x14ac:dyDescent="0.25">
      <c r="A270">
        <v>2024</v>
      </c>
      <c r="B270" t="s">
        <v>1026</v>
      </c>
      <c r="C270" t="s">
        <v>1572</v>
      </c>
      <c r="D270" t="s">
        <v>1756</v>
      </c>
      <c r="E270" t="s">
        <v>1756</v>
      </c>
      <c r="F270" t="s">
        <v>1572</v>
      </c>
      <c r="G270" t="s">
        <v>1573</v>
      </c>
      <c r="H270" s="8">
        <f>SUMPRODUCT(SUMIFS(AssessedValuation[100% Residential],AssessedValuation[Dist],$C270:$E270,AssessedValuation[Tif_NonTIF],$A$4))</f>
        <v>3260633390</v>
      </c>
      <c r="I270" s="8">
        <f>SUMPRODUCT(SUMIFS(AssessedValuation[100% Ag Land],AssessedValuation[Dist],$C270:$E270,AssessedValuation[Tif_NonTIF],$A$4))</f>
        <v>46977138</v>
      </c>
      <c r="J270" s="8">
        <f>SUMPRODUCT(SUMIFS(AssessedValuation[100% Ag Building],AssessedValuation[Dist],$C270:$E270,AssessedValuation[Tif_NonTIF],$A$4))</f>
        <v>2470350</v>
      </c>
      <c r="K270" s="8">
        <f>SUMPRODUCT(SUMIFS(AssessedValuation[100% Commercial],AssessedValuation[Dist],$C270:$E270,AssessedValuation[Tif_NonTIF],$A$4))</f>
        <v>462825257</v>
      </c>
      <c r="L270" s="8">
        <f>SUMPRODUCT(SUMIFS(AssessedValuation[100% Industrial],AssessedValuation[Dist],$C270:$E270,AssessedValuation[Tif_NonTIF],$A$4))</f>
        <v>15560877</v>
      </c>
      <c r="M270" s="8">
        <f>SUMPRODUCT(SUMIFS(AssessedValuation[100% Reserved],AssessedValuation[Dist],$C270:$E270,AssessedValuation[Tif_NonTIF],$A$4))</f>
        <v>0</v>
      </c>
      <c r="N270" s="8">
        <f>SUMPRODUCT(SUMIFS(AssessedValuation[100% Reserved3],AssessedValuation[Dist],$C270,AssessedValuation[Tif_NonTIF],$A$4))</f>
        <v>0</v>
      </c>
      <c r="O270" s="8">
        <f>SUMPRODUCT(SUMIFS(AssessedValuation[100% Railroads],AssessedValuation[Dist],$C270:$E270,AssessedValuation[Tif_NonTIF],$A$4))</f>
        <v>16065512</v>
      </c>
      <c r="P270" s="8">
        <f>SUMPRODUCT(SUMIFS(AssessedValuation[100% Utilities],AssessedValuation[Dist],$C270:$E270,AssessedValuation[Tif_NonTIF],$A$4))</f>
        <v>116294295</v>
      </c>
      <c r="Q270" s="8">
        <f>SUMPRODUCT(SUMIFS(AssessedValuation[100% Other],AssessedValuation[Dist],$C270:$E270,AssessedValuation[Tif_NonTIF],$A$4))</f>
        <v>0</v>
      </c>
      <c r="R270" s="8">
        <f>SUMPRODUCT(SUMIFS(AssessedValuation[100% Gross],AssessedValuation[Dist],$C270:$E270,AssessedValuation[Tif_NonTIF],$A$4))</f>
        <v>3920826819</v>
      </c>
      <c r="S270" s="8">
        <f>SUMPRODUCT(SUMIFS(AssessedValuation[100% Military Exempt],AssessedValuation[Dist],$C270:$E270,AssessedValuation[Tif_NonTIF],$A$4))</f>
        <v>2477976</v>
      </c>
      <c r="T270" s="8">
        <f>SUMPRODUCT(SUMIFS(AssessedValuation[100% Net],AssessedValuation[Dist],$C270:$E270,AssessedValuation[Tif_NonTIF],$A$4))</f>
        <v>3918348843</v>
      </c>
      <c r="U270" s="8">
        <f>SUMPRODUCT(SUMIFS(AssessedValuation[100% Gas &amp; Elec Utilities],AssessedValuation[Dist],$C270:$E270,AssessedValuation[Tif_NonTIF],$A$4))</f>
        <v>809583118</v>
      </c>
      <c r="V270" s="8">
        <f t="shared" si="4"/>
        <v>4727931961</v>
      </c>
    </row>
    <row r="271" spans="1:22" x14ac:dyDescent="0.25">
      <c r="A271">
        <v>2024</v>
      </c>
      <c r="B271" t="s">
        <v>1026</v>
      </c>
      <c r="C271" t="s">
        <v>1574</v>
      </c>
      <c r="D271" t="s">
        <v>1756</v>
      </c>
      <c r="E271" t="s">
        <v>1756</v>
      </c>
      <c r="F271" t="s">
        <v>1574</v>
      </c>
      <c r="G271" t="s">
        <v>1575</v>
      </c>
      <c r="H271" s="8">
        <f>SUMPRODUCT(SUMIFS(AssessedValuation[100% Residential],AssessedValuation[Dist],$C271:$E271,AssessedValuation[Tif_NonTIF],$A$4))</f>
        <v>197257922</v>
      </c>
      <c r="I271" s="8">
        <f>SUMPRODUCT(SUMIFS(AssessedValuation[100% Ag Land],AssessedValuation[Dist],$C271:$E271,AssessedValuation[Tif_NonTIF],$A$4))</f>
        <v>60923158</v>
      </c>
      <c r="J271" s="8">
        <f>SUMPRODUCT(SUMIFS(AssessedValuation[100% Ag Building],AssessedValuation[Dist],$C271:$E271,AssessedValuation[Tif_NonTIF],$A$4))</f>
        <v>1686995</v>
      </c>
      <c r="K271" s="8">
        <f>SUMPRODUCT(SUMIFS(AssessedValuation[100% Commercial],AssessedValuation[Dist],$C271:$E271,AssessedValuation[Tif_NonTIF],$A$4))</f>
        <v>4576200</v>
      </c>
      <c r="L271" s="8">
        <f>SUMPRODUCT(SUMIFS(AssessedValuation[100% Industrial],AssessedValuation[Dist],$C271:$E271,AssessedValuation[Tif_NonTIF],$A$4))</f>
        <v>1143600</v>
      </c>
      <c r="M271" s="8">
        <f>SUMPRODUCT(SUMIFS(AssessedValuation[100% Reserved],AssessedValuation[Dist],$C271:$E271,AssessedValuation[Tif_NonTIF],$A$4))</f>
        <v>0</v>
      </c>
      <c r="N271" s="8">
        <f>SUMPRODUCT(SUMIFS(AssessedValuation[100% Reserved3],AssessedValuation[Dist],$C271,AssessedValuation[Tif_NonTIF],$A$4))</f>
        <v>0</v>
      </c>
      <c r="O271" s="8">
        <f>SUMPRODUCT(SUMIFS(AssessedValuation[100% Railroads],AssessedValuation[Dist],$C271:$E271,AssessedValuation[Tif_NonTIF],$A$4))</f>
        <v>0</v>
      </c>
      <c r="P271" s="8">
        <f>SUMPRODUCT(SUMIFS(AssessedValuation[100% Utilities],AssessedValuation[Dist],$C271:$E271,AssessedValuation[Tif_NonTIF],$A$4))</f>
        <v>3974924</v>
      </c>
      <c r="Q271" s="8">
        <f>SUMPRODUCT(SUMIFS(AssessedValuation[100% Other],AssessedValuation[Dist],$C271:$E271,AssessedValuation[Tif_NonTIF],$A$4))</f>
        <v>0</v>
      </c>
      <c r="R271" s="8">
        <f>SUMPRODUCT(SUMIFS(AssessedValuation[100% Gross],AssessedValuation[Dist],$C271:$E271,AssessedValuation[Tif_NonTIF],$A$4))</f>
        <v>269562799</v>
      </c>
      <c r="S271" s="8">
        <f>SUMPRODUCT(SUMIFS(AssessedValuation[100% Military Exempt],AssessedValuation[Dist],$C271:$E271,AssessedValuation[Tif_NonTIF],$A$4))</f>
        <v>287060</v>
      </c>
      <c r="T271" s="8">
        <f>SUMPRODUCT(SUMIFS(AssessedValuation[100% Net],AssessedValuation[Dist],$C271:$E271,AssessedValuation[Tif_NonTIF],$A$4))</f>
        <v>269275739</v>
      </c>
      <c r="U271" s="8">
        <f>SUMPRODUCT(SUMIFS(AssessedValuation[100% Gas &amp; Elec Utilities],AssessedValuation[Dist],$C271:$E271,AssessedValuation[Tif_NonTIF],$A$4))</f>
        <v>15244409</v>
      </c>
      <c r="V271" s="8">
        <f t="shared" si="4"/>
        <v>284520148</v>
      </c>
    </row>
    <row r="272" spans="1:22" x14ac:dyDescent="0.25">
      <c r="A272">
        <v>2024</v>
      </c>
      <c r="B272" t="s">
        <v>1039</v>
      </c>
      <c r="C272" t="s">
        <v>1576</v>
      </c>
      <c r="D272" t="s">
        <v>1513</v>
      </c>
      <c r="E272" t="s">
        <v>1756</v>
      </c>
      <c r="F272" t="s">
        <v>1576</v>
      </c>
      <c r="G272" t="s">
        <v>1751</v>
      </c>
      <c r="H272" s="8">
        <f>SUMPRODUCT(SUMIFS(AssessedValuation[100% Residential],AssessedValuation[Dist],$C272:$E272,AssessedValuation[Tif_NonTIF],$A$4))</f>
        <v>307160915</v>
      </c>
      <c r="I272" s="8">
        <f>SUMPRODUCT(SUMIFS(AssessedValuation[100% Ag Land],AssessedValuation[Dist],$C272:$E272,AssessedValuation[Tif_NonTIF],$A$4))</f>
        <v>405180136</v>
      </c>
      <c r="J272" s="8">
        <f>SUMPRODUCT(SUMIFS(AssessedValuation[100% Ag Building],AssessedValuation[Dist],$C272:$E272,AssessedValuation[Tif_NonTIF],$A$4))</f>
        <v>20607554</v>
      </c>
      <c r="K272" s="8">
        <f>SUMPRODUCT(SUMIFS(AssessedValuation[100% Commercial],AssessedValuation[Dist],$C272:$E272,AssessedValuation[Tif_NonTIF],$A$4))</f>
        <v>60695426</v>
      </c>
      <c r="L272" s="8">
        <f>SUMPRODUCT(SUMIFS(AssessedValuation[100% Industrial],AssessedValuation[Dist],$C272:$E272,AssessedValuation[Tif_NonTIF],$A$4))</f>
        <v>84982659</v>
      </c>
      <c r="M272" s="8">
        <f>SUMPRODUCT(SUMIFS(AssessedValuation[100% Reserved],AssessedValuation[Dist],$C272:$E272,AssessedValuation[Tif_NonTIF],$A$4))</f>
        <v>0</v>
      </c>
      <c r="N272" s="8">
        <f>SUMPRODUCT(SUMIFS(AssessedValuation[100% Reserved3],AssessedValuation[Dist],$C272,AssessedValuation[Tif_NonTIF],$A$4))</f>
        <v>0</v>
      </c>
      <c r="O272" s="8">
        <f>SUMPRODUCT(SUMIFS(AssessedValuation[100% Railroads],AssessedValuation[Dist],$C272:$E272,AssessedValuation[Tif_NonTIF],$A$4))</f>
        <v>39628238</v>
      </c>
      <c r="P272" s="8">
        <f>SUMPRODUCT(SUMIFS(AssessedValuation[100% Utilities],AssessedValuation[Dist],$C272:$E272,AssessedValuation[Tif_NonTIF],$A$4))</f>
        <v>128597095</v>
      </c>
      <c r="Q272" s="8">
        <f>SUMPRODUCT(SUMIFS(AssessedValuation[100% Other],AssessedValuation[Dist],$C272:$E272,AssessedValuation[Tif_NonTIF],$A$4))</f>
        <v>92233</v>
      </c>
      <c r="R272" s="8">
        <f>SUMPRODUCT(SUMIFS(AssessedValuation[100% Gross],AssessedValuation[Dist],$C272:$E272,AssessedValuation[Tif_NonTIF],$A$4))</f>
        <v>1046944256</v>
      </c>
      <c r="S272" s="8">
        <f>SUMPRODUCT(SUMIFS(AssessedValuation[100% Military Exempt],AssessedValuation[Dist],$C272:$E272,AssessedValuation[Tif_NonTIF],$A$4))</f>
        <v>601032</v>
      </c>
      <c r="T272" s="8">
        <f>SUMPRODUCT(SUMIFS(AssessedValuation[100% Net],AssessedValuation[Dist],$C272:$E272,AssessedValuation[Tif_NonTIF],$A$4))</f>
        <v>1046343224</v>
      </c>
      <c r="U272" s="8">
        <f>SUMPRODUCT(SUMIFS(AssessedValuation[100% Gas &amp; Elec Utilities],AssessedValuation[Dist],$C272:$E272,AssessedValuation[Tif_NonTIF],$A$4))</f>
        <v>69135721</v>
      </c>
      <c r="V272" s="8">
        <f t="shared" si="4"/>
        <v>1115478945</v>
      </c>
    </row>
    <row r="273" spans="1:22" x14ac:dyDescent="0.25">
      <c r="A273">
        <v>2024</v>
      </c>
      <c r="B273" t="s">
        <v>1039</v>
      </c>
      <c r="C273" t="s">
        <v>1577</v>
      </c>
      <c r="D273" t="s">
        <v>1756</v>
      </c>
      <c r="E273" t="s">
        <v>1756</v>
      </c>
      <c r="F273" t="s">
        <v>1577</v>
      </c>
      <c r="G273" t="s">
        <v>1578</v>
      </c>
      <c r="H273" s="8">
        <f>SUMPRODUCT(SUMIFS(AssessedValuation[100% Residential],AssessedValuation[Dist],$C273:$E273,AssessedValuation[Tif_NonTIF],$A$4))</f>
        <v>767161182</v>
      </c>
      <c r="I273" s="8">
        <f>SUMPRODUCT(SUMIFS(AssessedValuation[100% Ag Land],AssessedValuation[Dist],$C273:$E273,AssessedValuation[Tif_NonTIF],$A$4))</f>
        <v>114973960</v>
      </c>
      <c r="J273" s="8">
        <f>SUMPRODUCT(SUMIFS(AssessedValuation[100% Ag Building],AssessedValuation[Dist],$C273:$E273,AssessedValuation[Tif_NonTIF],$A$4))</f>
        <v>4484990</v>
      </c>
      <c r="K273" s="8">
        <f>SUMPRODUCT(SUMIFS(AssessedValuation[100% Commercial],AssessedValuation[Dist],$C273:$E273,AssessedValuation[Tif_NonTIF],$A$4))</f>
        <v>227527669</v>
      </c>
      <c r="L273" s="8">
        <f>SUMPRODUCT(SUMIFS(AssessedValuation[100% Industrial],AssessedValuation[Dist],$C273:$E273,AssessedValuation[Tif_NonTIF],$A$4))</f>
        <v>38189740</v>
      </c>
      <c r="M273" s="8">
        <f>SUMPRODUCT(SUMIFS(AssessedValuation[100% Reserved],AssessedValuation[Dist],$C273:$E273,AssessedValuation[Tif_NonTIF],$A$4))</f>
        <v>0</v>
      </c>
      <c r="N273" s="8">
        <f>SUMPRODUCT(SUMIFS(AssessedValuation[100% Reserved3],AssessedValuation[Dist],$C273,AssessedValuation[Tif_NonTIF],$A$4))</f>
        <v>0</v>
      </c>
      <c r="O273" s="8">
        <f>SUMPRODUCT(SUMIFS(AssessedValuation[100% Railroads],AssessedValuation[Dist],$C273:$E273,AssessedValuation[Tif_NonTIF],$A$4))</f>
        <v>3515250</v>
      </c>
      <c r="P273" s="8">
        <f>SUMPRODUCT(SUMIFS(AssessedValuation[100% Utilities],AssessedValuation[Dist],$C273:$E273,AssessedValuation[Tif_NonTIF],$A$4))</f>
        <v>1140108</v>
      </c>
      <c r="Q273" s="8">
        <f>SUMPRODUCT(SUMIFS(AssessedValuation[100% Other],AssessedValuation[Dist],$C273:$E273,AssessedValuation[Tif_NonTIF],$A$4))</f>
        <v>0</v>
      </c>
      <c r="R273" s="8">
        <f>SUMPRODUCT(SUMIFS(AssessedValuation[100% Gross],AssessedValuation[Dist],$C273:$E273,AssessedValuation[Tif_NonTIF],$A$4))</f>
        <v>1156992899</v>
      </c>
      <c r="S273" s="8">
        <f>SUMPRODUCT(SUMIFS(AssessedValuation[100% Military Exempt],AssessedValuation[Dist],$C273:$E273,AssessedValuation[Tif_NonTIF],$A$4))</f>
        <v>1101014</v>
      </c>
      <c r="T273" s="8">
        <f>SUMPRODUCT(SUMIFS(AssessedValuation[100% Net],AssessedValuation[Dist],$C273:$E273,AssessedValuation[Tif_NonTIF],$A$4))</f>
        <v>1155891885</v>
      </c>
      <c r="U273" s="8">
        <f>SUMPRODUCT(SUMIFS(AssessedValuation[100% Gas &amp; Elec Utilities],AssessedValuation[Dist],$C273:$E273,AssessedValuation[Tif_NonTIF],$A$4))</f>
        <v>67673240</v>
      </c>
      <c r="V273" s="8">
        <f t="shared" si="4"/>
        <v>1223565125</v>
      </c>
    </row>
    <row r="274" spans="1:22" x14ac:dyDescent="0.25">
      <c r="A274">
        <v>2024</v>
      </c>
      <c r="B274" t="s">
        <v>1039</v>
      </c>
      <c r="C274" t="s">
        <v>1579</v>
      </c>
      <c r="D274" t="s">
        <v>1756</v>
      </c>
      <c r="E274" t="s">
        <v>1756</v>
      </c>
      <c r="F274" t="s">
        <v>1579</v>
      </c>
      <c r="G274" t="s">
        <v>1580</v>
      </c>
      <c r="H274" s="8">
        <f>SUMPRODUCT(SUMIFS(AssessedValuation[100% Residential],AssessedValuation[Dist],$C274:$E274,AssessedValuation[Tif_NonTIF],$A$4))</f>
        <v>2087557790</v>
      </c>
      <c r="I274" s="8">
        <f>SUMPRODUCT(SUMIFS(AssessedValuation[100% Ag Land],AssessedValuation[Dist],$C274:$E274,AssessedValuation[Tif_NonTIF],$A$4))</f>
        <v>55880900</v>
      </c>
      <c r="J274" s="8">
        <f>SUMPRODUCT(SUMIFS(AssessedValuation[100% Ag Building],AssessedValuation[Dist],$C274:$E274,AssessedValuation[Tif_NonTIF],$A$4))</f>
        <v>1851300</v>
      </c>
      <c r="K274" s="8">
        <f>SUMPRODUCT(SUMIFS(AssessedValuation[100% Commercial],AssessedValuation[Dist],$C274:$E274,AssessedValuation[Tif_NonTIF],$A$4))</f>
        <v>172142102</v>
      </c>
      <c r="L274" s="8">
        <f>SUMPRODUCT(SUMIFS(AssessedValuation[100% Industrial],AssessedValuation[Dist],$C274:$E274,AssessedValuation[Tif_NonTIF],$A$4))</f>
        <v>46543875</v>
      </c>
      <c r="M274" s="8">
        <f>SUMPRODUCT(SUMIFS(AssessedValuation[100% Reserved],AssessedValuation[Dist],$C274:$E274,AssessedValuation[Tif_NonTIF],$A$4))</f>
        <v>0</v>
      </c>
      <c r="N274" s="8">
        <f>SUMPRODUCT(SUMIFS(AssessedValuation[100% Reserved3],AssessedValuation[Dist],$C274,AssessedValuation[Tif_NonTIF],$A$4))</f>
        <v>0</v>
      </c>
      <c r="O274" s="8">
        <f>SUMPRODUCT(SUMIFS(AssessedValuation[100% Railroads],AssessedValuation[Dist],$C274:$E274,AssessedValuation[Tif_NonTIF],$A$4))</f>
        <v>1700882</v>
      </c>
      <c r="P274" s="8">
        <f>SUMPRODUCT(SUMIFS(AssessedValuation[100% Utilities],AssessedValuation[Dist],$C274:$E274,AssessedValuation[Tif_NonTIF],$A$4))</f>
        <v>927232</v>
      </c>
      <c r="Q274" s="8">
        <f>SUMPRODUCT(SUMIFS(AssessedValuation[100% Other],AssessedValuation[Dist],$C274:$E274,AssessedValuation[Tif_NonTIF],$A$4))</f>
        <v>0</v>
      </c>
      <c r="R274" s="8">
        <f>SUMPRODUCT(SUMIFS(AssessedValuation[100% Gross],AssessedValuation[Dist],$C274:$E274,AssessedValuation[Tif_NonTIF],$A$4))</f>
        <v>2366604081</v>
      </c>
      <c r="S274" s="8">
        <f>SUMPRODUCT(SUMIFS(AssessedValuation[100% Military Exempt],AssessedValuation[Dist],$C274:$E274,AssessedValuation[Tif_NonTIF],$A$4))</f>
        <v>675385</v>
      </c>
      <c r="T274" s="8">
        <f>SUMPRODUCT(SUMIFS(AssessedValuation[100% Net],AssessedValuation[Dist],$C274:$E274,AssessedValuation[Tif_NonTIF],$A$4))</f>
        <v>2365928696</v>
      </c>
      <c r="U274" s="8">
        <f>SUMPRODUCT(SUMIFS(AssessedValuation[100% Gas &amp; Elec Utilities],AssessedValuation[Dist],$C274:$E274,AssessedValuation[Tif_NonTIF],$A$4))</f>
        <v>64517606</v>
      </c>
      <c r="V274" s="8">
        <f t="shared" si="4"/>
        <v>2430446302</v>
      </c>
    </row>
    <row r="275" spans="1:22" x14ac:dyDescent="0.25">
      <c r="A275">
        <v>2024</v>
      </c>
      <c r="B275" t="s">
        <v>1045</v>
      </c>
      <c r="C275" t="s">
        <v>1581</v>
      </c>
      <c r="D275" t="s">
        <v>1756</v>
      </c>
      <c r="E275" t="s">
        <v>1756</v>
      </c>
      <c r="F275" t="s">
        <v>1581</v>
      </c>
      <c r="G275" t="s">
        <v>1582</v>
      </c>
      <c r="H275" s="8">
        <f>SUMPRODUCT(SUMIFS(AssessedValuation[100% Residential],AssessedValuation[Dist],$C275:$E275,AssessedValuation[Tif_NonTIF],$A$4))</f>
        <v>208348995</v>
      </c>
      <c r="I275" s="8">
        <f>SUMPRODUCT(SUMIFS(AssessedValuation[100% Ag Land],AssessedValuation[Dist],$C275:$E275,AssessedValuation[Tif_NonTIF],$A$4))</f>
        <v>52841401</v>
      </c>
      <c r="J275" s="8">
        <f>SUMPRODUCT(SUMIFS(AssessedValuation[100% Ag Building],AssessedValuation[Dist],$C275:$E275,AssessedValuation[Tif_NonTIF],$A$4))</f>
        <v>2353100</v>
      </c>
      <c r="K275" s="8">
        <f>SUMPRODUCT(SUMIFS(AssessedValuation[100% Commercial],AssessedValuation[Dist],$C275:$E275,AssessedValuation[Tif_NonTIF],$A$4))</f>
        <v>8773805</v>
      </c>
      <c r="L275" s="8">
        <f>SUMPRODUCT(SUMIFS(AssessedValuation[100% Industrial],AssessedValuation[Dist],$C275:$E275,AssessedValuation[Tif_NonTIF],$A$4))</f>
        <v>328200</v>
      </c>
      <c r="M275" s="8">
        <f>SUMPRODUCT(SUMIFS(AssessedValuation[100% Reserved],AssessedValuation[Dist],$C275:$E275,AssessedValuation[Tif_NonTIF],$A$4))</f>
        <v>0</v>
      </c>
      <c r="N275" s="8">
        <f>SUMPRODUCT(SUMIFS(AssessedValuation[100% Reserved3],AssessedValuation[Dist],$C275,AssessedValuation[Tif_NonTIF],$A$4))</f>
        <v>0</v>
      </c>
      <c r="O275" s="8">
        <f>SUMPRODUCT(SUMIFS(AssessedValuation[100% Railroads],AssessedValuation[Dist],$C275:$E275,AssessedValuation[Tif_NonTIF],$A$4))</f>
        <v>0</v>
      </c>
      <c r="P275" s="8">
        <f>SUMPRODUCT(SUMIFS(AssessedValuation[100% Utilities],AssessedValuation[Dist],$C275:$E275,AssessedValuation[Tif_NonTIF],$A$4))</f>
        <v>0</v>
      </c>
      <c r="Q275" s="8">
        <f>SUMPRODUCT(SUMIFS(AssessedValuation[100% Other],AssessedValuation[Dist],$C275:$E275,AssessedValuation[Tif_NonTIF],$A$4))</f>
        <v>0</v>
      </c>
      <c r="R275" s="8">
        <f>SUMPRODUCT(SUMIFS(AssessedValuation[100% Gross],AssessedValuation[Dist],$C275:$E275,AssessedValuation[Tif_NonTIF],$A$4))</f>
        <v>272645501</v>
      </c>
      <c r="S275" s="8">
        <f>SUMPRODUCT(SUMIFS(AssessedValuation[100% Military Exempt],AssessedValuation[Dist],$C275:$E275,AssessedValuation[Tif_NonTIF],$A$4))</f>
        <v>216684</v>
      </c>
      <c r="T275" s="8">
        <f>SUMPRODUCT(SUMIFS(AssessedValuation[100% Net],AssessedValuation[Dist],$C275:$E275,AssessedValuation[Tif_NonTIF],$A$4))</f>
        <v>272428817</v>
      </c>
      <c r="U275" s="8">
        <f>SUMPRODUCT(SUMIFS(AssessedValuation[100% Gas &amp; Elec Utilities],AssessedValuation[Dist],$C275:$E275,AssessedValuation[Tif_NonTIF],$A$4))</f>
        <v>23194388</v>
      </c>
      <c r="V275" s="8">
        <f t="shared" si="4"/>
        <v>295623205</v>
      </c>
    </row>
    <row r="276" spans="1:22" x14ac:dyDescent="0.25">
      <c r="A276">
        <v>2024</v>
      </c>
      <c r="B276" t="s">
        <v>1031</v>
      </c>
      <c r="C276" t="s">
        <v>1583</v>
      </c>
      <c r="D276" t="s">
        <v>1756</v>
      </c>
      <c r="E276" t="s">
        <v>1756</v>
      </c>
      <c r="F276" t="s">
        <v>1583</v>
      </c>
      <c r="G276" t="s">
        <v>1584</v>
      </c>
      <c r="H276" s="8">
        <f>SUMPRODUCT(SUMIFS(AssessedValuation[100% Residential],AssessedValuation[Dist],$C276:$E276,AssessedValuation[Tif_NonTIF],$A$4))</f>
        <v>203166499</v>
      </c>
      <c r="I276" s="8">
        <f>SUMPRODUCT(SUMIFS(AssessedValuation[100% Ag Land],AssessedValuation[Dist],$C276:$E276,AssessedValuation[Tif_NonTIF],$A$4))</f>
        <v>192055335</v>
      </c>
      <c r="J276" s="8">
        <f>SUMPRODUCT(SUMIFS(AssessedValuation[100% Ag Building],AssessedValuation[Dist],$C276:$E276,AssessedValuation[Tif_NonTIF],$A$4))</f>
        <v>10901178</v>
      </c>
      <c r="K276" s="8">
        <f>SUMPRODUCT(SUMIFS(AssessedValuation[100% Commercial],AssessedValuation[Dist],$C276:$E276,AssessedValuation[Tif_NonTIF],$A$4))</f>
        <v>18274575</v>
      </c>
      <c r="L276" s="8">
        <f>SUMPRODUCT(SUMIFS(AssessedValuation[100% Industrial],AssessedValuation[Dist],$C276:$E276,AssessedValuation[Tif_NonTIF],$A$4))</f>
        <v>46822880</v>
      </c>
      <c r="M276" s="8">
        <f>SUMPRODUCT(SUMIFS(AssessedValuation[100% Reserved],AssessedValuation[Dist],$C276:$E276,AssessedValuation[Tif_NonTIF],$A$4))</f>
        <v>0</v>
      </c>
      <c r="N276" s="8">
        <f>SUMPRODUCT(SUMIFS(AssessedValuation[100% Reserved3],AssessedValuation[Dist],$C276,AssessedValuation[Tif_NonTIF],$A$4))</f>
        <v>0</v>
      </c>
      <c r="O276" s="8">
        <f>SUMPRODUCT(SUMIFS(AssessedValuation[100% Railroads],AssessedValuation[Dist],$C276:$E276,AssessedValuation[Tif_NonTIF],$A$4))</f>
        <v>9231666</v>
      </c>
      <c r="P276" s="8">
        <f>SUMPRODUCT(SUMIFS(AssessedValuation[100% Utilities],AssessedValuation[Dist],$C276:$E276,AssessedValuation[Tif_NonTIF],$A$4))</f>
        <v>16192339</v>
      </c>
      <c r="Q276" s="8">
        <f>SUMPRODUCT(SUMIFS(AssessedValuation[100% Other],AssessedValuation[Dist],$C276:$E276,AssessedValuation[Tif_NonTIF],$A$4))</f>
        <v>0</v>
      </c>
      <c r="R276" s="8">
        <f>SUMPRODUCT(SUMIFS(AssessedValuation[100% Gross],AssessedValuation[Dist],$C276:$E276,AssessedValuation[Tif_NonTIF],$A$4))</f>
        <v>496644472</v>
      </c>
      <c r="S276" s="8">
        <f>SUMPRODUCT(SUMIFS(AssessedValuation[100% Military Exempt],AssessedValuation[Dist],$C276:$E276,AssessedValuation[Tif_NonTIF],$A$4))</f>
        <v>331508</v>
      </c>
      <c r="T276" s="8">
        <f>SUMPRODUCT(SUMIFS(AssessedValuation[100% Net],AssessedValuation[Dist],$C276:$E276,AssessedValuation[Tif_NonTIF],$A$4))</f>
        <v>496312964</v>
      </c>
      <c r="U276" s="8">
        <f>SUMPRODUCT(SUMIFS(AssessedValuation[100% Gas &amp; Elec Utilities],AssessedValuation[Dist],$C276:$E276,AssessedValuation[Tif_NonTIF],$A$4))</f>
        <v>55811911</v>
      </c>
      <c r="V276" s="8">
        <f t="shared" si="4"/>
        <v>552124875</v>
      </c>
    </row>
    <row r="277" spans="1:22" x14ac:dyDescent="0.25">
      <c r="A277">
        <v>2024</v>
      </c>
      <c r="B277" t="s">
        <v>1033</v>
      </c>
      <c r="C277" t="s">
        <v>1585</v>
      </c>
      <c r="D277" t="s">
        <v>1756</v>
      </c>
      <c r="E277" t="s">
        <v>1756</v>
      </c>
      <c r="F277" t="s">
        <v>1585</v>
      </c>
      <c r="G277" t="s">
        <v>1586</v>
      </c>
      <c r="H277" s="8">
        <f>SUMPRODUCT(SUMIFS(AssessedValuation[100% Residential],AssessedValuation[Dist],$C277:$E277,AssessedValuation[Tif_NonTIF],$A$4))</f>
        <v>53962450</v>
      </c>
      <c r="I277" s="8">
        <f>SUMPRODUCT(SUMIFS(AssessedValuation[100% Ag Land],AssessedValuation[Dist],$C277:$E277,AssessedValuation[Tif_NonTIF],$A$4))</f>
        <v>49393160</v>
      </c>
      <c r="J277" s="8">
        <f>SUMPRODUCT(SUMIFS(AssessedValuation[100% Ag Building],AssessedValuation[Dist],$C277:$E277,AssessedValuation[Tif_NonTIF],$A$4))</f>
        <v>1749620</v>
      </c>
      <c r="K277" s="8">
        <f>SUMPRODUCT(SUMIFS(AssessedValuation[100% Commercial],AssessedValuation[Dist],$C277:$E277,AssessedValuation[Tif_NonTIF],$A$4))</f>
        <v>3320390</v>
      </c>
      <c r="L277" s="8">
        <f>SUMPRODUCT(SUMIFS(AssessedValuation[100% Industrial],AssessedValuation[Dist],$C277:$E277,AssessedValuation[Tif_NonTIF],$A$4))</f>
        <v>0</v>
      </c>
      <c r="M277" s="8">
        <f>SUMPRODUCT(SUMIFS(AssessedValuation[100% Reserved],AssessedValuation[Dist],$C277:$E277,AssessedValuation[Tif_NonTIF],$A$4))</f>
        <v>0</v>
      </c>
      <c r="N277" s="8">
        <f>SUMPRODUCT(SUMIFS(AssessedValuation[100% Reserved3],AssessedValuation[Dist],$C277,AssessedValuation[Tif_NonTIF],$A$4))</f>
        <v>0</v>
      </c>
      <c r="O277" s="8">
        <f>SUMPRODUCT(SUMIFS(AssessedValuation[100% Railroads],AssessedValuation[Dist],$C277:$E277,AssessedValuation[Tif_NonTIF],$A$4))</f>
        <v>6741999</v>
      </c>
      <c r="P277" s="8">
        <f>SUMPRODUCT(SUMIFS(AssessedValuation[100% Utilities],AssessedValuation[Dist],$C277:$E277,AssessedValuation[Tif_NonTIF],$A$4))</f>
        <v>0</v>
      </c>
      <c r="Q277" s="8">
        <f>SUMPRODUCT(SUMIFS(AssessedValuation[100% Other],AssessedValuation[Dist],$C277:$E277,AssessedValuation[Tif_NonTIF],$A$4))</f>
        <v>0</v>
      </c>
      <c r="R277" s="8">
        <f>SUMPRODUCT(SUMIFS(AssessedValuation[100% Gross],AssessedValuation[Dist],$C277:$E277,AssessedValuation[Tif_NonTIF],$A$4))</f>
        <v>115167619</v>
      </c>
      <c r="S277" s="8">
        <f>SUMPRODUCT(SUMIFS(AssessedValuation[100% Military Exempt],AssessedValuation[Dist],$C277:$E277,AssessedValuation[Tif_NonTIF],$A$4))</f>
        <v>107416</v>
      </c>
      <c r="T277" s="8">
        <f>SUMPRODUCT(SUMIFS(AssessedValuation[100% Net],AssessedValuation[Dist],$C277:$E277,AssessedValuation[Tif_NonTIF],$A$4))</f>
        <v>115060203</v>
      </c>
      <c r="U277" s="8">
        <f>SUMPRODUCT(SUMIFS(AssessedValuation[100% Gas &amp; Elec Utilities],AssessedValuation[Dist],$C277:$E277,AssessedValuation[Tif_NonTIF],$A$4))</f>
        <v>3119767</v>
      </c>
      <c r="V277" s="8">
        <f t="shared" si="4"/>
        <v>118179970</v>
      </c>
    </row>
    <row r="278" spans="1:22" x14ac:dyDescent="0.25">
      <c r="A278">
        <v>2024</v>
      </c>
      <c r="B278" t="s">
        <v>1054</v>
      </c>
      <c r="C278" t="s">
        <v>1587</v>
      </c>
      <c r="D278" t="s">
        <v>1756</v>
      </c>
      <c r="E278" t="s">
        <v>1756</v>
      </c>
      <c r="F278" t="s">
        <v>1587</v>
      </c>
      <c r="G278" t="s">
        <v>1588</v>
      </c>
      <c r="H278" s="8">
        <f>SUMPRODUCT(SUMIFS(AssessedValuation[100% Residential],AssessedValuation[Dist],$C278:$E278,AssessedValuation[Tif_NonTIF],$A$4))</f>
        <v>182769307</v>
      </c>
      <c r="I278" s="8">
        <f>SUMPRODUCT(SUMIFS(AssessedValuation[100% Ag Land],AssessedValuation[Dist],$C278:$E278,AssessedValuation[Tif_NonTIF],$A$4))</f>
        <v>169837805</v>
      </c>
      <c r="J278" s="8">
        <f>SUMPRODUCT(SUMIFS(AssessedValuation[100% Ag Building],AssessedValuation[Dist],$C278:$E278,AssessedValuation[Tif_NonTIF],$A$4))</f>
        <v>12634039</v>
      </c>
      <c r="K278" s="8">
        <f>SUMPRODUCT(SUMIFS(AssessedValuation[100% Commercial],AssessedValuation[Dist],$C278:$E278,AssessedValuation[Tif_NonTIF],$A$4))</f>
        <v>25107294</v>
      </c>
      <c r="L278" s="8">
        <f>SUMPRODUCT(SUMIFS(AssessedValuation[100% Industrial],AssessedValuation[Dist],$C278:$E278,AssessedValuation[Tif_NonTIF],$A$4))</f>
        <v>4129067</v>
      </c>
      <c r="M278" s="8">
        <f>SUMPRODUCT(SUMIFS(AssessedValuation[100% Reserved],AssessedValuation[Dist],$C278:$E278,AssessedValuation[Tif_NonTIF],$A$4))</f>
        <v>0</v>
      </c>
      <c r="N278" s="8">
        <f>SUMPRODUCT(SUMIFS(AssessedValuation[100% Reserved3],AssessedValuation[Dist],$C278,AssessedValuation[Tif_NonTIF],$A$4))</f>
        <v>0</v>
      </c>
      <c r="O278" s="8">
        <f>SUMPRODUCT(SUMIFS(AssessedValuation[100% Railroads],AssessedValuation[Dist],$C278:$E278,AssessedValuation[Tif_NonTIF],$A$4))</f>
        <v>0</v>
      </c>
      <c r="P278" s="8">
        <f>SUMPRODUCT(SUMIFS(AssessedValuation[100% Utilities],AssessedValuation[Dist],$C278:$E278,AssessedValuation[Tif_NonTIF],$A$4))</f>
        <v>12853455</v>
      </c>
      <c r="Q278" s="8">
        <f>SUMPRODUCT(SUMIFS(AssessedValuation[100% Other],AssessedValuation[Dist],$C278:$E278,AssessedValuation[Tif_NonTIF],$A$4))</f>
        <v>0</v>
      </c>
      <c r="R278" s="8">
        <f>SUMPRODUCT(SUMIFS(AssessedValuation[100% Gross],AssessedValuation[Dist],$C278:$E278,AssessedValuation[Tif_NonTIF],$A$4))</f>
        <v>407330967</v>
      </c>
      <c r="S278" s="8">
        <f>SUMPRODUCT(SUMIFS(AssessedValuation[100% Military Exempt],AssessedValuation[Dist],$C278:$E278,AssessedValuation[Tif_NonTIF],$A$4))</f>
        <v>353732</v>
      </c>
      <c r="T278" s="8">
        <f>SUMPRODUCT(SUMIFS(AssessedValuation[100% Net],AssessedValuation[Dist],$C278:$E278,AssessedValuation[Tif_NonTIF],$A$4))</f>
        <v>406977235</v>
      </c>
      <c r="U278" s="8">
        <f>SUMPRODUCT(SUMIFS(AssessedValuation[100% Gas &amp; Elec Utilities],AssessedValuation[Dist],$C278:$E278,AssessedValuation[Tif_NonTIF],$A$4))</f>
        <v>33950697</v>
      </c>
      <c r="V278" s="8">
        <f t="shared" si="4"/>
        <v>440927932</v>
      </c>
    </row>
    <row r="279" spans="1:22" x14ac:dyDescent="0.25">
      <c r="A279">
        <v>2024</v>
      </c>
      <c r="B279" t="s">
        <v>1039</v>
      </c>
      <c r="C279" t="s">
        <v>1589</v>
      </c>
      <c r="D279" t="s">
        <v>1756</v>
      </c>
      <c r="E279" t="s">
        <v>1756</v>
      </c>
      <c r="F279" t="s">
        <v>1589</v>
      </c>
      <c r="G279" t="s">
        <v>1590</v>
      </c>
      <c r="H279" s="8">
        <f>SUMPRODUCT(SUMIFS(AssessedValuation[100% Residential],AssessedValuation[Dist],$C279:$E279,AssessedValuation[Tif_NonTIF],$A$4))</f>
        <v>567109015</v>
      </c>
      <c r="I279" s="8">
        <f>SUMPRODUCT(SUMIFS(AssessedValuation[100% Ag Land],AssessedValuation[Dist],$C279:$E279,AssessedValuation[Tif_NonTIF],$A$4))</f>
        <v>66512080</v>
      </c>
      <c r="J279" s="8">
        <f>SUMPRODUCT(SUMIFS(AssessedValuation[100% Ag Building],AssessedValuation[Dist],$C279:$E279,AssessedValuation[Tif_NonTIF],$A$4))</f>
        <v>4080380</v>
      </c>
      <c r="K279" s="8">
        <f>SUMPRODUCT(SUMIFS(AssessedValuation[100% Commercial],AssessedValuation[Dist],$C279:$E279,AssessedValuation[Tif_NonTIF],$A$4))</f>
        <v>117706175</v>
      </c>
      <c r="L279" s="8">
        <f>SUMPRODUCT(SUMIFS(AssessedValuation[100% Industrial],AssessedValuation[Dist],$C279:$E279,AssessedValuation[Tif_NonTIF],$A$4))</f>
        <v>23188196</v>
      </c>
      <c r="M279" s="8">
        <f>SUMPRODUCT(SUMIFS(AssessedValuation[100% Reserved],AssessedValuation[Dist],$C279:$E279,AssessedValuation[Tif_NonTIF],$A$4))</f>
        <v>0</v>
      </c>
      <c r="N279" s="8">
        <f>SUMPRODUCT(SUMIFS(AssessedValuation[100% Reserved3],AssessedValuation[Dist],$C279,AssessedValuation[Tif_NonTIF],$A$4))</f>
        <v>0</v>
      </c>
      <c r="O279" s="8">
        <f>SUMPRODUCT(SUMIFS(AssessedValuation[100% Railroads],AssessedValuation[Dist],$C279:$E279,AssessedValuation[Tif_NonTIF],$A$4))</f>
        <v>2251631</v>
      </c>
      <c r="P279" s="8">
        <f>SUMPRODUCT(SUMIFS(AssessedValuation[100% Utilities],AssessedValuation[Dist],$C279:$E279,AssessedValuation[Tif_NonTIF],$A$4))</f>
        <v>27691181</v>
      </c>
      <c r="Q279" s="8">
        <f>SUMPRODUCT(SUMIFS(AssessedValuation[100% Other],AssessedValuation[Dist],$C279:$E279,AssessedValuation[Tif_NonTIF],$A$4))</f>
        <v>0</v>
      </c>
      <c r="R279" s="8">
        <f>SUMPRODUCT(SUMIFS(AssessedValuation[100% Gross],AssessedValuation[Dist],$C279:$E279,AssessedValuation[Tif_NonTIF],$A$4))</f>
        <v>808538658</v>
      </c>
      <c r="S279" s="8">
        <f>SUMPRODUCT(SUMIFS(AssessedValuation[100% Military Exempt],AssessedValuation[Dist],$C279:$E279,AssessedValuation[Tif_NonTIF],$A$4))</f>
        <v>427812</v>
      </c>
      <c r="T279" s="8">
        <f>SUMPRODUCT(SUMIFS(AssessedValuation[100% Net],AssessedValuation[Dist],$C279:$E279,AssessedValuation[Tif_NonTIF],$A$4))</f>
        <v>808110846</v>
      </c>
      <c r="U279" s="8">
        <f>SUMPRODUCT(SUMIFS(AssessedValuation[100% Gas &amp; Elec Utilities],AssessedValuation[Dist],$C279:$E279,AssessedValuation[Tif_NonTIF],$A$4))</f>
        <v>40347329</v>
      </c>
      <c r="V279" s="8">
        <f t="shared" si="4"/>
        <v>848458175</v>
      </c>
    </row>
    <row r="280" spans="1:22" x14ac:dyDescent="0.25">
      <c r="A280">
        <v>2024</v>
      </c>
      <c r="B280" t="s">
        <v>1039</v>
      </c>
      <c r="C280" t="s">
        <v>1591</v>
      </c>
      <c r="D280" t="s">
        <v>1756</v>
      </c>
      <c r="E280" t="s">
        <v>1756</v>
      </c>
      <c r="F280" t="s">
        <v>1591</v>
      </c>
      <c r="G280" t="s">
        <v>1592</v>
      </c>
      <c r="H280" s="8">
        <f>SUMPRODUCT(SUMIFS(AssessedValuation[100% Residential],AssessedValuation[Dist],$C280:$E280,AssessedValuation[Tif_NonTIF],$A$4))</f>
        <v>65066719</v>
      </c>
      <c r="I280" s="8">
        <f>SUMPRODUCT(SUMIFS(AssessedValuation[100% Ag Land],AssessedValuation[Dist],$C280:$E280,AssessedValuation[Tif_NonTIF],$A$4))</f>
        <v>57862604</v>
      </c>
      <c r="J280" s="8">
        <f>SUMPRODUCT(SUMIFS(AssessedValuation[100% Ag Building],AssessedValuation[Dist],$C280:$E280,AssessedValuation[Tif_NonTIF],$A$4))</f>
        <v>2025807</v>
      </c>
      <c r="K280" s="8">
        <f>SUMPRODUCT(SUMIFS(AssessedValuation[100% Commercial],AssessedValuation[Dist],$C280:$E280,AssessedValuation[Tif_NonTIF],$A$4))</f>
        <v>4855065</v>
      </c>
      <c r="L280" s="8">
        <f>SUMPRODUCT(SUMIFS(AssessedValuation[100% Industrial],AssessedValuation[Dist],$C280:$E280,AssessedValuation[Tif_NonTIF],$A$4))</f>
        <v>31740</v>
      </c>
      <c r="M280" s="8">
        <f>SUMPRODUCT(SUMIFS(AssessedValuation[100% Reserved],AssessedValuation[Dist],$C280:$E280,AssessedValuation[Tif_NonTIF],$A$4))</f>
        <v>0</v>
      </c>
      <c r="N280" s="8">
        <f>SUMPRODUCT(SUMIFS(AssessedValuation[100% Reserved3],AssessedValuation[Dist],$C280,AssessedValuation[Tif_NonTIF],$A$4))</f>
        <v>0</v>
      </c>
      <c r="O280" s="8">
        <f>SUMPRODUCT(SUMIFS(AssessedValuation[100% Railroads],AssessedValuation[Dist],$C280:$E280,AssessedValuation[Tif_NonTIF],$A$4))</f>
        <v>927754</v>
      </c>
      <c r="P280" s="8">
        <f>SUMPRODUCT(SUMIFS(AssessedValuation[100% Utilities],AssessedValuation[Dist],$C280:$E280,AssessedValuation[Tif_NonTIF],$A$4))</f>
        <v>210213</v>
      </c>
      <c r="Q280" s="8">
        <f>SUMPRODUCT(SUMIFS(AssessedValuation[100% Other],AssessedValuation[Dist],$C280:$E280,AssessedValuation[Tif_NonTIF],$A$4))</f>
        <v>17273</v>
      </c>
      <c r="R280" s="8">
        <f>SUMPRODUCT(SUMIFS(AssessedValuation[100% Gross],AssessedValuation[Dist],$C280:$E280,AssessedValuation[Tif_NonTIF],$A$4))</f>
        <v>130997175</v>
      </c>
      <c r="S280" s="8">
        <f>SUMPRODUCT(SUMIFS(AssessedValuation[100% Military Exempt],AssessedValuation[Dist],$C280:$E280,AssessedValuation[Tif_NonTIF],$A$4))</f>
        <v>101860</v>
      </c>
      <c r="T280" s="8">
        <f>SUMPRODUCT(SUMIFS(AssessedValuation[100% Net],AssessedValuation[Dist],$C280:$E280,AssessedValuation[Tif_NonTIF],$A$4))</f>
        <v>130895315</v>
      </c>
      <c r="U280" s="8">
        <f>SUMPRODUCT(SUMIFS(AssessedValuation[100% Gas &amp; Elec Utilities],AssessedValuation[Dist],$C280:$E280,AssessedValuation[Tif_NonTIF],$A$4))</f>
        <v>4552410</v>
      </c>
      <c r="V280" s="8">
        <f t="shared" si="4"/>
        <v>135447725</v>
      </c>
    </row>
    <row r="281" spans="1:22" x14ac:dyDescent="0.25">
      <c r="A281">
        <v>2024</v>
      </c>
      <c r="B281" t="s">
        <v>1031</v>
      </c>
      <c r="C281" t="s">
        <v>1593</v>
      </c>
      <c r="D281" t="s">
        <v>1756</v>
      </c>
      <c r="E281" t="s">
        <v>1756</v>
      </c>
      <c r="F281" t="s">
        <v>1593</v>
      </c>
      <c r="G281" t="s">
        <v>1594</v>
      </c>
      <c r="H281" s="8">
        <f>SUMPRODUCT(SUMIFS(AssessedValuation[100% Residential],AssessedValuation[Dist],$C281:$E281,AssessedValuation[Tif_NonTIF],$A$4))</f>
        <v>259080006</v>
      </c>
      <c r="I281" s="8">
        <f>SUMPRODUCT(SUMIFS(AssessedValuation[100% Ag Land],AssessedValuation[Dist],$C281:$E281,AssessedValuation[Tif_NonTIF],$A$4))</f>
        <v>195472051</v>
      </c>
      <c r="J281" s="8">
        <f>SUMPRODUCT(SUMIFS(AssessedValuation[100% Ag Building],AssessedValuation[Dist],$C281:$E281,AssessedValuation[Tif_NonTIF],$A$4))</f>
        <v>12890444</v>
      </c>
      <c r="K281" s="8">
        <f>SUMPRODUCT(SUMIFS(AssessedValuation[100% Commercial],AssessedValuation[Dist],$C281:$E281,AssessedValuation[Tif_NonTIF],$A$4))</f>
        <v>23694897</v>
      </c>
      <c r="L281" s="8">
        <f>SUMPRODUCT(SUMIFS(AssessedValuation[100% Industrial],AssessedValuation[Dist],$C281:$E281,AssessedValuation[Tif_NonTIF],$A$4))</f>
        <v>20861079</v>
      </c>
      <c r="M281" s="8">
        <f>SUMPRODUCT(SUMIFS(AssessedValuation[100% Reserved],AssessedValuation[Dist],$C281:$E281,AssessedValuation[Tif_NonTIF],$A$4))</f>
        <v>0</v>
      </c>
      <c r="N281" s="8">
        <f>SUMPRODUCT(SUMIFS(AssessedValuation[100% Reserved3],AssessedValuation[Dist],$C281,AssessedValuation[Tif_NonTIF],$A$4))</f>
        <v>0</v>
      </c>
      <c r="O281" s="8">
        <f>SUMPRODUCT(SUMIFS(AssessedValuation[100% Railroads],AssessedValuation[Dist],$C281:$E281,AssessedValuation[Tif_NonTIF],$A$4))</f>
        <v>0</v>
      </c>
      <c r="P281" s="8">
        <f>SUMPRODUCT(SUMIFS(AssessedValuation[100% Utilities],AssessedValuation[Dist],$C281:$E281,AssessedValuation[Tif_NonTIF],$A$4))</f>
        <v>23051722</v>
      </c>
      <c r="Q281" s="8">
        <f>SUMPRODUCT(SUMIFS(AssessedValuation[100% Other],AssessedValuation[Dist],$C281:$E281,AssessedValuation[Tif_NonTIF],$A$4))</f>
        <v>0</v>
      </c>
      <c r="R281" s="8">
        <f>SUMPRODUCT(SUMIFS(AssessedValuation[100% Gross],AssessedValuation[Dist],$C281:$E281,AssessedValuation[Tif_NonTIF],$A$4))</f>
        <v>535050199</v>
      </c>
      <c r="S281" s="8">
        <f>SUMPRODUCT(SUMIFS(AssessedValuation[100% Military Exempt],AssessedValuation[Dist],$C281:$E281,AssessedValuation[Tif_NonTIF],$A$4))</f>
        <v>437072</v>
      </c>
      <c r="T281" s="8">
        <f>SUMPRODUCT(SUMIFS(AssessedValuation[100% Net],AssessedValuation[Dist],$C281:$E281,AssessedValuation[Tif_NonTIF],$A$4))</f>
        <v>534613127</v>
      </c>
      <c r="U281" s="8">
        <f>SUMPRODUCT(SUMIFS(AssessedValuation[100% Gas &amp; Elec Utilities],AssessedValuation[Dist],$C281:$E281,AssessedValuation[Tif_NonTIF],$A$4))</f>
        <v>31008462</v>
      </c>
      <c r="V281" s="8">
        <f t="shared" si="4"/>
        <v>565621589</v>
      </c>
    </row>
    <row r="282" spans="1:22" x14ac:dyDescent="0.25">
      <c r="A282">
        <v>2024</v>
      </c>
      <c r="B282" t="s">
        <v>1045</v>
      </c>
      <c r="C282" t="s">
        <v>1595</v>
      </c>
      <c r="D282" t="s">
        <v>1756</v>
      </c>
      <c r="E282" t="s">
        <v>1756</v>
      </c>
      <c r="F282" t="s">
        <v>1595</v>
      </c>
      <c r="G282" t="s">
        <v>1596</v>
      </c>
      <c r="H282" s="8">
        <f>SUMPRODUCT(SUMIFS(AssessedValuation[100% Residential],AssessedValuation[Dist],$C282:$E282,AssessedValuation[Tif_NonTIF],$A$4))</f>
        <v>348522800</v>
      </c>
      <c r="I282" s="8">
        <f>SUMPRODUCT(SUMIFS(AssessedValuation[100% Ag Land],AssessedValuation[Dist],$C282:$E282,AssessedValuation[Tif_NonTIF],$A$4))</f>
        <v>115178944</v>
      </c>
      <c r="J282" s="8">
        <f>SUMPRODUCT(SUMIFS(AssessedValuation[100% Ag Building],AssessedValuation[Dist],$C282:$E282,AssessedValuation[Tif_NonTIF],$A$4))</f>
        <v>5299818</v>
      </c>
      <c r="K282" s="8">
        <f>SUMPRODUCT(SUMIFS(AssessedValuation[100% Commercial],AssessedValuation[Dist],$C282:$E282,AssessedValuation[Tif_NonTIF],$A$4))</f>
        <v>35562686</v>
      </c>
      <c r="L282" s="8">
        <f>SUMPRODUCT(SUMIFS(AssessedValuation[100% Industrial],AssessedValuation[Dist],$C282:$E282,AssessedValuation[Tif_NonTIF],$A$4))</f>
        <v>10532030</v>
      </c>
      <c r="M282" s="8">
        <f>SUMPRODUCT(SUMIFS(AssessedValuation[100% Reserved],AssessedValuation[Dist],$C282:$E282,AssessedValuation[Tif_NonTIF],$A$4))</f>
        <v>0</v>
      </c>
      <c r="N282" s="8">
        <f>SUMPRODUCT(SUMIFS(AssessedValuation[100% Reserved3],AssessedValuation[Dist],$C282,AssessedValuation[Tif_NonTIF],$A$4))</f>
        <v>0</v>
      </c>
      <c r="O282" s="8">
        <f>SUMPRODUCT(SUMIFS(AssessedValuation[100% Railroads],AssessedValuation[Dist],$C282:$E282,AssessedValuation[Tif_NonTIF],$A$4))</f>
        <v>0</v>
      </c>
      <c r="P282" s="8">
        <f>SUMPRODUCT(SUMIFS(AssessedValuation[100% Utilities],AssessedValuation[Dist],$C282:$E282,AssessedValuation[Tif_NonTIF],$A$4))</f>
        <v>3616183</v>
      </c>
      <c r="Q282" s="8">
        <f>SUMPRODUCT(SUMIFS(AssessedValuation[100% Other],AssessedValuation[Dist],$C282:$E282,AssessedValuation[Tif_NonTIF],$A$4))</f>
        <v>0</v>
      </c>
      <c r="R282" s="8">
        <f>SUMPRODUCT(SUMIFS(AssessedValuation[100% Gross],AssessedValuation[Dist],$C282:$E282,AssessedValuation[Tif_NonTIF],$A$4))</f>
        <v>518712461</v>
      </c>
      <c r="S282" s="8">
        <f>SUMPRODUCT(SUMIFS(AssessedValuation[100% Military Exempt],AssessedValuation[Dist],$C282:$E282,AssessedValuation[Tif_NonTIF],$A$4))</f>
        <v>527820</v>
      </c>
      <c r="T282" s="8">
        <f>SUMPRODUCT(SUMIFS(AssessedValuation[100% Net],AssessedValuation[Dist],$C282:$E282,AssessedValuation[Tif_NonTIF],$A$4))</f>
        <v>518184641</v>
      </c>
      <c r="U282" s="8">
        <f>SUMPRODUCT(SUMIFS(AssessedValuation[100% Gas &amp; Elec Utilities],AssessedValuation[Dist],$C282:$E282,AssessedValuation[Tif_NonTIF],$A$4))</f>
        <v>17115994</v>
      </c>
      <c r="V282" s="8">
        <f t="shared" si="4"/>
        <v>535300635</v>
      </c>
    </row>
    <row r="283" spans="1:22" x14ac:dyDescent="0.25">
      <c r="A283">
        <v>2024</v>
      </c>
      <c r="B283" t="s">
        <v>1033</v>
      </c>
      <c r="C283" t="s">
        <v>1597</v>
      </c>
      <c r="D283" t="s">
        <v>1756</v>
      </c>
      <c r="E283" t="s">
        <v>1756</v>
      </c>
      <c r="F283" t="s">
        <v>1597</v>
      </c>
      <c r="G283" t="s">
        <v>1598</v>
      </c>
      <c r="H283" s="8">
        <f>SUMPRODUCT(SUMIFS(AssessedValuation[100% Residential],AssessedValuation[Dist],$C283:$E283,AssessedValuation[Tif_NonTIF],$A$4))</f>
        <v>332321546</v>
      </c>
      <c r="I283" s="8">
        <f>SUMPRODUCT(SUMIFS(AssessedValuation[100% Ag Land],AssessedValuation[Dist],$C283:$E283,AssessedValuation[Tif_NonTIF],$A$4))</f>
        <v>77424038</v>
      </c>
      <c r="J283" s="8">
        <f>SUMPRODUCT(SUMIFS(AssessedValuation[100% Ag Building],AssessedValuation[Dist],$C283:$E283,AssessedValuation[Tif_NonTIF],$A$4))</f>
        <v>2291761</v>
      </c>
      <c r="K283" s="8">
        <f>SUMPRODUCT(SUMIFS(AssessedValuation[100% Commercial],AssessedValuation[Dist],$C283:$E283,AssessedValuation[Tif_NonTIF],$A$4))</f>
        <v>9220929</v>
      </c>
      <c r="L283" s="8">
        <f>SUMPRODUCT(SUMIFS(AssessedValuation[100% Industrial],AssessedValuation[Dist],$C283:$E283,AssessedValuation[Tif_NonTIF],$A$4))</f>
        <v>484500</v>
      </c>
      <c r="M283" s="8">
        <f>SUMPRODUCT(SUMIFS(AssessedValuation[100% Reserved],AssessedValuation[Dist],$C283:$E283,AssessedValuation[Tif_NonTIF],$A$4))</f>
        <v>0</v>
      </c>
      <c r="N283" s="8">
        <f>SUMPRODUCT(SUMIFS(AssessedValuation[100% Reserved3],AssessedValuation[Dist],$C283,AssessedValuation[Tif_NonTIF],$A$4))</f>
        <v>0</v>
      </c>
      <c r="O283" s="8">
        <f>SUMPRODUCT(SUMIFS(AssessedValuation[100% Railroads],AssessedValuation[Dist],$C283:$E283,AssessedValuation[Tif_NonTIF],$A$4))</f>
        <v>0</v>
      </c>
      <c r="P283" s="8">
        <f>SUMPRODUCT(SUMIFS(AssessedValuation[100% Utilities],AssessedValuation[Dist],$C283:$E283,AssessedValuation[Tif_NonTIF],$A$4))</f>
        <v>5098149</v>
      </c>
      <c r="Q283" s="8">
        <f>SUMPRODUCT(SUMIFS(AssessedValuation[100% Other],AssessedValuation[Dist],$C283:$E283,AssessedValuation[Tif_NonTIF],$A$4))</f>
        <v>0</v>
      </c>
      <c r="R283" s="8">
        <f>SUMPRODUCT(SUMIFS(AssessedValuation[100% Gross],AssessedValuation[Dist],$C283:$E283,AssessedValuation[Tif_NonTIF],$A$4))</f>
        <v>426840923</v>
      </c>
      <c r="S283" s="8">
        <f>SUMPRODUCT(SUMIFS(AssessedValuation[100% Military Exempt],AssessedValuation[Dist],$C283:$E283,AssessedValuation[Tif_NonTIF],$A$4))</f>
        <v>259280</v>
      </c>
      <c r="T283" s="8">
        <f>SUMPRODUCT(SUMIFS(AssessedValuation[100% Net],AssessedValuation[Dist],$C283:$E283,AssessedValuation[Tif_NonTIF],$A$4))</f>
        <v>426581643</v>
      </c>
      <c r="U283" s="8">
        <f>SUMPRODUCT(SUMIFS(AssessedValuation[100% Gas &amp; Elec Utilities],AssessedValuation[Dist],$C283:$E283,AssessedValuation[Tif_NonTIF],$A$4))</f>
        <v>23195462</v>
      </c>
      <c r="V283" s="8">
        <f t="shared" si="4"/>
        <v>449777105</v>
      </c>
    </row>
    <row r="284" spans="1:22" x14ac:dyDescent="0.25">
      <c r="A284">
        <v>2024</v>
      </c>
      <c r="B284" t="s">
        <v>1033</v>
      </c>
      <c r="C284" t="s">
        <v>1599</v>
      </c>
      <c r="D284" t="s">
        <v>1756</v>
      </c>
      <c r="E284" t="s">
        <v>1756</v>
      </c>
      <c r="F284" t="s">
        <v>1599</v>
      </c>
      <c r="G284" t="s">
        <v>1600</v>
      </c>
      <c r="H284" s="8">
        <f>SUMPRODUCT(SUMIFS(AssessedValuation[100% Residential],AssessedValuation[Dist],$C284:$E284,AssessedValuation[Tif_NonTIF],$A$4))</f>
        <v>225674982</v>
      </c>
      <c r="I284" s="8">
        <f>SUMPRODUCT(SUMIFS(AssessedValuation[100% Ag Land],AssessedValuation[Dist],$C284:$E284,AssessedValuation[Tif_NonTIF],$A$4))</f>
        <v>135856556</v>
      </c>
      <c r="J284" s="8">
        <f>SUMPRODUCT(SUMIFS(AssessedValuation[100% Ag Building],AssessedValuation[Dist],$C284:$E284,AssessedValuation[Tif_NonTIF],$A$4))</f>
        <v>4158989</v>
      </c>
      <c r="K284" s="8">
        <f>SUMPRODUCT(SUMIFS(AssessedValuation[100% Commercial],AssessedValuation[Dist],$C284:$E284,AssessedValuation[Tif_NonTIF],$A$4))</f>
        <v>10746275</v>
      </c>
      <c r="L284" s="8">
        <f>SUMPRODUCT(SUMIFS(AssessedValuation[100% Industrial],AssessedValuation[Dist],$C284:$E284,AssessedValuation[Tif_NonTIF],$A$4))</f>
        <v>1847400</v>
      </c>
      <c r="M284" s="8">
        <f>SUMPRODUCT(SUMIFS(AssessedValuation[100% Reserved],AssessedValuation[Dist],$C284:$E284,AssessedValuation[Tif_NonTIF],$A$4))</f>
        <v>0</v>
      </c>
      <c r="N284" s="8">
        <f>SUMPRODUCT(SUMIFS(AssessedValuation[100% Reserved3],AssessedValuation[Dist],$C284,AssessedValuation[Tif_NonTIF],$A$4))</f>
        <v>0</v>
      </c>
      <c r="O284" s="8">
        <f>SUMPRODUCT(SUMIFS(AssessedValuation[100% Railroads],AssessedValuation[Dist],$C284:$E284,AssessedValuation[Tif_NonTIF],$A$4))</f>
        <v>15180303</v>
      </c>
      <c r="P284" s="8">
        <f>SUMPRODUCT(SUMIFS(AssessedValuation[100% Utilities],AssessedValuation[Dist],$C284:$E284,AssessedValuation[Tif_NonTIF],$A$4))</f>
        <v>1962226</v>
      </c>
      <c r="Q284" s="8">
        <f>SUMPRODUCT(SUMIFS(AssessedValuation[100% Other],AssessedValuation[Dist],$C284:$E284,AssessedValuation[Tif_NonTIF],$A$4))</f>
        <v>259</v>
      </c>
      <c r="R284" s="8">
        <f>SUMPRODUCT(SUMIFS(AssessedValuation[100% Gross],AssessedValuation[Dist],$C284:$E284,AssessedValuation[Tif_NonTIF],$A$4))</f>
        <v>395426990</v>
      </c>
      <c r="S284" s="8">
        <f>SUMPRODUCT(SUMIFS(AssessedValuation[100% Military Exempt],AssessedValuation[Dist],$C284:$E284,AssessedValuation[Tif_NonTIF],$A$4))</f>
        <v>296320</v>
      </c>
      <c r="T284" s="8">
        <f>SUMPRODUCT(SUMIFS(AssessedValuation[100% Net],AssessedValuation[Dist],$C284:$E284,AssessedValuation[Tif_NonTIF],$A$4))</f>
        <v>395130670</v>
      </c>
      <c r="U284" s="8">
        <f>SUMPRODUCT(SUMIFS(AssessedValuation[100% Gas &amp; Elec Utilities],AssessedValuation[Dist],$C284:$E284,AssessedValuation[Tif_NonTIF],$A$4))</f>
        <v>13346766</v>
      </c>
      <c r="V284" s="8">
        <f t="shared" si="4"/>
        <v>408477436</v>
      </c>
    </row>
    <row r="285" spans="1:22" x14ac:dyDescent="0.25">
      <c r="A285">
        <v>2024</v>
      </c>
      <c r="B285" t="s">
        <v>1042</v>
      </c>
      <c r="C285" t="s">
        <v>1601</v>
      </c>
      <c r="D285" t="s">
        <v>1756</v>
      </c>
      <c r="E285" t="s">
        <v>1756</v>
      </c>
      <c r="F285" t="s">
        <v>1601</v>
      </c>
      <c r="G285" t="s">
        <v>1602</v>
      </c>
      <c r="H285" s="8">
        <f>SUMPRODUCT(SUMIFS(AssessedValuation[100% Residential],AssessedValuation[Dist],$C285:$E285,AssessedValuation[Tif_NonTIF],$A$4))</f>
        <v>64319213</v>
      </c>
      <c r="I285" s="8">
        <f>SUMPRODUCT(SUMIFS(AssessedValuation[100% Ag Land],AssessedValuation[Dist],$C285:$E285,AssessedValuation[Tif_NonTIF],$A$4))</f>
        <v>94102938</v>
      </c>
      <c r="J285" s="8">
        <f>SUMPRODUCT(SUMIFS(AssessedValuation[100% Ag Building],AssessedValuation[Dist],$C285:$E285,AssessedValuation[Tif_NonTIF],$A$4))</f>
        <v>6008710</v>
      </c>
      <c r="K285" s="8">
        <f>SUMPRODUCT(SUMIFS(AssessedValuation[100% Commercial],AssessedValuation[Dist],$C285:$E285,AssessedValuation[Tif_NonTIF],$A$4))</f>
        <v>5747055</v>
      </c>
      <c r="L285" s="8">
        <f>SUMPRODUCT(SUMIFS(AssessedValuation[100% Industrial],AssessedValuation[Dist],$C285:$E285,AssessedValuation[Tif_NonTIF],$A$4))</f>
        <v>6974458</v>
      </c>
      <c r="M285" s="8">
        <f>SUMPRODUCT(SUMIFS(AssessedValuation[100% Reserved],AssessedValuation[Dist],$C285:$E285,AssessedValuation[Tif_NonTIF],$A$4))</f>
        <v>0</v>
      </c>
      <c r="N285" s="8">
        <f>SUMPRODUCT(SUMIFS(AssessedValuation[100% Reserved3],AssessedValuation[Dist],$C285,AssessedValuation[Tif_NonTIF],$A$4))</f>
        <v>0</v>
      </c>
      <c r="O285" s="8">
        <f>SUMPRODUCT(SUMIFS(AssessedValuation[100% Railroads],AssessedValuation[Dist],$C285:$E285,AssessedValuation[Tif_NonTIF],$A$4))</f>
        <v>0</v>
      </c>
      <c r="P285" s="8">
        <f>SUMPRODUCT(SUMIFS(AssessedValuation[100% Utilities],AssessedValuation[Dist],$C285:$E285,AssessedValuation[Tif_NonTIF],$A$4))</f>
        <v>876583</v>
      </c>
      <c r="Q285" s="8">
        <f>SUMPRODUCT(SUMIFS(AssessedValuation[100% Other],AssessedValuation[Dist],$C285:$E285,AssessedValuation[Tif_NonTIF],$A$4))</f>
        <v>0</v>
      </c>
      <c r="R285" s="8">
        <f>SUMPRODUCT(SUMIFS(AssessedValuation[100% Gross],AssessedValuation[Dist],$C285:$E285,AssessedValuation[Tif_NonTIF],$A$4))</f>
        <v>178028957</v>
      </c>
      <c r="S285" s="8">
        <f>SUMPRODUCT(SUMIFS(AssessedValuation[100% Military Exempt],AssessedValuation[Dist],$C285:$E285,AssessedValuation[Tif_NonTIF],$A$4))</f>
        <v>161124</v>
      </c>
      <c r="T285" s="8">
        <f>SUMPRODUCT(SUMIFS(AssessedValuation[100% Net],AssessedValuation[Dist],$C285:$E285,AssessedValuation[Tif_NonTIF],$A$4))</f>
        <v>177867833</v>
      </c>
      <c r="U285" s="8">
        <f>SUMPRODUCT(SUMIFS(AssessedValuation[100% Gas &amp; Elec Utilities],AssessedValuation[Dist],$C285:$E285,AssessedValuation[Tif_NonTIF],$A$4))</f>
        <v>15574154</v>
      </c>
      <c r="V285" s="8">
        <f t="shared" si="4"/>
        <v>193441987</v>
      </c>
    </row>
    <row r="286" spans="1:22" x14ac:dyDescent="0.25">
      <c r="A286">
        <v>2024</v>
      </c>
      <c r="B286" t="s">
        <v>1031</v>
      </c>
      <c r="C286" t="s">
        <v>1603</v>
      </c>
      <c r="D286" t="s">
        <v>1756</v>
      </c>
      <c r="E286" t="s">
        <v>1756</v>
      </c>
      <c r="F286" t="s">
        <v>1603</v>
      </c>
      <c r="G286" t="s">
        <v>1604</v>
      </c>
      <c r="H286" s="8">
        <f>SUMPRODUCT(SUMIFS(AssessedValuation[100% Residential],AssessedValuation[Dist],$C286:$E286,AssessedValuation[Tif_NonTIF],$A$4))</f>
        <v>134608649</v>
      </c>
      <c r="I286" s="8">
        <f>SUMPRODUCT(SUMIFS(AssessedValuation[100% Ag Land],AssessedValuation[Dist],$C286:$E286,AssessedValuation[Tif_NonTIF],$A$4))</f>
        <v>76387950</v>
      </c>
      <c r="J286" s="8">
        <f>SUMPRODUCT(SUMIFS(AssessedValuation[100% Ag Building],AssessedValuation[Dist],$C286:$E286,AssessedValuation[Tif_NonTIF],$A$4))</f>
        <v>4458530</v>
      </c>
      <c r="K286" s="8">
        <f>SUMPRODUCT(SUMIFS(AssessedValuation[100% Commercial],AssessedValuation[Dist],$C286:$E286,AssessedValuation[Tif_NonTIF],$A$4))</f>
        <v>10105101</v>
      </c>
      <c r="L286" s="8">
        <f>SUMPRODUCT(SUMIFS(AssessedValuation[100% Industrial],AssessedValuation[Dist],$C286:$E286,AssessedValuation[Tif_NonTIF],$A$4))</f>
        <v>0</v>
      </c>
      <c r="M286" s="8">
        <f>SUMPRODUCT(SUMIFS(AssessedValuation[100% Reserved],AssessedValuation[Dist],$C286:$E286,AssessedValuation[Tif_NonTIF],$A$4))</f>
        <v>0</v>
      </c>
      <c r="N286" s="8">
        <f>SUMPRODUCT(SUMIFS(AssessedValuation[100% Reserved3],AssessedValuation[Dist],$C286,AssessedValuation[Tif_NonTIF],$A$4))</f>
        <v>0</v>
      </c>
      <c r="O286" s="8">
        <f>SUMPRODUCT(SUMIFS(AssessedValuation[100% Railroads],AssessedValuation[Dist],$C286:$E286,AssessedValuation[Tif_NonTIF],$A$4))</f>
        <v>0</v>
      </c>
      <c r="P286" s="8">
        <f>SUMPRODUCT(SUMIFS(AssessedValuation[100% Utilities],AssessedValuation[Dist],$C286:$E286,AssessedValuation[Tif_NonTIF],$A$4))</f>
        <v>339133</v>
      </c>
      <c r="Q286" s="8">
        <f>SUMPRODUCT(SUMIFS(AssessedValuation[100% Other],AssessedValuation[Dist],$C286:$E286,AssessedValuation[Tif_NonTIF],$A$4))</f>
        <v>0</v>
      </c>
      <c r="R286" s="8">
        <f>SUMPRODUCT(SUMIFS(AssessedValuation[100% Gross],AssessedValuation[Dist],$C286:$E286,AssessedValuation[Tif_NonTIF],$A$4))</f>
        <v>225899363</v>
      </c>
      <c r="S286" s="8">
        <f>SUMPRODUCT(SUMIFS(AssessedValuation[100% Military Exempt],AssessedValuation[Dist],$C286:$E286,AssessedValuation[Tif_NonTIF],$A$4))</f>
        <v>238908</v>
      </c>
      <c r="T286" s="8">
        <f>SUMPRODUCT(SUMIFS(AssessedValuation[100% Net],AssessedValuation[Dist],$C286:$E286,AssessedValuation[Tif_NonTIF],$A$4))</f>
        <v>225660455</v>
      </c>
      <c r="U286" s="8">
        <f>SUMPRODUCT(SUMIFS(AssessedValuation[100% Gas &amp; Elec Utilities],AssessedValuation[Dist],$C286:$E286,AssessedValuation[Tif_NonTIF],$A$4))</f>
        <v>11449804</v>
      </c>
      <c r="V286" s="8">
        <f t="shared" si="4"/>
        <v>237110259</v>
      </c>
    </row>
    <row r="287" spans="1:22" x14ac:dyDescent="0.25">
      <c r="A287">
        <v>2024</v>
      </c>
      <c r="B287" t="s">
        <v>1054</v>
      </c>
      <c r="C287" t="s">
        <v>1605</v>
      </c>
      <c r="D287" t="s">
        <v>1756</v>
      </c>
      <c r="E287" t="s">
        <v>1756</v>
      </c>
      <c r="F287" t="s">
        <v>1605</v>
      </c>
      <c r="G287" t="s">
        <v>1606</v>
      </c>
      <c r="H287" s="8">
        <f>SUMPRODUCT(SUMIFS(AssessedValuation[100% Residential],AssessedValuation[Dist],$C287:$E287,AssessedValuation[Tif_NonTIF],$A$4))</f>
        <v>166095618</v>
      </c>
      <c r="I287" s="8">
        <f>SUMPRODUCT(SUMIFS(AssessedValuation[100% Ag Land],AssessedValuation[Dist],$C287:$E287,AssessedValuation[Tif_NonTIF],$A$4))</f>
        <v>130395340</v>
      </c>
      <c r="J287" s="8">
        <f>SUMPRODUCT(SUMIFS(AssessedValuation[100% Ag Building],AssessedValuation[Dist],$C287:$E287,AssessedValuation[Tif_NonTIF],$A$4))</f>
        <v>11680530</v>
      </c>
      <c r="K287" s="8">
        <f>SUMPRODUCT(SUMIFS(AssessedValuation[100% Commercial],AssessedValuation[Dist],$C287:$E287,AssessedValuation[Tif_NonTIF],$A$4))</f>
        <v>21702620</v>
      </c>
      <c r="L287" s="8">
        <f>SUMPRODUCT(SUMIFS(AssessedValuation[100% Industrial],AssessedValuation[Dist],$C287:$E287,AssessedValuation[Tif_NonTIF],$A$4))</f>
        <v>3400750</v>
      </c>
      <c r="M287" s="8">
        <f>SUMPRODUCT(SUMIFS(AssessedValuation[100% Reserved],AssessedValuation[Dist],$C287:$E287,AssessedValuation[Tif_NonTIF],$A$4))</f>
        <v>0</v>
      </c>
      <c r="N287" s="8">
        <f>SUMPRODUCT(SUMIFS(AssessedValuation[100% Reserved3],AssessedValuation[Dist],$C287,AssessedValuation[Tif_NonTIF],$A$4))</f>
        <v>0</v>
      </c>
      <c r="O287" s="8">
        <f>SUMPRODUCT(SUMIFS(AssessedValuation[100% Railroads],AssessedValuation[Dist],$C287:$E287,AssessedValuation[Tif_NonTIF],$A$4))</f>
        <v>4772304</v>
      </c>
      <c r="P287" s="8">
        <f>SUMPRODUCT(SUMIFS(AssessedValuation[100% Utilities],AssessedValuation[Dist],$C287:$E287,AssessedValuation[Tif_NonTIF],$A$4))</f>
        <v>838436</v>
      </c>
      <c r="Q287" s="8">
        <f>SUMPRODUCT(SUMIFS(AssessedValuation[100% Other],AssessedValuation[Dist],$C287:$E287,AssessedValuation[Tif_NonTIF],$A$4))</f>
        <v>0</v>
      </c>
      <c r="R287" s="8">
        <f>SUMPRODUCT(SUMIFS(AssessedValuation[100% Gross],AssessedValuation[Dist],$C287:$E287,AssessedValuation[Tif_NonTIF],$A$4))</f>
        <v>338885598</v>
      </c>
      <c r="S287" s="8">
        <f>SUMPRODUCT(SUMIFS(AssessedValuation[100% Military Exempt],AssessedValuation[Dist],$C287:$E287,AssessedValuation[Tif_NonTIF],$A$4))</f>
        <v>270392</v>
      </c>
      <c r="T287" s="8">
        <f>SUMPRODUCT(SUMIFS(AssessedValuation[100% Net],AssessedValuation[Dist],$C287:$E287,AssessedValuation[Tif_NonTIF],$A$4))</f>
        <v>338615206</v>
      </c>
      <c r="U287" s="8">
        <f>SUMPRODUCT(SUMIFS(AssessedValuation[100% Gas &amp; Elec Utilities],AssessedValuation[Dist],$C287:$E287,AssessedValuation[Tif_NonTIF],$A$4))</f>
        <v>15250816</v>
      </c>
      <c r="V287" s="8">
        <f t="shared" si="4"/>
        <v>353866022</v>
      </c>
    </row>
    <row r="288" spans="1:22" x14ac:dyDescent="0.25">
      <c r="A288">
        <v>2024</v>
      </c>
      <c r="B288" t="s">
        <v>1026</v>
      </c>
      <c r="C288" t="s">
        <v>1607</v>
      </c>
      <c r="D288" t="s">
        <v>1756</v>
      </c>
      <c r="E288" t="s">
        <v>1756</v>
      </c>
      <c r="F288" t="s">
        <v>1607</v>
      </c>
      <c r="G288" t="s">
        <v>1608</v>
      </c>
      <c r="H288" s="8">
        <f>SUMPRODUCT(SUMIFS(AssessedValuation[100% Residential],AssessedValuation[Dist],$C288:$E288,AssessedValuation[Tif_NonTIF],$A$4))</f>
        <v>96441130</v>
      </c>
      <c r="I288" s="8">
        <f>SUMPRODUCT(SUMIFS(AssessedValuation[100% Ag Land],AssessedValuation[Dist],$C288:$E288,AssessedValuation[Tif_NonTIF],$A$4))</f>
        <v>66128656</v>
      </c>
      <c r="J288" s="8">
        <f>SUMPRODUCT(SUMIFS(AssessedValuation[100% Ag Building],AssessedValuation[Dist],$C288:$E288,AssessedValuation[Tif_NonTIF],$A$4))</f>
        <v>1915370</v>
      </c>
      <c r="K288" s="8">
        <f>SUMPRODUCT(SUMIFS(AssessedValuation[100% Commercial],AssessedValuation[Dist],$C288:$E288,AssessedValuation[Tif_NonTIF],$A$4))</f>
        <v>8175980</v>
      </c>
      <c r="L288" s="8">
        <f>SUMPRODUCT(SUMIFS(AssessedValuation[100% Industrial],AssessedValuation[Dist],$C288:$E288,AssessedValuation[Tif_NonTIF],$A$4))</f>
        <v>559130</v>
      </c>
      <c r="M288" s="8">
        <f>SUMPRODUCT(SUMIFS(AssessedValuation[100% Reserved],AssessedValuation[Dist],$C288:$E288,AssessedValuation[Tif_NonTIF],$A$4))</f>
        <v>0</v>
      </c>
      <c r="N288" s="8">
        <f>SUMPRODUCT(SUMIFS(AssessedValuation[100% Reserved3],AssessedValuation[Dist],$C288,AssessedValuation[Tif_NonTIF],$A$4))</f>
        <v>0</v>
      </c>
      <c r="O288" s="8">
        <f>SUMPRODUCT(SUMIFS(AssessedValuation[100% Railroads],AssessedValuation[Dist],$C288:$E288,AssessedValuation[Tif_NonTIF],$A$4))</f>
        <v>12241483</v>
      </c>
      <c r="P288" s="8">
        <f>SUMPRODUCT(SUMIFS(AssessedValuation[100% Utilities],AssessedValuation[Dist],$C288:$E288,AssessedValuation[Tif_NonTIF],$A$4))</f>
        <v>2596513</v>
      </c>
      <c r="Q288" s="8">
        <f>SUMPRODUCT(SUMIFS(AssessedValuation[100% Other],AssessedValuation[Dist],$C288:$E288,AssessedValuation[Tif_NonTIF],$A$4))</f>
        <v>1940</v>
      </c>
      <c r="R288" s="8">
        <f>SUMPRODUCT(SUMIFS(AssessedValuation[100% Gross],AssessedValuation[Dist],$C288:$E288,AssessedValuation[Tif_NonTIF],$A$4))</f>
        <v>188060202</v>
      </c>
      <c r="S288" s="8">
        <f>SUMPRODUCT(SUMIFS(AssessedValuation[100% Military Exempt],AssessedValuation[Dist],$C288:$E288,AssessedValuation[Tif_NonTIF],$A$4))</f>
        <v>209276</v>
      </c>
      <c r="T288" s="8">
        <f>SUMPRODUCT(SUMIFS(AssessedValuation[100% Net],AssessedValuation[Dist],$C288:$E288,AssessedValuation[Tif_NonTIF],$A$4))</f>
        <v>187850926</v>
      </c>
      <c r="U288" s="8">
        <f>SUMPRODUCT(SUMIFS(AssessedValuation[100% Gas &amp; Elec Utilities],AssessedValuation[Dist],$C288:$E288,AssessedValuation[Tif_NonTIF],$A$4))</f>
        <v>16201667</v>
      </c>
      <c r="V288" s="8">
        <f t="shared" si="4"/>
        <v>204052593</v>
      </c>
    </row>
    <row r="289" spans="1:22" x14ac:dyDescent="0.25">
      <c r="A289">
        <v>2024</v>
      </c>
      <c r="B289" t="s">
        <v>1039</v>
      </c>
      <c r="C289" t="s">
        <v>1609</v>
      </c>
      <c r="D289" t="s">
        <v>1756</v>
      </c>
      <c r="E289" t="s">
        <v>1756</v>
      </c>
      <c r="F289" t="s">
        <v>1609</v>
      </c>
      <c r="G289" t="s">
        <v>1610</v>
      </c>
      <c r="H289" s="8">
        <f>SUMPRODUCT(SUMIFS(AssessedValuation[100% Residential],AssessedValuation[Dist],$C289:$E289,AssessedValuation[Tif_NonTIF],$A$4))</f>
        <v>50854482</v>
      </c>
      <c r="I289" s="8">
        <f>SUMPRODUCT(SUMIFS(AssessedValuation[100% Ag Land],AssessedValuation[Dist],$C289:$E289,AssessedValuation[Tif_NonTIF],$A$4))</f>
        <v>88575961</v>
      </c>
      <c r="J289" s="8">
        <f>SUMPRODUCT(SUMIFS(AssessedValuation[100% Ag Building],AssessedValuation[Dist],$C289:$E289,AssessedValuation[Tif_NonTIF],$A$4))</f>
        <v>5535544</v>
      </c>
      <c r="K289" s="8">
        <f>SUMPRODUCT(SUMIFS(AssessedValuation[100% Commercial],AssessedValuation[Dist],$C289:$E289,AssessedValuation[Tif_NonTIF],$A$4))</f>
        <v>22042943</v>
      </c>
      <c r="L289" s="8">
        <f>SUMPRODUCT(SUMIFS(AssessedValuation[100% Industrial],AssessedValuation[Dist],$C289:$E289,AssessedValuation[Tif_NonTIF],$A$4))</f>
        <v>842450</v>
      </c>
      <c r="M289" s="8">
        <f>SUMPRODUCT(SUMIFS(AssessedValuation[100% Reserved],AssessedValuation[Dist],$C289:$E289,AssessedValuation[Tif_NonTIF],$A$4))</f>
        <v>0</v>
      </c>
      <c r="N289" s="8">
        <f>SUMPRODUCT(SUMIFS(AssessedValuation[100% Reserved3],AssessedValuation[Dist],$C289,AssessedValuation[Tif_NonTIF],$A$4))</f>
        <v>0</v>
      </c>
      <c r="O289" s="8">
        <f>SUMPRODUCT(SUMIFS(AssessedValuation[100% Railroads],AssessedValuation[Dist],$C289:$E289,AssessedValuation[Tif_NonTIF],$A$4))</f>
        <v>23155194</v>
      </c>
      <c r="P289" s="8">
        <f>SUMPRODUCT(SUMIFS(AssessedValuation[100% Utilities],AssessedValuation[Dist],$C289:$E289,AssessedValuation[Tif_NonTIF],$A$4))</f>
        <v>0</v>
      </c>
      <c r="Q289" s="8">
        <f>SUMPRODUCT(SUMIFS(AssessedValuation[100% Other],AssessedValuation[Dist],$C289:$E289,AssessedValuation[Tif_NonTIF],$A$4))</f>
        <v>24836</v>
      </c>
      <c r="R289" s="8">
        <f>SUMPRODUCT(SUMIFS(AssessedValuation[100% Gross],AssessedValuation[Dist],$C289:$E289,AssessedValuation[Tif_NonTIF],$A$4))</f>
        <v>191031410</v>
      </c>
      <c r="S289" s="8">
        <f>SUMPRODUCT(SUMIFS(AssessedValuation[100% Military Exempt],AssessedValuation[Dist],$C289:$E289,AssessedValuation[Tif_NonTIF],$A$4))</f>
        <v>112560</v>
      </c>
      <c r="T289" s="8">
        <f>SUMPRODUCT(SUMIFS(AssessedValuation[100% Net],AssessedValuation[Dist],$C289:$E289,AssessedValuation[Tif_NonTIF],$A$4))</f>
        <v>190918850</v>
      </c>
      <c r="U289" s="8">
        <f>SUMPRODUCT(SUMIFS(AssessedValuation[100% Gas &amp; Elec Utilities],AssessedValuation[Dist],$C289:$E289,AssessedValuation[Tif_NonTIF],$A$4))</f>
        <v>22522619</v>
      </c>
      <c r="V289" s="8">
        <f t="shared" si="4"/>
        <v>213441469</v>
      </c>
    </row>
    <row r="290" spans="1:22" x14ac:dyDescent="0.25">
      <c r="A290">
        <v>2024</v>
      </c>
      <c r="B290" t="s">
        <v>1033</v>
      </c>
      <c r="C290" t="s">
        <v>1611</v>
      </c>
      <c r="D290" t="s">
        <v>1756</v>
      </c>
      <c r="E290" t="s">
        <v>1756</v>
      </c>
      <c r="F290" t="s">
        <v>1611</v>
      </c>
      <c r="G290" t="s">
        <v>1612</v>
      </c>
      <c r="H290" s="8">
        <f>SUMPRODUCT(SUMIFS(AssessedValuation[100% Residential],AssessedValuation[Dist],$C290:$E290,AssessedValuation[Tif_NonTIF],$A$4))</f>
        <v>354140891</v>
      </c>
      <c r="I290" s="8">
        <f>SUMPRODUCT(SUMIFS(AssessedValuation[100% Ag Land],AssessedValuation[Dist],$C290:$E290,AssessedValuation[Tif_NonTIF],$A$4))</f>
        <v>86752900</v>
      </c>
      <c r="J290" s="8">
        <f>SUMPRODUCT(SUMIFS(AssessedValuation[100% Ag Building],AssessedValuation[Dist],$C290:$E290,AssessedValuation[Tif_NonTIF],$A$4))</f>
        <v>3116900</v>
      </c>
      <c r="K290" s="8">
        <f>SUMPRODUCT(SUMIFS(AssessedValuation[100% Commercial],AssessedValuation[Dist],$C290:$E290,AssessedValuation[Tif_NonTIF],$A$4))</f>
        <v>13999584</v>
      </c>
      <c r="L290" s="8">
        <f>SUMPRODUCT(SUMIFS(AssessedValuation[100% Industrial],AssessedValuation[Dist],$C290:$E290,AssessedValuation[Tif_NonTIF],$A$4))</f>
        <v>281100</v>
      </c>
      <c r="M290" s="8">
        <f>SUMPRODUCT(SUMIFS(AssessedValuation[100% Reserved],AssessedValuation[Dist],$C290:$E290,AssessedValuation[Tif_NonTIF],$A$4))</f>
        <v>0</v>
      </c>
      <c r="N290" s="8">
        <f>SUMPRODUCT(SUMIFS(AssessedValuation[100% Reserved3],AssessedValuation[Dist],$C290,AssessedValuation[Tif_NonTIF],$A$4))</f>
        <v>0</v>
      </c>
      <c r="O290" s="8">
        <f>SUMPRODUCT(SUMIFS(AssessedValuation[100% Railroads],AssessedValuation[Dist],$C290:$E290,AssessedValuation[Tif_NonTIF],$A$4))</f>
        <v>14798808</v>
      </c>
      <c r="P290" s="8">
        <f>SUMPRODUCT(SUMIFS(AssessedValuation[100% Utilities],AssessedValuation[Dist],$C290:$E290,AssessedValuation[Tif_NonTIF],$A$4))</f>
        <v>156663</v>
      </c>
      <c r="Q290" s="8">
        <f>SUMPRODUCT(SUMIFS(AssessedValuation[100% Other],AssessedValuation[Dist],$C290:$E290,AssessedValuation[Tif_NonTIF],$A$4))</f>
        <v>0</v>
      </c>
      <c r="R290" s="8">
        <f>SUMPRODUCT(SUMIFS(AssessedValuation[100% Gross],AssessedValuation[Dist],$C290:$E290,AssessedValuation[Tif_NonTIF],$A$4))</f>
        <v>473246846</v>
      </c>
      <c r="S290" s="8">
        <f>SUMPRODUCT(SUMIFS(AssessedValuation[100% Military Exempt],AssessedValuation[Dist],$C290:$E290,AssessedValuation[Tif_NonTIF],$A$4))</f>
        <v>333360</v>
      </c>
      <c r="T290" s="8">
        <f>SUMPRODUCT(SUMIFS(AssessedValuation[100% Net],AssessedValuation[Dist],$C290:$E290,AssessedValuation[Tif_NonTIF],$A$4))</f>
        <v>472913486</v>
      </c>
      <c r="U290" s="8">
        <f>SUMPRODUCT(SUMIFS(AssessedValuation[100% Gas &amp; Elec Utilities],AssessedValuation[Dist],$C290:$E290,AssessedValuation[Tif_NonTIF],$A$4))</f>
        <v>23194040</v>
      </c>
      <c r="V290" s="8">
        <f t="shared" si="4"/>
        <v>496107526</v>
      </c>
    </row>
    <row r="291" spans="1:22" x14ac:dyDescent="0.25">
      <c r="A291">
        <v>2024</v>
      </c>
      <c r="B291" t="s">
        <v>1031</v>
      </c>
      <c r="C291" t="s">
        <v>1613</v>
      </c>
      <c r="D291" t="s">
        <v>1756</v>
      </c>
      <c r="E291" t="s">
        <v>1756</v>
      </c>
      <c r="F291" t="s">
        <v>1735</v>
      </c>
      <c r="G291" t="s">
        <v>1614</v>
      </c>
      <c r="H291" s="8">
        <f>SUMPRODUCT(SUMIFS(AssessedValuation[100% Residential],AssessedValuation[Dist],$C291:$E291,AssessedValuation[Tif_NonTIF],$A$4))</f>
        <v>387418002</v>
      </c>
      <c r="I291" s="8">
        <f>SUMPRODUCT(SUMIFS(AssessedValuation[100% Ag Land],AssessedValuation[Dist],$C291:$E291,AssessedValuation[Tif_NonTIF],$A$4))</f>
        <v>248841636</v>
      </c>
      <c r="J291" s="8">
        <f>SUMPRODUCT(SUMIFS(AssessedValuation[100% Ag Building],AssessedValuation[Dist],$C291:$E291,AssessedValuation[Tif_NonTIF],$A$4))</f>
        <v>9455920</v>
      </c>
      <c r="K291" s="8">
        <f>SUMPRODUCT(SUMIFS(AssessedValuation[100% Commercial],AssessedValuation[Dist],$C291:$E291,AssessedValuation[Tif_NonTIF],$A$4))</f>
        <v>25086020</v>
      </c>
      <c r="L291" s="8">
        <f>SUMPRODUCT(SUMIFS(AssessedValuation[100% Industrial],AssessedValuation[Dist],$C291:$E291,AssessedValuation[Tif_NonTIF],$A$4))</f>
        <v>5665783</v>
      </c>
      <c r="M291" s="8">
        <f>SUMPRODUCT(SUMIFS(AssessedValuation[100% Reserved],AssessedValuation[Dist],$C291:$E291,AssessedValuation[Tif_NonTIF],$A$4))</f>
        <v>0</v>
      </c>
      <c r="N291" s="8">
        <f>SUMPRODUCT(SUMIFS(AssessedValuation[100% Reserved3],AssessedValuation[Dist],$C291,AssessedValuation[Tif_NonTIF],$A$4))</f>
        <v>0</v>
      </c>
      <c r="O291" s="8">
        <f>SUMPRODUCT(SUMIFS(AssessedValuation[100% Railroads],AssessedValuation[Dist],$C291:$E291,AssessedValuation[Tif_NonTIF],$A$4))</f>
        <v>3949744</v>
      </c>
      <c r="P291" s="8">
        <f>SUMPRODUCT(SUMIFS(AssessedValuation[100% Utilities],AssessedValuation[Dist],$C291:$E291,AssessedValuation[Tif_NonTIF],$A$4))</f>
        <v>3856810</v>
      </c>
      <c r="Q291" s="8">
        <f>SUMPRODUCT(SUMIFS(AssessedValuation[100% Other],AssessedValuation[Dist],$C291:$E291,AssessedValuation[Tif_NonTIF],$A$4))</f>
        <v>0</v>
      </c>
      <c r="R291" s="8">
        <f>SUMPRODUCT(SUMIFS(AssessedValuation[100% Gross],AssessedValuation[Dist],$C291:$E291,AssessedValuation[Tif_NonTIF],$A$4))</f>
        <v>684273915</v>
      </c>
      <c r="S291" s="8">
        <f>SUMPRODUCT(SUMIFS(AssessedValuation[100% Military Exempt],AssessedValuation[Dist],$C291:$E291,AssessedValuation[Tif_NonTIF],$A$4))</f>
        <v>513004</v>
      </c>
      <c r="T291" s="8">
        <f>SUMPRODUCT(SUMIFS(AssessedValuation[100% Net],AssessedValuation[Dist],$C291:$E291,AssessedValuation[Tif_NonTIF],$A$4))</f>
        <v>683760911</v>
      </c>
      <c r="U291" s="8">
        <f>SUMPRODUCT(SUMIFS(AssessedValuation[100% Gas &amp; Elec Utilities],AssessedValuation[Dist],$C291:$E291,AssessedValuation[Tif_NonTIF],$A$4))</f>
        <v>61917288</v>
      </c>
      <c r="V291" s="8">
        <f t="shared" si="4"/>
        <v>745678199</v>
      </c>
    </row>
    <row r="292" spans="1:22" x14ac:dyDescent="0.25">
      <c r="A292">
        <v>2024</v>
      </c>
      <c r="B292" t="s">
        <v>1026</v>
      </c>
      <c r="C292" t="s">
        <v>1615</v>
      </c>
      <c r="D292" t="s">
        <v>1756</v>
      </c>
      <c r="E292" t="s">
        <v>1756</v>
      </c>
      <c r="F292" t="s">
        <v>1615</v>
      </c>
      <c r="G292" t="s">
        <v>1616</v>
      </c>
      <c r="H292" s="8">
        <f>SUMPRODUCT(SUMIFS(AssessedValuation[100% Residential],AssessedValuation[Dist],$C292:$E292,AssessedValuation[Tif_NonTIF],$A$4))</f>
        <v>244748830</v>
      </c>
      <c r="I292" s="8">
        <f>SUMPRODUCT(SUMIFS(AssessedValuation[100% Ag Land],AssessedValuation[Dist],$C292:$E292,AssessedValuation[Tif_NonTIF],$A$4))</f>
        <v>104583731</v>
      </c>
      <c r="J292" s="8">
        <f>SUMPRODUCT(SUMIFS(AssessedValuation[100% Ag Building],AssessedValuation[Dist],$C292:$E292,AssessedValuation[Tif_NonTIF],$A$4))</f>
        <v>4351717</v>
      </c>
      <c r="K292" s="8">
        <f>SUMPRODUCT(SUMIFS(AssessedValuation[100% Commercial],AssessedValuation[Dist],$C292:$E292,AssessedValuation[Tif_NonTIF],$A$4))</f>
        <v>53499993</v>
      </c>
      <c r="L292" s="8">
        <f>SUMPRODUCT(SUMIFS(AssessedValuation[100% Industrial],AssessedValuation[Dist],$C292:$E292,AssessedValuation[Tif_NonTIF],$A$4))</f>
        <v>42548963</v>
      </c>
      <c r="M292" s="8">
        <f>SUMPRODUCT(SUMIFS(AssessedValuation[100% Reserved],AssessedValuation[Dist],$C292:$E292,AssessedValuation[Tif_NonTIF],$A$4))</f>
        <v>0</v>
      </c>
      <c r="N292" s="8">
        <f>SUMPRODUCT(SUMIFS(AssessedValuation[100% Reserved3],AssessedValuation[Dist],$C292,AssessedValuation[Tif_NonTIF],$A$4))</f>
        <v>0</v>
      </c>
      <c r="O292" s="8">
        <f>SUMPRODUCT(SUMIFS(AssessedValuation[100% Railroads],AssessedValuation[Dist],$C292:$E292,AssessedValuation[Tif_NonTIF],$A$4))</f>
        <v>9213113</v>
      </c>
      <c r="P292" s="8">
        <f>SUMPRODUCT(SUMIFS(AssessedValuation[100% Utilities],AssessedValuation[Dist],$C292:$E292,AssessedValuation[Tif_NonTIF],$A$4))</f>
        <v>44679188</v>
      </c>
      <c r="Q292" s="8">
        <f>SUMPRODUCT(SUMIFS(AssessedValuation[100% Other],AssessedValuation[Dist],$C292:$E292,AssessedValuation[Tif_NonTIF],$A$4))</f>
        <v>231</v>
      </c>
      <c r="R292" s="8">
        <f>SUMPRODUCT(SUMIFS(AssessedValuation[100% Gross],AssessedValuation[Dist],$C292:$E292,AssessedValuation[Tif_NonTIF],$A$4))</f>
        <v>503625766</v>
      </c>
      <c r="S292" s="8">
        <f>SUMPRODUCT(SUMIFS(AssessedValuation[100% Military Exempt],AssessedValuation[Dist],$C292:$E292,AssessedValuation[Tif_NonTIF],$A$4))</f>
        <v>166680</v>
      </c>
      <c r="T292" s="8">
        <f>SUMPRODUCT(SUMIFS(AssessedValuation[100% Net],AssessedValuation[Dist],$C292:$E292,AssessedValuation[Tif_NonTIF],$A$4))</f>
        <v>503459086</v>
      </c>
      <c r="U292" s="8">
        <f>SUMPRODUCT(SUMIFS(AssessedValuation[100% Gas &amp; Elec Utilities],AssessedValuation[Dist],$C292:$E292,AssessedValuation[Tif_NonTIF],$A$4))</f>
        <v>62518869</v>
      </c>
      <c r="V292" s="8">
        <f t="shared" si="4"/>
        <v>565977955</v>
      </c>
    </row>
    <row r="293" spans="1:22" x14ac:dyDescent="0.25">
      <c r="A293">
        <v>2024</v>
      </c>
      <c r="B293" t="s">
        <v>1026</v>
      </c>
      <c r="C293" t="s">
        <v>1617</v>
      </c>
      <c r="D293" t="s">
        <v>1756</v>
      </c>
      <c r="E293" t="s">
        <v>1756</v>
      </c>
      <c r="F293" t="s">
        <v>1617</v>
      </c>
      <c r="G293" t="s">
        <v>1618</v>
      </c>
      <c r="H293" s="8">
        <f>SUMPRODUCT(SUMIFS(AssessedValuation[100% Residential],AssessedValuation[Dist],$C293:$E293,AssessedValuation[Tif_NonTIF],$A$4))</f>
        <v>1886826532</v>
      </c>
      <c r="I293" s="8">
        <f>SUMPRODUCT(SUMIFS(AssessedValuation[100% Ag Land],AssessedValuation[Dist],$C293:$E293,AssessedValuation[Tif_NonTIF],$A$4))</f>
        <v>1078470</v>
      </c>
      <c r="J293" s="8">
        <f>SUMPRODUCT(SUMIFS(AssessedValuation[100% Ag Building],AssessedValuation[Dist],$C293:$E293,AssessedValuation[Tif_NonTIF],$A$4))</f>
        <v>306970</v>
      </c>
      <c r="K293" s="8">
        <f>SUMPRODUCT(SUMIFS(AssessedValuation[100% Commercial],AssessedValuation[Dist],$C293:$E293,AssessedValuation[Tif_NonTIF],$A$4))</f>
        <v>411884169</v>
      </c>
      <c r="L293" s="8">
        <f>SUMPRODUCT(SUMIFS(AssessedValuation[100% Industrial],AssessedValuation[Dist],$C293:$E293,AssessedValuation[Tif_NonTIF],$A$4))</f>
        <v>16436875</v>
      </c>
      <c r="M293" s="8">
        <f>SUMPRODUCT(SUMIFS(AssessedValuation[100% Reserved],AssessedValuation[Dist],$C293:$E293,AssessedValuation[Tif_NonTIF],$A$4))</f>
        <v>0</v>
      </c>
      <c r="N293" s="8">
        <f>SUMPRODUCT(SUMIFS(AssessedValuation[100% Reserved3],AssessedValuation[Dist],$C293,AssessedValuation[Tif_NonTIF],$A$4))</f>
        <v>0</v>
      </c>
      <c r="O293" s="8">
        <f>SUMPRODUCT(SUMIFS(AssessedValuation[100% Railroads],AssessedValuation[Dist],$C293:$E293,AssessedValuation[Tif_NonTIF],$A$4))</f>
        <v>0</v>
      </c>
      <c r="P293" s="8">
        <f>SUMPRODUCT(SUMIFS(AssessedValuation[100% Utilities],AssessedValuation[Dist],$C293:$E293,AssessedValuation[Tif_NonTIF],$A$4))</f>
        <v>0</v>
      </c>
      <c r="Q293" s="8">
        <f>SUMPRODUCT(SUMIFS(AssessedValuation[100% Other],AssessedValuation[Dist],$C293:$E293,AssessedValuation[Tif_NonTIF],$A$4))</f>
        <v>0</v>
      </c>
      <c r="R293" s="8">
        <f>SUMPRODUCT(SUMIFS(AssessedValuation[100% Gross],AssessedValuation[Dist],$C293:$E293,AssessedValuation[Tif_NonTIF],$A$4))</f>
        <v>2316533016</v>
      </c>
      <c r="S293" s="8">
        <f>SUMPRODUCT(SUMIFS(AssessedValuation[100% Military Exempt],AssessedValuation[Dist],$C293:$E293,AssessedValuation[Tif_NonTIF],$A$4))</f>
        <v>1331588</v>
      </c>
      <c r="T293" s="8">
        <f>SUMPRODUCT(SUMIFS(AssessedValuation[100% Net],AssessedValuation[Dist],$C293:$E293,AssessedValuation[Tif_NonTIF],$A$4))</f>
        <v>2315201428</v>
      </c>
      <c r="U293" s="8">
        <f>SUMPRODUCT(SUMIFS(AssessedValuation[100% Gas &amp; Elec Utilities],AssessedValuation[Dist],$C293:$E293,AssessedValuation[Tif_NonTIF],$A$4))</f>
        <v>374902012</v>
      </c>
      <c r="V293" s="8">
        <f t="shared" si="4"/>
        <v>2690103440</v>
      </c>
    </row>
    <row r="294" spans="1:22" x14ac:dyDescent="0.25">
      <c r="A294">
        <v>2024</v>
      </c>
      <c r="B294" t="s">
        <v>1042</v>
      </c>
      <c r="C294" t="s">
        <v>1619</v>
      </c>
      <c r="D294" t="s">
        <v>1756</v>
      </c>
      <c r="E294" t="s">
        <v>1756</v>
      </c>
      <c r="F294" t="s">
        <v>1619</v>
      </c>
      <c r="G294" t="s">
        <v>1620</v>
      </c>
      <c r="H294" s="8">
        <f>SUMPRODUCT(SUMIFS(AssessedValuation[100% Residential],AssessedValuation[Dist],$C294:$E294,AssessedValuation[Tif_NonTIF],$A$4))</f>
        <v>337480832</v>
      </c>
      <c r="I294" s="8">
        <f>SUMPRODUCT(SUMIFS(AssessedValuation[100% Ag Land],AssessedValuation[Dist],$C294:$E294,AssessedValuation[Tif_NonTIF],$A$4))</f>
        <v>216109810</v>
      </c>
      <c r="J294" s="8">
        <f>SUMPRODUCT(SUMIFS(AssessedValuation[100% Ag Building],AssessedValuation[Dist],$C294:$E294,AssessedValuation[Tif_NonTIF],$A$4))</f>
        <v>11982221</v>
      </c>
      <c r="K294" s="8">
        <f>SUMPRODUCT(SUMIFS(AssessedValuation[100% Commercial],AssessedValuation[Dist],$C294:$E294,AssessedValuation[Tif_NonTIF],$A$4))</f>
        <v>36163538</v>
      </c>
      <c r="L294" s="8">
        <f>SUMPRODUCT(SUMIFS(AssessedValuation[100% Industrial],AssessedValuation[Dist],$C294:$E294,AssessedValuation[Tif_NonTIF],$A$4))</f>
        <v>8877120</v>
      </c>
      <c r="M294" s="8">
        <f>SUMPRODUCT(SUMIFS(AssessedValuation[100% Reserved],AssessedValuation[Dist],$C294:$E294,AssessedValuation[Tif_NonTIF],$A$4))</f>
        <v>0</v>
      </c>
      <c r="N294" s="8">
        <f>SUMPRODUCT(SUMIFS(AssessedValuation[100% Reserved3],AssessedValuation[Dist],$C294,AssessedValuation[Tif_NonTIF],$A$4))</f>
        <v>0</v>
      </c>
      <c r="O294" s="8">
        <f>SUMPRODUCT(SUMIFS(AssessedValuation[100% Railroads],AssessedValuation[Dist],$C294:$E294,AssessedValuation[Tif_NonTIF],$A$4))</f>
        <v>0</v>
      </c>
      <c r="P294" s="8">
        <f>SUMPRODUCT(SUMIFS(AssessedValuation[100% Utilities],AssessedValuation[Dist],$C294:$E294,AssessedValuation[Tif_NonTIF],$A$4))</f>
        <v>67960154</v>
      </c>
      <c r="Q294" s="8">
        <f>SUMPRODUCT(SUMIFS(AssessedValuation[100% Other],AssessedValuation[Dist],$C294:$E294,AssessedValuation[Tif_NonTIF],$A$4))</f>
        <v>0</v>
      </c>
      <c r="R294" s="8">
        <f>SUMPRODUCT(SUMIFS(AssessedValuation[100% Gross],AssessedValuation[Dist],$C294:$E294,AssessedValuation[Tif_NonTIF],$A$4))</f>
        <v>678573675</v>
      </c>
      <c r="S294" s="8">
        <f>SUMPRODUCT(SUMIFS(AssessedValuation[100% Military Exempt],AssessedValuation[Dist],$C294:$E294,AssessedValuation[Tif_NonTIF],$A$4))</f>
        <v>723040</v>
      </c>
      <c r="T294" s="8">
        <f>SUMPRODUCT(SUMIFS(AssessedValuation[100% Net],AssessedValuation[Dist],$C294:$E294,AssessedValuation[Tif_NonTIF],$A$4))</f>
        <v>677850635</v>
      </c>
      <c r="U294" s="8">
        <f>SUMPRODUCT(SUMIFS(AssessedValuation[100% Gas &amp; Elec Utilities],AssessedValuation[Dist],$C294:$E294,AssessedValuation[Tif_NonTIF],$A$4))</f>
        <v>37567147</v>
      </c>
      <c r="V294" s="8">
        <f t="shared" si="4"/>
        <v>715417782</v>
      </c>
    </row>
    <row r="295" spans="1:22" x14ac:dyDescent="0.25">
      <c r="A295">
        <v>2024</v>
      </c>
      <c r="B295" t="s">
        <v>1026</v>
      </c>
      <c r="C295" t="s">
        <v>1621</v>
      </c>
      <c r="D295" t="s">
        <v>1756</v>
      </c>
      <c r="E295" t="s">
        <v>1756</v>
      </c>
      <c r="F295" t="s">
        <v>1621</v>
      </c>
      <c r="G295" t="s">
        <v>1622</v>
      </c>
      <c r="H295" s="8">
        <f>SUMPRODUCT(SUMIFS(AssessedValuation[100% Residential],AssessedValuation[Dist],$C295:$E295,AssessedValuation[Tif_NonTIF],$A$4))</f>
        <v>486621833</v>
      </c>
      <c r="I295" s="8">
        <f>SUMPRODUCT(SUMIFS(AssessedValuation[100% Ag Land],AssessedValuation[Dist],$C295:$E295,AssessedValuation[Tif_NonTIF],$A$4))</f>
        <v>26250080</v>
      </c>
      <c r="J295" s="8">
        <f>SUMPRODUCT(SUMIFS(AssessedValuation[100% Ag Building],AssessedValuation[Dist],$C295:$E295,AssessedValuation[Tif_NonTIF],$A$4))</f>
        <v>1100670</v>
      </c>
      <c r="K295" s="8">
        <f>SUMPRODUCT(SUMIFS(AssessedValuation[100% Commercial],AssessedValuation[Dist],$C295:$E295,AssessedValuation[Tif_NonTIF],$A$4))</f>
        <v>28156350</v>
      </c>
      <c r="L295" s="8">
        <f>SUMPRODUCT(SUMIFS(AssessedValuation[100% Industrial],AssessedValuation[Dist],$C295:$E295,AssessedValuation[Tif_NonTIF],$A$4))</f>
        <v>318950</v>
      </c>
      <c r="M295" s="8">
        <f>SUMPRODUCT(SUMIFS(AssessedValuation[100% Reserved],AssessedValuation[Dist],$C295:$E295,AssessedValuation[Tif_NonTIF],$A$4))</f>
        <v>0</v>
      </c>
      <c r="N295" s="8">
        <f>SUMPRODUCT(SUMIFS(AssessedValuation[100% Reserved3],AssessedValuation[Dist],$C295,AssessedValuation[Tif_NonTIF],$A$4))</f>
        <v>0</v>
      </c>
      <c r="O295" s="8">
        <f>SUMPRODUCT(SUMIFS(AssessedValuation[100% Railroads],AssessedValuation[Dist],$C295:$E295,AssessedValuation[Tif_NonTIF],$A$4))</f>
        <v>1787084</v>
      </c>
      <c r="P295" s="8">
        <f>SUMPRODUCT(SUMIFS(AssessedValuation[100% Utilities],AssessedValuation[Dist],$C295:$E295,AssessedValuation[Tif_NonTIF],$A$4))</f>
        <v>891702</v>
      </c>
      <c r="Q295" s="8">
        <f>SUMPRODUCT(SUMIFS(AssessedValuation[100% Other],AssessedValuation[Dist],$C295:$E295,AssessedValuation[Tif_NonTIF],$A$4))</f>
        <v>0</v>
      </c>
      <c r="R295" s="8">
        <f>SUMPRODUCT(SUMIFS(AssessedValuation[100% Gross],AssessedValuation[Dist],$C295:$E295,AssessedValuation[Tif_NonTIF],$A$4))</f>
        <v>545126669</v>
      </c>
      <c r="S295" s="8">
        <f>SUMPRODUCT(SUMIFS(AssessedValuation[100% Military Exempt],AssessedValuation[Dist],$C295:$E295,AssessedValuation[Tif_NonTIF],$A$4))</f>
        <v>181496</v>
      </c>
      <c r="T295" s="8">
        <f>SUMPRODUCT(SUMIFS(AssessedValuation[100% Net],AssessedValuation[Dist],$C295:$E295,AssessedValuation[Tif_NonTIF],$A$4))</f>
        <v>544945173</v>
      </c>
      <c r="U295" s="8">
        <f>SUMPRODUCT(SUMIFS(AssessedValuation[100% Gas &amp; Elec Utilities],AssessedValuation[Dist],$C295:$E295,AssessedValuation[Tif_NonTIF],$A$4))</f>
        <v>38272263</v>
      </c>
      <c r="V295" s="8">
        <f t="shared" si="4"/>
        <v>583217436</v>
      </c>
    </row>
    <row r="296" spans="1:22" x14ac:dyDescent="0.25">
      <c r="A296">
        <v>2024</v>
      </c>
      <c r="B296" t="s">
        <v>1033</v>
      </c>
      <c r="C296" t="s">
        <v>1623</v>
      </c>
      <c r="D296" t="s">
        <v>1756</v>
      </c>
      <c r="E296" t="s">
        <v>1756</v>
      </c>
      <c r="F296" t="s">
        <v>1623</v>
      </c>
      <c r="G296" t="s">
        <v>1624</v>
      </c>
      <c r="H296" s="8">
        <f>SUMPRODUCT(SUMIFS(AssessedValuation[100% Residential],AssessedValuation[Dist],$C296:$E296,AssessedValuation[Tif_NonTIF],$A$4))</f>
        <v>76444162</v>
      </c>
      <c r="I296" s="8">
        <f>SUMPRODUCT(SUMIFS(AssessedValuation[100% Ag Land],AssessedValuation[Dist],$C296:$E296,AssessedValuation[Tif_NonTIF],$A$4))</f>
        <v>93371810</v>
      </c>
      <c r="J296" s="8">
        <f>SUMPRODUCT(SUMIFS(AssessedValuation[100% Ag Building],AssessedValuation[Dist],$C296:$E296,AssessedValuation[Tif_NonTIF],$A$4))</f>
        <v>5589820</v>
      </c>
      <c r="K296" s="8">
        <f>SUMPRODUCT(SUMIFS(AssessedValuation[100% Commercial],AssessedValuation[Dist],$C296:$E296,AssessedValuation[Tif_NonTIF],$A$4))</f>
        <v>11140948</v>
      </c>
      <c r="L296" s="8">
        <f>SUMPRODUCT(SUMIFS(AssessedValuation[100% Industrial],AssessedValuation[Dist],$C296:$E296,AssessedValuation[Tif_NonTIF],$A$4))</f>
        <v>0</v>
      </c>
      <c r="M296" s="8">
        <f>SUMPRODUCT(SUMIFS(AssessedValuation[100% Reserved],AssessedValuation[Dist],$C296:$E296,AssessedValuation[Tif_NonTIF],$A$4))</f>
        <v>0</v>
      </c>
      <c r="N296" s="8">
        <f>SUMPRODUCT(SUMIFS(AssessedValuation[100% Reserved3],AssessedValuation[Dist],$C296,AssessedValuation[Tif_NonTIF],$A$4))</f>
        <v>0</v>
      </c>
      <c r="O296" s="8">
        <f>SUMPRODUCT(SUMIFS(AssessedValuation[100% Railroads],AssessedValuation[Dist],$C296:$E296,AssessedValuation[Tif_NonTIF],$A$4))</f>
        <v>11495974</v>
      </c>
      <c r="P296" s="8">
        <f>SUMPRODUCT(SUMIFS(AssessedValuation[100% Utilities],AssessedValuation[Dist],$C296:$E296,AssessedValuation[Tif_NonTIF],$A$4))</f>
        <v>3784605</v>
      </c>
      <c r="Q296" s="8">
        <f>SUMPRODUCT(SUMIFS(AssessedValuation[100% Other],AssessedValuation[Dist],$C296:$E296,AssessedValuation[Tif_NonTIF],$A$4))</f>
        <v>0</v>
      </c>
      <c r="R296" s="8">
        <f>SUMPRODUCT(SUMIFS(AssessedValuation[100% Gross],AssessedValuation[Dist],$C296:$E296,AssessedValuation[Tif_NonTIF],$A$4))</f>
        <v>201827319</v>
      </c>
      <c r="S296" s="8">
        <f>SUMPRODUCT(SUMIFS(AssessedValuation[100% Military Exempt],AssessedValuation[Dist],$C296:$E296,AssessedValuation[Tif_NonTIF],$A$4))</f>
        <v>146308</v>
      </c>
      <c r="T296" s="8">
        <f>SUMPRODUCT(SUMIFS(AssessedValuation[100% Net],AssessedValuation[Dist],$C296:$E296,AssessedValuation[Tif_NonTIF],$A$4))</f>
        <v>201681011</v>
      </c>
      <c r="U296" s="8">
        <f>SUMPRODUCT(SUMIFS(AssessedValuation[100% Gas &amp; Elec Utilities],AssessedValuation[Dist],$C296:$E296,AssessedValuation[Tif_NonTIF],$A$4))</f>
        <v>35836265</v>
      </c>
      <c r="V296" s="8">
        <f t="shared" si="4"/>
        <v>237517276</v>
      </c>
    </row>
    <row r="297" spans="1:22" x14ac:dyDescent="0.25">
      <c r="A297">
        <v>2024</v>
      </c>
      <c r="B297" t="s">
        <v>1045</v>
      </c>
      <c r="C297" t="s">
        <v>1625</v>
      </c>
      <c r="D297" t="s">
        <v>1756</v>
      </c>
      <c r="E297" t="s">
        <v>1756</v>
      </c>
      <c r="F297" t="s">
        <v>1625</v>
      </c>
      <c r="G297" t="s">
        <v>1626</v>
      </c>
      <c r="H297" s="8">
        <f>SUMPRODUCT(SUMIFS(AssessedValuation[100% Residential],AssessedValuation[Dist],$C297:$E297,AssessedValuation[Tif_NonTIF],$A$4))</f>
        <v>637853460</v>
      </c>
      <c r="I297" s="8">
        <f>SUMPRODUCT(SUMIFS(AssessedValuation[100% Ag Land],AssessedValuation[Dist],$C297:$E297,AssessedValuation[Tif_NonTIF],$A$4))</f>
        <v>186980880</v>
      </c>
      <c r="J297" s="8">
        <f>SUMPRODUCT(SUMIFS(AssessedValuation[100% Ag Building],AssessedValuation[Dist],$C297:$E297,AssessedValuation[Tif_NonTIF],$A$4))</f>
        <v>9578060</v>
      </c>
      <c r="K297" s="8">
        <f>SUMPRODUCT(SUMIFS(AssessedValuation[100% Commercial],AssessedValuation[Dist],$C297:$E297,AssessedValuation[Tif_NonTIF],$A$4))</f>
        <v>65544570</v>
      </c>
      <c r="L297" s="8">
        <f>SUMPRODUCT(SUMIFS(AssessedValuation[100% Industrial],AssessedValuation[Dist],$C297:$E297,AssessedValuation[Tif_NonTIF],$A$4))</f>
        <v>10387700</v>
      </c>
      <c r="M297" s="8">
        <f>SUMPRODUCT(SUMIFS(AssessedValuation[100% Reserved],AssessedValuation[Dist],$C297:$E297,AssessedValuation[Tif_NonTIF],$A$4))</f>
        <v>0</v>
      </c>
      <c r="N297" s="8">
        <f>SUMPRODUCT(SUMIFS(AssessedValuation[100% Reserved3],AssessedValuation[Dist],$C297,AssessedValuation[Tif_NonTIF],$A$4))</f>
        <v>0</v>
      </c>
      <c r="O297" s="8">
        <f>SUMPRODUCT(SUMIFS(AssessedValuation[100% Railroads],AssessedValuation[Dist],$C297:$E297,AssessedValuation[Tif_NonTIF],$A$4))</f>
        <v>5642898</v>
      </c>
      <c r="P297" s="8">
        <f>SUMPRODUCT(SUMIFS(AssessedValuation[100% Utilities],AssessedValuation[Dist],$C297:$E297,AssessedValuation[Tif_NonTIF],$A$4))</f>
        <v>2678762</v>
      </c>
      <c r="Q297" s="8">
        <f>SUMPRODUCT(SUMIFS(AssessedValuation[100% Other],AssessedValuation[Dist],$C297:$E297,AssessedValuation[Tif_NonTIF],$A$4))</f>
        <v>0</v>
      </c>
      <c r="R297" s="8">
        <f>SUMPRODUCT(SUMIFS(AssessedValuation[100% Gross],AssessedValuation[Dist],$C297:$E297,AssessedValuation[Tif_NonTIF],$A$4))</f>
        <v>918666330</v>
      </c>
      <c r="S297" s="8">
        <f>SUMPRODUCT(SUMIFS(AssessedValuation[100% Military Exempt],AssessedValuation[Dist],$C297:$E297,AssessedValuation[Tif_NonTIF],$A$4))</f>
        <v>1031078</v>
      </c>
      <c r="T297" s="8">
        <f>SUMPRODUCT(SUMIFS(AssessedValuation[100% Net],AssessedValuation[Dist],$C297:$E297,AssessedValuation[Tif_NonTIF],$A$4))</f>
        <v>917635252</v>
      </c>
      <c r="U297" s="8">
        <f>SUMPRODUCT(SUMIFS(AssessedValuation[100% Gas &amp; Elec Utilities],AssessedValuation[Dist],$C297:$E297,AssessedValuation[Tif_NonTIF],$A$4))</f>
        <v>65583353</v>
      </c>
      <c r="V297" s="8">
        <f t="shared" si="4"/>
        <v>983218605</v>
      </c>
    </row>
    <row r="298" spans="1:22" x14ac:dyDescent="0.25">
      <c r="A298">
        <v>2024</v>
      </c>
      <c r="B298" t="s">
        <v>1042</v>
      </c>
      <c r="C298" t="s">
        <v>1627</v>
      </c>
      <c r="D298" t="s">
        <v>1756</v>
      </c>
      <c r="E298" t="s">
        <v>1756</v>
      </c>
      <c r="F298" t="s">
        <v>1627</v>
      </c>
      <c r="G298" t="s">
        <v>1628</v>
      </c>
      <c r="H298" s="8">
        <f>SUMPRODUCT(SUMIFS(AssessedValuation[100% Residential],AssessedValuation[Dist],$C298:$E298,AssessedValuation[Tif_NonTIF],$A$4))</f>
        <v>143703181</v>
      </c>
      <c r="I298" s="8">
        <f>SUMPRODUCT(SUMIFS(AssessedValuation[100% Ag Land],AssessedValuation[Dist],$C298:$E298,AssessedValuation[Tif_NonTIF],$A$4))</f>
        <v>79064182</v>
      </c>
      <c r="J298" s="8">
        <f>SUMPRODUCT(SUMIFS(AssessedValuation[100% Ag Building],AssessedValuation[Dist],$C298:$E298,AssessedValuation[Tif_NonTIF],$A$4))</f>
        <v>8679290</v>
      </c>
      <c r="K298" s="8">
        <f>SUMPRODUCT(SUMIFS(AssessedValuation[100% Commercial],AssessedValuation[Dist],$C298:$E298,AssessedValuation[Tif_NonTIF],$A$4))</f>
        <v>17167376</v>
      </c>
      <c r="L298" s="8">
        <f>SUMPRODUCT(SUMIFS(AssessedValuation[100% Industrial],AssessedValuation[Dist],$C298:$E298,AssessedValuation[Tif_NonTIF],$A$4))</f>
        <v>10201190</v>
      </c>
      <c r="M298" s="8">
        <f>SUMPRODUCT(SUMIFS(AssessedValuation[100% Reserved],AssessedValuation[Dist],$C298:$E298,AssessedValuation[Tif_NonTIF],$A$4))</f>
        <v>0</v>
      </c>
      <c r="N298" s="8">
        <f>SUMPRODUCT(SUMIFS(AssessedValuation[100% Reserved3],AssessedValuation[Dist],$C298,AssessedValuation[Tif_NonTIF],$A$4))</f>
        <v>0</v>
      </c>
      <c r="O298" s="8">
        <f>SUMPRODUCT(SUMIFS(AssessedValuation[100% Railroads],AssessedValuation[Dist],$C298:$E298,AssessedValuation[Tif_NonTIF],$A$4))</f>
        <v>0</v>
      </c>
      <c r="P298" s="8">
        <f>SUMPRODUCT(SUMIFS(AssessedValuation[100% Utilities],AssessedValuation[Dist],$C298:$E298,AssessedValuation[Tif_NonTIF],$A$4))</f>
        <v>224411</v>
      </c>
      <c r="Q298" s="8">
        <f>SUMPRODUCT(SUMIFS(AssessedValuation[100% Other],AssessedValuation[Dist],$C298:$E298,AssessedValuation[Tif_NonTIF],$A$4))</f>
        <v>0</v>
      </c>
      <c r="R298" s="8">
        <f>SUMPRODUCT(SUMIFS(AssessedValuation[100% Gross],AssessedValuation[Dist],$C298:$E298,AssessedValuation[Tif_NonTIF],$A$4))</f>
        <v>259039630</v>
      </c>
      <c r="S298" s="8">
        <f>SUMPRODUCT(SUMIFS(AssessedValuation[100% Military Exempt],AssessedValuation[Dist],$C298:$E298,AssessedValuation[Tif_NonTIF],$A$4))</f>
        <v>185200</v>
      </c>
      <c r="T298" s="8">
        <f>SUMPRODUCT(SUMIFS(AssessedValuation[100% Net],AssessedValuation[Dist],$C298:$E298,AssessedValuation[Tif_NonTIF],$A$4))</f>
        <v>258854430</v>
      </c>
      <c r="U298" s="8">
        <f>SUMPRODUCT(SUMIFS(AssessedValuation[100% Gas &amp; Elec Utilities],AssessedValuation[Dist],$C298:$E298,AssessedValuation[Tif_NonTIF],$A$4))</f>
        <v>24567758</v>
      </c>
      <c r="V298" s="8">
        <f t="shared" si="4"/>
        <v>283422188</v>
      </c>
    </row>
    <row r="299" spans="1:22" x14ac:dyDescent="0.25">
      <c r="A299">
        <v>2024</v>
      </c>
      <c r="B299" t="s">
        <v>1042</v>
      </c>
      <c r="C299" t="s">
        <v>1629</v>
      </c>
      <c r="D299" t="s">
        <v>1756</v>
      </c>
      <c r="E299" t="s">
        <v>1756</v>
      </c>
      <c r="F299" t="s">
        <v>1629</v>
      </c>
      <c r="G299" t="s">
        <v>1630</v>
      </c>
      <c r="H299" s="8">
        <f>SUMPRODUCT(SUMIFS(AssessedValuation[100% Residential],AssessedValuation[Dist],$C299:$E299,AssessedValuation[Tif_NonTIF],$A$4))</f>
        <v>174233948</v>
      </c>
      <c r="I299" s="8">
        <f>SUMPRODUCT(SUMIFS(AssessedValuation[100% Ag Land],AssessedValuation[Dist],$C299:$E299,AssessedValuation[Tif_NonTIF],$A$4))</f>
        <v>87545101</v>
      </c>
      <c r="J299" s="8">
        <f>SUMPRODUCT(SUMIFS(AssessedValuation[100% Ag Building],AssessedValuation[Dist],$C299:$E299,AssessedValuation[Tif_NonTIF],$A$4))</f>
        <v>3521340</v>
      </c>
      <c r="K299" s="8">
        <f>SUMPRODUCT(SUMIFS(AssessedValuation[100% Commercial],AssessedValuation[Dist],$C299:$E299,AssessedValuation[Tif_NonTIF],$A$4))</f>
        <v>17174691</v>
      </c>
      <c r="L299" s="8">
        <f>SUMPRODUCT(SUMIFS(AssessedValuation[100% Industrial],AssessedValuation[Dist],$C299:$E299,AssessedValuation[Tif_NonTIF],$A$4))</f>
        <v>5048925</v>
      </c>
      <c r="M299" s="8">
        <f>SUMPRODUCT(SUMIFS(AssessedValuation[100% Reserved],AssessedValuation[Dist],$C299:$E299,AssessedValuation[Tif_NonTIF],$A$4))</f>
        <v>0</v>
      </c>
      <c r="N299" s="8">
        <f>SUMPRODUCT(SUMIFS(AssessedValuation[100% Reserved3],AssessedValuation[Dist],$C299,AssessedValuation[Tif_NonTIF],$A$4))</f>
        <v>0</v>
      </c>
      <c r="O299" s="8">
        <f>SUMPRODUCT(SUMIFS(AssessedValuation[100% Railroads],AssessedValuation[Dist],$C299:$E299,AssessedValuation[Tif_NonTIF],$A$4))</f>
        <v>0</v>
      </c>
      <c r="P299" s="8">
        <f>SUMPRODUCT(SUMIFS(AssessedValuation[100% Utilities],AssessedValuation[Dist],$C299:$E299,AssessedValuation[Tif_NonTIF],$A$4))</f>
        <v>26341425</v>
      </c>
      <c r="Q299" s="8">
        <f>SUMPRODUCT(SUMIFS(AssessedValuation[100% Other],AssessedValuation[Dist],$C299:$E299,AssessedValuation[Tif_NonTIF],$A$4))</f>
        <v>0</v>
      </c>
      <c r="R299" s="8">
        <f>SUMPRODUCT(SUMIFS(AssessedValuation[100% Gross],AssessedValuation[Dist],$C299:$E299,AssessedValuation[Tif_NonTIF],$A$4))</f>
        <v>313865430</v>
      </c>
      <c r="S299" s="8">
        <f>SUMPRODUCT(SUMIFS(AssessedValuation[100% Military Exempt],AssessedValuation[Dist],$C299:$E299,AssessedValuation[Tif_NonTIF],$A$4))</f>
        <v>307964</v>
      </c>
      <c r="T299" s="8">
        <f>SUMPRODUCT(SUMIFS(AssessedValuation[100% Net],AssessedValuation[Dist],$C299:$E299,AssessedValuation[Tif_NonTIF],$A$4))</f>
        <v>313557466</v>
      </c>
      <c r="U299" s="8">
        <f>SUMPRODUCT(SUMIFS(AssessedValuation[100% Gas &amp; Elec Utilities],AssessedValuation[Dist],$C299:$E299,AssessedValuation[Tif_NonTIF],$A$4))</f>
        <v>131816382</v>
      </c>
      <c r="V299" s="8">
        <f t="shared" si="4"/>
        <v>445373848</v>
      </c>
    </row>
    <row r="300" spans="1:22" x14ac:dyDescent="0.25">
      <c r="A300">
        <v>2024</v>
      </c>
      <c r="B300" t="s">
        <v>1031</v>
      </c>
      <c r="C300" t="s">
        <v>1631</v>
      </c>
      <c r="D300" t="s">
        <v>1756</v>
      </c>
      <c r="E300" t="s">
        <v>1756</v>
      </c>
      <c r="F300" t="s">
        <v>1631</v>
      </c>
      <c r="G300" t="s">
        <v>1632</v>
      </c>
      <c r="H300" s="8">
        <f>SUMPRODUCT(SUMIFS(AssessedValuation[100% Residential],AssessedValuation[Dist],$C300:$E300,AssessedValuation[Tif_NonTIF],$A$4))</f>
        <v>226479513</v>
      </c>
      <c r="I300" s="8">
        <f>SUMPRODUCT(SUMIFS(AssessedValuation[100% Ag Land],AssessedValuation[Dist],$C300:$E300,AssessedValuation[Tif_NonTIF],$A$4))</f>
        <v>101666200</v>
      </c>
      <c r="J300" s="8">
        <f>SUMPRODUCT(SUMIFS(AssessedValuation[100% Ag Building],AssessedValuation[Dist],$C300:$E300,AssessedValuation[Tif_NonTIF],$A$4))</f>
        <v>8831190</v>
      </c>
      <c r="K300" s="8">
        <f>SUMPRODUCT(SUMIFS(AssessedValuation[100% Commercial],AssessedValuation[Dist],$C300:$E300,AssessedValuation[Tif_NonTIF],$A$4))</f>
        <v>17284791</v>
      </c>
      <c r="L300" s="8">
        <f>SUMPRODUCT(SUMIFS(AssessedValuation[100% Industrial],AssessedValuation[Dist],$C300:$E300,AssessedValuation[Tif_NonTIF],$A$4))</f>
        <v>19163550</v>
      </c>
      <c r="M300" s="8">
        <f>SUMPRODUCT(SUMIFS(AssessedValuation[100% Reserved],AssessedValuation[Dist],$C300:$E300,AssessedValuation[Tif_NonTIF],$A$4))</f>
        <v>0</v>
      </c>
      <c r="N300" s="8">
        <f>SUMPRODUCT(SUMIFS(AssessedValuation[100% Reserved3],AssessedValuation[Dist],$C300,AssessedValuation[Tif_NonTIF],$A$4))</f>
        <v>0</v>
      </c>
      <c r="O300" s="8">
        <f>SUMPRODUCT(SUMIFS(AssessedValuation[100% Railroads],AssessedValuation[Dist],$C300:$E300,AssessedValuation[Tif_NonTIF],$A$4))</f>
        <v>2202246</v>
      </c>
      <c r="P300" s="8">
        <f>SUMPRODUCT(SUMIFS(AssessedValuation[100% Utilities],AssessedValuation[Dist],$C300:$E300,AssessedValuation[Tif_NonTIF],$A$4))</f>
        <v>204665</v>
      </c>
      <c r="Q300" s="8">
        <f>SUMPRODUCT(SUMIFS(AssessedValuation[100% Other],AssessedValuation[Dist],$C300:$E300,AssessedValuation[Tif_NonTIF],$A$4))</f>
        <v>0</v>
      </c>
      <c r="R300" s="8">
        <f>SUMPRODUCT(SUMIFS(AssessedValuation[100% Gross],AssessedValuation[Dist],$C300:$E300,AssessedValuation[Tif_NonTIF],$A$4))</f>
        <v>375832155</v>
      </c>
      <c r="S300" s="8">
        <f>SUMPRODUCT(SUMIFS(AssessedValuation[100% Military Exempt],AssessedValuation[Dist],$C300:$E300,AssessedValuation[Tif_NonTIF],$A$4))</f>
        <v>300024</v>
      </c>
      <c r="T300" s="8">
        <f>SUMPRODUCT(SUMIFS(AssessedValuation[100% Net],AssessedValuation[Dist],$C300:$E300,AssessedValuation[Tif_NonTIF],$A$4))</f>
        <v>375532131</v>
      </c>
      <c r="U300" s="8">
        <f>SUMPRODUCT(SUMIFS(AssessedValuation[100% Gas &amp; Elec Utilities],AssessedValuation[Dist],$C300:$E300,AssessedValuation[Tif_NonTIF],$A$4))</f>
        <v>25125626</v>
      </c>
      <c r="V300" s="8">
        <f t="shared" si="4"/>
        <v>400657757</v>
      </c>
    </row>
    <row r="301" spans="1:22" x14ac:dyDescent="0.25">
      <c r="A301">
        <v>2024</v>
      </c>
      <c r="B301" t="s">
        <v>1045</v>
      </c>
      <c r="C301" t="s">
        <v>1633</v>
      </c>
      <c r="D301" t="s">
        <v>1756</v>
      </c>
      <c r="E301" t="s">
        <v>1756</v>
      </c>
      <c r="F301" t="s">
        <v>1633</v>
      </c>
      <c r="G301" t="s">
        <v>1634</v>
      </c>
      <c r="H301" s="8">
        <f>SUMPRODUCT(SUMIFS(AssessedValuation[100% Residential],AssessedValuation[Dist],$C301:$E301,AssessedValuation[Tif_NonTIF],$A$4))</f>
        <v>530289181</v>
      </c>
      <c r="I301" s="8">
        <f>SUMPRODUCT(SUMIFS(AssessedValuation[100% Ag Land],AssessedValuation[Dist],$C301:$E301,AssessedValuation[Tif_NonTIF],$A$4))</f>
        <v>132606741</v>
      </c>
      <c r="J301" s="8">
        <f>SUMPRODUCT(SUMIFS(AssessedValuation[100% Ag Building],AssessedValuation[Dist],$C301:$E301,AssessedValuation[Tif_NonTIF],$A$4))</f>
        <v>14728200</v>
      </c>
      <c r="K301" s="8">
        <f>SUMPRODUCT(SUMIFS(AssessedValuation[100% Commercial],AssessedValuation[Dist],$C301:$E301,AssessedValuation[Tif_NonTIF],$A$4))</f>
        <v>84039663</v>
      </c>
      <c r="L301" s="8">
        <f>SUMPRODUCT(SUMIFS(AssessedValuation[100% Industrial],AssessedValuation[Dist],$C301:$E301,AssessedValuation[Tif_NonTIF],$A$4))</f>
        <v>10572620</v>
      </c>
      <c r="M301" s="8">
        <f>SUMPRODUCT(SUMIFS(AssessedValuation[100% Reserved],AssessedValuation[Dist],$C301:$E301,AssessedValuation[Tif_NonTIF],$A$4))</f>
        <v>0</v>
      </c>
      <c r="N301" s="8">
        <f>SUMPRODUCT(SUMIFS(AssessedValuation[100% Reserved3],AssessedValuation[Dist],$C301,AssessedValuation[Tif_NonTIF],$A$4))</f>
        <v>0</v>
      </c>
      <c r="O301" s="8">
        <f>SUMPRODUCT(SUMIFS(AssessedValuation[100% Railroads],AssessedValuation[Dist],$C301:$E301,AssessedValuation[Tif_NonTIF],$A$4))</f>
        <v>4569826</v>
      </c>
      <c r="P301" s="8">
        <f>SUMPRODUCT(SUMIFS(AssessedValuation[100% Utilities],AssessedValuation[Dist],$C301:$E301,AssessedValuation[Tif_NonTIF],$A$4))</f>
        <v>10023143</v>
      </c>
      <c r="Q301" s="8">
        <f>SUMPRODUCT(SUMIFS(AssessedValuation[100% Other],AssessedValuation[Dist],$C301:$E301,AssessedValuation[Tif_NonTIF],$A$4))</f>
        <v>0</v>
      </c>
      <c r="R301" s="8">
        <f>SUMPRODUCT(SUMIFS(AssessedValuation[100% Gross],AssessedValuation[Dist],$C301:$E301,AssessedValuation[Tif_NonTIF],$A$4))</f>
        <v>786829374</v>
      </c>
      <c r="S301" s="8">
        <f>SUMPRODUCT(SUMIFS(AssessedValuation[100% Military Exempt],AssessedValuation[Dist],$C301:$E301,AssessedValuation[Tif_NonTIF],$A$4))</f>
        <v>751912</v>
      </c>
      <c r="T301" s="8">
        <f>SUMPRODUCT(SUMIFS(AssessedValuation[100% Net],AssessedValuation[Dist],$C301:$E301,AssessedValuation[Tif_NonTIF],$A$4))</f>
        <v>786077462</v>
      </c>
      <c r="U301" s="8">
        <f>SUMPRODUCT(SUMIFS(AssessedValuation[100% Gas &amp; Elec Utilities],AssessedValuation[Dist],$C301:$E301,AssessedValuation[Tif_NonTIF],$A$4))</f>
        <v>59787344</v>
      </c>
      <c r="V301" s="8">
        <f t="shared" si="4"/>
        <v>845864806</v>
      </c>
    </row>
    <row r="302" spans="1:22" x14ac:dyDescent="0.25">
      <c r="A302">
        <v>2024</v>
      </c>
      <c r="B302" t="s">
        <v>1031</v>
      </c>
      <c r="C302" t="s">
        <v>1635</v>
      </c>
      <c r="D302" t="s">
        <v>1756</v>
      </c>
      <c r="E302" t="s">
        <v>1756</v>
      </c>
      <c r="F302" t="s">
        <v>1635</v>
      </c>
      <c r="G302" t="s">
        <v>1636</v>
      </c>
      <c r="H302" s="8">
        <f>SUMPRODUCT(SUMIFS(AssessedValuation[100% Residential],AssessedValuation[Dist],$C302:$E302,AssessedValuation[Tif_NonTIF],$A$4))</f>
        <v>3492834498</v>
      </c>
      <c r="I302" s="8">
        <f>SUMPRODUCT(SUMIFS(AssessedValuation[100% Ag Land],AssessedValuation[Dist],$C302:$E302,AssessedValuation[Tif_NonTIF],$A$4))</f>
        <v>72415003</v>
      </c>
      <c r="J302" s="8">
        <f>SUMPRODUCT(SUMIFS(AssessedValuation[100% Ag Building],AssessedValuation[Dist],$C302:$E302,AssessedValuation[Tif_NonTIF],$A$4))</f>
        <v>4254137</v>
      </c>
      <c r="K302" s="8">
        <f>SUMPRODUCT(SUMIFS(AssessedValuation[100% Commercial],AssessedValuation[Dist],$C302:$E302,AssessedValuation[Tif_NonTIF],$A$4))</f>
        <v>769052352</v>
      </c>
      <c r="L302" s="8">
        <f>SUMPRODUCT(SUMIFS(AssessedValuation[100% Industrial],AssessedValuation[Dist],$C302:$E302,AssessedValuation[Tif_NonTIF],$A$4))</f>
        <v>136565964</v>
      </c>
      <c r="M302" s="8">
        <f>SUMPRODUCT(SUMIFS(AssessedValuation[100% Reserved],AssessedValuation[Dist],$C302:$E302,AssessedValuation[Tif_NonTIF],$A$4))</f>
        <v>0</v>
      </c>
      <c r="N302" s="8">
        <f>SUMPRODUCT(SUMIFS(AssessedValuation[100% Reserved3],AssessedValuation[Dist],$C302,AssessedValuation[Tif_NonTIF],$A$4))</f>
        <v>0</v>
      </c>
      <c r="O302" s="8">
        <f>SUMPRODUCT(SUMIFS(AssessedValuation[100% Railroads],AssessedValuation[Dist],$C302:$E302,AssessedValuation[Tif_NonTIF],$A$4))</f>
        <v>6488868</v>
      </c>
      <c r="P302" s="8">
        <f>SUMPRODUCT(SUMIFS(AssessedValuation[100% Utilities],AssessedValuation[Dist],$C302:$E302,AssessedValuation[Tif_NonTIF],$A$4))</f>
        <v>26718608</v>
      </c>
      <c r="Q302" s="8">
        <f>SUMPRODUCT(SUMIFS(AssessedValuation[100% Other],AssessedValuation[Dist],$C302:$E302,AssessedValuation[Tif_NonTIF],$A$4))</f>
        <v>0</v>
      </c>
      <c r="R302" s="8">
        <f>SUMPRODUCT(SUMIFS(AssessedValuation[100% Gross],AssessedValuation[Dist],$C302:$E302,AssessedValuation[Tif_NonTIF],$A$4))</f>
        <v>4508329430</v>
      </c>
      <c r="S302" s="8">
        <f>SUMPRODUCT(SUMIFS(AssessedValuation[100% Military Exempt],AssessedValuation[Dist],$C302:$E302,AssessedValuation[Tif_NonTIF],$A$4))</f>
        <v>5297673</v>
      </c>
      <c r="T302" s="8">
        <f>SUMPRODUCT(SUMIFS(AssessedValuation[100% Net],AssessedValuation[Dist],$C302:$E302,AssessedValuation[Tif_NonTIF],$A$4))</f>
        <v>4503031757</v>
      </c>
      <c r="U302" s="8">
        <f>SUMPRODUCT(SUMIFS(AssessedValuation[100% Gas &amp; Elec Utilities],AssessedValuation[Dist],$C302:$E302,AssessedValuation[Tif_NonTIF],$A$4))</f>
        <v>280203309</v>
      </c>
      <c r="V302" s="8">
        <f t="shared" si="4"/>
        <v>4783235066</v>
      </c>
    </row>
    <row r="303" spans="1:22" x14ac:dyDescent="0.25">
      <c r="A303">
        <v>2024</v>
      </c>
      <c r="B303" t="s">
        <v>1026</v>
      </c>
      <c r="C303" t="s">
        <v>1637</v>
      </c>
      <c r="D303" t="s">
        <v>1756</v>
      </c>
      <c r="E303" t="s">
        <v>1756</v>
      </c>
      <c r="F303" t="s">
        <v>1637</v>
      </c>
      <c r="G303" t="s">
        <v>1638</v>
      </c>
      <c r="H303" s="8">
        <f>SUMPRODUCT(SUMIFS(AssessedValuation[100% Residential],AssessedValuation[Dist],$C303:$E303,AssessedValuation[Tif_NonTIF],$A$4))</f>
        <v>8289091657</v>
      </c>
      <c r="I303" s="8">
        <f>SUMPRODUCT(SUMIFS(AssessedValuation[100% Ag Land],AssessedValuation[Dist],$C303:$E303,AssessedValuation[Tif_NonTIF],$A$4))</f>
        <v>19896710</v>
      </c>
      <c r="J303" s="8">
        <f>SUMPRODUCT(SUMIFS(AssessedValuation[100% Ag Building],AssessedValuation[Dist],$C303:$E303,AssessedValuation[Tif_NonTIF],$A$4))</f>
        <v>886580</v>
      </c>
      <c r="K303" s="8">
        <f>SUMPRODUCT(SUMIFS(AssessedValuation[100% Commercial],AssessedValuation[Dist],$C303:$E303,AssessedValuation[Tif_NonTIF],$A$4))</f>
        <v>1696347232</v>
      </c>
      <c r="L303" s="8">
        <f>SUMPRODUCT(SUMIFS(AssessedValuation[100% Industrial],AssessedValuation[Dist],$C303:$E303,AssessedValuation[Tif_NonTIF],$A$4))</f>
        <v>2959598</v>
      </c>
      <c r="M303" s="8">
        <f>SUMPRODUCT(SUMIFS(AssessedValuation[100% Reserved],AssessedValuation[Dist],$C303:$E303,AssessedValuation[Tif_NonTIF],$A$4))</f>
        <v>0</v>
      </c>
      <c r="N303" s="8">
        <f>SUMPRODUCT(SUMIFS(AssessedValuation[100% Reserved3],AssessedValuation[Dist],$C303,AssessedValuation[Tif_NonTIF],$A$4))</f>
        <v>0</v>
      </c>
      <c r="O303" s="8">
        <f>SUMPRODUCT(SUMIFS(AssessedValuation[100% Railroads],AssessedValuation[Dist],$C303:$E303,AssessedValuation[Tif_NonTIF],$A$4))</f>
        <v>6334325</v>
      </c>
      <c r="P303" s="8">
        <f>SUMPRODUCT(SUMIFS(AssessedValuation[100% Utilities],AssessedValuation[Dist],$C303:$E303,AssessedValuation[Tif_NonTIF],$A$4))</f>
        <v>153727</v>
      </c>
      <c r="Q303" s="8">
        <f>SUMPRODUCT(SUMIFS(AssessedValuation[100% Other],AssessedValuation[Dist],$C303:$E303,AssessedValuation[Tif_NonTIF],$A$4))</f>
        <v>0</v>
      </c>
      <c r="R303" s="8">
        <f>SUMPRODUCT(SUMIFS(AssessedValuation[100% Gross],AssessedValuation[Dist],$C303:$E303,AssessedValuation[Tif_NonTIF],$A$4))</f>
        <v>10015669829</v>
      </c>
      <c r="S303" s="8">
        <f>SUMPRODUCT(SUMIFS(AssessedValuation[100% Military Exempt],AssessedValuation[Dist],$C303:$E303,AssessedValuation[Tif_NonTIF],$A$4))</f>
        <v>2329816</v>
      </c>
      <c r="T303" s="8">
        <f>SUMPRODUCT(SUMIFS(AssessedValuation[100% Net],AssessedValuation[Dist],$C303:$E303,AssessedValuation[Tif_NonTIF],$A$4))</f>
        <v>10013340013</v>
      </c>
      <c r="U303" s="8">
        <f>SUMPRODUCT(SUMIFS(AssessedValuation[100% Gas &amp; Elec Utilities],AssessedValuation[Dist],$C303:$E303,AssessedValuation[Tif_NonTIF],$A$4))</f>
        <v>138869818</v>
      </c>
      <c r="V303" s="8">
        <f t="shared" si="4"/>
        <v>10152209831</v>
      </c>
    </row>
    <row r="304" spans="1:22" x14ac:dyDescent="0.25">
      <c r="A304">
        <v>2024</v>
      </c>
      <c r="B304" t="s">
        <v>1031</v>
      </c>
      <c r="C304" t="s">
        <v>1639</v>
      </c>
      <c r="D304" t="s">
        <v>1756</v>
      </c>
      <c r="E304" t="s">
        <v>1756</v>
      </c>
      <c r="F304" t="s">
        <v>1639</v>
      </c>
      <c r="G304" t="s">
        <v>1640</v>
      </c>
      <c r="H304" s="8">
        <f>SUMPRODUCT(SUMIFS(AssessedValuation[100% Residential],AssessedValuation[Dist],$C304:$E304,AssessedValuation[Tif_NonTIF],$A$4))</f>
        <v>1016660127</v>
      </c>
      <c r="I304" s="8">
        <f>SUMPRODUCT(SUMIFS(AssessedValuation[100% Ag Land],AssessedValuation[Dist],$C304:$E304,AssessedValuation[Tif_NonTIF],$A$4))</f>
        <v>122221637</v>
      </c>
      <c r="J304" s="8">
        <f>SUMPRODUCT(SUMIFS(AssessedValuation[100% Ag Building],AssessedValuation[Dist],$C304:$E304,AssessedValuation[Tif_NonTIF],$A$4))</f>
        <v>8313532</v>
      </c>
      <c r="K304" s="8">
        <f>SUMPRODUCT(SUMIFS(AssessedValuation[100% Commercial],AssessedValuation[Dist],$C304:$E304,AssessedValuation[Tif_NonTIF],$A$4))</f>
        <v>124475033</v>
      </c>
      <c r="L304" s="8">
        <f>SUMPRODUCT(SUMIFS(AssessedValuation[100% Industrial],AssessedValuation[Dist],$C304:$E304,AssessedValuation[Tif_NonTIF],$A$4))</f>
        <v>26269904</v>
      </c>
      <c r="M304" s="8">
        <f>SUMPRODUCT(SUMIFS(AssessedValuation[100% Reserved],AssessedValuation[Dist],$C304:$E304,AssessedValuation[Tif_NonTIF],$A$4))</f>
        <v>0</v>
      </c>
      <c r="N304" s="8">
        <f>SUMPRODUCT(SUMIFS(AssessedValuation[100% Reserved3],AssessedValuation[Dist],$C304,AssessedValuation[Tif_NonTIF],$A$4))</f>
        <v>0</v>
      </c>
      <c r="O304" s="8">
        <f>SUMPRODUCT(SUMIFS(AssessedValuation[100% Railroads],AssessedValuation[Dist],$C304:$E304,AssessedValuation[Tif_NonTIF],$A$4))</f>
        <v>5918476</v>
      </c>
      <c r="P304" s="8">
        <f>SUMPRODUCT(SUMIFS(AssessedValuation[100% Utilities],AssessedValuation[Dist],$C304:$E304,AssessedValuation[Tif_NonTIF],$A$4))</f>
        <v>1340110</v>
      </c>
      <c r="Q304" s="8">
        <f>SUMPRODUCT(SUMIFS(AssessedValuation[100% Other],AssessedValuation[Dist],$C304:$E304,AssessedValuation[Tif_NonTIF],$A$4))</f>
        <v>0</v>
      </c>
      <c r="R304" s="8">
        <f>SUMPRODUCT(SUMIFS(AssessedValuation[100% Gross],AssessedValuation[Dist],$C304:$E304,AssessedValuation[Tif_NonTIF],$A$4))</f>
        <v>1305198819</v>
      </c>
      <c r="S304" s="8">
        <f>SUMPRODUCT(SUMIFS(AssessedValuation[100% Military Exempt],AssessedValuation[Dist],$C304:$E304,AssessedValuation[Tif_NonTIF],$A$4))</f>
        <v>1148240</v>
      </c>
      <c r="T304" s="8">
        <f>SUMPRODUCT(SUMIFS(AssessedValuation[100% Net],AssessedValuation[Dist],$C304:$E304,AssessedValuation[Tif_NonTIF],$A$4))</f>
        <v>1304050579</v>
      </c>
      <c r="U304" s="8">
        <f>SUMPRODUCT(SUMIFS(AssessedValuation[100% Gas &amp; Elec Utilities],AssessedValuation[Dist],$C304:$E304,AssessedValuation[Tif_NonTIF],$A$4))</f>
        <v>32660565</v>
      </c>
      <c r="V304" s="8">
        <f t="shared" si="4"/>
        <v>1336711144</v>
      </c>
    </row>
    <row r="305" spans="1:22" x14ac:dyDescent="0.25">
      <c r="A305">
        <v>2024</v>
      </c>
      <c r="B305" t="s">
        <v>1042</v>
      </c>
      <c r="C305" t="s">
        <v>1641</v>
      </c>
      <c r="D305" t="s">
        <v>1756</v>
      </c>
      <c r="E305" t="s">
        <v>1756</v>
      </c>
      <c r="F305" t="s">
        <v>1641</v>
      </c>
      <c r="G305" t="s">
        <v>1642</v>
      </c>
      <c r="H305" s="8">
        <f>SUMPRODUCT(SUMIFS(AssessedValuation[100% Residential],AssessedValuation[Dist],$C305:$E305,AssessedValuation[Tif_NonTIF],$A$4))</f>
        <v>183605211</v>
      </c>
      <c r="I305" s="8">
        <f>SUMPRODUCT(SUMIFS(AssessedValuation[100% Ag Land],AssessedValuation[Dist],$C305:$E305,AssessedValuation[Tif_NonTIF],$A$4))</f>
        <v>126413030</v>
      </c>
      <c r="J305" s="8">
        <f>SUMPRODUCT(SUMIFS(AssessedValuation[100% Ag Building],AssessedValuation[Dist],$C305:$E305,AssessedValuation[Tif_NonTIF],$A$4))</f>
        <v>5700685</v>
      </c>
      <c r="K305" s="8">
        <f>SUMPRODUCT(SUMIFS(AssessedValuation[100% Commercial],AssessedValuation[Dist],$C305:$E305,AssessedValuation[Tif_NonTIF],$A$4))</f>
        <v>15496379</v>
      </c>
      <c r="L305" s="8">
        <f>SUMPRODUCT(SUMIFS(AssessedValuation[100% Industrial],AssessedValuation[Dist],$C305:$E305,AssessedValuation[Tif_NonTIF],$A$4))</f>
        <v>8790040</v>
      </c>
      <c r="M305" s="8">
        <f>SUMPRODUCT(SUMIFS(AssessedValuation[100% Reserved],AssessedValuation[Dist],$C305:$E305,AssessedValuation[Tif_NonTIF],$A$4))</f>
        <v>0</v>
      </c>
      <c r="N305" s="8">
        <f>SUMPRODUCT(SUMIFS(AssessedValuation[100% Reserved3],AssessedValuation[Dist],$C305,AssessedValuation[Tif_NonTIF],$A$4))</f>
        <v>0</v>
      </c>
      <c r="O305" s="8">
        <f>SUMPRODUCT(SUMIFS(AssessedValuation[100% Railroads],AssessedValuation[Dist],$C305:$E305,AssessedValuation[Tif_NonTIF],$A$4))</f>
        <v>39380075</v>
      </c>
      <c r="P305" s="8">
        <f>SUMPRODUCT(SUMIFS(AssessedValuation[100% Utilities],AssessedValuation[Dist],$C305:$E305,AssessedValuation[Tif_NonTIF],$A$4))</f>
        <v>30589383</v>
      </c>
      <c r="Q305" s="8">
        <f>SUMPRODUCT(SUMIFS(AssessedValuation[100% Other],AssessedValuation[Dist],$C305:$E305,AssessedValuation[Tif_NonTIF],$A$4))</f>
        <v>0</v>
      </c>
      <c r="R305" s="8">
        <f>SUMPRODUCT(SUMIFS(AssessedValuation[100% Gross],AssessedValuation[Dist],$C305:$E305,AssessedValuation[Tif_NonTIF],$A$4))</f>
        <v>409974803</v>
      </c>
      <c r="S305" s="8">
        <f>SUMPRODUCT(SUMIFS(AssessedValuation[100% Military Exempt],AssessedValuation[Dist],$C305:$E305,AssessedValuation[Tif_NonTIF],$A$4))</f>
        <v>287060</v>
      </c>
      <c r="T305" s="8">
        <f>SUMPRODUCT(SUMIFS(AssessedValuation[100% Net],AssessedValuation[Dist],$C305:$E305,AssessedValuation[Tif_NonTIF],$A$4))</f>
        <v>409687743</v>
      </c>
      <c r="U305" s="8">
        <f>SUMPRODUCT(SUMIFS(AssessedValuation[100% Gas &amp; Elec Utilities],AssessedValuation[Dist],$C305:$E305,AssessedValuation[Tif_NonTIF],$A$4))</f>
        <v>38129359</v>
      </c>
      <c r="V305" s="8">
        <f t="shared" si="4"/>
        <v>447817102</v>
      </c>
    </row>
    <row r="306" spans="1:22" x14ac:dyDescent="0.25">
      <c r="A306">
        <v>2024</v>
      </c>
      <c r="B306" t="s">
        <v>1039</v>
      </c>
      <c r="C306" t="s">
        <v>1645</v>
      </c>
      <c r="D306" t="s">
        <v>1643</v>
      </c>
      <c r="E306" t="s">
        <v>1756</v>
      </c>
      <c r="F306" t="s">
        <v>1645</v>
      </c>
      <c r="G306" t="s">
        <v>1646</v>
      </c>
      <c r="H306" s="8">
        <f>SUMPRODUCT(SUMIFS(AssessedValuation[100% Residential],AssessedValuation[Dist],$C306:$E306,AssessedValuation[Tif_NonTIF],$A$4))</f>
        <v>513485466</v>
      </c>
      <c r="I306" s="8">
        <f>SUMPRODUCT(SUMIFS(AssessedValuation[100% Ag Land],AssessedValuation[Dist],$C306:$E306,AssessedValuation[Tif_NonTIF],$A$4))</f>
        <v>303269600</v>
      </c>
      <c r="J306" s="8">
        <f>SUMPRODUCT(SUMIFS(AssessedValuation[100% Ag Building],AssessedValuation[Dist],$C306:$E306,AssessedValuation[Tif_NonTIF],$A$4))</f>
        <v>6824870</v>
      </c>
      <c r="K306" s="8">
        <f>SUMPRODUCT(SUMIFS(AssessedValuation[100% Commercial],AssessedValuation[Dist],$C306:$E306,AssessedValuation[Tif_NonTIF],$A$4))</f>
        <v>106578529</v>
      </c>
      <c r="L306" s="8">
        <f>SUMPRODUCT(SUMIFS(AssessedValuation[100% Industrial],AssessedValuation[Dist],$C306:$E306,AssessedValuation[Tif_NonTIF],$A$4))</f>
        <v>95537204</v>
      </c>
      <c r="M306" s="8">
        <f>SUMPRODUCT(SUMIFS(AssessedValuation[100% Reserved],AssessedValuation[Dist],$C306:$E306,AssessedValuation[Tif_NonTIF],$A$4))</f>
        <v>0</v>
      </c>
      <c r="N306" s="8">
        <f>SUMPRODUCT(SUMIFS(AssessedValuation[100% Reserved3],AssessedValuation[Dist],$C306,AssessedValuation[Tif_NonTIF],$A$4))</f>
        <v>0</v>
      </c>
      <c r="O306" s="8">
        <f>SUMPRODUCT(SUMIFS(AssessedValuation[100% Railroads],AssessedValuation[Dist],$C306:$E306,AssessedValuation[Tif_NonTIF],$A$4))</f>
        <v>30388351</v>
      </c>
      <c r="P306" s="8">
        <f>SUMPRODUCT(SUMIFS(AssessedValuation[100% Utilities],AssessedValuation[Dist],$C306:$E306,AssessedValuation[Tif_NonTIF],$A$4))</f>
        <v>2532009</v>
      </c>
      <c r="Q306" s="8">
        <f>SUMPRODUCT(SUMIFS(AssessedValuation[100% Other],AssessedValuation[Dist],$C306:$E306,AssessedValuation[Tif_NonTIF],$A$4))</f>
        <v>12500</v>
      </c>
      <c r="R306" s="8">
        <f>SUMPRODUCT(SUMIFS(AssessedValuation[100% Gross],AssessedValuation[Dist],$C306:$E306,AssessedValuation[Tif_NonTIF],$A$4))</f>
        <v>1058628529</v>
      </c>
      <c r="S306" s="8">
        <f>SUMPRODUCT(SUMIFS(AssessedValuation[100% Military Exempt],AssessedValuation[Dist],$C306:$E306,AssessedValuation[Tif_NonTIF],$A$4))</f>
        <v>790804</v>
      </c>
      <c r="T306" s="8">
        <f>SUMPRODUCT(SUMIFS(AssessedValuation[100% Net],AssessedValuation[Dist],$C306:$E306,AssessedValuation[Tif_NonTIF],$A$4))</f>
        <v>1057837725</v>
      </c>
      <c r="U306" s="8">
        <f>SUMPRODUCT(SUMIFS(AssessedValuation[100% Gas &amp; Elec Utilities],AssessedValuation[Dist],$C306:$E306,AssessedValuation[Tif_NonTIF],$A$4))</f>
        <v>33042743</v>
      </c>
      <c r="V306" s="8">
        <f t="shared" si="4"/>
        <v>1090880468</v>
      </c>
    </row>
    <row r="307" spans="1:22" x14ac:dyDescent="0.25">
      <c r="A307">
        <v>2024</v>
      </c>
      <c r="B307" t="s">
        <v>1039</v>
      </c>
      <c r="C307" t="s">
        <v>1647</v>
      </c>
      <c r="D307" t="s">
        <v>1756</v>
      </c>
      <c r="E307" t="s">
        <v>1756</v>
      </c>
      <c r="F307" t="s">
        <v>1647</v>
      </c>
      <c r="G307" t="s">
        <v>1648</v>
      </c>
      <c r="H307" s="8">
        <f>SUMPRODUCT(SUMIFS(AssessedValuation[100% Residential],AssessedValuation[Dist],$C307:$E307,AssessedValuation[Tif_NonTIF],$A$4))</f>
        <v>93323109</v>
      </c>
      <c r="I307" s="8">
        <f>SUMPRODUCT(SUMIFS(AssessedValuation[100% Ag Land],AssessedValuation[Dist],$C307:$E307,AssessedValuation[Tif_NonTIF],$A$4))</f>
        <v>149080136</v>
      </c>
      <c r="J307" s="8">
        <f>SUMPRODUCT(SUMIFS(AssessedValuation[100% Ag Building],AssessedValuation[Dist],$C307:$E307,AssessedValuation[Tif_NonTIF],$A$4))</f>
        <v>13273072</v>
      </c>
      <c r="K307" s="8">
        <f>SUMPRODUCT(SUMIFS(AssessedValuation[100% Commercial],AssessedValuation[Dist],$C307:$E307,AssessedValuation[Tif_NonTIF],$A$4))</f>
        <v>22338089</v>
      </c>
      <c r="L307" s="8">
        <f>SUMPRODUCT(SUMIFS(AssessedValuation[100% Industrial],AssessedValuation[Dist],$C307:$E307,AssessedValuation[Tif_NonTIF],$A$4))</f>
        <v>5344793</v>
      </c>
      <c r="M307" s="8">
        <f>SUMPRODUCT(SUMIFS(AssessedValuation[100% Reserved],AssessedValuation[Dist],$C307:$E307,AssessedValuation[Tif_NonTIF],$A$4))</f>
        <v>0</v>
      </c>
      <c r="N307" s="8">
        <f>SUMPRODUCT(SUMIFS(AssessedValuation[100% Reserved3],AssessedValuation[Dist],$C307,AssessedValuation[Tif_NonTIF],$A$4))</f>
        <v>0</v>
      </c>
      <c r="O307" s="8">
        <f>SUMPRODUCT(SUMIFS(AssessedValuation[100% Railroads],AssessedValuation[Dist],$C307:$E307,AssessedValuation[Tif_NonTIF],$A$4))</f>
        <v>18318161</v>
      </c>
      <c r="P307" s="8">
        <f>SUMPRODUCT(SUMIFS(AssessedValuation[100% Utilities],AssessedValuation[Dist],$C307:$E307,AssessedValuation[Tif_NonTIF],$A$4))</f>
        <v>641746</v>
      </c>
      <c r="Q307" s="8">
        <f>SUMPRODUCT(SUMIFS(AssessedValuation[100% Other],AssessedValuation[Dist],$C307:$E307,AssessedValuation[Tif_NonTIF],$A$4))</f>
        <v>0</v>
      </c>
      <c r="R307" s="8">
        <f>SUMPRODUCT(SUMIFS(AssessedValuation[100% Gross],AssessedValuation[Dist],$C307:$E307,AssessedValuation[Tif_NonTIF],$A$4))</f>
        <v>302319106</v>
      </c>
      <c r="S307" s="8">
        <f>SUMPRODUCT(SUMIFS(AssessedValuation[100% Military Exempt],AssessedValuation[Dist],$C307:$E307,AssessedValuation[Tif_NonTIF],$A$4))</f>
        <v>177792</v>
      </c>
      <c r="T307" s="8">
        <f>SUMPRODUCT(SUMIFS(AssessedValuation[100% Net],AssessedValuation[Dist],$C307:$E307,AssessedValuation[Tif_NonTIF],$A$4))</f>
        <v>302141314</v>
      </c>
      <c r="U307" s="8">
        <f>SUMPRODUCT(SUMIFS(AssessedValuation[100% Gas &amp; Elec Utilities],AssessedValuation[Dist],$C307:$E307,AssessedValuation[Tif_NonTIF],$A$4))</f>
        <v>11071972</v>
      </c>
      <c r="V307" s="8">
        <f t="shared" si="4"/>
        <v>313213286</v>
      </c>
    </row>
    <row r="308" spans="1:22" x14ac:dyDescent="0.25">
      <c r="A308">
        <v>2024</v>
      </c>
      <c r="B308" t="s">
        <v>1045</v>
      </c>
      <c r="C308" t="s">
        <v>1649</v>
      </c>
      <c r="D308" t="s">
        <v>1756</v>
      </c>
      <c r="E308" t="s">
        <v>1756</v>
      </c>
      <c r="F308" t="s">
        <v>1649</v>
      </c>
      <c r="G308" t="s">
        <v>1650</v>
      </c>
      <c r="H308" s="8">
        <f>SUMPRODUCT(SUMIFS(AssessedValuation[100% Residential],AssessedValuation[Dist],$C308:$E308,AssessedValuation[Tif_NonTIF],$A$4))</f>
        <v>371388643</v>
      </c>
      <c r="I308" s="8">
        <f>SUMPRODUCT(SUMIFS(AssessedValuation[100% Ag Land],AssessedValuation[Dist],$C308:$E308,AssessedValuation[Tif_NonTIF],$A$4))</f>
        <v>94061301</v>
      </c>
      <c r="J308" s="8">
        <f>SUMPRODUCT(SUMIFS(AssessedValuation[100% Ag Building],AssessedValuation[Dist],$C308:$E308,AssessedValuation[Tif_NonTIF],$A$4))</f>
        <v>4420800</v>
      </c>
      <c r="K308" s="8">
        <f>SUMPRODUCT(SUMIFS(AssessedValuation[100% Commercial],AssessedValuation[Dist],$C308:$E308,AssessedValuation[Tif_NonTIF],$A$4))</f>
        <v>108777449</v>
      </c>
      <c r="L308" s="8">
        <f>SUMPRODUCT(SUMIFS(AssessedValuation[100% Industrial],AssessedValuation[Dist],$C308:$E308,AssessedValuation[Tif_NonTIF],$A$4))</f>
        <v>12952390</v>
      </c>
      <c r="M308" s="8">
        <f>SUMPRODUCT(SUMIFS(AssessedValuation[100% Reserved],AssessedValuation[Dist],$C308:$E308,AssessedValuation[Tif_NonTIF],$A$4))</f>
        <v>0</v>
      </c>
      <c r="N308" s="8">
        <f>SUMPRODUCT(SUMIFS(AssessedValuation[100% Reserved3],AssessedValuation[Dist],$C308,AssessedValuation[Tif_NonTIF],$A$4))</f>
        <v>0</v>
      </c>
      <c r="O308" s="8">
        <f>SUMPRODUCT(SUMIFS(AssessedValuation[100% Railroads],AssessedValuation[Dist],$C308:$E308,AssessedValuation[Tif_NonTIF],$A$4))</f>
        <v>1569853</v>
      </c>
      <c r="P308" s="8">
        <f>SUMPRODUCT(SUMIFS(AssessedValuation[100% Utilities],AssessedValuation[Dist],$C308:$E308,AssessedValuation[Tif_NonTIF],$A$4))</f>
        <v>13394118</v>
      </c>
      <c r="Q308" s="8">
        <f>SUMPRODUCT(SUMIFS(AssessedValuation[100% Other],AssessedValuation[Dist],$C308:$E308,AssessedValuation[Tif_NonTIF],$A$4))</f>
        <v>0</v>
      </c>
      <c r="R308" s="8">
        <f>SUMPRODUCT(SUMIFS(AssessedValuation[100% Gross],AssessedValuation[Dist],$C308:$E308,AssessedValuation[Tif_NonTIF],$A$4))</f>
        <v>606564554</v>
      </c>
      <c r="S308" s="8">
        <f>SUMPRODUCT(SUMIFS(AssessedValuation[100% Military Exempt],AssessedValuation[Dist],$C308:$E308,AssessedValuation[Tif_NonTIF],$A$4))</f>
        <v>308165</v>
      </c>
      <c r="T308" s="8">
        <f>SUMPRODUCT(SUMIFS(AssessedValuation[100% Net],AssessedValuation[Dist],$C308:$E308,AssessedValuation[Tif_NonTIF],$A$4))</f>
        <v>606256389</v>
      </c>
      <c r="U308" s="8">
        <f>SUMPRODUCT(SUMIFS(AssessedValuation[100% Gas &amp; Elec Utilities],AssessedValuation[Dist],$C308:$E308,AssessedValuation[Tif_NonTIF],$A$4))</f>
        <v>50651953</v>
      </c>
      <c r="V308" s="8">
        <f t="shared" si="4"/>
        <v>656908342</v>
      </c>
    </row>
    <row r="309" spans="1:22" x14ac:dyDescent="0.25">
      <c r="A309">
        <v>2024</v>
      </c>
      <c r="B309" t="s">
        <v>1042</v>
      </c>
      <c r="C309" t="s">
        <v>1651</v>
      </c>
      <c r="D309" t="s">
        <v>1756</v>
      </c>
      <c r="E309" t="s">
        <v>1756</v>
      </c>
      <c r="F309" t="s">
        <v>1651</v>
      </c>
      <c r="G309" t="s">
        <v>1652</v>
      </c>
      <c r="H309" s="8">
        <f>SUMPRODUCT(SUMIFS(AssessedValuation[100% Residential],AssessedValuation[Dist],$C309:$E309,AssessedValuation[Tif_NonTIF],$A$4))</f>
        <v>129916006</v>
      </c>
      <c r="I309" s="8">
        <f>SUMPRODUCT(SUMIFS(AssessedValuation[100% Ag Land],AssessedValuation[Dist],$C309:$E309,AssessedValuation[Tif_NonTIF],$A$4))</f>
        <v>357131</v>
      </c>
      <c r="J309" s="8">
        <f>SUMPRODUCT(SUMIFS(AssessedValuation[100% Ag Building],AssessedValuation[Dist],$C309:$E309,AssessedValuation[Tif_NonTIF],$A$4))</f>
        <v>19155</v>
      </c>
      <c r="K309" s="8">
        <f>SUMPRODUCT(SUMIFS(AssessedValuation[100% Commercial],AssessedValuation[Dist],$C309:$E309,AssessedValuation[Tif_NonTIF],$A$4))</f>
        <v>104537458</v>
      </c>
      <c r="L309" s="8">
        <f>SUMPRODUCT(SUMIFS(AssessedValuation[100% Industrial],AssessedValuation[Dist],$C309:$E309,AssessedValuation[Tif_NonTIF],$A$4))</f>
        <v>11881838</v>
      </c>
      <c r="M309" s="8">
        <f>SUMPRODUCT(SUMIFS(AssessedValuation[100% Reserved],AssessedValuation[Dist],$C309:$E309,AssessedValuation[Tif_NonTIF],$A$4))</f>
        <v>0</v>
      </c>
      <c r="N309" s="8">
        <f>SUMPRODUCT(SUMIFS(AssessedValuation[100% Reserved3],AssessedValuation[Dist],$C309,AssessedValuation[Tif_NonTIF],$A$4))</f>
        <v>0</v>
      </c>
      <c r="O309" s="8">
        <f>SUMPRODUCT(SUMIFS(AssessedValuation[100% Railroads],AssessedValuation[Dist],$C309:$E309,AssessedValuation[Tif_NonTIF],$A$4))</f>
        <v>1080449</v>
      </c>
      <c r="P309" s="8">
        <f>SUMPRODUCT(SUMIFS(AssessedValuation[100% Utilities],AssessedValuation[Dist],$C309:$E309,AssessedValuation[Tif_NonTIF],$A$4))</f>
        <v>116130</v>
      </c>
      <c r="Q309" s="8">
        <f>SUMPRODUCT(SUMIFS(AssessedValuation[100% Other],AssessedValuation[Dist],$C309:$E309,AssessedValuation[Tif_NonTIF],$A$4))</f>
        <v>0</v>
      </c>
      <c r="R309" s="8">
        <f>SUMPRODUCT(SUMIFS(AssessedValuation[100% Gross],AssessedValuation[Dist],$C309:$E309,AssessedValuation[Tif_NonTIF],$A$4))</f>
        <v>247908167</v>
      </c>
      <c r="S309" s="8">
        <f>SUMPRODUCT(SUMIFS(AssessedValuation[100% Military Exempt],AssessedValuation[Dist],$C309:$E309,AssessedValuation[Tif_NonTIF],$A$4))</f>
        <v>218536</v>
      </c>
      <c r="T309" s="8">
        <f>SUMPRODUCT(SUMIFS(AssessedValuation[100% Net],AssessedValuation[Dist],$C309:$E309,AssessedValuation[Tif_NonTIF],$A$4))</f>
        <v>247689631</v>
      </c>
      <c r="U309" s="8">
        <f>SUMPRODUCT(SUMIFS(AssessedValuation[100% Gas &amp; Elec Utilities],AssessedValuation[Dist],$C309:$E309,AssessedValuation[Tif_NonTIF],$A$4))</f>
        <v>28226079</v>
      </c>
      <c r="V309" s="8">
        <f t="shared" si="4"/>
        <v>275915710</v>
      </c>
    </row>
    <row r="310" spans="1:22" x14ac:dyDescent="0.25">
      <c r="A310">
        <v>2024</v>
      </c>
      <c r="B310" t="s">
        <v>1054</v>
      </c>
      <c r="C310" t="s">
        <v>1653</v>
      </c>
      <c r="D310" t="s">
        <v>1756</v>
      </c>
      <c r="E310" t="s">
        <v>1756</v>
      </c>
      <c r="F310" t="s">
        <v>1653</v>
      </c>
      <c r="G310" t="s">
        <v>1654</v>
      </c>
      <c r="H310" s="8">
        <f>SUMPRODUCT(SUMIFS(AssessedValuation[100% Residential],AssessedValuation[Dist],$C310:$E310,AssessedValuation[Tif_NonTIF],$A$4))</f>
        <v>87268868</v>
      </c>
      <c r="I310" s="8">
        <f>SUMPRODUCT(SUMIFS(AssessedValuation[100% Ag Land],AssessedValuation[Dist],$C310:$E310,AssessedValuation[Tif_NonTIF],$A$4))</f>
        <v>124661200</v>
      </c>
      <c r="J310" s="8">
        <f>SUMPRODUCT(SUMIFS(AssessedValuation[100% Ag Building],AssessedValuation[Dist],$C310:$E310,AssessedValuation[Tif_NonTIF],$A$4))</f>
        <v>10605920</v>
      </c>
      <c r="K310" s="8">
        <f>SUMPRODUCT(SUMIFS(AssessedValuation[100% Commercial],AssessedValuation[Dist],$C310:$E310,AssessedValuation[Tif_NonTIF],$A$4))</f>
        <v>4350319</v>
      </c>
      <c r="L310" s="8">
        <f>SUMPRODUCT(SUMIFS(AssessedValuation[100% Industrial],AssessedValuation[Dist],$C310:$E310,AssessedValuation[Tif_NonTIF],$A$4))</f>
        <v>141330</v>
      </c>
      <c r="M310" s="8">
        <f>SUMPRODUCT(SUMIFS(AssessedValuation[100% Reserved],AssessedValuation[Dist],$C310:$E310,AssessedValuation[Tif_NonTIF],$A$4))</f>
        <v>0</v>
      </c>
      <c r="N310" s="8">
        <f>SUMPRODUCT(SUMIFS(AssessedValuation[100% Reserved3],AssessedValuation[Dist],$C310,AssessedValuation[Tif_NonTIF],$A$4))</f>
        <v>0</v>
      </c>
      <c r="O310" s="8">
        <f>SUMPRODUCT(SUMIFS(AssessedValuation[100% Railroads],AssessedValuation[Dist],$C310:$E310,AssessedValuation[Tif_NonTIF],$A$4))</f>
        <v>0</v>
      </c>
      <c r="P310" s="8">
        <f>SUMPRODUCT(SUMIFS(AssessedValuation[100% Utilities],AssessedValuation[Dist],$C310:$E310,AssessedValuation[Tif_NonTIF],$A$4))</f>
        <v>11407331</v>
      </c>
      <c r="Q310" s="8">
        <f>SUMPRODUCT(SUMIFS(AssessedValuation[100% Other],AssessedValuation[Dist],$C310:$E310,AssessedValuation[Tif_NonTIF],$A$4))</f>
        <v>0</v>
      </c>
      <c r="R310" s="8">
        <f>SUMPRODUCT(SUMIFS(AssessedValuation[100% Gross],AssessedValuation[Dist],$C310:$E310,AssessedValuation[Tif_NonTIF],$A$4))</f>
        <v>238434968</v>
      </c>
      <c r="S310" s="8">
        <f>SUMPRODUCT(SUMIFS(AssessedValuation[100% Military Exempt],AssessedValuation[Dist],$C310:$E310,AssessedValuation[Tif_NonTIF],$A$4))</f>
        <v>157420</v>
      </c>
      <c r="T310" s="8">
        <f>SUMPRODUCT(SUMIFS(AssessedValuation[100% Net],AssessedValuation[Dist],$C310:$E310,AssessedValuation[Tif_NonTIF],$A$4))</f>
        <v>238277548</v>
      </c>
      <c r="U310" s="8">
        <f>SUMPRODUCT(SUMIFS(AssessedValuation[100% Gas &amp; Elec Utilities],AssessedValuation[Dist],$C310:$E310,AssessedValuation[Tif_NonTIF],$A$4))</f>
        <v>16631309</v>
      </c>
      <c r="V310" s="8">
        <f t="shared" si="4"/>
        <v>254908857</v>
      </c>
    </row>
    <row r="311" spans="1:22" x14ac:dyDescent="0.25">
      <c r="A311">
        <v>2024</v>
      </c>
      <c r="B311" t="s">
        <v>1026</v>
      </c>
      <c r="C311" t="s">
        <v>1655</v>
      </c>
      <c r="D311" t="s">
        <v>1756</v>
      </c>
      <c r="E311" t="s">
        <v>1756</v>
      </c>
      <c r="F311" t="s">
        <v>1655</v>
      </c>
      <c r="G311" t="s">
        <v>1656</v>
      </c>
      <c r="H311" s="8">
        <f>SUMPRODUCT(SUMIFS(AssessedValuation[100% Residential],AssessedValuation[Dist],$C311:$E311,AssessedValuation[Tif_NonTIF],$A$4))</f>
        <v>340955598</v>
      </c>
      <c r="I311" s="8">
        <f>SUMPRODUCT(SUMIFS(AssessedValuation[100% Ag Land],AssessedValuation[Dist],$C311:$E311,AssessedValuation[Tif_NonTIF],$A$4))</f>
        <v>143695284</v>
      </c>
      <c r="J311" s="8">
        <f>SUMPRODUCT(SUMIFS(AssessedValuation[100% Ag Building],AssessedValuation[Dist],$C311:$E311,AssessedValuation[Tif_NonTIF],$A$4))</f>
        <v>3861454</v>
      </c>
      <c r="K311" s="8">
        <f>SUMPRODUCT(SUMIFS(AssessedValuation[100% Commercial],AssessedValuation[Dist],$C311:$E311,AssessedValuation[Tif_NonTIF],$A$4))</f>
        <v>44855885</v>
      </c>
      <c r="L311" s="8">
        <f>SUMPRODUCT(SUMIFS(AssessedValuation[100% Industrial],AssessedValuation[Dist],$C311:$E311,AssessedValuation[Tif_NonTIF],$A$4))</f>
        <v>59456138</v>
      </c>
      <c r="M311" s="8">
        <f>SUMPRODUCT(SUMIFS(AssessedValuation[100% Reserved],AssessedValuation[Dist],$C311:$E311,AssessedValuation[Tif_NonTIF],$A$4))</f>
        <v>0</v>
      </c>
      <c r="N311" s="8">
        <f>SUMPRODUCT(SUMIFS(AssessedValuation[100% Reserved3],AssessedValuation[Dist],$C311,AssessedValuation[Tif_NonTIF],$A$4))</f>
        <v>0</v>
      </c>
      <c r="O311" s="8">
        <f>SUMPRODUCT(SUMIFS(AssessedValuation[100% Railroads],AssessedValuation[Dist],$C311:$E311,AssessedValuation[Tif_NonTIF],$A$4))</f>
        <v>4697972</v>
      </c>
      <c r="P311" s="8">
        <f>SUMPRODUCT(SUMIFS(AssessedValuation[100% Utilities],AssessedValuation[Dist],$C311:$E311,AssessedValuation[Tif_NonTIF],$A$4))</f>
        <v>193103213</v>
      </c>
      <c r="Q311" s="8">
        <f>SUMPRODUCT(SUMIFS(AssessedValuation[100% Other],AssessedValuation[Dist],$C311:$E311,AssessedValuation[Tif_NonTIF],$A$4))</f>
        <v>0</v>
      </c>
      <c r="R311" s="8">
        <f>SUMPRODUCT(SUMIFS(AssessedValuation[100% Gross],AssessedValuation[Dist],$C311:$E311,AssessedValuation[Tif_NonTIF],$A$4))</f>
        <v>790625544</v>
      </c>
      <c r="S311" s="8">
        <f>SUMPRODUCT(SUMIFS(AssessedValuation[100% Military Exempt],AssessedValuation[Dist],$C311:$E311,AssessedValuation[Tif_NonTIF],$A$4))</f>
        <v>514856</v>
      </c>
      <c r="T311" s="8">
        <f>SUMPRODUCT(SUMIFS(AssessedValuation[100% Net],AssessedValuation[Dist],$C311:$E311,AssessedValuation[Tif_NonTIF],$A$4))</f>
        <v>790110688</v>
      </c>
      <c r="U311" s="8">
        <f>SUMPRODUCT(SUMIFS(AssessedValuation[100% Gas &amp; Elec Utilities],AssessedValuation[Dist],$C311:$E311,AssessedValuation[Tif_NonTIF],$A$4))</f>
        <v>134128668</v>
      </c>
      <c r="V311" s="8">
        <f t="shared" si="4"/>
        <v>924239356</v>
      </c>
    </row>
    <row r="312" spans="1:22" x14ac:dyDescent="0.25">
      <c r="A312">
        <v>2024</v>
      </c>
      <c r="B312" t="s">
        <v>1054</v>
      </c>
      <c r="C312" t="s">
        <v>1657</v>
      </c>
      <c r="D312" t="s">
        <v>1756</v>
      </c>
      <c r="E312" t="s">
        <v>1756</v>
      </c>
      <c r="F312" t="s">
        <v>1657</v>
      </c>
      <c r="G312" t="s">
        <v>1658</v>
      </c>
      <c r="H312" s="8">
        <f>SUMPRODUCT(SUMIFS(AssessedValuation[100% Residential],AssessedValuation[Dist],$C312:$E312,AssessedValuation[Tif_NonTIF],$A$4))</f>
        <v>601970224</v>
      </c>
      <c r="I312" s="8">
        <f>SUMPRODUCT(SUMIFS(AssessedValuation[100% Ag Land],AssessedValuation[Dist],$C312:$E312,AssessedValuation[Tif_NonTIF],$A$4))</f>
        <v>176221120</v>
      </c>
      <c r="J312" s="8">
        <f>SUMPRODUCT(SUMIFS(AssessedValuation[100% Ag Building],AssessedValuation[Dist],$C312:$E312,AssessedValuation[Tif_NonTIF],$A$4))</f>
        <v>17627900</v>
      </c>
      <c r="K312" s="8">
        <f>SUMPRODUCT(SUMIFS(AssessedValuation[100% Commercial],AssessedValuation[Dist],$C312:$E312,AssessedValuation[Tif_NonTIF],$A$4))</f>
        <v>97541195</v>
      </c>
      <c r="L312" s="8">
        <f>SUMPRODUCT(SUMIFS(AssessedValuation[100% Industrial],AssessedValuation[Dist],$C312:$E312,AssessedValuation[Tif_NonTIF],$A$4))</f>
        <v>35752938</v>
      </c>
      <c r="M312" s="8">
        <f>SUMPRODUCT(SUMIFS(AssessedValuation[100% Reserved],AssessedValuation[Dist],$C312:$E312,AssessedValuation[Tif_NonTIF],$A$4))</f>
        <v>0</v>
      </c>
      <c r="N312" s="8">
        <f>SUMPRODUCT(SUMIFS(AssessedValuation[100% Reserved3],AssessedValuation[Dist],$C312,AssessedValuation[Tif_NonTIF],$A$4))</f>
        <v>0</v>
      </c>
      <c r="O312" s="8">
        <f>SUMPRODUCT(SUMIFS(AssessedValuation[100% Railroads],AssessedValuation[Dist],$C312:$E312,AssessedValuation[Tif_NonTIF],$A$4))</f>
        <v>5941112</v>
      </c>
      <c r="P312" s="8">
        <f>SUMPRODUCT(SUMIFS(AssessedValuation[100% Utilities],AssessedValuation[Dist],$C312:$E312,AssessedValuation[Tif_NonTIF],$A$4))</f>
        <v>33038853</v>
      </c>
      <c r="Q312" s="8">
        <f>SUMPRODUCT(SUMIFS(AssessedValuation[100% Other],AssessedValuation[Dist],$C312:$E312,AssessedValuation[Tif_NonTIF],$A$4))</f>
        <v>0</v>
      </c>
      <c r="R312" s="8">
        <f>SUMPRODUCT(SUMIFS(AssessedValuation[100% Gross],AssessedValuation[Dist],$C312:$E312,AssessedValuation[Tif_NonTIF],$A$4))</f>
        <v>968093342</v>
      </c>
      <c r="S312" s="8">
        <f>SUMPRODUCT(SUMIFS(AssessedValuation[100% Military Exempt],AssessedValuation[Dist],$C312:$E312,AssessedValuation[Tif_NonTIF],$A$4))</f>
        <v>846364</v>
      </c>
      <c r="T312" s="8">
        <f>SUMPRODUCT(SUMIFS(AssessedValuation[100% Net],AssessedValuation[Dist],$C312:$E312,AssessedValuation[Tif_NonTIF],$A$4))</f>
        <v>967246978</v>
      </c>
      <c r="U312" s="8">
        <f>SUMPRODUCT(SUMIFS(AssessedValuation[100% Gas &amp; Elec Utilities],AssessedValuation[Dist],$C312:$E312,AssessedValuation[Tif_NonTIF],$A$4))</f>
        <v>84322188</v>
      </c>
      <c r="V312" s="8">
        <f t="shared" si="4"/>
        <v>1051569166</v>
      </c>
    </row>
    <row r="313" spans="1:22" x14ac:dyDescent="0.25">
      <c r="A313">
        <v>2024</v>
      </c>
      <c r="B313" t="s">
        <v>1026</v>
      </c>
      <c r="C313" t="s">
        <v>1659</v>
      </c>
      <c r="D313" t="s">
        <v>1756</v>
      </c>
      <c r="E313" t="s">
        <v>1756</v>
      </c>
      <c r="F313" t="s">
        <v>1659</v>
      </c>
      <c r="G313" t="s">
        <v>1660</v>
      </c>
      <c r="H313" s="8">
        <f>SUMPRODUCT(SUMIFS(AssessedValuation[100% Residential],AssessedValuation[Dist],$C313:$E313,AssessedValuation[Tif_NonTIF],$A$4))</f>
        <v>6174600496</v>
      </c>
      <c r="I313" s="8">
        <f>SUMPRODUCT(SUMIFS(AssessedValuation[100% Ag Land],AssessedValuation[Dist],$C313:$E313,AssessedValuation[Tif_NonTIF],$A$4))</f>
        <v>2479138</v>
      </c>
      <c r="J313" s="8">
        <f>SUMPRODUCT(SUMIFS(AssessedValuation[100% Ag Building],AssessedValuation[Dist],$C313:$E313,AssessedValuation[Tif_NonTIF],$A$4))</f>
        <v>187650</v>
      </c>
      <c r="K313" s="8">
        <f>SUMPRODUCT(SUMIFS(AssessedValuation[100% Commercial],AssessedValuation[Dist],$C313:$E313,AssessedValuation[Tif_NonTIF],$A$4))</f>
        <v>2043306028</v>
      </c>
      <c r="L313" s="8">
        <f>SUMPRODUCT(SUMIFS(AssessedValuation[100% Industrial],AssessedValuation[Dist],$C313:$E313,AssessedValuation[Tif_NonTIF],$A$4))</f>
        <v>84217576</v>
      </c>
      <c r="M313" s="8">
        <f>SUMPRODUCT(SUMIFS(AssessedValuation[100% Reserved],AssessedValuation[Dist],$C313:$E313,AssessedValuation[Tif_NonTIF],$A$4))</f>
        <v>0</v>
      </c>
      <c r="N313" s="8">
        <f>SUMPRODUCT(SUMIFS(AssessedValuation[100% Reserved3],AssessedValuation[Dist],$C313,AssessedValuation[Tif_NonTIF],$A$4))</f>
        <v>0</v>
      </c>
      <c r="O313" s="8">
        <f>SUMPRODUCT(SUMIFS(AssessedValuation[100% Railroads],AssessedValuation[Dist],$C313:$E313,AssessedValuation[Tif_NonTIF],$A$4))</f>
        <v>7034000</v>
      </c>
      <c r="P313" s="8">
        <f>SUMPRODUCT(SUMIFS(AssessedValuation[100% Utilities],AssessedValuation[Dist],$C313:$E313,AssessedValuation[Tif_NonTIF],$A$4))</f>
        <v>11783222</v>
      </c>
      <c r="Q313" s="8">
        <f>SUMPRODUCT(SUMIFS(AssessedValuation[100% Other],AssessedValuation[Dist],$C313:$E313,AssessedValuation[Tif_NonTIF],$A$4))</f>
        <v>0</v>
      </c>
      <c r="R313" s="8">
        <f>SUMPRODUCT(SUMIFS(AssessedValuation[100% Gross],AssessedValuation[Dist],$C313:$E313,AssessedValuation[Tif_NonTIF],$A$4))</f>
        <v>8323608110</v>
      </c>
      <c r="S313" s="8">
        <f>SUMPRODUCT(SUMIFS(AssessedValuation[100% Military Exempt],AssessedValuation[Dist],$C313:$E313,AssessedValuation[Tif_NonTIF],$A$4))</f>
        <v>2890972</v>
      </c>
      <c r="T313" s="8">
        <f>SUMPRODUCT(SUMIFS(AssessedValuation[100% Net],AssessedValuation[Dist],$C313:$E313,AssessedValuation[Tif_NonTIF],$A$4))</f>
        <v>8320717138</v>
      </c>
      <c r="U313" s="8">
        <f>SUMPRODUCT(SUMIFS(AssessedValuation[100% Gas &amp; Elec Utilities],AssessedValuation[Dist],$C313:$E313,AssessedValuation[Tif_NonTIF],$A$4))</f>
        <v>220111375</v>
      </c>
      <c r="V313" s="8">
        <f t="shared" si="4"/>
        <v>8540828513</v>
      </c>
    </row>
    <row r="314" spans="1:22" x14ac:dyDescent="0.25">
      <c r="A314">
        <v>2024</v>
      </c>
      <c r="B314" t="s">
        <v>1031</v>
      </c>
      <c r="C314" t="s">
        <v>1661</v>
      </c>
      <c r="D314" t="s">
        <v>1756</v>
      </c>
      <c r="E314" t="s">
        <v>1756</v>
      </c>
      <c r="F314" t="s">
        <v>1661</v>
      </c>
      <c r="G314" t="s">
        <v>1662</v>
      </c>
      <c r="H314" s="8">
        <f>SUMPRODUCT(SUMIFS(AssessedValuation[100% Residential],AssessedValuation[Dist],$C314:$E314,AssessedValuation[Tif_NonTIF],$A$4))</f>
        <v>242716363</v>
      </c>
      <c r="I314" s="8">
        <f>SUMPRODUCT(SUMIFS(AssessedValuation[100% Ag Land],AssessedValuation[Dist],$C314:$E314,AssessedValuation[Tif_NonTIF],$A$4))</f>
        <v>259379637</v>
      </c>
      <c r="J314" s="8">
        <f>SUMPRODUCT(SUMIFS(AssessedValuation[100% Ag Building],AssessedValuation[Dist],$C314:$E314,AssessedValuation[Tif_NonTIF],$A$4))</f>
        <v>15138500</v>
      </c>
      <c r="K314" s="8">
        <f>SUMPRODUCT(SUMIFS(AssessedValuation[100% Commercial],AssessedValuation[Dist],$C314:$E314,AssessedValuation[Tif_NonTIF],$A$4))</f>
        <v>34233503</v>
      </c>
      <c r="L314" s="8">
        <f>SUMPRODUCT(SUMIFS(AssessedValuation[100% Industrial],AssessedValuation[Dist],$C314:$E314,AssessedValuation[Tif_NonTIF],$A$4))</f>
        <v>14432080</v>
      </c>
      <c r="M314" s="8">
        <f>SUMPRODUCT(SUMIFS(AssessedValuation[100% Reserved],AssessedValuation[Dist],$C314:$E314,AssessedValuation[Tif_NonTIF],$A$4))</f>
        <v>0</v>
      </c>
      <c r="N314" s="8">
        <f>SUMPRODUCT(SUMIFS(AssessedValuation[100% Reserved3],AssessedValuation[Dist],$C314,AssessedValuation[Tif_NonTIF],$A$4))</f>
        <v>0</v>
      </c>
      <c r="O314" s="8">
        <f>SUMPRODUCT(SUMIFS(AssessedValuation[100% Railroads],AssessedValuation[Dist],$C314:$E314,AssessedValuation[Tif_NonTIF],$A$4))</f>
        <v>27162575</v>
      </c>
      <c r="P314" s="8">
        <f>SUMPRODUCT(SUMIFS(AssessedValuation[100% Utilities],AssessedValuation[Dist],$C314:$E314,AssessedValuation[Tif_NonTIF],$A$4))</f>
        <v>7868822</v>
      </c>
      <c r="Q314" s="8">
        <f>SUMPRODUCT(SUMIFS(AssessedValuation[100% Other],AssessedValuation[Dist],$C314:$E314,AssessedValuation[Tif_NonTIF],$A$4))</f>
        <v>0</v>
      </c>
      <c r="R314" s="8">
        <f>SUMPRODUCT(SUMIFS(AssessedValuation[100% Gross],AssessedValuation[Dist],$C314:$E314,AssessedValuation[Tif_NonTIF],$A$4))</f>
        <v>600931480</v>
      </c>
      <c r="S314" s="8">
        <f>SUMPRODUCT(SUMIFS(AssessedValuation[100% Military Exempt],AssessedValuation[Dist],$C314:$E314,AssessedValuation[Tif_NonTIF],$A$4))</f>
        <v>392624</v>
      </c>
      <c r="T314" s="8">
        <f>SUMPRODUCT(SUMIFS(AssessedValuation[100% Net],AssessedValuation[Dist],$C314:$E314,AssessedValuation[Tif_NonTIF],$A$4))</f>
        <v>600538856</v>
      </c>
      <c r="U314" s="8">
        <f>SUMPRODUCT(SUMIFS(AssessedValuation[100% Gas &amp; Elec Utilities],AssessedValuation[Dist],$C314:$E314,AssessedValuation[Tif_NonTIF],$A$4))</f>
        <v>67141431</v>
      </c>
      <c r="V314" s="8">
        <f t="shared" si="4"/>
        <v>667680287</v>
      </c>
    </row>
    <row r="315" spans="1:22" x14ac:dyDescent="0.25">
      <c r="A315">
        <v>2024</v>
      </c>
      <c r="B315" t="s">
        <v>1031</v>
      </c>
      <c r="C315" t="s">
        <v>1663</v>
      </c>
      <c r="D315" t="s">
        <v>1756</v>
      </c>
      <c r="E315" t="s">
        <v>1756</v>
      </c>
      <c r="F315" t="s">
        <v>1663</v>
      </c>
      <c r="G315" t="s">
        <v>1664</v>
      </c>
      <c r="H315" s="8">
        <f>SUMPRODUCT(SUMIFS(AssessedValuation[100% Residential],AssessedValuation[Dist],$C315:$E315,AssessedValuation[Tif_NonTIF],$A$4))</f>
        <v>189946555</v>
      </c>
      <c r="I315" s="8">
        <f>SUMPRODUCT(SUMIFS(AssessedValuation[100% Ag Land],AssessedValuation[Dist],$C315:$E315,AssessedValuation[Tif_NonTIF],$A$4))</f>
        <v>170680390</v>
      </c>
      <c r="J315" s="8">
        <f>SUMPRODUCT(SUMIFS(AssessedValuation[100% Ag Building],AssessedValuation[Dist],$C315:$E315,AssessedValuation[Tif_NonTIF],$A$4))</f>
        <v>13301720</v>
      </c>
      <c r="K315" s="8">
        <f>SUMPRODUCT(SUMIFS(AssessedValuation[100% Commercial],AssessedValuation[Dist],$C315:$E315,AssessedValuation[Tif_NonTIF],$A$4))</f>
        <v>35237389</v>
      </c>
      <c r="L315" s="8">
        <f>SUMPRODUCT(SUMIFS(AssessedValuation[100% Industrial],AssessedValuation[Dist],$C315:$E315,AssessedValuation[Tif_NonTIF],$A$4))</f>
        <v>21134780</v>
      </c>
      <c r="M315" s="8">
        <f>SUMPRODUCT(SUMIFS(AssessedValuation[100% Reserved],AssessedValuation[Dist],$C315:$E315,AssessedValuation[Tif_NonTIF],$A$4))</f>
        <v>0</v>
      </c>
      <c r="N315" s="8">
        <f>SUMPRODUCT(SUMIFS(AssessedValuation[100% Reserved3],AssessedValuation[Dist],$C315,AssessedValuation[Tif_NonTIF],$A$4))</f>
        <v>0</v>
      </c>
      <c r="O315" s="8">
        <f>SUMPRODUCT(SUMIFS(AssessedValuation[100% Railroads],AssessedValuation[Dist],$C315:$E315,AssessedValuation[Tif_NonTIF],$A$4))</f>
        <v>9269548</v>
      </c>
      <c r="P315" s="8">
        <f>SUMPRODUCT(SUMIFS(AssessedValuation[100% Utilities],AssessedValuation[Dist],$C315:$E315,AssessedValuation[Tif_NonTIF],$A$4))</f>
        <v>1215113</v>
      </c>
      <c r="Q315" s="8">
        <f>SUMPRODUCT(SUMIFS(AssessedValuation[100% Other],AssessedValuation[Dist],$C315:$E315,AssessedValuation[Tif_NonTIF],$A$4))</f>
        <v>0</v>
      </c>
      <c r="R315" s="8">
        <f>SUMPRODUCT(SUMIFS(AssessedValuation[100% Gross],AssessedValuation[Dist],$C315:$E315,AssessedValuation[Tif_NonTIF],$A$4))</f>
        <v>440785495</v>
      </c>
      <c r="S315" s="8">
        <f>SUMPRODUCT(SUMIFS(AssessedValuation[100% Military Exempt],AssessedValuation[Dist],$C315:$E315,AssessedValuation[Tif_NonTIF],$A$4))</f>
        <v>302423</v>
      </c>
      <c r="T315" s="8">
        <f>SUMPRODUCT(SUMIFS(AssessedValuation[100% Net],AssessedValuation[Dist],$C315:$E315,AssessedValuation[Tif_NonTIF],$A$4))</f>
        <v>440483072</v>
      </c>
      <c r="U315" s="8">
        <f>SUMPRODUCT(SUMIFS(AssessedValuation[100% Gas &amp; Elec Utilities],AssessedValuation[Dist],$C315:$E315,AssessedValuation[Tif_NonTIF],$A$4))</f>
        <v>27963521</v>
      </c>
      <c r="V315" s="8">
        <f t="shared" si="4"/>
        <v>468446593</v>
      </c>
    </row>
    <row r="316" spans="1:22" x14ac:dyDescent="0.25">
      <c r="A316">
        <v>2024</v>
      </c>
      <c r="B316" t="s">
        <v>1033</v>
      </c>
      <c r="C316" t="s">
        <v>1665</v>
      </c>
      <c r="D316" t="s">
        <v>1756</v>
      </c>
      <c r="E316" t="s">
        <v>1756</v>
      </c>
      <c r="F316" t="s">
        <v>1665</v>
      </c>
      <c r="G316" t="s">
        <v>1666</v>
      </c>
      <c r="H316" s="8">
        <f>SUMPRODUCT(SUMIFS(AssessedValuation[100% Residential],AssessedValuation[Dist],$C316:$E316,AssessedValuation[Tif_NonTIF],$A$4))</f>
        <v>142059069</v>
      </c>
      <c r="I316" s="8">
        <f>SUMPRODUCT(SUMIFS(AssessedValuation[100% Ag Land],AssessedValuation[Dist],$C316:$E316,AssessedValuation[Tif_NonTIF],$A$4))</f>
        <v>169925681</v>
      </c>
      <c r="J316" s="8">
        <f>SUMPRODUCT(SUMIFS(AssessedValuation[100% Ag Building],AssessedValuation[Dist],$C316:$E316,AssessedValuation[Tif_NonTIF],$A$4))</f>
        <v>6887429</v>
      </c>
      <c r="K316" s="8">
        <f>SUMPRODUCT(SUMIFS(AssessedValuation[100% Commercial],AssessedValuation[Dist],$C316:$E316,AssessedValuation[Tif_NonTIF],$A$4))</f>
        <v>11211219</v>
      </c>
      <c r="L316" s="8">
        <f>SUMPRODUCT(SUMIFS(AssessedValuation[100% Industrial],AssessedValuation[Dist],$C316:$E316,AssessedValuation[Tif_NonTIF],$A$4))</f>
        <v>127030</v>
      </c>
      <c r="M316" s="8">
        <f>SUMPRODUCT(SUMIFS(AssessedValuation[100% Reserved],AssessedValuation[Dist],$C316:$E316,AssessedValuation[Tif_NonTIF],$A$4))</f>
        <v>0</v>
      </c>
      <c r="N316" s="8">
        <f>SUMPRODUCT(SUMIFS(AssessedValuation[100% Reserved3],AssessedValuation[Dist],$C316,AssessedValuation[Tif_NonTIF],$A$4))</f>
        <v>0</v>
      </c>
      <c r="O316" s="8">
        <f>SUMPRODUCT(SUMIFS(AssessedValuation[100% Railroads],AssessedValuation[Dist],$C316:$E316,AssessedValuation[Tif_NonTIF],$A$4))</f>
        <v>24572596</v>
      </c>
      <c r="P316" s="8">
        <f>SUMPRODUCT(SUMIFS(AssessedValuation[100% Utilities],AssessedValuation[Dist],$C316:$E316,AssessedValuation[Tif_NonTIF],$A$4))</f>
        <v>73814</v>
      </c>
      <c r="Q316" s="8">
        <f>SUMPRODUCT(SUMIFS(AssessedValuation[100% Other],AssessedValuation[Dist],$C316:$E316,AssessedValuation[Tif_NonTIF],$A$4))</f>
        <v>112</v>
      </c>
      <c r="R316" s="8">
        <f>SUMPRODUCT(SUMIFS(AssessedValuation[100% Gross],AssessedValuation[Dist],$C316:$E316,AssessedValuation[Tif_NonTIF],$A$4))</f>
        <v>354856950</v>
      </c>
      <c r="S316" s="8">
        <f>SUMPRODUCT(SUMIFS(AssessedValuation[100% Military Exempt],AssessedValuation[Dist],$C316:$E316,AssessedValuation[Tif_NonTIF],$A$4))</f>
        <v>285208</v>
      </c>
      <c r="T316" s="8">
        <f>SUMPRODUCT(SUMIFS(AssessedValuation[100% Net],AssessedValuation[Dist],$C316:$E316,AssessedValuation[Tif_NonTIF],$A$4))</f>
        <v>354571742</v>
      </c>
      <c r="U316" s="8">
        <f>SUMPRODUCT(SUMIFS(AssessedValuation[100% Gas &amp; Elec Utilities],AssessedValuation[Dist],$C316:$E316,AssessedValuation[Tif_NonTIF],$A$4))</f>
        <v>15420910</v>
      </c>
      <c r="V316" s="8">
        <f t="shared" si="4"/>
        <v>369992652</v>
      </c>
    </row>
    <row r="317" spans="1:22" x14ac:dyDescent="0.25">
      <c r="A317">
        <v>2024</v>
      </c>
      <c r="B317" t="s">
        <v>1064</v>
      </c>
      <c r="C317" t="s">
        <v>1667</v>
      </c>
      <c r="D317" t="s">
        <v>1756</v>
      </c>
      <c r="E317" t="s">
        <v>1756</v>
      </c>
      <c r="F317" t="s">
        <v>1667</v>
      </c>
      <c r="G317" t="s">
        <v>1668</v>
      </c>
      <c r="H317" s="8">
        <f>SUMPRODUCT(SUMIFS(AssessedValuation[100% Residential],AssessedValuation[Dist],$C317:$E317,AssessedValuation[Tif_NonTIF],$A$4))</f>
        <v>349485665</v>
      </c>
      <c r="I317" s="8">
        <f>SUMPRODUCT(SUMIFS(AssessedValuation[100% Ag Land],AssessedValuation[Dist],$C317:$E317,AssessedValuation[Tif_NonTIF],$A$4))</f>
        <v>123918008</v>
      </c>
      <c r="J317" s="8">
        <f>SUMPRODUCT(SUMIFS(AssessedValuation[100% Ag Building],AssessedValuation[Dist],$C317:$E317,AssessedValuation[Tif_NonTIF],$A$4))</f>
        <v>8728840</v>
      </c>
      <c r="K317" s="8">
        <f>SUMPRODUCT(SUMIFS(AssessedValuation[100% Commercial],AssessedValuation[Dist],$C317:$E317,AssessedValuation[Tif_NonTIF],$A$4))</f>
        <v>25084252</v>
      </c>
      <c r="L317" s="8">
        <f>SUMPRODUCT(SUMIFS(AssessedValuation[100% Industrial],AssessedValuation[Dist],$C317:$E317,AssessedValuation[Tif_NonTIF],$A$4))</f>
        <v>7324829</v>
      </c>
      <c r="M317" s="8">
        <f>SUMPRODUCT(SUMIFS(AssessedValuation[100% Reserved],AssessedValuation[Dist],$C317:$E317,AssessedValuation[Tif_NonTIF],$A$4))</f>
        <v>0</v>
      </c>
      <c r="N317" s="8">
        <f>SUMPRODUCT(SUMIFS(AssessedValuation[100% Reserved3],AssessedValuation[Dist],$C317,AssessedValuation[Tif_NonTIF],$A$4))</f>
        <v>0</v>
      </c>
      <c r="O317" s="8">
        <f>SUMPRODUCT(SUMIFS(AssessedValuation[100% Railroads],AssessedValuation[Dist],$C317:$E317,AssessedValuation[Tif_NonTIF],$A$4))</f>
        <v>2574906</v>
      </c>
      <c r="P317" s="8">
        <f>SUMPRODUCT(SUMIFS(AssessedValuation[100% Utilities],AssessedValuation[Dist],$C317:$E317,AssessedValuation[Tif_NonTIF],$A$4))</f>
        <v>7494507</v>
      </c>
      <c r="Q317" s="8">
        <f>SUMPRODUCT(SUMIFS(AssessedValuation[100% Other],AssessedValuation[Dist],$C317:$E317,AssessedValuation[Tif_NonTIF],$A$4))</f>
        <v>0</v>
      </c>
      <c r="R317" s="8">
        <f>SUMPRODUCT(SUMIFS(AssessedValuation[100% Gross],AssessedValuation[Dist],$C317:$E317,AssessedValuation[Tif_NonTIF],$A$4))</f>
        <v>524611007</v>
      </c>
      <c r="S317" s="8">
        <f>SUMPRODUCT(SUMIFS(AssessedValuation[100% Military Exempt],AssessedValuation[Dist],$C317:$E317,AssessedValuation[Tif_NonTIF],$A$4))</f>
        <v>270392</v>
      </c>
      <c r="T317" s="8">
        <f>SUMPRODUCT(SUMIFS(AssessedValuation[100% Net],AssessedValuation[Dist],$C317:$E317,AssessedValuation[Tif_NonTIF],$A$4))</f>
        <v>524340615</v>
      </c>
      <c r="U317" s="8">
        <f>SUMPRODUCT(SUMIFS(AssessedValuation[100% Gas &amp; Elec Utilities],AssessedValuation[Dist],$C317:$E317,AssessedValuation[Tif_NonTIF],$A$4))</f>
        <v>28247335</v>
      </c>
      <c r="V317" s="8">
        <f t="shared" si="4"/>
        <v>552587950</v>
      </c>
    </row>
    <row r="318" spans="1:22" x14ac:dyDescent="0.25">
      <c r="A318">
        <v>2024</v>
      </c>
      <c r="B318" t="s">
        <v>1036</v>
      </c>
      <c r="C318" t="s">
        <v>1669</v>
      </c>
      <c r="D318" t="s">
        <v>1756</v>
      </c>
      <c r="E318" t="s">
        <v>1756</v>
      </c>
      <c r="F318" t="s">
        <v>1669</v>
      </c>
      <c r="G318" t="s">
        <v>1670</v>
      </c>
      <c r="H318" s="8">
        <f>SUMPRODUCT(SUMIFS(AssessedValuation[100% Residential],AssessedValuation[Dist],$C318:$E318,AssessedValuation[Tif_NonTIF],$A$4))</f>
        <v>333544079</v>
      </c>
      <c r="I318" s="8">
        <f>SUMPRODUCT(SUMIFS(AssessedValuation[100% Ag Land],AssessedValuation[Dist],$C318:$E318,AssessedValuation[Tif_NonTIF],$A$4))</f>
        <v>180800500</v>
      </c>
      <c r="J318" s="8">
        <f>SUMPRODUCT(SUMIFS(AssessedValuation[100% Ag Building],AssessedValuation[Dist],$C318:$E318,AssessedValuation[Tif_NonTIF],$A$4))</f>
        <v>30274520</v>
      </c>
      <c r="K318" s="8">
        <f>SUMPRODUCT(SUMIFS(AssessedValuation[100% Commercial],AssessedValuation[Dist],$C318:$E318,AssessedValuation[Tif_NonTIF],$A$4))</f>
        <v>85662273</v>
      </c>
      <c r="L318" s="8">
        <f>SUMPRODUCT(SUMIFS(AssessedValuation[100% Industrial],AssessedValuation[Dist],$C318:$E318,AssessedValuation[Tif_NonTIF],$A$4))</f>
        <v>4906406</v>
      </c>
      <c r="M318" s="8">
        <f>SUMPRODUCT(SUMIFS(AssessedValuation[100% Reserved],AssessedValuation[Dist],$C318:$E318,AssessedValuation[Tif_NonTIF],$A$4))</f>
        <v>0</v>
      </c>
      <c r="N318" s="8">
        <f>SUMPRODUCT(SUMIFS(AssessedValuation[100% Reserved3],AssessedValuation[Dist],$C318,AssessedValuation[Tif_NonTIF],$A$4))</f>
        <v>0</v>
      </c>
      <c r="O318" s="8">
        <f>SUMPRODUCT(SUMIFS(AssessedValuation[100% Railroads],AssessedValuation[Dist],$C318:$E318,AssessedValuation[Tif_NonTIF],$A$4))</f>
        <v>15353175</v>
      </c>
      <c r="P318" s="8">
        <f>SUMPRODUCT(SUMIFS(AssessedValuation[100% Utilities],AssessedValuation[Dist],$C318:$E318,AssessedValuation[Tif_NonTIF],$A$4))</f>
        <v>34397324</v>
      </c>
      <c r="Q318" s="8">
        <f>SUMPRODUCT(SUMIFS(AssessedValuation[100% Other],AssessedValuation[Dist],$C318:$E318,AssessedValuation[Tif_NonTIF],$A$4))</f>
        <v>0</v>
      </c>
      <c r="R318" s="8">
        <f>SUMPRODUCT(SUMIFS(AssessedValuation[100% Gross],AssessedValuation[Dist],$C318:$E318,AssessedValuation[Tif_NonTIF],$A$4))</f>
        <v>684938277</v>
      </c>
      <c r="S318" s="8">
        <f>SUMPRODUCT(SUMIFS(AssessedValuation[100% Military Exempt],AssessedValuation[Dist],$C318:$E318,AssessedValuation[Tif_NonTIF],$A$4))</f>
        <v>261132</v>
      </c>
      <c r="T318" s="8">
        <f>SUMPRODUCT(SUMIFS(AssessedValuation[100% Net],AssessedValuation[Dist],$C318:$E318,AssessedValuation[Tif_NonTIF],$A$4))</f>
        <v>684677145</v>
      </c>
      <c r="U318" s="8">
        <f>SUMPRODUCT(SUMIFS(AssessedValuation[100% Gas &amp; Elec Utilities],AssessedValuation[Dist],$C318:$E318,AssessedValuation[Tif_NonTIF],$A$4))</f>
        <v>11924442</v>
      </c>
      <c r="V318" s="8">
        <f t="shared" si="4"/>
        <v>696601587</v>
      </c>
    </row>
    <row r="319" spans="1:22" x14ac:dyDescent="0.25">
      <c r="A319">
        <v>2024</v>
      </c>
      <c r="B319" t="s">
        <v>1031</v>
      </c>
      <c r="C319" t="s">
        <v>1671</v>
      </c>
      <c r="D319" t="s">
        <v>1756</v>
      </c>
      <c r="E319" t="s">
        <v>1756</v>
      </c>
      <c r="F319" t="s">
        <v>1671</v>
      </c>
      <c r="G319" t="s">
        <v>1672</v>
      </c>
      <c r="H319" s="8">
        <f>SUMPRODUCT(SUMIFS(AssessedValuation[100% Residential],AssessedValuation[Dist],$C319:$E319,AssessedValuation[Tif_NonTIF],$A$4))</f>
        <v>240568459</v>
      </c>
      <c r="I319" s="8">
        <f>SUMPRODUCT(SUMIFS(AssessedValuation[100% Ag Land],AssessedValuation[Dist],$C319:$E319,AssessedValuation[Tif_NonTIF],$A$4))</f>
        <v>178256340</v>
      </c>
      <c r="J319" s="8">
        <f>SUMPRODUCT(SUMIFS(AssessedValuation[100% Ag Building],AssessedValuation[Dist],$C319:$E319,AssessedValuation[Tif_NonTIF],$A$4))</f>
        <v>14068690</v>
      </c>
      <c r="K319" s="8">
        <f>SUMPRODUCT(SUMIFS(AssessedValuation[100% Commercial],AssessedValuation[Dist],$C319:$E319,AssessedValuation[Tif_NonTIF],$A$4))</f>
        <v>18360806</v>
      </c>
      <c r="L319" s="8">
        <f>SUMPRODUCT(SUMIFS(AssessedValuation[100% Industrial],AssessedValuation[Dist],$C319:$E319,AssessedValuation[Tif_NonTIF],$A$4))</f>
        <v>0</v>
      </c>
      <c r="M319" s="8">
        <f>SUMPRODUCT(SUMIFS(AssessedValuation[100% Reserved],AssessedValuation[Dist],$C319:$E319,AssessedValuation[Tif_NonTIF],$A$4))</f>
        <v>0</v>
      </c>
      <c r="N319" s="8">
        <f>SUMPRODUCT(SUMIFS(AssessedValuation[100% Reserved3],AssessedValuation[Dist],$C319,AssessedValuation[Tif_NonTIF],$A$4))</f>
        <v>0</v>
      </c>
      <c r="O319" s="8">
        <f>SUMPRODUCT(SUMIFS(AssessedValuation[100% Railroads],AssessedValuation[Dist],$C319:$E319,AssessedValuation[Tif_NonTIF],$A$4))</f>
        <v>15372368</v>
      </c>
      <c r="P319" s="8">
        <f>SUMPRODUCT(SUMIFS(AssessedValuation[100% Utilities],AssessedValuation[Dist],$C319:$E319,AssessedValuation[Tif_NonTIF],$A$4))</f>
        <v>1039505</v>
      </c>
      <c r="Q319" s="8">
        <f>SUMPRODUCT(SUMIFS(AssessedValuation[100% Other],AssessedValuation[Dist],$C319:$E319,AssessedValuation[Tif_NonTIF],$A$4))</f>
        <v>0</v>
      </c>
      <c r="R319" s="8">
        <f>SUMPRODUCT(SUMIFS(AssessedValuation[100% Gross],AssessedValuation[Dist],$C319:$E319,AssessedValuation[Tif_NonTIF],$A$4))</f>
        <v>467666168</v>
      </c>
      <c r="S319" s="8">
        <f>SUMPRODUCT(SUMIFS(AssessedValuation[100% Military Exempt],AssessedValuation[Dist],$C319:$E319,AssessedValuation[Tif_NonTIF],$A$4))</f>
        <v>394476</v>
      </c>
      <c r="T319" s="8">
        <f>SUMPRODUCT(SUMIFS(AssessedValuation[100% Net],AssessedValuation[Dist],$C319:$E319,AssessedValuation[Tif_NonTIF],$A$4))</f>
        <v>467271692</v>
      </c>
      <c r="U319" s="8">
        <f>SUMPRODUCT(SUMIFS(AssessedValuation[100% Gas &amp; Elec Utilities],AssessedValuation[Dist],$C319:$E319,AssessedValuation[Tif_NonTIF],$A$4))</f>
        <v>34107440</v>
      </c>
      <c r="V319" s="8">
        <f t="shared" si="4"/>
        <v>501379132</v>
      </c>
    </row>
    <row r="320" spans="1:22" x14ac:dyDescent="0.25">
      <c r="A320">
        <v>2024</v>
      </c>
      <c r="B320" t="s">
        <v>1036</v>
      </c>
      <c r="C320" t="s">
        <v>1673</v>
      </c>
      <c r="D320" t="s">
        <v>1756</v>
      </c>
      <c r="E320" t="s">
        <v>1756</v>
      </c>
      <c r="F320" t="s">
        <v>1673</v>
      </c>
      <c r="G320" t="s">
        <v>1674</v>
      </c>
      <c r="H320" s="8">
        <f>SUMPRODUCT(SUMIFS(AssessedValuation[100% Residential],AssessedValuation[Dist],$C320:$E320,AssessedValuation[Tif_NonTIF],$A$4))</f>
        <v>203015565</v>
      </c>
      <c r="I320" s="8">
        <f>SUMPRODUCT(SUMIFS(AssessedValuation[100% Ag Land],AssessedValuation[Dist],$C320:$E320,AssessedValuation[Tif_NonTIF],$A$4))</f>
        <v>194642942</v>
      </c>
      <c r="J320" s="8">
        <f>SUMPRODUCT(SUMIFS(AssessedValuation[100% Ag Building],AssessedValuation[Dist],$C320:$E320,AssessedValuation[Tif_NonTIF],$A$4))</f>
        <v>5848680</v>
      </c>
      <c r="K320" s="8">
        <f>SUMPRODUCT(SUMIFS(AssessedValuation[100% Commercial],AssessedValuation[Dist],$C320:$E320,AssessedValuation[Tif_NonTIF],$A$4))</f>
        <v>32193318</v>
      </c>
      <c r="L320" s="8">
        <f>SUMPRODUCT(SUMIFS(AssessedValuation[100% Industrial],AssessedValuation[Dist],$C320:$E320,AssessedValuation[Tif_NonTIF],$A$4))</f>
        <v>1830962</v>
      </c>
      <c r="M320" s="8">
        <f>SUMPRODUCT(SUMIFS(AssessedValuation[100% Reserved],AssessedValuation[Dist],$C320:$E320,AssessedValuation[Tif_NonTIF],$A$4))</f>
        <v>0</v>
      </c>
      <c r="N320" s="8">
        <f>SUMPRODUCT(SUMIFS(AssessedValuation[100% Reserved3],AssessedValuation[Dist],$C320,AssessedValuation[Tif_NonTIF],$A$4))</f>
        <v>0</v>
      </c>
      <c r="O320" s="8">
        <f>SUMPRODUCT(SUMIFS(AssessedValuation[100% Railroads],AssessedValuation[Dist],$C320:$E320,AssessedValuation[Tif_NonTIF],$A$4))</f>
        <v>20964663</v>
      </c>
      <c r="P320" s="8">
        <f>SUMPRODUCT(SUMIFS(AssessedValuation[100% Utilities],AssessedValuation[Dist],$C320:$E320,AssessedValuation[Tif_NonTIF],$A$4))</f>
        <v>1525541</v>
      </c>
      <c r="Q320" s="8">
        <f>SUMPRODUCT(SUMIFS(AssessedValuation[100% Other],AssessedValuation[Dist],$C320:$E320,AssessedValuation[Tif_NonTIF],$A$4))</f>
        <v>0</v>
      </c>
      <c r="R320" s="8">
        <f>SUMPRODUCT(SUMIFS(AssessedValuation[100% Gross],AssessedValuation[Dist],$C320:$E320,AssessedValuation[Tif_NonTIF],$A$4))</f>
        <v>460021671</v>
      </c>
      <c r="S320" s="8">
        <f>SUMPRODUCT(SUMIFS(AssessedValuation[100% Military Exempt],AssessedValuation[Dist],$C320:$E320,AssessedValuation[Tif_NonTIF],$A$4))</f>
        <v>449991</v>
      </c>
      <c r="T320" s="8">
        <f>SUMPRODUCT(SUMIFS(AssessedValuation[100% Net],AssessedValuation[Dist],$C320:$E320,AssessedValuation[Tif_NonTIF],$A$4))</f>
        <v>459571680</v>
      </c>
      <c r="U320" s="8">
        <f>SUMPRODUCT(SUMIFS(AssessedValuation[100% Gas &amp; Elec Utilities],AssessedValuation[Dist],$C320:$E320,AssessedValuation[Tif_NonTIF],$A$4))</f>
        <v>15994571</v>
      </c>
      <c r="V320" s="8">
        <f t="shared" si="4"/>
        <v>475566251</v>
      </c>
    </row>
    <row r="321" spans="1:22" x14ac:dyDescent="0.25">
      <c r="A321">
        <v>2024</v>
      </c>
      <c r="B321" t="s">
        <v>1036</v>
      </c>
      <c r="C321" t="s">
        <v>1675</v>
      </c>
      <c r="D321" t="s">
        <v>1756</v>
      </c>
      <c r="E321" t="s">
        <v>1756</v>
      </c>
      <c r="F321" t="s">
        <v>1675</v>
      </c>
      <c r="G321" t="s">
        <v>1676</v>
      </c>
      <c r="H321" s="8">
        <f>SUMPRODUCT(SUMIFS(AssessedValuation[100% Residential],AssessedValuation[Dist],$C321:$E321,AssessedValuation[Tif_NonTIF],$A$4))</f>
        <v>185794193</v>
      </c>
      <c r="I321" s="8">
        <f>SUMPRODUCT(SUMIFS(AssessedValuation[100% Ag Land],AssessedValuation[Dist],$C321:$E321,AssessedValuation[Tif_NonTIF],$A$4))</f>
        <v>127830466</v>
      </c>
      <c r="J321" s="8">
        <f>SUMPRODUCT(SUMIFS(AssessedValuation[100% Ag Building],AssessedValuation[Dist],$C321:$E321,AssessedValuation[Tif_NonTIF],$A$4))</f>
        <v>11619230</v>
      </c>
      <c r="K321" s="8">
        <f>SUMPRODUCT(SUMIFS(AssessedValuation[100% Commercial],AssessedValuation[Dist],$C321:$E321,AssessedValuation[Tif_NonTIF],$A$4))</f>
        <v>22976765</v>
      </c>
      <c r="L321" s="8">
        <f>SUMPRODUCT(SUMIFS(AssessedValuation[100% Industrial],AssessedValuation[Dist],$C321:$E321,AssessedValuation[Tif_NonTIF],$A$4))</f>
        <v>5003329</v>
      </c>
      <c r="M321" s="8">
        <f>SUMPRODUCT(SUMIFS(AssessedValuation[100% Reserved],AssessedValuation[Dist],$C321:$E321,AssessedValuation[Tif_NonTIF],$A$4))</f>
        <v>0</v>
      </c>
      <c r="N321" s="8">
        <f>SUMPRODUCT(SUMIFS(AssessedValuation[100% Reserved3],AssessedValuation[Dist],$C321,AssessedValuation[Tif_NonTIF],$A$4))</f>
        <v>0</v>
      </c>
      <c r="O321" s="8">
        <f>SUMPRODUCT(SUMIFS(AssessedValuation[100% Railroads],AssessedValuation[Dist],$C321:$E321,AssessedValuation[Tif_NonTIF],$A$4))</f>
        <v>0</v>
      </c>
      <c r="P321" s="8">
        <f>SUMPRODUCT(SUMIFS(AssessedValuation[100% Utilities],AssessedValuation[Dist],$C321:$E321,AssessedValuation[Tif_NonTIF],$A$4))</f>
        <v>834956</v>
      </c>
      <c r="Q321" s="8">
        <f>SUMPRODUCT(SUMIFS(AssessedValuation[100% Other],AssessedValuation[Dist],$C321:$E321,AssessedValuation[Tif_NonTIF],$A$4))</f>
        <v>0</v>
      </c>
      <c r="R321" s="8">
        <f>SUMPRODUCT(SUMIFS(AssessedValuation[100% Gross],AssessedValuation[Dist],$C321:$E321,AssessedValuation[Tif_NonTIF],$A$4))</f>
        <v>354058939</v>
      </c>
      <c r="S321" s="8">
        <f>SUMPRODUCT(SUMIFS(AssessedValuation[100% Military Exempt],AssessedValuation[Dist],$C321:$E321,AssessedValuation[Tif_NonTIF],$A$4))</f>
        <v>337064</v>
      </c>
      <c r="T321" s="8">
        <f>SUMPRODUCT(SUMIFS(AssessedValuation[100% Net],AssessedValuation[Dist],$C321:$E321,AssessedValuation[Tif_NonTIF],$A$4))</f>
        <v>353721875</v>
      </c>
      <c r="U321" s="8">
        <f>SUMPRODUCT(SUMIFS(AssessedValuation[100% Gas &amp; Elec Utilities],AssessedValuation[Dist],$C321:$E321,AssessedValuation[Tif_NonTIF],$A$4))</f>
        <v>13975663</v>
      </c>
      <c r="V321" s="8">
        <f t="shared" si="4"/>
        <v>367697538</v>
      </c>
    </row>
    <row r="322" spans="1:22" x14ac:dyDescent="0.25">
      <c r="A322">
        <v>2024</v>
      </c>
      <c r="B322" t="s">
        <v>1054</v>
      </c>
      <c r="C322" t="s">
        <v>1677</v>
      </c>
      <c r="D322" t="s">
        <v>1756</v>
      </c>
      <c r="E322" t="s">
        <v>1756</v>
      </c>
      <c r="F322" t="s">
        <v>1677</v>
      </c>
      <c r="G322" t="s">
        <v>1678</v>
      </c>
      <c r="H322" s="8">
        <f>SUMPRODUCT(SUMIFS(AssessedValuation[100% Residential],AssessedValuation[Dist],$C322:$E322,AssessedValuation[Tif_NonTIF],$A$4))</f>
        <v>1710257863</v>
      </c>
      <c r="I322" s="8">
        <f>SUMPRODUCT(SUMIFS(AssessedValuation[100% Ag Land],AssessedValuation[Dist],$C322:$E322,AssessedValuation[Tif_NonTIF],$A$4))</f>
        <v>434574431</v>
      </c>
      <c r="J322" s="8">
        <f>SUMPRODUCT(SUMIFS(AssessedValuation[100% Ag Building],AssessedValuation[Dist],$C322:$E322,AssessedValuation[Tif_NonTIF],$A$4))</f>
        <v>32591669</v>
      </c>
      <c r="K322" s="8">
        <f>SUMPRODUCT(SUMIFS(AssessedValuation[100% Commercial],AssessedValuation[Dist],$C322:$E322,AssessedValuation[Tif_NonTIF],$A$4))</f>
        <v>225248049</v>
      </c>
      <c r="L322" s="8">
        <f>SUMPRODUCT(SUMIFS(AssessedValuation[100% Industrial],AssessedValuation[Dist],$C322:$E322,AssessedValuation[Tif_NonTIF],$A$4))</f>
        <v>108316702</v>
      </c>
      <c r="M322" s="8">
        <f>SUMPRODUCT(SUMIFS(AssessedValuation[100% Reserved],AssessedValuation[Dist],$C322:$E322,AssessedValuation[Tif_NonTIF],$A$4))</f>
        <v>0</v>
      </c>
      <c r="N322" s="8">
        <f>SUMPRODUCT(SUMIFS(AssessedValuation[100% Reserved3],AssessedValuation[Dist],$C322,AssessedValuation[Tif_NonTIF],$A$4))</f>
        <v>0</v>
      </c>
      <c r="O322" s="8">
        <f>SUMPRODUCT(SUMIFS(AssessedValuation[100% Railroads],AssessedValuation[Dist],$C322:$E322,AssessedValuation[Tif_NonTIF],$A$4))</f>
        <v>5506762</v>
      </c>
      <c r="P322" s="8">
        <f>SUMPRODUCT(SUMIFS(AssessedValuation[100% Utilities],AssessedValuation[Dist],$C322:$E322,AssessedValuation[Tif_NonTIF],$A$4))</f>
        <v>18380843</v>
      </c>
      <c r="Q322" s="8">
        <f>SUMPRODUCT(SUMIFS(AssessedValuation[100% Other],AssessedValuation[Dist],$C322:$E322,AssessedValuation[Tif_NonTIF],$A$4))</f>
        <v>0</v>
      </c>
      <c r="R322" s="8">
        <f>SUMPRODUCT(SUMIFS(AssessedValuation[100% Gross],AssessedValuation[Dist],$C322:$E322,AssessedValuation[Tif_NonTIF],$A$4))</f>
        <v>2534876319</v>
      </c>
      <c r="S322" s="8">
        <f>SUMPRODUCT(SUMIFS(AssessedValuation[100% Military Exempt],AssessedValuation[Dist],$C322:$E322,AssessedValuation[Tif_NonTIF],$A$4))</f>
        <v>1426040</v>
      </c>
      <c r="T322" s="8">
        <f>SUMPRODUCT(SUMIFS(AssessedValuation[100% Net],AssessedValuation[Dist],$C322:$E322,AssessedValuation[Tif_NonTIF],$A$4))</f>
        <v>2533450279</v>
      </c>
      <c r="U322" s="8">
        <f>SUMPRODUCT(SUMIFS(AssessedValuation[100% Gas &amp; Elec Utilities],AssessedValuation[Dist],$C322:$E322,AssessedValuation[Tif_NonTIF],$A$4))</f>
        <v>177742087</v>
      </c>
      <c r="V322" s="8">
        <f t="shared" si="4"/>
        <v>2711192366</v>
      </c>
    </row>
    <row r="323" spans="1:22" x14ac:dyDescent="0.25">
      <c r="A323">
        <v>2024</v>
      </c>
      <c r="B323" t="s">
        <v>1036</v>
      </c>
      <c r="C323" t="s">
        <v>1679</v>
      </c>
      <c r="D323" t="s">
        <v>1756</v>
      </c>
      <c r="E323" t="s">
        <v>1756</v>
      </c>
      <c r="F323" t="s">
        <v>1679</v>
      </c>
      <c r="G323" t="s">
        <v>1680</v>
      </c>
      <c r="H323" s="8">
        <f>SUMPRODUCT(SUMIFS(AssessedValuation[100% Residential],AssessedValuation[Dist],$C323:$E323,AssessedValuation[Tif_NonTIF],$A$4))</f>
        <v>198694333</v>
      </c>
      <c r="I323" s="8">
        <f>SUMPRODUCT(SUMIFS(AssessedValuation[100% Ag Land],AssessedValuation[Dist],$C323:$E323,AssessedValuation[Tif_NonTIF],$A$4))</f>
        <v>193767549</v>
      </c>
      <c r="J323" s="8">
        <f>SUMPRODUCT(SUMIFS(AssessedValuation[100% Ag Building],AssessedValuation[Dist],$C323:$E323,AssessedValuation[Tif_NonTIF],$A$4))</f>
        <v>7199202</v>
      </c>
      <c r="K323" s="8">
        <f>SUMPRODUCT(SUMIFS(AssessedValuation[100% Commercial],AssessedValuation[Dist],$C323:$E323,AssessedValuation[Tif_NonTIF],$A$4))</f>
        <v>28715490</v>
      </c>
      <c r="L323" s="8">
        <f>SUMPRODUCT(SUMIFS(AssessedValuation[100% Industrial],AssessedValuation[Dist],$C323:$E323,AssessedValuation[Tif_NonTIF],$A$4))</f>
        <v>16949512</v>
      </c>
      <c r="M323" s="8">
        <f>SUMPRODUCT(SUMIFS(AssessedValuation[100% Reserved],AssessedValuation[Dist],$C323:$E323,AssessedValuation[Tif_NonTIF],$A$4))</f>
        <v>0</v>
      </c>
      <c r="N323" s="8">
        <f>SUMPRODUCT(SUMIFS(AssessedValuation[100% Reserved3],AssessedValuation[Dist],$C323,AssessedValuation[Tif_NonTIF],$A$4))</f>
        <v>0</v>
      </c>
      <c r="O323" s="8">
        <f>SUMPRODUCT(SUMIFS(AssessedValuation[100% Railroads],AssessedValuation[Dist],$C323:$E323,AssessedValuation[Tif_NonTIF],$A$4))</f>
        <v>15862017</v>
      </c>
      <c r="P323" s="8">
        <f>SUMPRODUCT(SUMIFS(AssessedValuation[100% Utilities],AssessedValuation[Dist],$C323:$E323,AssessedValuation[Tif_NonTIF],$A$4))</f>
        <v>2431084</v>
      </c>
      <c r="Q323" s="8">
        <f>SUMPRODUCT(SUMIFS(AssessedValuation[100% Other],AssessedValuation[Dist],$C323:$E323,AssessedValuation[Tif_NonTIF],$A$4))</f>
        <v>0</v>
      </c>
      <c r="R323" s="8">
        <f>SUMPRODUCT(SUMIFS(AssessedValuation[100% Gross],AssessedValuation[Dist],$C323:$E323,AssessedValuation[Tif_NonTIF],$A$4))</f>
        <v>463619187</v>
      </c>
      <c r="S323" s="8">
        <f>SUMPRODUCT(SUMIFS(AssessedValuation[100% Military Exempt],AssessedValuation[Dist],$C323:$E323,AssessedValuation[Tif_NonTIF],$A$4))</f>
        <v>298172</v>
      </c>
      <c r="T323" s="8">
        <f>SUMPRODUCT(SUMIFS(AssessedValuation[100% Net],AssessedValuation[Dist],$C323:$E323,AssessedValuation[Tif_NonTIF],$A$4))</f>
        <v>463321015</v>
      </c>
      <c r="U323" s="8">
        <f>SUMPRODUCT(SUMIFS(AssessedValuation[100% Gas &amp; Elec Utilities],AssessedValuation[Dist],$C323:$E323,AssessedValuation[Tif_NonTIF],$A$4))</f>
        <v>255725990</v>
      </c>
      <c r="V323" s="8">
        <f t="shared" si="4"/>
        <v>719047005</v>
      </c>
    </row>
    <row r="324" spans="1:22" x14ac:dyDescent="0.25">
      <c r="A324">
        <v>2024</v>
      </c>
      <c r="B324" t="s">
        <v>1036</v>
      </c>
      <c r="C324" t="s">
        <v>1681</v>
      </c>
      <c r="D324" t="s">
        <v>1756</v>
      </c>
      <c r="E324" t="s">
        <v>1756</v>
      </c>
      <c r="F324" t="s">
        <v>1681</v>
      </c>
      <c r="G324" t="s">
        <v>1682</v>
      </c>
      <c r="H324" s="8">
        <f>SUMPRODUCT(SUMIFS(AssessedValuation[100% Residential],AssessedValuation[Dist],$C324:$E324,AssessedValuation[Tif_NonTIF],$A$4))</f>
        <v>57745180</v>
      </c>
      <c r="I324" s="8">
        <f>SUMPRODUCT(SUMIFS(AssessedValuation[100% Ag Land],AssessedValuation[Dist],$C324:$E324,AssessedValuation[Tif_NonTIF],$A$4))</f>
        <v>99848852</v>
      </c>
      <c r="J324" s="8">
        <f>SUMPRODUCT(SUMIFS(AssessedValuation[100% Ag Building],AssessedValuation[Dist],$C324:$E324,AssessedValuation[Tif_NonTIF],$A$4))</f>
        <v>2375269</v>
      </c>
      <c r="K324" s="8">
        <f>SUMPRODUCT(SUMIFS(AssessedValuation[100% Commercial],AssessedValuation[Dist],$C324:$E324,AssessedValuation[Tif_NonTIF],$A$4))</f>
        <v>5012304</v>
      </c>
      <c r="L324" s="8">
        <f>SUMPRODUCT(SUMIFS(AssessedValuation[100% Industrial],AssessedValuation[Dist],$C324:$E324,AssessedValuation[Tif_NonTIF],$A$4))</f>
        <v>3343803</v>
      </c>
      <c r="M324" s="8">
        <f>SUMPRODUCT(SUMIFS(AssessedValuation[100% Reserved],AssessedValuation[Dist],$C324:$E324,AssessedValuation[Tif_NonTIF],$A$4))</f>
        <v>0</v>
      </c>
      <c r="N324" s="8">
        <f>SUMPRODUCT(SUMIFS(AssessedValuation[100% Reserved3],AssessedValuation[Dist],$C324,AssessedValuation[Tif_NonTIF],$A$4))</f>
        <v>0</v>
      </c>
      <c r="O324" s="8">
        <f>SUMPRODUCT(SUMIFS(AssessedValuation[100% Railroads],AssessedValuation[Dist],$C324:$E324,AssessedValuation[Tif_NonTIF],$A$4))</f>
        <v>11274789</v>
      </c>
      <c r="P324" s="8">
        <f>SUMPRODUCT(SUMIFS(AssessedValuation[100% Utilities],AssessedValuation[Dist],$C324:$E324,AssessedValuation[Tif_NonTIF],$A$4))</f>
        <v>4665717</v>
      </c>
      <c r="Q324" s="8">
        <f>SUMPRODUCT(SUMIFS(AssessedValuation[100% Other],AssessedValuation[Dist],$C324:$E324,AssessedValuation[Tif_NonTIF],$A$4))</f>
        <v>0</v>
      </c>
      <c r="R324" s="8">
        <f>SUMPRODUCT(SUMIFS(AssessedValuation[100% Gross],AssessedValuation[Dist],$C324:$E324,AssessedValuation[Tif_NonTIF],$A$4))</f>
        <v>184265914</v>
      </c>
      <c r="S324" s="8">
        <f>SUMPRODUCT(SUMIFS(AssessedValuation[100% Military Exempt],AssessedValuation[Dist],$C324:$E324,AssessedValuation[Tif_NonTIF],$A$4))</f>
        <v>90748</v>
      </c>
      <c r="T324" s="8">
        <f>SUMPRODUCT(SUMIFS(AssessedValuation[100% Net],AssessedValuation[Dist],$C324:$E324,AssessedValuation[Tif_NonTIF],$A$4))</f>
        <v>184175166</v>
      </c>
      <c r="U324" s="8">
        <f>SUMPRODUCT(SUMIFS(AssessedValuation[100% Gas &amp; Elec Utilities],AssessedValuation[Dist],$C324:$E324,AssessedValuation[Tif_NonTIF],$A$4))</f>
        <v>4977766</v>
      </c>
      <c r="V324" s="8">
        <f t="shared" si="4"/>
        <v>189152932</v>
      </c>
    </row>
    <row r="325" spans="1:22" x14ac:dyDescent="0.25">
      <c r="A325">
        <v>2024</v>
      </c>
      <c r="B325" t="s">
        <v>1045</v>
      </c>
      <c r="C325" t="s">
        <v>1683</v>
      </c>
      <c r="D325" t="s">
        <v>1756</v>
      </c>
      <c r="E325" t="s">
        <v>1756</v>
      </c>
      <c r="F325" t="s">
        <v>1683</v>
      </c>
      <c r="G325" t="s">
        <v>1684</v>
      </c>
      <c r="H325" s="8">
        <f>SUMPRODUCT(SUMIFS(AssessedValuation[100% Residential],AssessedValuation[Dist],$C325:$E325,AssessedValuation[Tif_NonTIF],$A$4))</f>
        <v>441370176</v>
      </c>
      <c r="I325" s="8">
        <f>SUMPRODUCT(SUMIFS(AssessedValuation[100% Ag Land],AssessedValuation[Dist],$C325:$E325,AssessedValuation[Tif_NonTIF],$A$4))</f>
        <v>159552762</v>
      </c>
      <c r="J325" s="8">
        <f>SUMPRODUCT(SUMIFS(AssessedValuation[100% Ag Building],AssessedValuation[Dist],$C325:$E325,AssessedValuation[Tif_NonTIF],$A$4))</f>
        <v>9397120</v>
      </c>
      <c r="K325" s="8">
        <f>SUMPRODUCT(SUMIFS(AssessedValuation[100% Commercial],AssessedValuation[Dist],$C325:$E325,AssessedValuation[Tif_NonTIF],$A$4))</f>
        <v>48313429</v>
      </c>
      <c r="L325" s="8">
        <f>SUMPRODUCT(SUMIFS(AssessedValuation[100% Industrial],AssessedValuation[Dist],$C325:$E325,AssessedValuation[Tif_NonTIF],$A$4))</f>
        <v>29805756</v>
      </c>
      <c r="M325" s="8">
        <f>SUMPRODUCT(SUMIFS(AssessedValuation[100% Reserved],AssessedValuation[Dist],$C325:$E325,AssessedValuation[Tif_NonTIF],$A$4))</f>
        <v>0</v>
      </c>
      <c r="N325" s="8">
        <f>SUMPRODUCT(SUMIFS(AssessedValuation[100% Reserved3],AssessedValuation[Dist],$C325,AssessedValuation[Tif_NonTIF],$A$4))</f>
        <v>0</v>
      </c>
      <c r="O325" s="8">
        <f>SUMPRODUCT(SUMIFS(AssessedValuation[100% Railroads],AssessedValuation[Dist],$C325:$E325,AssessedValuation[Tif_NonTIF],$A$4))</f>
        <v>0</v>
      </c>
      <c r="P325" s="8">
        <f>SUMPRODUCT(SUMIFS(AssessedValuation[100% Utilities],AssessedValuation[Dist],$C325:$E325,AssessedValuation[Tif_NonTIF],$A$4))</f>
        <v>3409040</v>
      </c>
      <c r="Q325" s="8">
        <f>SUMPRODUCT(SUMIFS(AssessedValuation[100% Other],AssessedValuation[Dist],$C325:$E325,AssessedValuation[Tif_NonTIF],$A$4))</f>
        <v>0</v>
      </c>
      <c r="R325" s="8">
        <f>SUMPRODUCT(SUMIFS(AssessedValuation[100% Gross],AssessedValuation[Dist],$C325:$E325,AssessedValuation[Tif_NonTIF],$A$4))</f>
        <v>691848283</v>
      </c>
      <c r="S325" s="8">
        <f>SUMPRODUCT(SUMIFS(AssessedValuation[100% Military Exempt],AssessedValuation[Dist],$C325:$E325,AssessedValuation[Tif_NonTIF],$A$4))</f>
        <v>414848</v>
      </c>
      <c r="T325" s="8">
        <f>SUMPRODUCT(SUMIFS(AssessedValuation[100% Net],AssessedValuation[Dist],$C325:$E325,AssessedValuation[Tif_NonTIF],$A$4))</f>
        <v>691433435</v>
      </c>
      <c r="U325" s="8">
        <f>SUMPRODUCT(SUMIFS(AssessedValuation[100% Gas &amp; Elec Utilities],AssessedValuation[Dist],$C325:$E325,AssessedValuation[Tif_NonTIF],$A$4))</f>
        <v>67963027</v>
      </c>
      <c r="V325" s="8">
        <f t="shared" si="4"/>
        <v>759396462</v>
      </c>
    </row>
    <row r="326" spans="1:22" x14ac:dyDescent="0.25">
      <c r="A326">
        <v>2024</v>
      </c>
      <c r="B326" t="s">
        <v>1064</v>
      </c>
      <c r="C326" t="s">
        <v>1685</v>
      </c>
      <c r="D326" t="s">
        <v>1756</v>
      </c>
      <c r="E326" t="s">
        <v>1756</v>
      </c>
      <c r="F326" t="s">
        <v>1685</v>
      </c>
      <c r="G326" t="s">
        <v>1686</v>
      </c>
      <c r="H326" s="8">
        <f>SUMPRODUCT(SUMIFS(AssessedValuation[100% Residential],AssessedValuation[Dist],$C326:$E326,AssessedValuation[Tif_NonTIF],$A$4))</f>
        <v>301032474</v>
      </c>
      <c r="I326" s="8">
        <f>SUMPRODUCT(SUMIFS(AssessedValuation[100% Ag Land],AssessedValuation[Dist],$C326:$E326,AssessedValuation[Tif_NonTIF],$A$4))</f>
        <v>81499653</v>
      </c>
      <c r="J326" s="8">
        <f>SUMPRODUCT(SUMIFS(AssessedValuation[100% Ag Building],AssessedValuation[Dist],$C326:$E326,AssessedValuation[Tif_NonTIF],$A$4))</f>
        <v>5580643</v>
      </c>
      <c r="K326" s="8">
        <f>SUMPRODUCT(SUMIFS(AssessedValuation[100% Commercial],AssessedValuation[Dist],$C326:$E326,AssessedValuation[Tif_NonTIF],$A$4))</f>
        <v>37761907</v>
      </c>
      <c r="L326" s="8">
        <f>SUMPRODUCT(SUMIFS(AssessedValuation[100% Industrial],AssessedValuation[Dist],$C326:$E326,AssessedValuation[Tif_NonTIF],$A$4))</f>
        <v>24921026</v>
      </c>
      <c r="M326" s="8">
        <f>SUMPRODUCT(SUMIFS(AssessedValuation[100% Reserved],AssessedValuation[Dist],$C326:$E326,AssessedValuation[Tif_NonTIF],$A$4))</f>
        <v>0</v>
      </c>
      <c r="N326" s="8">
        <f>SUMPRODUCT(SUMIFS(AssessedValuation[100% Reserved3],AssessedValuation[Dist],$C326,AssessedValuation[Tif_NonTIF],$A$4))</f>
        <v>0</v>
      </c>
      <c r="O326" s="8">
        <f>SUMPRODUCT(SUMIFS(AssessedValuation[100% Railroads],AssessedValuation[Dist],$C326:$E326,AssessedValuation[Tif_NonTIF],$A$4))</f>
        <v>3015160</v>
      </c>
      <c r="P326" s="8">
        <f>SUMPRODUCT(SUMIFS(AssessedValuation[100% Utilities],AssessedValuation[Dist],$C326:$E326,AssessedValuation[Tif_NonTIF],$A$4))</f>
        <v>6258915</v>
      </c>
      <c r="Q326" s="8">
        <f>SUMPRODUCT(SUMIFS(AssessedValuation[100% Other],AssessedValuation[Dist],$C326:$E326,AssessedValuation[Tif_NonTIF],$A$4))</f>
        <v>0</v>
      </c>
      <c r="R326" s="8">
        <f>SUMPRODUCT(SUMIFS(AssessedValuation[100% Gross],AssessedValuation[Dist],$C326:$E326,AssessedValuation[Tif_NonTIF],$A$4))</f>
        <v>460069778</v>
      </c>
      <c r="S326" s="8">
        <f>SUMPRODUCT(SUMIFS(AssessedValuation[100% Military Exempt],AssessedValuation[Dist],$C326:$E326,AssessedValuation[Tif_NonTIF],$A$4))</f>
        <v>346324</v>
      </c>
      <c r="T326" s="8">
        <f>SUMPRODUCT(SUMIFS(AssessedValuation[100% Net],AssessedValuation[Dist],$C326:$E326,AssessedValuation[Tif_NonTIF],$A$4))</f>
        <v>459723454</v>
      </c>
      <c r="U326" s="8">
        <f>SUMPRODUCT(SUMIFS(AssessedValuation[100% Gas &amp; Elec Utilities],AssessedValuation[Dist],$C326:$E326,AssessedValuation[Tif_NonTIF],$A$4))</f>
        <v>16572977</v>
      </c>
      <c r="V326" s="8">
        <f t="shared" si="4"/>
        <v>476296431</v>
      </c>
    </row>
    <row r="327" spans="1:22" x14ac:dyDescent="0.25">
      <c r="A327">
        <v>2024</v>
      </c>
      <c r="B327" t="s">
        <v>1042</v>
      </c>
      <c r="C327" t="s">
        <v>1687</v>
      </c>
      <c r="D327" t="s">
        <v>1756</v>
      </c>
      <c r="E327" t="s">
        <v>1756</v>
      </c>
      <c r="F327" t="s">
        <v>1687</v>
      </c>
      <c r="G327" t="s">
        <v>1688</v>
      </c>
      <c r="H327" s="8">
        <f>SUMPRODUCT(SUMIFS(AssessedValuation[100% Residential],AssessedValuation[Dist],$C327:$E327,AssessedValuation[Tif_NonTIF],$A$4))</f>
        <v>75165323</v>
      </c>
      <c r="I327" s="8">
        <f>SUMPRODUCT(SUMIFS(AssessedValuation[100% Ag Land],AssessedValuation[Dist],$C327:$E327,AssessedValuation[Tif_NonTIF],$A$4))</f>
        <v>82451820</v>
      </c>
      <c r="J327" s="8">
        <f>SUMPRODUCT(SUMIFS(AssessedValuation[100% Ag Building],AssessedValuation[Dist],$C327:$E327,AssessedValuation[Tif_NonTIF],$A$4))</f>
        <v>3594550</v>
      </c>
      <c r="K327" s="8">
        <f>SUMPRODUCT(SUMIFS(AssessedValuation[100% Commercial],AssessedValuation[Dist],$C327:$E327,AssessedValuation[Tif_NonTIF],$A$4))</f>
        <v>8441186</v>
      </c>
      <c r="L327" s="8">
        <f>SUMPRODUCT(SUMIFS(AssessedValuation[100% Industrial],AssessedValuation[Dist],$C327:$E327,AssessedValuation[Tif_NonTIF],$A$4))</f>
        <v>672220</v>
      </c>
      <c r="M327" s="8">
        <f>SUMPRODUCT(SUMIFS(AssessedValuation[100% Reserved],AssessedValuation[Dist],$C327:$E327,AssessedValuation[Tif_NonTIF],$A$4))</f>
        <v>0</v>
      </c>
      <c r="N327" s="8">
        <f>SUMPRODUCT(SUMIFS(AssessedValuation[100% Reserved3],AssessedValuation[Dist],$C327,AssessedValuation[Tif_NonTIF],$A$4))</f>
        <v>0</v>
      </c>
      <c r="O327" s="8">
        <f>SUMPRODUCT(SUMIFS(AssessedValuation[100% Railroads],AssessedValuation[Dist],$C327:$E327,AssessedValuation[Tif_NonTIF],$A$4))</f>
        <v>0</v>
      </c>
      <c r="P327" s="8">
        <f>SUMPRODUCT(SUMIFS(AssessedValuation[100% Utilities],AssessedValuation[Dist],$C327:$E327,AssessedValuation[Tif_NonTIF],$A$4))</f>
        <v>590742</v>
      </c>
      <c r="Q327" s="8">
        <f>SUMPRODUCT(SUMIFS(AssessedValuation[100% Other],AssessedValuation[Dist],$C327:$E327,AssessedValuation[Tif_NonTIF],$A$4))</f>
        <v>0</v>
      </c>
      <c r="R327" s="8">
        <f>SUMPRODUCT(SUMIFS(AssessedValuation[100% Gross],AssessedValuation[Dist],$C327:$E327,AssessedValuation[Tif_NonTIF],$A$4))</f>
        <v>170915841</v>
      </c>
      <c r="S327" s="8">
        <f>SUMPRODUCT(SUMIFS(AssessedValuation[100% Military Exempt],AssessedValuation[Dist],$C327:$E327,AssessedValuation[Tif_NonTIF],$A$4))</f>
        <v>133344</v>
      </c>
      <c r="T327" s="8">
        <f>SUMPRODUCT(SUMIFS(AssessedValuation[100% Net],AssessedValuation[Dist],$C327:$E327,AssessedValuation[Tif_NonTIF],$A$4))</f>
        <v>170782497</v>
      </c>
      <c r="U327" s="8">
        <f>SUMPRODUCT(SUMIFS(AssessedValuation[100% Gas &amp; Elec Utilities],AssessedValuation[Dist],$C327:$E327,AssessedValuation[Tif_NonTIF],$A$4))</f>
        <v>13388371</v>
      </c>
      <c r="V327" s="8">
        <f t="shared" si="4"/>
        <v>184170868</v>
      </c>
    </row>
    <row r="328" spans="1:22" x14ac:dyDescent="0.25">
      <c r="A328">
        <v>2024</v>
      </c>
      <c r="B328" t="s">
        <v>1026</v>
      </c>
      <c r="C328" t="s">
        <v>1689</v>
      </c>
      <c r="D328" t="s">
        <v>1756</v>
      </c>
      <c r="E328" t="s">
        <v>1756</v>
      </c>
      <c r="F328" t="s">
        <v>1689</v>
      </c>
      <c r="G328" t="s">
        <v>1690</v>
      </c>
      <c r="H328" s="8">
        <f>SUMPRODUCT(SUMIFS(AssessedValuation[100% Residential],AssessedValuation[Dist],$C328:$E328,AssessedValuation[Tif_NonTIF],$A$4))</f>
        <v>764590392</v>
      </c>
      <c r="I328" s="8">
        <f>SUMPRODUCT(SUMIFS(AssessedValuation[100% Ag Land],AssessedValuation[Dist],$C328:$E328,AssessedValuation[Tif_NonTIF],$A$4))</f>
        <v>119987515</v>
      </c>
      <c r="J328" s="8">
        <f>SUMPRODUCT(SUMIFS(AssessedValuation[100% Ag Building],AssessedValuation[Dist],$C328:$E328,AssessedValuation[Tif_NonTIF],$A$4))</f>
        <v>9315200</v>
      </c>
      <c r="K328" s="8">
        <f>SUMPRODUCT(SUMIFS(AssessedValuation[100% Commercial],AssessedValuation[Dist],$C328:$E328,AssessedValuation[Tif_NonTIF],$A$4))</f>
        <v>66359544</v>
      </c>
      <c r="L328" s="8">
        <f>SUMPRODUCT(SUMIFS(AssessedValuation[100% Industrial],AssessedValuation[Dist],$C328:$E328,AssessedValuation[Tif_NonTIF],$A$4))</f>
        <v>10040500</v>
      </c>
      <c r="M328" s="8">
        <f>SUMPRODUCT(SUMIFS(AssessedValuation[100% Reserved],AssessedValuation[Dist],$C328:$E328,AssessedValuation[Tif_NonTIF],$A$4))</f>
        <v>0</v>
      </c>
      <c r="N328" s="8">
        <f>SUMPRODUCT(SUMIFS(AssessedValuation[100% Reserved3],AssessedValuation[Dist],$C328,AssessedValuation[Tif_NonTIF],$A$4))</f>
        <v>0</v>
      </c>
      <c r="O328" s="8">
        <f>SUMPRODUCT(SUMIFS(AssessedValuation[100% Railroads],AssessedValuation[Dist],$C328:$E328,AssessedValuation[Tif_NonTIF],$A$4))</f>
        <v>0</v>
      </c>
      <c r="P328" s="8">
        <f>SUMPRODUCT(SUMIFS(AssessedValuation[100% Utilities],AssessedValuation[Dist],$C328:$E328,AssessedValuation[Tif_NonTIF],$A$4))</f>
        <v>14297473</v>
      </c>
      <c r="Q328" s="8">
        <f>SUMPRODUCT(SUMIFS(AssessedValuation[100% Other],AssessedValuation[Dist],$C328:$E328,AssessedValuation[Tif_NonTIF],$A$4))</f>
        <v>0</v>
      </c>
      <c r="R328" s="8">
        <f>SUMPRODUCT(SUMIFS(AssessedValuation[100% Gross],AssessedValuation[Dist],$C328:$E328,AssessedValuation[Tif_NonTIF],$A$4))</f>
        <v>984590624</v>
      </c>
      <c r="S328" s="8">
        <f>SUMPRODUCT(SUMIFS(AssessedValuation[100% Military Exempt],AssessedValuation[Dist],$C328:$E328,AssessedValuation[Tif_NonTIF],$A$4))</f>
        <v>811176</v>
      </c>
      <c r="T328" s="8">
        <f>SUMPRODUCT(SUMIFS(AssessedValuation[100% Net],AssessedValuation[Dist],$C328:$E328,AssessedValuation[Tif_NonTIF],$A$4))</f>
        <v>983779448</v>
      </c>
      <c r="U328" s="8">
        <f>SUMPRODUCT(SUMIFS(AssessedValuation[100% Gas &amp; Elec Utilities],AssessedValuation[Dist],$C328:$E328,AssessedValuation[Tif_NonTIF],$A$4))</f>
        <v>79789453</v>
      </c>
      <c r="V328" s="8">
        <f t="shared" ref="V328:V331" si="5">SUM(T328:U328)</f>
        <v>1063568901</v>
      </c>
    </row>
    <row r="329" spans="1:22" x14ac:dyDescent="0.25">
      <c r="A329">
        <v>2024</v>
      </c>
      <c r="B329" t="s">
        <v>1033</v>
      </c>
      <c r="C329" t="s">
        <v>1691</v>
      </c>
      <c r="D329" t="s">
        <v>1756</v>
      </c>
      <c r="E329" t="s">
        <v>1756</v>
      </c>
      <c r="F329" t="s">
        <v>1691</v>
      </c>
      <c r="G329" t="s">
        <v>1692</v>
      </c>
      <c r="H329" s="8">
        <f>SUMPRODUCT(SUMIFS(AssessedValuation[100% Residential],AssessedValuation[Dist],$C329:$E329,AssessedValuation[Tif_NonTIF],$A$4))</f>
        <v>150754460</v>
      </c>
      <c r="I329" s="8">
        <f>SUMPRODUCT(SUMIFS(AssessedValuation[100% Ag Land],AssessedValuation[Dist],$C329:$E329,AssessedValuation[Tif_NonTIF],$A$4))</f>
        <v>107209540</v>
      </c>
      <c r="J329" s="8">
        <f>SUMPRODUCT(SUMIFS(AssessedValuation[100% Ag Building],AssessedValuation[Dist],$C329:$E329,AssessedValuation[Tif_NonTIF],$A$4))</f>
        <v>3816125</v>
      </c>
      <c r="K329" s="8">
        <f>SUMPRODUCT(SUMIFS(AssessedValuation[100% Commercial],AssessedValuation[Dist],$C329:$E329,AssessedValuation[Tif_NonTIF],$A$4))</f>
        <v>13011547</v>
      </c>
      <c r="L329" s="8">
        <f>SUMPRODUCT(SUMIFS(AssessedValuation[100% Industrial],AssessedValuation[Dist],$C329:$E329,AssessedValuation[Tif_NonTIF],$A$4))</f>
        <v>2596945</v>
      </c>
      <c r="M329" s="8">
        <f>SUMPRODUCT(SUMIFS(AssessedValuation[100% Reserved],AssessedValuation[Dist],$C329:$E329,AssessedValuation[Tif_NonTIF],$A$4))</f>
        <v>0</v>
      </c>
      <c r="N329" s="8">
        <f>SUMPRODUCT(SUMIFS(AssessedValuation[100% Reserved3],AssessedValuation[Dist],$C329,AssessedValuation[Tif_NonTIF],$A$4))</f>
        <v>0</v>
      </c>
      <c r="O329" s="8">
        <f>SUMPRODUCT(SUMIFS(AssessedValuation[100% Railroads],AssessedValuation[Dist],$C329:$E329,AssessedValuation[Tif_NonTIF],$A$4))</f>
        <v>15757984</v>
      </c>
      <c r="P329" s="8">
        <f>SUMPRODUCT(SUMIFS(AssessedValuation[100% Utilities],AssessedValuation[Dist],$C329:$E329,AssessedValuation[Tif_NonTIF],$A$4))</f>
        <v>421162</v>
      </c>
      <c r="Q329" s="8">
        <f>SUMPRODUCT(SUMIFS(AssessedValuation[100% Other],AssessedValuation[Dist],$C329:$E329,AssessedValuation[Tif_NonTIF],$A$4))</f>
        <v>3</v>
      </c>
      <c r="R329" s="8">
        <f>SUMPRODUCT(SUMIFS(AssessedValuation[100% Gross],AssessedValuation[Dist],$C329:$E329,AssessedValuation[Tif_NonTIF],$A$4))</f>
        <v>293567766</v>
      </c>
      <c r="S329" s="8">
        <f>SUMPRODUCT(SUMIFS(AssessedValuation[100% Military Exempt],AssessedValuation[Dist],$C329:$E329,AssessedValuation[Tif_NonTIF],$A$4))</f>
        <v>216684</v>
      </c>
      <c r="T329" s="8">
        <f>SUMPRODUCT(SUMIFS(AssessedValuation[100% Net],AssessedValuation[Dist],$C329:$E329,AssessedValuation[Tif_NonTIF],$A$4))</f>
        <v>293351082</v>
      </c>
      <c r="U329" s="8">
        <f>SUMPRODUCT(SUMIFS(AssessedValuation[100% Gas &amp; Elec Utilities],AssessedValuation[Dist],$C329:$E329,AssessedValuation[Tif_NonTIF],$A$4))</f>
        <v>12350465</v>
      </c>
      <c r="V329" s="8">
        <f t="shared" si="5"/>
        <v>305701547</v>
      </c>
    </row>
    <row r="330" spans="1:22" x14ac:dyDescent="0.25">
      <c r="A330">
        <v>2024</v>
      </c>
      <c r="B330" t="s">
        <v>1036</v>
      </c>
      <c r="C330" t="s">
        <v>1693</v>
      </c>
      <c r="D330" t="s">
        <v>1756</v>
      </c>
      <c r="E330" t="s">
        <v>1756</v>
      </c>
      <c r="F330" t="s">
        <v>1693</v>
      </c>
      <c r="G330" t="s">
        <v>1694</v>
      </c>
      <c r="H330" s="8">
        <f>SUMPRODUCT(SUMIFS(AssessedValuation[100% Residential],AssessedValuation[Dist],$C330:$E330,AssessedValuation[Tif_NonTIF],$A$4))</f>
        <v>187119230</v>
      </c>
      <c r="I330" s="8">
        <f>SUMPRODUCT(SUMIFS(AssessedValuation[100% Ag Land],AssessedValuation[Dist],$C330:$E330,AssessedValuation[Tif_NonTIF],$A$4))</f>
        <v>124653700</v>
      </c>
      <c r="J330" s="8">
        <f>SUMPRODUCT(SUMIFS(AssessedValuation[100% Ag Building],AssessedValuation[Dist],$C330:$E330,AssessedValuation[Tif_NonTIF],$A$4))</f>
        <v>5559970</v>
      </c>
      <c r="K330" s="8">
        <f>SUMPRODUCT(SUMIFS(AssessedValuation[100% Commercial],AssessedValuation[Dist],$C330:$E330,AssessedValuation[Tif_NonTIF],$A$4))</f>
        <v>11765079</v>
      </c>
      <c r="L330" s="8">
        <f>SUMPRODUCT(SUMIFS(AssessedValuation[100% Industrial],AssessedValuation[Dist],$C330:$E330,AssessedValuation[Tif_NonTIF],$A$4))</f>
        <v>36010</v>
      </c>
      <c r="M330" s="8">
        <f>SUMPRODUCT(SUMIFS(AssessedValuation[100% Reserved],AssessedValuation[Dist],$C330:$E330,AssessedValuation[Tif_NonTIF],$A$4))</f>
        <v>0</v>
      </c>
      <c r="N330" s="8">
        <f>SUMPRODUCT(SUMIFS(AssessedValuation[100% Reserved3],AssessedValuation[Dist],$C330,AssessedValuation[Tif_NonTIF],$A$4))</f>
        <v>0</v>
      </c>
      <c r="O330" s="8">
        <f>SUMPRODUCT(SUMIFS(AssessedValuation[100% Railroads],AssessedValuation[Dist],$C330:$E330,AssessedValuation[Tif_NonTIF],$A$4))</f>
        <v>0</v>
      </c>
      <c r="P330" s="8">
        <f>SUMPRODUCT(SUMIFS(AssessedValuation[100% Utilities],AssessedValuation[Dist],$C330:$E330,AssessedValuation[Tif_NonTIF],$A$4))</f>
        <v>3465501</v>
      </c>
      <c r="Q330" s="8">
        <f>SUMPRODUCT(SUMIFS(AssessedValuation[100% Other],AssessedValuation[Dist],$C330:$E330,AssessedValuation[Tif_NonTIF],$A$4))</f>
        <v>0</v>
      </c>
      <c r="R330" s="8">
        <f>SUMPRODUCT(SUMIFS(AssessedValuation[100% Gross],AssessedValuation[Dist],$C330:$E330,AssessedValuation[Tif_NonTIF],$A$4))</f>
        <v>332599490</v>
      </c>
      <c r="S330" s="8">
        <f>SUMPRODUCT(SUMIFS(AssessedValuation[100% Military Exempt],AssessedValuation[Dist],$C330:$E330,AssessedValuation[Tif_NonTIF],$A$4))</f>
        <v>261132</v>
      </c>
      <c r="T330" s="8">
        <f>SUMPRODUCT(SUMIFS(AssessedValuation[100% Net],AssessedValuation[Dist],$C330:$E330,AssessedValuation[Tif_NonTIF],$A$4))</f>
        <v>332338358</v>
      </c>
      <c r="U330" s="8">
        <f>SUMPRODUCT(SUMIFS(AssessedValuation[100% Gas &amp; Elec Utilities],AssessedValuation[Dist],$C330:$E330,AssessedValuation[Tif_NonTIF],$A$4))</f>
        <v>11787478</v>
      </c>
      <c r="V330" s="8">
        <f t="shared" si="5"/>
        <v>344125836</v>
      </c>
    </row>
    <row r="331" spans="1:22" x14ac:dyDescent="0.25">
      <c r="A331">
        <v>2024</v>
      </c>
      <c r="B331" t="s">
        <v>1026</v>
      </c>
      <c r="C331" t="s">
        <v>1695</v>
      </c>
      <c r="D331" t="s">
        <v>1756</v>
      </c>
      <c r="E331" t="s">
        <v>1756</v>
      </c>
      <c r="F331" t="s">
        <v>1695</v>
      </c>
      <c r="G331" t="s">
        <v>1696</v>
      </c>
      <c r="H331" s="8">
        <f>SUMPRODUCT(SUMIFS(AssessedValuation[100% Residential],AssessedValuation[Dist],$C331:$E331,AssessedValuation[Tif_NonTIF],$A$4))</f>
        <v>521783933</v>
      </c>
      <c r="I331" s="8">
        <f>SUMPRODUCT(SUMIFS(AssessedValuation[100% Ag Land],AssessedValuation[Dist],$C331:$E331,AssessedValuation[Tif_NonTIF],$A$4))</f>
        <v>73259950</v>
      </c>
      <c r="J331" s="8">
        <f>SUMPRODUCT(SUMIFS(AssessedValuation[100% Ag Building],AssessedValuation[Dist],$C331:$E331,AssessedValuation[Tif_NonTIF],$A$4))</f>
        <v>3327855</v>
      </c>
      <c r="K331" s="8">
        <f>SUMPRODUCT(SUMIFS(AssessedValuation[100% Commercial],AssessedValuation[Dist],$C331:$E331,AssessedValuation[Tif_NonTIF],$A$4))</f>
        <v>33710283</v>
      </c>
      <c r="L331" s="8">
        <f>SUMPRODUCT(SUMIFS(AssessedValuation[100% Industrial],AssessedValuation[Dist],$C331:$E331,AssessedValuation[Tif_NonTIF],$A$4))</f>
        <v>186080</v>
      </c>
      <c r="M331" s="8">
        <f>SUMPRODUCT(SUMIFS(AssessedValuation[100% Reserved],AssessedValuation[Dist],$C331:$E331,AssessedValuation[Tif_NonTIF],$A$4))</f>
        <v>0</v>
      </c>
      <c r="N331" s="8">
        <f>SUMPRODUCT(SUMIFS(AssessedValuation[100% Reserved3],AssessedValuation[Dist],$C331,AssessedValuation[Tif_NonTIF],$A$4))</f>
        <v>0</v>
      </c>
      <c r="O331" s="8">
        <f>SUMPRODUCT(SUMIFS(AssessedValuation[100% Railroads],AssessedValuation[Dist],$C331:$E331,AssessedValuation[Tif_NonTIF],$A$4))</f>
        <v>0</v>
      </c>
      <c r="P331" s="8">
        <f>SUMPRODUCT(SUMIFS(AssessedValuation[100% Utilities],AssessedValuation[Dist],$C331:$E331,AssessedValuation[Tif_NonTIF],$A$4))</f>
        <v>5344660</v>
      </c>
      <c r="Q331" s="8">
        <f>SUMPRODUCT(SUMIFS(AssessedValuation[100% Other],AssessedValuation[Dist],$C331:$E331,AssessedValuation[Tif_NonTIF],$A$4))</f>
        <v>4841</v>
      </c>
      <c r="R331" s="8">
        <f>SUMPRODUCT(SUMIFS(AssessedValuation[100% Gross],AssessedValuation[Dist],$C331:$E331,AssessedValuation[Tif_NonTIF],$A$4))</f>
        <v>637617602</v>
      </c>
      <c r="S331" s="8">
        <f>SUMPRODUCT(SUMIFS(AssessedValuation[100% Military Exempt],AssessedValuation[Dist],$C331:$E331,AssessedValuation[Tif_NonTIF],$A$4))</f>
        <v>394476</v>
      </c>
      <c r="T331" s="8">
        <f>SUMPRODUCT(SUMIFS(AssessedValuation[100% Net],AssessedValuation[Dist],$C331:$E331,AssessedValuation[Tif_NonTIF],$A$4))</f>
        <v>637223126</v>
      </c>
      <c r="U331" s="8">
        <f>SUMPRODUCT(SUMIFS(AssessedValuation[100% Gas &amp; Elec Utilities],AssessedValuation[Dist],$C331:$E331,AssessedValuation[Tif_NonTIF],$A$4))</f>
        <v>33865055</v>
      </c>
      <c r="V331" s="8">
        <f t="shared" si="5"/>
        <v>671088181</v>
      </c>
    </row>
    <row r="332" spans="1:22" ht="15.75" thickBot="1" x14ac:dyDescent="0.3">
      <c r="H332" s="10">
        <f>SUM(H7:H331)</f>
        <v>209887465023</v>
      </c>
      <c r="I332" s="10">
        <f>SUM(I7:I331)</f>
        <v>40052964733</v>
      </c>
      <c r="J332" s="10">
        <f>SUM(J7:J331)</f>
        <v>2477905194</v>
      </c>
      <c r="K332" s="10">
        <f>SUM(K7:K331)</f>
        <v>38141724887</v>
      </c>
      <c r="L332" s="10">
        <f>SUM(L7:L331)</f>
        <v>10098912250</v>
      </c>
      <c r="M332" s="10">
        <f>SUM(M7:M331)</f>
        <v>0</v>
      </c>
      <c r="N332" s="10">
        <f>SUM(N7:N331)</f>
        <v>0</v>
      </c>
      <c r="O332" s="10">
        <f>SUM(O7:O331)</f>
        <v>2926912425</v>
      </c>
      <c r="P332" s="10">
        <f>SUM(P7:P331)</f>
        <v>3549980358</v>
      </c>
      <c r="Q332" s="10">
        <f>SUM(Q7:Q331)</f>
        <v>11238427</v>
      </c>
      <c r="R332" s="10">
        <f>SUM(R7:R331)</f>
        <v>307147103297</v>
      </c>
      <c r="S332" s="10">
        <f>SUM(S7:S331)</f>
        <v>213667839</v>
      </c>
      <c r="T332" s="10">
        <f>SUM(T7:T331)</f>
        <v>306933435458</v>
      </c>
      <c r="U332" s="10">
        <f>SUM(U7:U331)</f>
        <v>25902706697</v>
      </c>
      <c r="V332" s="10">
        <f>SUM(V7:V331)</f>
        <v>332836142155</v>
      </c>
    </row>
    <row r="333" spans="1:22" ht="15.75" thickTop="1" x14ac:dyDescent="0.25"/>
    <row r="335" spans="1:22" hidden="1" x14ac:dyDescent="0.25">
      <c r="G335" t="s">
        <v>1757</v>
      </c>
      <c r="H335" s="8">
        <f>H332-'Assessed Non-TIF'!G338</f>
        <v>0</v>
      </c>
      <c r="I335" s="8">
        <f>I332-'Assessed Non-TIF'!H338</f>
        <v>0</v>
      </c>
      <c r="J335" s="8">
        <f>J332-'Assessed Non-TIF'!I338</f>
        <v>0</v>
      </c>
      <c r="K335" s="8">
        <f>K332-'Assessed Non-TIF'!J338</f>
        <v>0</v>
      </c>
      <c r="L335" s="8">
        <f>L332-'Assessed Non-TIF'!K338</f>
        <v>0</v>
      </c>
      <c r="M335" s="8">
        <f>M332-'Assessed Non-TIF'!L338</f>
        <v>0</v>
      </c>
      <c r="N335" s="8">
        <f>N332-'Assessed Non-TIF'!M338</f>
        <v>0</v>
      </c>
      <c r="O335" s="8">
        <f>O332-'Assessed Non-TIF'!N338</f>
        <v>0</v>
      </c>
      <c r="P335" s="8">
        <f>P332-'Assessed Non-TIF'!O338</f>
        <v>0</v>
      </c>
      <c r="Q335" s="8">
        <f>Q332-'Assessed Non-TIF'!P338</f>
        <v>0</v>
      </c>
      <c r="R335" s="8">
        <f>R332-'Assessed Non-TIF'!Q338</f>
        <v>0</v>
      </c>
      <c r="S335" s="8">
        <f>S332-'Assessed Non-TIF'!R338</f>
        <v>0</v>
      </c>
      <c r="T335" s="8">
        <f>T332-'Assessed Non-TIF'!S338</f>
        <v>0</v>
      </c>
      <c r="U335" s="8">
        <f>U332-'Assessed Non-TIF'!T338</f>
        <v>0</v>
      </c>
      <c r="V335" s="8">
        <f>V332-'Assessed Non-TIF'!U338</f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BDDD7-1E8E-42EC-ABCC-F5334F908314}">
  <sheetPr>
    <tabColor theme="5" tint="-0.249977111117893"/>
  </sheetPr>
  <dimension ref="A1:V335"/>
  <sheetViews>
    <sheetView workbookViewId="0">
      <pane xSplit="7" ySplit="6" topLeftCell="H307" activePane="bottomRight" state="frozen"/>
      <selection pane="topRight" activeCell="G1" sqref="G1"/>
      <selection pane="bottomLeft" activeCell="A7" sqref="A7"/>
      <selection pane="bottomRight"/>
    </sheetView>
  </sheetViews>
  <sheetFormatPr defaultRowHeight="15" x14ac:dyDescent="0.25"/>
  <cols>
    <col min="1" max="1" width="11.5703125" customWidth="1"/>
    <col min="2" max="2" width="9.140625" hidden="1" customWidth="1"/>
    <col min="4" max="5" width="0" hidden="1" customWidth="1"/>
    <col min="6" max="6" width="9.140625" customWidth="1"/>
    <col min="7" max="7" width="40.42578125" bestFit="1" customWidth="1"/>
    <col min="8" max="8" width="14.85546875" bestFit="1" customWidth="1"/>
    <col min="9" max="9" width="13.85546875" bestFit="1" customWidth="1"/>
    <col min="10" max="10" width="12.7109375" bestFit="1" customWidth="1"/>
    <col min="11" max="11" width="13.85546875" bestFit="1" customWidth="1"/>
    <col min="12" max="12" width="14" customWidth="1"/>
    <col min="13" max="13" width="9.28515625" customWidth="1"/>
    <col min="14" max="14" width="9.28515625" bestFit="1" customWidth="1"/>
    <col min="15" max="16" width="12.7109375" bestFit="1" customWidth="1"/>
    <col min="17" max="17" width="10.140625" bestFit="1" customWidth="1"/>
    <col min="18" max="18" width="14.85546875" bestFit="1" customWidth="1"/>
    <col min="19" max="19" width="13.140625" bestFit="1" customWidth="1"/>
    <col min="20" max="20" width="14.85546875" bestFit="1" customWidth="1"/>
    <col min="21" max="21" width="13.85546875" bestFit="1" customWidth="1"/>
    <col min="22" max="22" width="14.42578125" bestFit="1" customWidth="1"/>
  </cols>
  <sheetData>
    <row r="1" spans="1:22" x14ac:dyDescent="0.25">
      <c r="A1" t="s">
        <v>1753</v>
      </c>
    </row>
    <row r="2" spans="1:22" x14ac:dyDescent="0.25">
      <c r="A2" t="str">
        <f>_xlfn.CONCAT("January 1, ",AssessedValuation[[#This Row],[???"Year"]]," - 100% Valuations Before Rollback")</f>
        <v>January 1, 2022 - 100% Valuations Before Rollback</v>
      </c>
    </row>
    <row r="3" spans="1:22" x14ac:dyDescent="0.25">
      <c r="A3" s="11" t="str">
        <f>_xlfn.CONCAT("For Fiscal Year ",'2022_School_100pct Valuations B'!A2+2," Budgets - Districts Combined to Include Subdistricts Valuation")</f>
        <v>For Fiscal Year 2024 Budgets - Districts Combined to Include Subdistricts Valuation</v>
      </c>
    </row>
    <row r="4" spans="1:22" x14ac:dyDescent="0.25">
      <c r="A4" s="7" t="s">
        <v>1703</v>
      </c>
    </row>
    <row r="5" spans="1:22" x14ac:dyDescent="0.25">
      <c r="R5" s="8"/>
    </row>
    <row r="6" spans="1:22" s="9" customFormat="1" ht="30" customHeight="1" x14ac:dyDescent="0.25">
      <c r="A6" s="9" t="s">
        <v>1697</v>
      </c>
      <c r="B6" s="9" t="s">
        <v>1698</v>
      </c>
      <c r="C6" s="9" t="s">
        <v>1021</v>
      </c>
      <c r="D6" s="9" t="s">
        <v>1754</v>
      </c>
      <c r="E6" s="9" t="s">
        <v>1755</v>
      </c>
      <c r="F6" s="9" t="s">
        <v>1699</v>
      </c>
      <c r="G6" s="9" t="s">
        <v>1701</v>
      </c>
      <c r="H6" s="9" t="s">
        <v>1020</v>
      </c>
      <c r="I6" s="9" t="s">
        <v>1008</v>
      </c>
      <c r="J6" s="9" t="s">
        <v>1009</v>
      </c>
      <c r="K6" s="9" t="s">
        <v>1010</v>
      </c>
      <c r="L6" s="9" t="s">
        <v>1011</v>
      </c>
      <c r="M6" s="9" t="s">
        <v>1012</v>
      </c>
      <c r="N6" s="9" t="s">
        <v>1012</v>
      </c>
      <c r="O6" s="9" t="s">
        <v>1013</v>
      </c>
      <c r="P6" s="9" t="s">
        <v>1014</v>
      </c>
      <c r="Q6" s="9" t="s">
        <v>1015</v>
      </c>
      <c r="R6" s="9" t="s">
        <v>1016</v>
      </c>
      <c r="S6" s="9" t="s">
        <v>1017</v>
      </c>
      <c r="T6" s="9" t="s">
        <v>1018</v>
      </c>
      <c r="U6" s="9" t="s">
        <v>1019</v>
      </c>
      <c r="V6" s="9" t="s">
        <v>1702</v>
      </c>
    </row>
    <row r="7" spans="1:22" x14ac:dyDescent="0.25">
      <c r="A7">
        <f>'Assessed Non-TIF_Combined'!A7</f>
        <v>2024</v>
      </c>
      <c r="B7" t="str">
        <f>'Assessed Non-TIF_Combined'!B7</f>
        <v>11</v>
      </c>
      <c r="C7" t="str">
        <f>'Assessed Non-TIF_Combined'!C7</f>
        <v>0018</v>
      </c>
      <c r="D7" t="str">
        <f>'Assessed Non-TIF_Combined'!D7</f>
        <v/>
      </c>
      <c r="E7" t="str">
        <f>'Assessed Non-TIF_Combined'!E7</f>
        <v/>
      </c>
      <c r="F7" t="str">
        <f>'Assessed Non-TIF_Combined'!F7</f>
        <v>0018</v>
      </c>
      <c r="G7" t="str">
        <f>'Assessed Non-TIF_Combined'!G7</f>
        <v>Adair-Casey</v>
      </c>
      <c r="H7" s="8">
        <f>SUMPRODUCT(SUMIFS(AssessedValuation[100% Residential],AssessedValuation[Dist],$C7:$E7,AssessedValuation[Tif_NonTIF],$A$4))</f>
        <v>7343876</v>
      </c>
      <c r="I7" s="8">
        <f>SUMPRODUCT(SUMIFS(AssessedValuation[100% Ag Land],AssessedValuation[Dist],$C7:$E7,AssessedValuation[Tif_NonTIF],$A$4))</f>
        <v>124441</v>
      </c>
      <c r="J7" s="8">
        <f>SUMPRODUCT(SUMIFS(AssessedValuation[100% Ag Building],AssessedValuation[Dist],$C7:$E7,AssessedValuation[Tif_NonTIF],$A$4))</f>
        <v>0</v>
      </c>
      <c r="K7" s="8">
        <f>SUMPRODUCT(SUMIFS(AssessedValuation[100% Commercial],AssessedValuation[Dist],$C7:$E7,AssessedValuation[Tif_NonTIF],$A$4))</f>
        <v>6373236</v>
      </c>
      <c r="L7" s="8">
        <f>SUMPRODUCT(SUMIFS(AssessedValuation[100% Industrial],AssessedValuation[Dist],$C7:$E7,AssessedValuation[Tif_NonTIF],$A$4))</f>
        <v>132680775</v>
      </c>
      <c r="M7" s="8">
        <f>SUMPRODUCT(SUMIFS(AssessedValuation[100% Reserved],AssessedValuation[Dist],$C7:$E7,AssessedValuation[Tif_NonTIF],$A$4))</f>
        <v>0</v>
      </c>
      <c r="N7" s="8">
        <f>SUMPRODUCT(SUMIFS(AssessedValuation[100% Reserved3],AssessedValuation[Dist],$C7,AssessedValuation[Tif_NonTIF],$A$4))</f>
        <v>0</v>
      </c>
      <c r="O7" s="8">
        <f>SUMPRODUCT(SUMIFS(AssessedValuation[100% Railroads],AssessedValuation[Dist],$C7:$E7,AssessedValuation[Tif_NonTIF],$A$4))</f>
        <v>0</v>
      </c>
      <c r="P7" s="8">
        <f>SUMPRODUCT(SUMIFS(AssessedValuation[100% Utilities],AssessedValuation[Dist],$C7:$E7,AssessedValuation[Tif_NonTIF],$A$4))</f>
        <v>0</v>
      </c>
      <c r="Q7" s="8">
        <f>SUMPRODUCT(SUMIFS(AssessedValuation[100% Other],AssessedValuation[Dist],$C7:$E7,AssessedValuation[Tif_NonTIF],$A$4))</f>
        <v>0</v>
      </c>
      <c r="R7" s="8">
        <f>SUMPRODUCT(SUMIFS(AssessedValuation[100% Gross],AssessedValuation[Dist],$C7:$E7,AssessedValuation[Tif_NonTIF],$A$4))</f>
        <v>146522328</v>
      </c>
      <c r="S7" s="8">
        <f>SUMPRODUCT(SUMIFS(AssessedValuation[100% Military Exempt],AssessedValuation[Dist],$C7:$E7,AssessedValuation[Tif_NonTIF],$A$4))</f>
        <v>0</v>
      </c>
      <c r="T7" s="8">
        <f>SUMPRODUCT(SUMIFS(AssessedValuation[100% Net],AssessedValuation[Dist],$C7:$E7,AssessedValuation[Tif_NonTIF],$A$4))</f>
        <v>146522328</v>
      </c>
      <c r="U7" s="8">
        <f>SUMPRODUCT(SUMIFS(AssessedValuation[100% Gas &amp; Elec Utilities],AssessedValuation[Dist],$C7:$E7,AssessedValuation[Tif_NonTIF],$A$4))</f>
        <v>0</v>
      </c>
      <c r="V7" s="8">
        <f>SUM(T7:U7)</f>
        <v>146522328</v>
      </c>
    </row>
    <row r="8" spans="1:22" x14ac:dyDescent="0.25">
      <c r="A8">
        <f>'Assessed Non-TIF_Combined'!A8</f>
        <v>2024</v>
      </c>
      <c r="B8" t="str">
        <f>'Assessed Non-TIF_Combined'!B8</f>
        <v>11</v>
      </c>
      <c r="C8" t="str">
        <f>'Assessed Non-TIF_Combined'!C8</f>
        <v>0027</v>
      </c>
      <c r="D8" t="str">
        <f>'Assessed Non-TIF_Combined'!D8</f>
        <v/>
      </c>
      <c r="E8" t="str">
        <f>'Assessed Non-TIF_Combined'!E8</f>
        <v/>
      </c>
      <c r="F8" t="str">
        <f>'Assessed Non-TIF_Combined'!F8</f>
        <v>0027</v>
      </c>
      <c r="G8" t="str">
        <f>'Assessed Non-TIF_Combined'!G8</f>
        <v>Adel-Desoto-Minburn</v>
      </c>
      <c r="H8" s="8">
        <f>SUMPRODUCT(SUMIFS(AssessedValuation[100% Residential],AssessedValuation[Dist],$C8:$E8,AssessedValuation[Tif_NonTIF],$A$4))</f>
        <v>30659316</v>
      </c>
      <c r="I8" s="8">
        <f>SUMPRODUCT(SUMIFS(AssessedValuation[100% Ag Land],AssessedValuation[Dist],$C8:$E8,AssessedValuation[Tif_NonTIF],$A$4))</f>
        <v>0</v>
      </c>
      <c r="J8" s="8">
        <f>SUMPRODUCT(SUMIFS(AssessedValuation[100% Ag Building],AssessedValuation[Dist],$C8:$E8,AssessedValuation[Tif_NonTIF],$A$4))</f>
        <v>0</v>
      </c>
      <c r="K8" s="8">
        <f>SUMPRODUCT(SUMIFS(AssessedValuation[100% Commercial],AssessedValuation[Dist],$C8:$E8,AssessedValuation[Tif_NonTIF],$A$4))</f>
        <v>10722864</v>
      </c>
      <c r="L8" s="8">
        <f>SUMPRODUCT(SUMIFS(AssessedValuation[100% Industrial],AssessedValuation[Dist],$C8:$E8,AssessedValuation[Tif_NonTIF],$A$4))</f>
        <v>713990</v>
      </c>
      <c r="M8" s="8">
        <f>SUMPRODUCT(SUMIFS(AssessedValuation[100% Reserved],AssessedValuation[Dist],$C8:$E8,AssessedValuation[Tif_NonTIF],$A$4))</f>
        <v>0</v>
      </c>
      <c r="N8" s="8">
        <f>SUMPRODUCT(SUMIFS(AssessedValuation[100% Reserved3],AssessedValuation[Dist],$C8,AssessedValuation[Tif_NonTIF],$A$4))</f>
        <v>0</v>
      </c>
      <c r="O8" s="8">
        <f>SUMPRODUCT(SUMIFS(AssessedValuation[100% Railroads],AssessedValuation[Dist],$C8:$E8,AssessedValuation[Tif_NonTIF],$A$4))</f>
        <v>0</v>
      </c>
      <c r="P8" s="8">
        <f>SUMPRODUCT(SUMIFS(AssessedValuation[100% Utilities],AssessedValuation[Dist],$C8:$E8,AssessedValuation[Tif_NonTIF],$A$4))</f>
        <v>0</v>
      </c>
      <c r="Q8" s="8">
        <f>SUMPRODUCT(SUMIFS(AssessedValuation[100% Other],AssessedValuation[Dist],$C8:$E8,AssessedValuation[Tif_NonTIF],$A$4))</f>
        <v>0</v>
      </c>
      <c r="R8" s="8">
        <f>SUMPRODUCT(SUMIFS(AssessedValuation[100% Gross],AssessedValuation[Dist],$C8:$E8,AssessedValuation[Tif_NonTIF],$A$4))</f>
        <v>42096170</v>
      </c>
      <c r="S8" s="8">
        <f>SUMPRODUCT(SUMIFS(AssessedValuation[100% Military Exempt],AssessedValuation[Dist],$C8:$E8,AssessedValuation[Tif_NonTIF],$A$4))</f>
        <v>0</v>
      </c>
      <c r="T8" s="8">
        <f>SUMPRODUCT(SUMIFS(AssessedValuation[100% Net],AssessedValuation[Dist],$C8:$E8,AssessedValuation[Tif_NonTIF],$A$4))</f>
        <v>42096170</v>
      </c>
      <c r="U8" s="8">
        <f>SUMPRODUCT(SUMIFS(AssessedValuation[100% Gas &amp; Elec Utilities],AssessedValuation[Dist],$C8:$E8,AssessedValuation[Tif_NonTIF],$A$4))</f>
        <v>0</v>
      </c>
      <c r="V8" s="8">
        <f t="shared" ref="V8:V71" si="0">SUM(T8:U8)</f>
        <v>42096170</v>
      </c>
    </row>
    <row r="9" spans="1:22" x14ac:dyDescent="0.25">
      <c r="A9">
        <f>'Assessed Non-TIF_Combined'!A9</f>
        <v>2024</v>
      </c>
      <c r="B9" t="str">
        <f>'Assessed Non-TIF_Combined'!B9</f>
        <v>07</v>
      </c>
      <c r="C9" t="str">
        <f>'Assessed Non-TIF_Combined'!C9</f>
        <v>0009</v>
      </c>
      <c r="D9" t="str">
        <f>'Assessed Non-TIF_Combined'!D9</f>
        <v/>
      </c>
      <c r="E9" t="str">
        <f>'Assessed Non-TIF_Combined'!E9</f>
        <v/>
      </c>
      <c r="F9" t="str">
        <f>'Assessed Non-TIF_Combined'!F9</f>
        <v>0009</v>
      </c>
      <c r="G9" t="str">
        <f>'Assessed Non-TIF_Combined'!G9</f>
        <v>AGWSR</v>
      </c>
      <c r="H9" s="8">
        <f>SUMPRODUCT(SUMIFS(AssessedValuation[100% Residential],AssessedValuation[Dist],$C9:$E9,AssessedValuation[Tif_NonTIF],$A$4))</f>
        <v>1406175</v>
      </c>
      <c r="I9" s="8">
        <f>SUMPRODUCT(SUMIFS(AssessedValuation[100% Ag Land],AssessedValuation[Dist],$C9:$E9,AssessedValuation[Tif_NonTIF],$A$4))</f>
        <v>0</v>
      </c>
      <c r="J9" s="8">
        <f>SUMPRODUCT(SUMIFS(AssessedValuation[100% Ag Building],AssessedValuation[Dist],$C9:$E9,AssessedValuation[Tif_NonTIF],$A$4))</f>
        <v>14898</v>
      </c>
      <c r="K9" s="8">
        <f>SUMPRODUCT(SUMIFS(AssessedValuation[100% Commercial],AssessedValuation[Dist],$C9:$E9,AssessedValuation[Tif_NonTIF],$A$4))</f>
        <v>1700187</v>
      </c>
      <c r="L9" s="8">
        <f>SUMPRODUCT(SUMIFS(AssessedValuation[100% Industrial],AssessedValuation[Dist],$C9:$E9,AssessedValuation[Tif_NonTIF],$A$4))</f>
        <v>732690</v>
      </c>
      <c r="M9" s="8">
        <f>SUMPRODUCT(SUMIFS(AssessedValuation[100% Reserved],AssessedValuation[Dist],$C9:$E9,AssessedValuation[Tif_NonTIF],$A$4))</f>
        <v>0</v>
      </c>
      <c r="N9" s="8">
        <f>SUMPRODUCT(SUMIFS(AssessedValuation[100% Reserved3],AssessedValuation[Dist],$C9,AssessedValuation[Tif_NonTIF],$A$4))</f>
        <v>0</v>
      </c>
      <c r="O9" s="8">
        <f>SUMPRODUCT(SUMIFS(AssessedValuation[100% Railroads],AssessedValuation[Dist],$C9:$E9,AssessedValuation[Tif_NonTIF],$A$4))</f>
        <v>0</v>
      </c>
      <c r="P9" s="8">
        <f>SUMPRODUCT(SUMIFS(AssessedValuation[100% Utilities],AssessedValuation[Dist],$C9:$E9,AssessedValuation[Tif_NonTIF],$A$4))</f>
        <v>0</v>
      </c>
      <c r="Q9" s="8">
        <f>SUMPRODUCT(SUMIFS(AssessedValuation[100% Other],AssessedValuation[Dist],$C9:$E9,AssessedValuation[Tif_NonTIF],$A$4))</f>
        <v>0</v>
      </c>
      <c r="R9" s="8">
        <f>SUMPRODUCT(SUMIFS(AssessedValuation[100% Gross],AssessedValuation[Dist],$C9:$E9,AssessedValuation[Tif_NonTIF],$A$4))</f>
        <v>3853950</v>
      </c>
      <c r="S9" s="8">
        <f>SUMPRODUCT(SUMIFS(AssessedValuation[100% Military Exempt],AssessedValuation[Dist],$C9:$E9,AssessedValuation[Tif_NonTIF],$A$4))</f>
        <v>0</v>
      </c>
      <c r="T9" s="8">
        <f>SUMPRODUCT(SUMIFS(AssessedValuation[100% Net],AssessedValuation[Dist],$C9:$E9,AssessedValuation[Tif_NonTIF],$A$4))</f>
        <v>3853950</v>
      </c>
      <c r="U9" s="8">
        <f>SUMPRODUCT(SUMIFS(AssessedValuation[100% Gas &amp; Elec Utilities],AssessedValuation[Dist],$C9:$E9,AssessedValuation[Tif_NonTIF],$A$4))</f>
        <v>0</v>
      </c>
      <c r="V9" s="8">
        <f t="shared" si="0"/>
        <v>3853950</v>
      </c>
    </row>
    <row r="10" spans="1:22" x14ac:dyDescent="0.25">
      <c r="A10">
        <f>'Assessed Non-TIF_Combined'!A10</f>
        <v>2024</v>
      </c>
      <c r="B10" t="str">
        <f>'Assessed Non-TIF_Combined'!B10</f>
        <v>13</v>
      </c>
      <c r="C10" t="str">
        <f>'Assessed Non-TIF_Combined'!C10</f>
        <v>0441</v>
      </c>
      <c r="D10" t="str">
        <f>'Assessed Non-TIF_Combined'!D10</f>
        <v/>
      </c>
      <c r="E10" t="str">
        <f>'Assessed Non-TIF_Combined'!E10</f>
        <v/>
      </c>
      <c r="F10" t="str">
        <f>'Assessed Non-TIF_Combined'!F10</f>
        <v>0441</v>
      </c>
      <c r="G10" t="str">
        <f>'Assessed Non-TIF_Combined'!G10</f>
        <v>AHSTW</v>
      </c>
      <c r="H10" s="8">
        <f>SUMPRODUCT(SUMIFS(AssessedValuation[100% Residential],AssessedValuation[Dist],$C10:$E10,AssessedValuation[Tif_NonTIF],$A$4))</f>
        <v>7270395</v>
      </c>
      <c r="I10" s="8">
        <f>SUMPRODUCT(SUMIFS(AssessedValuation[100% Ag Land],AssessedValuation[Dist],$C10:$E10,AssessedValuation[Tif_NonTIF],$A$4))</f>
        <v>81351</v>
      </c>
      <c r="J10" s="8">
        <f>SUMPRODUCT(SUMIFS(AssessedValuation[100% Ag Building],AssessedValuation[Dist],$C10:$E10,AssessedValuation[Tif_NonTIF],$A$4))</f>
        <v>3025</v>
      </c>
      <c r="K10" s="8">
        <f>SUMPRODUCT(SUMIFS(AssessedValuation[100% Commercial],AssessedValuation[Dist],$C10:$E10,AssessedValuation[Tif_NonTIF],$A$4))</f>
        <v>7896587</v>
      </c>
      <c r="L10" s="8">
        <f>SUMPRODUCT(SUMIFS(AssessedValuation[100% Industrial],AssessedValuation[Dist],$C10:$E10,AssessedValuation[Tif_NonTIF],$A$4))</f>
        <v>1877705</v>
      </c>
      <c r="M10" s="8">
        <f>SUMPRODUCT(SUMIFS(AssessedValuation[100% Reserved],AssessedValuation[Dist],$C10:$E10,AssessedValuation[Tif_NonTIF],$A$4))</f>
        <v>0</v>
      </c>
      <c r="N10" s="8">
        <f>SUMPRODUCT(SUMIFS(AssessedValuation[100% Reserved3],AssessedValuation[Dist],$C10,AssessedValuation[Tif_NonTIF],$A$4))</f>
        <v>0</v>
      </c>
      <c r="O10" s="8">
        <f>SUMPRODUCT(SUMIFS(AssessedValuation[100% Railroads],AssessedValuation[Dist],$C10:$E10,AssessedValuation[Tif_NonTIF],$A$4))</f>
        <v>0</v>
      </c>
      <c r="P10" s="8">
        <f>SUMPRODUCT(SUMIFS(AssessedValuation[100% Utilities],AssessedValuation[Dist],$C10:$E10,AssessedValuation[Tif_NonTIF],$A$4))</f>
        <v>0</v>
      </c>
      <c r="Q10" s="8">
        <f>SUMPRODUCT(SUMIFS(AssessedValuation[100% Other],AssessedValuation[Dist],$C10:$E10,AssessedValuation[Tif_NonTIF],$A$4))</f>
        <v>0</v>
      </c>
      <c r="R10" s="8">
        <f>SUMPRODUCT(SUMIFS(AssessedValuation[100% Gross],AssessedValuation[Dist],$C10:$E10,AssessedValuation[Tif_NonTIF],$A$4))</f>
        <v>17129063</v>
      </c>
      <c r="S10" s="8">
        <f>SUMPRODUCT(SUMIFS(AssessedValuation[100% Military Exempt],AssessedValuation[Dist],$C10:$E10,AssessedValuation[Tif_NonTIF],$A$4))</f>
        <v>22224</v>
      </c>
      <c r="T10" s="8">
        <f>SUMPRODUCT(SUMIFS(AssessedValuation[100% Net],AssessedValuation[Dist],$C10:$E10,AssessedValuation[Tif_NonTIF],$A$4))</f>
        <v>17106839</v>
      </c>
      <c r="U10" s="8">
        <f>SUMPRODUCT(SUMIFS(AssessedValuation[100% Gas &amp; Elec Utilities],AssessedValuation[Dist],$C10:$E10,AssessedValuation[Tif_NonTIF],$A$4))</f>
        <v>0</v>
      </c>
      <c r="V10" s="8">
        <f t="shared" si="0"/>
        <v>17106839</v>
      </c>
    </row>
    <row r="11" spans="1:22" x14ac:dyDescent="0.25">
      <c r="A11">
        <f>'Assessed Non-TIF_Combined'!A11</f>
        <v>2024</v>
      </c>
      <c r="B11" t="str">
        <f>'Assessed Non-TIF_Combined'!B11</f>
        <v>12</v>
      </c>
      <c r="C11" t="str">
        <f>'Assessed Non-TIF_Combined'!C11</f>
        <v>0063</v>
      </c>
      <c r="D11" t="str">
        <f>'Assessed Non-TIF_Combined'!D11</f>
        <v/>
      </c>
      <c r="E11" t="str">
        <f>'Assessed Non-TIF_Combined'!E11</f>
        <v/>
      </c>
      <c r="F11" t="str">
        <f>'Assessed Non-TIF_Combined'!F11</f>
        <v>0063</v>
      </c>
      <c r="G11" t="str">
        <f>'Assessed Non-TIF_Combined'!G11</f>
        <v>Akron-Westfield</v>
      </c>
      <c r="H11" s="8">
        <f>SUMPRODUCT(SUMIFS(AssessedValuation[100% Residential],AssessedValuation[Dist],$C11:$E11,AssessedValuation[Tif_NonTIF],$A$4))</f>
        <v>646145</v>
      </c>
      <c r="I11" s="8">
        <f>SUMPRODUCT(SUMIFS(AssessedValuation[100% Ag Land],AssessedValuation[Dist],$C11:$E11,AssessedValuation[Tif_NonTIF],$A$4))</f>
        <v>0</v>
      </c>
      <c r="J11" s="8">
        <f>SUMPRODUCT(SUMIFS(AssessedValuation[100% Ag Building],AssessedValuation[Dist],$C11:$E11,AssessedValuation[Tif_NonTIF],$A$4))</f>
        <v>0</v>
      </c>
      <c r="K11" s="8">
        <f>SUMPRODUCT(SUMIFS(AssessedValuation[100% Commercial],AssessedValuation[Dist],$C11:$E11,AssessedValuation[Tif_NonTIF],$A$4))</f>
        <v>0</v>
      </c>
      <c r="L11" s="8">
        <f>SUMPRODUCT(SUMIFS(AssessedValuation[100% Industrial],AssessedValuation[Dist],$C11:$E11,AssessedValuation[Tif_NonTIF],$A$4))</f>
        <v>0</v>
      </c>
      <c r="M11" s="8">
        <f>SUMPRODUCT(SUMIFS(AssessedValuation[100% Reserved],AssessedValuation[Dist],$C11:$E11,AssessedValuation[Tif_NonTIF],$A$4))</f>
        <v>0</v>
      </c>
      <c r="N11" s="8">
        <f>SUMPRODUCT(SUMIFS(AssessedValuation[100% Reserved3],AssessedValuation[Dist],$C11,AssessedValuation[Tif_NonTIF],$A$4))</f>
        <v>0</v>
      </c>
      <c r="O11" s="8">
        <f>SUMPRODUCT(SUMIFS(AssessedValuation[100% Railroads],AssessedValuation[Dist],$C11:$E11,AssessedValuation[Tif_NonTIF],$A$4))</f>
        <v>0</v>
      </c>
      <c r="P11" s="8">
        <f>SUMPRODUCT(SUMIFS(AssessedValuation[100% Utilities],AssessedValuation[Dist],$C11:$E11,AssessedValuation[Tif_NonTIF],$A$4))</f>
        <v>0</v>
      </c>
      <c r="Q11" s="8">
        <f>SUMPRODUCT(SUMIFS(AssessedValuation[100% Other],AssessedValuation[Dist],$C11:$E11,AssessedValuation[Tif_NonTIF],$A$4))</f>
        <v>0</v>
      </c>
      <c r="R11" s="8">
        <f>SUMPRODUCT(SUMIFS(AssessedValuation[100% Gross],AssessedValuation[Dist],$C11:$E11,AssessedValuation[Tif_NonTIF],$A$4))</f>
        <v>646145</v>
      </c>
      <c r="S11" s="8">
        <f>SUMPRODUCT(SUMIFS(AssessedValuation[100% Military Exempt],AssessedValuation[Dist],$C11:$E11,AssessedValuation[Tif_NonTIF],$A$4))</f>
        <v>0</v>
      </c>
      <c r="T11" s="8">
        <f>SUMPRODUCT(SUMIFS(AssessedValuation[100% Net],AssessedValuation[Dist],$C11:$E11,AssessedValuation[Tif_NonTIF],$A$4))</f>
        <v>646145</v>
      </c>
      <c r="U11" s="8">
        <f>SUMPRODUCT(SUMIFS(AssessedValuation[100% Gas &amp; Elec Utilities],AssessedValuation[Dist],$C11:$E11,AssessedValuation[Tif_NonTIF],$A$4))</f>
        <v>0</v>
      </c>
      <c r="V11" s="8">
        <f t="shared" si="0"/>
        <v>646145</v>
      </c>
    </row>
    <row r="12" spans="1:22" x14ac:dyDescent="0.25">
      <c r="A12">
        <f>'Assessed Non-TIF_Combined'!A12</f>
        <v>2024</v>
      </c>
      <c r="B12" t="str">
        <f>'Assessed Non-TIF_Combined'!B12</f>
        <v>05</v>
      </c>
      <c r="C12" t="str">
        <f>'Assessed Non-TIF_Combined'!C12</f>
        <v>0072</v>
      </c>
      <c r="D12" t="str">
        <f>'Assessed Non-TIF_Combined'!D12</f>
        <v/>
      </c>
      <c r="E12" t="str">
        <f>'Assessed Non-TIF_Combined'!E12</f>
        <v/>
      </c>
      <c r="F12" t="str">
        <f>'Assessed Non-TIF_Combined'!F12</f>
        <v>0072</v>
      </c>
      <c r="G12" t="str">
        <f>'Assessed Non-TIF_Combined'!G12</f>
        <v>Albert City-Truesdale</v>
      </c>
      <c r="H12" s="8">
        <f>SUMPRODUCT(SUMIFS(AssessedValuation[100% Residential],AssessedValuation[Dist],$C12:$E12,AssessedValuation[Tif_NonTIF],$A$4))</f>
        <v>0</v>
      </c>
      <c r="I12" s="8">
        <f>SUMPRODUCT(SUMIFS(AssessedValuation[100% Ag Land],AssessedValuation[Dist],$C12:$E12,AssessedValuation[Tif_NonTIF],$A$4))</f>
        <v>0</v>
      </c>
      <c r="J12" s="8">
        <f>SUMPRODUCT(SUMIFS(AssessedValuation[100% Ag Building],AssessedValuation[Dist],$C12:$E12,AssessedValuation[Tif_NonTIF],$A$4))</f>
        <v>0</v>
      </c>
      <c r="K12" s="8">
        <f>SUMPRODUCT(SUMIFS(AssessedValuation[100% Commercial],AssessedValuation[Dist],$C12:$E12,AssessedValuation[Tif_NonTIF],$A$4))</f>
        <v>0</v>
      </c>
      <c r="L12" s="8">
        <f>SUMPRODUCT(SUMIFS(AssessedValuation[100% Industrial],AssessedValuation[Dist],$C12:$E12,AssessedValuation[Tif_NonTIF],$A$4))</f>
        <v>0</v>
      </c>
      <c r="M12" s="8">
        <f>SUMPRODUCT(SUMIFS(AssessedValuation[100% Reserved],AssessedValuation[Dist],$C12:$E12,AssessedValuation[Tif_NonTIF],$A$4))</f>
        <v>0</v>
      </c>
      <c r="N12" s="8">
        <f>SUMPRODUCT(SUMIFS(AssessedValuation[100% Reserved3],AssessedValuation[Dist],$C12,AssessedValuation[Tif_NonTIF],$A$4))</f>
        <v>0</v>
      </c>
      <c r="O12" s="8">
        <f>SUMPRODUCT(SUMIFS(AssessedValuation[100% Railroads],AssessedValuation[Dist],$C12:$E12,AssessedValuation[Tif_NonTIF],$A$4))</f>
        <v>0</v>
      </c>
      <c r="P12" s="8">
        <f>SUMPRODUCT(SUMIFS(AssessedValuation[100% Utilities],AssessedValuation[Dist],$C12:$E12,AssessedValuation[Tif_NonTIF],$A$4))</f>
        <v>0</v>
      </c>
      <c r="Q12" s="8">
        <f>SUMPRODUCT(SUMIFS(AssessedValuation[100% Other],AssessedValuation[Dist],$C12:$E12,AssessedValuation[Tif_NonTIF],$A$4))</f>
        <v>0</v>
      </c>
      <c r="R12" s="8">
        <f>SUMPRODUCT(SUMIFS(AssessedValuation[100% Gross],AssessedValuation[Dist],$C12:$E12,AssessedValuation[Tif_NonTIF],$A$4))</f>
        <v>0</v>
      </c>
      <c r="S12" s="8">
        <f>SUMPRODUCT(SUMIFS(AssessedValuation[100% Military Exempt],AssessedValuation[Dist],$C12:$E12,AssessedValuation[Tif_NonTIF],$A$4))</f>
        <v>0</v>
      </c>
      <c r="T12" s="8">
        <f>SUMPRODUCT(SUMIFS(AssessedValuation[100% Net],AssessedValuation[Dist],$C12:$E12,AssessedValuation[Tif_NonTIF],$A$4))</f>
        <v>0</v>
      </c>
      <c r="U12" s="8">
        <f>SUMPRODUCT(SUMIFS(AssessedValuation[100% Gas &amp; Elec Utilities],AssessedValuation[Dist],$C12:$E12,AssessedValuation[Tif_NonTIF],$A$4))</f>
        <v>0</v>
      </c>
      <c r="V12" s="8">
        <f t="shared" si="0"/>
        <v>0</v>
      </c>
    </row>
    <row r="13" spans="1:22" x14ac:dyDescent="0.25">
      <c r="A13">
        <f>'Assessed Non-TIF_Combined'!A13</f>
        <v>2024</v>
      </c>
      <c r="B13" t="str">
        <f>'Assessed Non-TIF_Combined'!B13</f>
        <v>15</v>
      </c>
      <c r="C13" t="str">
        <f>'Assessed Non-TIF_Combined'!C13</f>
        <v>0081</v>
      </c>
      <c r="D13" t="str">
        <f>'Assessed Non-TIF_Combined'!D13</f>
        <v/>
      </c>
      <c r="E13" t="str">
        <f>'Assessed Non-TIF_Combined'!E13</f>
        <v/>
      </c>
      <c r="F13" t="str">
        <f>'Assessed Non-TIF_Combined'!F13</f>
        <v>0081</v>
      </c>
      <c r="G13" t="str">
        <f>'Assessed Non-TIF_Combined'!G13</f>
        <v>Albia</v>
      </c>
      <c r="H13" s="8">
        <f>SUMPRODUCT(SUMIFS(AssessedValuation[100% Residential],AssessedValuation[Dist],$C13:$E13,AssessedValuation[Tif_NonTIF],$A$4))</f>
        <v>0</v>
      </c>
      <c r="I13" s="8">
        <f>SUMPRODUCT(SUMIFS(AssessedValuation[100% Ag Land],AssessedValuation[Dist],$C13:$E13,AssessedValuation[Tif_NonTIF],$A$4))</f>
        <v>0</v>
      </c>
      <c r="J13" s="8">
        <f>SUMPRODUCT(SUMIFS(AssessedValuation[100% Ag Building],AssessedValuation[Dist],$C13:$E13,AssessedValuation[Tif_NonTIF],$A$4))</f>
        <v>0</v>
      </c>
      <c r="K13" s="8">
        <f>SUMPRODUCT(SUMIFS(AssessedValuation[100% Commercial],AssessedValuation[Dist],$C13:$E13,AssessedValuation[Tif_NonTIF],$A$4))</f>
        <v>0</v>
      </c>
      <c r="L13" s="8">
        <f>SUMPRODUCT(SUMIFS(AssessedValuation[100% Industrial],AssessedValuation[Dist],$C13:$E13,AssessedValuation[Tif_NonTIF],$A$4))</f>
        <v>0</v>
      </c>
      <c r="M13" s="8">
        <f>SUMPRODUCT(SUMIFS(AssessedValuation[100% Reserved],AssessedValuation[Dist],$C13:$E13,AssessedValuation[Tif_NonTIF],$A$4))</f>
        <v>0</v>
      </c>
      <c r="N13" s="8">
        <f>SUMPRODUCT(SUMIFS(AssessedValuation[100% Reserved3],AssessedValuation[Dist],$C13,AssessedValuation[Tif_NonTIF],$A$4))</f>
        <v>0</v>
      </c>
      <c r="O13" s="8">
        <f>SUMPRODUCT(SUMIFS(AssessedValuation[100% Railroads],AssessedValuation[Dist],$C13:$E13,AssessedValuation[Tif_NonTIF],$A$4))</f>
        <v>0</v>
      </c>
      <c r="P13" s="8">
        <f>SUMPRODUCT(SUMIFS(AssessedValuation[100% Utilities],AssessedValuation[Dist],$C13:$E13,AssessedValuation[Tif_NonTIF],$A$4))</f>
        <v>0</v>
      </c>
      <c r="Q13" s="8">
        <f>SUMPRODUCT(SUMIFS(AssessedValuation[100% Other],AssessedValuation[Dist],$C13:$E13,AssessedValuation[Tif_NonTIF],$A$4))</f>
        <v>0</v>
      </c>
      <c r="R13" s="8">
        <f>SUMPRODUCT(SUMIFS(AssessedValuation[100% Gross],AssessedValuation[Dist],$C13:$E13,AssessedValuation[Tif_NonTIF],$A$4))</f>
        <v>0</v>
      </c>
      <c r="S13" s="8">
        <f>SUMPRODUCT(SUMIFS(AssessedValuation[100% Military Exempt],AssessedValuation[Dist],$C13:$E13,AssessedValuation[Tif_NonTIF],$A$4))</f>
        <v>0</v>
      </c>
      <c r="T13" s="8">
        <f>SUMPRODUCT(SUMIFS(AssessedValuation[100% Net],AssessedValuation[Dist],$C13:$E13,AssessedValuation[Tif_NonTIF],$A$4))</f>
        <v>0</v>
      </c>
      <c r="U13" s="8">
        <f>SUMPRODUCT(SUMIFS(AssessedValuation[100% Gas &amp; Elec Utilities],AssessedValuation[Dist],$C13:$E13,AssessedValuation[Tif_NonTIF],$A$4))</f>
        <v>0</v>
      </c>
      <c r="V13" s="8">
        <f t="shared" si="0"/>
        <v>0</v>
      </c>
    </row>
    <row r="14" spans="1:22" x14ac:dyDescent="0.25">
      <c r="A14">
        <f>'Assessed Non-TIF_Combined'!A14</f>
        <v>2024</v>
      </c>
      <c r="B14" t="str">
        <f>'Assessed Non-TIF_Combined'!B14</f>
        <v>10</v>
      </c>
      <c r="C14" t="str">
        <f>'Assessed Non-TIF_Combined'!C14</f>
        <v>0099</v>
      </c>
      <c r="D14" t="str">
        <f>'Assessed Non-TIF_Combined'!D14</f>
        <v/>
      </c>
      <c r="E14" t="str">
        <f>'Assessed Non-TIF_Combined'!E14</f>
        <v/>
      </c>
      <c r="F14" t="str">
        <f>'Assessed Non-TIF_Combined'!F14</f>
        <v>0099</v>
      </c>
      <c r="G14" t="str">
        <f>'Assessed Non-TIF_Combined'!G14</f>
        <v>Alburnett</v>
      </c>
      <c r="H14" s="8">
        <f>SUMPRODUCT(SUMIFS(AssessedValuation[100% Residential],AssessedValuation[Dist],$C14:$E14,AssessedValuation[Tif_NonTIF],$A$4))</f>
        <v>1892838</v>
      </c>
      <c r="I14" s="8">
        <f>SUMPRODUCT(SUMIFS(AssessedValuation[100% Ag Land],AssessedValuation[Dist],$C14:$E14,AssessedValuation[Tif_NonTIF],$A$4))</f>
        <v>32866</v>
      </c>
      <c r="J14" s="8">
        <f>SUMPRODUCT(SUMIFS(AssessedValuation[100% Ag Building],AssessedValuation[Dist],$C14:$E14,AssessedValuation[Tif_NonTIF],$A$4))</f>
        <v>2650</v>
      </c>
      <c r="K14" s="8">
        <f>SUMPRODUCT(SUMIFS(AssessedValuation[100% Commercial],AssessedValuation[Dist],$C14:$E14,AssessedValuation[Tif_NonTIF],$A$4))</f>
        <v>573871</v>
      </c>
      <c r="L14" s="8">
        <f>SUMPRODUCT(SUMIFS(AssessedValuation[100% Industrial],AssessedValuation[Dist],$C14:$E14,AssessedValuation[Tif_NonTIF],$A$4))</f>
        <v>0</v>
      </c>
      <c r="M14" s="8">
        <f>SUMPRODUCT(SUMIFS(AssessedValuation[100% Reserved],AssessedValuation[Dist],$C14:$E14,AssessedValuation[Tif_NonTIF],$A$4))</f>
        <v>0</v>
      </c>
      <c r="N14" s="8">
        <f>SUMPRODUCT(SUMIFS(AssessedValuation[100% Reserved3],AssessedValuation[Dist],$C14,AssessedValuation[Tif_NonTIF],$A$4))</f>
        <v>0</v>
      </c>
      <c r="O14" s="8">
        <f>SUMPRODUCT(SUMIFS(AssessedValuation[100% Railroads],AssessedValuation[Dist],$C14:$E14,AssessedValuation[Tif_NonTIF],$A$4))</f>
        <v>0</v>
      </c>
      <c r="P14" s="8">
        <f>SUMPRODUCT(SUMIFS(AssessedValuation[100% Utilities],AssessedValuation[Dist],$C14:$E14,AssessedValuation[Tif_NonTIF],$A$4))</f>
        <v>0</v>
      </c>
      <c r="Q14" s="8">
        <f>SUMPRODUCT(SUMIFS(AssessedValuation[100% Other],AssessedValuation[Dist],$C14:$E14,AssessedValuation[Tif_NonTIF],$A$4))</f>
        <v>0</v>
      </c>
      <c r="R14" s="8">
        <f>SUMPRODUCT(SUMIFS(AssessedValuation[100% Gross],AssessedValuation[Dist],$C14:$E14,AssessedValuation[Tif_NonTIF],$A$4))</f>
        <v>2502225</v>
      </c>
      <c r="S14" s="8">
        <f>SUMPRODUCT(SUMIFS(AssessedValuation[100% Military Exempt],AssessedValuation[Dist],$C14:$E14,AssessedValuation[Tif_NonTIF],$A$4))</f>
        <v>0</v>
      </c>
      <c r="T14" s="8">
        <f>SUMPRODUCT(SUMIFS(AssessedValuation[100% Net],AssessedValuation[Dist],$C14:$E14,AssessedValuation[Tif_NonTIF],$A$4))</f>
        <v>2502225</v>
      </c>
      <c r="U14" s="8">
        <f>SUMPRODUCT(SUMIFS(AssessedValuation[100% Gas &amp; Elec Utilities],AssessedValuation[Dist],$C14:$E14,AssessedValuation[Tif_NonTIF],$A$4))</f>
        <v>0</v>
      </c>
      <c r="V14" s="8">
        <f t="shared" si="0"/>
        <v>2502225</v>
      </c>
    </row>
    <row r="15" spans="1:22" x14ac:dyDescent="0.25">
      <c r="A15">
        <f>'Assessed Non-TIF_Combined'!A15</f>
        <v>2024</v>
      </c>
      <c r="B15" t="str">
        <f>'Assessed Non-TIF_Combined'!B15</f>
        <v>07</v>
      </c>
      <c r="C15" t="str">
        <f>'Assessed Non-TIF_Combined'!C15</f>
        <v>0108</v>
      </c>
      <c r="D15" t="str">
        <f>'Assessed Non-TIF_Combined'!D15</f>
        <v/>
      </c>
      <c r="E15" t="str">
        <f>'Assessed Non-TIF_Combined'!E15</f>
        <v/>
      </c>
      <c r="F15" t="str">
        <f>'Assessed Non-TIF_Combined'!F15</f>
        <v>0108</v>
      </c>
      <c r="G15" t="str">
        <f>'Assessed Non-TIF_Combined'!G15</f>
        <v>Alden</v>
      </c>
      <c r="H15" s="8">
        <f>SUMPRODUCT(SUMIFS(AssessedValuation[100% Residential],AssessedValuation[Dist],$C15:$E15,AssessedValuation[Tif_NonTIF],$A$4))</f>
        <v>0</v>
      </c>
      <c r="I15" s="8">
        <f>SUMPRODUCT(SUMIFS(AssessedValuation[100% Ag Land],AssessedValuation[Dist],$C15:$E15,AssessedValuation[Tif_NonTIF],$A$4))</f>
        <v>0</v>
      </c>
      <c r="J15" s="8">
        <f>SUMPRODUCT(SUMIFS(AssessedValuation[100% Ag Building],AssessedValuation[Dist],$C15:$E15,AssessedValuation[Tif_NonTIF],$A$4))</f>
        <v>0</v>
      </c>
      <c r="K15" s="8">
        <f>SUMPRODUCT(SUMIFS(AssessedValuation[100% Commercial],AssessedValuation[Dist],$C15:$E15,AssessedValuation[Tif_NonTIF],$A$4))</f>
        <v>0</v>
      </c>
      <c r="L15" s="8">
        <f>SUMPRODUCT(SUMIFS(AssessedValuation[100% Industrial],AssessedValuation[Dist],$C15:$E15,AssessedValuation[Tif_NonTIF],$A$4))</f>
        <v>0</v>
      </c>
      <c r="M15" s="8">
        <f>SUMPRODUCT(SUMIFS(AssessedValuation[100% Reserved],AssessedValuation[Dist],$C15:$E15,AssessedValuation[Tif_NonTIF],$A$4))</f>
        <v>0</v>
      </c>
      <c r="N15" s="8">
        <f>SUMPRODUCT(SUMIFS(AssessedValuation[100% Reserved3],AssessedValuation[Dist],$C15,AssessedValuation[Tif_NonTIF],$A$4))</f>
        <v>0</v>
      </c>
      <c r="O15" s="8">
        <f>SUMPRODUCT(SUMIFS(AssessedValuation[100% Railroads],AssessedValuation[Dist],$C15:$E15,AssessedValuation[Tif_NonTIF],$A$4))</f>
        <v>0</v>
      </c>
      <c r="P15" s="8">
        <f>SUMPRODUCT(SUMIFS(AssessedValuation[100% Utilities],AssessedValuation[Dist],$C15:$E15,AssessedValuation[Tif_NonTIF],$A$4))</f>
        <v>0</v>
      </c>
      <c r="Q15" s="8">
        <f>SUMPRODUCT(SUMIFS(AssessedValuation[100% Other],AssessedValuation[Dist],$C15:$E15,AssessedValuation[Tif_NonTIF],$A$4))</f>
        <v>0</v>
      </c>
      <c r="R15" s="8">
        <f>SUMPRODUCT(SUMIFS(AssessedValuation[100% Gross],AssessedValuation[Dist],$C15:$E15,AssessedValuation[Tif_NonTIF],$A$4))</f>
        <v>0</v>
      </c>
      <c r="S15" s="8">
        <f>SUMPRODUCT(SUMIFS(AssessedValuation[100% Military Exempt],AssessedValuation[Dist],$C15:$E15,AssessedValuation[Tif_NonTIF],$A$4))</f>
        <v>0</v>
      </c>
      <c r="T15" s="8">
        <f>SUMPRODUCT(SUMIFS(AssessedValuation[100% Net],AssessedValuation[Dist],$C15:$E15,AssessedValuation[Tif_NonTIF],$A$4))</f>
        <v>0</v>
      </c>
      <c r="U15" s="8">
        <f>SUMPRODUCT(SUMIFS(AssessedValuation[100% Gas &amp; Elec Utilities],AssessedValuation[Dist],$C15:$E15,AssessedValuation[Tif_NonTIF],$A$4))</f>
        <v>0</v>
      </c>
      <c r="V15" s="8">
        <f t="shared" si="0"/>
        <v>0</v>
      </c>
    </row>
    <row r="16" spans="1:22" x14ac:dyDescent="0.25">
      <c r="A16">
        <f>'Assessed Non-TIF_Combined'!A16</f>
        <v>2024</v>
      </c>
      <c r="B16" t="str">
        <f>'Assessed Non-TIF_Combined'!B16</f>
        <v>05</v>
      </c>
      <c r="C16" t="str">
        <f>'Assessed Non-TIF_Combined'!C16</f>
        <v>0126</v>
      </c>
      <c r="D16" t="str">
        <f>'Assessed Non-TIF_Combined'!D16</f>
        <v>6417</v>
      </c>
      <c r="E16" t="str">
        <f>'Assessed Non-TIF_Combined'!E16</f>
        <v>3897</v>
      </c>
      <c r="F16" t="str">
        <f>'Assessed Non-TIF_Combined'!F16</f>
        <v>0126</v>
      </c>
      <c r="G16" t="str">
        <f>'Assessed Non-TIF_Combined'!G16</f>
        <v>Algona</v>
      </c>
      <c r="H16" s="8">
        <f>SUMPRODUCT(SUMIFS(AssessedValuation[100% Residential],AssessedValuation[Dist],$C16:$E16,AssessedValuation[Tif_NonTIF],$A$4))</f>
        <v>15013432</v>
      </c>
      <c r="I16" s="8">
        <f>SUMPRODUCT(SUMIFS(AssessedValuation[100% Ag Land],AssessedValuation[Dist],$C16:$E16,AssessedValuation[Tif_NonTIF],$A$4))</f>
        <v>39801</v>
      </c>
      <c r="J16" s="8">
        <f>SUMPRODUCT(SUMIFS(AssessedValuation[100% Ag Building],AssessedValuation[Dist],$C16:$E16,AssessedValuation[Tif_NonTIF],$A$4))</f>
        <v>0</v>
      </c>
      <c r="K16" s="8">
        <f>SUMPRODUCT(SUMIFS(AssessedValuation[100% Commercial],AssessedValuation[Dist],$C16:$E16,AssessedValuation[Tif_NonTIF],$A$4))</f>
        <v>12251246</v>
      </c>
      <c r="L16" s="8">
        <f>SUMPRODUCT(SUMIFS(AssessedValuation[100% Industrial],AssessedValuation[Dist],$C16:$E16,AssessedValuation[Tif_NonTIF],$A$4))</f>
        <v>0</v>
      </c>
      <c r="M16" s="8">
        <f>SUMPRODUCT(SUMIFS(AssessedValuation[100% Reserved],AssessedValuation[Dist],$C16:$E16,AssessedValuation[Tif_NonTIF],$A$4))</f>
        <v>0</v>
      </c>
      <c r="N16" s="8">
        <f>SUMPRODUCT(SUMIFS(AssessedValuation[100% Reserved3],AssessedValuation[Dist],$C16,AssessedValuation[Tif_NonTIF],$A$4))</f>
        <v>0</v>
      </c>
      <c r="O16" s="8">
        <f>SUMPRODUCT(SUMIFS(AssessedValuation[100% Railroads],AssessedValuation[Dist],$C16:$E16,AssessedValuation[Tif_NonTIF],$A$4))</f>
        <v>0</v>
      </c>
      <c r="P16" s="8">
        <f>SUMPRODUCT(SUMIFS(AssessedValuation[100% Utilities],AssessedValuation[Dist],$C16:$E16,AssessedValuation[Tif_NonTIF],$A$4))</f>
        <v>0</v>
      </c>
      <c r="Q16" s="8">
        <f>SUMPRODUCT(SUMIFS(AssessedValuation[100% Other],AssessedValuation[Dist],$C16:$E16,AssessedValuation[Tif_NonTIF],$A$4))</f>
        <v>0</v>
      </c>
      <c r="R16" s="8">
        <f>SUMPRODUCT(SUMIFS(AssessedValuation[100% Gross],AssessedValuation[Dist],$C16:$E16,AssessedValuation[Tif_NonTIF],$A$4))</f>
        <v>27304479</v>
      </c>
      <c r="S16" s="8">
        <f>SUMPRODUCT(SUMIFS(AssessedValuation[100% Military Exempt],AssessedValuation[Dist],$C16:$E16,AssessedValuation[Tif_NonTIF],$A$4))</f>
        <v>0</v>
      </c>
      <c r="T16" s="8">
        <f>SUMPRODUCT(SUMIFS(AssessedValuation[100% Net],AssessedValuation[Dist],$C16:$E16,AssessedValuation[Tif_NonTIF],$A$4))</f>
        <v>27304479</v>
      </c>
      <c r="U16" s="8">
        <f>SUMPRODUCT(SUMIFS(AssessedValuation[100% Gas &amp; Elec Utilities],AssessedValuation[Dist],$C16:$E16,AssessedValuation[Tif_NonTIF],$A$4))</f>
        <v>0</v>
      </c>
      <c r="V16" s="8">
        <f t="shared" si="0"/>
        <v>27304479</v>
      </c>
    </row>
    <row r="17" spans="1:22" x14ac:dyDescent="0.25">
      <c r="A17">
        <f>'Assessed Non-TIF_Combined'!A17</f>
        <v>2024</v>
      </c>
      <c r="B17" t="str">
        <f>'Assessed Non-TIF_Combined'!B17</f>
        <v>01</v>
      </c>
      <c r="C17" t="str">
        <f>'Assessed Non-TIF_Combined'!C17</f>
        <v>0135</v>
      </c>
      <c r="D17" t="str">
        <f>'Assessed Non-TIF_Combined'!D17</f>
        <v/>
      </c>
      <c r="E17" t="str">
        <f>'Assessed Non-TIF_Combined'!E17</f>
        <v/>
      </c>
      <c r="F17" t="str">
        <f>'Assessed Non-TIF_Combined'!F17</f>
        <v>0135</v>
      </c>
      <c r="G17" t="str">
        <f>'Assessed Non-TIF_Combined'!G17</f>
        <v>Allamakee</v>
      </c>
      <c r="H17" s="8">
        <f>SUMPRODUCT(SUMIFS(AssessedValuation[100% Residential],AssessedValuation[Dist],$C17:$E17,AssessedValuation[Tif_NonTIF],$A$4))</f>
        <v>29604684</v>
      </c>
      <c r="I17" s="8">
        <f>SUMPRODUCT(SUMIFS(AssessedValuation[100% Ag Land],AssessedValuation[Dist],$C17:$E17,AssessedValuation[Tif_NonTIF],$A$4))</f>
        <v>35101</v>
      </c>
      <c r="J17" s="8">
        <f>SUMPRODUCT(SUMIFS(AssessedValuation[100% Ag Building],AssessedValuation[Dist],$C17:$E17,AssessedValuation[Tif_NonTIF],$A$4))</f>
        <v>0</v>
      </c>
      <c r="K17" s="8">
        <f>SUMPRODUCT(SUMIFS(AssessedValuation[100% Commercial],AssessedValuation[Dist],$C17:$E17,AssessedValuation[Tif_NonTIF],$A$4))</f>
        <v>9552766</v>
      </c>
      <c r="L17" s="8">
        <f>SUMPRODUCT(SUMIFS(AssessedValuation[100% Industrial],AssessedValuation[Dist],$C17:$E17,AssessedValuation[Tif_NonTIF],$A$4))</f>
        <v>1796888</v>
      </c>
      <c r="M17" s="8">
        <f>SUMPRODUCT(SUMIFS(AssessedValuation[100% Reserved],AssessedValuation[Dist],$C17:$E17,AssessedValuation[Tif_NonTIF],$A$4))</f>
        <v>0</v>
      </c>
      <c r="N17" s="8">
        <f>SUMPRODUCT(SUMIFS(AssessedValuation[100% Reserved3],AssessedValuation[Dist],$C17,AssessedValuation[Tif_NonTIF],$A$4))</f>
        <v>0</v>
      </c>
      <c r="O17" s="8">
        <f>SUMPRODUCT(SUMIFS(AssessedValuation[100% Railroads],AssessedValuation[Dist],$C17:$E17,AssessedValuation[Tif_NonTIF],$A$4))</f>
        <v>0</v>
      </c>
      <c r="P17" s="8">
        <f>SUMPRODUCT(SUMIFS(AssessedValuation[100% Utilities],AssessedValuation[Dist],$C17:$E17,AssessedValuation[Tif_NonTIF],$A$4))</f>
        <v>0</v>
      </c>
      <c r="Q17" s="8">
        <f>SUMPRODUCT(SUMIFS(AssessedValuation[100% Other],AssessedValuation[Dist],$C17:$E17,AssessedValuation[Tif_NonTIF],$A$4))</f>
        <v>0</v>
      </c>
      <c r="R17" s="8">
        <f>SUMPRODUCT(SUMIFS(AssessedValuation[100% Gross],AssessedValuation[Dist],$C17:$E17,AssessedValuation[Tif_NonTIF],$A$4))</f>
        <v>40989439</v>
      </c>
      <c r="S17" s="8">
        <f>SUMPRODUCT(SUMIFS(AssessedValuation[100% Military Exempt],AssessedValuation[Dist],$C17:$E17,AssessedValuation[Tif_NonTIF],$A$4))</f>
        <v>0</v>
      </c>
      <c r="T17" s="8">
        <f>SUMPRODUCT(SUMIFS(AssessedValuation[100% Net],AssessedValuation[Dist],$C17:$E17,AssessedValuation[Tif_NonTIF],$A$4))</f>
        <v>40989439</v>
      </c>
      <c r="U17" s="8">
        <f>SUMPRODUCT(SUMIFS(AssessedValuation[100% Gas &amp; Elec Utilities],AssessedValuation[Dist],$C17:$E17,AssessedValuation[Tif_NonTIF],$A$4))</f>
        <v>0</v>
      </c>
      <c r="V17" s="8">
        <f t="shared" si="0"/>
        <v>40989439</v>
      </c>
    </row>
    <row r="18" spans="1:22" x14ac:dyDescent="0.25">
      <c r="A18">
        <f>'Assessed Non-TIF_Combined'!A18</f>
        <v>2024</v>
      </c>
      <c r="B18" t="str">
        <f>'Assessed Non-TIF_Combined'!B18</f>
        <v>05</v>
      </c>
      <c r="C18" t="str">
        <f>'Assessed Non-TIF_Combined'!C18</f>
        <v>0171</v>
      </c>
      <c r="D18" t="str">
        <f>'Assessed Non-TIF_Combined'!D18</f>
        <v/>
      </c>
      <c r="E18" t="str">
        <f>'Assessed Non-TIF_Combined'!E18</f>
        <v/>
      </c>
      <c r="F18" t="str">
        <f>'Assessed Non-TIF_Combined'!F18</f>
        <v>0171</v>
      </c>
      <c r="G18" t="str">
        <f>'Assessed Non-TIF_Combined'!G18</f>
        <v>Alta-Aurelia</v>
      </c>
      <c r="H18" s="8">
        <f>SUMPRODUCT(SUMIFS(AssessedValuation[100% Residential],AssessedValuation[Dist],$C18:$E18,AssessedValuation[Tif_NonTIF],$A$4))</f>
        <v>0</v>
      </c>
      <c r="I18" s="8">
        <f>SUMPRODUCT(SUMIFS(AssessedValuation[100% Ag Land],AssessedValuation[Dist],$C18:$E18,AssessedValuation[Tif_NonTIF],$A$4))</f>
        <v>0</v>
      </c>
      <c r="J18" s="8">
        <f>SUMPRODUCT(SUMIFS(AssessedValuation[100% Ag Building],AssessedValuation[Dist],$C18:$E18,AssessedValuation[Tif_NonTIF],$A$4))</f>
        <v>0</v>
      </c>
      <c r="K18" s="8">
        <f>SUMPRODUCT(SUMIFS(AssessedValuation[100% Commercial],AssessedValuation[Dist],$C18:$E18,AssessedValuation[Tif_NonTIF],$A$4))</f>
        <v>0</v>
      </c>
      <c r="L18" s="8">
        <f>SUMPRODUCT(SUMIFS(AssessedValuation[100% Industrial],AssessedValuation[Dist],$C18:$E18,AssessedValuation[Tif_NonTIF],$A$4))</f>
        <v>0</v>
      </c>
      <c r="M18" s="8">
        <f>SUMPRODUCT(SUMIFS(AssessedValuation[100% Reserved],AssessedValuation[Dist],$C18:$E18,AssessedValuation[Tif_NonTIF],$A$4))</f>
        <v>0</v>
      </c>
      <c r="N18" s="8">
        <f>SUMPRODUCT(SUMIFS(AssessedValuation[100% Reserved3],AssessedValuation[Dist],$C18,AssessedValuation[Tif_NonTIF],$A$4))</f>
        <v>0</v>
      </c>
      <c r="O18" s="8">
        <f>SUMPRODUCT(SUMIFS(AssessedValuation[100% Railroads],AssessedValuation[Dist],$C18:$E18,AssessedValuation[Tif_NonTIF],$A$4))</f>
        <v>0</v>
      </c>
      <c r="P18" s="8">
        <f>SUMPRODUCT(SUMIFS(AssessedValuation[100% Utilities],AssessedValuation[Dist],$C18:$E18,AssessedValuation[Tif_NonTIF],$A$4))</f>
        <v>0</v>
      </c>
      <c r="Q18" s="8">
        <f>SUMPRODUCT(SUMIFS(AssessedValuation[100% Other],AssessedValuation[Dist],$C18:$E18,AssessedValuation[Tif_NonTIF],$A$4))</f>
        <v>0</v>
      </c>
      <c r="R18" s="8">
        <f>SUMPRODUCT(SUMIFS(AssessedValuation[100% Gross],AssessedValuation[Dist],$C18:$E18,AssessedValuation[Tif_NonTIF],$A$4))</f>
        <v>0</v>
      </c>
      <c r="S18" s="8">
        <f>SUMPRODUCT(SUMIFS(AssessedValuation[100% Military Exempt],AssessedValuation[Dist],$C18:$E18,AssessedValuation[Tif_NonTIF],$A$4))</f>
        <v>0</v>
      </c>
      <c r="T18" s="8">
        <f>SUMPRODUCT(SUMIFS(AssessedValuation[100% Net],AssessedValuation[Dist],$C18:$E18,AssessedValuation[Tif_NonTIF],$A$4))</f>
        <v>0</v>
      </c>
      <c r="U18" s="8">
        <f>SUMPRODUCT(SUMIFS(AssessedValuation[100% Gas &amp; Elec Utilities],AssessedValuation[Dist],$C18:$E18,AssessedValuation[Tif_NonTIF],$A$4))</f>
        <v>0</v>
      </c>
      <c r="V18" s="8">
        <f t="shared" si="0"/>
        <v>0</v>
      </c>
    </row>
    <row r="19" spans="1:22" x14ac:dyDescent="0.25">
      <c r="A19">
        <f>'Assessed Non-TIF_Combined'!A19</f>
        <v>2024</v>
      </c>
      <c r="B19" t="str">
        <f>'Assessed Non-TIF_Combined'!B19</f>
        <v>11</v>
      </c>
      <c r="C19" t="str">
        <f>'Assessed Non-TIF_Combined'!C19</f>
        <v>0225</v>
      </c>
      <c r="D19" t="str">
        <f>'Assessed Non-TIF_Combined'!D19</f>
        <v/>
      </c>
      <c r="E19" t="str">
        <f>'Assessed Non-TIF_Combined'!E19</f>
        <v/>
      </c>
      <c r="F19" t="str">
        <f>'Assessed Non-TIF_Combined'!F19</f>
        <v>0225</v>
      </c>
      <c r="G19" t="str">
        <f>'Assessed Non-TIF_Combined'!G19</f>
        <v>Ames</v>
      </c>
      <c r="H19" s="8">
        <f>SUMPRODUCT(SUMIFS(AssessedValuation[100% Residential],AssessedValuation[Dist],$C19:$E19,AssessedValuation[Tif_NonTIF],$A$4))</f>
        <v>0</v>
      </c>
      <c r="I19" s="8">
        <f>SUMPRODUCT(SUMIFS(AssessedValuation[100% Ag Land],AssessedValuation[Dist],$C19:$E19,AssessedValuation[Tif_NonTIF],$A$4))</f>
        <v>0</v>
      </c>
      <c r="J19" s="8">
        <f>SUMPRODUCT(SUMIFS(AssessedValuation[100% Ag Building],AssessedValuation[Dist],$C19:$E19,AssessedValuation[Tif_NonTIF],$A$4))</f>
        <v>0</v>
      </c>
      <c r="K19" s="8">
        <f>SUMPRODUCT(SUMIFS(AssessedValuation[100% Commercial],AssessedValuation[Dist],$C19:$E19,AssessedValuation[Tif_NonTIF],$A$4))</f>
        <v>1249078</v>
      </c>
      <c r="L19" s="8">
        <f>SUMPRODUCT(SUMIFS(AssessedValuation[100% Industrial],AssessedValuation[Dist],$C19:$E19,AssessedValuation[Tif_NonTIF],$A$4))</f>
        <v>16426500</v>
      </c>
      <c r="M19" s="8">
        <f>SUMPRODUCT(SUMIFS(AssessedValuation[100% Reserved],AssessedValuation[Dist],$C19:$E19,AssessedValuation[Tif_NonTIF],$A$4))</f>
        <v>0</v>
      </c>
      <c r="N19" s="8">
        <f>SUMPRODUCT(SUMIFS(AssessedValuation[100% Reserved3],AssessedValuation[Dist],$C19,AssessedValuation[Tif_NonTIF],$A$4))</f>
        <v>0</v>
      </c>
      <c r="O19" s="8">
        <f>SUMPRODUCT(SUMIFS(AssessedValuation[100% Railroads],AssessedValuation[Dist],$C19:$E19,AssessedValuation[Tif_NonTIF],$A$4))</f>
        <v>0</v>
      </c>
      <c r="P19" s="8">
        <f>SUMPRODUCT(SUMIFS(AssessedValuation[100% Utilities],AssessedValuation[Dist],$C19:$E19,AssessedValuation[Tif_NonTIF],$A$4))</f>
        <v>0</v>
      </c>
      <c r="Q19" s="8">
        <f>SUMPRODUCT(SUMIFS(AssessedValuation[100% Other],AssessedValuation[Dist],$C19:$E19,AssessedValuation[Tif_NonTIF],$A$4))</f>
        <v>0</v>
      </c>
      <c r="R19" s="8">
        <f>SUMPRODUCT(SUMIFS(AssessedValuation[100% Gross],AssessedValuation[Dist],$C19:$E19,AssessedValuation[Tif_NonTIF],$A$4))</f>
        <v>17675578</v>
      </c>
      <c r="S19" s="8">
        <f>SUMPRODUCT(SUMIFS(AssessedValuation[100% Military Exempt],AssessedValuation[Dist],$C19:$E19,AssessedValuation[Tif_NonTIF],$A$4))</f>
        <v>0</v>
      </c>
      <c r="T19" s="8">
        <f>SUMPRODUCT(SUMIFS(AssessedValuation[100% Net],AssessedValuation[Dist],$C19:$E19,AssessedValuation[Tif_NonTIF],$A$4))</f>
        <v>17675578</v>
      </c>
      <c r="U19" s="8">
        <f>SUMPRODUCT(SUMIFS(AssessedValuation[100% Gas &amp; Elec Utilities],AssessedValuation[Dist],$C19:$E19,AssessedValuation[Tif_NonTIF],$A$4))</f>
        <v>0</v>
      </c>
      <c r="V19" s="8">
        <f t="shared" si="0"/>
        <v>17675578</v>
      </c>
    </row>
    <row r="20" spans="1:22" x14ac:dyDescent="0.25">
      <c r="A20">
        <f>'Assessed Non-TIF_Combined'!A20</f>
        <v>2024</v>
      </c>
      <c r="B20" t="str">
        <f>'Assessed Non-TIF_Combined'!B20</f>
        <v>10</v>
      </c>
      <c r="C20" t="str">
        <f>'Assessed Non-TIF_Combined'!C20</f>
        <v>0234</v>
      </c>
      <c r="D20" t="str">
        <f>'Assessed Non-TIF_Combined'!D20</f>
        <v/>
      </c>
      <c r="E20" t="str">
        <f>'Assessed Non-TIF_Combined'!E20</f>
        <v/>
      </c>
      <c r="F20" t="str">
        <f>'Assessed Non-TIF_Combined'!F20</f>
        <v>0234</v>
      </c>
      <c r="G20" t="str">
        <f>'Assessed Non-TIF_Combined'!G20</f>
        <v>Anamosa</v>
      </c>
      <c r="H20" s="8">
        <f>SUMPRODUCT(SUMIFS(AssessedValuation[100% Residential],AssessedValuation[Dist],$C20:$E20,AssessedValuation[Tif_NonTIF],$A$4))</f>
        <v>5808763</v>
      </c>
      <c r="I20" s="8">
        <f>SUMPRODUCT(SUMIFS(AssessedValuation[100% Ag Land],AssessedValuation[Dist],$C20:$E20,AssessedValuation[Tif_NonTIF],$A$4))</f>
        <v>0</v>
      </c>
      <c r="J20" s="8">
        <f>SUMPRODUCT(SUMIFS(AssessedValuation[100% Ag Building],AssessedValuation[Dist],$C20:$E20,AssessedValuation[Tif_NonTIF],$A$4))</f>
        <v>0</v>
      </c>
      <c r="K20" s="8">
        <f>SUMPRODUCT(SUMIFS(AssessedValuation[100% Commercial],AssessedValuation[Dist],$C20:$E20,AssessedValuation[Tif_NonTIF],$A$4))</f>
        <v>1129299</v>
      </c>
      <c r="L20" s="8">
        <f>SUMPRODUCT(SUMIFS(AssessedValuation[100% Industrial],AssessedValuation[Dist],$C20:$E20,AssessedValuation[Tif_NonTIF],$A$4))</f>
        <v>48004</v>
      </c>
      <c r="M20" s="8">
        <f>SUMPRODUCT(SUMIFS(AssessedValuation[100% Reserved],AssessedValuation[Dist],$C20:$E20,AssessedValuation[Tif_NonTIF],$A$4))</f>
        <v>0</v>
      </c>
      <c r="N20" s="8">
        <f>SUMPRODUCT(SUMIFS(AssessedValuation[100% Reserved3],AssessedValuation[Dist],$C20,AssessedValuation[Tif_NonTIF],$A$4))</f>
        <v>0</v>
      </c>
      <c r="O20" s="8">
        <f>SUMPRODUCT(SUMIFS(AssessedValuation[100% Railroads],AssessedValuation[Dist],$C20:$E20,AssessedValuation[Tif_NonTIF],$A$4))</f>
        <v>0</v>
      </c>
      <c r="P20" s="8">
        <f>SUMPRODUCT(SUMIFS(AssessedValuation[100% Utilities],AssessedValuation[Dist],$C20:$E20,AssessedValuation[Tif_NonTIF],$A$4))</f>
        <v>0</v>
      </c>
      <c r="Q20" s="8">
        <f>SUMPRODUCT(SUMIFS(AssessedValuation[100% Other],AssessedValuation[Dist],$C20:$E20,AssessedValuation[Tif_NonTIF],$A$4))</f>
        <v>0</v>
      </c>
      <c r="R20" s="8">
        <f>SUMPRODUCT(SUMIFS(AssessedValuation[100% Gross],AssessedValuation[Dist],$C20:$E20,AssessedValuation[Tif_NonTIF],$A$4))</f>
        <v>6986066</v>
      </c>
      <c r="S20" s="8">
        <f>SUMPRODUCT(SUMIFS(AssessedValuation[100% Military Exempt],AssessedValuation[Dist],$C20:$E20,AssessedValuation[Tif_NonTIF],$A$4))</f>
        <v>0</v>
      </c>
      <c r="T20" s="8">
        <f>SUMPRODUCT(SUMIFS(AssessedValuation[100% Net],AssessedValuation[Dist],$C20:$E20,AssessedValuation[Tif_NonTIF],$A$4))</f>
        <v>6986066</v>
      </c>
      <c r="U20" s="8">
        <f>SUMPRODUCT(SUMIFS(AssessedValuation[100% Gas &amp; Elec Utilities],AssessedValuation[Dist],$C20:$E20,AssessedValuation[Tif_NonTIF],$A$4))</f>
        <v>0</v>
      </c>
      <c r="V20" s="8">
        <f t="shared" si="0"/>
        <v>6986066</v>
      </c>
    </row>
    <row r="21" spans="1:22" x14ac:dyDescent="0.25">
      <c r="A21">
        <f>'Assessed Non-TIF_Combined'!A21</f>
        <v>2024</v>
      </c>
      <c r="B21" t="str">
        <f>'Assessed Non-TIF_Combined'!B21</f>
        <v>09</v>
      </c>
      <c r="C21" t="str">
        <f>'Assessed Non-TIF_Combined'!C21</f>
        <v>0243</v>
      </c>
      <c r="D21" t="str">
        <f>'Assessed Non-TIF_Combined'!D21</f>
        <v/>
      </c>
      <c r="E21" t="str">
        <f>'Assessed Non-TIF_Combined'!E21</f>
        <v/>
      </c>
      <c r="F21" t="str">
        <f>'Assessed Non-TIF_Combined'!F21</f>
        <v>0243</v>
      </c>
      <c r="G21" t="str">
        <f>'Assessed Non-TIF_Combined'!G21</f>
        <v>Andrew</v>
      </c>
      <c r="H21" s="8">
        <f>SUMPRODUCT(SUMIFS(AssessedValuation[100% Residential],AssessedValuation[Dist],$C21:$E21,AssessedValuation[Tif_NonTIF],$A$4))</f>
        <v>0</v>
      </c>
      <c r="I21" s="8">
        <f>SUMPRODUCT(SUMIFS(AssessedValuation[100% Ag Land],AssessedValuation[Dist],$C21:$E21,AssessedValuation[Tif_NonTIF],$A$4))</f>
        <v>0</v>
      </c>
      <c r="J21" s="8">
        <f>SUMPRODUCT(SUMIFS(AssessedValuation[100% Ag Building],AssessedValuation[Dist],$C21:$E21,AssessedValuation[Tif_NonTIF],$A$4))</f>
        <v>0</v>
      </c>
      <c r="K21" s="8">
        <f>SUMPRODUCT(SUMIFS(AssessedValuation[100% Commercial],AssessedValuation[Dist],$C21:$E21,AssessedValuation[Tif_NonTIF],$A$4))</f>
        <v>0</v>
      </c>
      <c r="L21" s="8">
        <f>SUMPRODUCT(SUMIFS(AssessedValuation[100% Industrial],AssessedValuation[Dist],$C21:$E21,AssessedValuation[Tif_NonTIF],$A$4))</f>
        <v>0</v>
      </c>
      <c r="M21" s="8">
        <f>SUMPRODUCT(SUMIFS(AssessedValuation[100% Reserved],AssessedValuation[Dist],$C21:$E21,AssessedValuation[Tif_NonTIF],$A$4))</f>
        <v>0</v>
      </c>
      <c r="N21" s="8">
        <f>SUMPRODUCT(SUMIFS(AssessedValuation[100% Reserved3],AssessedValuation[Dist],$C21,AssessedValuation[Tif_NonTIF],$A$4))</f>
        <v>0</v>
      </c>
      <c r="O21" s="8">
        <f>SUMPRODUCT(SUMIFS(AssessedValuation[100% Railroads],AssessedValuation[Dist],$C21:$E21,AssessedValuation[Tif_NonTIF],$A$4))</f>
        <v>0</v>
      </c>
      <c r="P21" s="8">
        <f>SUMPRODUCT(SUMIFS(AssessedValuation[100% Utilities],AssessedValuation[Dist],$C21:$E21,AssessedValuation[Tif_NonTIF],$A$4))</f>
        <v>0</v>
      </c>
      <c r="Q21" s="8">
        <f>SUMPRODUCT(SUMIFS(AssessedValuation[100% Other],AssessedValuation[Dist],$C21:$E21,AssessedValuation[Tif_NonTIF],$A$4))</f>
        <v>0</v>
      </c>
      <c r="R21" s="8">
        <f>SUMPRODUCT(SUMIFS(AssessedValuation[100% Gross],AssessedValuation[Dist],$C21:$E21,AssessedValuation[Tif_NonTIF],$A$4))</f>
        <v>0</v>
      </c>
      <c r="S21" s="8">
        <f>SUMPRODUCT(SUMIFS(AssessedValuation[100% Military Exempt],AssessedValuation[Dist],$C21:$E21,AssessedValuation[Tif_NonTIF],$A$4))</f>
        <v>0</v>
      </c>
      <c r="T21" s="8">
        <f>SUMPRODUCT(SUMIFS(AssessedValuation[100% Net],AssessedValuation[Dist],$C21:$E21,AssessedValuation[Tif_NonTIF],$A$4))</f>
        <v>0</v>
      </c>
      <c r="U21" s="8">
        <f>SUMPRODUCT(SUMIFS(AssessedValuation[100% Gas &amp; Elec Utilities],AssessedValuation[Dist],$C21:$E21,AssessedValuation[Tif_NonTIF],$A$4))</f>
        <v>0</v>
      </c>
      <c r="V21" s="8">
        <f t="shared" si="0"/>
        <v>0</v>
      </c>
    </row>
    <row r="22" spans="1:22" x14ac:dyDescent="0.25">
      <c r="A22">
        <f>'Assessed Non-TIF_Combined'!A22</f>
        <v>2024</v>
      </c>
      <c r="B22" t="str">
        <f>'Assessed Non-TIF_Combined'!B22</f>
        <v>11</v>
      </c>
      <c r="C22" t="str">
        <f>'Assessed Non-TIF_Combined'!C22</f>
        <v>0261</v>
      </c>
      <c r="D22" t="str">
        <f>'Assessed Non-TIF_Combined'!D22</f>
        <v/>
      </c>
      <c r="E22" t="str">
        <f>'Assessed Non-TIF_Combined'!E22</f>
        <v/>
      </c>
      <c r="F22" t="str">
        <f>'Assessed Non-TIF_Combined'!F22</f>
        <v>0261</v>
      </c>
      <c r="G22" t="str">
        <f>'Assessed Non-TIF_Combined'!G22</f>
        <v>Ankeny</v>
      </c>
      <c r="H22" s="8">
        <f>SUMPRODUCT(SUMIFS(AssessedValuation[100% Residential],AssessedValuation[Dist],$C22:$E22,AssessedValuation[Tif_NonTIF],$A$4))</f>
        <v>148918355</v>
      </c>
      <c r="I22" s="8">
        <f>SUMPRODUCT(SUMIFS(AssessedValuation[100% Ag Land],AssessedValuation[Dist],$C22:$E22,AssessedValuation[Tif_NonTIF],$A$4))</f>
        <v>0</v>
      </c>
      <c r="J22" s="8">
        <f>SUMPRODUCT(SUMIFS(AssessedValuation[100% Ag Building],AssessedValuation[Dist],$C22:$E22,AssessedValuation[Tif_NonTIF],$A$4))</f>
        <v>0</v>
      </c>
      <c r="K22" s="8">
        <f>SUMPRODUCT(SUMIFS(AssessedValuation[100% Commercial],AssessedValuation[Dist],$C22:$E22,AssessedValuation[Tif_NonTIF],$A$4))</f>
        <v>145863415</v>
      </c>
      <c r="L22" s="8">
        <f>SUMPRODUCT(SUMIFS(AssessedValuation[100% Industrial],AssessedValuation[Dist],$C22:$E22,AssessedValuation[Tif_NonTIF],$A$4))</f>
        <v>35510141</v>
      </c>
      <c r="M22" s="8">
        <f>SUMPRODUCT(SUMIFS(AssessedValuation[100% Reserved],AssessedValuation[Dist],$C22:$E22,AssessedValuation[Tif_NonTIF],$A$4))</f>
        <v>0</v>
      </c>
      <c r="N22" s="8">
        <f>SUMPRODUCT(SUMIFS(AssessedValuation[100% Reserved3],AssessedValuation[Dist],$C22,AssessedValuation[Tif_NonTIF],$A$4))</f>
        <v>0</v>
      </c>
      <c r="O22" s="8">
        <f>SUMPRODUCT(SUMIFS(AssessedValuation[100% Railroads],AssessedValuation[Dist],$C22:$E22,AssessedValuation[Tif_NonTIF],$A$4))</f>
        <v>0</v>
      </c>
      <c r="P22" s="8">
        <f>SUMPRODUCT(SUMIFS(AssessedValuation[100% Utilities],AssessedValuation[Dist],$C22:$E22,AssessedValuation[Tif_NonTIF],$A$4))</f>
        <v>0</v>
      </c>
      <c r="Q22" s="8">
        <f>SUMPRODUCT(SUMIFS(AssessedValuation[100% Other],AssessedValuation[Dist],$C22:$E22,AssessedValuation[Tif_NonTIF],$A$4))</f>
        <v>0</v>
      </c>
      <c r="R22" s="8">
        <f>SUMPRODUCT(SUMIFS(AssessedValuation[100% Gross],AssessedValuation[Dist],$C22:$E22,AssessedValuation[Tif_NonTIF],$A$4))</f>
        <v>330291911</v>
      </c>
      <c r="S22" s="8">
        <f>SUMPRODUCT(SUMIFS(AssessedValuation[100% Military Exempt],AssessedValuation[Dist],$C22:$E22,AssessedValuation[Tif_NonTIF],$A$4))</f>
        <v>0</v>
      </c>
      <c r="T22" s="8">
        <f>SUMPRODUCT(SUMIFS(AssessedValuation[100% Net],AssessedValuation[Dist],$C22:$E22,AssessedValuation[Tif_NonTIF],$A$4))</f>
        <v>330291911</v>
      </c>
      <c r="U22" s="8">
        <f>SUMPRODUCT(SUMIFS(AssessedValuation[100% Gas &amp; Elec Utilities],AssessedValuation[Dist],$C22:$E22,AssessedValuation[Tif_NonTIF],$A$4))</f>
        <v>0</v>
      </c>
      <c r="V22" s="8">
        <f t="shared" si="0"/>
        <v>330291911</v>
      </c>
    </row>
    <row r="23" spans="1:22" x14ac:dyDescent="0.25">
      <c r="A23">
        <f>'Assessed Non-TIF_Combined'!A23</f>
        <v>2024</v>
      </c>
      <c r="B23" t="str">
        <f>'Assessed Non-TIF_Combined'!B23</f>
        <v>07</v>
      </c>
      <c r="C23" t="str">
        <f>'Assessed Non-TIF_Combined'!C23</f>
        <v>0279</v>
      </c>
      <c r="D23" t="str">
        <f>'Assessed Non-TIF_Combined'!D23</f>
        <v/>
      </c>
      <c r="E23" t="str">
        <f>'Assessed Non-TIF_Combined'!E23</f>
        <v/>
      </c>
      <c r="F23" t="str">
        <f>'Assessed Non-TIF_Combined'!F23</f>
        <v>0279</v>
      </c>
      <c r="G23" t="str">
        <f>'Assessed Non-TIF_Combined'!G23</f>
        <v>Aplington-Parkersburg</v>
      </c>
      <c r="H23" s="8">
        <f>SUMPRODUCT(SUMIFS(AssessedValuation[100% Residential],AssessedValuation[Dist],$C23:$E23,AssessedValuation[Tif_NonTIF],$A$4))</f>
        <v>11033211</v>
      </c>
      <c r="I23" s="8">
        <f>SUMPRODUCT(SUMIFS(AssessedValuation[100% Ag Land],AssessedValuation[Dist],$C23:$E23,AssessedValuation[Tif_NonTIF],$A$4))</f>
        <v>0</v>
      </c>
      <c r="J23" s="8">
        <f>SUMPRODUCT(SUMIFS(AssessedValuation[100% Ag Building],AssessedValuation[Dist],$C23:$E23,AssessedValuation[Tif_NonTIF],$A$4))</f>
        <v>0</v>
      </c>
      <c r="K23" s="8">
        <f>SUMPRODUCT(SUMIFS(AssessedValuation[100% Commercial],AssessedValuation[Dist],$C23:$E23,AssessedValuation[Tif_NonTIF],$A$4))</f>
        <v>4888574</v>
      </c>
      <c r="L23" s="8">
        <f>SUMPRODUCT(SUMIFS(AssessedValuation[100% Industrial],AssessedValuation[Dist],$C23:$E23,AssessedValuation[Tif_NonTIF],$A$4))</f>
        <v>5753996</v>
      </c>
      <c r="M23" s="8">
        <f>SUMPRODUCT(SUMIFS(AssessedValuation[100% Reserved],AssessedValuation[Dist],$C23:$E23,AssessedValuation[Tif_NonTIF],$A$4))</f>
        <v>0</v>
      </c>
      <c r="N23" s="8">
        <f>SUMPRODUCT(SUMIFS(AssessedValuation[100% Reserved3],AssessedValuation[Dist],$C23,AssessedValuation[Tif_NonTIF],$A$4))</f>
        <v>0</v>
      </c>
      <c r="O23" s="8">
        <f>SUMPRODUCT(SUMIFS(AssessedValuation[100% Railroads],AssessedValuation[Dist],$C23:$E23,AssessedValuation[Tif_NonTIF],$A$4))</f>
        <v>0</v>
      </c>
      <c r="P23" s="8">
        <f>SUMPRODUCT(SUMIFS(AssessedValuation[100% Utilities],AssessedValuation[Dist],$C23:$E23,AssessedValuation[Tif_NonTIF],$A$4))</f>
        <v>0</v>
      </c>
      <c r="Q23" s="8">
        <f>SUMPRODUCT(SUMIFS(AssessedValuation[100% Other],AssessedValuation[Dist],$C23:$E23,AssessedValuation[Tif_NonTIF],$A$4))</f>
        <v>0</v>
      </c>
      <c r="R23" s="8">
        <f>SUMPRODUCT(SUMIFS(AssessedValuation[100% Gross],AssessedValuation[Dist],$C23:$E23,AssessedValuation[Tif_NonTIF],$A$4))</f>
        <v>21675781</v>
      </c>
      <c r="S23" s="8">
        <f>SUMPRODUCT(SUMIFS(AssessedValuation[100% Military Exempt],AssessedValuation[Dist],$C23:$E23,AssessedValuation[Tif_NonTIF],$A$4))</f>
        <v>0</v>
      </c>
      <c r="T23" s="8">
        <f>SUMPRODUCT(SUMIFS(AssessedValuation[100% Net],AssessedValuation[Dist],$C23:$E23,AssessedValuation[Tif_NonTIF],$A$4))</f>
        <v>21675781</v>
      </c>
      <c r="U23" s="8">
        <f>SUMPRODUCT(SUMIFS(AssessedValuation[100% Gas &amp; Elec Utilities],AssessedValuation[Dist],$C23:$E23,AssessedValuation[Tif_NonTIF],$A$4))</f>
        <v>0</v>
      </c>
      <c r="V23" s="8">
        <f t="shared" si="0"/>
        <v>21675781</v>
      </c>
    </row>
    <row r="24" spans="1:22" x14ac:dyDescent="0.25">
      <c r="A24">
        <f>'Assessed Non-TIF_Combined'!A24</f>
        <v>2024</v>
      </c>
      <c r="B24" t="str">
        <f>'Assessed Non-TIF_Combined'!B24</f>
        <v>12</v>
      </c>
      <c r="C24" t="str">
        <f>'Assessed Non-TIF_Combined'!C24</f>
        <v>0355</v>
      </c>
      <c r="D24" t="str">
        <f>'Assessed Non-TIF_Combined'!D24</f>
        <v/>
      </c>
      <c r="E24" t="str">
        <f>'Assessed Non-TIF_Combined'!E24</f>
        <v/>
      </c>
      <c r="F24" t="str">
        <f>'Assessed Non-TIF_Combined'!F24</f>
        <v>0355</v>
      </c>
      <c r="G24" t="str">
        <f>'Assessed Non-TIF_Combined'!G24</f>
        <v>Ar-We-Va</v>
      </c>
      <c r="H24" s="8">
        <f>SUMPRODUCT(SUMIFS(AssessedValuation[100% Residential],AssessedValuation[Dist],$C24:$E24,AssessedValuation[Tif_NonTIF],$A$4))</f>
        <v>4074401</v>
      </c>
      <c r="I24" s="8">
        <f>SUMPRODUCT(SUMIFS(AssessedValuation[100% Ag Land],AssessedValuation[Dist],$C24:$E24,AssessedValuation[Tif_NonTIF],$A$4))</f>
        <v>0</v>
      </c>
      <c r="J24" s="8">
        <f>SUMPRODUCT(SUMIFS(AssessedValuation[100% Ag Building],AssessedValuation[Dist],$C24:$E24,AssessedValuation[Tif_NonTIF],$A$4))</f>
        <v>0</v>
      </c>
      <c r="K24" s="8">
        <f>SUMPRODUCT(SUMIFS(AssessedValuation[100% Commercial],AssessedValuation[Dist],$C24:$E24,AssessedValuation[Tif_NonTIF],$A$4))</f>
        <v>1087075</v>
      </c>
      <c r="L24" s="8">
        <f>SUMPRODUCT(SUMIFS(AssessedValuation[100% Industrial],AssessedValuation[Dist],$C24:$E24,AssessedValuation[Tif_NonTIF],$A$4))</f>
        <v>5597443</v>
      </c>
      <c r="M24" s="8">
        <f>SUMPRODUCT(SUMIFS(AssessedValuation[100% Reserved],AssessedValuation[Dist],$C24:$E24,AssessedValuation[Tif_NonTIF],$A$4))</f>
        <v>0</v>
      </c>
      <c r="N24" s="8">
        <f>SUMPRODUCT(SUMIFS(AssessedValuation[100% Reserved3],AssessedValuation[Dist],$C24,AssessedValuation[Tif_NonTIF],$A$4))</f>
        <v>0</v>
      </c>
      <c r="O24" s="8">
        <f>SUMPRODUCT(SUMIFS(AssessedValuation[100% Railroads],AssessedValuation[Dist],$C24:$E24,AssessedValuation[Tif_NonTIF],$A$4))</f>
        <v>0</v>
      </c>
      <c r="P24" s="8">
        <f>SUMPRODUCT(SUMIFS(AssessedValuation[100% Utilities],AssessedValuation[Dist],$C24:$E24,AssessedValuation[Tif_NonTIF],$A$4))</f>
        <v>0</v>
      </c>
      <c r="Q24" s="8">
        <f>SUMPRODUCT(SUMIFS(AssessedValuation[100% Other],AssessedValuation[Dist],$C24:$E24,AssessedValuation[Tif_NonTIF],$A$4))</f>
        <v>0</v>
      </c>
      <c r="R24" s="8">
        <f>SUMPRODUCT(SUMIFS(AssessedValuation[100% Gross],AssessedValuation[Dist],$C24:$E24,AssessedValuation[Tif_NonTIF],$A$4))</f>
        <v>10758919</v>
      </c>
      <c r="S24" s="8">
        <f>SUMPRODUCT(SUMIFS(AssessedValuation[100% Military Exempt],AssessedValuation[Dist],$C24:$E24,AssessedValuation[Tif_NonTIF],$A$4))</f>
        <v>0</v>
      </c>
      <c r="T24" s="8">
        <f>SUMPRODUCT(SUMIFS(AssessedValuation[100% Net],AssessedValuation[Dist],$C24:$E24,AssessedValuation[Tif_NonTIF],$A$4))</f>
        <v>10758919</v>
      </c>
      <c r="U24" s="8">
        <f>SUMPRODUCT(SUMIFS(AssessedValuation[100% Gas &amp; Elec Utilities],AssessedValuation[Dist],$C24:$E24,AssessedValuation[Tif_NonTIF],$A$4))</f>
        <v>0</v>
      </c>
      <c r="V24" s="8">
        <f t="shared" si="0"/>
        <v>10758919</v>
      </c>
    </row>
    <row r="25" spans="1:22" x14ac:dyDescent="0.25">
      <c r="A25">
        <f>'Assessed Non-TIF_Combined'!A25</f>
        <v>2024</v>
      </c>
      <c r="B25" t="str">
        <f>'Assessed Non-TIF_Combined'!B25</f>
        <v>13</v>
      </c>
      <c r="C25" t="str">
        <f>'Assessed Non-TIF_Combined'!C25</f>
        <v>0387</v>
      </c>
      <c r="D25" t="str">
        <f>'Assessed Non-TIF_Combined'!D25</f>
        <v/>
      </c>
      <c r="E25" t="str">
        <f>'Assessed Non-TIF_Combined'!E25</f>
        <v/>
      </c>
      <c r="F25" t="str">
        <f>'Assessed Non-TIF_Combined'!F25</f>
        <v>0387</v>
      </c>
      <c r="G25" t="str">
        <f>'Assessed Non-TIF_Combined'!G25</f>
        <v>Atlantic</v>
      </c>
      <c r="H25" s="8">
        <f>SUMPRODUCT(SUMIFS(AssessedValuation[100% Residential],AssessedValuation[Dist],$C25:$E25,AssessedValuation[Tif_NonTIF],$A$4))</f>
        <v>30334213</v>
      </c>
      <c r="I25" s="8">
        <f>SUMPRODUCT(SUMIFS(AssessedValuation[100% Ag Land],AssessedValuation[Dist],$C25:$E25,AssessedValuation[Tif_NonTIF],$A$4))</f>
        <v>37980</v>
      </c>
      <c r="J25" s="8">
        <f>SUMPRODUCT(SUMIFS(AssessedValuation[100% Ag Building],AssessedValuation[Dist],$C25:$E25,AssessedValuation[Tif_NonTIF],$A$4))</f>
        <v>0</v>
      </c>
      <c r="K25" s="8">
        <f>SUMPRODUCT(SUMIFS(AssessedValuation[100% Commercial],AssessedValuation[Dist],$C25:$E25,AssessedValuation[Tif_NonTIF],$A$4))</f>
        <v>0</v>
      </c>
      <c r="L25" s="8">
        <f>SUMPRODUCT(SUMIFS(AssessedValuation[100% Industrial],AssessedValuation[Dist],$C25:$E25,AssessedValuation[Tif_NonTIF],$A$4))</f>
        <v>31964720</v>
      </c>
      <c r="M25" s="8">
        <f>SUMPRODUCT(SUMIFS(AssessedValuation[100% Reserved],AssessedValuation[Dist],$C25:$E25,AssessedValuation[Tif_NonTIF],$A$4))</f>
        <v>0</v>
      </c>
      <c r="N25" s="8">
        <f>SUMPRODUCT(SUMIFS(AssessedValuation[100% Reserved3],AssessedValuation[Dist],$C25,AssessedValuation[Tif_NonTIF],$A$4))</f>
        <v>0</v>
      </c>
      <c r="O25" s="8">
        <f>SUMPRODUCT(SUMIFS(AssessedValuation[100% Railroads],AssessedValuation[Dist],$C25:$E25,AssessedValuation[Tif_NonTIF],$A$4))</f>
        <v>0</v>
      </c>
      <c r="P25" s="8">
        <f>SUMPRODUCT(SUMIFS(AssessedValuation[100% Utilities],AssessedValuation[Dist],$C25:$E25,AssessedValuation[Tif_NonTIF],$A$4))</f>
        <v>0</v>
      </c>
      <c r="Q25" s="8">
        <f>SUMPRODUCT(SUMIFS(AssessedValuation[100% Other],AssessedValuation[Dist],$C25:$E25,AssessedValuation[Tif_NonTIF],$A$4))</f>
        <v>0</v>
      </c>
      <c r="R25" s="8">
        <f>SUMPRODUCT(SUMIFS(AssessedValuation[100% Gross],AssessedValuation[Dist],$C25:$E25,AssessedValuation[Tif_NonTIF],$A$4))</f>
        <v>62336913</v>
      </c>
      <c r="S25" s="8">
        <f>SUMPRODUCT(SUMIFS(AssessedValuation[100% Military Exempt],AssessedValuation[Dist],$C25:$E25,AssessedValuation[Tif_NonTIF],$A$4))</f>
        <v>0</v>
      </c>
      <c r="T25" s="8">
        <f>SUMPRODUCT(SUMIFS(AssessedValuation[100% Net],AssessedValuation[Dist],$C25:$E25,AssessedValuation[Tif_NonTIF],$A$4))</f>
        <v>62336913</v>
      </c>
      <c r="U25" s="8">
        <f>SUMPRODUCT(SUMIFS(AssessedValuation[100% Gas &amp; Elec Utilities],AssessedValuation[Dist],$C25:$E25,AssessedValuation[Tif_NonTIF],$A$4))</f>
        <v>0</v>
      </c>
      <c r="V25" s="8">
        <f t="shared" si="0"/>
        <v>62336913</v>
      </c>
    </row>
    <row r="26" spans="1:22" x14ac:dyDescent="0.25">
      <c r="A26">
        <f>'Assessed Non-TIF_Combined'!A26</f>
        <v>2024</v>
      </c>
      <c r="B26" t="str">
        <f>'Assessed Non-TIF_Combined'!B26</f>
        <v>11</v>
      </c>
      <c r="C26" t="str">
        <f>'Assessed Non-TIF_Combined'!C26</f>
        <v>0414</v>
      </c>
      <c r="D26" t="str">
        <f>'Assessed Non-TIF_Combined'!D26</f>
        <v/>
      </c>
      <c r="E26" t="str">
        <f>'Assessed Non-TIF_Combined'!E26</f>
        <v/>
      </c>
      <c r="F26" t="str">
        <f>'Assessed Non-TIF_Combined'!F26</f>
        <v>0414</v>
      </c>
      <c r="G26" t="str">
        <f>'Assessed Non-TIF_Combined'!G26</f>
        <v>Audubon</v>
      </c>
      <c r="H26" s="8">
        <f>SUMPRODUCT(SUMIFS(AssessedValuation[100% Residential],AssessedValuation[Dist],$C26:$E26,AssessedValuation[Tif_NonTIF],$A$4))</f>
        <v>0</v>
      </c>
      <c r="I26" s="8">
        <f>SUMPRODUCT(SUMIFS(AssessedValuation[100% Ag Land],AssessedValuation[Dist],$C26:$E26,AssessedValuation[Tif_NonTIF],$A$4))</f>
        <v>5821</v>
      </c>
      <c r="J26" s="8">
        <f>SUMPRODUCT(SUMIFS(AssessedValuation[100% Ag Building],AssessedValuation[Dist],$C26:$E26,AssessedValuation[Tif_NonTIF],$A$4))</f>
        <v>0</v>
      </c>
      <c r="K26" s="8">
        <f>SUMPRODUCT(SUMIFS(AssessedValuation[100% Commercial],AssessedValuation[Dist],$C26:$E26,AssessedValuation[Tif_NonTIF],$A$4))</f>
        <v>4735818</v>
      </c>
      <c r="L26" s="8">
        <f>SUMPRODUCT(SUMIFS(AssessedValuation[100% Industrial],AssessedValuation[Dist],$C26:$E26,AssessedValuation[Tif_NonTIF],$A$4))</f>
        <v>6860521</v>
      </c>
      <c r="M26" s="8">
        <f>SUMPRODUCT(SUMIFS(AssessedValuation[100% Reserved],AssessedValuation[Dist],$C26:$E26,AssessedValuation[Tif_NonTIF],$A$4))</f>
        <v>0</v>
      </c>
      <c r="N26" s="8">
        <f>SUMPRODUCT(SUMIFS(AssessedValuation[100% Reserved3],AssessedValuation[Dist],$C26,AssessedValuation[Tif_NonTIF],$A$4))</f>
        <v>0</v>
      </c>
      <c r="O26" s="8">
        <f>SUMPRODUCT(SUMIFS(AssessedValuation[100% Railroads],AssessedValuation[Dist],$C26:$E26,AssessedValuation[Tif_NonTIF],$A$4))</f>
        <v>0</v>
      </c>
      <c r="P26" s="8">
        <f>SUMPRODUCT(SUMIFS(AssessedValuation[100% Utilities],AssessedValuation[Dist],$C26:$E26,AssessedValuation[Tif_NonTIF],$A$4))</f>
        <v>0</v>
      </c>
      <c r="Q26" s="8">
        <f>SUMPRODUCT(SUMIFS(AssessedValuation[100% Other],AssessedValuation[Dist],$C26:$E26,AssessedValuation[Tif_NonTIF],$A$4))</f>
        <v>0</v>
      </c>
      <c r="R26" s="8">
        <f>SUMPRODUCT(SUMIFS(AssessedValuation[100% Gross],AssessedValuation[Dist],$C26:$E26,AssessedValuation[Tif_NonTIF],$A$4))</f>
        <v>11602160</v>
      </c>
      <c r="S26" s="8">
        <f>SUMPRODUCT(SUMIFS(AssessedValuation[100% Military Exempt],AssessedValuation[Dist],$C26:$E26,AssessedValuation[Tif_NonTIF],$A$4))</f>
        <v>0</v>
      </c>
      <c r="T26" s="8">
        <f>SUMPRODUCT(SUMIFS(AssessedValuation[100% Net],AssessedValuation[Dist],$C26:$E26,AssessedValuation[Tif_NonTIF],$A$4))</f>
        <v>11602160</v>
      </c>
      <c r="U26" s="8">
        <f>SUMPRODUCT(SUMIFS(AssessedValuation[100% Gas &amp; Elec Utilities],AssessedValuation[Dist],$C26:$E26,AssessedValuation[Tif_NonTIF],$A$4))</f>
        <v>0</v>
      </c>
      <c r="V26" s="8">
        <f t="shared" si="0"/>
        <v>11602160</v>
      </c>
    </row>
    <row r="27" spans="1:22" x14ac:dyDescent="0.25">
      <c r="A27">
        <f>'Assessed Non-TIF_Combined'!A27</f>
        <v>2024</v>
      </c>
      <c r="B27" t="str">
        <f>'Assessed Non-TIF_Combined'!B27</f>
        <v>11</v>
      </c>
      <c r="C27" t="str">
        <f>'Assessed Non-TIF_Combined'!C27</f>
        <v>0472</v>
      </c>
      <c r="D27" t="str">
        <f>'Assessed Non-TIF_Combined'!D27</f>
        <v/>
      </c>
      <c r="E27" t="str">
        <f>'Assessed Non-TIF_Combined'!E27</f>
        <v/>
      </c>
      <c r="F27" t="str">
        <f>'Assessed Non-TIF_Combined'!F27</f>
        <v>0472</v>
      </c>
      <c r="G27" t="str">
        <f>'Assessed Non-TIF_Combined'!G27</f>
        <v>Ballard</v>
      </c>
      <c r="H27" s="8">
        <f>SUMPRODUCT(SUMIFS(AssessedValuation[100% Residential],AssessedValuation[Dist],$C27:$E27,AssessedValuation[Tif_NonTIF],$A$4))</f>
        <v>110531561</v>
      </c>
      <c r="I27" s="8">
        <f>SUMPRODUCT(SUMIFS(AssessedValuation[100% Ag Land],AssessedValuation[Dist],$C27:$E27,AssessedValuation[Tif_NonTIF],$A$4))</f>
        <v>0</v>
      </c>
      <c r="J27" s="8">
        <f>SUMPRODUCT(SUMIFS(AssessedValuation[100% Ag Building],AssessedValuation[Dist],$C27:$E27,AssessedValuation[Tif_NonTIF],$A$4))</f>
        <v>0</v>
      </c>
      <c r="K27" s="8">
        <f>SUMPRODUCT(SUMIFS(AssessedValuation[100% Commercial],AssessedValuation[Dist],$C27:$E27,AssessedValuation[Tif_NonTIF],$A$4))</f>
        <v>4567380</v>
      </c>
      <c r="L27" s="8">
        <f>SUMPRODUCT(SUMIFS(AssessedValuation[100% Industrial],AssessedValuation[Dist],$C27:$E27,AssessedValuation[Tif_NonTIF],$A$4))</f>
        <v>755714</v>
      </c>
      <c r="M27" s="8">
        <f>SUMPRODUCT(SUMIFS(AssessedValuation[100% Reserved],AssessedValuation[Dist],$C27:$E27,AssessedValuation[Tif_NonTIF],$A$4))</f>
        <v>0</v>
      </c>
      <c r="N27" s="8">
        <f>SUMPRODUCT(SUMIFS(AssessedValuation[100% Reserved3],AssessedValuation[Dist],$C27,AssessedValuation[Tif_NonTIF],$A$4))</f>
        <v>0</v>
      </c>
      <c r="O27" s="8">
        <f>SUMPRODUCT(SUMIFS(AssessedValuation[100% Railroads],AssessedValuation[Dist],$C27:$E27,AssessedValuation[Tif_NonTIF],$A$4))</f>
        <v>0</v>
      </c>
      <c r="P27" s="8">
        <f>SUMPRODUCT(SUMIFS(AssessedValuation[100% Utilities],AssessedValuation[Dist],$C27:$E27,AssessedValuation[Tif_NonTIF],$A$4))</f>
        <v>0</v>
      </c>
      <c r="Q27" s="8">
        <f>SUMPRODUCT(SUMIFS(AssessedValuation[100% Other],AssessedValuation[Dist],$C27:$E27,AssessedValuation[Tif_NonTIF],$A$4))</f>
        <v>0</v>
      </c>
      <c r="R27" s="8">
        <f>SUMPRODUCT(SUMIFS(AssessedValuation[100% Gross],AssessedValuation[Dist],$C27:$E27,AssessedValuation[Tif_NonTIF],$A$4))</f>
        <v>115854655</v>
      </c>
      <c r="S27" s="8">
        <f>SUMPRODUCT(SUMIFS(AssessedValuation[100% Military Exempt],AssessedValuation[Dist],$C27:$E27,AssessedValuation[Tif_NonTIF],$A$4))</f>
        <v>3704</v>
      </c>
      <c r="T27" s="8">
        <f>SUMPRODUCT(SUMIFS(AssessedValuation[100% Net],AssessedValuation[Dist],$C27:$E27,AssessedValuation[Tif_NonTIF],$A$4))</f>
        <v>115850951</v>
      </c>
      <c r="U27" s="8">
        <f>SUMPRODUCT(SUMIFS(AssessedValuation[100% Gas &amp; Elec Utilities],AssessedValuation[Dist],$C27:$E27,AssessedValuation[Tif_NonTIF],$A$4))</f>
        <v>0</v>
      </c>
      <c r="V27" s="8">
        <f t="shared" si="0"/>
        <v>115850951</v>
      </c>
    </row>
    <row r="28" spans="1:22" x14ac:dyDescent="0.25">
      <c r="A28">
        <f>'Assessed Non-TIF_Combined'!A28</f>
        <v>2024</v>
      </c>
      <c r="B28" t="str">
        <f>'Assessed Non-TIF_Combined'!B28</f>
        <v>11</v>
      </c>
      <c r="C28" t="str">
        <f>'Assessed Non-TIF_Combined'!C28</f>
        <v>0513</v>
      </c>
      <c r="D28" t="str">
        <f>'Assessed Non-TIF_Combined'!D28</f>
        <v/>
      </c>
      <c r="E28" t="str">
        <f>'Assessed Non-TIF_Combined'!E28</f>
        <v/>
      </c>
      <c r="F28" t="str">
        <f>'Assessed Non-TIF_Combined'!F28</f>
        <v>0513</v>
      </c>
      <c r="G28" t="str">
        <f>'Assessed Non-TIF_Combined'!G28</f>
        <v>Baxter</v>
      </c>
      <c r="H28" s="8">
        <f>SUMPRODUCT(SUMIFS(AssessedValuation[100% Residential],AssessedValuation[Dist],$C28:$E28,AssessedValuation[Tif_NonTIF],$A$4))</f>
        <v>2833871</v>
      </c>
      <c r="I28" s="8">
        <f>SUMPRODUCT(SUMIFS(AssessedValuation[100% Ag Land],AssessedValuation[Dist],$C28:$E28,AssessedValuation[Tif_NonTIF],$A$4))</f>
        <v>0</v>
      </c>
      <c r="J28" s="8">
        <f>SUMPRODUCT(SUMIFS(AssessedValuation[100% Ag Building],AssessedValuation[Dist],$C28:$E28,AssessedValuation[Tif_NonTIF],$A$4))</f>
        <v>0</v>
      </c>
      <c r="K28" s="8">
        <f>SUMPRODUCT(SUMIFS(AssessedValuation[100% Commercial],AssessedValuation[Dist],$C28:$E28,AssessedValuation[Tif_NonTIF],$A$4))</f>
        <v>251769</v>
      </c>
      <c r="L28" s="8">
        <f>SUMPRODUCT(SUMIFS(AssessedValuation[100% Industrial],AssessedValuation[Dist],$C28:$E28,AssessedValuation[Tif_NonTIF],$A$4))</f>
        <v>0</v>
      </c>
      <c r="M28" s="8">
        <f>SUMPRODUCT(SUMIFS(AssessedValuation[100% Reserved],AssessedValuation[Dist],$C28:$E28,AssessedValuation[Tif_NonTIF],$A$4))</f>
        <v>0</v>
      </c>
      <c r="N28" s="8">
        <f>SUMPRODUCT(SUMIFS(AssessedValuation[100% Reserved3],AssessedValuation[Dist],$C28,AssessedValuation[Tif_NonTIF],$A$4))</f>
        <v>0</v>
      </c>
      <c r="O28" s="8">
        <f>SUMPRODUCT(SUMIFS(AssessedValuation[100% Railroads],AssessedValuation[Dist],$C28:$E28,AssessedValuation[Tif_NonTIF],$A$4))</f>
        <v>0</v>
      </c>
      <c r="P28" s="8">
        <f>SUMPRODUCT(SUMIFS(AssessedValuation[100% Utilities],AssessedValuation[Dist],$C28:$E28,AssessedValuation[Tif_NonTIF],$A$4))</f>
        <v>0</v>
      </c>
      <c r="Q28" s="8">
        <f>SUMPRODUCT(SUMIFS(AssessedValuation[100% Other],AssessedValuation[Dist],$C28:$E28,AssessedValuation[Tif_NonTIF],$A$4))</f>
        <v>0</v>
      </c>
      <c r="R28" s="8">
        <f>SUMPRODUCT(SUMIFS(AssessedValuation[100% Gross],AssessedValuation[Dist],$C28:$E28,AssessedValuation[Tif_NonTIF],$A$4))</f>
        <v>3085640</v>
      </c>
      <c r="S28" s="8">
        <f>SUMPRODUCT(SUMIFS(AssessedValuation[100% Military Exempt],AssessedValuation[Dist],$C28:$E28,AssessedValuation[Tif_NonTIF],$A$4))</f>
        <v>0</v>
      </c>
      <c r="T28" s="8">
        <f>SUMPRODUCT(SUMIFS(AssessedValuation[100% Net],AssessedValuation[Dist],$C28:$E28,AssessedValuation[Tif_NonTIF],$A$4))</f>
        <v>3085640</v>
      </c>
      <c r="U28" s="8">
        <f>SUMPRODUCT(SUMIFS(AssessedValuation[100% Gas &amp; Elec Utilities],AssessedValuation[Dist],$C28:$E28,AssessedValuation[Tif_NonTIF],$A$4))</f>
        <v>0</v>
      </c>
      <c r="V28" s="8">
        <f t="shared" si="0"/>
        <v>3085640</v>
      </c>
    </row>
    <row r="29" spans="1:22" x14ac:dyDescent="0.25">
      <c r="A29">
        <f>'Assessed Non-TIF_Combined'!A29</f>
        <v>2024</v>
      </c>
      <c r="B29" t="str">
        <f>'Assessed Non-TIF_Combined'!B29</f>
        <v>07</v>
      </c>
      <c r="C29" t="str">
        <f>'Assessed Non-TIF_Combined'!C29</f>
        <v>0540</v>
      </c>
      <c r="D29" t="str">
        <f>'Assessed Non-TIF_Combined'!D29</f>
        <v/>
      </c>
      <c r="E29" t="str">
        <f>'Assessed Non-TIF_Combined'!E29</f>
        <v/>
      </c>
      <c r="F29" t="str">
        <f>'Assessed Non-TIF_Combined'!F29</f>
        <v>0540</v>
      </c>
      <c r="G29" t="str">
        <f>'Assessed Non-TIF_Combined'!G29</f>
        <v>BCLUW</v>
      </c>
      <c r="H29" s="8">
        <f>SUMPRODUCT(SUMIFS(AssessedValuation[100% Residential],AssessedValuation[Dist],$C29:$E29,AssessedValuation[Tif_NonTIF],$A$4))</f>
        <v>5581147</v>
      </c>
      <c r="I29" s="8">
        <f>SUMPRODUCT(SUMIFS(AssessedValuation[100% Ag Land],AssessedValuation[Dist],$C29:$E29,AssessedValuation[Tif_NonTIF],$A$4))</f>
        <v>0</v>
      </c>
      <c r="J29" s="8">
        <f>SUMPRODUCT(SUMIFS(AssessedValuation[100% Ag Building],AssessedValuation[Dist],$C29:$E29,AssessedValuation[Tif_NonTIF],$A$4))</f>
        <v>0</v>
      </c>
      <c r="K29" s="8">
        <f>SUMPRODUCT(SUMIFS(AssessedValuation[100% Commercial],AssessedValuation[Dist],$C29:$E29,AssessedValuation[Tif_NonTIF],$A$4))</f>
        <v>1111002</v>
      </c>
      <c r="L29" s="8">
        <f>SUMPRODUCT(SUMIFS(AssessedValuation[100% Industrial],AssessedValuation[Dist],$C29:$E29,AssessedValuation[Tif_NonTIF],$A$4))</f>
        <v>449117</v>
      </c>
      <c r="M29" s="8">
        <f>SUMPRODUCT(SUMIFS(AssessedValuation[100% Reserved],AssessedValuation[Dist],$C29:$E29,AssessedValuation[Tif_NonTIF],$A$4))</f>
        <v>0</v>
      </c>
      <c r="N29" s="8">
        <f>SUMPRODUCT(SUMIFS(AssessedValuation[100% Reserved3],AssessedValuation[Dist],$C29,AssessedValuation[Tif_NonTIF],$A$4))</f>
        <v>0</v>
      </c>
      <c r="O29" s="8">
        <f>SUMPRODUCT(SUMIFS(AssessedValuation[100% Railroads],AssessedValuation[Dist],$C29:$E29,AssessedValuation[Tif_NonTIF],$A$4))</f>
        <v>0</v>
      </c>
      <c r="P29" s="8">
        <f>SUMPRODUCT(SUMIFS(AssessedValuation[100% Utilities],AssessedValuation[Dist],$C29:$E29,AssessedValuation[Tif_NonTIF],$A$4))</f>
        <v>0</v>
      </c>
      <c r="Q29" s="8">
        <f>SUMPRODUCT(SUMIFS(AssessedValuation[100% Other],AssessedValuation[Dist],$C29:$E29,AssessedValuation[Tif_NonTIF],$A$4))</f>
        <v>0</v>
      </c>
      <c r="R29" s="8">
        <f>SUMPRODUCT(SUMIFS(AssessedValuation[100% Gross],AssessedValuation[Dist],$C29:$E29,AssessedValuation[Tif_NonTIF],$A$4))</f>
        <v>7141266</v>
      </c>
      <c r="S29" s="8">
        <f>SUMPRODUCT(SUMIFS(AssessedValuation[100% Military Exempt],AssessedValuation[Dist],$C29:$E29,AssessedValuation[Tif_NonTIF],$A$4))</f>
        <v>0</v>
      </c>
      <c r="T29" s="8">
        <f>SUMPRODUCT(SUMIFS(AssessedValuation[100% Net],AssessedValuation[Dist],$C29:$E29,AssessedValuation[Tif_NonTIF],$A$4))</f>
        <v>7141266</v>
      </c>
      <c r="U29" s="8">
        <f>SUMPRODUCT(SUMIFS(AssessedValuation[100% Gas &amp; Elec Utilities],AssessedValuation[Dist],$C29:$E29,AssessedValuation[Tif_NonTIF],$A$4))</f>
        <v>0</v>
      </c>
      <c r="V29" s="8">
        <f t="shared" si="0"/>
        <v>7141266</v>
      </c>
    </row>
    <row r="30" spans="1:22" x14ac:dyDescent="0.25">
      <c r="A30">
        <f>'Assessed Non-TIF_Combined'!A30</f>
        <v>2024</v>
      </c>
      <c r="B30" t="str">
        <f>'Assessed Non-TIF_Combined'!B30</f>
        <v>13</v>
      </c>
      <c r="C30" t="str">
        <f>'Assessed Non-TIF_Combined'!C30</f>
        <v>0549</v>
      </c>
      <c r="D30" t="str">
        <f>'Assessed Non-TIF_Combined'!D30</f>
        <v/>
      </c>
      <c r="E30" t="str">
        <f>'Assessed Non-TIF_Combined'!E30</f>
        <v/>
      </c>
      <c r="F30" t="str">
        <f>'Assessed Non-TIF_Combined'!F30</f>
        <v>0549</v>
      </c>
      <c r="G30" t="str">
        <f>'Assessed Non-TIF_Combined'!G30</f>
        <v>Bedford</v>
      </c>
      <c r="H30" s="8">
        <f>SUMPRODUCT(SUMIFS(AssessedValuation[100% Residential],AssessedValuation[Dist],$C30:$E30,AssessedValuation[Tif_NonTIF],$A$4))</f>
        <v>0</v>
      </c>
      <c r="I30" s="8">
        <f>SUMPRODUCT(SUMIFS(AssessedValuation[100% Ag Land],AssessedValuation[Dist],$C30:$E30,AssessedValuation[Tif_NonTIF],$A$4))</f>
        <v>0</v>
      </c>
      <c r="J30" s="8">
        <f>SUMPRODUCT(SUMIFS(AssessedValuation[100% Ag Building],AssessedValuation[Dist],$C30:$E30,AssessedValuation[Tif_NonTIF],$A$4))</f>
        <v>0</v>
      </c>
      <c r="K30" s="8">
        <f>SUMPRODUCT(SUMIFS(AssessedValuation[100% Commercial],AssessedValuation[Dist],$C30:$E30,AssessedValuation[Tif_NonTIF],$A$4))</f>
        <v>0</v>
      </c>
      <c r="L30" s="8">
        <f>SUMPRODUCT(SUMIFS(AssessedValuation[100% Industrial],AssessedValuation[Dist],$C30:$E30,AssessedValuation[Tif_NonTIF],$A$4))</f>
        <v>0</v>
      </c>
      <c r="M30" s="8">
        <f>SUMPRODUCT(SUMIFS(AssessedValuation[100% Reserved],AssessedValuation[Dist],$C30:$E30,AssessedValuation[Tif_NonTIF],$A$4))</f>
        <v>0</v>
      </c>
      <c r="N30" s="8">
        <f>SUMPRODUCT(SUMIFS(AssessedValuation[100% Reserved3],AssessedValuation[Dist],$C30,AssessedValuation[Tif_NonTIF],$A$4))</f>
        <v>0</v>
      </c>
      <c r="O30" s="8">
        <f>SUMPRODUCT(SUMIFS(AssessedValuation[100% Railroads],AssessedValuation[Dist],$C30:$E30,AssessedValuation[Tif_NonTIF],$A$4))</f>
        <v>0</v>
      </c>
      <c r="P30" s="8">
        <f>SUMPRODUCT(SUMIFS(AssessedValuation[100% Utilities],AssessedValuation[Dist],$C30:$E30,AssessedValuation[Tif_NonTIF],$A$4))</f>
        <v>0</v>
      </c>
      <c r="Q30" s="8">
        <f>SUMPRODUCT(SUMIFS(AssessedValuation[100% Other],AssessedValuation[Dist],$C30:$E30,AssessedValuation[Tif_NonTIF],$A$4))</f>
        <v>0</v>
      </c>
      <c r="R30" s="8">
        <f>SUMPRODUCT(SUMIFS(AssessedValuation[100% Gross],AssessedValuation[Dist],$C30:$E30,AssessedValuation[Tif_NonTIF],$A$4))</f>
        <v>0</v>
      </c>
      <c r="S30" s="8">
        <f>SUMPRODUCT(SUMIFS(AssessedValuation[100% Military Exempt],AssessedValuation[Dist],$C30:$E30,AssessedValuation[Tif_NonTIF],$A$4))</f>
        <v>0</v>
      </c>
      <c r="T30" s="8">
        <f>SUMPRODUCT(SUMIFS(AssessedValuation[100% Net],AssessedValuation[Dist],$C30:$E30,AssessedValuation[Tif_NonTIF],$A$4))</f>
        <v>0</v>
      </c>
      <c r="U30" s="8">
        <f>SUMPRODUCT(SUMIFS(AssessedValuation[100% Gas &amp; Elec Utilities],AssessedValuation[Dist],$C30:$E30,AssessedValuation[Tif_NonTIF],$A$4))</f>
        <v>0</v>
      </c>
      <c r="V30" s="8">
        <f t="shared" si="0"/>
        <v>0</v>
      </c>
    </row>
    <row r="31" spans="1:22" x14ac:dyDescent="0.25">
      <c r="A31">
        <f>'Assessed Non-TIF_Combined'!A31</f>
        <v>2024</v>
      </c>
      <c r="B31" t="str">
        <f>'Assessed Non-TIF_Combined'!B31</f>
        <v>10</v>
      </c>
      <c r="C31" t="str">
        <f>'Assessed Non-TIF_Combined'!C31</f>
        <v>0576</v>
      </c>
      <c r="D31" t="str">
        <f>'Assessed Non-TIF_Combined'!D31</f>
        <v/>
      </c>
      <c r="E31" t="str">
        <f>'Assessed Non-TIF_Combined'!E31</f>
        <v/>
      </c>
      <c r="F31" t="str">
        <f>'Assessed Non-TIF_Combined'!F31</f>
        <v>0576</v>
      </c>
      <c r="G31" t="str">
        <f>'Assessed Non-TIF_Combined'!G31</f>
        <v>Belle Plaine</v>
      </c>
      <c r="H31" s="8">
        <f>SUMPRODUCT(SUMIFS(AssessedValuation[100% Residential],AssessedValuation[Dist],$C31:$E31,AssessedValuation[Tif_NonTIF],$A$4))</f>
        <v>2112519</v>
      </c>
      <c r="I31" s="8">
        <f>SUMPRODUCT(SUMIFS(AssessedValuation[100% Ag Land],AssessedValuation[Dist],$C31:$E31,AssessedValuation[Tif_NonTIF],$A$4))</f>
        <v>28546</v>
      </c>
      <c r="J31" s="8">
        <f>SUMPRODUCT(SUMIFS(AssessedValuation[100% Ag Building],AssessedValuation[Dist],$C31:$E31,AssessedValuation[Tif_NonTIF],$A$4))</f>
        <v>0</v>
      </c>
      <c r="K31" s="8">
        <f>SUMPRODUCT(SUMIFS(AssessedValuation[100% Commercial],AssessedValuation[Dist],$C31:$E31,AssessedValuation[Tif_NonTIF],$A$4))</f>
        <v>6860740</v>
      </c>
      <c r="L31" s="8">
        <f>SUMPRODUCT(SUMIFS(AssessedValuation[100% Industrial],AssessedValuation[Dist],$C31:$E31,AssessedValuation[Tif_NonTIF],$A$4))</f>
        <v>424558</v>
      </c>
      <c r="M31" s="8">
        <f>SUMPRODUCT(SUMIFS(AssessedValuation[100% Reserved],AssessedValuation[Dist],$C31:$E31,AssessedValuation[Tif_NonTIF],$A$4))</f>
        <v>0</v>
      </c>
      <c r="N31" s="8">
        <f>SUMPRODUCT(SUMIFS(AssessedValuation[100% Reserved3],AssessedValuation[Dist],$C31,AssessedValuation[Tif_NonTIF],$A$4))</f>
        <v>0</v>
      </c>
      <c r="O31" s="8">
        <f>SUMPRODUCT(SUMIFS(AssessedValuation[100% Railroads],AssessedValuation[Dist],$C31:$E31,AssessedValuation[Tif_NonTIF],$A$4))</f>
        <v>0</v>
      </c>
      <c r="P31" s="8">
        <f>SUMPRODUCT(SUMIFS(AssessedValuation[100% Utilities],AssessedValuation[Dist],$C31:$E31,AssessedValuation[Tif_NonTIF],$A$4))</f>
        <v>0</v>
      </c>
      <c r="Q31" s="8">
        <f>SUMPRODUCT(SUMIFS(AssessedValuation[100% Other],AssessedValuation[Dist],$C31:$E31,AssessedValuation[Tif_NonTIF],$A$4))</f>
        <v>0</v>
      </c>
      <c r="R31" s="8">
        <f>SUMPRODUCT(SUMIFS(AssessedValuation[100% Gross],AssessedValuation[Dist],$C31:$E31,AssessedValuation[Tif_NonTIF],$A$4))</f>
        <v>9426363</v>
      </c>
      <c r="S31" s="8">
        <f>SUMPRODUCT(SUMIFS(AssessedValuation[100% Military Exempt],AssessedValuation[Dist],$C31:$E31,AssessedValuation[Tif_NonTIF],$A$4))</f>
        <v>3704</v>
      </c>
      <c r="T31" s="8">
        <f>SUMPRODUCT(SUMIFS(AssessedValuation[100% Net],AssessedValuation[Dist],$C31:$E31,AssessedValuation[Tif_NonTIF],$A$4))</f>
        <v>9422659</v>
      </c>
      <c r="U31" s="8">
        <f>SUMPRODUCT(SUMIFS(AssessedValuation[100% Gas &amp; Elec Utilities],AssessedValuation[Dist],$C31:$E31,AssessedValuation[Tif_NonTIF],$A$4))</f>
        <v>0</v>
      </c>
      <c r="V31" s="8">
        <f t="shared" si="0"/>
        <v>9422659</v>
      </c>
    </row>
    <row r="32" spans="1:22" x14ac:dyDescent="0.25">
      <c r="A32">
        <f>'Assessed Non-TIF_Combined'!A32</f>
        <v>2024</v>
      </c>
      <c r="B32" t="str">
        <f>'Assessed Non-TIF_Combined'!B32</f>
        <v>09</v>
      </c>
      <c r="C32" t="str">
        <f>'Assessed Non-TIF_Combined'!C32</f>
        <v>0585</v>
      </c>
      <c r="D32" t="str">
        <f>'Assessed Non-TIF_Combined'!D32</f>
        <v/>
      </c>
      <c r="E32" t="str">
        <f>'Assessed Non-TIF_Combined'!E32</f>
        <v/>
      </c>
      <c r="F32" t="str">
        <f>'Assessed Non-TIF_Combined'!F32</f>
        <v>0585</v>
      </c>
      <c r="G32" t="str">
        <f>'Assessed Non-TIF_Combined'!G32</f>
        <v>Bellevue</v>
      </c>
      <c r="H32" s="8">
        <f>SUMPRODUCT(SUMIFS(AssessedValuation[100% Residential],AssessedValuation[Dist],$C32:$E32,AssessedValuation[Tif_NonTIF],$A$4))</f>
        <v>12664980</v>
      </c>
      <c r="I32" s="8">
        <f>SUMPRODUCT(SUMIFS(AssessedValuation[100% Ag Land],AssessedValuation[Dist],$C32:$E32,AssessedValuation[Tif_NonTIF],$A$4))</f>
        <v>0</v>
      </c>
      <c r="J32" s="8">
        <f>SUMPRODUCT(SUMIFS(AssessedValuation[100% Ag Building],AssessedValuation[Dist],$C32:$E32,AssessedValuation[Tif_NonTIF],$A$4))</f>
        <v>0</v>
      </c>
      <c r="K32" s="8">
        <f>SUMPRODUCT(SUMIFS(AssessedValuation[100% Commercial],AssessedValuation[Dist],$C32:$E32,AssessedValuation[Tif_NonTIF],$A$4))</f>
        <v>9508500</v>
      </c>
      <c r="L32" s="8">
        <f>SUMPRODUCT(SUMIFS(AssessedValuation[100% Industrial],AssessedValuation[Dist],$C32:$E32,AssessedValuation[Tif_NonTIF],$A$4))</f>
        <v>0</v>
      </c>
      <c r="M32" s="8">
        <f>SUMPRODUCT(SUMIFS(AssessedValuation[100% Reserved],AssessedValuation[Dist],$C32:$E32,AssessedValuation[Tif_NonTIF],$A$4))</f>
        <v>0</v>
      </c>
      <c r="N32" s="8">
        <f>SUMPRODUCT(SUMIFS(AssessedValuation[100% Reserved3],AssessedValuation[Dist],$C32,AssessedValuation[Tif_NonTIF],$A$4))</f>
        <v>0</v>
      </c>
      <c r="O32" s="8">
        <f>SUMPRODUCT(SUMIFS(AssessedValuation[100% Railroads],AssessedValuation[Dist],$C32:$E32,AssessedValuation[Tif_NonTIF],$A$4))</f>
        <v>0</v>
      </c>
      <c r="P32" s="8">
        <f>SUMPRODUCT(SUMIFS(AssessedValuation[100% Utilities],AssessedValuation[Dist],$C32:$E32,AssessedValuation[Tif_NonTIF],$A$4))</f>
        <v>0</v>
      </c>
      <c r="Q32" s="8">
        <f>SUMPRODUCT(SUMIFS(AssessedValuation[100% Other],AssessedValuation[Dist],$C32:$E32,AssessedValuation[Tif_NonTIF],$A$4))</f>
        <v>0</v>
      </c>
      <c r="R32" s="8">
        <f>SUMPRODUCT(SUMIFS(AssessedValuation[100% Gross],AssessedValuation[Dist],$C32:$E32,AssessedValuation[Tif_NonTIF],$A$4))</f>
        <v>22173480</v>
      </c>
      <c r="S32" s="8">
        <f>SUMPRODUCT(SUMIFS(AssessedValuation[100% Military Exempt],AssessedValuation[Dist],$C32:$E32,AssessedValuation[Tif_NonTIF],$A$4))</f>
        <v>0</v>
      </c>
      <c r="T32" s="8">
        <f>SUMPRODUCT(SUMIFS(AssessedValuation[100% Net],AssessedValuation[Dist],$C32:$E32,AssessedValuation[Tif_NonTIF],$A$4))</f>
        <v>22173480</v>
      </c>
      <c r="U32" s="8">
        <f>SUMPRODUCT(SUMIFS(AssessedValuation[100% Gas &amp; Elec Utilities],AssessedValuation[Dist],$C32:$E32,AssessedValuation[Tif_NonTIF],$A$4))</f>
        <v>0</v>
      </c>
      <c r="V32" s="8">
        <f t="shared" si="0"/>
        <v>22173480</v>
      </c>
    </row>
    <row r="33" spans="1:22" x14ac:dyDescent="0.25">
      <c r="A33">
        <f>'Assessed Non-TIF_Combined'!A33</f>
        <v>2024</v>
      </c>
      <c r="B33" t="str">
        <f>'Assessed Non-TIF_Combined'!B33</f>
        <v>07</v>
      </c>
      <c r="C33" t="str">
        <f>'Assessed Non-TIF_Combined'!C33</f>
        <v>0594</v>
      </c>
      <c r="D33" t="str">
        <f>'Assessed Non-TIF_Combined'!D33</f>
        <v/>
      </c>
      <c r="E33" t="str">
        <f>'Assessed Non-TIF_Combined'!E33</f>
        <v/>
      </c>
      <c r="F33" t="str">
        <f>'Assessed Non-TIF_Combined'!F33</f>
        <v>0594</v>
      </c>
      <c r="G33" t="str">
        <f>'Assessed Non-TIF_Combined'!G33</f>
        <v>Belmond-Klemme</v>
      </c>
      <c r="H33" s="8">
        <f>SUMPRODUCT(SUMIFS(AssessedValuation[100% Residential],AssessedValuation[Dist],$C33:$E33,AssessedValuation[Tif_NonTIF],$A$4))</f>
        <v>146366</v>
      </c>
      <c r="I33" s="8">
        <f>SUMPRODUCT(SUMIFS(AssessedValuation[100% Ag Land],AssessedValuation[Dist],$C33:$E33,AssessedValuation[Tif_NonTIF],$A$4))</f>
        <v>0</v>
      </c>
      <c r="J33" s="8">
        <f>SUMPRODUCT(SUMIFS(AssessedValuation[100% Ag Building],AssessedValuation[Dist],$C33:$E33,AssessedValuation[Tif_NonTIF],$A$4))</f>
        <v>0</v>
      </c>
      <c r="K33" s="8">
        <f>SUMPRODUCT(SUMIFS(AssessedValuation[100% Commercial],AssessedValuation[Dist],$C33:$E33,AssessedValuation[Tif_NonTIF],$A$4))</f>
        <v>10741534</v>
      </c>
      <c r="L33" s="8">
        <f>SUMPRODUCT(SUMIFS(AssessedValuation[100% Industrial],AssessedValuation[Dist],$C33:$E33,AssessedValuation[Tif_NonTIF],$A$4))</f>
        <v>647775</v>
      </c>
      <c r="M33" s="8">
        <f>SUMPRODUCT(SUMIFS(AssessedValuation[100% Reserved],AssessedValuation[Dist],$C33:$E33,AssessedValuation[Tif_NonTIF],$A$4))</f>
        <v>0</v>
      </c>
      <c r="N33" s="8">
        <f>SUMPRODUCT(SUMIFS(AssessedValuation[100% Reserved3],AssessedValuation[Dist],$C33,AssessedValuation[Tif_NonTIF],$A$4))</f>
        <v>0</v>
      </c>
      <c r="O33" s="8">
        <f>SUMPRODUCT(SUMIFS(AssessedValuation[100% Railroads],AssessedValuation[Dist],$C33:$E33,AssessedValuation[Tif_NonTIF],$A$4))</f>
        <v>0</v>
      </c>
      <c r="P33" s="8">
        <f>SUMPRODUCT(SUMIFS(AssessedValuation[100% Utilities],AssessedValuation[Dist],$C33:$E33,AssessedValuation[Tif_NonTIF],$A$4))</f>
        <v>0</v>
      </c>
      <c r="Q33" s="8">
        <f>SUMPRODUCT(SUMIFS(AssessedValuation[100% Other],AssessedValuation[Dist],$C33:$E33,AssessedValuation[Tif_NonTIF],$A$4))</f>
        <v>0</v>
      </c>
      <c r="R33" s="8">
        <f>SUMPRODUCT(SUMIFS(AssessedValuation[100% Gross],AssessedValuation[Dist],$C33:$E33,AssessedValuation[Tif_NonTIF],$A$4))</f>
        <v>11535675</v>
      </c>
      <c r="S33" s="8">
        <f>SUMPRODUCT(SUMIFS(AssessedValuation[100% Military Exempt],AssessedValuation[Dist],$C33:$E33,AssessedValuation[Tif_NonTIF],$A$4))</f>
        <v>0</v>
      </c>
      <c r="T33" s="8">
        <f>SUMPRODUCT(SUMIFS(AssessedValuation[100% Net],AssessedValuation[Dist],$C33:$E33,AssessedValuation[Tif_NonTIF],$A$4))</f>
        <v>11535675</v>
      </c>
      <c r="U33" s="8">
        <f>SUMPRODUCT(SUMIFS(AssessedValuation[100% Gas &amp; Elec Utilities],AssessedValuation[Dist],$C33:$E33,AssessedValuation[Tif_NonTIF],$A$4))</f>
        <v>0</v>
      </c>
      <c r="V33" s="8">
        <f t="shared" si="0"/>
        <v>11535675</v>
      </c>
    </row>
    <row r="34" spans="1:22" x14ac:dyDescent="0.25">
      <c r="A34">
        <f>'Assessed Non-TIF_Combined'!A34</f>
        <v>2024</v>
      </c>
      <c r="B34" t="str">
        <f>'Assessed Non-TIF_Combined'!B34</f>
        <v>09</v>
      </c>
      <c r="C34" t="str">
        <f>'Assessed Non-TIF_Combined'!C34</f>
        <v>0603</v>
      </c>
      <c r="D34" t="str">
        <f>'Assessed Non-TIF_Combined'!D34</f>
        <v/>
      </c>
      <c r="E34" t="str">
        <f>'Assessed Non-TIF_Combined'!E34</f>
        <v/>
      </c>
      <c r="F34" t="str">
        <f>'Assessed Non-TIF_Combined'!F34</f>
        <v>0603</v>
      </c>
      <c r="G34" t="str">
        <f>'Assessed Non-TIF_Combined'!G34</f>
        <v>Bennett</v>
      </c>
      <c r="H34" s="8">
        <f>SUMPRODUCT(SUMIFS(AssessedValuation[100% Residential],AssessedValuation[Dist],$C34:$E34,AssessedValuation[Tif_NonTIF],$A$4))</f>
        <v>0</v>
      </c>
      <c r="I34" s="8">
        <f>SUMPRODUCT(SUMIFS(AssessedValuation[100% Ag Land],AssessedValuation[Dist],$C34:$E34,AssessedValuation[Tif_NonTIF],$A$4))</f>
        <v>0</v>
      </c>
      <c r="J34" s="8">
        <f>SUMPRODUCT(SUMIFS(AssessedValuation[100% Ag Building],AssessedValuation[Dist],$C34:$E34,AssessedValuation[Tif_NonTIF],$A$4))</f>
        <v>0</v>
      </c>
      <c r="K34" s="8">
        <f>SUMPRODUCT(SUMIFS(AssessedValuation[100% Commercial],AssessedValuation[Dist],$C34:$E34,AssessedValuation[Tif_NonTIF],$A$4))</f>
        <v>0</v>
      </c>
      <c r="L34" s="8">
        <f>SUMPRODUCT(SUMIFS(AssessedValuation[100% Industrial],AssessedValuation[Dist],$C34:$E34,AssessedValuation[Tif_NonTIF],$A$4))</f>
        <v>0</v>
      </c>
      <c r="M34" s="8">
        <f>SUMPRODUCT(SUMIFS(AssessedValuation[100% Reserved],AssessedValuation[Dist],$C34:$E34,AssessedValuation[Tif_NonTIF],$A$4))</f>
        <v>0</v>
      </c>
      <c r="N34" s="8">
        <f>SUMPRODUCT(SUMIFS(AssessedValuation[100% Reserved3],AssessedValuation[Dist],$C34,AssessedValuation[Tif_NonTIF],$A$4))</f>
        <v>0</v>
      </c>
      <c r="O34" s="8">
        <f>SUMPRODUCT(SUMIFS(AssessedValuation[100% Railroads],AssessedValuation[Dist],$C34:$E34,AssessedValuation[Tif_NonTIF],$A$4))</f>
        <v>0</v>
      </c>
      <c r="P34" s="8">
        <f>SUMPRODUCT(SUMIFS(AssessedValuation[100% Utilities],AssessedValuation[Dist],$C34:$E34,AssessedValuation[Tif_NonTIF],$A$4))</f>
        <v>0</v>
      </c>
      <c r="Q34" s="8">
        <f>SUMPRODUCT(SUMIFS(AssessedValuation[100% Other],AssessedValuation[Dist],$C34:$E34,AssessedValuation[Tif_NonTIF],$A$4))</f>
        <v>0</v>
      </c>
      <c r="R34" s="8">
        <f>SUMPRODUCT(SUMIFS(AssessedValuation[100% Gross],AssessedValuation[Dist],$C34:$E34,AssessedValuation[Tif_NonTIF],$A$4))</f>
        <v>0</v>
      </c>
      <c r="S34" s="8">
        <f>SUMPRODUCT(SUMIFS(AssessedValuation[100% Military Exempt],AssessedValuation[Dist],$C34:$E34,AssessedValuation[Tif_NonTIF],$A$4))</f>
        <v>0</v>
      </c>
      <c r="T34" s="8">
        <f>SUMPRODUCT(SUMIFS(AssessedValuation[100% Net],AssessedValuation[Dist],$C34:$E34,AssessedValuation[Tif_NonTIF],$A$4))</f>
        <v>0</v>
      </c>
      <c r="U34" s="8">
        <f>SUMPRODUCT(SUMIFS(AssessedValuation[100% Gas &amp; Elec Utilities],AssessedValuation[Dist],$C34:$E34,AssessedValuation[Tif_NonTIF],$A$4))</f>
        <v>0</v>
      </c>
      <c r="V34" s="8">
        <f t="shared" si="0"/>
        <v>0</v>
      </c>
    </row>
    <row r="35" spans="1:22" x14ac:dyDescent="0.25">
      <c r="A35">
        <f>'Assessed Non-TIF_Combined'!A35</f>
        <v>2024</v>
      </c>
      <c r="B35" t="str">
        <f>'Assessed Non-TIF_Combined'!B35</f>
        <v>10</v>
      </c>
      <c r="C35" t="str">
        <f>'Assessed Non-TIF_Combined'!C35</f>
        <v>0609</v>
      </c>
      <c r="D35" t="str">
        <f>'Assessed Non-TIF_Combined'!D35</f>
        <v/>
      </c>
      <c r="E35" t="str">
        <f>'Assessed Non-TIF_Combined'!E35</f>
        <v/>
      </c>
      <c r="F35" t="str">
        <f>'Assessed Non-TIF_Combined'!F35</f>
        <v>0609</v>
      </c>
      <c r="G35" t="str">
        <f>'Assessed Non-TIF_Combined'!G35</f>
        <v>Benton</v>
      </c>
      <c r="H35" s="8">
        <f>SUMPRODUCT(SUMIFS(AssessedValuation[100% Residential],AssessedValuation[Dist],$C35:$E35,AssessedValuation[Tif_NonTIF],$A$4))</f>
        <v>18597410</v>
      </c>
      <c r="I35" s="8">
        <f>SUMPRODUCT(SUMIFS(AssessedValuation[100% Ag Land],AssessedValuation[Dist],$C35:$E35,AssessedValuation[Tif_NonTIF],$A$4))</f>
        <v>30100</v>
      </c>
      <c r="J35" s="8">
        <f>SUMPRODUCT(SUMIFS(AssessedValuation[100% Ag Building],AssessedValuation[Dist],$C35:$E35,AssessedValuation[Tif_NonTIF],$A$4))</f>
        <v>0</v>
      </c>
      <c r="K35" s="8">
        <f>SUMPRODUCT(SUMIFS(AssessedValuation[100% Commercial],AssessedValuation[Dist],$C35:$E35,AssessedValuation[Tif_NonTIF],$A$4))</f>
        <v>10409874</v>
      </c>
      <c r="L35" s="8">
        <f>SUMPRODUCT(SUMIFS(AssessedValuation[100% Industrial],AssessedValuation[Dist],$C35:$E35,AssessedValuation[Tif_NonTIF],$A$4))</f>
        <v>27689</v>
      </c>
      <c r="M35" s="8">
        <f>SUMPRODUCT(SUMIFS(AssessedValuation[100% Reserved],AssessedValuation[Dist],$C35:$E35,AssessedValuation[Tif_NonTIF],$A$4))</f>
        <v>0</v>
      </c>
      <c r="N35" s="8">
        <f>SUMPRODUCT(SUMIFS(AssessedValuation[100% Reserved3],AssessedValuation[Dist],$C35,AssessedValuation[Tif_NonTIF],$A$4))</f>
        <v>0</v>
      </c>
      <c r="O35" s="8">
        <f>SUMPRODUCT(SUMIFS(AssessedValuation[100% Railroads],AssessedValuation[Dist],$C35:$E35,AssessedValuation[Tif_NonTIF],$A$4))</f>
        <v>0</v>
      </c>
      <c r="P35" s="8">
        <f>SUMPRODUCT(SUMIFS(AssessedValuation[100% Utilities],AssessedValuation[Dist],$C35:$E35,AssessedValuation[Tif_NonTIF],$A$4))</f>
        <v>0</v>
      </c>
      <c r="Q35" s="8">
        <f>SUMPRODUCT(SUMIFS(AssessedValuation[100% Other],AssessedValuation[Dist],$C35:$E35,AssessedValuation[Tif_NonTIF],$A$4))</f>
        <v>0</v>
      </c>
      <c r="R35" s="8">
        <f>SUMPRODUCT(SUMIFS(AssessedValuation[100% Gross],AssessedValuation[Dist],$C35:$E35,AssessedValuation[Tif_NonTIF],$A$4))</f>
        <v>29065073</v>
      </c>
      <c r="S35" s="8">
        <f>SUMPRODUCT(SUMIFS(AssessedValuation[100% Military Exempt],AssessedValuation[Dist],$C35:$E35,AssessedValuation[Tif_NonTIF],$A$4))</f>
        <v>1852</v>
      </c>
      <c r="T35" s="8">
        <f>SUMPRODUCT(SUMIFS(AssessedValuation[100% Net],AssessedValuation[Dist],$C35:$E35,AssessedValuation[Tif_NonTIF],$A$4))</f>
        <v>29063221</v>
      </c>
      <c r="U35" s="8">
        <f>SUMPRODUCT(SUMIFS(AssessedValuation[100% Gas &amp; Elec Utilities],AssessedValuation[Dist],$C35:$E35,AssessedValuation[Tif_NonTIF],$A$4))</f>
        <v>0</v>
      </c>
      <c r="V35" s="8">
        <f t="shared" si="0"/>
        <v>29063221</v>
      </c>
    </row>
    <row r="36" spans="1:22" x14ac:dyDescent="0.25">
      <c r="A36">
        <f>'Assessed Non-TIF_Combined'!A36</f>
        <v>2024</v>
      </c>
      <c r="B36" t="str">
        <f>'Assessed Non-TIF_Combined'!B36</f>
        <v>09</v>
      </c>
      <c r="C36" t="str">
        <f>'Assessed Non-TIF_Combined'!C36</f>
        <v>0621</v>
      </c>
      <c r="D36" t="str">
        <f>'Assessed Non-TIF_Combined'!D36</f>
        <v/>
      </c>
      <c r="E36" t="str">
        <f>'Assessed Non-TIF_Combined'!E36</f>
        <v/>
      </c>
      <c r="F36" t="str">
        <f>'Assessed Non-TIF_Combined'!F36</f>
        <v>0621</v>
      </c>
      <c r="G36" t="str">
        <f>'Assessed Non-TIF_Combined'!G36</f>
        <v>Bettendorf</v>
      </c>
      <c r="H36" s="8">
        <f>SUMPRODUCT(SUMIFS(AssessedValuation[100% Residential],AssessedValuation[Dist],$C36:$E36,AssessedValuation[Tif_NonTIF],$A$4))</f>
        <v>7351140</v>
      </c>
      <c r="I36" s="8">
        <f>SUMPRODUCT(SUMIFS(AssessedValuation[100% Ag Land],AssessedValuation[Dist],$C36:$E36,AssessedValuation[Tif_NonTIF],$A$4))</f>
        <v>0</v>
      </c>
      <c r="J36" s="8">
        <f>SUMPRODUCT(SUMIFS(AssessedValuation[100% Ag Building],AssessedValuation[Dist],$C36:$E36,AssessedValuation[Tif_NonTIF],$A$4))</f>
        <v>0</v>
      </c>
      <c r="K36" s="8">
        <f>SUMPRODUCT(SUMIFS(AssessedValuation[100% Commercial],AssessedValuation[Dist],$C36:$E36,AssessedValuation[Tif_NonTIF],$A$4))</f>
        <v>76218184</v>
      </c>
      <c r="L36" s="8">
        <f>SUMPRODUCT(SUMIFS(AssessedValuation[100% Industrial],AssessedValuation[Dist],$C36:$E36,AssessedValuation[Tif_NonTIF],$A$4))</f>
        <v>6102812</v>
      </c>
      <c r="M36" s="8">
        <f>SUMPRODUCT(SUMIFS(AssessedValuation[100% Reserved],AssessedValuation[Dist],$C36:$E36,AssessedValuation[Tif_NonTIF],$A$4))</f>
        <v>0</v>
      </c>
      <c r="N36" s="8">
        <f>SUMPRODUCT(SUMIFS(AssessedValuation[100% Reserved3],AssessedValuation[Dist],$C36,AssessedValuation[Tif_NonTIF],$A$4))</f>
        <v>0</v>
      </c>
      <c r="O36" s="8">
        <f>SUMPRODUCT(SUMIFS(AssessedValuation[100% Railroads],AssessedValuation[Dist],$C36:$E36,AssessedValuation[Tif_NonTIF],$A$4))</f>
        <v>0</v>
      </c>
      <c r="P36" s="8">
        <f>SUMPRODUCT(SUMIFS(AssessedValuation[100% Utilities],AssessedValuation[Dist],$C36:$E36,AssessedValuation[Tif_NonTIF],$A$4))</f>
        <v>0</v>
      </c>
      <c r="Q36" s="8">
        <f>SUMPRODUCT(SUMIFS(AssessedValuation[100% Other],AssessedValuation[Dist],$C36:$E36,AssessedValuation[Tif_NonTIF],$A$4))</f>
        <v>0</v>
      </c>
      <c r="R36" s="8">
        <f>SUMPRODUCT(SUMIFS(AssessedValuation[100% Gross],AssessedValuation[Dist],$C36:$E36,AssessedValuation[Tif_NonTIF],$A$4))</f>
        <v>89672136</v>
      </c>
      <c r="S36" s="8">
        <f>SUMPRODUCT(SUMIFS(AssessedValuation[100% Military Exempt],AssessedValuation[Dist],$C36:$E36,AssessedValuation[Tif_NonTIF],$A$4))</f>
        <v>0</v>
      </c>
      <c r="T36" s="8">
        <f>SUMPRODUCT(SUMIFS(AssessedValuation[100% Net],AssessedValuation[Dist],$C36:$E36,AssessedValuation[Tif_NonTIF],$A$4))</f>
        <v>89672136</v>
      </c>
      <c r="U36" s="8">
        <f>SUMPRODUCT(SUMIFS(AssessedValuation[100% Gas &amp; Elec Utilities],AssessedValuation[Dist],$C36:$E36,AssessedValuation[Tif_NonTIF],$A$4))</f>
        <v>0</v>
      </c>
      <c r="V36" s="8">
        <f t="shared" si="0"/>
        <v>89672136</v>
      </c>
    </row>
    <row r="37" spans="1:22" x14ac:dyDescent="0.25">
      <c r="A37">
        <f>'Assessed Non-TIF_Combined'!A37</f>
        <v>2024</v>
      </c>
      <c r="B37" t="str">
        <f>'Assessed Non-TIF_Combined'!B37</f>
        <v>11</v>
      </c>
      <c r="C37" t="str">
        <f>'Assessed Non-TIF_Combined'!C37</f>
        <v>0720</v>
      </c>
      <c r="D37" t="str">
        <f>'Assessed Non-TIF_Combined'!D37</f>
        <v/>
      </c>
      <c r="E37" t="str">
        <f>'Assessed Non-TIF_Combined'!E37</f>
        <v/>
      </c>
      <c r="F37" t="str">
        <f>'Assessed Non-TIF_Combined'!F37</f>
        <v>0720</v>
      </c>
      <c r="G37" t="str">
        <f>'Assessed Non-TIF_Combined'!G37</f>
        <v>Bondurant-Farrar</v>
      </c>
      <c r="H37" s="8">
        <f>SUMPRODUCT(SUMIFS(AssessedValuation[100% Residential],AssessedValuation[Dist],$C37:$E37,AssessedValuation[Tif_NonTIF],$A$4))</f>
        <v>51665085</v>
      </c>
      <c r="I37" s="8">
        <f>SUMPRODUCT(SUMIFS(AssessedValuation[100% Ag Land],AssessedValuation[Dist],$C37:$E37,AssessedValuation[Tif_NonTIF],$A$4))</f>
        <v>0</v>
      </c>
      <c r="J37" s="8">
        <f>SUMPRODUCT(SUMIFS(AssessedValuation[100% Ag Building],AssessedValuation[Dist],$C37:$E37,AssessedValuation[Tif_NonTIF],$A$4))</f>
        <v>0</v>
      </c>
      <c r="K37" s="8">
        <f>SUMPRODUCT(SUMIFS(AssessedValuation[100% Commercial],AssessedValuation[Dist],$C37:$E37,AssessedValuation[Tif_NonTIF],$A$4))</f>
        <v>104257066</v>
      </c>
      <c r="L37" s="8">
        <f>SUMPRODUCT(SUMIFS(AssessedValuation[100% Industrial],AssessedValuation[Dist],$C37:$E37,AssessedValuation[Tif_NonTIF],$A$4))</f>
        <v>3396493</v>
      </c>
      <c r="M37" s="8">
        <f>SUMPRODUCT(SUMIFS(AssessedValuation[100% Reserved],AssessedValuation[Dist],$C37:$E37,AssessedValuation[Tif_NonTIF],$A$4))</f>
        <v>0</v>
      </c>
      <c r="N37" s="8">
        <f>SUMPRODUCT(SUMIFS(AssessedValuation[100% Reserved3],AssessedValuation[Dist],$C37,AssessedValuation[Tif_NonTIF],$A$4))</f>
        <v>0</v>
      </c>
      <c r="O37" s="8">
        <f>SUMPRODUCT(SUMIFS(AssessedValuation[100% Railroads],AssessedValuation[Dist],$C37:$E37,AssessedValuation[Tif_NonTIF],$A$4))</f>
        <v>0</v>
      </c>
      <c r="P37" s="8">
        <f>SUMPRODUCT(SUMIFS(AssessedValuation[100% Utilities],AssessedValuation[Dist],$C37:$E37,AssessedValuation[Tif_NonTIF],$A$4))</f>
        <v>0</v>
      </c>
      <c r="Q37" s="8">
        <f>SUMPRODUCT(SUMIFS(AssessedValuation[100% Other],AssessedValuation[Dist],$C37:$E37,AssessedValuation[Tif_NonTIF],$A$4))</f>
        <v>0</v>
      </c>
      <c r="R37" s="8">
        <f>SUMPRODUCT(SUMIFS(AssessedValuation[100% Gross],AssessedValuation[Dist],$C37:$E37,AssessedValuation[Tif_NonTIF],$A$4))</f>
        <v>159318644</v>
      </c>
      <c r="S37" s="8">
        <f>SUMPRODUCT(SUMIFS(AssessedValuation[100% Military Exempt],AssessedValuation[Dist],$C37:$E37,AssessedValuation[Tif_NonTIF],$A$4))</f>
        <v>0</v>
      </c>
      <c r="T37" s="8">
        <f>SUMPRODUCT(SUMIFS(AssessedValuation[100% Net],AssessedValuation[Dist],$C37:$E37,AssessedValuation[Tif_NonTIF],$A$4))</f>
        <v>159318644</v>
      </c>
      <c r="U37" s="8">
        <f>SUMPRODUCT(SUMIFS(AssessedValuation[100% Gas &amp; Elec Utilities],AssessedValuation[Dist],$C37:$E37,AssessedValuation[Tif_NonTIF],$A$4))</f>
        <v>0</v>
      </c>
      <c r="V37" s="8">
        <f t="shared" si="0"/>
        <v>159318644</v>
      </c>
    </row>
    <row r="38" spans="1:22" x14ac:dyDescent="0.25">
      <c r="A38">
        <f>'Assessed Non-TIF_Combined'!A38</f>
        <v>2024</v>
      </c>
      <c r="B38" t="str">
        <f>'Assessed Non-TIF_Combined'!B38</f>
        <v>11</v>
      </c>
      <c r="C38" t="str">
        <f>'Assessed Non-TIF_Combined'!C38</f>
        <v>0729</v>
      </c>
      <c r="D38" t="str">
        <f>'Assessed Non-TIF_Combined'!D38</f>
        <v/>
      </c>
      <c r="E38" t="str">
        <f>'Assessed Non-TIF_Combined'!E38</f>
        <v/>
      </c>
      <c r="F38" t="str">
        <f>'Assessed Non-TIF_Combined'!F38</f>
        <v>0729</v>
      </c>
      <c r="G38" t="str">
        <f>'Assessed Non-TIF_Combined'!G38</f>
        <v>Boone</v>
      </c>
      <c r="H38" s="8">
        <f>SUMPRODUCT(SUMIFS(AssessedValuation[100% Residential],AssessedValuation[Dist],$C38:$E38,AssessedValuation[Tif_NonTIF],$A$4))</f>
        <v>25041550</v>
      </c>
      <c r="I38" s="8">
        <f>SUMPRODUCT(SUMIFS(AssessedValuation[100% Ag Land],AssessedValuation[Dist],$C38:$E38,AssessedValuation[Tif_NonTIF],$A$4))</f>
        <v>44128</v>
      </c>
      <c r="J38" s="8">
        <f>SUMPRODUCT(SUMIFS(AssessedValuation[100% Ag Building],AssessedValuation[Dist],$C38:$E38,AssessedValuation[Tif_NonTIF],$A$4))</f>
        <v>4118</v>
      </c>
      <c r="K38" s="8">
        <f>SUMPRODUCT(SUMIFS(AssessedValuation[100% Commercial],AssessedValuation[Dist],$C38:$E38,AssessedValuation[Tif_NonTIF],$A$4))</f>
        <v>0</v>
      </c>
      <c r="L38" s="8">
        <f>SUMPRODUCT(SUMIFS(AssessedValuation[100% Industrial],AssessedValuation[Dist],$C38:$E38,AssessedValuation[Tif_NonTIF],$A$4))</f>
        <v>276572</v>
      </c>
      <c r="M38" s="8">
        <f>SUMPRODUCT(SUMIFS(AssessedValuation[100% Reserved],AssessedValuation[Dist],$C38:$E38,AssessedValuation[Tif_NonTIF],$A$4))</f>
        <v>0</v>
      </c>
      <c r="N38" s="8">
        <f>SUMPRODUCT(SUMIFS(AssessedValuation[100% Reserved3],AssessedValuation[Dist],$C38,AssessedValuation[Tif_NonTIF],$A$4))</f>
        <v>0</v>
      </c>
      <c r="O38" s="8">
        <f>SUMPRODUCT(SUMIFS(AssessedValuation[100% Railroads],AssessedValuation[Dist],$C38:$E38,AssessedValuation[Tif_NonTIF],$A$4))</f>
        <v>0</v>
      </c>
      <c r="P38" s="8">
        <f>SUMPRODUCT(SUMIFS(AssessedValuation[100% Utilities],AssessedValuation[Dist],$C38:$E38,AssessedValuation[Tif_NonTIF],$A$4))</f>
        <v>0</v>
      </c>
      <c r="Q38" s="8">
        <f>SUMPRODUCT(SUMIFS(AssessedValuation[100% Other],AssessedValuation[Dist],$C38:$E38,AssessedValuation[Tif_NonTIF],$A$4))</f>
        <v>0</v>
      </c>
      <c r="R38" s="8">
        <f>SUMPRODUCT(SUMIFS(AssessedValuation[100% Gross],AssessedValuation[Dist],$C38:$E38,AssessedValuation[Tif_NonTIF],$A$4))</f>
        <v>25366368</v>
      </c>
      <c r="S38" s="8">
        <f>SUMPRODUCT(SUMIFS(AssessedValuation[100% Military Exempt],AssessedValuation[Dist],$C38:$E38,AssessedValuation[Tif_NonTIF],$A$4))</f>
        <v>0</v>
      </c>
      <c r="T38" s="8">
        <f>SUMPRODUCT(SUMIFS(AssessedValuation[100% Net],AssessedValuation[Dist],$C38:$E38,AssessedValuation[Tif_NonTIF],$A$4))</f>
        <v>25366368</v>
      </c>
      <c r="U38" s="8">
        <f>SUMPRODUCT(SUMIFS(AssessedValuation[100% Gas &amp; Elec Utilities],AssessedValuation[Dist],$C38:$E38,AssessedValuation[Tif_NonTIF],$A$4))</f>
        <v>0</v>
      </c>
      <c r="V38" s="8">
        <f t="shared" si="0"/>
        <v>25366368</v>
      </c>
    </row>
    <row r="39" spans="1:22" x14ac:dyDescent="0.25">
      <c r="A39">
        <f>'Assessed Non-TIF_Combined'!A39</f>
        <v>2024</v>
      </c>
      <c r="B39" t="str">
        <f>'Assessed Non-TIF_Combined'!B39</f>
        <v>12</v>
      </c>
      <c r="C39" t="str">
        <f>'Assessed Non-TIF_Combined'!C39</f>
        <v>0747</v>
      </c>
      <c r="D39" t="str">
        <f>'Assessed Non-TIF_Combined'!D39</f>
        <v/>
      </c>
      <c r="E39" t="str">
        <f>'Assessed Non-TIF_Combined'!E39</f>
        <v/>
      </c>
      <c r="F39" t="str">
        <f>'Assessed Non-TIF_Combined'!F39</f>
        <v>0747</v>
      </c>
      <c r="G39" t="str">
        <f>'Assessed Non-TIF_Combined'!G39</f>
        <v>Boyden-Hull</v>
      </c>
      <c r="H39" s="8">
        <f>SUMPRODUCT(SUMIFS(AssessedValuation[100% Residential],AssessedValuation[Dist],$C39:$E39,AssessedValuation[Tif_NonTIF],$A$4))</f>
        <v>16551407</v>
      </c>
      <c r="I39" s="8">
        <f>SUMPRODUCT(SUMIFS(AssessedValuation[100% Ag Land],AssessedValuation[Dist],$C39:$E39,AssessedValuation[Tif_NonTIF],$A$4))</f>
        <v>400611</v>
      </c>
      <c r="J39" s="8">
        <f>SUMPRODUCT(SUMIFS(AssessedValuation[100% Ag Building],AssessedValuation[Dist],$C39:$E39,AssessedValuation[Tif_NonTIF],$A$4))</f>
        <v>27221</v>
      </c>
      <c r="K39" s="8">
        <f>SUMPRODUCT(SUMIFS(AssessedValuation[100% Commercial],AssessedValuation[Dist],$C39:$E39,AssessedValuation[Tif_NonTIF],$A$4))</f>
        <v>32377108</v>
      </c>
      <c r="L39" s="8">
        <f>SUMPRODUCT(SUMIFS(AssessedValuation[100% Industrial],AssessedValuation[Dist],$C39:$E39,AssessedValuation[Tif_NonTIF],$A$4))</f>
        <v>12937508</v>
      </c>
      <c r="M39" s="8">
        <f>SUMPRODUCT(SUMIFS(AssessedValuation[100% Reserved],AssessedValuation[Dist],$C39:$E39,AssessedValuation[Tif_NonTIF],$A$4))</f>
        <v>0</v>
      </c>
      <c r="N39" s="8">
        <f>SUMPRODUCT(SUMIFS(AssessedValuation[100% Reserved3],AssessedValuation[Dist],$C39,AssessedValuation[Tif_NonTIF],$A$4))</f>
        <v>0</v>
      </c>
      <c r="O39" s="8">
        <f>SUMPRODUCT(SUMIFS(AssessedValuation[100% Railroads],AssessedValuation[Dist],$C39:$E39,AssessedValuation[Tif_NonTIF],$A$4))</f>
        <v>0</v>
      </c>
      <c r="P39" s="8">
        <f>SUMPRODUCT(SUMIFS(AssessedValuation[100% Utilities],AssessedValuation[Dist],$C39:$E39,AssessedValuation[Tif_NonTIF],$A$4))</f>
        <v>0</v>
      </c>
      <c r="Q39" s="8">
        <f>SUMPRODUCT(SUMIFS(AssessedValuation[100% Other],AssessedValuation[Dist],$C39:$E39,AssessedValuation[Tif_NonTIF],$A$4))</f>
        <v>0</v>
      </c>
      <c r="R39" s="8">
        <f>SUMPRODUCT(SUMIFS(AssessedValuation[100% Gross],AssessedValuation[Dist],$C39:$E39,AssessedValuation[Tif_NonTIF],$A$4))</f>
        <v>62293855</v>
      </c>
      <c r="S39" s="8">
        <f>SUMPRODUCT(SUMIFS(AssessedValuation[100% Military Exempt],AssessedValuation[Dist],$C39:$E39,AssessedValuation[Tif_NonTIF],$A$4))</f>
        <v>9260</v>
      </c>
      <c r="T39" s="8">
        <f>SUMPRODUCT(SUMIFS(AssessedValuation[100% Net],AssessedValuation[Dist],$C39:$E39,AssessedValuation[Tif_NonTIF],$A$4))</f>
        <v>62284595</v>
      </c>
      <c r="U39" s="8">
        <f>SUMPRODUCT(SUMIFS(AssessedValuation[100% Gas &amp; Elec Utilities],AssessedValuation[Dist],$C39:$E39,AssessedValuation[Tif_NonTIF],$A$4))</f>
        <v>0</v>
      </c>
      <c r="V39" s="8">
        <f t="shared" si="0"/>
        <v>62284595</v>
      </c>
    </row>
    <row r="40" spans="1:22" x14ac:dyDescent="0.25">
      <c r="A40">
        <f>'Assessed Non-TIF_Combined'!A40</f>
        <v>2024</v>
      </c>
      <c r="B40" t="str">
        <f>'Assessed Non-TIF_Combined'!B40</f>
        <v>13</v>
      </c>
      <c r="C40" t="str">
        <f>'Assessed Non-TIF_Combined'!C40</f>
        <v>1917</v>
      </c>
      <c r="D40" t="str">
        <f>'Assessed Non-TIF_Combined'!D40</f>
        <v/>
      </c>
      <c r="E40" t="str">
        <f>'Assessed Non-TIF_Combined'!E40</f>
        <v/>
      </c>
      <c r="F40" t="str">
        <f>'Assessed Non-TIF_Combined'!F40</f>
        <v>1917</v>
      </c>
      <c r="G40" t="str">
        <f>'Assessed Non-TIF_Combined'!G40</f>
        <v>Boyer Valley</v>
      </c>
      <c r="H40" s="8">
        <f>SUMPRODUCT(SUMIFS(AssessedValuation[100% Residential],AssessedValuation[Dist],$C40:$E40,AssessedValuation[Tif_NonTIF],$A$4))</f>
        <v>10731056</v>
      </c>
      <c r="I40" s="8">
        <f>SUMPRODUCT(SUMIFS(AssessedValuation[100% Ag Land],AssessedValuation[Dist],$C40:$E40,AssessedValuation[Tif_NonTIF],$A$4))</f>
        <v>0</v>
      </c>
      <c r="J40" s="8">
        <f>SUMPRODUCT(SUMIFS(AssessedValuation[100% Ag Building],AssessedValuation[Dist],$C40:$E40,AssessedValuation[Tif_NonTIF],$A$4))</f>
        <v>0</v>
      </c>
      <c r="K40" s="8">
        <f>SUMPRODUCT(SUMIFS(AssessedValuation[100% Commercial],AssessedValuation[Dist],$C40:$E40,AssessedValuation[Tif_NonTIF],$A$4))</f>
        <v>40062</v>
      </c>
      <c r="L40" s="8">
        <f>SUMPRODUCT(SUMIFS(AssessedValuation[100% Industrial],AssessedValuation[Dist],$C40:$E40,AssessedValuation[Tif_NonTIF],$A$4))</f>
        <v>0</v>
      </c>
      <c r="M40" s="8">
        <f>SUMPRODUCT(SUMIFS(AssessedValuation[100% Reserved],AssessedValuation[Dist],$C40:$E40,AssessedValuation[Tif_NonTIF],$A$4))</f>
        <v>0</v>
      </c>
      <c r="N40" s="8">
        <f>SUMPRODUCT(SUMIFS(AssessedValuation[100% Reserved3],AssessedValuation[Dist],$C40,AssessedValuation[Tif_NonTIF],$A$4))</f>
        <v>0</v>
      </c>
      <c r="O40" s="8">
        <f>SUMPRODUCT(SUMIFS(AssessedValuation[100% Railroads],AssessedValuation[Dist],$C40:$E40,AssessedValuation[Tif_NonTIF],$A$4))</f>
        <v>0</v>
      </c>
      <c r="P40" s="8">
        <f>SUMPRODUCT(SUMIFS(AssessedValuation[100% Utilities],AssessedValuation[Dist],$C40:$E40,AssessedValuation[Tif_NonTIF],$A$4))</f>
        <v>0</v>
      </c>
      <c r="Q40" s="8">
        <f>SUMPRODUCT(SUMIFS(AssessedValuation[100% Other],AssessedValuation[Dist],$C40:$E40,AssessedValuation[Tif_NonTIF],$A$4))</f>
        <v>0</v>
      </c>
      <c r="R40" s="8">
        <f>SUMPRODUCT(SUMIFS(AssessedValuation[100% Gross],AssessedValuation[Dist],$C40:$E40,AssessedValuation[Tif_NonTIF],$A$4))</f>
        <v>10771118</v>
      </c>
      <c r="S40" s="8">
        <f>SUMPRODUCT(SUMIFS(AssessedValuation[100% Military Exempt],AssessedValuation[Dist],$C40:$E40,AssessedValuation[Tif_NonTIF],$A$4))</f>
        <v>0</v>
      </c>
      <c r="T40" s="8">
        <f>SUMPRODUCT(SUMIFS(AssessedValuation[100% Net],AssessedValuation[Dist],$C40:$E40,AssessedValuation[Tif_NonTIF],$A$4))</f>
        <v>10771118</v>
      </c>
      <c r="U40" s="8">
        <f>SUMPRODUCT(SUMIFS(AssessedValuation[100% Gas &amp; Elec Utilities],AssessedValuation[Dist],$C40:$E40,AssessedValuation[Tif_NonTIF],$A$4))</f>
        <v>0</v>
      </c>
      <c r="V40" s="8">
        <f t="shared" si="0"/>
        <v>10771118</v>
      </c>
    </row>
    <row r="41" spans="1:22" x14ac:dyDescent="0.25">
      <c r="A41">
        <f>'Assessed Non-TIF_Combined'!A41</f>
        <v>2024</v>
      </c>
      <c r="B41" t="str">
        <f>'Assessed Non-TIF_Combined'!B41</f>
        <v>07</v>
      </c>
      <c r="C41" t="str">
        <f>'Assessed Non-TIF_Combined'!C41</f>
        <v>0846</v>
      </c>
      <c r="D41" t="str">
        <f>'Assessed Non-TIF_Combined'!D41</f>
        <v/>
      </c>
      <c r="E41" t="str">
        <f>'Assessed Non-TIF_Combined'!E41</f>
        <v/>
      </c>
      <c r="F41" t="str">
        <f>'Assessed Non-TIF_Combined'!F41</f>
        <v>0846</v>
      </c>
      <c r="G41" t="str">
        <f>'Assessed Non-TIF_Combined'!G41</f>
        <v>Brooklyn-Guernsey-Malcom</v>
      </c>
      <c r="H41" s="8">
        <f>SUMPRODUCT(SUMIFS(AssessedValuation[100% Residential],AssessedValuation[Dist],$C41:$E41,AssessedValuation[Tif_NonTIF],$A$4))</f>
        <v>26579031</v>
      </c>
      <c r="I41" s="8">
        <f>SUMPRODUCT(SUMIFS(AssessedValuation[100% Ag Land],AssessedValuation[Dist],$C41:$E41,AssessedValuation[Tif_NonTIF],$A$4))</f>
        <v>16332</v>
      </c>
      <c r="J41" s="8">
        <f>SUMPRODUCT(SUMIFS(AssessedValuation[100% Ag Building],AssessedValuation[Dist],$C41:$E41,AssessedValuation[Tif_NonTIF],$A$4))</f>
        <v>2558</v>
      </c>
      <c r="K41" s="8">
        <f>SUMPRODUCT(SUMIFS(AssessedValuation[100% Commercial],AssessedValuation[Dist],$C41:$E41,AssessedValuation[Tif_NonTIF],$A$4))</f>
        <v>5087827</v>
      </c>
      <c r="L41" s="8">
        <f>SUMPRODUCT(SUMIFS(AssessedValuation[100% Industrial],AssessedValuation[Dist],$C41:$E41,AssessedValuation[Tif_NonTIF],$A$4))</f>
        <v>3162761</v>
      </c>
      <c r="M41" s="8">
        <f>SUMPRODUCT(SUMIFS(AssessedValuation[100% Reserved],AssessedValuation[Dist],$C41:$E41,AssessedValuation[Tif_NonTIF],$A$4))</f>
        <v>0</v>
      </c>
      <c r="N41" s="8">
        <f>SUMPRODUCT(SUMIFS(AssessedValuation[100% Reserved3],AssessedValuation[Dist],$C41,AssessedValuation[Tif_NonTIF],$A$4))</f>
        <v>0</v>
      </c>
      <c r="O41" s="8">
        <f>SUMPRODUCT(SUMIFS(AssessedValuation[100% Railroads],AssessedValuation[Dist],$C41:$E41,AssessedValuation[Tif_NonTIF],$A$4))</f>
        <v>0</v>
      </c>
      <c r="P41" s="8">
        <f>SUMPRODUCT(SUMIFS(AssessedValuation[100% Utilities],AssessedValuation[Dist],$C41:$E41,AssessedValuation[Tif_NonTIF],$A$4))</f>
        <v>0</v>
      </c>
      <c r="Q41" s="8">
        <f>SUMPRODUCT(SUMIFS(AssessedValuation[100% Other],AssessedValuation[Dist],$C41:$E41,AssessedValuation[Tif_NonTIF],$A$4))</f>
        <v>0</v>
      </c>
      <c r="R41" s="8">
        <f>SUMPRODUCT(SUMIFS(AssessedValuation[100% Gross],AssessedValuation[Dist],$C41:$E41,AssessedValuation[Tif_NonTIF],$A$4))</f>
        <v>34848509</v>
      </c>
      <c r="S41" s="8">
        <f>SUMPRODUCT(SUMIFS(AssessedValuation[100% Military Exempt],AssessedValuation[Dist],$C41:$E41,AssessedValuation[Tif_NonTIF],$A$4))</f>
        <v>0</v>
      </c>
      <c r="T41" s="8">
        <f>SUMPRODUCT(SUMIFS(AssessedValuation[100% Net],AssessedValuation[Dist],$C41:$E41,AssessedValuation[Tif_NonTIF],$A$4))</f>
        <v>34848509</v>
      </c>
      <c r="U41" s="8">
        <f>SUMPRODUCT(SUMIFS(AssessedValuation[100% Gas &amp; Elec Utilities],AssessedValuation[Dist],$C41:$E41,AssessedValuation[Tif_NonTIF],$A$4))</f>
        <v>0</v>
      </c>
      <c r="V41" s="8">
        <f t="shared" si="0"/>
        <v>34848509</v>
      </c>
    </row>
    <row r="42" spans="1:22" x14ac:dyDescent="0.25">
      <c r="A42">
        <f>'Assessed Non-TIF_Combined'!A42</f>
        <v>2024</v>
      </c>
      <c r="B42" t="str">
        <f>'Assessed Non-TIF_Combined'!B42</f>
        <v>15</v>
      </c>
      <c r="C42" t="str">
        <f>'Assessed Non-TIF_Combined'!C42</f>
        <v>0882</v>
      </c>
      <c r="D42" t="str">
        <f>'Assessed Non-TIF_Combined'!D42</f>
        <v/>
      </c>
      <c r="E42" t="str">
        <f>'Assessed Non-TIF_Combined'!E42</f>
        <v/>
      </c>
      <c r="F42" t="str">
        <f>'Assessed Non-TIF_Combined'!F42</f>
        <v>0882</v>
      </c>
      <c r="G42" t="str">
        <f>'Assessed Non-TIF_Combined'!G42</f>
        <v>Burlington</v>
      </c>
      <c r="H42" s="8">
        <f>SUMPRODUCT(SUMIFS(AssessedValuation[100% Residential],AssessedValuation[Dist],$C42:$E42,AssessedValuation[Tif_NonTIF],$A$4))</f>
        <v>39568011</v>
      </c>
      <c r="I42" s="8">
        <f>SUMPRODUCT(SUMIFS(AssessedValuation[100% Ag Land],AssessedValuation[Dist],$C42:$E42,AssessedValuation[Tif_NonTIF],$A$4))</f>
        <v>573676</v>
      </c>
      <c r="J42" s="8">
        <f>SUMPRODUCT(SUMIFS(AssessedValuation[100% Ag Building],AssessedValuation[Dist],$C42:$E42,AssessedValuation[Tif_NonTIF],$A$4))</f>
        <v>820</v>
      </c>
      <c r="K42" s="8">
        <f>SUMPRODUCT(SUMIFS(AssessedValuation[100% Commercial],AssessedValuation[Dist],$C42:$E42,AssessedValuation[Tif_NonTIF],$A$4))</f>
        <v>94274157</v>
      </c>
      <c r="L42" s="8">
        <f>SUMPRODUCT(SUMIFS(AssessedValuation[100% Industrial],AssessedValuation[Dist],$C42:$E42,AssessedValuation[Tif_NonTIF],$A$4))</f>
        <v>8366078</v>
      </c>
      <c r="M42" s="8">
        <f>SUMPRODUCT(SUMIFS(AssessedValuation[100% Reserved],AssessedValuation[Dist],$C42:$E42,AssessedValuation[Tif_NonTIF],$A$4))</f>
        <v>0</v>
      </c>
      <c r="N42" s="8">
        <f>SUMPRODUCT(SUMIFS(AssessedValuation[100% Reserved3],AssessedValuation[Dist],$C42,AssessedValuation[Tif_NonTIF],$A$4))</f>
        <v>0</v>
      </c>
      <c r="O42" s="8">
        <f>SUMPRODUCT(SUMIFS(AssessedValuation[100% Railroads],AssessedValuation[Dist],$C42:$E42,AssessedValuation[Tif_NonTIF],$A$4))</f>
        <v>0</v>
      </c>
      <c r="P42" s="8">
        <f>SUMPRODUCT(SUMIFS(AssessedValuation[100% Utilities],AssessedValuation[Dist],$C42:$E42,AssessedValuation[Tif_NonTIF],$A$4))</f>
        <v>0</v>
      </c>
      <c r="Q42" s="8">
        <f>SUMPRODUCT(SUMIFS(AssessedValuation[100% Other],AssessedValuation[Dist],$C42:$E42,AssessedValuation[Tif_NonTIF],$A$4))</f>
        <v>0</v>
      </c>
      <c r="R42" s="8">
        <f>SUMPRODUCT(SUMIFS(AssessedValuation[100% Gross],AssessedValuation[Dist],$C42:$E42,AssessedValuation[Tif_NonTIF],$A$4))</f>
        <v>142782742</v>
      </c>
      <c r="S42" s="8">
        <f>SUMPRODUCT(SUMIFS(AssessedValuation[100% Military Exempt],AssessedValuation[Dist],$C42:$E42,AssessedValuation[Tif_NonTIF],$A$4))</f>
        <v>7408</v>
      </c>
      <c r="T42" s="8">
        <f>SUMPRODUCT(SUMIFS(AssessedValuation[100% Net],AssessedValuation[Dist],$C42:$E42,AssessedValuation[Tif_NonTIF],$A$4))</f>
        <v>142775334</v>
      </c>
      <c r="U42" s="8">
        <f>SUMPRODUCT(SUMIFS(AssessedValuation[100% Gas &amp; Elec Utilities],AssessedValuation[Dist],$C42:$E42,AssessedValuation[Tif_NonTIF],$A$4))</f>
        <v>0</v>
      </c>
      <c r="V42" s="8">
        <f t="shared" si="0"/>
        <v>142775334</v>
      </c>
    </row>
    <row r="43" spans="1:22" x14ac:dyDescent="0.25">
      <c r="A43">
        <f>'Assessed Non-TIF_Combined'!A43</f>
        <v>2024</v>
      </c>
      <c r="B43" t="str">
        <f>'Assessed Non-TIF_Combined'!B43</f>
        <v>07</v>
      </c>
      <c r="C43" t="str">
        <f>'Assessed Non-TIF_Combined'!C43</f>
        <v>0916</v>
      </c>
      <c r="D43" t="str">
        <f>'Assessed Non-TIF_Combined'!D43</f>
        <v/>
      </c>
      <c r="E43" t="str">
        <f>'Assessed Non-TIF_Combined'!E43</f>
        <v/>
      </c>
      <c r="F43" t="str">
        <f>'Assessed Non-TIF_Combined'!F43</f>
        <v>0916</v>
      </c>
      <c r="G43" t="str">
        <f>'Assessed Non-TIF_Combined'!G43</f>
        <v>CAL</v>
      </c>
      <c r="H43" s="8">
        <f>SUMPRODUCT(SUMIFS(AssessedValuation[100% Residential],AssessedValuation[Dist],$C43:$E43,AssessedValuation[Tif_NonTIF],$A$4))</f>
        <v>0</v>
      </c>
      <c r="I43" s="8">
        <f>SUMPRODUCT(SUMIFS(AssessedValuation[100% Ag Land],AssessedValuation[Dist],$C43:$E43,AssessedValuation[Tif_NonTIF],$A$4))</f>
        <v>0</v>
      </c>
      <c r="J43" s="8">
        <f>SUMPRODUCT(SUMIFS(AssessedValuation[100% Ag Building],AssessedValuation[Dist],$C43:$E43,AssessedValuation[Tif_NonTIF],$A$4))</f>
        <v>0</v>
      </c>
      <c r="K43" s="8">
        <f>SUMPRODUCT(SUMIFS(AssessedValuation[100% Commercial],AssessedValuation[Dist],$C43:$E43,AssessedValuation[Tif_NonTIF],$A$4))</f>
        <v>0</v>
      </c>
      <c r="L43" s="8">
        <f>SUMPRODUCT(SUMIFS(AssessedValuation[100% Industrial],AssessedValuation[Dist],$C43:$E43,AssessedValuation[Tif_NonTIF],$A$4))</f>
        <v>0</v>
      </c>
      <c r="M43" s="8">
        <f>SUMPRODUCT(SUMIFS(AssessedValuation[100% Reserved],AssessedValuation[Dist],$C43:$E43,AssessedValuation[Tif_NonTIF],$A$4))</f>
        <v>0</v>
      </c>
      <c r="N43" s="8">
        <f>SUMPRODUCT(SUMIFS(AssessedValuation[100% Reserved3],AssessedValuation[Dist],$C43,AssessedValuation[Tif_NonTIF],$A$4))</f>
        <v>0</v>
      </c>
      <c r="O43" s="8">
        <f>SUMPRODUCT(SUMIFS(AssessedValuation[100% Railroads],AssessedValuation[Dist],$C43:$E43,AssessedValuation[Tif_NonTIF],$A$4))</f>
        <v>0</v>
      </c>
      <c r="P43" s="8">
        <f>SUMPRODUCT(SUMIFS(AssessedValuation[100% Utilities],AssessedValuation[Dist],$C43:$E43,AssessedValuation[Tif_NonTIF],$A$4))</f>
        <v>0</v>
      </c>
      <c r="Q43" s="8">
        <f>SUMPRODUCT(SUMIFS(AssessedValuation[100% Other],AssessedValuation[Dist],$C43:$E43,AssessedValuation[Tif_NonTIF],$A$4))</f>
        <v>0</v>
      </c>
      <c r="R43" s="8">
        <f>SUMPRODUCT(SUMIFS(AssessedValuation[100% Gross],AssessedValuation[Dist],$C43:$E43,AssessedValuation[Tif_NonTIF],$A$4))</f>
        <v>0</v>
      </c>
      <c r="S43" s="8">
        <f>SUMPRODUCT(SUMIFS(AssessedValuation[100% Military Exempt],AssessedValuation[Dist],$C43:$E43,AssessedValuation[Tif_NonTIF],$A$4))</f>
        <v>0</v>
      </c>
      <c r="T43" s="8">
        <f>SUMPRODUCT(SUMIFS(AssessedValuation[100% Net],AssessedValuation[Dist],$C43:$E43,AssessedValuation[Tif_NonTIF],$A$4))</f>
        <v>0</v>
      </c>
      <c r="U43" s="8">
        <f>SUMPRODUCT(SUMIFS(AssessedValuation[100% Gas &amp; Elec Utilities],AssessedValuation[Dist],$C43:$E43,AssessedValuation[Tif_NonTIF],$A$4))</f>
        <v>0</v>
      </c>
      <c r="V43" s="8">
        <f t="shared" si="0"/>
        <v>0</v>
      </c>
    </row>
    <row r="44" spans="1:22" x14ac:dyDescent="0.25">
      <c r="A44">
        <f>'Assessed Non-TIF_Combined'!A44</f>
        <v>2024</v>
      </c>
      <c r="B44" t="str">
        <f>'Assessed Non-TIF_Combined'!B44</f>
        <v>09</v>
      </c>
      <c r="C44" t="str">
        <f>'Assessed Non-TIF_Combined'!C44</f>
        <v>0918</v>
      </c>
      <c r="D44" t="str">
        <f>'Assessed Non-TIF_Combined'!D44</f>
        <v/>
      </c>
      <c r="E44" t="str">
        <f>'Assessed Non-TIF_Combined'!E44</f>
        <v/>
      </c>
      <c r="F44" t="str">
        <f>'Assessed Non-TIF_Combined'!F44</f>
        <v>0918</v>
      </c>
      <c r="G44" t="str">
        <f>'Assessed Non-TIF_Combined'!G44</f>
        <v>Calamus-Wheatland</v>
      </c>
      <c r="H44" s="8">
        <f>SUMPRODUCT(SUMIFS(AssessedValuation[100% Residential],AssessedValuation[Dist],$C44:$E44,AssessedValuation[Tif_NonTIF],$A$4))</f>
        <v>0</v>
      </c>
      <c r="I44" s="8">
        <f>SUMPRODUCT(SUMIFS(AssessedValuation[100% Ag Land],AssessedValuation[Dist],$C44:$E44,AssessedValuation[Tif_NonTIF],$A$4))</f>
        <v>0</v>
      </c>
      <c r="J44" s="8">
        <f>SUMPRODUCT(SUMIFS(AssessedValuation[100% Ag Building],AssessedValuation[Dist],$C44:$E44,AssessedValuation[Tif_NonTIF],$A$4))</f>
        <v>0</v>
      </c>
      <c r="K44" s="8">
        <f>SUMPRODUCT(SUMIFS(AssessedValuation[100% Commercial],AssessedValuation[Dist],$C44:$E44,AssessedValuation[Tif_NonTIF],$A$4))</f>
        <v>0</v>
      </c>
      <c r="L44" s="8">
        <f>SUMPRODUCT(SUMIFS(AssessedValuation[100% Industrial],AssessedValuation[Dist],$C44:$E44,AssessedValuation[Tif_NonTIF],$A$4))</f>
        <v>0</v>
      </c>
      <c r="M44" s="8">
        <f>SUMPRODUCT(SUMIFS(AssessedValuation[100% Reserved],AssessedValuation[Dist],$C44:$E44,AssessedValuation[Tif_NonTIF],$A$4))</f>
        <v>0</v>
      </c>
      <c r="N44" s="8">
        <f>SUMPRODUCT(SUMIFS(AssessedValuation[100% Reserved3],AssessedValuation[Dist],$C44,AssessedValuation[Tif_NonTIF],$A$4))</f>
        <v>0</v>
      </c>
      <c r="O44" s="8">
        <f>SUMPRODUCT(SUMIFS(AssessedValuation[100% Railroads],AssessedValuation[Dist],$C44:$E44,AssessedValuation[Tif_NonTIF],$A$4))</f>
        <v>0</v>
      </c>
      <c r="P44" s="8">
        <f>SUMPRODUCT(SUMIFS(AssessedValuation[100% Utilities],AssessedValuation[Dist],$C44:$E44,AssessedValuation[Tif_NonTIF],$A$4))</f>
        <v>0</v>
      </c>
      <c r="Q44" s="8">
        <f>SUMPRODUCT(SUMIFS(AssessedValuation[100% Other],AssessedValuation[Dist],$C44:$E44,AssessedValuation[Tif_NonTIF],$A$4))</f>
        <v>0</v>
      </c>
      <c r="R44" s="8">
        <f>SUMPRODUCT(SUMIFS(AssessedValuation[100% Gross],AssessedValuation[Dist],$C44:$E44,AssessedValuation[Tif_NonTIF],$A$4))</f>
        <v>0</v>
      </c>
      <c r="S44" s="8">
        <f>SUMPRODUCT(SUMIFS(AssessedValuation[100% Military Exempt],AssessedValuation[Dist],$C44:$E44,AssessedValuation[Tif_NonTIF],$A$4))</f>
        <v>0</v>
      </c>
      <c r="T44" s="8">
        <f>SUMPRODUCT(SUMIFS(AssessedValuation[100% Net],AssessedValuation[Dist],$C44:$E44,AssessedValuation[Tif_NonTIF],$A$4))</f>
        <v>0</v>
      </c>
      <c r="U44" s="8">
        <f>SUMPRODUCT(SUMIFS(AssessedValuation[100% Gas &amp; Elec Utilities],AssessedValuation[Dist],$C44:$E44,AssessedValuation[Tif_NonTIF],$A$4))</f>
        <v>0</v>
      </c>
      <c r="V44" s="8">
        <f t="shared" si="0"/>
        <v>0</v>
      </c>
    </row>
    <row r="45" spans="1:22" x14ac:dyDescent="0.25">
      <c r="A45">
        <f>'Assessed Non-TIF_Combined'!A45</f>
        <v>2024</v>
      </c>
      <c r="B45" t="str">
        <f>'Assessed Non-TIF_Combined'!B45</f>
        <v>13</v>
      </c>
      <c r="C45" t="str">
        <f>'Assessed Non-TIF_Combined'!C45</f>
        <v>0914</v>
      </c>
      <c r="D45" t="str">
        <f>'Assessed Non-TIF_Combined'!D45</f>
        <v/>
      </c>
      <c r="E45" t="str">
        <f>'Assessed Non-TIF_Combined'!E45</f>
        <v/>
      </c>
      <c r="F45" t="str">
        <f>'Assessed Non-TIF_Combined'!F45</f>
        <v>0914</v>
      </c>
      <c r="G45" t="str">
        <f>'Assessed Non-TIF_Combined'!G45</f>
        <v>CAM</v>
      </c>
      <c r="H45" s="8">
        <f>SUMPRODUCT(SUMIFS(AssessedValuation[100% Residential],AssessedValuation[Dist],$C45:$E45,AssessedValuation[Tif_NonTIF],$A$4))</f>
        <v>2229580</v>
      </c>
      <c r="I45" s="8">
        <f>SUMPRODUCT(SUMIFS(AssessedValuation[100% Ag Land],AssessedValuation[Dist],$C45:$E45,AssessedValuation[Tif_NonTIF],$A$4))</f>
        <v>79600</v>
      </c>
      <c r="J45" s="8">
        <f>SUMPRODUCT(SUMIFS(AssessedValuation[100% Ag Building],AssessedValuation[Dist],$C45:$E45,AssessedValuation[Tif_NonTIF],$A$4))</f>
        <v>0</v>
      </c>
      <c r="K45" s="8">
        <f>SUMPRODUCT(SUMIFS(AssessedValuation[100% Commercial],AssessedValuation[Dist],$C45:$E45,AssessedValuation[Tif_NonTIF],$A$4))</f>
        <v>0</v>
      </c>
      <c r="L45" s="8">
        <f>SUMPRODUCT(SUMIFS(AssessedValuation[100% Industrial],AssessedValuation[Dist],$C45:$E45,AssessedValuation[Tif_NonTIF],$A$4))</f>
        <v>58624831</v>
      </c>
      <c r="M45" s="8">
        <f>SUMPRODUCT(SUMIFS(AssessedValuation[100% Reserved],AssessedValuation[Dist],$C45:$E45,AssessedValuation[Tif_NonTIF],$A$4))</f>
        <v>0</v>
      </c>
      <c r="N45" s="8">
        <f>SUMPRODUCT(SUMIFS(AssessedValuation[100% Reserved3],AssessedValuation[Dist],$C45,AssessedValuation[Tif_NonTIF],$A$4))</f>
        <v>0</v>
      </c>
      <c r="O45" s="8">
        <f>SUMPRODUCT(SUMIFS(AssessedValuation[100% Railroads],AssessedValuation[Dist],$C45:$E45,AssessedValuation[Tif_NonTIF],$A$4))</f>
        <v>0</v>
      </c>
      <c r="P45" s="8">
        <f>SUMPRODUCT(SUMIFS(AssessedValuation[100% Utilities],AssessedValuation[Dist],$C45:$E45,AssessedValuation[Tif_NonTIF],$A$4))</f>
        <v>0</v>
      </c>
      <c r="Q45" s="8">
        <f>SUMPRODUCT(SUMIFS(AssessedValuation[100% Other],AssessedValuation[Dist],$C45:$E45,AssessedValuation[Tif_NonTIF],$A$4))</f>
        <v>0</v>
      </c>
      <c r="R45" s="8">
        <f>SUMPRODUCT(SUMIFS(AssessedValuation[100% Gross],AssessedValuation[Dist],$C45:$E45,AssessedValuation[Tif_NonTIF],$A$4))</f>
        <v>60934011</v>
      </c>
      <c r="S45" s="8">
        <f>SUMPRODUCT(SUMIFS(AssessedValuation[100% Military Exempt],AssessedValuation[Dist],$C45:$E45,AssessedValuation[Tif_NonTIF],$A$4))</f>
        <v>0</v>
      </c>
      <c r="T45" s="8">
        <f>SUMPRODUCT(SUMIFS(AssessedValuation[100% Net],AssessedValuation[Dist],$C45:$E45,AssessedValuation[Tif_NonTIF],$A$4))</f>
        <v>60934011</v>
      </c>
      <c r="U45" s="8">
        <f>SUMPRODUCT(SUMIFS(AssessedValuation[100% Gas &amp; Elec Utilities],AssessedValuation[Dist],$C45:$E45,AssessedValuation[Tif_NonTIF],$A$4))</f>
        <v>0</v>
      </c>
      <c r="V45" s="8">
        <f t="shared" si="0"/>
        <v>60934011</v>
      </c>
    </row>
    <row r="46" spans="1:22" x14ac:dyDescent="0.25">
      <c r="A46">
        <f>'Assessed Non-TIF_Combined'!A46</f>
        <v>2024</v>
      </c>
      <c r="B46" t="str">
        <f>'Assessed Non-TIF_Combined'!B46</f>
        <v>09</v>
      </c>
      <c r="C46" t="str">
        <f>'Assessed Non-TIF_Combined'!C46</f>
        <v>0936</v>
      </c>
      <c r="D46" t="str">
        <f>'Assessed Non-TIF_Combined'!D46</f>
        <v/>
      </c>
      <c r="E46" t="str">
        <f>'Assessed Non-TIF_Combined'!E46</f>
        <v/>
      </c>
      <c r="F46" t="str">
        <f>'Assessed Non-TIF_Combined'!F46</f>
        <v>0936</v>
      </c>
      <c r="G46" t="str">
        <f>'Assessed Non-TIF_Combined'!G46</f>
        <v>Camanche</v>
      </c>
      <c r="H46" s="8">
        <f>SUMPRODUCT(SUMIFS(AssessedValuation[100% Residential],AssessedValuation[Dist],$C46:$E46,AssessedValuation[Tif_NonTIF],$A$4))</f>
        <v>6230561</v>
      </c>
      <c r="I46" s="8">
        <f>SUMPRODUCT(SUMIFS(AssessedValuation[100% Ag Land],AssessedValuation[Dist],$C46:$E46,AssessedValuation[Tif_NonTIF],$A$4))</f>
        <v>0</v>
      </c>
      <c r="J46" s="8">
        <f>SUMPRODUCT(SUMIFS(AssessedValuation[100% Ag Building],AssessedValuation[Dist],$C46:$E46,AssessedValuation[Tif_NonTIF],$A$4))</f>
        <v>0</v>
      </c>
      <c r="K46" s="8">
        <f>SUMPRODUCT(SUMIFS(AssessedValuation[100% Commercial],AssessedValuation[Dist],$C46:$E46,AssessedValuation[Tif_NonTIF],$A$4))</f>
        <v>0</v>
      </c>
      <c r="L46" s="8">
        <f>SUMPRODUCT(SUMIFS(AssessedValuation[100% Industrial],AssessedValuation[Dist],$C46:$E46,AssessedValuation[Tif_NonTIF],$A$4))</f>
        <v>0</v>
      </c>
      <c r="M46" s="8">
        <f>SUMPRODUCT(SUMIFS(AssessedValuation[100% Reserved],AssessedValuation[Dist],$C46:$E46,AssessedValuation[Tif_NonTIF],$A$4))</f>
        <v>0</v>
      </c>
      <c r="N46" s="8">
        <f>SUMPRODUCT(SUMIFS(AssessedValuation[100% Reserved3],AssessedValuation[Dist],$C46,AssessedValuation[Tif_NonTIF],$A$4))</f>
        <v>0</v>
      </c>
      <c r="O46" s="8">
        <f>SUMPRODUCT(SUMIFS(AssessedValuation[100% Railroads],AssessedValuation[Dist],$C46:$E46,AssessedValuation[Tif_NonTIF],$A$4))</f>
        <v>0</v>
      </c>
      <c r="P46" s="8">
        <f>SUMPRODUCT(SUMIFS(AssessedValuation[100% Utilities],AssessedValuation[Dist],$C46:$E46,AssessedValuation[Tif_NonTIF],$A$4))</f>
        <v>0</v>
      </c>
      <c r="Q46" s="8">
        <f>SUMPRODUCT(SUMIFS(AssessedValuation[100% Other],AssessedValuation[Dist],$C46:$E46,AssessedValuation[Tif_NonTIF],$A$4))</f>
        <v>0</v>
      </c>
      <c r="R46" s="8">
        <f>SUMPRODUCT(SUMIFS(AssessedValuation[100% Gross],AssessedValuation[Dist],$C46:$E46,AssessedValuation[Tif_NonTIF],$A$4))</f>
        <v>6230561</v>
      </c>
      <c r="S46" s="8">
        <f>SUMPRODUCT(SUMIFS(AssessedValuation[100% Military Exempt],AssessedValuation[Dist],$C46:$E46,AssessedValuation[Tif_NonTIF],$A$4))</f>
        <v>24076</v>
      </c>
      <c r="T46" s="8">
        <f>SUMPRODUCT(SUMIFS(AssessedValuation[100% Net],AssessedValuation[Dist],$C46:$E46,AssessedValuation[Tif_NonTIF],$A$4))</f>
        <v>6206485</v>
      </c>
      <c r="U46" s="8">
        <f>SUMPRODUCT(SUMIFS(AssessedValuation[100% Gas &amp; Elec Utilities],AssessedValuation[Dist],$C46:$E46,AssessedValuation[Tif_NonTIF],$A$4))</f>
        <v>0</v>
      </c>
      <c r="V46" s="8">
        <f t="shared" si="0"/>
        <v>6206485</v>
      </c>
    </row>
    <row r="47" spans="1:22" x14ac:dyDescent="0.25">
      <c r="A47">
        <f>'Assessed Non-TIF_Combined'!A47</f>
        <v>2024</v>
      </c>
      <c r="B47" t="str">
        <f>'Assessed Non-TIF_Combined'!B47</f>
        <v>15</v>
      </c>
      <c r="C47" t="str">
        <f>'Assessed Non-TIF_Combined'!C47</f>
        <v>0977</v>
      </c>
      <c r="D47" t="str">
        <f>'Assessed Non-TIF_Combined'!D47</f>
        <v/>
      </c>
      <c r="E47" t="str">
        <f>'Assessed Non-TIF_Combined'!E47</f>
        <v/>
      </c>
      <c r="F47" t="str">
        <f>'Assessed Non-TIF_Combined'!F47</f>
        <v>0977</v>
      </c>
      <c r="G47" t="str">
        <f>'Assessed Non-TIF_Combined'!G47</f>
        <v>Cardinal</v>
      </c>
      <c r="H47" s="8">
        <f>SUMPRODUCT(SUMIFS(AssessedValuation[100% Residential],AssessedValuation[Dist],$C47:$E47,AssessedValuation[Tif_NonTIF],$A$4))</f>
        <v>0</v>
      </c>
      <c r="I47" s="8">
        <f>SUMPRODUCT(SUMIFS(AssessedValuation[100% Ag Land],AssessedValuation[Dist],$C47:$E47,AssessedValuation[Tif_NonTIF],$A$4))</f>
        <v>0</v>
      </c>
      <c r="J47" s="8">
        <f>SUMPRODUCT(SUMIFS(AssessedValuation[100% Ag Building],AssessedValuation[Dist],$C47:$E47,AssessedValuation[Tif_NonTIF],$A$4))</f>
        <v>0</v>
      </c>
      <c r="K47" s="8">
        <f>SUMPRODUCT(SUMIFS(AssessedValuation[100% Commercial],AssessedValuation[Dist],$C47:$E47,AssessedValuation[Tif_NonTIF],$A$4))</f>
        <v>0</v>
      </c>
      <c r="L47" s="8">
        <f>SUMPRODUCT(SUMIFS(AssessedValuation[100% Industrial],AssessedValuation[Dist],$C47:$E47,AssessedValuation[Tif_NonTIF],$A$4))</f>
        <v>0</v>
      </c>
      <c r="M47" s="8">
        <f>SUMPRODUCT(SUMIFS(AssessedValuation[100% Reserved],AssessedValuation[Dist],$C47:$E47,AssessedValuation[Tif_NonTIF],$A$4))</f>
        <v>0</v>
      </c>
      <c r="N47" s="8">
        <f>SUMPRODUCT(SUMIFS(AssessedValuation[100% Reserved3],AssessedValuation[Dist],$C47,AssessedValuation[Tif_NonTIF],$A$4))</f>
        <v>0</v>
      </c>
      <c r="O47" s="8">
        <f>SUMPRODUCT(SUMIFS(AssessedValuation[100% Railroads],AssessedValuation[Dist],$C47:$E47,AssessedValuation[Tif_NonTIF],$A$4))</f>
        <v>0</v>
      </c>
      <c r="P47" s="8">
        <f>SUMPRODUCT(SUMIFS(AssessedValuation[100% Utilities],AssessedValuation[Dist],$C47:$E47,AssessedValuation[Tif_NonTIF],$A$4))</f>
        <v>0</v>
      </c>
      <c r="Q47" s="8">
        <f>SUMPRODUCT(SUMIFS(AssessedValuation[100% Other],AssessedValuation[Dist],$C47:$E47,AssessedValuation[Tif_NonTIF],$A$4))</f>
        <v>0</v>
      </c>
      <c r="R47" s="8">
        <f>SUMPRODUCT(SUMIFS(AssessedValuation[100% Gross],AssessedValuation[Dist],$C47:$E47,AssessedValuation[Tif_NonTIF],$A$4))</f>
        <v>0</v>
      </c>
      <c r="S47" s="8">
        <f>SUMPRODUCT(SUMIFS(AssessedValuation[100% Military Exempt],AssessedValuation[Dist],$C47:$E47,AssessedValuation[Tif_NonTIF],$A$4))</f>
        <v>0</v>
      </c>
      <c r="T47" s="8">
        <f>SUMPRODUCT(SUMIFS(AssessedValuation[100% Net],AssessedValuation[Dist],$C47:$E47,AssessedValuation[Tif_NonTIF],$A$4))</f>
        <v>0</v>
      </c>
      <c r="U47" s="8">
        <f>SUMPRODUCT(SUMIFS(AssessedValuation[100% Gas &amp; Elec Utilities],AssessedValuation[Dist],$C47:$E47,AssessedValuation[Tif_NonTIF],$A$4))</f>
        <v>0</v>
      </c>
      <c r="V47" s="8">
        <f t="shared" si="0"/>
        <v>0</v>
      </c>
    </row>
    <row r="48" spans="1:22" x14ac:dyDescent="0.25">
      <c r="A48">
        <f>'Assessed Non-TIF_Combined'!A48</f>
        <v>2024</v>
      </c>
      <c r="B48" t="str">
        <f>'Assessed Non-TIF_Combined'!B48</f>
        <v>11</v>
      </c>
      <c r="C48" t="str">
        <f>'Assessed Non-TIF_Combined'!C48</f>
        <v>0981</v>
      </c>
      <c r="D48" t="str">
        <f>'Assessed Non-TIF_Combined'!D48</f>
        <v/>
      </c>
      <c r="E48" t="str">
        <f>'Assessed Non-TIF_Combined'!E48</f>
        <v/>
      </c>
      <c r="F48" t="str">
        <f>'Assessed Non-TIF_Combined'!F48</f>
        <v>0981</v>
      </c>
      <c r="G48" t="str">
        <f>'Assessed Non-TIF_Combined'!G48</f>
        <v>Carlisle</v>
      </c>
      <c r="H48" s="8">
        <f>SUMPRODUCT(SUMIFS(AssessedValuation[100% Residential],AssessedValuation[Dist],$C48:$E48,AssessedValuation[Tif_NonTIF],$A$4))</f>
        <v>0</v>
      </c>
      <c r="I48" s="8">
        <f>SUMPRODUCT(SUMIFS(AssessedValuation[100% Ag Land],AssessedValuation[Dist],$C48:$E48,AssessedValuation[Tif_NonTIF],$A$4))</f>
        <v>0</v>
      </c>
      <c r="J48" s="8">
        <f>SUMPRODUCT(SUMIFS(AssessedValuation[100% Ag Building],AssessedValuation[Dist],$C48:$E48,AssessedValuation[Tif_NonTIF],$A$4))</f>
        <v>0</v>
      </c>
      <c r="K48" s="8">
        <f>SUMPRODUCT(SUMIFS(AssessedValuation[100% Commercial],AssessedValuation[Dist],$C48:$E48,AssessedValuation[Tif_NonTIF],$A$4))</f>
        <v>24697715</v>
      </c>
      <c r="L48" s="8">
        <f>SUMPRODUCT(SUMIFS(AssessedValuation[100% Industrial],AssessedValuation[Dist],$C48:$E48,AssessedValuation[Tif_NonTIF],$A$4))</f>
        <v>6037352</v>
      </c>
      <c r="M48" s="8">
        <f>SUMPRODUCT(SUMIFS(AssessedValuation[100% Reserved],AssessedValuation[Dist],$C48:$E48,AssessedValuation[Tif_NonTIF],$A$4))</f>
        <v>0</v>
      </c>
      <c r="N48" s="8">
        <f>SUMPRODUCT(SUMIFS(AssessedValuation[100% Reserved3],AssessedValuation[Dist],$C48,AssessedValuation[Tif_NonTIF],$A$4))</f>
        <v>0</v>
      </c>
      <c r="O48" s="8">
        <f>SUMPRODUCT(SUMIFS(AssessedValuation[100% Railroads],AssessedValuation[Dist],$C48:$E48,AssessedValuation[Tif_NonTIF],$A$4))</f>
        <v>0</v>
      </c>
      <c r="P48" s="8">
        <f>SUMPRODUCT(SUMIFS(AssessedValuation[100% Utilities],AssessedValuation[Dist],$C48:$E48,AssessedValuation[Tif_NonTIF],$A$4))</f>
        <v>0</v>
      </c>
      <c r="Q48" s="8">
        <f>SUMPRODUCT(SUMIFS(AssessedValuation[100% Other],AssessedValuation[Dist],$C48:$E48,AssessedValuation[Tif_NonTIF],$A$4))</f>
        <v>0</v>
      </c>
      <c r="R48" s="8">
        <f>SUMPRODUCT(SUMIFS(AssessedValuation[100% Gross],AssessedValuation[Dist],$C48:$E48,AssessedValuation[Tif_NonTIF],$A$4))</f>
        <v>30735067</v>
      </c>
      <c r="S48" s="8">
        <f>SUMPRODUCT(SUMIFS(AssessedValuation[100% Military Exempt],AssessedValuation[Dist],$C48:$E48,AssessedValuation[Tif_NonTIF],$A$4))</f>
        <v>0</v>
      </c>
      <c r="T48" s="8">
        <f>SUMPRODUCT(SUMIFS(AssessedValuation[100% Net],AssessedValuation[Dist],$C48:$E48,AssessedValuation[Tif_NonTIF],$A$4))</f>
        <v>30735067</v>
      </c>
      <c r="U48" s="8">
        <f>SUMPRODUCT(SUMIFS(AssessedValuation[100% Gas &amp; Elec Utilities],AssessedValuation[Dist],$C48:$E48,AssessedValuation[Tif_NonTIF],$A$4))</f>
        <v>0</v>
      </c>
      <c r="V48" s="8">
        <f t="shared" si="0"/>
        <v>30735067</v>
      </c>
    </row>
    <row r="49" spans="1:22" x14ac:dyDescent="0.25">
      <c r="A49">
        <f>'Assessed Non-TIF_Combined'!A49</f>
        <v>2024</v>
      </c>
      <c r="B49" t="str">
        <f>'Assessed Non-TIF_Combined'!B49</f>
        <v>11</v>
      </c>
      <c r="C49" t="str">
        <f>'Assessed Non-TIF_Combined'!C49</f>
        <v>0999</v>
      </c>
      <c r="D49" t="str">
        <f>'Assessed Non-TIF_Combined'!D49</f>
        <v/>
      </c>
      <c r="E49" t="str">
        <f>'Assessed Non-TIF_Combined'!E49</f>
        <v/>
      </c>
      <c r="F49" t="str">
        <f>'Assessed Non-TIF_Combined'!F49</f>
        <v>0999</v>
      </c>
      <c r="G49" t="str">
        <f>'Assessed Non-TIF_Combined'!G49</f>
        <v>Carroll</v>
      </c>
      <c r="H49" s="8">
        <f>SUMPRODUCT(SUMIFS(AssessedValuation[100% Residential],AssessedValuation[Dist],$C49:$E49,AssessedValuation[Tif_NonTIF],$A$4))</f>
        <v>6674058</v>
      </c>
      <c r="I49" s="8">
        <f>SUMPRODUCT(SUMIFS(AssessedValuation[100% Ag Land],AssessedValuation[Dist],$C49:$E49,AssessedValuation[Tif_NonTIF],$A$4))</f>
        <v>35548</v>
      </c>
      <c r="J49" s="8">
        <f>SUMPRODUCT(SUMIFS(AssessedValuation[100% Ag Building],AssessedValuation[Dist],$C49:$E49,AssessedValuation[Tif_NonTIF],$A$4))</f>
        <v>0</v>
      </c>
      <c r="K49" s="8">
        <f>SUMPRODUCT(SUMIFS(AssessedValuation[100% Commercial],AssessedValuation[Dist],$C49:$E49,AssessedValuation[Tif_NonTIF],$A$4))</f>
        <v>53962748</v>
      </c>
      <c r="L49" s="8">
        <f>SUMPRODUCT(SUMIFS(AssessedValuation[100% Industrial],AssessedValuation[Dist],$C49:$E49,AssessedValuation[Tif_NonTIF],$A$4))</f>
        <v>1737767</v>
      </c>
      <c r="M49" s="8">
        <f>SUMPRODUCT(SUMIFS(AssessedValuation[100% Reserved],AssessedValuation[Dist],$C49:$E49,AssessedValuation[Tif_NonTIF],$A$4))</f>
        <v>0</v>
      </c>
      <c r="N49" s="8">
        <f>SUMPRODUCT(SUMIFS(AssessedValuation[100% Reserved3],AssessedValuation[Dist],$C49,AssessedValuation[Tif_NonTIF],$A$4))</f>
        <v>0</v>
      </c>
      <c r="O49" s="8">
        <f>SUMPRODUCT(SUMIFS(AssessedValuation[100% Railroads],AssessedValuation[Dist],$C49:$E49,AssessedValuation[Tif_NonTIF],$A$4))</f>
        <v>0</v>
      </c>
      <c r="P49" s="8">
        <f>SUMPRODUCT(SUMIFS(AssessedValuation[100% Utilities],AssessedValuation[Dist],$C49:$E49,AssessedValuation[Tif_NonTIF],$A$4))</f>
        <v>0</v>
      </c>
      <c r="Q49" s="8">
        <f>SUMPRODUCT(SUMIFS(AssessedValuation[100% Other],AssessedValuation[Dist],$C49:$E49,AssessedValuation[Tif_NonTIF],$A$4))</f>
        <v>0</v>
      </c>
      <c r="R49" s="8">
        <f>SUMPRODUCT(SUMIFS(AssessedValuation[100% Gross],AssessedValuation[Dist],$C49:$E49,AssessedValuation[Tif_NonTIF],$A$4))</f>
        <v>62410121</v>
      </c>
      <c r="S49" s="8">
        <f>SUMPRODUCT(SUMIFS(AssessedValuation[100% Military Exempt],AssessedValuation[Dist],$C49:$E49,AssessedValuation[Tif_NonTIF],$A$4))</f>
        <v>1852</v>
      </c>
      <c r="T49" s="8">
        <f>SUMPRODUCT(SUMIFS(AssessedValuation[100% Net],AssessedValuation[Dist],$C49:$E49,AssessedValuation[Tif_NonTIF],$A$4))</f>
        <v>62408269</v>
      </c>
      <c r="U49" s="8">
        <f>SUMPRODUCT(SUMIFS(AssessedValuation[100% Gas &amp; Elec Utilities],AssessedValuation[Dist],$C49:$E49,AssessedValuation[Tif_NonTIF],$A$4))</f>
        <v>0</v>
      </c>
      <c r="V49" s="8">
        <f t="shared" si="0"/>
        <v>62408269</v>
      </c>
    </row>
    <row r="50" spans="1:22" x14ac:dyDescent="0.25">
      <c r="A50">
        <f>'Assessed Non-TIF_Combined'!A50</f>
        <v>2024</v>
      </c>
      <c r="B50" t="str">
        <f>'Assessed Non-TIF_Combined'!B50</f>
        <v>07</v>
      </c>
      <c r="C50" t="str">
        <f>'Assessed Non-TIF_Combined'!C50</f>
        <v>1044</v>
      </c>
      <c r="D50" t="str">
        <f>'Assessed Non-TIF_Combined'!D50</f>
        <v/>
      </c>
      <c r="E50" t="str">
        <f>'Assessed Non-TIF_Combined'!E50</f>
        <v/>
      </c>
      <c r="F50" t="str">
        <f>'Assessed Non-TIF_Combined'!F50</f>
        <v>1044</v>
      </c>
      <c r="G50" t="str">
        <f>'Assessed Non-TIF_Combined'!G50</f>
        <v>Cedar Falls</v>
      </c>
      <c r="H50" s="8">
        <f>SUMPRODUCT(SUMIFS(AssessedValuation[100% Residential],AssessedValuation[Dist],$C50:$E50,AssessedValuation[Tif_NonTIF],$A$4))</f>
        <v>29041098</v>
      </c>
      <c r="I50" s="8">
        <f>SUMPRODUCT(SUMIFS(AssessedValuation[100% Ag Land],AssessedValuation[Dist],$C50:$E50,AssessedValuation[Tif_NonTIF],$A$4))</f>
        <v>0</v>
      </c>
      <c r="J50" s="8">
        <f>SUMPRODUCT(SUMIFS(AssessedValuation[100% Ag Building],AssessedValuation[Dist],$C50:$E50,AssessedValuation[Tif_NonTIF],$A$4))</f>
        <v>0</v>
      </c>
      <c r="K50" s="8">
        <f>SUMPRODUCT(SUMIFS(AssessedValuation[100% Commercial],AssessedValuation[Dist],$C50:$E50,AssessedValuation[Tif_NonTIF],$A$4))</f>
        <v>148151554</v>
      </c>
      <c r="L50" s="8">
        <f>SUMPRODUCT(SUMIFS(AssessedValuation[100% Industrial],AssessedValuation[Dist],$C50:$E50,AssessedValuation[Tif_NonTIF],$A$4))</f>
        <v>30109483</v>
      </c>
      <c r="M50" s="8">
        <f>SUMPRODUCT(SUMIFS(AssessedValuation[100% Reserved],AssessedValuation[Dist],$C50:$E50,AssessedValuation[Tif_NonTIF],$A$4))</f>
        <v>0</v>
      </c>
      <c r="N50" s="8">
        <f>SUMPRODUCT(SUMIFS(AssessedValuation[100% Reserved3],AssessedValuation[Dist],$C50,AssessedValuation[Tif_NonTIF],$A$4))</f>
        <v>0</v>
      </c>
      <c r="O50" s="8">
        <f>SUMPRODUCT(SUMIFS(AssessedValuation[100% Railroads],AssessedValuation[Dist],$C50:$E50,AssessedValuation[Tif_NonTIF],$A$4))</f>
        <v>0</v>
      </c>
      <c r="P50" s="8">
        <f>SUMPRODUCT(SUMIFS(AssessedValuation[100% Utilities],AssessedValuation[Dist],$C50:$E50,AssessedValuation[Tif_NonTIF],$A$4))</f>
        <v>0</v>
      </c>
      <c r="Q50" s="8">
        <f>SUMPRODUCT(SUMIFS(AssessedValuation[100% Other],AssessedValuation[Dist],$C50:$E50,AssessedValuation[Tif_NonTIF],$A$4))</f>
        <v>0</v>
      </c>
      <c r="R50" s="8">
        <f>SUMPRODUCT(SUMIFS(AssessedValuation[100% Gross],AssessedValuation[Dist],$C50:$E50,AssessedValuation[Tif_NonTIF],$A$4))</f>
        <v>207302135</v>
      </c>
      <c r="S50" s="8">
        <f>SUMPRODUCT(SUMIFS(AssessedValuation[100% Military Exempt],AssessedValuation[Dist],$C50:$E50,AssessedValuation[Tif_NonTIF],$A$4))</f>
        <v>0</v>
      </c>
      <c r="T50" s="8">
        <f>SUMPRODUCT(SUMIFS(AssessedValuation[100% Net],AssessedValuation[Dist],$C50:$E50,AssessedValuation[Tif_NonTIF],$A$4))</f>
        <v>207302135</v>
      </c>
      <c r="U50" s="8">
        <f>SUMPRODUCT(SUMIFS(AssessedValuation[100% Gas &amp; Elec Utilities],AssessedValuation[Dist],$C50:$E50,AssessedValuation[Tif_NonTIF],$A$4))</f>
        <v>0</v>
      </c>
      <c r="V50" s="8">
        <f t="shared" si="0"/>
        <v>207302135</v>
      </c>
    </row>
    <row r="51" spans="1:22" x14ac:dyDescent="0.25">
      <c r="A51">
        <f>'Assessed Non-TIF_Combined'!A51</f>
        <v>2024</v>
      </c>
      <c r="B51" t="str">
        <f>'Assessed Non-TIF_Combined'!B51</f>
        <v>10</v>
      </c>
      <c r="C51" t="str">
        <f>'Assessed Non-TIF_Combined'!C51</f>
        <v>1053</v>
      </c>
      <c r="D51" t="str">
        <f>'Assessed Non-TIF_Combined'!D51</f>
        <v/>
      </c>
      <c r="E51" t="str">
        <f>'Assessed Non-TIF_Combined'!E51</f>
        <v/>
      </c>
      <c r="F51" t="str">
        <f>'Assessed Non-TIF_Combined'!F51</f>
        <v>1053</v>
      </c>
      <c r="G51" t="str">
        <f>'Assessed Non-TIF_Combined'!G51</f>
        <v>Cedar Rapids</v>
      </c>
      <c r="H51" s="8">
        <f>SUMPRODUCT(SUMIFS(AssessedValuation[100% Residential],AssessedValuation[Dist],$C51:$E51,AssessedValuation[Tif_NonTIF],$A$4))</f>
        <v>221737649</v>
      </c>
      <c r="I51" s="8">
        <f>SUMPRODUCT(SUMIFS(AssessedValuation[100% Ag Land],AssessedValuation[Dist],$C51:$E51,AssessedValuation[Tif_NonTIF],$A$4))</f>
        <v>55343</v>
      </c>
      <c r="J51" s="8">
        <f>SUMPRODUCT(SUMIFS(AssessedValuation[100% Ag Building],AssessedValuation[Dist],$C51:$E51,AssessedValuation[Tif_NonTIF],$A$4))</f>
        <v>78450</v>
      </c>
      <c r="K51" s="8">
        <f>SUMPRODUCT(SUMIFS(AssessedValuation[100% Commercial],AssessedValuation[Dist],$C51:$E51,AssessedValuation[Tif_NonTIF],$A$4))</f>
        <v>389542700</v>
      </c>
      <c r="L51" s="8">
        <f>SUMPRODUCT(SUMIFS(AssessedValuation[100% Industrial],AssessedValuation[Dist],$C51:$E51,AssessedValuation[Tif_NonTIF],$A$4))</f>
        <v>18073592</v>
      </c>
      <c r="M51" s="8">
        <f>SUMPRODUCT(SUMIFS(AssessedValuation[100% Reserved],AssessedValuation[Dist],$C51:$E51,AssessedValuation[Tif_NonTIF],$A$4))</f>
        <v>0</v>
      </c>
      <c r="N51" s="8">
        <f>SUMPRODUCT(SUMIFS(AssessedValuation[100% Reserved3],AssessedValuation[Dist],$C51,AssessedValuation[Tif_NonTIF],$A$4))</f>
        <v>0</v>
      </c>
      <c r="O51" s="8">
        <f>SUMPRODUCT(SUMIFS(AssessedValuation[100% Railroads],AssessedValuation[Dist],$C51:$E51,AssessedValuation[Tif_NonTIF],$A$4))</f>
        <v>0</v>
      </c>
      <c r="P51" s="8">
        <f>SUMPRODUCT(SUMIFS(AssessedValuation[100% Utilities],AssessedValuation[Dist],$C51:$E51,AssessedValuation[Tif_NonTIF],$A$4))</f>
        <v>0</v>
      </c>
      <c r="Q51" s="8">
        <f>SUMPRODUCT(SUMIFS(AssessedValuation[100% Other],AssessedValuation[Dist],$C51:$E51,AssessedValuation[Tif_NonTIF],$A$4))</f>
        <v>0</v>
      </c>
      <c r="R51" s="8">
        <f>SUMPRODUCT(SUMIFS(AssessedValuation[100% Gross],AssessedValuation[Dist],$C51:$E51,AssessedValuation[Tif_NonTIF],$A$4))</f>
        <v>629487734</v>
      </c>
      <c r="S51" s="8">
        <f>SUMPRODUCT(SUMIFS(AssessedValuation[100% Military Exempt],AssessedValuation[Dist],$C51:$E51,AssessedValuation[Tif_NonTIF],$A$4))</f>
        <v>0</v>
      </c>
      <c r="T51" s="8">
        <f>SUMPRODUCT(SUMIFS(AssessedValuation[100% Net],AssessedValuation[Dist],$C51:$E51,AssessedValuation[Tif_NonTIF],$A$4))</f>
        <v>629487734</v>
      </c>
      <c r="U51" s="8">
        <f>SUMPRODUCT(SUMIFS(AssessedValuation[100% Gas &amp; Elec Utilities],AssessedValuation[Dist],$C51:$E51,AssessedValuation[Tif_NonTIF],$A$4))</f>
        <v>0</v>
      </c>
      <c r="V51" s="8">
        <f t="shared" si="0"/>
        <v>629487734</v>
      </c>
    </row>
    <row r="52" spans="1:22" x14ac:dyDescent="0.25">
      <c r="A52">
        <f>'Assessed Non-TIF_Combined'!A52</f>
        <v>2024</v>
      </c>
      <c r="B52" t="str">
        <f>'Assessed Non-TIF_Combined'!B52</f>
        <v>10</v>
      </c>
      <c r="C52" t="str">
        <f>'Assessed Non-TIF_Combined'!C52</f>
        <v>1062</v>
      </c>
      <c r="D52" t="str">
        <f>'Assessed Non-TIF_Combined'!D52</f>
        <v/>
      </c>
      <c r="E52" t="str">
        <f>'Assessed Non-TIF_Combined'!E52</f>
        <v/>
      </c>
      <c r="F52" t="str">
        <f>'Assessed Non-TIF_Combined'!F52</f>
        <v>1062</v>
      </c>
      <c r="G52" t="str">
        <f>'Assessed Non-TIF_Combined'!G52</f>
        <v>Center Point-Urbana</v>
      </c>
      <c r="H52" s="8">
        <f>SUMPRODUCT(SUMIFS(AssessedValuation[100% Residential],AssessedValuation[Dist],$C52:$E52,AssessedValuation[Tif_NonTIF],$A$4))</f>
        <v>7006694</v>
      </c>
      <c r="I52" s="8">
        <f>SUMPRODUCT(SUMIFS(AssessedValuation[100% Ag Land],AssessedValuation[Dist],$C52:$E52,AssessedValuation[Tif_NonTIF],$A$4))</f>
        <v>41594</v>
      </c>
      <c r="J52" s="8">
        <f>SUMPRODUCT(SUMIFS(AssessedValuation[100% Ag Building],AssessedValuation[Dist],$C52:$E52,AssessedValuation[Tif_NonTIF],$A$4))</f>
        <v>374</v>
      </c>
      <c r="K52" s="8">
        <f>SUMPRODUCT(SUMIFS(AssessedValuation[100% Commercial],AssessedValuation[Dist],$C52:$E52,AssessedValuation[Tif_NonTIF],$A$4))</f>
        <v>2714750</v>
      </c>
      <c r="L52" s="8">
        <f>SUMPRODUCT(SUMIFS(AssessedValuation[100% Industrial],AssessedValuation[Dist],$C52:$E52,AssessedValuation[Tif_NonTIF],$A$4))</f>
        <v>20793</v>
      </c>
      <c r="M52" s="8">
        <f>SUMPRODUCT(SUMIFS(AssessedValuation[100% Reserved],AssessedValuation[Dist],$C52:$E52,AssessedValuation[Tif_NonTIF],$A$4))</f>
        <v>0</v>
      </c>
      <c r="N52" s="8">
        <f>SUMPRODUCT(SUMIFS(AssessedValuation[100% Reserved3],AssessedValuation[Dist],$C52,AssessedValuation[Tif_NonTIF],$A$4))</f>
        <v>0</v>
      </c>
      <c r="O52" s="8">
        <f>SUMPRODUCT(SUMIFS(AssessedValuation[100% Railroads],AssessedValuation[Dist],$C52:$E52,AssessedValuation[Tif_NonTIF],$A$4))</f>
        <v>0</v>
      </c>
      <c r="P52" s="8">
        <f>SUMPRODUCT(SUMIFS(AssessedValuation[100% Utilities],AssessedValuation[Dist],$C52:$E52,AssessedValuation[Tif_NonTIF],$A$4))</f>
        <v>0</v>
      </c>
      <c r="Q52" s="8">
        <f>SUMPRODUCT(SUMIFS(AssessedValuation[100% Other],AssessedValuation[Dist],$C52:$E52,AssessedValuation[Tif_NonTIF],$A$4))</f>
        <v>0</v>
      </c>
      <c r="R52" s="8">
        <f>SUMPRODUCT(SUMIFS(AssessedValuation[100% Gross],AssessedValuation[Dist],$C52:$E52,AssessedValuation[Tif_NonTIF],$A$4))</f>
        <v>9784205</v>
      </c>
      <c r="S52" s="8">
        <f>SUMPRODUCT(SUMIFS(AssessedValuation[100% Military Exempt],AssessedValuation[Dist],$C52:$E52,AssessedValuation[Tif_NonTIF],$A$4))</f>
        <v>0</v>
      </c>
      <c r="T52" s="8">
        <f>SUMPRODUCT(SUMIFS(AssessedValuation[100% Net],AssessedValuation[Dist],$C52:$E52,AssessedValuation[Tif_NonTIF],$A$4))</f>
        <v>9784205</v>
      </c>
      <c r="U52" s="8">
        <f>SUMPRODUCT(SUMIFS(AssessedValuation[100% Gas &amp; Elec Utilities],AssessedValuation[Dist],$C52:$E52,AssessedValuation[Tif_NonTIF],$A$4))</f>
        <v>0</v>
      </c>
      <c r="V52" s="8">
        <f t="shared" si="0"/>
        <v>9784205</v>
      </c>
    </row>
    <row r="53" spans="1:22" x14ac:dyDescent="0.25">
      <c r="A53">
        <f>'Assessed Non-TIF_Combined'!A53</f>
        <v>2024</v>
      </c>
      <c r="B53" t="str">
        <f>'Assessed Non-TIF_Combined'!B53</f>
        <v>15</v>
      </c>
      <c r="C53" t="str">
        <f>'Assessed Non-TIF_Combined'!C53</f>
        <v>1071</v>
      </c>
      <c r="D53" t="str">
        <f>'Assessed Non-TIF_Combined'!D53</f>
        <v/>
      </c>
      <c r="E53" t="str">
        <f>'Assessed Non-TIF_Combined'!E53</f>
        <v/>
      </c>
      <c r="F53" t="str">
        <f>'Assessed Non-TIF_Combined'!F53</f>
        <v>1071</v>
      </c>
      <c r="G53" t="str">
        <f>'Assessed Non-TIF_Combined'!G53</f>
        <v>Centerville</v>
      </c>
      <c r="H53" s="8">
        <f>SUMPRODUCT(SUMIFS(AssessedValuation[100% Residential],AssessedValuation[Dist],$C53:$E53,AssessedValuation[Tif_NonTIF],$A$4))</f>
        <v>0</v>
      </c>
      <c r="I53" s="8">
        <f>SUMPRODUCT(SUMIFS(AssessedValuation[100% Ag Land],AssessedValuation[Dist],$C53:$E53,AssessedValuation[Tif_NonTIF],$A$4))</f>
        <v>0</v>
      </c>
      <c r="J53" s="8">
        <f>SUMPRODUCT(SUMIFS(AssessedValuation[100% Ag Building],AssessedValuation[Dist],$C53:$E53,AssessedValuation[Tif_NonTIF],$A$4))</f>
        <v>0</v>
      </c>
      <c r="K53" s="8">
        <f>SUMPRODUCT(SUMIFS(AssessedValuation[100% Commercial],AssessedValuation[Dist],$C53:$E53,AssessedValuation[Tif_NonTIF],$A$4))</f>
        <v>82920</v>
      </c>
      <c r="L53" s="8">
        <f>SUMPRODUCT(SUMIFS(AssessedValuation[100% Industrial],AssessedValuation[Dist],$C53:$E53,AssessedValuation[Tif_NonTIF],$A$4))</f>
        <v>495950</v>
      </c>
      <c r="M53" s="8">
        <f>SUMPRODUCT(SUMIFS(AssessedValuation[100% Reserved],AssessedValuation[Dist],$C53:$E53,AssessedValuation[Tif_NonTIF],$A$4))</f>
        <v>0</v>
      </c>
      <c r="N53" s="8">
        <f>SUMPRODUCT(SUMIFS(AssessedValuation[100% Reserved3],AssessedValuation[Dist],$C53,AssessedValuation[Tif_NonTIF],$A$4))</f>
        <v>0</v>
      </c>
      <c r="O53" s="8">
        <f>SUMPRODUCT(SUMIFS(AssessedValuation[100% Railroads],AssessedValuation[Dist],$C53:$E53,AssessedValuation[Tif_NonTIF],$A$4))</f>
        <v>0</v>
      </c>
      <c r="P53" s="8">
        <f>SUMPRODUCT(SUMIFS(AssessedValuation[100% Utilities],AssessedValuation[Dist],$C53:$E53,AssessedValuation[Tif_NonTIF],$A$4))</f>
        <v>0</v>
      </c>
      <c r="Q53" s="8">
        <f>SUMPRODUCT(SUMIFS(AssessedValuation[100% Other],AssessedValuation[Dist],$C53:$E53,AssessedValuation[Tif_NonTIF],$A$4))</f>
        <v>0</v>
      </c>
      <c r="R53" s="8">
        <f>SUMPRODUCT(SUMIFS(AssessedValuation[100% Gross],AssessedValuation[Dist],$C53:$E53,AssessedValuation[Tif_NonTIF],$A$4))</f>
        <v>578870</v>
      </c>
      <c r="S53" s="8">
        <f>SUMPRODUCT(SUMIFS(AssessedValuation[100% Military Exempt],AssessedValuation[Dist],$C53:$E53,AssessedValuation[Tif_NonTIF],$A$4))</f>
        <v>0</v>
      </c>
      <c r="T53" s="8">
        <f>SUMPRODUCT(SUMIFS(AssessedValuation[100% Net],AssessedValuation[Dist],$C53:$E53,AssessedValuation[Tif_NonTIF],$A$4))</f>
        <v>578870</v>
      </c>
      <c r="U53" s="8">
        <f>SUMPRODUCT(SUMIFS(AssessedValuation[100% Gas &amp; Elec Utilities],AssessedValuation[Dist],$C53:$E53,AssessedValuation[Tif_NonTIF],$A$4))</f>
        <v>0</v>
      </c>
      <c r="V53" s="8">
        <f t="shared" si="0"/>
        <v>578870</v>
      </c>
    </row>
    <row r="54" spans="1:22" x14ac:dyDescent="0.25">
      <c r="A54">
        <f>'Assessed Non-TIF_Combined'!A54</f>
        <v>2024</v>
      </c>
      <c r="B54" t="str">
        <f>'Assessed Non-TIF_Combined'!B54</f>
        <v>10</v>
      </c>
      <c r="C54" t="str">
        <f>'Assessed Non-TIF_Combined'!C54</f>
        <v>1089</v>
      </c>
      <c r="D54" t="str">
        <f>'Assessed Non-TIF_Combined'!D54</f>
        <v/>
      </c>
      <c r="E54" t="str">
        <f>'Assessed Non-TIF_Combined'!E54</f>
        <v/>
      </c>
      <c r="F54" t="str">
        <f>'Assessed Non-TIF_Combined'!F54</f>
        <v>1089</v>
      </c>
      <c r="G54" t="str">
        <f>'Assessed Non-TIF_Combined'!G54</f>
        <v>Central City</v>
      </c>
      <c r="H54" s="8">
        <f>SUMPRODUCT(SUMIFS(AssessedValuation[100% Residential],AssessedValuation[Dist],$C54:$E54,AssessedValuation[Tif_NonTIF],$A$4))</f>
        <v>6171715</v>
      </c>
      <c r="I54" s="8">
        <f>SUMPRODUCT(SUMIFS(AssessedValuation[100% Ag Land],AssessedValuation[Dist],$C54:$E54,AssessedValuation[Tif_NonTIF],$A$4))</f>
        <v>51481</v>
      </c>
      <c r="J54" s="8">
        <f>SUMPRODUCT(SUMIFS(AssessedValuation[100% Ag Building],AssessedValuation[Dist],$C54:$E54,AssessedValuation[Tif_NonTIF],$A$4))</f>
        <v>0</v>
      </c>
      <c r="K54" s="8">
        <f>SUMPRODUCT(SUMIFS(AssessedValuation[100% Commercial],AssessedValuation[Dist],$C54:$E54,AssessedValuation[Tif_NonTIF],$A$4))</f>
        <v>1938985</v>
      </c>
      <c r="L54" s="8">
        <f>SUMPRODUCT(SUMIFS(AssessedValuation[100% Industrial],AssessedValuation[Dist],$C54:$E54,AssessedValuation[Tif_NonTIF],$A$4))</f>
        <v>0</v>
      </c>
      <c r="M54" s="8">
        <f>SUMPRODUCT(SUMIFS(AssessedValuation[100% Reserved],AssessedValuation[Dist],$C54:$E54,AssessedValuation[Tif_NonTIF],$A$4))</f>
        <v>0</v>
      </c>
      <c r="N54" s="8">
        <f>SUMPRODUCT(SUMIFS(AssessedValuation[100% Reserved3],AssessedValuation[Dist],$C54,AssessedValuation[Tif_NonTIF],$A$4))</f>
        <v>0</v>
      </c>
      <c r="O54" s="8">
        <f>SUMPRODUCT(SUMIFS(AssessedValuation[100% Railroads],AssessedValuation[Dist],$C54:$E54,AssessedValuation[Tif_NonTIF],$A$4))</f>
        <v>0</v>
      </c>
      <c r="P54" s="8">
        <f>SUMPRODUCT(SUMIFS(AssessedValuation[100% Utilities],AssessedValuation[Dist],$C54:$E54,AssessedValuation[Tif_NonTIF],$A$4))</f>
        <v>0</v>
      </c>
      <c r="Q54" s="8">
        <f>SUMPRODUCT(SUMIFS(AssessedValuation[100% Other],AssessedValuation[Dist],$C54:$E54,AssessedValuation[Tif_NonTIF],$A$4))</f>
        <v>0</v>
      </c>
      <c r="R54" s="8">
        <f>SUMPRODUCT(SUMIFS(AssessedValuation[100% Gross],AssessedValuation[Dist],$C54:$E54,AssessedValuation[Tif_NonTIF],$A$4))</f>
        <v>8162181</v>
      </c>
      <c r="S54" s="8">
        <f>SUMPRODUCT(SUMIFS(AssessedValuation[100% Military Exempt],AssessedValuation[Dist],$C54:$E54,AssessedValuation[Tif_NonTIF],$A$4))</f>
        <v>0</v>
      </c>
      <c r="T54" s="8">
        <f>SUMPRODUCT(SUMIFS(AssessedValuation[100% Net],AssessedValuation[Dist],$C54:$E54,AssessedValuation[Tif_NonTIF],$A$4))</f>
        <v>8162181</v>
      </c>
      <c r="U54" s="8">
        <f>SUMPRODUCT(SUMIFS(AssessedValuation[100% Gas &amp; Elec Utilities],AssessedValuation[Dist],$C54:$E54,AssessedValuation[Tif_NonTIF],$A$4))</f>
        <v>0</v>
      </c>
      <c r="V54" s="8">
        <f t="shared" si="0"/>
        <v>8162181</v>
      </c>
    </row>
    <row r="55" spans="1:22" x14ac:dyDescent="0.25">
      <c r="A55">
        <f>'Assessed Non-TIF_Combined'!A55</f>
        <v>2024</v>
      </c>
      <c r="B55" t="str">
        <f>'Assessed Non-TIF_Combined'!B55</f>
        <v>01</v>
      </c>
      <c r="C55" t="str">
        <f>'Assessed Non-TIF_Combined'!C55</f>
        <v>1080</v>
      </c>
      <c r="D55" t="str">
        <f>'Assessed Non-TIF_Combined'!D55</f>
        <v/>
      </c>
      <c r="E55" t="str">
        <f>'Assessed Non-TIF_Combined'!E55</f>
        <v/>
      </c>
      <c r="F55" t="str">
        <f>'Assessed Non-TIF_Combined'!F55</f>
        <v>1080</v>
      </c>
      <c r="G55" t="str">
        <f>'Assessed Non-TIF_Combined'!G55</f>
        <v>Central Clayton</v>
      </c>
      <c r="H55" s="8">
        <f>SUMPRODUCT(SUMIFS(AssessedValuation[100% Residential],AssessedValuation[Dist],$C55:$E55,AssessedValuation[Tif_NonTIF],$A$4))</f>
        <v>100520</v>
      </c>
      <c r="I55" s="8">
        <f>SUMPRODUCT(SUMIFS(AssessedValuation[100% Ag Land],AssessedValuation[Dist],$C55:$E55,AssessedValuation[Tif_NonTIF],$A$4))</f>
        <v>50</v>
      </c>
      <c r="J55" s="8">
        <f>SUMPRODUCT(SUMIFS(AssessedValuation[100% Ag Building],AssessedValuation[Dist],$C55:$E55,AssessedValuation[Tif_NonTIF],$A$4))</f>
        <v>0</v>
      </c>
      <c r="K55" s="8">
        <f>SUMPRODUCT(SUMIFS(AssessedValuation[100% Commercial],AssessedValuation[Dist],$C55:$E55,AssessedValuation[Tif_NonTIF],$A$4))</f>
        <v>136950</v>
      </c>
      <c r="L55" s="8">
        <f>SUMPRODUCT(SUMIFS(AssessedValuation[100% Industrial],AssessedValuation[Dist],$C55:$E55,AssessedValuation[Tif_NonTIF],$A$4))</f>
        <v>541601</v>
      </c>
      <c r="M55" s="8">
        <f>SUMPRODUCT(SUMIFS(AssessedValuation[100% Reserved],AssessedValuation[Dist],$C55:$E55,AssessedValuation[Tif_NonTIF],$A$4))</f>
        <v>0</v>
      </c>
      <c r="N55" s="8">
        <f>SUMPRODUCT(SUMIFS(AssessedValuation[100% Reserved3],AssessedValuation[Dist],$C55,AssessedValuation[Tif_NonTIF],$A$4))</f>
        <v>0</v>
      </c>
      <c r="O55" s="8">
        <f>SUMPRODUCT(SUMIFS(AssessedValuation[100% Railroads],AssessedValuation[Dist],$C55:$E55,AssessedValuation[Tif_NonTIF],$A$4))</f>
        <v>0</v>
      </c>
      <c r="P55" s="8">
        <f>SUMPRODUCT(SUMIFS(AssessedValuation[100% Utilities],AssessedValuation[Dist],$C55:$E55,AssessedValuation[Tif_NonTIF],$A$4))</f>
        <v>0</v>
      </c>
      <c r="Q55" s="8">
        <f>SUMPRODUCT(SUMIFS(AssessedValuation[100% Other],AssessedValuation[Dist],$C55:$E55,AssessedValuation[Tif_NonTIF],$A$4))</f>
        <v>0</v>
      </c>
      <c r="R55" s="8">
        <f>SUMPRODUCT(SUMIFS(AssessedValuation[100% Gross],AssessedValuation[Dist],$C55:$E55,AssessedValuation[Tif_NonTIF],$A$4))</f>
        <v>779121</v>
      </c>
      <c r="S55" s="8">
        <f>SUMPRODUCT(SUMIFS(AssessedValuation[100% Military Exempt],AssessedValuation[Dist],$C55:$E55,AssessedValuation[Tif_NonTIF],$A$4))</f>
        <v>0</v>
      </c>
      <c r="T55" s="8">
        <f>SUMPRODUCT(SUMIFS(AssessedValuation[100% Net],AssessedValuation[Dist],$C55:$E55,AssessedValuation[Tif_NonTIF],$A$4))</f>
        <v>779121</v>
      </c>
      <c r="U55" s="8">
        <f>SUMPRODUCT(SUMIFS(AssessedValuation[100% Gas &amp; Elec Utilities],AssessedValuation[Dist],$C55:$E55,AssessedValuation[Tif_NonTIF],$A$4))</f>
        <v>0</v>
      </c>
      <c r="V55" s="8">
        <f t="shared" si="0"/>
        <v>779121</v>
      </c>
    </row>
    <row r="56" spans="1:22" x14ac:dyDescent="0.25">
      <c r="A56">
        <f>'Assessed Non-TIF_Combined'!A56</f>
        <v>2024</v>
      </c>
      <c r="B56" t="str">
        <f>'Assessed Non-TIF_Combined'!B56</f>
        <v>09</v>
      </c>
      <c r="C56" t="str">
        <f>'Assessed Non-TIF_Combined'!C56</f>
        <v>1082</v>
      </c>
      <c r="D56" t="str">
        <f>'Assessed Non-TIF_Combined'!D56</f>
        <v/>
      </c>
      <c r="E56" t="str">
        <f>'Assessed Non-TIF_Combined'!E56</f>
        <v/>
      </c>
      <c r="F56" t="str">
        <f>'Assessed Non-TIF_Combined'!F56</f>
        <v>1082</v>
      </c>
      <c r="G56" t="str">
        <f>'Assessed Non-TIF_Combined'!G56</f>
        <v>Central De Witt</v>
      </c>
      <c r="H56" s="8">
        <f>SUMPRODUCT(SUMIFS(AssessedValuation[100% Residential],AssessedValuation[Dist],$C56:$E56,AssessedValuation[Tif_NonTIF],$A$4))</f>
        <v>55645946</v>
      </c>
      <c r="I56" s="8">
        <f>SUMPRODUCT(SUMIFS(AssessedValuation[100% Ag Land],AssessedValuation[Dist],$C56:$E56,AssessedValuation[Tif_NonTIF],$A$4))</f>
        <v>0</v>
      </c>
      <c r="J56" s="8">
        <f>SUMPRODUCT(SUMIFS(AssessedValuation[100% Ag Building],AssessedValuation[Dist],$C56:$E56,AssessedValuation[Tif_NonTIF],$A$4))</f>
        <v>0</v>
      </c>
      <c r="K56" s="8">
        <f>SUMPRODUCT(SUMIFS(AssessedValuation[100% Commercial],AssessedValuation[Dist],$C56:$E56,AssessedValuation[Tif_NonTIF],$A$4))</f>
        <v>10793814</v>
      </c>
      <c r="L56" s="8">
        <f>SUMPRODUCT(SUMIFS(AssessedValuation[100% Industrial],AssessedValuation[Dist],$C56:$E56,AssessedValuation[Tif_NonTIF],$A$4))</f>
        <v>10940150</v>
      </c>
      <c r="M56" s="8">
        <f>SUMPRODUCT(SUMIFS(AssessedValuation[100% Reserved],AssessedValuation[Dist],$C56:$E56,AssessedValuation[Tif_NonTIF],$A$4))</f>
        <v>0</v>
      </c>
      <c r="N56" s="8">
        <f>SUMPRODUCT(SUMIFS(AssessedValuation[100% Reserved3],AssessedValuation[Dist],$C56,AssessedValuation[Tif_NonTIF],$A$4))</f>
        <v>0</v>
      </c>
      <c r="O56" s="8">
        <f>SUMPRODUCT(SUMIFS(AssessedValuation[100% Railroads],AssessedValuation[Dist],$C56:$E56,AssessedValuation[Tif_NonTIF],$A$4))</f>
        <v>0</v>
      </c>
      <c r="P56" s="8">
        <f>SUMPRODUCT(SUMIFS(AssessedValuation[100% Utilities],AssessedValuation[Dist],$C56:$E56,AssessedValuation[Tif_NonTIF],$A$4))</f>
        <v>0</v>
      </c>
      <c r="Q56" s="8">
        <f>SUMPRODUCT(SUMIFS(AssessedValuation[100% Other],AssessedValuation[Dist],$C56:$E56,AssessedValuation[Tif_NonTIF],$A$4))</f>
        <v>0</v>
      </c>
      <c r="R56" s="8">
        <f>SUMPRODUCT(SUMIFS(AssessedValuation[100% Gross],AssessedValuation[Dist],$C56:$E56,AssessedValuation[Tif_NonTIF],$A$4))</f>
        <v>77379910</v>
      </c>
      <c r="S56" s="8">
        <f>SUMPRODUCT(SUMIFS(AssessedValuation[100% Military Exempt],AssessedValuation[Dist],$C56:$E56,AssessedValuation[Tif_NonTIF],$A$4))</f>
        <v>0</v>
      </c>
      <c r="T56" s="8">
        <f>SUMPRODUCT(SUMIFS(AssessedValuation[100% Net],AssessedValuation[Dist],$C56:$E56,AssessedValuation[Tif_NonTIF],$A$4))</f>
        <v>77379910</v>
      </c>
      <c r="U56" s="8">
        <f>SUMPRODUCT(SUMIFS(AssessedValuation[100% Gas &amp; Elec Utilities],AssessedValuation[Dist],$C56:$E56,AssessedValuation[Tif_NonTIF],$A$4))</f>
        <v>0</v>
      </c>
      <c r="V56" s="8">
        <f t="shared" si="0"/>
        <v>77379910</v>
      </c>
    </row>
    <row r="57" spans="1:22" x14ac:dyDescent="0.25">
      <c r="A57">
        <f>'Assessed Non-TIF_Combined'!A57</f>
        <v>2024</v>
      </c>
      <c r="B57" t="str">
        <f>'Assessed Non-TIF_Combined'!B57</f>
        <v>13</v>
      </c>
      <c r="C57" t="str">
        <f>'Assessed Non-TIF_Combined'!C57</f>
        <v>1093</v>
      </c>
      <c r="D57" t="str">
        <f>'Assessed Non-TIF_Combined'!D57</f>
        <v/>
      </c>
      <c r="E57" t="str">
        <f>'Assessed Non-TIF_Combined'!E57</f>
        <v/>
      </c>
      <c r="F57" t="str">
        <f>'Assessed Non-TIF_Combined'!F57</f>
        <v>1093</v>
      </c>
      <c r="G57" t="str">
        <f>'Assessed Non-TIF_Combined'!G57</f>
        <v>Central Decatur</v>
      </c>
      <c r="H57" s="8">
        <f>SUMPRODUCT(SUMIFS(AssessedValuation[100% Residential],AssessedValuation[Dist],$C57:$E57,AssessedValuation[Tif_NonTIF],$A$4))</f>
        <v>0</v>
      </c>
      <c r="I57" s="8">
        <f>SUMPRODUCT(SUMIFS(AssessedValuation[100% Ag Land],AssessedValuation[Dist],$C57:$E57,AssessedValuation[Tif_NonTIF],$A$4))</f>
        <v>0</v>
      </c>
      <c r="J57" s="8">
        <f>SUMPRODUCT(SUMIFS(AssessedValuation[100% Ag Building],AssessedValuation[Dist],$C57:$E57,AssessedValuation[Tif_NonTIF],$A$4))</f>
        <v>0</v>
      </c>
      <c r="K57" s="8">
        <f>SUMPRODUCT(SUMIFS(AssessedValuation[100% Commercial],AssessedValuation[Dist],$C57:$E57,AssessedValuation[Tif_NonTIF],$A$4))</f>
        <v>360185</v>
      </c>
      <c r="L57" s="8">
        <f>SUMPRODUCT(SUMIFS(AssessedValuation[100% Industrial],AssessedValuation[Dist],$C57:$E57,AssessedValuation[Tif_NonTIF],$A$4))</f>
        <v>0</v>
      </c>
      <c r="M57" s="8">
        <f>SUMPRODUCT(SUMIFS(AssessedValuation[100% Reserved],AssessedValuation[Dist],$C57:$E57,AssessedValuation[Tif_NonTIF],$A$4))</f>
        <v>0</v>
      </c>
      <c r="N57" s="8">
        <f>SUMPRODUCT(SUMIFS(AssessedValuation[100% Reserved3],AssessedValuation[Dist],$C57,AssessedValuation[Tif_NonTIF],$A$4))</f>
        <v>0</v>
      </c>
      <c r="O57" s="8">
        <f>SUMPRODUCT(SUMIFS(AssessedValuation[100% Railroads],AssessedValuation[Dist],$C57:$E57,AssessedValuation[Tif_NonTIF],$A$4))</f>
        <v>0</v>
      </c>
      <c r="P57" s="8">
        <f>SUMPRODUCT(SUMIFS(AssessedValuation[100% Utilities],AssessedValuation[Dist],$C57:$E57,AssessedValuation[Tif_NonTIF],$A$4))</f>
        <v>0</v>
      </c>
      <c r="Q57" s="8">
        <f>SUMPRODUCT(SUMIFS(AssessedValuation[100% Other],AssessedValuation[Dist],$C57:$E57,AssessedValuation[Tif_NonTIF],$A$4))</f>
        <v>0</v>
      </c>
      <c r="R57" s="8">
        <f>SUMPRODUCT(SUMIFS(AssessedValuation[100% Gross],AssessedValuation[Dist],$C57:$E57,AssessedValuation[Tif_NonTIF],$A$4))</f>
        <v>360185</v>
      </c>
      <c r="S57" s="8">
        <f>SUMPRODUCT(SUMIFS(AssessedValuation[100% Military Exempt],AssessedValuation[Dist],$C57:$E57,AssessedValuation[Tif_NonTIF],$A$4))</f>
        <v>0</v>
      </c>
      <c r="T57" s="8">
        <f>SUMPRODUCT(SUMIFS(AssessedValuation[100% Net],AssessedValuation[Dist],$C57:$E57,AssessedValuation[Tif_NonTIF],$A$4))</f>
        <v>360185</v>
      </c>
      <c r="U57" s="8">
        <f>SUMPRODUCT(SUMIFS(AssessedValuation[100% Gas &amp; Elec Utilities],AssessedValuation[Dist],$C57:$E57,AssessedValuation[Tif_NonTIF],$A$4))</f>
        <v>0</v>
      </c>
      <c r="V57" s="8">
        <f t="shared" si="0"/>
        <v>360185</v>
      </c>
    </row>
    <row r="58" spans="1:22" x14ac:dyDescent="0.25">
      <c r="A58">
        <f>'Assessed Non-TIF_Combined'!A58</f>
        <v>2024</v>
      </c>
      <c r="B58" t="str">
        <f>'Assessed Non-TIF_Combined'!B58</f>
        <v>15</v>
      </c>
      <c r="C58" t="str">
        <f>'Assessed Non-TIF_Combined'!C58</f>
        <v>1079</v>
      </c>
      <c r="D58" t="str">
        <f>'Assessed Non-TIF_Combined'!D58</f>
        <v/>
      </c>
      <c r="E58" t="str">
        <f>'Assessed Non-TIF_Combined'!E58</f>
        <v/>
      </c>
      <c r="F58" t="str">
        <f>'Assessed Non-TIF_Combined'!F58</f>
        <v>1079</v>
      </c>
      <c r="G58" t="str">
        <f>'Assessed Non-TIF_Combined'!G58</f>
        <v>Central Lee</v>
      </c>
      <c r="H58" s="8">
        <f>SUMPRODUCT(SUMIFS(AssessedValuation[100% Residential],AssessedValuation[Dist],$C58:$E58,AssessedValuation[Tif_NonTIF],$A$4))</f>
        <v>0</v>
      </c>
      <c r="I58" s="8">
        <f>SUMPRODUCT(SUMIFS(AssessedValuation[100% Ag Land],AssessedValuation[Dist],$C58:$E58,AssessedValuation[Tif_NonTIF],$A$4))</f>
        <v>0</v>
      </c>
      <c r="J58" s="8">
        <f>SUMPRODUCT(SUMIFS(AssessedValuation[100% Ag Building],AssessedValuation[Dist],$C58:$E58,AssessedValuation[Tif_NonTIF],$A$4))</f>
        <v>0</v>
      </c>
      <c r="K58" s="8">
        <f>SUMPRODUCT(SUMIFS(AssessedValuation[100% Commercial],AssessedValuation[Dist],$C58:$E58,AssessedValuation[Tif_NonTIF],$A$4))</f>
        <v>0</v>
      </c>
      <c r="L58" s="8">
        <f>SUMPRODUCT(SUMIFS(AssessedValuation[100% Industrial],AssessedValuation[Dist],$C58:$E58,AssessedValuation[Tif_NonTIF],$A$4))</f>
        <v>0</v>
      </c>
      <c r="M58" s="8">
        <f>SUMPRODUCT(SUMIFS(AssessedValuation[100% Reserved],AssessedValuation[Dist],$C58:$E58,AssessedValuation[Tif_NonTIF],$A$4))</f>
        <v>0</v>
      </c>
      <c r="N58" s="8">
        <f>SUMPRODUCT(SUMIFS(AssessedValuation[100% Reserved3],AssessedValuation[Dist],$C58,AssessedValuation[Tif_NonTIF],$A$4))</f>
        <v>0</v>
      </c>
      <c r="O58" s="8">
        <f>SUMPRODUCT(SUMIFS(AssessedValuation[100% Railroads],AssessedValuation[Dist],$C58:$E58,AssessedValuation[Tif_NonTIF],$A$4))</f>
        <v>0</v>
      </c>
      <c r="P58" s="8">
        <f>SUMPRODUCT(SUMIFS(AssessedValuation[100% Utilities],AssessedValuation[Dist],$C58:$E58,AssessedValuation[Tif_NonTIF],$A$4))</f>
        <v>0</v>
      </c>
      <c r="Q58" s="8">
        <f>SUMPRODUCT(SUMIFS(AssessedValuation[100% Other],AssessedValuation[Dist],$C58:$E58,AssessedValuation[Tif_NonTIF],$A$4))</f>
        <v>0</v>
      </c>
      <c r="R58" s="8">
        <f>SUMPRODUCT(SUMIFS(AssessedValuation[100% Gross],AssessedValuation[Dist],$C58:$E58,AssessedValuation[Tif_NonTIF],$A$4))</f>
        <v>0</v>
      </c>
      <c r="S58" s="8">
        <f>SUMPRODUCT(SUMIFS(AssessedValuation[100% Military Exempt],AssessedValuation[Dist],$C58:$E58,AssessedValuation[Tif_NonTIF],$A$4))</f>
        <v>0</v>
      </c>
      <c r="T58" s="8">
        <f>SUMPRODUCT(SUMIFS(AssessedValuation[100% Net],AssessedValuation[Dist],$C58:$E58,AssessedValuation[Tif_NonTIF],$A$4))</f>
        <v>0</v>
      </c>
      <c r="U58" s="8">
        <f>SUMPRODUCT(SUMIFS(AssessedValuation[100% Gas &amp; Elec Utilities],AssessedValuation[Dist],$C58:$E58,AssessedValuation[Tif_NonTIF],$A$4))</f>
        <v>0</v>
      </c>
      <c r="V58" s="8">
        <f t="shared" si="0"/>
        <v>0</v>
      </c>
    </row>
    <row r="59" spans="1:22" x14ac:dyDescent="0.25">
      <c r="A59">
        <f>'Assessed Non-TIF_Combined'!A59</f>
        <v>2024</v>
      </c>
      <c r="B59" t="str">
        <f>'Assessed Non-TIF_Combined'!B59</f>
        <v>12</v>
      </c>
      <c r="C59" t="str">
        <f>'Assessed Non-TIF_Combined'!C59</f>
        <v>1095</v>
      </c>
      <c r="D59" t="str">
        <f>'Assessed Non-TIF_Combined'!D59</f>
        <v/>
      </c>
      <c r="E59" t="str">
        <f>'Assessed Non-TIF_Combined'!E59</f>
        <v/>
      </c>
      <c r="F59" t="str">
        <f>'Assessed Non-TIF_Combined'!F59</f>
        <v>1095</v>
      </c>
      <c r="G59" t="str">
        <f>'Assessed Non-TIF_Combined'!G59</f>
        <v>Central Lyon</v>
      </c>
      <c r="H59" s="8">
        <f>SUMPRODUCT(SUMIFS(AssessedValuation[100% Residential],AssessedValuation[Dist],$C59:$E59,AssessedValuation[Tif_NonTIF],$A$4))</f>
        <v>9555112</v>
      </c>
      <c r="I59" s="8">
        <f>SUMPRODUCT(SUMIFS(AssessedValuation[100% Ag Land],AssessedValuation[Dist],$C59:$E59,AssessedValuation[Tif_NonTIF],$A$4))</f>
        <v>11280</v>
      </c>
      <c r="J59" s="8">
        <f>SUMPRODUCT(SUMIFS(AssessedValuation[100% Ag Building],AssessedValuation[Dist],$C59:$E59,AssessedValuation[Tif_NonTIF],$A$4))</f>
        <v>0</v>
      </c>
      <c r="K59" s="8">
        <f>SUMPRODUCT(SUMIFS(AssessedValuation[100% Commercial],AssessedValuation[Dist],$C59:$E59,AssessedValuation[Tif_NonTIF],$A$4))</f>
        <v>11037884</v>
      </c>
      <c r="L59" s="8">
        <f>SUMPRODUCT(SUMIFS(AssessedValuation[100% Industrial],AssessedValuation[Dist],$C59:$E59,AssessedValuation[Tif_NonTIF],$A$4))</f>
        <v>122100</v>
      </c>
      <c r="M59" s="8">
        <f>SUMPRODUCT(SUMIFS(AssessedValuation[100% Reserved],AssessedValuation[Dist],$C59:$E59,AssessedValuation[Tif_NonTIF],$A$4))</f>
        <v>0</v>
      </c>
      <c r="N59" s="8">
        <f>SUMPRODUCT(SUMIFS(AssessedValuation[100% Reserved3],AssessedValuation[Dist],$C59,AssessedValuation[Tif_NonTIF],$A$4))</f>
        <v>0</v>
      </c>
      <c r="O59" s="8">
        <f>SUMPRODUCT(SUMIFS(AssessedValuation[100% Railroads],AssessedValuation[Dist],$C59:$E59,AssessedValuation[Tif_NonTIF],$A$4))</f>
        <v>0</v>
      </c>
      <c r="P59" s="8">
        <f>SUMPRODUCT(SUMIFS(AssessedValuation[100% Utilities],AssessedValuation[Dist],$C59:$E59,AssessedValuation[Tif_NonTIF],$A$4))</f>
        <v>0</v>
      </c>
      <c r="Q59" s="8">
        <f>SUMPRODUCT(SUMIFS(AssessedValuation[100% Other],AssessedValuation[Dist],$C59:$E59,AssessedValuation[Tif_NonTIF],$A$4))</f>
        <v>0</v>
      </c>
      <c r="R59" s="8">
        <f>SUMPRODUCT(SUMIFS(AssessedValuation[100% Gross],AssessedValuation[Dist],$C59:$E59,AssessedValuation[Tif_NonTIF],$A$4))</f>
        <v>20726376</v>
      </c>
      <c r="S59" s="8">
        <f>SUMPRODUCT(SUMIFS(AssessedValuation[100% Military Exempt],AssessedValuation[Dist],$C59:$E59,AssessedValuation[Tif_NonTIF],$A$4))</f>
        <v>0</v>
      </c>
      <c r="T59" s="8">
        <f>SUMPRODUCT(SUMIFS(AssessedValuation[100% Net],AssessedValuation[Dist],$C59:$E59,AssessedValuation[Tif_NonTIF],$A$4))</f>
        <v>20726376</v>
      </c>
      <c r="U59" s="8">
        <f>SUMPRODUCT(SUMIFS(AssessedValuation[100% Gas &amp; Elec Utilities],AssessedValuation[Dist],$C59:$E59,AssessedValuation[Tif_NonTIF],$A$4))</f>
        <v>0</v>
      </c>
      <c r="V59" s="8">
        <f t="shared" si="0"/>
        <v>20726376</v>
      </c>
    </row>
    <row r="60" spans="1:22" x14ac:dyDescent="0.25">
      <c r="A60">
        <f>'Assessed Non-TIF_Combined'!A60</f>
        <v>2024</v>
      </c>
      <c r="B60" t="str">
        <f>'Assessed Non-TIF_Combined'!B60</f>
        <v>07</v>
      </c>
      <c r="C60" t="str">
        <f>'Assessed Non-TIF_Combined'!C60</f>
        <v>4772</v>
      </c>
      <c r="D60" t="str">
        <f>'Assessed Non-TIF_Combined'!D60</f>
        <v/>
      </c>
      <c r="E60" t="str">
        <f>'Assessed Non-TIF_Combined'!E60</f>
        <v/>
      </c>
      <c r="F60" t="str">
        <f>'Assessed Non-TIF_Combined'!F60</f>
        <v>4772</v>
      </c>
      <c r="G60" t="str">
        <f>'Assessed Non-TIF_Combined'!G60</f>
        <v>Central Springs</v>
      </c>
      <c r="H60" s="8">
        <f>SUMPRODUCT(SUMIFS(AssessedValuation[100% Residential],AssessedValuation[Dist],$C60:$E60,AssessedValuation[Tif_NonTIF],$A$4))</f>
        <v>9035518</v>
      </c>
      <c r="I60" s="8">
        <f>SUMPRODUCT(SUMIFS(AssessedValuation[100% Ag Land],AssessedValuation[Dist],$C60:$E60,AssessedValuation[Tif_NonTIF],$A$4))</f>
        <v>216811</v>
      </c>
      <c r="J60" s="8">
        <f>SUMPRODUCT(SUMIFS(AssessedValuation[100% Ag Building],AssessedValuation[Dist],$C60:$E60,AssessedValuation[Tif_NonTIF],$A$4))</f>
        <v>0</v>
      </c>
      <c r="K60" s="8">
        <f>SUMPRODUCT(SUMIFS(AssessedValuation[100% Commercial],AssessedValuation[Dist],$C60:$E60,AssessedValuation[Tif_NonTIF],$A$4))</f>
        <v>5185978</v>
      </c>
      <c r="L60" s="8">
        <f>SUMPRODUCT(SUMIFS(AssessedValuation[100% Industrial],AssessedValuation[Dist],$C60:$E60,AssessedValuation[Tif_NonTIF],$A$4))</f>
        <v>6036255</v>
      </c>
      <c r="M60" s="8">
        <f>SUMPRODUCT(SUMIFS(AssessedValuation[100% Reserved],AssessedValuation[Dist],$C60:$E60,AssessedValuation[Tif_NonTIF],$A$4))</f>
        <v>0</v>
      </c>
      <c r="N60" s="8">
        <f>SUMPRODUCT(SUMIFS(AssessedValuation[100% Reserved3],AssessedValuation[Dist],$C60,AssessedValuation[Tif_NonTIF],$A$4))</f>
        <v>0</v>
      </c>
      <c r="O60" s="8">
        <f>SUMPRODUCT(SUMIFS(AssessedValuation[100% Railroads],AssessedValuation[Dist],$C60:$E60,AssessedValuation[Tif_NonTIF],$A$4))</f>
        <v>0</v>
      </c>
      <c r="P60" s="8">
        <f>SUMPRODUCT(SUMIFS(AssessedValuation[100% Utilities],AssessedValuation[Dist],$C60:$E60,AssessedValuation[Tif_NonTIF],$A$4))</f>
        <v>0</v>
      </c>
      <c r="Q60" s="8">
        <f>SUMPRODUCT(SUMIFS(AssessedValuation[100% Other],AssessedValuation[Dist],$C60:$E60,AssessedValuation[Tif_NonTIF],$A$4))</f>
        <v>0</v>
      </c>
      <c r="R60" s="8">
        <f>SUMPRODUCT(SUMIFS(AssessedValuation[100% Gross],AssessedValuation[Dist],$C60:$E60,AssessedValuation[Tif_NonTIF],$A$4))</f>
        <v>20474562</v>
      </c>
      <c r="S60" s="8">
        <f>SUMPRODUCT(SUMIFS(AssessedValuation[100% Military Exempt],AssessedValuation[Dist],$C60:$E60,AssessedValuation[Tif_NonTIF],$A$4))</f>
        <v>0</v>
      </c>
      <c r="T60" s="8">
        <f>SUMPRODUCT(SUMIFS(AssessedValuation[100% Net],AssessedValuation[Dist],$C60:$E60,AssessedValuation[Tif_NonTIF],$A$4))</f>
        <v>20474562</v>
      </c>
      <c r="U60" s="8">
        <f>SUMPRODUCT(SUMIFS(AssessedValuation[100% Gas &amp; Elec Utilities],AssessedValuation[Dist],$C60:$E60,AssessedValuation[Tif_NonTIF],$A$4))</f>
        <v>0</v>
      </c>
      <c r="V60" s="8">
        <f t="shared" si="0"/>
        <v>20474562</v>
      </c>
    </row>
    <row r="61" spans="1:22" x14ac:dyDescent="0.25">
      <c r="A61">
        <f>'Assessed Non-TIF_Combined'!A61</f>
        <v>2024</v>
      </c>
      <c r="B61" t="str">
        <f>'Assessed Non-TIF_Combined'!B61</f>
        <v>15</v>
      </c>
      <c r="C61" t="str">
        <f>'Assessed Non-TIF_Combined'!C61</f>
        <v>1107</v>
      </c>
      <c r="D61" t="str">
        <f>'Assessed Non-TIF_Combined'!D61</f>
        <v/>
      </c>
      <c r="E61" t="str">
        <f>'Assessed Non-TIF_Combined'!E61</f>
        <v/>
      </c>
      <c r="F61" t="str">
        <f>'Assessed Non-TIF_Combined'!F61</f>
        <v>1107</v>
      </c>
      <c r="G61" t="str">
        <f>'Assessed Non-TIF_Combined'!G61</f>
        <v>Chariton</v>
      </c>
      <c r="H61" s="8">
        <f>SUMPRODUCT(SUMIFS(AssessedValuation[100% Residential],AssessedValuation[Dist],$C61:$E61,AssessedValuation[Tif_NonTIF],$A$4))</f>
        <v>3495863</v>
      </c>
      <c r="I61" s="8">
        <f>SUMPRODUCT(SUMIFS(AssessedValuation[100% Ag Land],AssessedValuation[Dist],$C61:$E61,AssessedValuation[Tif_NonTIF],$A$4))</f>
        <v>0</v>
      </c>
      <c r="J61" s="8">
        <f>SUMPRODUCT(SUMIFS(AssessedValuation[100% Ag Building],AssessedValuation[Dist],$C61:$E61,AssessedValuation[Tif_NonTIF],$A$4))</f>
        <v>0</v>
      </c>
      <c r="K61" s="8">
        <f>SUMPRODUCT(SUMIFS(AssessedValuation[100% Commercial],AssessedValuation[Dist],$C61:$E61,AssessedValuation[Tif_NonTIF],$A$4))</f>
        <v>508663</v>
      </c>
      <c r="L61" s="8">
        <f>SUMPRODUCT(SUMIFS(AssessedValuation[100% Industrial],AssessedValuation[Dist],$C61:$E61,AssessedValuation[Tif_NonTIF],$A$4))</f>
        <v>0</v>
      </c>
      <c r="M61" s="8">
        <f>SUMPRODUCT(SUMIFS(AssessedValuation[100% Reserved],AssessedValuation[Dist],$C61:$E61,AssessedValuation[Tif_NonTIF],$A$4))</f>
        <v>0</v>
      </c>
      <c r="N61" s="8">
        <f>SUMPRODUCT(SUMIFS(AssessedValuation[100% Reserved3],AssessedValuation[Dist],$C61,AssessedValuation[Tif_NonTIF],$A$4))</f>
        <v>0</v>
      </c>
      <c r="O61" s="8">
        <f>SUMPRODUCT(SUMIFS(AssessedValuation[100% Railroads],AssessedValuation[Dist],$C61:$E61,AssessedValuation[Tif_NonTIF],$A$4))</f>
        <v>0</v>
      </c>
      <c r="P61" s="8">
        <f>SUMPRODUCT(SUMIFS(AssessedValuation[100% Utilities],AssessedValuation[Dist],$C61:$E61,AssessedValuation[Tif_NonTIF],$A$4))</f>
        <v>0</v>
      </c>
      <c r="Q61" s="8">
        <f>SUMPRODUCT(SUMIFS(AssessedValuation[100% Other],AssessedValuation[Dist],$C61:$E61,AssessedValuation[Tif_NonTIF],$A$4))</f>
        <v>0</v>
      </c>
      <c r="R61" s="8">
        <f>SUMPRODUCT(SUMIFS(AssessedValuation[100% Gross],AssessedValuation[Dist],$C61:$E61,AssessedValuation[Tif_NonTIF],$A$4))</f>
        <v>4004526</v>
      </c>
      <c r="S61" s="8">
        <f>SUMPRODUCT(SUMIFS(AssessedValuation[100% Military Exempt],AssessedValuation[Dist],$C61:$E61,AssessedValuation[Tif_NonTIF],$A$4))</f>
        <v>0</v>
      </c>
      <c r="T61" s="8">
        <f>SUMPRODUCT(SUMIFS(AssessedValuation[100% Net],AssessedValuation[Dist],$C61:$E61,AssessedValuation[Tif_NonTIF],$A$4))</f>
        <v>4004526</v>
      </c>
      <c r="U61" s="8">
        <f>SUMPRODUCT(SUMIFS(AssessedValuation[100% Gas &amp; Elec Utilities],AssessedValuation[Dist],$C61:$E61,AssessedValuation[Tif_NonTIF],$A$4))</f>
        <v>0</v>
      </c>
      <c r="V61" s="8">
        <f t="shared" si="0"/>
        <v>4004526</v>
      </c>
    </row>
    <row r="62" spans="1:22" x14ac:dyDescent="0.25">
      <c r="A62">
        <f>'Assessed Non-TIF_Combined'!A62</f>
        <v>2024</v>
      </c>
      <c r="B62" t="str">
        <f>'Assessed Non-TIF_Combined'!B62</f>
        <v>07</v>
      </c>
      <c r="C62" t="str">
        <f>'Assessed Non-TIF_Combined'!C62</f>
        <v>1116</v>
      </c>
      <c r="D62" t="str">
        <f>'Assessed Non-TIF_Combined'!D62</f>
        <v/>
      </c>
      <c r="E62" t="str">
        <f>'Assessed Non-TIF_Combined'!E62</f>
        <v/>
      </c>
      <c r="F62" t="str">
        <f>'Assessed Non-TIF_Combined'!F62</f>
        <v>1116</v>
      </c>
      <c r="G62" t="str">
        <f>'Assessed Non-TIF_Combined'!G62</f>
        <v>Charles City</v>
      </c>
      <c r="H62" s="8">
        <f>SUMPRODUCT(SUMIFS(AssessedValuation[100% Residential],AssessedValuation[Dist],$C62:$E62,AssessedValuation[Tif_NonTIF],$A$4))</f>
        <v>8609966</v>
      </c>
      <c r="I62" s="8">
        <f>SUMPRODUCT(SUMIFS(AssessedValuation[100% Ag Land],AssessedValuation[Dist],$C62:$E62,AssessedValuation[Tif_NonTIF],$A$4))</f>
        <v>482361</v>
      </c>
      <c r="J62" s="8">
        <f>SUMPRODUCT(SUMIFS(AssessedValuation[100% Ag Building],AssessedValuation[Dist],$C62:$E62,AssessedValuation[Tif_NonTIF],$A$4))</f>
        <v>2447</v>
      </c>
      <c r="K62" s="8">
        <f>SUMPRODUCT(SUMIFS(AssessedValuation[100% Commercial],AssessedValuation[Dist],$C62:$E62,AssessedValuation[Tif_NonTIF],$A$4))</f>
        <v>13013196</v>
      </c>
      <c r="L62" s="8">
        <f>SUMPRODUCT(SUMIFS(AssessedValuation[100% Industrial],AssessedValuation[Dist],$C62:$E62,AssessedValuation[Tif_NonTIF],$A$4))</f>
        <v>57316220</v>
      </c>
      <c r="M62" s="8">
        <f>SUMPRODUCT(SUMIFS(AssessedValuation[100% Reserved],AssessedValuation[Dist],$C62:$E62,AssessedValuation[Tif_NonTIF],$A$4))</f>
        <v>0</v>
      </c>
      <c r="N62" s="8">
        <f>SUMPRODUCT(SUMIFS(AssessedValuation[100% Reserved3],AssessedValuation[Dist],$C62,AssessedValuation[Tif_NonTIF],$A$4))</f>
        <v>0</v>
      </c>
      <c r="O62" s="8">
        <f>SUMPRODUCT(SUMIFS(AssessedValuation[100% Railroads],AssessedValuation[Dist],$C62:$E62,AssessedValuation[Tif_NonTIF],$A$4))</f>
        <v>0</v>
      </c>
      <c r="P62" s="8">
        <f>SUMPRODUCT(SUMIFS(AssessedValuation[100% Utilities],AssessedValuation[Dist],$C62:$E62,AssessedValuation[Tif_NonTIF],$A$4))</f>
        <v>0</v>
      </c>
      <c r="Q62" s="8">
        <f>SUMPRODUCT(SUMIFS(AssessedValuation[100% Other],AssessedValuation[Dist],$C62:$E62,AssessedValuation[Tif_NonTIF],$A$4))</f>
        <v>0</v>
      </c>
      <c r="R62" s="8">
        <f>SUMPRODUCT(SUMIFS(AssessedValuation[100% Gross],AssessedValuation[Dist],$C62:$E62,AssessedValuation[Tif_NonTIF],$A$4))</f>
        <v>79424190</v>
      </c>
      <c r="S62" s="8">
        <f>SUMPRODUCT(SUMIFS(AssessedValuation[100% Military Exempt],AssessedValuation[Dist],$C62:$E62,AssessedValuation[Tif_NonTIF],$A$4))</f>
        <v>0</v>
      </c>
      <c r="T62" s="8">
        <f>SUMPRODUCT(SUMIFS(AssessedValuation[100% Net],AssessedValuation[Dist],$C62:$E62,AssessedValuation[Tif_NonTIF],$A$4))</f>
        <v>79424190</v>
      </c>
      <c r="U62" s="8">
        <f>SUMPRODUCT(SUMIFS(AssessedValuation[100% Gas &amp; Elec Utilities],AssessedValuation[Dist],$C62:$E62,AssessedValuation[Tif_NonTIF],$A$4))</f>
        <v>0</v>
      </c>
      <c r="V62" s="8">
        <f t="shared" si="0"/>
        <v>79424190</v>
      </c>
    </row>
    <row r="63" spans="1:22" x14ac:dyDescent="0.25">
      <c r="A63">
        <f>'Assessed Non-TIF_Combined'!A63</f>
        <v>2024</v>
      </c>
      <c r="B63" t="str">
        <f>'Assessed Non-TIF_Combined'!B63</f>
        <v>12</v>
      </c>
      <c r="C63" t="str">
        <f>'Assessed Non-TIF_Combined'!C63</f>
        <v>1134</v>
      </c>
      <c r="D63" t="str">
        <f>'Assessed Non-TIF_Combined'!D63</f>
        <v/>
      </c>
      <c r="E63" t="str">
        <f>'Assessed Non-TIF_Combined'!E63</f>
        <v/>
      </c>
      <c r="F63" t="str">
        <f>'Assessed Non-TIF_Combined'!F63</f>
        <v>1134</v>
      </c>
      <c r="G63" t="str">
        <f>'Assessed Non-TIF_Combined'!G63</f>
        <v>Charter Oak-Ute</v>
      </c>
      <c r="H63" s="8">
        <f>SUMPRODUCT(SUMIFS(AssessedValuation[100% Residential],AssessedValuation[Dist],$C63:$E63,AssessedValuation[Tif_NonTIF],$A$4))</f>
        <v>1750954</v>
      </c>
      <c r="I63" s="8">
        <f>SUMPRODUCT(SUMIFS(AssessedValuation[100% Ag Land],AssessedValuation[Dist],$C63:$E63,AssessedValuation[Tif_NonTIF],$A$4))</f>
        <v>0</v>
      </c>
      <c r="J63" s="8">
        <f>SUMPRODUCT(SUMIFS(AssessedValuation[100% Ag Building],AssessedValuation[Dist],$C63:$E63,AssessedValuation[Tif_NonTIF],$A$4))</f>
        <v>0</v>
      </c>
      <c r="K63" s="8">
        <f>SUMPRODUCT(SUMIFS(AssessedValuation[100% Commercial],AssessedValuation[Dist],$C63:$E63,AssessedValuation[Tif_NonTIF],$A$4))</f>
        <v>1325728</v>
      </c>
      <c r="L63" s="8">
        <f>SUMPRODUCT(SUMIFS(AssessedValuation[100% Industrial],AssessedValuation[Dist],$C63:$E63,AssessedValuation[Tif_NonTIF],$A$4))</f>
        <v>0</v>
      </c>
      <c r="M63" s="8">
        <f>SUMPRODUCT(SUMIFS(AssessedValuation[100% Reserved],AssessedValuation[Dist],$C63:$E63,AssessedValuation[Tif_NonTIF],$A$4))</f>
        <v>0</v>
      </c>
      <c r="N63" s="8">
        <f>SUMPRODUCT(SUMIFS(AssessedValuation[100% Reserved3],AssessedValuation[Dist],$C63,AssessedValuation[Tif_NonTIF],$A$4))</f>
        <v>0</v>
      </c>
      <c r="O63" s="8">
        <f>SUMPRODUCT(SUMIFS(AssessedValuation[100% Railroads],AssessedValuation[Dist],$C63:$E63,AssessedValuation[Tif_NonTIF],$A$4))</f>
        <v>0</v>
      </c>
      <c r="P63" s="8">
        <f>SUMPRODUCT(SUMIFS(AssessedValuation[100% Utilities],AssessedValuation[Dist],$C63:$E63,AssessedValuation[Tif_NonTIF],$A$4))</f>
        <v>0</v>
      </c>
      <c r="Q63" s="8">
        <f>SUMPRODUCT(SUMIFS(AssessedValuation[100% Other],AssessedValuation[Dist],$C63:$E63,AssessedValuation[Tif_NonTIF],$A$4))</f>
        <v>0</v>
      </c>
      <c r="R63" s="8">
        <f>SUMPRODUCT(SUMIFS(AssessedValuation[100% Gross],AssessedValuation[Dist],$C63:$E63,AssessedValuation[Tif_NonTIF],$A$4))</f>
        <v>3076682</v>
      </c>
      <c r="S63" s="8">
        <f>SUMPRODUCT(SUMIFS(AssessedValuation[100% Military Exempt],AssessedValuation[Dist],$C63:$E63,AssessedValuation[Tif_NonTIF],$A$4))</f>
        <v>0</v>
      </c>
      <c r="T63" s="8">
        <f>SUMPRODUCT(SUMIFS(AssessedValuation[100% Net],AssessedValuation[Dist],$C63:$E63,AssessedValuation[Tif_NonTIF],$A$4))</f>
        <v>3076682</v>
      </c>
      <c r="U63" s="8">
        <f>SUMPRODUCT(SUMIFS(AssessedValuation[100% Gas &amp; Elec Utilities],AssessedValuation[Dist],$C63:$E63,AssessedValuation[Tif_NonTIF],$A$4))</f>
        <v>0</v>
      </c>
      <c r="V63" s="8">
        <f t="shared" si="0"/>
        <v>3076682</v>
      </c>
    </row>
    <row r="64" spans="1:22" x14ac:dyDescent="0.25">
      <c r="A64">
        <f>'Assessed Non-TIF_Combined'!A64</f>
        <v>2024</v>
      </c>
      <c r="B64" t="str">
        <f>'Assessed Non-TIF_Combined'!B64</f>
        <v>12</v>
      </c>
      <c r="C64" t="str">
        <f>'Assessed Non-TIF_Combined'!C64</f>
        <v>1152</v>
      </c>
      <c r="D64" t="str">
        <f>'Assessed Non-TIF_Combined'!D64</f>
        <v/>
      </c>
      <c r="E64" t="str">
        <f>'Assessed Non-TIF_Combined'!E64</f>
        <v/>
      </c>
      <c r="F64" t="str">
        <f>'Assessed Non-TIF_Combined'!F64</f>
        <v>1152</v>
      </c>
      <c r="G64" t="str">
        <f>'Assessed Non-TIF_Combined'!G64</f>
        <v>Cherokee</v>
      </c>
      <c r="H64" s="8">
        <f>SUMPRODUCT(SUMIFS(AssessedValuation[100% Residential],AssessedValuation[Dist],$C64:$E64,AssessedValuation[Tif_NonTIF],$A$4))</f>
        <v>0</v>
      </c>
      <c r="I64" s="8">
        <f>SUMPRODUCT(SUMIFS(AssessedValuation[100% Ag Land],AssessedValuation[Dist],$C64:$E64,AssessedValuation[Tif_NonTIF],$A$4))</f>
        <v>0</v>
      </c>
      <c r="J64" s="8">
        <f>SUMPRODUCT(SUMIFS(AssessedValuation[100% Ag Building],AssessedValuation[Dist],$C64:$E64,AssessedValuation[Tif_NonTIF],$A$4))</f>
        <v>0</v>
      </c>
      <c r="K64" s="8">
        <f>SUMPRODUCT(SUMIFS(AssessedValuation[100% Commercial],AssessedValuation[Dist],$C64:$E64,AssessedValuation[Tif_NonTIF],$A$4))</f>
        <v>979064</v>
      </c>
      <c r="L64" s="8">
        <f>SUMPRODUCT(SUMIFS(AssessedValuation[100% Industrial],AssessedValuation[Dist],$C64:$E64,AssessedValuation[Tif_NonTIF],$A$4))</f>
        <v>1202859</v>
      </c>
      <c r="M64" s="8">
        <f>SUMPRODUCT(SUMIFS(AssessedValuation[100% Reserved],AssessedValuation[Dist],$C64:$E64,AssessedValuation[Tif_NonTIF],$A$4))</f>
        <v>0</v>
      </c>
      <c r="N64" s="8">
        <f>SUMPRODUCT(SUMIFS(AssessedValuation[100% Reserved3],AssessedValuation[Dist],$C64,AssessedValuation[Tif_NonTIF],$A$4))</f>
        <v>0</v>
      </c>
      <c r="O64" s="8">
        <f>SUMPRODUCT(SUMIFS(AssessedValuation[100% Railroads],AssessedValuation[Dist],$C64:$E64,AssessedValuation[Tif_NonTIF],$A$4))</f>
        <v>0</v>
      </c>
      <c r="P64" s="8">
        <f>SUMPRODUCT(SUMIFS(AssessedValuation[100% Utilities],AssessedValuation[Dist],$C64:$E64,AssessedValuation[Tif_NonTIF],$A$4))</f>
        <v>0</v>
      </c>
      <c r="Q64" s="8">
        <f>SUMPRODUCT(SUMIFS(AssessedValuation[100% Other],AssessedValuation[Dist],$C64:$E64,AssessedValuation[Tif_NonTIF],$A$4))</f>
        <v>0</v>
      </c>
      <c r="R64" s="8">
        <f>SUMPRODUCT(SUMIFS(AssessedValuation[100% Gross],AssessedValuation[Dist],$C64:$E64,AssessedValuation[Tif_NonTIF],$A$4))</f>
        <v>2181923</v>
      </c>
      <c r="S64" s="8">
        <f>SUMPRODUCT(SUMIFS(AssessedValuation[100% Military Exempt],AssessedValuation[Dist],$C64:$E64,AssessedValuation[Tif_NonTIF],$A$4))</f>
        <v>0</v>
      </c>
      <c r="T64" s="8">
        <f>SUMPRODUCT(SUMIFS(AssessedValuation[100% Net],AssessedValuation[Dist],$C64:$E64,AssessedValuation[Tif_NonTIF],$A$4))</f>
        <v>2181923</v>
      </c>
      <c r="U64" s="8">
        <f>SUMPRODUCT(SUMIFS(AssessedValuation[100% Gas &amp; Elec Utilities],AssessedValuation[Dist],$C64:$E64,AssessedValuation[Tif_NonTIF],$A$4))</f>
        <v>0</v>
      </c>
      <c r="V64" s="8">
        <f t="shared" si="0"/>
        <v>2181923</v>
      </c>
    </row>
    <row r="65" spans="1:22" x14ac:dyDescent="0.25">
      <c r="A65">
        <f>'Assessed Non-TIF_Combined'!A65</f>
        <v>2024</v>
      </c>
      <c r="B65" t="str">
        <f>'Assessed Non-TIF_Combined'!B65</f>
        <v>13</v>
      </c>
      <c r="C65" t="str">
        <f>'Assessed Non-TIF_Combined'!C65</f>
        <v>1197</v>
      </c>
      <c r="D65" t="str">
        <f>'Assessed Non-TIF_Combined'!D65</f>
        <v/>
      </c>
      <c r="E65" t="str">
        <f>'Assessed Non-TIF_Combined'!E65</f>
        <v/>
      </c>
      <c r="F65" t="str">
        <f>'Assessed Non-TIF_Combined'!F65</f>
        <v>1197</v>
      </c>
      <c r="G65" t="str">
        <f>'Assessed Non-TIF_Combined'!G65</f>
        <v>Clarinda</v>
      </c>
      <c r="H65" s="8">
        <f>SUMPRODUCT(SUMIFS(AssessedValuation[100% Residential],AssessedValuation[Dist],$C65:$E65,AssessedValuation[Tif_NonTIF],$A$4))</f>
        <v>3720337</v>
      </c>
      <c r="I65" s="8">
        <f>SUMPRODUCT(SUMIFS(AssessedValuation[100% Ag Land],AssessedValuation[Dist],$C65:$E65,AssessedValuation[Tif_NonTIF],$A$4))</f>
        <v>402</v>
      </c>
      <c r="J65" s="8">
        <f>SUMPRODUCT(SUMIFS(AssessedValuation[100% Ag Building],AssessedValuation[Dist],$C65:$E65,AssessedValuation[Tif_NonTIF],$A$4))</f>
        <v>0</v>
      </c>
      <c r="K65" s="8">
        <f>SUMPRODUCT(SUMIFS(AssessedValuation[100% Commercial],AssessedValuation[Dist],$C65:$E65,AssessedValuation[Tif_NonTIF],$A$4))</f>
        <v>4512210</v>
      </c>
      <c r="L65" s="8">
        <f>SUMPRODUCT(SUMIFS(AssessedValuation[100% Industrial],AssessedValuation[Dist],$C65:$E65,AssessedValuation[Tif_NonTIF],$A$4))</f>
        <v>0</v>
      </c>
      <c r="M65" s="8">
        <f>SUMPRODUCT(SUMIFS(AssessedValuation[100% Reserved],AssessedValuation[Dist],$C65:$E65,AssessedValuation[Tif_NonTIF],$A$4))</f>
        <v>0</v>
      </c>
      <c r="N65" s="8">
        <f>SUMPRODUCT(SUMIFS(AssessedValuation[100% Reserved3],AssessedValuation[Dist],$C65,AssessedValuation[Tif_NonTIF],$A$4))</f>
        <v>0</v>
      </c>
      <c r="O65" s="8">
        <f>SUMPRODUCT(SUMIFS(AssessedValuation[100% Railroads],AssessedValuation[Dist],$C65:$E65,AssessedValuation[Tif_NonTIF],$A$4))</f>
        <v>0</v>
      </c>
      <c r="P65" s="8">
        <f>SUMPRODUCT(SUMIFS(AssessedValuation[100% Utilities],AssessedValuation[Dist],$C65:$E65,AssessedValuation[Tif_NonTIF],$A$4))</f>
        <v>0</v>
      </c>
      <c r="Q65" s="8">
        <f>SUMPRODUCT(SUMIFS(AssessedValuation[100% Other],AssessedValuation[Dist],$C65:$E65,AssessedValuation[Tif_NonTIF],$A$4))</f>
        <v>0</v>
      </c>
      <c r="R65" s="8">
        <f>SUMPRODUCT(SUMIFS(AssessedValuation[100% Gross],AssessedValuation[Dist],$C65:$E65,AssessedValuation[Tif_NonTIF],$A$4))</f>
        <v>8232949</v>
      </c>
      <c r="S65" s="8">
        <f>SUMPRODUCT(SUMIFS(AssessedValuation[100% Military Exempt],AssessedValuation[Dist],$C65:$E65,AssessedValuation[Tif_NonTIF],$A$4))</f>
        <v>0</v>
      </c>
      <c r="T65" s="8">
        <f>SUMPRODUCT(SUMIFS(AssessedValuation[100% Net],AssessedValuation[Dist],$C65:$E65,AssessedValuation[Tif_NonTIF],$A$4))</f>
        <v>8232949</v>
      </c>
      <c r="U65" s="8">
        <f>SUMPRODUCT(SUMIFS(AssessedValuation[100% Gas &amp; Elec Utilities],AssessedValuation[Dist],$C65:$E65,AssessedValuation[Tif_NonTIF],$A$4))</f>
        <v>0</v>
      </c>
      <c r="V65" s="8">
        <f t="shared" si="0"/>
        <v>8232949</v>
      </c>
    </row>
    <row r="66" spans="1:22" x14ac:dyDescent="0.25">
      <c r="A66">
        <f>'Assessed Non-TIF_Combined'!A66</f>
        <v>2024</v>
      </c>
      <c r="B66" t="str">
        <f>'Assessed Non-TIF_Combined'!B66</f>
        <v>05</v>
      </c>
      <c r="C66" t="str">
        <f>'Assessed Non-TIF_Combined'!C66</f>
        <v>1206</v>
      </c>
      <c r="D66" t="str">
        <f>'Assessed Non-TIF_Combined'!D66</f>
        <v>1854</v>
      </c>
      <c r="E66" t="str">
        <f>'Assessed Non-TIF_Combined'!E66</f>
        <v/>
      </c>
      <c r="F66" t="str">
        <f>'Assessed Non-TIF_Combined'!F66</f>
        <v>1206</v>
      </c>
      <c r="G66" t="str">
        <f>'Assessed Non-TIF_Combined'!G66</f>
        <v>Clarion-Goldfield-Dows</v>
      </c>
      <c r="H66" s="8">
        <f>SUMPRODUCT(SUMIFS(AssessedValuation[100% Residential],AssessedValuation[Dist],$C66:$E66,AssessedValuation[Tif_NonTIF],$A$4))</f>
        <v>10585009</v>
      </c>
      <c r="I66" s="8">
        <f>SUMPRODUCT(SUMIFS(AssessedValuation[100% Ag Land],AssessedValuation[Dist],$C66:$E66,AssessedValuation[Tif_NonTIF],$A$4))</f>
        <v>0</v>
      </c>
      <c r="J66" s="8">
        <f>SUMPRODUCT(SUMIFS(AssessedValuation[100% Ag Building],AssessedValuation[Dist],$C66:$E66,AssessedValuation[Tif_NonTIF],$A$4))</f>
        <v>0</v>
      </c>
      <c r="K66" s="8">
        <f>SUMPRODUCT(SUMIFS(AssessedValuation[100% Commercial],AssessedValuation[Dist],$C66:$E66,AssessedValuation[Tif_NonTIF],$A$4))</f>
        <v>9164697</v>
      </c>
      <c r="L66" s="8">
        <f>SUMPRODUCT(SUMIFS(AssessedValuation[100% Industrial],AssessedValuation[Dist],$C66:$E66,AssessedValuation[Tif_NonTIF],$A$4))</f>
        <v>10230958</v>
      </c>
      <c r="M66" s="8">
        <f>SUMPRODUCT(SUMIFS(AssessedValuation[100% Reserved],AssessedValuation[Dist],$C66:$E66,AssessedValuation[Tif_NonTIF],$A$4))</f>
        <v>0</v>
      </c>
      <c r="N66" s="8">
        <f>SUMPRODUCT(SUMIFS(AssessedValuation[100% Reserved3],AssessedValuation[Dist],$C66,AssessedValuation[Tif_NonTIF],$A$4))</f>
        <v>0</v>
      </c>
      <c r="O66" s="8">
        <f>SUMPRODUCT(SUMIFS(AssessedValuation[100% Railroads],AssessedValuation[Dist],$C66:$E66,AssessedValuation[Tif_NonTIF],$A$4))</f>
        <v>0</v>
      </c>
      <c r="P66" s="8">
        <f>SUMPRODUCT(SUMIFS(AssessedValuation[100% Utilities],AssessedValuation[Dist],$C66:$E66,AssessedValuation[Tif_NonTIF],$A$4))</f>
        <v>0</v>
      </c>
      <c r="Q66" s="8">
        <f>SUMPRODUCT(SUMIFS(AssessedValuation[100% Other],AssessedValuation[Dist],$C66:$E66,AssessedValuation[Tif_NonTIF],$A$4))</f>
        <v>0</v>
      </c>
      <c r="R66" s="8">
        <f>SUMPRODUCT(SUMIFS(AssessedValuation[100% Gross],AssessedValuation[Dist],$C66:$E66,AssessedValuation[Tif_NonTIF],$A$4))</f>
        <v>29980664</v>
      </c>
      <c r="S66" s="8">
        <f>SUMPRODUCT(SUMIFS(AssessedValuation[100% Military Exempt],AssessedValuation[Dist],$C66:$E66,AssessedValuation[Tif_NonTIF],$A$4))</f>
        <v>0</v>
      </c>
      <c r="T66" s="8">
        <f>SUMPRODUCT(SUMIFS(AssessedValuation[100% Net],AssessedValuation[Dist],$C66:$E66,AssessedValuation[Tif_NonTIF],$A$4))</f>
        <v>29980664</v>
      </c>
      <c r="U66" s="8">
        <f>SUMPRODUCT(SUMIFS(AssessedValuation[100% Gas &amp; Elec Utilities],AssessedValuation[Dist],$C66:$E66,AssessedValuation[Tif_NonTIF],$A$4))</f>
        <v>0</v>
      </c>
      <c r="V66" s="8">
        <f t="shared" si="0"/>
        <v>29980664</v>
      </c>
    </row>
    <row r="67" spans="1:22" x14ac:dyDescent="0.25">
      <c r="A67">
        <f>'Assessed Non-TIF_Combined'!A67</f>
        <v>2024</v>
      </c>
      <c r="B67" t="str">
        <f>'Assessed Non-TIF_Combined'!B67</f>
        <v>13</v>
      </c>
      <c r="C67" t="str">
        <f>'Assessed Non-TIF_Combined'!C67</f>
        <v>1211</v>
      </c>
      <c r="D67" t="str">
        <f>'Assessed Non-TIF_Combined'!D67</f>
        <v/>
      </c>
      <c r="E67" t="str">
        <f>'Assessed Non-TIF_Combined'!E67</f>
        <v/>
      </c>
      <c r="F67" t="str">
        <f>'Assessed Non-TIF_Combined'!F67</f>
        <v>1211</v>
      </c>
      <c r="G67" t="str">
        <f>'Assessed Non-TIF_Combined'!G67</f>
        <v>Clarke</v>
      </c>
      <c r="H67" s="8">
        <f>SUMPRODUCT(SUMIFS(AssessedValuation[100% Residential],AssessedValuation[Dist],$C67:$E67,AssessedValuation[Tif_NonTIF],$A$4))</f>
        <v>5141536</v>
      </c>
      <c r="I67" s="8">
        <f>SUMPRODUCT(SUMIFS(AssessedValuation[100% Ag Land],AssessedValuation[Dist],$C67:$E67,AssessedValuation[Tif_NonTIF],$A$4))</f>
        <v>0</v>
      </c>
      <c r="J67" s="8">
        <f>SUMPRODUCT(SUMIFS(AssessedValuation[100% Ag Building],AssessedValuation[Dist],$C67:$E67,AssessedValuation[Tif_NonTIF],$A$4))</f>
        <v>0</v>
      </c>
      <c r="K67" s="8">
        <f>SUMPRODUCT(SUMIFS(AssessedValuation[100% Commercial],AssessedValuation[Dist],$C67:$E67,AssessedValuation[Tif_NonTIF],$A$4))</f>
        <v>12673743</v>
      </c>
      <c r="L67" s="8">
        <f>SUMPRODUCT(SUMIFS(AssessedValuation[100% Industrial],AssessedValuation[Dist],$C67:$E67,AssessedValuation[Tif_NonTIF],$A$4))</f>
        <v>0</v>
      </c>
      <c r="M67" s="8">
        <f>SUMPRODUCT(SUMIFS(AssessedValuation[100% Reserved],AssessedValuation[Dist],$C67:$E67,AssessedValuation[Tif_NonTIF],$A$4))</f>
        <v>0</v>
      </c>
      <c r="N67" s="8">
        <f>SUMPRODUCT(SUMIFS(AssessedValuation[100% Reserved3],AssessedValuation[Dist],$C67,AssessedValuation[Tif_NonTIF],$A$4))</f>
        <v>0</v>
      </c>
      <c r="O67" s="8">
        <f>SUMPRODUCT(SUMIFS(AssessedValuation[100% Railroads],AssessedValuation[Dist],$C67:$E67,AssessedValuation[Tif_NonTIF],$A$4))</f>
        <v>0</v>
      </c>
      <c r="P67" s="8">
        <f>SUMPRODUCT(SUMIFS(AssessedValuation[100% Utilities],AssessedValuation[Dist],$C67:$E67,AssessedValuation[Tif_NonTIF],$A$4))</f>
        <v>0</v>
      </c>
      <c r="Q67" s="8">
        <f>SUMPRODUCT(SUMIFS(AssessedValuation[100% Other],AssessedValuation[Dist],$C67:$E67,AssessedValuation[Tif_NonTIF],$A$4))</f>
        <v>0</v>
      </c>
      <c r="R67" s="8">
        <f>SUMPRODUCT(SUMIFS(AssessedValuation[100% Gross],AssessedValuation[Dist],$C67:$E67,AssessedValuation[Tif_NonTIF],$A$4))</f>
        <v>17815279</v>
      </c>
      <c r="S67" s="8">
        <f>SUMPRODUCT(SUMIFS(AssessedValuation[100% Military Exempt],AssessedValuation[Dist],$C67:$E67,AssessedValuation[Tif_NonTIF],$A$4))</f>
        <v>0</v>
      </c>
      <c r="T67" s="8">
        <f>SUMPRODUCT(SUMIFS(AssessedValuation[100% Net],AssessedValuation[Dist],$C67:$E67,AssessedValuation[Tif_NonTIF],$A$4))</f>
        <v>17815279</v>
      </c>
      <c r="U67" s="8">
        <f>SUMPRODUCT(SUMIFS(AssessedValuation[100% Gas &amp; Elec Utilities],AssessedValuation[Dist],$C67:$E67,AssessedValuation[Tif_NonTIF],$A$4))</f>
        <v>0</v>
      </c>
      <c r="V67" s="8">
        <f t="shared" si="0"/>
        <v>17815279</v>
      </c>
    </row>
    <row r="68" spans="1:22" x14ac:dyDescent="0.25">
      <c r="A68">
        <f>'Assessed Non-TIF_Combined'!A68</f>
        <v>2024</v>
      </c>
      <c r="B68" t="str">
        <f>'Assessed Non-TIF_Combined'!B68</f>
        <v>07</v>
      </c>
      <c r="C68" t="str">
        <f>'Assessed Non-TIF_Combined'!C68</f>
        <v>1215</v>
      </c>
      <c r="D68" t="str">
        <f>'Assessed Non-TIF_Combined'!D68</f>
        <v/>
      </c>
      <c r="E68" t="str">
        <f>'Assessed Non-TIF_Combined'!E68</f>
        <v/>
      </c>
      <c r="F68" t="str">
        <f>'Assessed Non-TIF_Combined'!F68</f>
        <v>1215</v>
      </c>
      <c r="G68" t="str">
        <f>'Assessed Non-TIF_Combined'!G68</f>
        <v>Clarksville</v>
      </c>
      <c r="H68" s="8">
        <f>SUMPRODUCT(SUMIFS(AssessedValuation[100% Residential],AssessedValuation[Dist],$C68:$E68,AssessedValuation[Tif_NonTIF],$A$4))</f>
        <v>0</v>
      </c>
      <c r="I68" s="8">
        <f>SUMPRODUCT(SUMIFS(AssessedValuation[100% Ag Land],AssessedValuation[Dist],$C68:$E68,AssessedValuation[Tif_NonTIF],$A$4))</f>
        <v>0</v>
      </c>
      <c r="J68" s="8">
        <f>SUMPRODUCT(SUMIFS(AssessedValuation[100% Ag Building],AssessedValuation[Dist],$C68:$E68,AssessedValuation[Tif_NonTIF],$A$4))</f>
        <v>0</v>
      </c>
      <c r="K68" s="8">
        <f>SUMPRODUCT(SUMIFS(AssessedValuation[100% Commercial],AssessedValuation[Dist],$C68:$E68,AssessedValuation[Tif_NonTIF],$A$4))</f>
        <v>0</v>
      </c>
      <c r="L68" s="8">
        <f>SUMPRODUCT(SUMIFS(AssessedValuation[100% Industrial],AssessedValuation[Dist],$C68:$E68,AssessedValuation[Tif_NonTIF],$A$4))</f>
        <v>0</v>
      </c>
      <c r="M68" s="8">
        <f>SUMPRODUCT(SUMIFS(AssessedValuation[100% Reserved],AssessedValuation[Dist],$C68:$E68,AssessedValuation[Tif_NonTIF],$A$4))</f>
        <v>0</v>
      </c>
      <c r="N68" s="8">
        <f>SUMPRODUCT(SUMIFS(AssessedValuation[100% Reserved3],AssessedValuation[Dist],$C68,AssessedValuation[Tif_NonTIF],$A$4))</f>
        <v>0</v>
      </c>
      <c r="O68" s="8">
        <f>SUMPRODUCT(SUMIFS(AssessedValuation[100% Railroads],AssessedValuation[Dist],$C68:$E68,AssessedValuation[Tif_NonTIF],$A$4))</f>
        <v>0</v>
      </c>
      <c r="P68" s="8">
        <f>SUMPRODUCT(SUMIFS(AssessedValuation[100% Utilities],AssessedValuation[Dist],$C68:$E68,AssessedValuation[Tif_NonTIF],$A$4))</f>
        <v>0</v>
      </c>
      <c r="Q68" s="8">
        <f>SUMPRODUCT(SUMIFS(AssessedValuation[100% Other],AssessedValuation[Dist],$C68:$E68,AssessedValuation[Tif_NonTIF],$A$4))</f>
        <v>0</v>
      </c>
      <c r="R68" s="8">
        <f>SUMPRODUCT(SUMIFS(AssessedValuation[100% Gross],AssessedValuation[Dist],$C68:$E68,AssessedValuation[Tif_NonTIF],$A$4))</f>
        <v>0</v>
      </c>
      <c r="S68" s="8">
        <f>SUMPRODUCT(SUMIFS(AssessedValuation[100% Military Exempt],AssessedValuation[Dist],$C68:$E68,AssessedValuation[Tif_NonTIF],$A$4))</f>
        <v>0</v>
      </c>
      <c r="T68" s="8">
        <f>SUMPRODUCT(SUMIFS(AssessedValuation[100% Net],AssessedValuation[Dist],$C68:$E68,AssessedValuation[Tif_NonTIF],$A$4))</f>
        <v>0</v>
      </c>
      <c r="U68" s="8">
        <f>SUMPRODUCT(SUMIFS(AssessedValuation[100% Gas &amp; Elec Utilities],AssessedValuation[Dist],$C68:$E68,AssessedValuation[Tif_NonTIF],$A$4))</f>
        <v>0</v>
      </c>
      <c r="V68" s="8">
        <f t="shared" si="0"/>
        <v>0</v>
      </c>
    </row>
    <row r="69" spans="1:22" x14ac:dyDescent="0.25">
      <c r="A69">
        <f>'Assessed Non-TIF_Combined'!A69</f>
        <v>2024</v>
      </c>
      <c r="B69" t="str">
        <f>'Assessed Non-TIF_Combined'!B69</f>
        <v>05</v>
      </c>
      <c r="C69" t="str">
        <f>'Assessed Non-TIF_Combined'!C69</f>
        <v>1218</v>
      </c>
      <c r="D69" t="str">
        <f>'Assessed Non-TIF_Combined'!D69</f>
        <v/>
      </c>
      <c r="E69" t="str">
        <f>'Assessed Non-TIF_Combined'!E69</f>
        <v/>
      </c>
      <c r="F69" t="str">
        <f>'Assessed Non-TIF_Combined'!F69</f>
        <v>1218</v>
      </c>
      <c r="G69" t="str">
        <f>'Assessed Non-TIF_Combined'!G69</f>
        <v>Clay Central-Everly</v>
      </c>
      <c r="H69" s="8">
        <f>SUMPRODUCT(SUMIFS(AssessedValuation[100% Residential],AssessedValuation[Dist],$C69:$E69,AssessedValuation[Tif_NonTIF],$A$4))</f>
        <v>0</v>
      </c>
      <c r="I69" s="8">
        <f>SUMPRODUCT(SUMIFS(AssessedValuation[100% Ag Land],AssessedValuation[Dist],$C69:$E69,AssessedValuation[Tif_NonTIF],$A$4))</f>
        <v>0</v>
      </c>
      <c r="J69" s="8">
        <f>SUMPRODUCT(SUMIFS(AssessedValuation[100% Ag Building],AssessedValuation[Dist],$C69:$E69,AssessedValuation[Tif_NonTIF],$A$4))</f>
        <v>0</v>
      </c>
      <c r="K69" s="8">
        <f>SUMPRODUCT(SUMIFS(AssessedValuation[100% Commercial],AssessedValuation[Dist],$C69:$E69,AssessedValuation[Tif_NonTIF],$A$4))</f>
        <v>0</v>
      </c>
      <c r="L69" s="8">
        <f>SUMPRODUCT(SUMIFS(AssessedValuation[100% Industrial],AssessedValuation[Dist],$C69:$E69,AssessedValuation[Tif_NonTIF],$A$4))</f>
        <v>24556475</v>
      </c>
      <c r="M69" s="8">
        <f>SUMPRODUCT(SUMIFS(AssessedValuation[100% Reserved],AssessedValuation[Dist],$C69:$E69,AssessedValuation[Tif_NonTIF],$A$4))</f>
        <v>0</v>
      </c>
      <c r="N69" s="8">
        <f>SUMPRODUCT(SUMIFS(AssessedValuation[100% Reserved3],AssessedValuation[Dist],$C69,AssessedValuation[Tif_NonTIF],$A$4))</f>
        <v>0</v>
      </c>
      <c r="O69" s="8">
        <f>SUMPRODUCT(SUMIFS(AssessedValuation[100% Railroads],AssessedValuation[Dist],$C69:$E69,AssessedValuation[Tif_NonTIF],$A$4))</f>
        <v>0</v>
      </c>
      <c r="P69" s="8">
        <f>SUMPRODUCT(SUMIFS(AssessedValuation[100% Utilities],AssessedValuation[Dist],$C69:$E69,AssessedValuation[Tif_NonTIF],$A$4))</f>
        <v>0</v>
      </c>
      <c r="Q69" s="8">
        <f>SUMPRODUCT(SUMIFS(AssessedValuation[100% Other],AssessedValuation[Dist],$C69:$E69,AssessedValuation[Tif_NonTIF],$A$4))</f>
        <v>0</v>
      </c>
      <c r="R69" s="8">
        <f>SUMPRODUCT(SUMIFS(AssessedValuation[100% Gross],AssessedValuation[Dist],$C69:$E69,AssessedValuation[Tif_NonTIF],$A$4))</f>
        <v>24556475</v>
      </c>
      <c r="S69" s="8">
        <f>SUMPRODUCT(SUMIFS(AssessedValuation[100% Military Exempt],AssessedValuation[Dist],$C69:$E69,AssessedValuation[Tif_NonTIF],$A$4))</f>
        <v>0</v>
      </c>
      <c r="T69" s="8">
        <f>SUMPRODUCT(SUMIFS(AssessedValuation[100% Net],AssessedValuation[Dist],$C69:$E69,AssessedValuation[Tif_NonTIF],$A$4))</f>
        <v>24556475</v>
      </c>
      <c r="U69" s="8">
        <f>SUMPRODUCT(SUMIFS(AssessedValuation[100% Gas &amp; Elec Utilities],AssessedValuation[Dist],$C69:$E69,AssessedValuation[Tif_NonTIF],$A$4))</f>
        <v>0</v>
      </c>
      <c r="V69" s="8">
        <f t="shared" si="0"/>
        <v>24556475</v>
      </c>
    </row>
    <row r="70" spans="1:22" x14ac:dyDescent="0.25">
      <c r="A70">
        <f>'Assessed Non-TIF_Combined'!A70</f>
        <v>2024</v>
      </c>
      <c r="B70" t="str">
        <f>'Assessed Non-TIF_Combined'!B70</f>
        <v>01</v>
      </c>
      <c r="C70" t="str">
        <f>'Assessed Non-TIF_Combined'!C70</f>
        <v>2763</v>
      </c>
      <c r="D70" t="str">
        <f>'Assessed Non-TIF_Combined'!D70</f>
        <v/>
      </c>
      <c r="E70" t="str">
        <f>'Assessed Non-TIF_Combined'!E70</f>
        <v/>
      </c>
      <c r="F70" t="str">
        <f>'Assessed Non-TIF_Combined'!F70</f>
        <v>2763</v>
      </c>
      <c r="G70" t="str">
        <f>'Assessed Non-TIF_Combined'!G70</f>
        <v>Clayton Ridge</v>
      </c>
      <c r="H70" s="8">
        <f>SUMPRODUCT(SUMIFS(AssessedValuation[100% Residential],AssessedValuation[Dist],$C70:$E70,AssessedValuation[Tif_NonTIF],$A$4))</f>
        <v>0</v>
      </c>
      <c r="I70" s="8">
        <f>SUMPRODUCT(SUMIFS(AssessedValuation[100% Ag Land],AssessedValuation[Dist],$C70:$E70,AssessedValuation[Tif_NonTIF],$A$4))</f>
        <v>0</v>
      </c>
      <c r="J70" s="8">
        <f>SUMPRODUCT(SUMIFS(AssessedValuation[100% Ag Building],AssessedValuation[Dist],$C70:$E70,AssessedValuation[Tif_NonTIF],$A$4))</f>
        <v>0</v>
      </c>
      <c r="K70" s="8">
        <f>SUMPRODUCT(SUMIFS(AssessedValuation[100% Commercial],AssessedValuation[Dist],$C70:$E70,AssessedValuation[Tif_NonTIF],$A$4))</f>
        <v>0</v>
      </c>
      <c r="L70" s="8">
        <f>SUMPRODUCT(SUMIFS(AssessedValuation[100% Industrial],AssessedValuation[Dist],$C70:$E70,AssessedValuation[Tif_NonTIF],$A$4))</f>
        <v>0</v>
      </c>
      <c r="M70" s="8">
        <f>SUMPRODUCT(SUMIFS(AssessedValuation[100% Reserved],AssessedValuation[Dist],$C70:$E70,AssessedValuation[Tif_NonTIF],$A$4))</f>
        <v>0</v>
      </c>
      <c r="N70" s="8">
        <f>SUMPRODUCT(SUMIFS(AssessedValuation[100% Reserved3],AssessedValuation[Dist],$C70,AssessedValuation[Tif_NonTIF],$A$4))</f>
        <v>0</v>
      </c>
      <c r="O70" s="8">
        <f>SUMPRODUCT(SUMIFS(AssessedValuation[100% Railroads],AssessedValuation[Dist],$C70:$E70,AssessedValuation[Tif_NonTIF],$A$4))</f>
        <v>0</v>
      </c>
      <c r="P70" s="8">
        <f>SUMPRODUCT(SUMIFS(AssessedValuation[100% Utilities],AssessedValuation[Dist],$C70:$E70,AssessedValuation[Tif_NonTIF],$A$4))</f>
        <v>0</v>
      </c>
      <c r="Q70" s="8">
        <f>SUMPRODUCT(SUMIFS(AssessedValuation[100% Other],AssessedValuation[Dist],$C70:$E70,AssessedValuation[Tif_NonTIF],$A$4))</f>
        <v>0</v>
      </c>
      <c r="R70" s="8">
        <f>SUMPRODUCT(SUMIFS(AssessedValuation[100% Gross],AssessedValuation[Dist],$C70:$E70,AssessedValuation[Tif_NonTIF],$A$4))</f>
        <v>0</v>
      </c>
      <c r="S70" s="8">
        <f>SUMPRODUCT(SUMIFS(AssessedValuation[100% Military Exempt],AssessedValuation[Dist],$C70:$E70,AssessedValuation[Tif_NonTIF],$A$4))</f>
        <v>0</v>
      </c>
      <c r="T70" s="8">
        <f>SUMPRODUCT(SUMIFS(AssessedValuation[100% Net],AssessedValuation[Dist],$C70:$E70,AssessedValuation[Tif_NonTIF],$A$4))</f>
        <v>0</v>
      </c>
      <c r="U70" s="8">
        <f>SUMPRODUCT(SUMIFS(AssessedValuation[100% Gas &amp; Elec Utilities],AssessedValuation[Dist],$C70:$E70,AssessedValuation[Tif_NonTIF],$A$4))</f>
        <v>0</v>
      </c>
      <c r="V70" s="8">
        <f t="shared" si="0"/>
        <v>0</v>
      </c>
    </row>
    <row r="71" spans="1:22" x14ac:dyDescent="0.25">
      <c r="A71">
        <f>'Assessed Non-TIF_Combined'!A71</f>
        <v>2024</v>
      </c>
      <c r="B71" t="str">
        <f>'Assessed Non-TIF_Combined'!B71</f>
        <v>10</v>
      </c>
      <c r="C71" t="str">
        <f>'Assessed Non-TIF_Combined'!C71</f>
        <v>1221</v>
      </c>
      <c r="D71" t="str">
        <f>'Assessed Non-TIF_Combined'!D71</f>
        <v>0216</v>
      </c>
      <c r="E71" t="str">
        <f>'Assessed Non-TIF_Combined'!E71</f>
        <v/>
      </c>
      <c r="F71" t="str">
        <f>'Assessed Non-TIF_Combined'!F71</f>
        <v>1221</v>
      </c>
      <c r="G71" t="str">
        <f>'Assessed Non-TIF_Combined'!G71</f>
        <v>Clear Creek-Amana</v>
      </c>
      <c r="H71" s="8">
        <f>SUMPRODUCT(SUMIFS(AssessedValuation[100% Residential],AssessedValuation[Dist],$C71:$E71,AssessedValuation[Tif_NonTIF],$A$4))</f>
        <v>86170649</v>
      </c>
      <c r="I71" s="8">
        <f>SUMPRODUCT(SUMIFS(AssessedValuation[100% Ag Land],AssessedValuation[Dist],$C71:$E71,AssessedValuation[Tif_NonTIF],$A$4))</f>
        <v>75986</v>
      </c>
      <c r="J71" s="8">
        <f>SUMPRODUCT(SUMIFS(AssessedValuation[100% Ag Building],AssessedValuation[Dist],$C71:$E71,AssessedValuation[Tif_NonTIF],$A$4))</f>
        <v>2378</v>
      </c>
      <c r="K71" s="8">
        <f>SUMPRODUCT(SUMIFS(AssessedValuation[100% Commercial],AssessedValuation[Dist],$C71:$E71,AssessedValuation[Tif_NonTIF],$A$4))</f>
        <v>220821381</v>
      </c>
      <c r="L71" s="8">
        <f>SUMPRODUCT(SUMIFS(AssessedValuation[100% Industrial],AssessedValuation[Dist],$C71:$E71,AssessedValuation[Tif_NonTIF],$A$4))</f>
        <v>2466975</v>
      </c>
      <c r="M71" s="8">
        <f>SUMPRODUCT(SUMIFS(AssessedValuation[100% Reserved],AssessedValuation[Dist],$C71:$E71,AssessedValuation[Tif_NonTIF],$A$4))</f>
        <v>0</v>
      </c>
      <c r="N71" s="8">
        <f>SUMPRODUCT(SUMIFS(AssessedValuation[100% Reserved3],AssessedValuation[Dist],$C71,AssessedValuation[Tif_NonTIF],$A$4))</f>
        <v>0</v>
      </c>
      <c r="O71" s="8">
        <f>SUMPRODUCT(SUMIFS(AssessedValuation[100% Railroads],AssessedValuation[Dist],$C71:$E71,AssessedValuation[Tif_NonTIF],$A$4))</f>
        <v>0</v>
      </c>
      <c r="P71" s="8">
        <f>SUMPRODUCT(SUMIFS(AssessedValuation[100% Utilities],AssessedValuation[Dist],$C71:$E71,AssessedValuation[Tif_NonTIF],$A$4))</f>
        <v>0</v>
      </c>
      <c r="Q71" s="8">
        <f>SUMPRODUCT(SUMIFS(AssessedValuation[100% Other],AssessedValuation[Dist],$C71:$E71,AssessedValuation[Tif_NonTIF],$A$4))</f>
        <v>0</v>
      </c>
      <c r="R71" s="8">
        <f>SUMPRODUCT(SUMIFS(AssessedValuation[100% Gross],AssessedValuation[Dist],$C71:$E71,AssessedValuation[Tif_NonTIF],$A$4))</f>
        <v>309537369</v>
      </c>
      <c r="S71" s="8">
        <f>SUMPRODUCT(SUMIFS(AssessedValuation[100% Military Exempt],AssessedValuation[Dist],$C71:$E71,AssessedValuation[Tif_NonTIF],$A$4))</f>
        <v>0</v>
      </c>
      <c r="T71" s="8">
        <f>SUMPRODUCT(SUMIFS(AssessedValuation[100% Net],AssessedValuation[Dist],$C71:$E71,AssessedValuation[Tif_NonTIF],$A$4))</f>
        <v>309537369</v>
      </c>
      <c r="U71" s="8">
        <f>SUMPRODUCT(SUMIFS(AssessedValuation[100% Gas &amp; Elec Utilities],AssessedValuation[Dist],$C71:$E71,AssessedValuation[Tif_NonTIF],$A$4))</f>
        <v>0</v>
      </c>
      <c r="V71" s="8">
        <f t="shared" si="0"/>
        <v>309537369</v>
      </c>
    </row>
    <row r="72" spans="1:22" x14ac:dyDescent="0.25">
      <c r="A72">
        <f>'Assessed Non-TIF_Combined'!A72</f>
        <v>2024</v>
      </c>
      <c r="B72" t="str">
        <f>'Assessed Non-TIF_Combined'!B72</f>
        <v>07</v>
      </c>
      <c r="C72" t="str">
        <f>'Assessed Non-TIF_Combined'!C72</f>
        <v>1233</v>
      </c>
      <c r="D72" t="str">
        <f>'Assessed Non-TIF_Combined'!D72</f>
        <v/>
      </c>
      <c r="E72" t="str">
        <f>'Assessed Non-TIF_Combined'!E72</f>
        <v/>
      </c>
      <c r="F72" t="str">
        <f>'Assessed Non-TIF_Combined'!F72</f>
        <v>1233</v>
      </c>
      <c r="G72" t="str">
        <f>'Assessed Non-TIF_Combined'!G72</f>
        <v>Clear Lake</v>
      </c>
      <c r="H72" s="8">
        <f>SUMPRODUCT(SUMIFS(AssessedValuation[100% Residential],AssessedValuation[Dist],$C72:$E72,AssessedValuation[Tif_NonTIF],$A$4))</f>
        <v>46956462</v>
      </c>
      <c r="I72" s="8">
        <f>SUMPRODUCT(SUMIFS(AssessedValuation[100% Ag Land],AssessedValuation[Dist],$C72:$E72,AssessedValuation[Tif_NonTIF],$A$4))</f>
        <v>0</v>
      </c>
      <c r="J72" s="8">
        <f>SUMPRODUCT(SUMIFS(AssessedValuation[100% Ag Building],AssessedValuation[Dist],$C72:$E72,AssessedValuation[Tif_NonTIF],$A$4))</f>
        <v>0</v>
      </c>
      <c r="K72" s="8">
        <f>SUMPRODUCT(SUMIFS(AssessedValuation[100% Commercial],AssessedValuation[Dist],$C72:$E72,AssessedValuation[Tif_NonTIF],$A$4))</f>
        <v>64958816</v>
      </c>
      <c r="L72" s="8">
        <f>SUMPRODUCT(SUMIFS(AssessedValuation[100% Industrial],AssessedValuation[Dist],$C72:$E72,AssessedValuation[Tif_NonTIF],$A$4))</f>
        <v>0</v>
      </c>
      <c r="M72" s="8">
        <f>SUMPRODUCT(SUMIFS(AssessedValuation[100% Reserved],AssessedValuation[Dist],$C72:$E72,AssessedValuation[Tif_NonTIF],$A$4))</f>
        <v>0</v>
      </c>
      <c r="N72" s="8">
        <f>SUMPRODUCT(SUMIFS(AssessedValuation[100% Reserved3],AssessedValuation[Dist],$C72,AssessedValuation[Tif_NonTIF],$A$4))</f>
        <v>0</v>
      </c>
      <c r="O72" s="8">
        <f>SUMPRODUCT(SUMIFS(AssessedValuation[100% Railroads],AssessedValuation[Dist],$C72:$E72,AssessedValuation[Tif_NonTIF],$A$4))</f>
        <v>0</v>
      </c>
      <c r="P72" s="8">
        <f>SUMPRODUCT(SUMIFS(AssessedValuation[100% Utilities],AssessedValuation[Dist],$C72:$E72,AssessedValuation[Tif_NonTIF],$A$4))</f>
        <v>0</v>
      </c>
      <c r="Q72" s="8">
        <f>SUMPRODUCT(SUMIFS(AssessedValuation[100% Other],AssessedValuation[Dist],$C72:$E72,AssessedValuation[Tif_NonTIF],$A$4))</f>
        <v>0</v>
      </c>
      <c r="R72" s="8">
        <f>SUMPRODUCT(SUMIFS(AssessedValuation[100% Gross],AssessedValuation[Dist],$C72:$E72,AssessedValuation[Tif_NonTIF],$A$4))</f>
        <v>111915278</v>
      </c>
      <c r="S72" s="8">
        <f>SUMPRODUCT(SUMIFS(AssessedValuation[100% Military Exempt],AssessedValuation[Dist],$C72:$E72,AssessedValuation[Tif_NonTIF],$A$4))</f>
        <v>0</v>
      </c>
      <c r="T72" s="8">
        <f>SUMPRODUCT(SUMIFS(AssessedValuation[100% Net],AssessedValuation[Dist],$C72:$E72,AssessedValuation[Tif_NonTIF],$A$4))</f>
        <v>111915278</v>
      </c>
      <c r="U72" s="8">
        <f>SUMPRODUCT(SUMIFS(AssessedValuation[100% Gas &amp; Elec Utilities],AssessedValuation[Dist],$C72:$E72,AssessedValuation[Tif_NonTIF],$A$4))</f>
        <v>0</v>
      </c>
      <c r="V72" s="8">
        <f t="shared" ref="V72:V135" si="1">SUM(T72:U72)</f>
        <v>111915278</v>
      </c>
    </row>
    <row r="73" spans="1:22" x14ac:dyDescent="0.25">
      <c r="A73">
        <f>'Assessed Non-TIF_Combined'!A73</f>
        <v>2024</v>
      </c>
      <c r="B73" t="str">
        <f>'Assessed Non-TIF_Combined'!B73</f>
        <v>09</v>
      </c>
      <c r="C73" t="str">
        <f>'Assessed Non-TIF_Combined'!C73</f>
        <v>1278</v>
      </c>
      <c r="D73" t="str">
        <f>'Assessed Non-TIF_Combined'!D73</f>
        <v/>
      </c>
      <c r="E73" t="str">
        <f>'Assessed Non-TIF_Combined'!E73</f>
        <v/>
      </c>
      <c r="F73" t="str">
        <f>'Assessed Non-TIF_Combined'!F73</f>
        <v>1278</v>
      </c>
      <c r="G73" t="str">
        <f>'Assessed Non-TIF_Combined'!G73</f>
        <v>Clinton</v>
      </c>
      <c r="H73" s="8">
        <f>SUMPRODUCT(SUMIFS(AssessedValuation[100% Residential],AssessedValuation[Dist],$C73:$E73,AssessedValuation[Tif_NonTIF],$A$4))</f>
        <v>8884856</v>
      </c>
      <c r="I73" s="8">
        <f>SUMPRODUCT(SUMIFS(AssessedValuation[100% Ag Land],AssessedValuation[Dist],$C73:$E73,AssessedValuation[Tif_NonTIF],$A$4))</f>
        <v>0</v>
      </c>
      <c r="J73" s="8">
        <f>SUMPRODUCT(SUMIFS(AssessedValuation[100% Ag Building],AssessedValuation[Dist],$C73:$E73,AssessedValuation[Tif_NonTIF],$A$4))</f>
        <v>0</v>
      </c>
      <c r="K73" s="8">
        <f>SUMPRODUCT(SUMIFS(AssessedValuation[100% Commercial],AssessedValuation[Dist],$C73:$E73,AssessedValuation[Tif_NonTIF],$A$4))</f>
        <v>666435</v>
      </c>
      <c r="L73" s="8">
        <f>SUMPRODUCT(SUMIFS(AssessedValuation[100% Industrial],AssessedValuation[Dist],$C73:$E73,AssessedValuation[Tif_NonTIF],$A$4))</f>
        <v>0</v>
      </c>
      <c r="M73" s="8">
        <f>SUMPRODUCT(SUMIFS(AssessedValuation[100% Reserved],AssessedValuation[Dist],$C73:$E73,AssessedValuation[Tif_NonTIF],$A$4))</f>
        <v>0</v>
      </c>
      <c r="N73" s="8">
        <f>SUMPRODUCT(SUMIFS(AssessedValuation[100% Reserved3],AssessedValuation[Dist],$C73,AssessedValuation[Tif_NonTIF],$A$4))</f>
        <v>0</v>
      </c>
      <c r="O73" s="8">
        <f>SUMPRODUCT(SUMIFS(AssessedValuation[100% Railroads],AssessedValuation[Dist],$C73:$E73,AssessedValuation[Tif_NonTIF],$A$4))</f>
        <v>0</v>
      </c>
      <c r="P73" s="8">
        <f>SUMPRODUCT(SUMIFS(AssessedValuation[100% Utilities],AssessedValuation[Dist],$C73:$E73,AssessedValuation[Tif_NonTIF],$A$4))</f>
        <v>0</v>
      </c>
      <c r="Q73" s="8">
        <f>SUMPRODUCT(SUMIFS(AssessedValuation[100% Other],AssessedValuation[Dist],$C73:$E73,AssessedValuation[Tif_NonTIF],$A$4))</f>
        <v>0</v>
      </c>
      <c r="R73" s="8">
        <f>SUMPRODUCT(SUMIFS(AssessedValuation[100% Gross],AssessedValuation[Dist],$C73:$E73,AssessedValuation[Tif_NonTIF],$A$4))</f>
        <v>9551291</v>
      </c>
      <c r="S73" s="8">
        <f>SUMPRODUCT(SUMIFS(AssessedValuation[100% Military Exempt],AssessedValuation[Dist],$C73:$E73,AssessedValuation[Tif_NonTIF],$A$4))</f>
        <v>20372</v>
      </c>
      <c r="T73" s="8">
        <f>SUMPRODUCT(SUMIFS(AssessedValuation[100% Net],AssessedValuation[Dist],$C73:$E73,AssessedValuation[Tif_NonTIF],$A$4))</f>
        <v>9530919</v>
      </c>
      <c r="U73" s="8">
        <f>SUMPRODUCT(SUMIFS(AssessedValuation[100% Gas &amp; Elec Utilities],AssessedValuation[Dist],$C73:$E73,AssessedValuation[Tif_NonTIF],$A$4))</f>
        <v>0</v>
      </c>
      <c r="V73" s="8">
        <f t="shared" si="1"/>
        <v>9530919</v>
      </c>
    </row>
    <row r="74" spans="1:22" x14ac:dyDescent="0.25">
      <c r="A74">
        <f>'Assessed Non-TIF_Combined'!A74</f>
        <v>2024</v>
      </c>
      <c r="B74" t="str">
        <f>'Assessed Non-TIF_Combined'!B74</f>
        <v>11</v>
      </c>
      <c r="C74" t="str">
        <f>'Assessed Non-TIF_Combined'!C74</f>
        <v>1332</v>
      </c>
      <c r="D74" t="str">
        <f>'Assessed Non-TIF_Combined'!D74</f>
        <v/>
      </c>
      <c r="E74" t="str">
        <f>'Assessed Non-TIF_Combined'!E74</f>
        <v/>
      </c>
      <c r="F74" t="str">
        <f>'Assessed Non-TIF_Combined'!F74</f>
        <v>1332</v>
      </c>
      <c r="G74" t="str">
        <f>'Assessed Non-TIF_Combined'!G74</f>
        <v>Colfax-Mingo</v>
      </c>
      <c r="H74" s="8">
        <f>SUMPRODUCT(SUMIFS(AssessedValuation[100% Residential],AssessedValuation[Dist],$C74:$E74,AssessedValuation[Tif_NonTIF],$A$4))</f>
        <v>261967</v>
      </c>
      <c r="I74" s="8">
        <f>SUMPRODUCT(SUMIFS(AssessedValuation[100% Ag Land],AssessedValuation[Dist],$C74:$E74,AssessedValuation[Tif_NonTIF],$A$4))</f>
        <v>0</v>
      </c>
      <c r="J74" s="8">
        <f>SUMPRODUCT(SUMIFS(AssessedValuation[100% Ag Building],AssessedValuation[Dist],$C74:$E74,AssessedValuation[Tif_NonTIF],$A$4))</f>
        <v>0</v>
      </c>
      <c r="K74" s="8">
        <f>SUMPRODUCT(SUMIFS(AssessedValuation[100% Commercial],AssessedValuation[Dist],$C74:$E74,AssessedValuation[Tif_NonTIF],$A$4))</f>
        <v>485220</v>
      </c>
      <c r="L74" s="8">
        <f>SUMPRODUCT(SUMIFS(AssessedValuation[100% Industrial],AssessedValuation[Dist],$C74:$E74,AssessedValuation[Tif_NonTIF],$A$4))</f>
        <v>0</v>
      </c>
      <c r="M74" s="8">
        <f>SUMPRODUCT(SUMIFS(AssessedValuation[100% Reserved],AssessedValuation[Dist],$C74:$E74,AssessedValuation[Tif_NonTIF],$A$4))</f>
        <v>0</v>
      </c>
      <c r="N74" s="8">
        <f>SUMPRODUCT(SUMIFS(AssessedValuation[100% Reserved3],AssessedValuation[Dist],$C74,AssessedValuation[Tif_NonTIF],$A$4))</f>
        <v>0</v>
      </c>
      <c r="O74" s="8">
        <f>SUMPRODUCT(SUMIFS(AssessedValuation[100% Railroads],AssessedValuation[Dist],$C74:$E74,AssessedValuation[Tif_NonTIF],$A$4))</f>
        <v>0</v>
      </c>
      <c r="P74" s="8">
        <f>SUMPRODUCT(SUMIFS(AssessedValuation[100% Utilities],AssessedValuation[Dist],$C74:$E74,AssessedValuation[Tif_NonTIF],$A$4))</f>
        <v>0</v>
      </c>
      <c r="Q74" s="8">
        <f>SUMPRODUCT(SUMIFS(AssessedValuation[100% Other],AssessedValuation[Dist],$C74:$E74,AssessedValuation[Tif_NonTIF],$A$4))</f>
        <v>0</v>
      </c>
      <c r="R74" s="8">
        <f>SUMPRODUCT(SUMIFS(AssessedValuation[100% Gross],AssessedValuation[Dist],$C74:$E74,AssessedValuation[Tif_NonTIF],$A$4))</f>
        <v>747187</v>
      </c>
      <c r="S74" s="8">
        <f>SUMPRODUCT(SUMIFS(AssessedValuation[100% Military Exempt],AssessedValuation[Dist],$C74:$E74,AssessedValuation[Tif_NonTIF],$A$4))</f>
        <v>0</v>
      </c>
      <c r="T74" s="8">
        <f>SUMPRODUCT(SUMIFS(AssessedValuation[100% Net],AssessedValuation[Dist],$C74:$E74,AssessedValuation[Tif_NonTIF],$A$4))</f>
        <v>747187</v>
      </c>
      <c r="U74" s="8">
        <f>SUMPRODUCT(SUMIFS(AssessedValuation[100% Gas &amp; Elec Utilities],AssessedValuation[Dist],$C74:$E74,AssessedValuation[Tif_NonTIF],$A$4))</f>
        <v>0</v>
      </c>
      <c r="V74" s="8">
        <f t="shared" si="1"/>
        <v>747187</v>
      </c>
    </row>
    <row r="75" spans="1:22" x14ac:dyDescent="0.25">
      <c r="A75">
        <f>'Assessed Non-TIF_Combined'!A75</f>
        <v>2024</v>
      </c>
      <c r="B75" t="str">
        <f>'Assessed Non-TIF_Combined'!B75</f>
        <v>10</v>
      </c>
      <c r="C75" t="str">
        <f>'Assessed Non-TIF_Combined'!C75</f>
        <v>1337</v>
      </c>
      <c r="D75" t="str">
        <f>'Assessed Non-TIF_Combined'!D75</f>
        <v/>
      </c>
      <c r="E75" t="str">
        <f>'Assessed Non-TIF_Combined'!E75</f>
        <v/>
      </c>
      <c r="F75" t="str">
        <f>'Assessed Non-TIF_Combined'!F75</f>
        <v>1337</v>
      </c>
      <c r="G75" t="str">
        <f>'Assessed Non-TIF_Combined'!G75</f>
        <v>College Community</v>
      </c>
      <c r="H75" s="8">
        <f>SUMPRODUCT(SUMIFS(AssessedValuation[100% Residential],AssessedValuation[Dist],$C75:$E75,AssessedValuation[Tif_NonTIF],$A$4))</f>
        <v>86317670</v>
      </c>
      <c r="I75" s="8">
        <f>SUMPRODUCT(SUMIFS(AssessedValuation[100% Ag Land],AssessedValuation[Dist],$C75:$E75,AssessedValuation[Tif_NonTIF],$A$4))</f>
        <v>14749</v>
      </c>
      <c r="J75" s="8">
        <f>SUMPRODUCT(SUMIFS(AssessedValuation[100% Ag Building],AssessedValuation[Dist],$C75:$E75,AssessedValuation[Tif_NonTIF],$A$4))</f>
        <v>0</v>
      </c>
      <c r="K75" s="8">
        <f>SUMPRODUCT(SUMIFS(AssessedValuation[100% Commercial],AssessedValuation[Dist],$C75:$E75,AssessedValuation[Tif_NonTIF],$A$4))</f>
        <v>103916384</v>
      </c>
      <c r="L75" s="8">
        <f>SUMPRODUCT(SUMIFS(AssessedValuation[100% Industrial],AssessedValuation[Dist],$C75:$E75,AssessedValuation[Tif_NonTIF],$A$4))</f>
        <v>17598207</v>
      </c>
      <c r="M75" s="8">
        <f>SUMPRODUCT(SUMIFS(AssessedValuation[100% Reserved],AssessedValuation[Dist],$C75:$E75,AssessedValuation[Tif_NonTIF],$A$4))</f>
        <v>0</v>
      </c>
      <c r="N75" s="8">
        <f>SUMPRODUCT(SUMIFS(AssessedValuation[100% Reserved3],AssessedValuation[Dist],$C75,AssessedValuation[Tif_NonTIF],$A$4))</f>
        <v>0</v>
      </c>
      <c r="O75" s="8">
        <f>SUMPRODUCT(SUMIFS(AssessedValuation[100% Railroads],AssessedValuation[Dist],$C75:$E75,AssessedValuation[Tif_NonTIF],$A$4))</f>
        <v>0</v>
      </c>
      <c r="P75" s="8">
        <f>SUMPRODUCT(SUMIFS(AssessedValuation[100% Utilities],AssessedValuation[Dist],$C75:$E75,AssessedValuation[Tif_NonTIF],$A$4))</f>
        <v>0</v>
      </c>
      <c r="Q75" s="8">
        <f>SUMPRODUCT(SUMIFS(AssessedValuation[100% Other],AssessedValuation[Dist],$C75:$E75,AssessedValuation[Tif_NonTIF],$A$4))</f>
        <v>0</v>
      </c>
      <c r="R75" s="8">
        <f>SUMPRODUCT(SUMIFS(AssessedValuation[100% Gross],AssessedValuation[Dist],$C75:$E75,AssessedValuation[Tif_NonTIF],$A$4))</f>
        <v>207847010</v>
      </c>
      <c r="S75" s="8">
        <f>SUMPRODUCT(SUMIFS(AssessedValuation[100% Military Exempt],AssessedValuation[Dist],$C75:$E75,AssessedValuation[Tif_NonTIF],$A$4))</f>
        <v>5556</v>
      </c>
      <c r="T75" s="8">
        <f>SUMPRODUCT(SUMIFS(AssessedValuation[100% Net],AssessedValuation[Dist],$C75:$E75,AssessedValuation[Tif_NonTIF],$A$4))</f>
        <v>207841454</v>
      </c>
      <c r="U75" s="8">
        <f>SUMPRODUCT(SUMIFS(AssessedValuation[100% Gas &amp; Elec Utilities],AssessedValuation[Dist],$C75:$E75,AssessedValuation[Tif_NonTIF],$A$4))</f>
        <v>0</v>
      </c>
      <c r="V75" s="8">
        <f t="shared" si="1"/>
        <v>207841454</v>
      </c>
    </row>
    <row r="76" spans="1:22" x14ac:dyDescent="0.25">
      <c r="A76">
        <f>'Assessed Non-TIF_Combined'!A76</f>
        <v>2024</v>
      </c>
      <c r="B76" t="str">
        <f>'Assessed Non-TIF_Combined'!B76</f>
        <v>11</v>
      </c>
      <c r="C76" t="str">
        <f>'Assessed Non-TIF_Combined'!C76</f>
        <v>1350</v>
      </c>
      <c r="D76" t="str">
        <f>'Assessed Non-TIF_Combined'!D76</f>
        <v/>
      </c>
      <c r="E76" t="str">
        <f>'Assessed Non-TIF_Combined'!E76</f>
        <v/>
      </c>
      <c r="F76" t="str">
        <f>'Assessed Non-TIF_Combined'!F76</f>
        <v>1350</v>
      </c>
      <c r="G76" t="str">
        <f>'Assessed Non-TIF_Combined'!G76</f>
        <v>Collins-Maxwell</v>
      </c>
      <c r="H76" s="8">
        <f>SUMPRODUCT(SUMIFS(AssessedValuation[100% Residential],AssessedValuation[Dist],$C76:$E76,AssessedValuation[Tif_NonTIF],$A$4))</f>
        <v>533388</v>
      </c>
      <c r="I76" s="8">
        <f>SUMPRODUCT(SUMIFS(AssessedValuation[100% Ag Land],AssessedValuation[Dist],$C76:$E76,AssessedValuation[Tif_NonTIF],$A$4))</f>
        <v>0</v>
      </c>
      <c r="J76" s="8">
        <f>SUMPRODUCT(SUMIFS(AssessedValuation[100% Ag Building],AssessedValuation[Dist],$C76:$E76,AssessedValuation[Tif_NonTIF],$A$4))</f>
        <v>0</v>
      </c>
      <c r="K76" s="8">
        <f>SUMPRODUCT(SUMIFS(AssessedValuation[100% Commercial],AssessedValuation[Dist],$C76:$E76,AssessedValuation[Tif_NonTIF],$A$4))</f>
        <v>6750777</v>
      </c>
      <c r="L76" s="8">
        <f>SUMPRODUCT(SUMIFS(AssessedValuation[100% Industrial],AssessedValuation[Dist],$C76:$E76,AssessedValuation[Tif_NonTIF],$A$4))</f>
        <v>309120</v>
      </c>
      <c r="M76" s="8">
        <f>SUMPRODUCT(SUMIFS(AssessedValuation[100% Reserved],AssessedValuation[Dist],$C76:$E76,AssessedValuation[Tif_NonTIF],$A$4))</f>
        <v>0</v>
      </c>
      <c r="N76" s="8">
        <f>SUMPRODUCT(SUMIFS(AssessedValuation[100% Reserved3],AssessedValuation[Dist],$C76,AssessedValuation[Tif_NonTIF],$A$4))</f>
        <v>0</v>
      </c>
      <c r="O76" s="8">
        <f>SUMPRODUCT(SUMIFS(AssessedValuation[100% Railroads],AssessedValuation[Dist],$C76:$E76,AssessedValuation[Tif_NonTIF],$A$4))</f>
        <v>0</v>
      </c>
      <c r="P76" s="8">
        <f>SUMPRODUCT(SUMIFS(AssessedValuation[100% Utilities],AssessedValuation[Dist],$C76:$E76,AssessedValuation[Tif_NonTIF],$A$4))</f>
        <v>0</v>
      </c>
      <c r="Q76" s="8">
        <f>SUMPRODUCT(SUMIFS(AssessedValuation[100% Other],AssessedValuation[Dist],$C76:$E76,AssessedValuation[Tif_NonTIF],$A$4))</f>
        <v>0</v>
      </c>
      <c r="R76" s="8">
        <f>SUMPRODUCT(SUMIFS(AssessedValuation[100% Gross],AssessedValuation[Dist],$C76:$E76,AssessedValuation[Tif_NonTIF],$A$4))</f>
        <v>7593285</v>
      </c>
      <c r="S76" s="8">
        <f>SUMPRODUCT(SUMIFS(AssessedValuation[100% Military Exempt],AssessedValuation[Dist],$C76:$E76,AssessedValuation[Tif_NonTIF],$A$4))</f>
        <v>0</v>
      </c>
      <c r="T76" s="8">
        <f>SUMPRODUCT(SUMIFS(AssessedValuation[100% Net],AssessedValuation[Dist],$C76:$E76,AssessedValuation[Tif_NonTIF],$A$4))</f>
        <v>7593285</v>
      </c>
      <c r="U76" s="8">
        <f>SUMPRODUCT(SUMIFS(AssessedValuation[100% Gas &amp; Elec Utilities],AssessedValuation[Dist],$C76:$E76,AssessedValuation[Tif_NonTIF],$A$4))</f>
        <v>0</v>
      </c>
      <c r="V76" s="8">
        <f t="shared" si="1"/>
        <v>7593285</v>
      </c>
    </row>
    <row r="77" spans="1:22" x14ac:dyDescent="0.25">
      <c r="A77">
        <f>'Assessed Non-TIF_Combined'!A77</f>
        <v>2024</v>
      </c>
      <c r="B77" t="str">
        <f>'Assessed Non-TIF_Combined'!B77</f>
        <v>11</v>
      </c>
      <c r="C77" t="str">
        <f>'Assessed Non-TIF_Combined'!C77</f>
        <v>1359</v>
      </c>
      <c r="D77" t="str">
        <f>'Assessed Non-TIF_Combined'!D77</f>
        <v/>
      </c>
      <c r="E77" t="str">
        <f>'Assessed Non-TIF_Combined'!E77</f>
        <v/>
      </c>
      <c r="F77" t="str">
        <f>'Assessed Non-TIF_Combined'!F77</f>
        <v>1359</v>
      </c>
      <c r="G77" t="str">
        <f>'Assessed Non-TIF_Combined'!G77</f>
        <v>Colo-Nesco</v>
      </c>
      <c r="H77" s="8">
        <f>SUMPRODUCT(SUMIFS(AssessedValuation[100% Residential],AssessedValuation[Dist],$C77:$E77,AssessedValuation[Tif_NonTIF],$A$4))</f>
        <v>4697565</v>
      </c>
      <c r="I77" s="8">
        <f>SUMPRODUCT(SUMIFS(AssessedValuation[100% Ag Land],AssessedValuation[Dist],$C77:$E77,AssessedValuation[Tif_NonTIF],$A$4))</f>
        <v>0</v>
      </c>
      <c r="J77" s="8">
        <f>SUMPRODUCT(SUMIFS(AssessedValuation[100% Ag Building],AssessedValuation[Dist],$C77:$E77,AssessedValuation[Tif_NonTIF],$A$4))</f>
        <v>0</v>
      </c>
      <c r="K77" s="8">
        <f>SUMPRODUCT(SUMIFS(AssessedValuation[100% Commercial],AssessedValuation[Dist],$C77:$E77,AssessedValuation[Tif_NonTIF],$A$4))</f>
        <v>592611</v>
      </c>
      <c r="L77" s="8">
        <f>SUMPRODUCT(SUMIFS(AssessedValuation[100% Industrial],AssessedValuation[Dist],$C77:$E77,AssessedValuation[Tif_NonTIF],$A$4))</f>
        <v>40722997</v>
      </c>
      <c r="M77" s="8">
        <f>SUMPRODUCT(SUMIFS(AssessedValuation[100% Reserved],AssessedValuation[Dist],$C77:$E77,AssessedValuation[Tif_NonTIF],$A$4))</f>
        <v>0</v>
      </c>
      <c r="N77" s="8">
        <f>SUMPRODUCT(SUMIFS(AssessedValuation[100% Reserved3],AssessedValuation[Dist],$C77,AssessedValuation[Tif_NonTIF],$A$4))</f>
        <v>0</v>
      </c>
      <c r="O77" s="8">
        <f>SUMPRODUCT(SUMIFS(AssessedValuation[100% Railroads],AssessedValuation[Dist],$C77:$E77,AssessedValuation[Tif_NonTIF],$A$4))</f>
        <v>0</v>
      </c>
      <c r="P77" s="8">
        <f>SUMPRODUCT(SUMIFS(AssessedValuation[100% Utilities],AssessedValuation[Dist],$C77:$E77,AssessedValuation[Tif_NonTIF],$A$4))</f>
        <v>0</v>
      </c>
      <c r="Q77" s="8">
        <f>SUMPRODUCT(SUMIFS(AssessedValuation[100% Other],AssessedValuation[Dist],$C77:$E77,AssessedValuation[Tif_NonTIF],$A$4))</f>
        <v>0</v>
      </c>
      <c r="R77" s="8">
        <f>SUMPRODUCT(SUMIFS(AssessedValuation[100% Gross],AssessedValuation[Dist],$C77:$E77,AssessedValuation[Tif_NonTIF],$A$4))</f>
        <v>46013173</v>
      </c>
      <c r="S77" s="8">
        <f>SUMPRODUCT(SUMIFS(AssessedValuation[100% Military Exempt],AssessedValuation[Dist],$C77:$E77,AssessedValuation[Tif_NonTIF],$A$4))</f>
        <v>0</v>
      </c>
      <c r="T77" s="8">
        <f>SUMPRODUCT(SUMIFS(AssessedValuation[100% Net],AssessedValuation[Dist],$C77:$E77,AssessedValuation[Tif_NonTIF],$A$4))</f>
        <v>46013173</v>
      </c>
      <c r="U77" s="8">
        <f>SUMPRODUCT(SUMIFS(AssessedValuation[100% Gas &amp; Elec Utilities],AssessedValuation[Dist],$C77:$E77,AssessedValuation[Tif_NonTIF],$A$4))</f>
        <v>0</v>
      </c>
      <c r="V77" s="8">
        <f t="shared" si="1"/>
        <v>46013173</v>
      </c>
    </row>
    <row r="78" spans="1:22" x14ac:dyDescent="0.25">
      <c r="A78">
        <f>'Assessed Non-TIF_Combined'!A78</f>
        <v>2024</v>
      </c>
      <c r="B78" t="str">
        <f>'Assessed Non-TIF_Combined'!B78</f>
        <v>09</v>
      </c>
      <c r="C78" t="str">
        <f>'Assessed Non-TIF_Combined'!C78</f>
        <v>1368</v>
      </c>
      <c r="D78" t="str">
        <f>'Assessed Non-TIF_Combined'!D78</f>
        <v/>
      </c>
      <c r="E78" t="str">
        <f>'Assessed Non-TIF_Combined'!E78</f>
        <v/>
      </c>
      <c r="F78" t="str">
        <f>'Assessed Non-TIF_Combined'!F78</f>
        <v>1368</v>
      </c>
      <c r="G78" t="str">
        <f>'Assessed Non-TIF_Combined'!G78</f>
        <v>Columbus</v>
      </c>
      <c r="H78" s="8">
        <f>SUMPRODUCT(SUMIFS(AssessedValuation[100% Residential],AssessedValuation[Dist],$C78:$E78,AssessedValuation[Tif_NonTIF],$A$4))</f>
        <v>1148678</v>
      </c>
      <c r="I78" s="8">
        <f>SUMPRODUCT(SUMIFS(AssessedValuation[100% Ag Land],AssessedValuation[Dist],$C78:$E78,AssessedValuation[Tif_NonTIF],$A$4))</f>
        <v>0</v>
      </c>
      <c r="J78" s="8">
        <f>SUMPRODUCT(SUMIFS(AssessedValuation[100% Ag Building],AssessedValuation[Dist],$C78:$E78,AssessedValuation[Tif_NonTIF],$A$4))</f>
        <v>0</v>
      </c>
      <c r="K78" s="8">
        <f>SUMPRODUCT(SUMIFS(AssessedValuation[100% Commercial],AssessedValuation[Dist],$C78:$E78,AssessedValuation[Tif_NonTIF],$A$4))</f>
        <v>0</v>
      </c>
      <c r="L78" s="8">
        <f>SUMPRODUCT(SUMIFS(AssessedValuation[100% Industrial],AssessedValuation[Dist],$C78:$E78,AssessedValuation[Tif_NonTIF],$A$4))</f>
        <v>0</v>
      </c>
      <c r="M78" s="8">
        <f>SUMPRODUCT(SUMIFS(AssessedValuation[100% Reserved],AssessedValuation[Dist],$C78:$E78,AssessedValuation[Tif_NonTIF],$A$4))</f>
        <v>0</v>
      </c>
      <c r="N78" s="8">
        <f>SUMPRODUCT(SUMIFS(AssessedValuation[100% Reserved3],AssessedValuation[Dist],$C78,AssessedValuation[Tif_NonTIF],$A$4))</f>
        <v>0</v>
      </c>
      <c r="O78" s="8">
        <f>SUMPRODUCT(SUMIFS(AssessedValuation[100% Railroads],AssessedValuation[Dist],$C78:$E78,AssessedValuation[Tif_NonTIF],$A$4))</f>
        <v>0</v>
      </c>
      <c r="P78" s="8">
        <f>SUMPRODUCT(SUMIFS(AssessedValuation[100% Utilities],AssessedValuation[Dist],$C78:$E78,AssessedValuation[Tif_NonTIF],$A$4))</f>
        <v>0</v>
      </c>
      <c r="Q78" s="8">
        <f>SUMPRODUCT(SUMIFS(AssessedValuation[100% Other],AssessedValuation[Dist],$C78:$E78,AssessedValuation[Tif_NonTIF],$A$4))</f>
        <v>0</v>
      </c>
      <c r="R78" s="8">
        <f>SUMPRODUCT(SUMIFS(AssessedValuation[100% Gross],AssessedValuation[Dist],$C78:$E78,AssessedValuation[Tif_NonTIF],$A$4))</f>
        <v>1148678</v>
      </c>
      <c r="S78" s="8">
        <f>SUMPRODUCT(SUMIFS(AssessedValuation[100% Military Exempt],AssessedValuation[Dist],$C78:$E78,AssessedValuation[Tif_NonTIF],$A$4))</f>
        <v>3704</v>
      </c>
      <c r="T78" s="8">
        <f>SUMPRODUCT(SUMIFS(AssessedValuation[100% Net],AssessedValuation[Dist],$C78:$E78,AssessedValuation[Tif_NonTIF],$A$4))</f>
        <v>1144974</v>
      </c>
      <c r="U78" s="8">
        <f>SUMPRODUCT(SUMIFS(AssessedValuation[100% Gas &amp; Elec Utilities],AssessedValuation[Dist],$C78:$E78,AssessedValuation[Tif_NonTIF],$A$4))</f>
        <v>0</v>
      </c>
      <c r="V78" s="8">
        <f t="shared" si="1"/>
        <v>1144974</v>
      </c>
    </row>
    <row r="79" spans="1:22" x14ac:dyDescent="0.25">
      <c r="A79">
        <f>'Assessed Non-TIF_Combined'!A79</f>
        <v>2024</v>
      </c>
      <c r="B79" t="str">
        <f>'Assessed Non-TIF_Combined'!B79</f>
        <v>11</v>
      </c>
      <c r="C79" t="str">
        <f>'Assessed Non-TIF_Combined'!C79</f>
        <v>1413</v>
      </c>
      <c r="D79" t="str">
        <f>'Assessed Non-TIF_Combined'!D79</f>
        <v/>
      </c>
      <c r="E79" t="str">
        <f>'Assessed Non-TIF_Combined'!E79</f>
        <v/>
      </c>
      <c r="F79" t="str">
        <f>'Assessed Non-TIF_Combined'!F79</f>
        <v>1413</v>
      </c>
      <c r="G79" t="str">
        <f>'Assessed Non-TIF_Combined'!G79</f>
        <v>Coon Rapids-Bayard</v>
      </c>
      <c r="H79" s="8">
        <f>SUMPRODUCT(SUMIFS(AssessedValuation[100% Residential],AssessedValuation[Dist],$C79:$E79,AssessedValuation[Tif_NonTIF],$A$4))</f>
        <v>1988406</v>
      </c>
      <c r="I79" s="8">
        <f>SUMPRODUCT(SUMIFS(AssessedValuation[100% Ag Land],AssessedValuation[Dist],$C79:$E79,AssessedValuation[Tif_NonTIF],$A$4))</f>
        <v>0</v>
      </c>
      <c r="J79" s="8">
        <f>SUMPRODUCT(SUMIFS(AssessedValuation[100% Ag Building],AssessedValuation[Dist],$C79:$E79,AssessedValuation[Tif_NonTIF],$A$4))</f>
        <v>0</v>
      </c>
      <c r="K79" s="8">
        <f>SUMPRODUCT(SUMIFS(AssessedValuation[100% Commercial],AssessedValuation[Dist],$C79:$E79,AssessedValuation[Tif_NonTIF],$A$4))</f>
        <v>3234360</v>
      </c>
      <c r="L79" s="8">
        <f>SUMPRODUCT(SUMIFS(AssessedValuation[100% Industrial],AssessedValuation[Dist],$C79:$E79,AssessedValuation[Tif_NonTIF],$A$4))</f>
        <v>476459</v>
      </c>
      <c r="M79" s="8">
        <f>SUMPRODUCT(SUMIFS(AssessedValuation[100% Reserved],AssessedValuation[Dist],$C79:$E79,AssessedValuation[Tif_NonTIF],$A$4))</f>
        <v>0</v>
      </c>
      <c r="N79" s="8">
        <f>SUMPRODUCT(SUMIFS(AssessedValuation[100% Reserved3],AssessedValuation[Dist],$C79,AssessedValuation[Tif_NonTIF],$A$4))</f>
        <v>0</v>
      </c>
      <c r="O79" s="8">
        <f>SUMPRODUCT(SUMIFS(AssessedValuation[100% Railroads],AssessedValuation[Dist],$C79:$E79,AssessedValuation[Tif_NonTIF],$A$4))</f>
        <v>0</v>
      </c>
      <c r="P79" s="8">
        <f>SUMPRODUCT(SUMIFS(AssessedValuation[100% Utilities],AssessedValuation[Dist],$C79:$E79,AssessedValuation[Tif_NonTIF],$A$4))</f>
        <v>0</v>
      </c>
      <c r="Q79" s="8">
        <f>SUMPRODUCT(SUMIFS(AssessedValuation[100% Other],AssessedValuation[Dist],$C79:$E79,AssessedValuation[Tif_NonTIF],$A$4))</f>
        <v>0</v>
      </c>
      <c r="R79" s="8">
        <f>SUMPRODUCT(SUMIFS(AssessedValuation[100% Gross],AssessedValuation[Dist],$C79:$E79,AssessedValuation[Tif_NonTIF],$A$4))</f>
        <v>5699225</v>
      </c>
      <c r="S79" s="8">
        <f>SUMPRODUCT(SUMIFS(AssessedValuation[100% Military Exempt],AssessedValuation[Dist],$C79:$E79,AssessedValuation[Tif_NonTIF],$A$4))</f>
        <v>0</v>
      </c>
      <c r="T79" s="8">
        <f>SUMPRODUCT(SUMIFS(AssessedValuation[100% Net],AssessedValuation[Dist],$C79:$E79,AssessedValuation[Tif_NonTIF],$A$4))</f>
        <v>5699225</v>
      </c>
      <c r="U79" s="8">
        <f>SUMPRODUCT(SUMIFS(AssessedValuation[100% Gas &amp; Elec Utilities],AssessedValuation[Dist],$C79:$E79,AssessedValuation[Tif_NonTIF],$A$4))</f>
        <v>0</v>
      </c>
      <c r="V79" s="8">
        <f t="shared" si="1"/>
        <v>5699225</v>
      </c>
    </row>
    <row r="80" spans="1:22" x14ac:dyDescent="0.25">
      <c r="A80">
        <f>'Assessed Non-TIF_Combined'!A80</f>
        <v>2024</v>
      </c>
      <c r="B80" t="str">
        <f>'Assessed Non-TIF_Combined'!B80</f>
        <v>13</v>
      </c>
      <c r="C80" t="str">
        <f>'Assessed Non-TIF_Combined'!C80</f>
        <v>1431</v>
      </c>
      <c r="D80" t="str">
        <f>'Assessed Non-TIF_Combined'!D80</f>
        <v/>
      </c>
      <c r="E80" t="str">
        <f>'Assessed Non-TIF_Combined'!E80</f>
        <v/>
      </c>
      <c r="F80" t="str">
        <f>'Assessed Non-TIF_Combined'!F80</f>
        <v>1431</v>
      </c>
      <c r="G80" t="str">
        <f>'Assessed Non-TIF_Combined'!G80</f>
        <v>Corning</v>
      </c>
      <c r="H80" s="8">
        <f>SUMPRODUCT(SUMIFS(AssessedValuation[100% Residential],AssessedValuation[Dist],$C80:$E80,AssessedValuation[Tif_NonTIF],$A$4))</f>
        <v>0</v>
      </c>
      <c r="I80" s="8">
        <f>SUMPRODUCT(SUMIFS(AssessedValuation[100% Ag Land],AssessedValuation[Dist],$C80:$E80,AssessedValuation[Tif_NonTIF],$A$4))</f>
        <v>0</v>
      </c>
      <c r="J80" s="8">
        <f>SUMPRODUCT(SUMIFS(AssessedValuation[100% Ag Building],AssessedValuation[Dist],$C80:$E80,AssessedValuation[Tif_NonTIF],$A$4))</f>
        <v>0</v>
      </c>
      <c r="K80" s="8">
        <f>SUMPRODUCT(SUMIFS(AssessedValuation[100% Commercial],AssessedValuation[Dist],$C80:$E80,AssessedValuation[Tif_NonTIF],$A$4))</f>
        <v>1763500</v>
      </c>
      <c r="L80" s="8">
        <f>SUMPRODUCT(SUMIFS(AssessedValuation[100% Industrial],AssessedValuation[Dist],$C80:$E80,AssessedValuation[Tif_NonTIF],$A$4))</f>
        <v>0</v>
      </c>
      <c r="M80" s="8">
        <f>SUMPRODUCT(SUMIFS(AssessedValuation[100% Reserved],AssessedValuation[Dist],$C80:$E80,AssessedValuation[Tif_NonTIF],$A$4))</f>
        <v>0</v>
      </c>
      <c r="N80" s="8">
        <f>SUMPRODUCT(SUMIFS(AssessedValuation[100% Reserved3],AssessedValuation[Dist],$C80,AssessedValuation[Tif_NonTIF],$A$4))</f>
        <v>0</v>
      </c>
      <c r="O80" s="8">
        <f>SUMPRODUCT(SUMIFS(AssessedValuation[100% Railroads],AssessedValuation[Dist],$C80:$E80,AssessedValuation[Tif_NonTIF],$A$4))</f>
        <v>0</v>
      </c>
      <c r="P80" s="8">
        <f>SUMPRODUCT(SUMIFS(AssessedValuation[100% Utilities],AssessedValuation[Dist],$C80:$E80,AssessedValuation[Tif_NonTIF],$A$4))</f>
        <v>0</v>
      </c>
      <c r="Q80" s="8">
        <f>SUMPRODUCT(SUMIFS(AssessedValuation[100% Other],AssessedValuation[Dist],$C80:$E80,AssessedValuation[Tif_NonTIF],$A$4))</f>
        <v>0</v>
      </c>
      <c r="R80" s="8">
        <f>SUMPRODUCT(SUMIFS(AssessedValuation[100% Gross],AssessedValuation[Dist],$C80:$E80,AssessedValuation[Tif_NonTIF],$A$4))</f>
        <v>1763500</v>
      </c>
      <c r="S80" s="8">
        <f>SUMPRODUCT(SUMIFS(AssessedValuation[100% Military Exempt],AssessedValuation[Dist],$C80:$E80,AssessedValuation[Tif_NonTIF],$A$4))</f>
        <v>0</v>
      </c>
      <c r="T80" s="8">
        <f>SUMPRODUCT(SUMIFS(AssessedValuation[100% Net],AssessedValuation[Dist],$C80:$E80,AssessedValuation[Tif_NonTIF],$A$4))</f>
        <v>1763500</v>
      </c>
      <c r="U80" s="8">
        <f>SUMPRODUCT(SUMIFS(AssessedValuation[100% Gas &amp; Elec Utilities],AssessedValuation[Dist],$C80:$E80,AssessedValuation[Tif_NonTIF],$A$4))</f>
        <v>0</v>
      </c>
      <c r="V80" s="8">
        <f t="shared" si="1"/>
        <v>1763500</v>
      </c>
    </row>
    <row r="81" spans="1:22" x14ac:dyDescent="0.25">
      <c r="A81">
        <f>'Assessed Non-TIF_Combined'!A81</f>
        <v>2024</v>
      </c>
      <c r="B81" t="str">
        <f>'Assessed Non-TIF_Combined'!B81</f>
        <v>13</v>
      </c>
      <c r="C81" t="str">
        <f>'Assessed Non-TIF_Combined'!C81</f>
        <v>1476</v>
      </c>
      <c r="D81" t="str">
        <f>'Assessed Non-TIF_Combined'!D81</f>
        <v/>
      </c>
      <c r="E81" t="str">
        <f>'Assessed Non-TIF_Combined'!E81</f>
        <v/>
      </c>
      <c r="F81" t="str">
        <f>'Assessed Non-TIF_Combined'!F81</f>
        <v>1476</v>
      </c>
      <c r="G81" t="str">
        <f>'Assessed Non-TIF_Combined'!G81</f>
        <v>Council Bluffs</v>
      </c>
      <c r="H81" s="8">
        <f>SUMPRODUCT(SUMIFS(AssessedValuation[100% Residential],AssessedValuation[Dist],$C81:$E81,AssessedValuation[Tif_NonTIF],$A$4))</f>
        <v>27859877</v>
      </c>
      <c r="I81" s="8">
        <f>SUMPRODUCT(SUMIFS(AssessedValuation[100% Ag Land],AssessedValuation[Dist],$C81:$E81,AssessedValuation[Tif_NonTIF],$A$4))</f>
        <v>0</v>
      </c>
      <c r="J81" s="8">
        <f>SUMPRODUCT(SUMIFS(AssessedValuation[100% Ag Building],AssessedValuation[Dist],$C81:$E81,AssessedValuation[Tif_NonTIF],$A$4))</f>
        <v>0</v>
      </c>
      <c r="K81" s="8">
        <f>SUMPRODUCT(SUMIFS(AssessedValuation[100% Commercial],AssessedValuation[Dist],$C81:$E81,AssessedValuation[Tif_NonTIF],$A$4))</f>
        <v>43048931</v>
      </c>
      <c r="L81" s="8">
        <f>SUMPRODUCT(SUMIFS(AssessedValuation[100% Industrial],AssessedValuation[Dist],$C81:$E81,AssessedValuation[Tif_NonTIF],$A$4))</f>
        <v>51186</v>
      </c>
      <c r="M81" s="8">
        <f>SUMPRODUCT(SUMIFS(AssessedValuation[100% Reserved],AssessedValuation[Dist],$C81:$E81,AssessedValuation[Tif_NonTIF],$A$4))</f>
        <v>0</v>
      </c>
      <c r="N81" s="8">
        <f>SUMPRODUCT(SUMIFS(AssessedValuation[100% Reserved3],AssessedValuation[Dist],$C81,AssessedValuation[Tif_NonTIF],$A$4))</f>
        <v>0</v>
      </c>
      <c r="O81" s="8">
        <f>SUMPRODUCT(SUMIFS(AssessedValuation[100% Railroads],AssessedValuation[Dist],$C81:$E81,AssessedValuation[Tif_NonTIF],$A$4))</f>
        <v>0</v>
      </c>
      <c r="P81" s="8">
        <f>SUMPRODUCT(SUMIFS(AssessedValuation[100% Utilities],AssessedValuation[Dist],$C81:$E81,AssessedValuation[Tif_NonTIF],$A$4))</f>
        <v>0</v>
      </c>
      <c r="Q81" s="8">
        <f>SUMPRODUCT(SUMIFS(AssessedValuation[100% Other],AssessedValuation[Dist],$C81:$E81,AssessedValuation[Tif_NonTIF],$A$4))</f>
        <v>0</v>
      </c>
      <c r="R81" s="8">
        <f>SUMPRODUCT(SUMIFS(AssessedValuation[100% Gross],AssessedValuation[Dist],$C81:$E81,AssessedValuation[Tif_NonTIF],$A$4))</f>
        <v>70959994</v>
      </c>
      <c r="S81" s="8">
        <f>SUMPRODUCT(SUMIFS(AssessedValuation[100% Military Exempt],AssessedValuation[Dist],$C81:$E81,AssessedValuation[Tif_NonTIF],$A$4))</f>
        <v>0</v>
      </c>
      <c r="T81" s="8">
        <f>SUMPRODUCT(SUMIFS(AssessedValuation[100% Net],AssessedValuation[Dist],$C81:$E81,AssessedValuation[Tif_NonTIF],$A$4))</f>
        <v>70959994</v>
      </c>
      <c r="U81" s="8">
        <f>SUMPRODUCT(SUMIFS(AssessedValuation[100% Gas &amp; Elec Utilities],AssessedValuation[Dist],$C81:$E81,AssessedValuation[Tif_NonTIF],$A$4))</f>
        <v>0</v>
      </c>
      <c r="V81" s="8">
        <f t="shared" si="1"/>
        <v>70959994</v>
      </c>
    </row>
    <row r="82" spans="1:22" x14ac:dyDescent="0.25">
      <c r="A82">
        <f>'Assessed Non-TIF_Combined'!A82</f>
        <v>2024</v>
      </c>
      <c r="B82" t="str">
        <f>'Assessed Non-TIF_Combined'!B82</f>
        <v>13</v>
      </c>
      <c r="C82" t="str">
        <f>'Assessed Non-TIF_Combined'!C82</f>
        <v>1503</v>
      </c>
      <c r="D82" t="str">
        <f>'Assessed Non-TIF_Combined'!D82</f>
        <v/>
      </c>
      <c r="E82" t="str">
        <f>'Assessed Non-TIF_Combined'!E82</f>
        <v/>
      </c>
      <c r="F82" t="str">
        <f>'Assessed Non-TIF_Combined'!F82</f>
        <v>1503</v>
      </c>
      <c r="G82" t="str">
        <f>'Assessed Non-TIF_Combined'!G82</f>
        <v>Creston</v>
      </c>
      <c r="H82" s="8">
        <f>SUMPRODUCT(SUMIFS(AssessedValuation[100% Residential],AssessedValuation[Dist],$C82:$E82,AssessedValuation[Tif_NonTIF],$A$4))</f>
        <v>2570827</v>
      </c>
      <c r="I82" s="8">
        <f>SUMPRODUCT(SUMIFS(AssessedValuation[100% Ag Land],AssessedValuation[Dist],$C82:$E82,AssessedValuation[Tif_NonTIF],$A$4))</f>
        <v>0</v>
      </c>
      <c r="J82" s="8">
        <f>SUMPRODUCT(SUMIFS(AssessedValuation[100% Ag Building],AssessedValuation[Dist],$C82:$E82,AssessedValuation[Tif_NonTIF],$A$4))</f>
        <v>0</v>
      </c>
      <c r="K82" s="8">
        <f>SUMPRODUCT(SUMIFS(AssessedValuation[100% Commercial],AssessedValuation[Dist],$C82:$E82,AssessedValuation[Tif_NonTIF],$A$4))</f>
        <v>802133</v>
      </c>
      <c r="L82" s="8">
        <f>SUMPRODUCT(SUMIFS(AssessedValuation[100% Industrial],AssessedValuation[Dist],$C82:$E82,AssessedValuation[Tif_NonTIF],$A$4))</f>
        <v>4499892</v>
      </c>
      <c r="M82" s="8">
        <f>SUMPRODUCT(SUMIFS(AssessedValuation[100% Reserved],AssessedValuation[Dist],$C82:$E82,AssessedValuation[Tif_NonTIF],$A$4))</f>
        <v>0</v>
      </c>
      <c r="N82" s="8">
        <f>SUMPRODUCT(SUMIFS(AssessedValuation[100% Reserved3],AssessedValuation[Dist],$C82,AssessedValuation[Tif_NonTIF],$A$4))</f>
        <v>0</v>
      </c>
      <c r="O82" s="8">
        <f>SUMPRODUCT(SUMIFS(AssessedValuation[100% Railroads],AssessedValuation[Dist],$C82:$E82,AssessedValuation[Tif_NonTIF],$A$4))</f>
        <v>0</v>
      </c>
      <c r="P82" s="8">
        <f>SUMPRODUCT(SUMIFS(AssessedValuation[100% Utilities],AssessedValuation[Dist],$C82:$E82,AssessedValuation[Tif_NonTIF],$A$4))</f>
        <v>0</v>
      </c>
      <c r="Q82" s="8">
        <f>SUMPRODUCT(SUMIFS(AssessedValuation[100% Other],AssessedValuation[Dist],$C82:$E82,AssessedValuation[Tif_NonTIF],$A$4))</f>
        <v>0</v>
      </c>
      <c r="R82" s="8">
        <f>SUMPRODUCT(SUMIFS(AssessedValuation[100% Gross],AssessedValuation[Dist],$C82:$E82,AssessedValuation[Tif_NonTIF],$A$4))</f>
        <v>7872852</v>
      </c>
      <c r="S82" s="8">
        <f>SUMPRODUCT(SUMIFS(AssessedValuation[100% Military Exempt],AssessedValuation[Dist],$C82:$E82,AssessedValuation[Tif_NonTIF],$A$4))</f>
        <v>0</v>
      </c>
      <c r="T82" s="8">
        <f>SUMPRODUCT(SUMIFS(AssessedValuation[100% Net],AssessedValuation[Dist],$C82:$E82,AssessedValuation[Tif_NonTIF],$A$4))</f>
        <v>7872852</v>
      </c>
      <c r="U82" s="8">
        <f>SUMPRODUCT(SUMIFS(AssessedValuation[100% Gas &amp; Elec Utilities],AssessedValuation[Dist],$C82:$E82,AssessedValuation[Tif_NonTIF],$A$4))</f>
        <v>0</v>
      </c>
      <c r="V82" s="8">
        <f t="shared" si="1"/>
        <v>7872852</v>
      </c>
    </row>
    <row r="83" spans="1:22" x14ac:dyDescent="0.25">
      <c r="A83">
        <f>'Assessed Non-TIF_Combined'!A83</f>
        <v>2024</v>
      </c>
      <c r="B83" t="str">
        <f>'Assessed Non-TIF_Combined'!B83</f>
        <v>11</v>
      </c>
      <c r="C83" t="str">
        <f>'Assessed Non-TIF_Combined'!C83</f>
        <v>1576</v>
      </c>
      <c r="D83" t="str">
        <f>'Assessed Non-TIF_Combined'!D83</f>
        <v/>
      </c>
      <c r="E83" t="str">
        <f>'Assessed Non-TIF_Combined'!E83</f>
        <v/>
      </c>
      <c r="F83" t="str">
        <f>'Assessed Non-TIF_Combined'!F83</f>
        <v>1576</v>
      </c>
      <c r="G83" t="str">
        <f>'Assessed Non-TIF_Combined'!G83</f>
        <v>Dallas Center-Grimes</v>
      </c>
      <c r="H83" s="8">
        <f>SUMPRODUCT(SUMIFS(AssessedValuation[100% Residential],AssessedValuation[Dist],$C83:$E83,AssessedValuation[Tif_NonTIF],$A$4))</f>
        <v>115437076</v>
      </c>
      <c r="I83" s="8">
        <f>SUMPRODUCT(SUMIFS(AssessedValuation[100% Ag Land],AssessedValuation[Dist],$C83:$E83,AssessedValuation[Tif_NonTIF],$A$4))</f>
        <v>0</v>
      </c>
      <c r="J83" s="8">
        <f>SUMPRODUCT(SUMIFS(AssessedValuation[100% Ag Building],AssessedValuation[Dist],$C83:$E83,AssessedValuation[Tif_NonTIF],$A$4))</f>
        <v>0</v>
      </c>
      <c r="K83" s="8">
        <f>SUMPRODUCT(SUMIFS(AssessedValuation[100% Commercial],AssessedValuation[Dist],$C83:$E83,AssessedValuation[Tif_NonTIF],$A$4))</f>
        <v>121733967</v>
      </c>
      <c r="L83" s="8">
        <f>SUMPRODUCT(SUMIFS(AssessedValuation[100% Industrial],AssessedValuation[Dist],$C83:$E83,AssessedValuation[Tif_NonTIF],$A$4))</f>
        <v>10991278</v>
      </c>
      <c r="M83" s="8">
        <f>SUMPRODUCT(SUMIFS(AssessedValuation[100% Reserved],AssessedValuation[Dist],$C83:$E83,AssessedValuation[Tif_NonTIF],$A$4))</f>
        <v>0</v>
      </c>
      <c r="N83" s="8">
        <f>SUMPRODUCT(SUMIFS(AssessedValuation[100% Reserved3],AssessedValuation[Dist],$C83,AssessedValuation[Tif_NonTIF],$A$4))</f>
        <v>0</v>
      </c>
      <c r="O83" s="8">
        <f>SUMPRODUCT(SUMIFS(AssessedValuation[100% Railroads],AssessedValuation[Dist],$C83:$E83,AssessedValuation[Tif_NonTIF],$A$4))</f>
        <v>0</v>
      </c>
      <c r="P83" s="8">
        <f>SUMPRODUCT(SUMIFS(AssessedValuation[100% Utilities],AssessedValuation[Dist],$C83:$E83,AssessedValuation[Tif_NonTIF],$A$4))</f>
        <v>0</v>
      </c>
      <c r="Q83" s="8">
        <f>SUMPRODUCT(SUMIFS(AssessedValuation[100% Other],AssessedValuation[Dist],$C83:$E83,AssessedValuation[Tif_NonTIF],$A$4))</f>
        <v>0</v>
      </c>
      <c r="R83" s="8">
        <f>SUMPRODUCT(SUMIFS(AssessedValuation[100% Gross],AssessedValuation[Dist],$C83:$E83,AssessedValuation[Tif_NonTIF],$A$4))</f>
        <v>248162321</v>
      </c>
      <c r="S83" s="8">
        <f>SUMPRODUCT(SUMIFS(AssessedValuation[100% Military Exempt],AssessedValuation[Dist],$C83:$E83,AssessedValuation[Tif_NonTIF],$A$4))</f>
        <v>0</v>
      </c>
      <c r="T83" s="8">
        <f>SUMPRODUCT(SUMIFS(AssessedValuation[100% Net],AssessedValuation[Dist],$C83:$E83,AssessedValuation[Tif_NonTIF],$A$4))</f>
        <v>248162321</v>
      </c>
      <c r="U83" s="8">
        <f>SUMPRODUCT(SUMIFS(AssessedValuation[100% Gas &amp; Elec Utilities],AssessedValuation[Dist],$C83:$E83,AssessedValuation[Tif_NonTIF],$A$4))</f>
        <v>0</v>
      </c>
      <c r="V83" s="8">
        <f t="shared" si="1"/>
        <v>248162321</v>
      </c>
    </row>
    <row r="84" spans="1:22" x14ac:dyDescent="0.25">
      <c r="A84">
        <f>'Assessed Non-TIF_Combined'!A84</f>
        <v>2024</v>
      </c>
      <c r="B84" t="str">
        <f>'Assessed Non-TIF_Combined'!B84</f>
        <v>15</v>
      </c>
      <c r="C84" t="str">
        <f>'Assessed Non-TIF_Combined'!C84</f>
        <v>1602</v>
      </c>
      <c r="D84" t="str">
        <f>'Assessed Non-TIF_Combined'!D84</f>
        <v/>
      </c>
      <c r="E84" t="str">
        <f>'Assessed Non-TIF_Combined'!E84</f>
        <v/>
      </c>
      <c r="F84" t="str">
        <f>'Assessed Non-TIF_Combined'!F84</f>
        <v>1602</v>
      </c>
      <c r="G84" t="str">
        <f>'Assessed Non-TIF_Combined'!G84</f>
        <v>Danville</v>
      </c>
      <c r="H84" s="8">
        <f>SUMPRODUCT(SUMIFS(AssessedValuation[100% Residential],AssessedValuation[Dist],$C84:$E84,AssessedValuation[Tif_NonTIF],$A$4))</f>
        <v>0</v>
      </c>
      <c r="I84" s="8">
        <f>SUMPRODUCT(SUMIFS(AssessedValuation[100% Ag Land],AssessedValuation[Dist],$C84:$E84,AssessedValuation[Tif_NonTIF],$A$4))</f>
        <v>0</v>
      </c>
      <c r="J84" s="8">
        <f>SUMPRODUCT(SUMIFS(AssessedValuation[100% Ag Building],AssessedValuation[Dist],$C84:$E84,AssessedValuation[Tif_NonTIF],$A$4))</f>
        <v>0</v>
      </c>
      <c r="K84" s="8">
        <f>SUMPRODUCT(SUMIFS(AssessedValuation[100% Commercial],AssessedValuation[Dist],$C84:$E84,AssessedValuation[Tif_NonTIF],$A$4))</f>
        <v>0</v>
      </c>
      <c r="L84" s="8">
        <f>SUMPRODUCT(SUMIFS(AssessedValuation[100% Industrial],AssessedValuation[Dist],$C84:$E84,AssessedValuation[Tif_NonTIF],$A$4))</f>
        <v>0</v>
      </c>
      <c r="M84" s="8">
        <f>SUMPRODUCT(SUMIFS(AssessedValuation[100% Reserved],AssessedValuation[Dist],$C84:$E84,AssessedValuation[Tif_NonTIF],$A$4))</f>
        <v>0</v>
      </c>
      <c r="N84" s="8">
        <f>SUMPRODUCT(SUMIFS(AssessedValuation[100% Reserved3],AssessedValuation[Dist],$C84,AssessedValuation[Tif_NonTIF],$A$4))</f>
        <v>0</v>
      </c>
      <c r="O84" s="8">
        <f>SUMPRODUCT(SUMIFS(AssessedValuation[100% Railroads],AssessedValuation[Dist],$C84:$E84,AssessedValuation[Tif_NonTIF],$A$4))</f>
        <v>0</v>
      </c>
      <c r="P84" s="8">
        <f>SUMPRODUCT(SUMIFS(AssessedValuation[100% Utilities],AssessedValuation[Dist],$C84:$E84,AssessedValuation[Tif_NonTIF],$A$4))</f>
        <v>0</v>
      </c>
      <c r="Q84" s="8">
        <f>SUMPRODUCT(SUMIFS(AssessedValuation[100% Other],AssessedValuation[Dist],$C84:$E84,AssessedValuation[Tif_NonTIF],$A$4))</f>
        <v>0</v>
      </c>
      <c r="R84" s="8">
        <f>SUMPRODUCT(SUMIFS(AssessedValuation[100% Gross],AssessedValuation[Dist],$C84:$E84,AssessedValuation[Tif_NonTIF],$A$4))</f>
        <v>0</v>
      </c>
      <c r="S84" s="8">
        <f>SUMPRODUCT(SUMIFS(AssessedValuation[100% Military Exempt],AssessedValuation[Dist],$C84:$E84,AssessedValuation[Tif_NonTIF],$A$4))</f>
        <v>0</v>
      </c>
      <c r="T84" s="8">
        <f>SUMPRODUCT(SUMIFS(AssessedValuation[100% Net],AssessedValuation[Dist],$C84:$E84,AssessedValuation[Tif_NonTIF],$A$4))</f>
        <v>0</v>
      </c>
      <c r="U84" s="8">
        <f>SUMPRODUCT(SUMIFS(AssessedValuation[100% Gas &amp; Elec Utilities],AssessedValuation[Dist],$C84:$E84,AssessedValuation[Tif_NonTIF],$A$4))</f>
        <v>0</v>
      </c>
      <c r="V84" s="8">
        <f t="shared" si="1"/>
        <v>0</v>
      </c>
    </row>
    <row r="85" spans="1:22" x14ac:dyDescent="0.25">
      <c r="A85">
        <f>'Assessed Non-TIF_Combined'!A85</f>
        <v>2024</v>
      </c>
      <c r="B85" t="str">
        <f>'Assessed Non-TIF_Combined'!B85</f>
        <v>09</v>
      </c>
      <c r="C85" t="str">
        <f>'Assessed Non-TIF_Combined'!C85</f>
        <v>1611</v>
      </c>
      <c r="D85" t="str">
        <f>'Assessed Non-TIF_Combined'!D85</f>
        <v/>
      </c>
      <c r="E85" t="str">
        <f>'Assessed Non-TIF_Combined'!E85</f>
        <v/>
      </c>
      <c r="F85" t="str">
        <f>'Assessed Non-TIF_Combined'!F85</f>
        <v>1611</v>
      </c>
      <c r="G85" t="str">
        <f>'Assessed Non-TIF_Combined'!G85</f>
        <v>Davenport</v>
      </c>
      <c r="H85" s="8">
        <f>SUMPRODUCT(SUMIFS(AssessedValuation[100% Residential],AssessedValuation[Dist],$C85:$E85,AssessedValuation[Tif_NonTIF],$A$4))</f>
        <v>36394597</v>
      </c>
      <c r="I85" s="8">
        <f>SUMPRODUCT(SUMIFS(AssessedValuation[100% Ag Land],AssessedValuation[Dist],$C85:$E85,AssessedValuation[Tif_NonTIF],$A$4))</f>
        <v>0</v>
      </c>
      <c r="J85" s="8">
        <f>SUMPRODUCT(SUMIFS(AssessedValuation[100% Ag Building],AssessedValuation[Dist],$C85:$E85,AssessedValuation[Tif_NonTIF],$A$4))</f>
        <v>0</v>
      </c>
      <c r="K85" s="8">
        <f>SUMPRODUCT(SUMIFS(AssessedValuation[100% Commercial],AssessedValuation[Dist],$C85:$E85,AssessedValuation[Tif_NonTIF],$A$4))</f>
        <v>119052475</v>
      </c>
      <c r="L85" s="8">
        <f>SUMPRODUCT(SUMIFS(AssessedValuation[100% Industrial],AssessedValuation[Dist],$C85:$E85,AssessedValuation[Tif_NonTIF],$A$4))</f>
        <v>838</v>
      </c>
      <c r="M85" s="8">
        <f>SUMPRODUCT(SUMIFS(AssessedValuation[100% Reserved],AssessedValuation[Dist],$C85:$E85,AssessedValuation[Tif_NonTIF],$A$4))</f>
        <v>0</v>
      </c>
      <c r="N85" s="8">
        <f>SUMPRODUCT(SUMIFS(AssessedValuation[100% Reserved3],AssessedValuation[Dist],$C85,AssessedValuation[Tif_NonTIF],$A$4))</f>
        <v>0</v>
      </c>
      <c r="O85" s="8">
        <f>SUMPRODUCT(SUMIFS(AssessedValuation[100% Railroads],AssessedValuation[Dist],$C85:$E85,AssessedValuation[Tif_NonTIF],$A$4))</f>
        <v>0</v>
      </c>
      <c r="P85" s="8">
        <f>SUMPRODUCT(SUMIFS(AssessedValuation[100% Utilities],AssessedValuation[Dist],$C85:$E85,AssessedValuation[Tif_NonTIF],$A$4))</f>
        <v>0</v>
      </c>
      <c r="Q85" s="8">
        <f>SUMPRODUCT(SUMIFS(AssessedValuation[100% Other],AssessedValuation[Dist],$C85:$E85,AssessedValuation[Tif_NonTIF],$A$4))</f>
        <v>0</v>
      </c>
      <c r="R85" s="8">
        <f>SUMPRODUCT(SUMIFS(AssessedValuation[100% Gross],AssessedValuation[Dist],$C85:$E85,AssessedValuation[Tif_NonTIF],$A$4))</f>
        <v>155447910</v>
      </c>
      <c r="S85" s="8">
        <f>SUMPRODUCT(SUMIFS(AssessedValuation[100% Military Exempt],AssessedValuation[Dist],$C85:$E85,AssessedValuation[Tif_NonTIF],$A$4))</f>
        <v>7408</v>
      </c>
      <c r="T85" s="8">
        <f>SUMPRODUCT(SUMIFS(AssessedValuation[100% Net],AssessedValuation[Dist],$C85:$E85,AssessedValuation[Tif_NonTIF],$A$4))</f>
        <v>155440502</v>
      </c>
      <c r="U85" s="8">
        <f>SUMPRODUCT(SUMIFS(AssessedValuation[100% Gas &amp; Elec Utilities],AssessedValuation[Dist],$C85:$E85,AssessedValuation[Tif_NonTIF],$A$4))</f>
        <v>0</v>
      </c>
      <c r="V85" s="8">
        <f t="shared" si="1"/>
        <v>155440502</v>
      </c>
    </row>
    <row r="86" spans="1:22" x14ac:dyDescent="0.25">
      <c r="A86">
        <f>'Assessed Non-TIF_Combined'!A86</f>
        <v>2024</v>
      </c>
      <c r="B86" t="str">
        <f>'Assessed Non-TIF_Combined'!B86</f>
        <v>15</v>
      </c>
      <c r="C86" t="str">
        <f>'Assessed Non-TIF_Combined'!C86</f>
        <v>1619</v>
      </c>
      <c r="D86" t="str">
        <f>'Assessed Non-TIF_Combined'!D86</f>
        <v/>
      </c>
      <c r="E86" t="str">
        <f>'Assessed Non-TIF_Combined'!E86</f>
        <v/>
      </c>
      <c r="F86" t="str">
        <f>'Assessed Non-TIF_Combined'!F86</f>
        <v>1619</v>
      </c>
      <c r="G86" t="str">
        <f>'Assessed Non-TIF_Combined'!G86</f>
        <v>Davis County</v>
      </c>
      <c r="H86" s="8">
        <f>SUMPRODUCT(SUMIFS(AssessedValuation[100% Residential],AssessedValuation[Dist],$C86:$E86,AssessedValuation[Tif_NonTIF],$A$4))</f>
        <v>9521948</v>
      </c>
      <c r="I86" s="8">
        <f>SUMPRODUCT(SUMIFS(AssessedValuation[100% Ag Land],AssessedValuation[Dist],$C86:$E86,AssessedValuation[Tif_NonTIF],$A$4))</f>
        <v>0</v>
      </c>
      <c r="J86" s="8">
        <f>SUMPRODUCT(SUMIFS(AssessedValuation[100% Ag Building],AssessedValuation[Dist],$C86:$E86,AssessedValuation[Tif_NonTIF],$A$4))</f>
        <v>0</v>
      </c>
      <c r="K86" s="8">
        <f>SUMPRODUCT(SUMIFS(AssessedValuation[100% Commercial],AssessedValuation[Dist],$C86:$E86,AssessedValuation[Tif_NonTIF],$A$4))</f>
        <v>10527282</v>
      </c>
      <c r="L86" s="8">
        <f>SUMPRODUCT(SUMIFS(AssessedValuation[100% Industrial],AssessedValuation[Dist],$C86:$E86,AssessedValuation[Tif_NonTIF],$A$4))</f>
        <v>3576822</v>
      </c>
      <c r="M86" s="8">
        <f>SUMPRODUCT(SUMIFS(AssessedValuation[100% Reserved],AssessedValuation[Dist],$C86:$E86,AssessedValuation[Tif_NonTIF],$A$4))</f>
        <v>0</v>
      </c>
      <c r="N86" s="8">
        <f>SUMPRODUCT(SUMIFS(AssessedValuation[100% Reserved3],AssessedValuation[Dist],$C86,AssessedValuation[Tif_NonTIF],$A$4))</f>
        <v>0</v>
      </c>
      <c r="O86" s="8">
        <f>SUMPRODUCT(SUMIFS(AssessedValuation[100% Railroads],AssessedValuation[Dist],$C86:$E86,AssessedValuation[Tif_NonTIF],$A$4))</f>
        <v>0</v>
      </c>
      <c r="P86" s="8">
        <f>SUMPRODUCT(SUMIFS(AssessedValuation[100% Utilities],AssessedValuation[Dist],$C86:$E86,AssessedValuation[Tif_NonTIF],$A$4))</f>
        <v>0</v>
      </c>
      <c r="Q86" s="8">
        <f>SUMPRODUCT(SUMIFS(AssessedValuation[100% Other],AssessedValuation[Dist],$C86:$E86,AssessedValuation[Tif_NonTIF],$A$4))</f>
        <v>0</v>
      </c>
      <c r="R86" s="8">
        <f>SUMPRODUCT(SUMIFS(AssessedValuation[100% Gross],AssessedValuation[Dist],$C86:$E86,AssessedValuation[Tif_NonTIF],$A$4))</f>
        <v>23626052</v>
      </c>
      <c r="S86" s="8">
        <f>SUMPRODUCT(SUMIFS(AssessedValuation[100% Military Exempt],AssessedValuation[Dist],$C86:$E86,AssessedValuation[Tif_NonTIF],$A$4))</f>
        <v>0</v>
      </c>
      <c r="T86" s="8">
        <f>SUMPRODUCT(SUMIFS(AssessedValuation[100% Net],AssessedValuation[Dist],$C86:$E86,AssessedValuation[Tif_NonTIF],$A$4))</f>
        <v>23626052</v>
      </c>
      <c r="U86" s="8">
        <f>SUMPRODUCT(SUMIFS(AssessedValuation[100% Gas &amp; Elec Utilities],AssessedValuation[Dist],$C86:$E86,AssessedValuation[Tif_NonTIF],$A$4))</f>
        <v>0</v>
      </c>
      <c r="V86" s="8">
        <f t="shared" si="1"/>
        <v>23626052</v>
      </c>
    </row>
    <row r="87" spans="1:22" x14ac:dyDescent="0.25">
      <c r="A87">
        <f>'Assessed Non-TIF_Combined'!A87</f>
        <v>2024</v>
      </c>
      <c r="B87" t="str">
        <f>'Assessed Non-TIF_Combined'!B87</f>
        <v>01</v>
      </c>
      <c r="C87" t="str">
        <f>'Assessed Non-TIF_Combined'!C87</f>
        <v>1638</v>
      </c>
      <c r="D87" t="str">
        <f>'Assessed Non-TIF_Combined'!D87</f>
        <v/>
      </c>
      <c r="E87" t="str">
        <f>'Assessed Non-TIF_Combined'!E87</f>
        <v/>
      </c>
      <c r="F87" t="str">
        <f>'Assessed Non-TIF_Combined'!F87</f>
        <v>1638</v>
      </c>
      <c r="G87" t="str">
        <f>'Assessed Non-TIF_Combined'!G87</f>
        <v>Decorah</v>
      </c>
      <c r="H87" s="8">
        <f>SUMPRODUCT(SUMIFS(AssessedValuation[100% Residential],AssessedValuation[Dist],$C87:$E87,AssessedValuation[Tif_NonTIF],$A$4))</f>
        <v>0</v>
      </c>
      <c r="I87" s="8">
        <f>SUMPRODUCT(SUMIFS(AssessedValuation[100% Ag Land],AssessedValuation[Dist],$C87:$E87,AssessedValuation[Tif_NonTIF],$A$4))</f>
        <v>0</v>
      </c>
      <c r="J87" s="8">
        <f>SUMPRODUCT(SUMIFS(AssessedValuation[100% Ag Building],AssessedValuation[Dist],$C87:$E87,AssessedValuation[Tif_NonTIF],$A$4))</f>
        <v>0</v>
      </c>
      <c r="K87" s="8">
        <f>SUMPRODUCT(SUMIFS(AssessedValuation[100% Commercial],AssessedValuation[Dist],$C87:$E87,AssessedValuation[Tif_NonTIF],$A$4))</f>
        <v>4926962</v>
      </c>
      <c r="L87" s="8">
        <f>SUMPRODUCT(SUMIFS(AssessedValuation[100% Industrial],AssessedValuation[Dist],$C87:$E87,AssessedValuation[Tif_NonTIF],$A$4))</f>
        <v>0</v>
      </c>
      <c r="M87" s="8">
        <f>SUMPRODUCT(SUMIFS(AssessedValuation[100% Reserved],AssessedValuation[Dist],$C87:$E87,AssessedValuation[Tif_NonTIF],$A$4))</f>
        <v>0</v>
      </c>
      <c r="N87" s="8">
        <f>SUMPRODUCT(SUMIFS(AssessedValuation[100% Reserved3],AssessedValuation[Dist],$C87,AssessedValuation[Tif_NonTIF],$A$4))</f>
        <v>0</v>
      </c>
      <c r="O87" s="8">
        <f>SUMPRODUCT(SUMIFS(AssessedValuation[100% Railroads],AssessedValuation[Dist],$C87:$E87,AssessedValuation[Tif_NonTIF],$A$4))</f>
        <v>0</v>
      </c>
      <c r="P87" s="8">
        <f>SUMPRODUCT(SUMIFS(AssessedValuation[100% Utilities],AssessedValuation[Dist],$C87:$E87,AssessedValuation[Tif_NonTIF],$A$4))</f>
        <v>0</v>
      </c>
      <c r="Q87" s="8">
        <f>SUMPRODUCT(SUMIFS(AssessedValuation[100% Other],AssessedValuation[Dist],$C87:$E87,AssessedValuation[Tif_NonTIF],$A$4))</f>
        <v>0</v>
      </c>
      <c r="R87" s="8">
        <f>SUMPRODUCT(SUMIFS(AssessedValuation[100% Gross],AssessedValuation[Dist],$C87:$E87,AssessedValuation[Tif_NonTIF],$A$4))</f>
        <v>4926962</v>
      </c>
      <c r="S87" s="8">
        <f>SUMPRODUCT(SUMIFS(AssessedValuation[100% Military Exempt],AssessedValuation[Dist],$C87:$E87,AssessedValuation[Tif_NonTIF],$A$4))</f>
        <v>0</v>
      </c>
      <c r="T87" s="8">
        <f>SUMPRODUCT(SUMIFS(AssessedValuation[100% Net],AssessedValuation[Dist],$C87:$E87,AssessedValuation[Tif_NonTIF],$A$4))</f>
        <v>4926962</v>
      </c>
      <c r="U87" s="8">
        <f>SUMPRODUCT(SUMIFS(AssessedValuation[100% Gas &amp; Elec Utilities],AssessedValuation[Dist],$C87:$E87,AssessedValuation[Tif_NonTIF],$A$4))</f>
        <v>0</v>
      </c>
      <c r="V87" s="8">
        <f t="shared" si="1"/>
        <v>4926962</v>
      </c>
    </row>
    <row r="88" spans="1:22" x14ac:dyDescent="0.25">
      <c r="A88">
        <f>'Assessed Non-TIF_Combined'!A88</f>
        <v>2024</v>
      </c>
      <c r="B88" t="str">
        <f>'Assessed Non-TIF_Combined'!B88</f>
        <v>09</v>
      </c>
      <c r="C88" t="str">
        <f>'Assessed Non-TIF_Combined'!C88</f>
        <v>1675</v>
      </c>
      <c r="D88" t="str">
        <f>'Assessed Non-TIF_Combined'!D88</f>
        <v/>
      </c>
      <c r="E88" t="str">
        <f>'Assessed Non-TIF_Combined'!E88</f>
        <v/>
      </c>
      <c r="F88" t="str">
        <f>'Assessed Non-TIF_Combined'!F88</f>
        <v>1675</v>
      </c>
      <c r="G88" t="str">
        <f>'Assessed Non-TIF_Combined'!G88</f>
        <v>Delwood</v>
      </c>
      <c r="H88" s="8">
        <f>SUMPRODUCT(SUMIFS(AssessedValuation[100% Residential],AssessedValuation[Dist],$C88:$E88,AssessedValuation[Tif_NonTIF],$A$4))</f>
        <v>0</v>
      </c>
      <c r="I88" s="8">
        <f>SUMPRODUCT(SUMIFS(AssessedValuation[100% Ag Land],AssessedValuation[Dist],$C88:$E88,AssessedValuation[Tif_NonTIF],$A$4))</f>
        <v>0</v>
      </c>
      <c r="J88" s="8">
        <f>SUMPRODUCT(SUMIFS(AssessedValuation[100% Ag Building],AssessedValuation[Dist],$C88:$E88,AssessedValuation[Tif_NonTIF],$A$4))</f>
        <v>0</v>
      </c>
      <c r="K88" s="8">
        <f>SUMPRODUCT(SUMIFS(AssessedValuation[100% Commercial],AssessedValuation[Dist],$C88:$E88,AssessedValuation[Tif_NonTIF],$A$4))</f>
        <v>0</v>
      </c>
      <c r="L88" s="8">
        <f>SUMPRODUCT(SUMIFS(AssessedValuation[100% Industrial],AssessedValuation[Dist],$C88:$E88,AssessedValuation[Tif_NonTIF],$A$4))</f>
        <v>0</v>
      </c>
      <c r="M88" s="8">
        <f>SUMPRODUCT(SUMIFS(AssessedValuation[100% Reserved],AssessedValuation[Dist],$C88:$E88,AssessedValuation[Tif_NonTIF],$A$4))</f>
        <v>0</v>
      </c>
      <c r="N88" s="8">
        <f>SUMPRODUCT(SUMIFS(AssessedValuation[100% Reserved3],AssessedValuation[Dist],$C88,AssessedValuation[Tif_NonTIF],$A$4))</f>
        <v>0</v>
      </c>
      <c r="O88" s="8">
        <f>SUMPRODUCT(SUMIFS(AssessedValuation[100% Railroads],AssessedValuation[Dist],$C88:$E88,AssessedValuation[Tif_NonTIF],$A$4))</f>
        <v>0</v>
      </c>
      <c r="P88" s="8">
        <f>SUMPRODUCT(SUMIFS(AssessedValuation[100% Utilities],AssessedValuation[Dist],$C88:$E88,AssessedValuation[Tif_NonTIF],$A$4))</f>
        <v>0</v>
      </c>
      <c r="Q88" s="8">
        <f>SUMPRODUCT(SUMIFS(AssessedValuation[100% Other],AssessedValuation[Dist],$C88:$E88,AssessedValuation[Tif_NonTIF],$A$4))</f>
        <v>0</v>
      </c>
      <c r="R88" s="8">
        <f>SUMPRODUCT(SUMIFS(AssessedValuation[100% Gross],AssessedValuation[Dist],$C88:$E88,AssessedValuation[Tif_NonTIF],$A$4))</f>
        <v>0</v>
      </c>
      <c r="S88" s="8">
        <f>SUMPRODUCT(SUMIFS(AssessedValuation[100% Military Exempt],AssessedValuation[Dist],$C88:$E88,AssessedValuation[Tif_NonTIF],$A$4))</f>
        <v>0</v>
      </c>
      <c r="T88" s="8">
        <f>SUMPRODUCT(SUMIFS(AssessedValuation[100% Net],AssessedValuation[Dist],$C88:$E88,AssessedValuation[Tif_NonTIF],$A$4))</f>
        <v>0</v>
      </c>
      <c r="U88" s="8">
        <f>SUMPRODUCT(SUMIFS(AssessedValuation[100% Gas &amp; Elec Utilities],AssessedValuation[Dist],$C88:$E88,AssessedValuation[Tif_NonTIF],$A$4))</f>
        <v>0</v>
      </c>
      <c r="V88" s="8">
        <f t="shared" si="1"/>
        <v>0</v>
      </c>
    </row>
    <row r="89" spans="1:22" x14ac:dyDescent="0.25">
      <c r="A89">
        <f>'Assessed Non-TIF_Combined'!A89</f>
        <v>2024</v>
      </c>
      <c r="B89" t="str">
        <f>'Assessed Non-TIF_Combined'!B89</f>
        <v>12</v>
      </c>
      <c r="C89" t="str">
        <f>'Assessed Non-TIF_Combined'!C89</f>
        <v>1701</v>
      </c>
      <c r="D89" t="str">
        <f>'Assessed Non-TIF_Combined'!D89</f>
        <v/>
      </c>
      <c r="E89" t="str">
        <f>'Assessed Non-TIF_Combined'!E89</f>
        <v/>
      </c>
      <c r="F89" t="str">
        <f>'Assessed Non-TIF_Combined'!F89</f>
        <v>1701</v>
      </c>
      <c r="G89" t="str">
        <f>'Assessed Non-TIF_Combined'!G89</f>
        <v>Denison</v>
      </c>
      <c r="H89" s="8">
        <f>SUMPRODUCT(SUMIFS(AssessedValuation[100% Residential],AssessedValuation[Dist],$C89:$E89,AssessedValuation[Tif_NonTIF],$A$4))</f>
        <v>4120224</v>
      </c>
      <c r="I89" s="8">
        <f>SUMPRODUCT(SUMIFS(AssessedValuation[100% Ag Land],AssessedValuation[Dist],$C89:$E89,AssessedValuation[Tif_NonTIF],$A$4))</f>
        <v>0</v>
      </c>
      <c r="J89" s="8">
        <f>SUMPRODUCT(SUMIFS(AssessedValuation[100% Ag Building],AssessedValuation[Dist],$C89:$E89,AssessedValuation[Tif_NonTIF],$A$4))</f>
        <v>0</v>
      </c>
      <c r="K89" s="8">
        <f>SUMPRODUCT(SUMIFS(AssessedValuation[100% Commercial],AssessedValuation[Dist],$C89:$E89,AssessedValuation[Tif_NonTIF],$A$4))</f>
        <v>4154801</v>
      </c>
      <c r="L89" s="8">
        <f>SUMPRODUCT(SUMIFS(AssessedValuation[100% Industrial],AssessedValuation[Dist],$C89:$E89,AssessedValuation[Tif_NonTIF],$A$4))</f>
        <v>250105</v>
      </c>
      <c r="M89" s="8">
        <f>SUMPRODUCT(SUMIFS(AssessedValuation[100% Reserved],AssessedValuation[Dist],$C89:$E89,AssessedValuation[Tif_NonTIF],$A$4))</f>
        <v>0</v>
      </c>
      <c r="N89" s="8">
        <f>SUMPRODUCT(SUMIFS(AssessedValuation[100% Reserved3],AssessedValuation[Dist],$C89,AssessedValuation[Tif_NonTIF],$A$4))</f>
        <v>0</v>
      </c>
      <c r="O89" s="8">
        <f>SUMPRODUCT(SUMIFS(AssessedValuation[100% Railroads],AssessedValuation[Dist],$C89:$E89,AssessedValuation[Tif_NonTIF],$A$4))</f>
        <v>0</v>
      </c>
      <c r="P89" s="8">
        <f>SUMPRODUCT(SUMIFS(AssessedValuation[100% Utilities],AssessedValuation[Dist],$C89:$E89,AssessedValuation[Tif_NonTIF],$A$4))</f>
        <v>0</v>
      </c>
      <c r="Q89" s="8">
        <f>SUMPRODUCT(SUMIFS(AssessedValuation[100% Other],AssessedValuation[Dist],$C89:$E89,AssessedValuation[Tif_NonTIF],$A$4))</f>
        <v>0</v>
      </c>
      <c r="R89" s="8">
        <f>SUMPRODUCT(SUMIFS(AssessedValuation[100% Gross],AssessedValuation[Dist],$C89:$E89,AssessedValuation[Tif_NonTIF],$A$4))</f>
        <v>8525130</v>
      </c>
      <c r="S89" s="8">
        <f>SUMPRODUCT(SUMIFS(AssessedValuation[100% Military Exempt],AssessedValuation[Dist],$C89:$E89,AssessedValuation[Tif_NonTIF],$A$4))</f>
        <v>0</v>
      </c>
      <c r="T89" s="8">
        <f>SUMPRODUCT(SUMIFS(AssessedValuation[100% Net],AssessedValuation[Dist],$C89:$E89,AssessedValuation[Tif_NonTIF],$A$4))</f>
        <v>8525130</v>
      </c>
      <c r="U89" s="8">
        <f>SUMPRODUCT(SUMIFS(AssessedValuation[100% Gas &amp; Elec Utilities],AssessedValuation[Dist],$C89:$E89,AssessedValuation[Tif_NonTIF],$A$4))</f>
        <v>0</v>
      </c>
      <c r="V89" s="8">
        <f t="shared" si="1"/>
        <v>8525130</v>
      </c>
    </row>
    <row r="90" spans="1:22" x14ac:dyDescent="0.25">
      <c r="A90">
        <f>'Assessed Non-TIF_Combined'!A90</f>
        <v>2024</v>
      </c>
      <c r="B90" t="str">
        <f>'Assessed Non-TIF_Combined'!B90</f>
        <v>07</v>
      </c>
      <c r="C90" t="str">
        <f>'Assessed Non-TIF_Combined'!C90</f>
        <v>1719</v>
      </c>
      <c r="D90" t="str">
        <f>'Assessed Non-TIF_Combined'!D90</f>
        <v/>
      </c>
      <c r="E90" t="str">
        <f>'Assessed Non-TIF_Combined'!E90</f>
        <v/>
      </c>
      <c r="F90" t="str">
        <f>'Assessed Non-TIF_Combined'!F90</f>
        <v>1719</v>
      </c>
      <c r="G90" t="str">
        <f>'Assessed Non-TIF_Combined'!G90</f>
        <v>Denver</v>
      </c>
      <c r="H90" s="8">
        <f>SUMPRODUCT(SUMIFS(AssessedValuation[100% Residential],AssessedValuation[Dist],$C90:$E90,AssessedValuation[Tif_NonTIF],$A$4))</f>
        <v>8105615</v>
      </c>
      <c r="I90" s="8">
        <f>SUMPRODUCT(SUMIFS(AssessedValuation[100% Ag Land],AssessedValuation[Dist],$C90:$E90,AssessedValuation[Tif_NonTIF],$A$4))</f>
        <v>0</v>
      </c>
      <c r="J90" s="8">
        <f>SUMPRODUCT(SUMIFS(AssessedValuation[100% Ag Building],AssessedValuation[Dist],$C90:$E90,AssessedValuation[Tif_NonTIF],$A$4))</f>
        <v>0</v>
      </c>
      <c r="K90" s="8">
        <f>SUMPRODUCT(SUMIFS(AssessedValuation[100% Commercial],AssessedValuation[Dist],$C90:$E90,AssessedValuation[Tif_NonTIF],$A$4))</f>
        <v>1549337</v>
      </c>
      <c r="L90" s="8">
        <f>SUMPRODUCT(SUMIFS(AssessedValuation[100% Industrial],AssessedValuation[Dist],$C90:$E90,AssessedValuation[Tif_NonTIF],$A$4))</f>
        <v>235139</v>
      </c>
      <c r="M90" s="8">
        <f>SUMPRODUCT(SUMIFS(AssessedValuation[100% Reserved],AssessedValuation[Dist],$C90:$E90,AssessedValuation[Tif_NonTIF],$A$4))</f>
        <v>0</v>
      </c>
      <c r="N90" s="8">
        <f>SUMPRODUCT(SUMIFS(AssessedValuation[100% Reserved3],AssessedValuation[Dist],$C90,AssessedValuation[Tif_NonTIF],$A$4))</f>
        <v>0</v>
      </c>
      <c r="O90" s="8">
        <f>SUMPRODUCT(SUMIFS(AssessedValuation[100% Railroads],AssessedValuation[Dist],$C90:$E90,AssessedValuation[Tif_NonTIF],$A$4))</f>
        <v>0</v>
      </c>
      <c r="P90" s="8">
        <f>SUMPRODUCT(SUMIFS(AssessedValuation[100% Utilities],AssessedValuation[Dist],$C90:$E90,AssessedValuation[Tif_NonTIF],$A$4))</f>
        <v>0</v>
      </c>
      <c r="Q90" s="8">
        <f>SUMPRODUCT(SUMIFS(AssessedValuation[100% Other],AssessedValuation[Dist],$C90:$E90,AssessedValuation[Tif_NonTIF],$A$4))</f>
        <v>0</v>
      </c>
      <c r="R90" s="8">
        <f>SUMPRODUCT(SUMIFS(AssessedValuation[100% Gross],AssessedValuation[Dist],$C90:$E90,AssessedValuation[Tif_NonTIF],$A$4))</f>
        <v>9890091</v>
      </c>
      <c r="S90" s="8">
        <f>SUMPRODUCT(SUMIFS(AssessedValuation[100% Military Exempt],AssessedValuation[Dist],$C90:$E90,AssessedValuation[Tif_NonTIF],$A$4))</f>
        <v>0</v>
      </c>
      <c r="T90" s="8">
        <f>SUMPRODUCT(SUMIFS(AssessedValuation[100% Net],AssessedValuation[Dist],$C90:$E90,AssessedValuation[Tif_NonTIF],$A$4))</f>
        <v>9890091</v>
      </c>
      <c r="U90" s="8">
        <f>SUMPRODUCT(SUMIFS(AssessedValuation[100% Gas &amp; Elec Utilities],AssessedValuation[Dist],$C90:$E90,AssessedValuation[Tif_NonTIF],$A$4))</f>
        <v>0</v>
      </c>
      <c r="V90" s="8">
        <f t="shared" si="1"/>
        <v>9890091</v>
      </c>
    </row>
    <row r="91" spans="1:22" x14ac:dyDescent="0.25">
      <c r="A91">
        <f>'Assessed Non-TIF_Combined'!A91</f>
        <v>2024</v>
      </c>
      <c r="B91" t="str">
        <f>'Assessed Non-TIF_Combined'!B91</f>
        <v>11</v>
      </c>
      <c r="C91" t="str">
        <f>'Assessed Non-TIF_Combined'!C91</f>
        <v>1737</v>
      </c>
      <c r="D91" t="str">
        <f>'Assessed Non-TIF_Combined'!D91</f>
        <v/>
      </c>
      <c r="E91" t="str">
        <f>'Assessed Non-TIF_Combined'!E91</f>
        <v/>
      </c>
      <c r="F91" t="str">
        <f>'Assessed Non-TIF_Combined'!F91</f>
        <v>1737</v>
      </c>
      <c r="G91" t="str">
        <f>'Assessed Non-TIF_Combined'!G91</f>
        <v>Des Moines</v>
      </c>
      <c r="H91" s="8">
        <f>SUMPRODUCT(SUMIFS(AssessedValuation[100% Residential],AssessedValuation[Dist],$C91:$E91,AssessedValuation[Tif_NonTIF],$A$4))</f>
        <v>218963629</v>
      </c>
      <c r="I91" s="8">
        <f>SUMPRODUCT(SUMIFS(AssessedValuation[100% Ag Land],AssessedValuation[Dist],$C91:$E91,AssessedValuation[Tif_NonTIF],$A$4))</f>
        <v>0</v>
      </c>
      <c r="J91" s="8">
        <f>SUMPRODUCT(SUMIFS(AssessedValuation[100% Ag Building],AssessedValuation[Dist],$C91:$E91,AssessedValuation[Tif_NonTIF],$A$4))</f>
        <v>0</v>
      </c>
      <c r="K91" s="8">
        <f>SUMPRODUCT(SUMIFS(AssessedValuation[100% Commercial],AssessedValuation[Dist],$C91:$E91,AssessedValuation[Tif_NonTIF],$A$4))</f>
        <v>930061805</v>
      </c>
      <c r="L91" s="8">
        <f>SUMPRODUCT(SUMIFS(AssessedValuation[100% Industrial],AssessedValuation[Dist],$C91:$E91,AssessedValuation[Tif_NonTIF],$A$4))</f>
        <v>56547667</v>
      </c>
      <c r="M91" s="8">
        <f>SUMPRODUCT(SUMIFS(AssessedValuation[100% Reserved],AssessedValuation[Dist],$C91:$E91,AssessedValuation[Tif_NonTIF],$A$4))</f>
        <v>0</v>
      </c>
      <c r="N91" s="8">
        <f>SUMPRODUCT(SUMIFS(AssessedValuation[100% Reserved3],AssessedValuation[Dist],$C91,AssessedValuation[Tif_NonTIF],$A$4))</f>
        <v>0</v>
      </c>
      <c r="O91" s="8">
        <f>SUMPRODUCT(SUMIFS(AssessedValuation[100% Railroads],AssessedValuation[Dist],$C91:$E91,AssessedValuation[Tif_NonTIF],$A$4))</f>
        <v>0</v>
      </c>
      <c r="P91" s="8">
        <f>SUMPRODUCT(SUMIFS(AssessedValuation[100% Utilities],AssessedValuation[Dist],$C91:$E91,AssessedValuation[Tif_NonTIF],$A$4))</f>
        <v>0</v>
      </c>
      <c r="Q91" s="8">
        <f>SUMPRODUCT(SUMIFS(AssessedValuation[100% Other],AssessedValuation[Dist],$C91:$E91,AssessedValuation[Tif_NonTIF],$A$4))</f>
        <v>0</v>
      </c>
      <c r="R91" s="8">
        <f>SUMPRODUCT(SUMIFS(AssessedValuation[100% Gross],AssessedValuation[Dist],$C91:$E91,AssessedValuation[Tif_NonTIF],$A$4))</f>
        <v>1205573101</v>
      </c>
      <c r="S91" s="8">
        <f>SUMPRODUCT(SUMIFS(AssessedValuation[100% Military Exempt],AssessedValuation[Dist],$C91:$E91,AssessedValuation[Tif_NonTIF],$A$4))</f>
        <v>0</v>
      </c>
      <c r="T91" s="8">
        <f>SUMPRODUCT(SUMIFS(AssessedValuation[100% Net],AssessedValuation[Dist],$C91:$E91,AssessedValuation[Tif_NonTIF],$A$4))</f>
        <v>1205573101</v>
      </c>
      <c r="U91" s="8">
        <f>SUMPRODUCT(SUMIFS(AssessedValuation[100% Gas &amp; Elec Utilities],AssessedValuation[Dist],$C91:$E91,AssessedValuation[Tif_NonTIF],$A$4))</f>
        <v>0</v>
      </c>
      <c r="V91" s="8">
        <f t="shared" si="1"/>
        <v>1205573101</v>
      </c>
    </row>
    <row r="92" spans="1:22" x14ac:dyDescent="0.25">
      <c r="A92">
        <f>'Assessed Non-TIF_Combined'!A92</f>
        <v>2024</v>
      </c>
      <c r="B92" t="str">
        <f>'Assessed Non-TIF_Combined'!B92</f>
        <v>13</v>
      </c>
      <c r="C92" t="str">
        <f>'Assessed Non-TIF_Combined'!C92</f>
        <v>1782</v>
      </c>
      <c r="D92" t="str">
        <f>'Assessed Non-TIF_Combined'!D92</f>
        <v/>
      </c>
      <c r="E92" t="str">
        <f>'Assessed Non-TIF_Combined'!E92</f>
        <v/>
      </c>
      <c r="F92" t="str">
        <f>'Assessed Non-TIF_Combined'!F92</f>
        <v>1782</v>
      </c>
      <c r="G92" t="str">
        <f>'Assessed Non-TIF_Combined'!G92</f>
        <v>Diagonal</v>
      </c>
      <c r="H92" s="8">
        <f>SUMPRODUCT(SUMIFS(AssessedValuation[100% Residential],AssessedValuation[Dist],$C92:$E92,AssessedValuation[Tif_NonTIF],$A$4))</f>
        <v>0</v>
      </c>
      <c r="I92" s="8">
        <f>SUMPRODUCT(SUMIFS(AssessedValuation[100% Ag Land],AssessedValuation[Dist],$C92:$E92,AssessedValuation[Tif_NonTIF],$A$4))</f>
        <v>0</v>
      </c>
      <c r="J92" s="8">
        <f>SUMPRODUCT(SUMIFS(AssessedValuation[100% Ag Building],AssessedValuation[Dist],$C92:$E92,AssessedValuation[Tif_NonTIF],$A$4))</f>
        <v>0</v>
      </c>
      <c r="K92" s="8">
        <f>SUMPRODUCT(SUMIFS(AssessedValuation[100% Commercial],AssessedValuation[Dist],$C92:$E92,AssessedValuation[Tif_NonTIF],$A$4))</f>
        <v>0</v>
      </c>
      <c r="L92" s="8">
        <f>SUMPRODUCT(SUMIFS(AssessedValuation[100% Industrial],AssessedValuation[Dist],$C92:$E92,AssessedValuation[Tif_NonTIF],$A$4))</f>
        <v>0</v>
      </c>
      <c r="M92" s="8">
        <f>SUMPRODUCT(SUMIFS(AssessedValuation[100% Reserved],AssessedValuation[Dist],$C92:$E92,AssessedValuation[Tif_NonTIF],$A$4))</f>
        <v>0</v>
      </c>
      <c r="N92" s="8">
        <f>SUMPRODUCT(SUMIFS(AssessedValuation[100% Reserved3],AssessedValuation[Dist],$C92,AssessedValuation[Tif_NonTIF],$A$4))</f>
        <v>0</v>
      </c>
      <c r="O92" s="8">
        <f>SUMPRODUCT(SUMIFS(AssessedValuation[100% Railroads],AssessedValuation[Dist],$C92:$E92,AssessedValuation[Tif_NonTIF],$A$4))</f>
        <v>0</v>
      </c>
      <c r="P92" s="8">
        <f>SUMPRODUCT(SUMIFS(AssessedValuation[100% Utilities],AssessedValuation[Dist],$C92:$E92,AssessedValuation[Tif_NonTIF],$A$4))</f>
        <v>0</v>
      </c>
      <c r="Q92" s="8">
        <f>SUMPRODUCT(SUMIFS(AssessedValuation[100% Other],AssessedValuation[Dist],$C92:$E92,AssessedValuation[Tif_NonTIF],$A$4))</f>
        <v>0</v>
      </c>
      <c r="R92" s="8">
        <f>SUMPRODUCT(SUMIFS(AssessedValuation[100% Gross],AssessedValuation[Dist],$C92:$E92,AssessedValuation[Tif_NonTIF],$A$4))</f>
        <v>0</v>
      </c>
      <c r="S92" s="8">
        <f>SUMPRODUCT(SUMIFS(AssessedValuation[100% Military Exempt],AssessedValuation[Dist],$C92:$E92,AssessedValuation[Tif_NonTIF],$A$4))</f>
        <v>0</v>
      </c>
      <c r="T92" s="8">
        <f>SUMPRODUCT(SUMIFS(AssessedValuation[100% Net],AssessedValuation[Dist],$C92:$E92,AssessedValuation[Tif_NonTIF],$A$4))</f>
        <v>0</v>
      </c>
      <c r="U92" s="8">
        <f>SUMPRODUCT(SUMIFS(AssessedValuation[100% Gas &amp; Elec Utilities],AssessedValuation[Dist],$C92:$E92,AssessedValuation[Tif_NonTIF],$A$4))</f>
        <v>0</v>
      </c>
      <c r="V92" s="8">
        <f t="shared" si="1"/>
        <v>0</v>
      </c>
    </row>
    <row r="93" spans="1:22" x14ac:dyDescent="0.25">
      <c r="A93">
        <f>'Assessed Non-TIF_Combined'!A93</f>
        <v>2024</v>
      </c>
      <c r="B93" t="str">
        <f>'Assessed Non-TIF_Combined'!B93</f>
        <v>07</v>
      </c>
      <c r="C93" t="str">
        <f>'Assessed Non-TIF_Combined'!C93</f>
        <v>1791</v>
      </c>
      <c r="D93" t="str">
        <f>'Assessed Non-TIF_Combined'!D93</f>
        <v/>
      </c>
      <c r="E93" t="str">
        <f>'Assessed Non-TIF_Combined'!E93</f>
        <v/>
      </c>
      <c r="F93" t="str">
        <f>'Assessed Non-TIF_Combined'!F93</f>
        <v>1791</v>
      </c>
      <c r="G93" t="str">
        <f>'Assessed Non-TIF_Combined'!G93</f>
        <v>Dike-New Hartford</v>
      </c>
      <c r="H93" s="8">
        <f>SUMPRODUCT(SUMIFS(AssessedValuation[100% Residential],AssessedValuation[Dist],$C93:$E93,AssessedValuation[Tif_NonTIF],$A$4))</f>
        <v>143540</v>
      </c>
      <c r="I93" s="8">
        <f>SUMPRODUCT(SUMIFS(AssessedValuation[100% Ag Land],AssessedValuation[Dist],$C93:$E93,AssessedValuation[Tif_NonTIF],$A$4))</f>
        <v>11799</v>
      </c>
      <c r="J93" s="8">
        <f>SUMPRODUCT(SUMIFS(AssessedValuation[100% Ag Building],AssessedValuation[Dist],$C93:$E93,AssessedValuation[Tif_NonTIF],$A$4))</f>
        <v>0</v>
      </c>
      <c r="K93" s="8">
        <f>SUMPRODUCT(SUMIFS(AssessedValuation[100% Commercial],AssessedValuation[Dist],$C93:$E93,AssessedValuation[Tif_NonTIF],$A$4))</f>
        <v>0</v>
      </c>
      <c r="L93" s="8">
        <f>SUMPRODUCT(SUMIFS(AssessedValuation[100% Industrial],AssessedValuation[Dist],$C93:$E93,AssessedValuation[Tif_NonTIF],$A$4))</f>
        <v>3163610</v>
      </c>
      <c r="M93" s="8">
        <f>SUMPRODUCT(SUMIFS(AssessedValuation[100% Reserved],AssessedValuation[Dist],$C93:$E93,AssessedValuation[Tif_NonTIF],$A$4))</f>
        <v>0</v>
      </c>
      <c r="N93" s="8">
        <f>SUMPRODUCT(SUMIFS(AssessedValuation[100% Reserved3],AssessedValuation[Dist],$C93,AssessedValuation[Tif_NonTIF],$A$4))</f>
        <v>0</v>
      </c>
      <c r="O93" s="8">
        <f>SUMPRODUCT(SUMIFS(AssessedValuation[100% Railroads],AssessedValuation[Dist],$C93:$E93,AssessedValuation[Tif_NonTIF],$A$4))</f>
        <v>0</v>
      </c>
      <c r="P93" s="8">
        <f>SUMPRODUCT(SUMIFS(AssessedValuation[100% Utilities],AssessedValuation[Dist],$C93:$E93,AssessedValuation[Tif_NonTIF],$A$4))</f>
        <v>0</v>
      </c>
      <c r="Q93" s="8">
        <f>SUMPRODUCT(SUMIFS(AssessedValuation[100% Other],AssessedValuation[Dist],$C93:$E93,AssessedValuation[Tif_NonTIF],$A$4))</f>
        <v>0</v>
      </c>
      <c r="R93" s="8">
        <f>SUMPRODUCT(SUMIFS(AssessedValuation[100% Gross],AssessedValuation[Dist],$C93:$E93,AssessedValuation[Tif_NonTIF],$A$4))</f>
        <v>3318949</v>
      </c>
      <c r="S93" s="8">
        <f>SUMPRODUCT(SUMIFS(AssessedValuation[100% Military Exempt],AssessedValuation[Dist],$C93:$E93,AssessedValuation[Tif_NonTIF],$A$4))</f>
        <v>0</v>
      </c>
      <c r="T93" s="8">
        <f>SUMPRODUCT(SUMIFS(AssessedValuation[100% Net],AssessedValuation[Dist],$C93:$E93,AssessedValuation[Tif_NonTIF],$A$4))</f>
        <v>3318949</v>
      </c>
      <c r="U93" s="8">
        <f>SUMPRODUCT(SUMIFS(AssessedValuation[100% Gas &amp; Elec Utilities],AssessedValuation[Dist],$C93:$E93,AssessedValuation[Tif_NonTIF],$A$4))</f>
        <v>0</v>
      </c>
      <c r="V93" s="8">
        <f t="shared" si="1"/>
        <v>3318949</v>
      </c>
    </row>
    <row r="94" spans="1:22" x14ac:dyDescent="0.25">
      <c r="A94">
        <f>'Assessed Non-TIF_Combined'!A94</f>
        <v>2024</v>
      </c>
      <c r="B94" t="str">
        <f>'Assessed Non-TIF_Combined'!B94</f>
        <v>01</v>
      </c>
      <c r="C94" t="str">
        <f>'Assessed Non-TIF_Combined'!C94</f>
        <v>1863</v>
      </c>
      <c r="D94" t="str">
        <f>'Assessed Non-TIF_Combined'!D94</f>
        <v/>
      </c>
      <c r="E94" t="str">
        <f>'Assessed Non-TIF_Combined'!E94</f>
        <v/>
      </c>
      <c r="F94" t="str">
        <f>'Assessed Non-TIF_Combined'!F94</f>
        <v>1863</v>
      </c>
      <c r="G94" t="str">
        <f>'Assessed Non-TIF_Combined'!G94</f>
        <v>Dubuque</v>
      </c>
      <c r="H94" s="8">
        <f>SUMPRODUCT(SUMIFS(AssessedValuation[100% Residential],AssessedValuation[Dist],$C94:$E94,AssessedValuation[Tif_NonTIF],$A$4))</f>
        <v>180564374</v>
      </c>
      <c r="I94" s="8">
        <f>SUMPRODUCT(SUMIFS(AssessedValuation[100% Ag Land],AssessedValuation[Dist],$C94:$E94,AssessedValuation[Tif_NonTIF],$A$4))</f>
        <v>21371</v>
      </c>
      <c r="J94" s="8">
        <f>SUMPRODUCT(SUMIFS(AssessedValuation[100% Ag Building],AssessedValuation[Dist],$C94:$E94,AssessedValuation[Tif_NonTIF],$A$4))</f>
        <v>0</v>
      </c>
      <c r="K94" s="8">
        <f>SUMPRODUCT(SUMIFS(AssessedValuation[100% Commercial],AssessedValuation[Dist],$C94:$E94,AssessedValuation[Tif_NonTIF],$A$4))</f>
        <v>280090420</v>
      </c>
      <c r="L94" s="8">
        <f>SUMPRODUCT(SUMIFS(AssessedValuation[100% Industrial],AssessedValuation[Dist],$C94:$E94,AssessedValuation[Tif_NonTIF],$A$4))</f>
        <v>67321975</v>
      </c>
      <c r="M94" s="8">
        <f>SUMPRODUCT(SUMIFS(AssessedValuation[100% Reserved],AssessedValuation[Dist],$C94:$E94,AssessedValuation[Tif_NonTIF],$A$4))</f>
        <v>0</v>
      </c>
      <c r="N94" s="8">
        <f>SUMPRODUCT(SUMIFS(AssessedValuation[100% Reserved3],AssessedValuation[Dist],$C94,AssessedValuation[Tif_NonTIF],$A$4))</f>
        <v>0</v>
      </c>
      <c r="O94" s="8">
        <f>SUMPRODUCT(SUMIFS(AssessedValuation[100% Railroads],AssessedValuation[Dist],$C94:$E94,AssessedValuation[Tif_NonTIF],$A$4))</f>
        <v>0</v>
      </c>
      <c r="P94" s="8">
        <f>SUMPRODUCT(SUMIFS(AssessedValuation[100% Utilities],AssessedValuation[Dist],$C94:$E94,AssessedValuation[Tif_NonTIF],$A$4))</f>
        <v>0</v>
      </c>
      <c r="Q94" s="8">
        <f>SUMPRODUCT(SUMIFS(AssessedValuation[100% Other],AssessedValuation[Dist],$C94:$E94,AssessedValuation[Tif_NonTIF],$A$4))</f>
        <v>174790</v>
      </c>
      <c r="R94" s="8">
        <f>SUMPRODUCT(SUMIFS(AssessedValuation[100% Gross],AssessedValuation[Dist],$C94:$E94,AssessedValuation[Tif_NonTIF],$A$4))</f>
        <v>528172930</v>
      </c>
      <c r="S94" s="8">
        <f>SUMPRODUCT(SUMIFS(AssessedValuation[100% Military Exempt],AssessedValuation[Dist],$C94:$E94,AssessedValuation[Tif_NonTIF],$A$4))</f>
        <v>107416</v>
      </c>
      <c r="T94" s="8">
        <f>SUMPRODUCT(SUMIFS(AssessedValuation[100% Net],AssessedValuation[Dist],$C94:$E94,AssessedValuation[Tif_NonTIF],$A$4))</f>
        <v>528065514</v>
      </c>
      <c r="U94" s="8">
        <f>SUMPRODUCT(SUMIFS(AssessedValuation[100% Gas &amp; Elec Utilities],AssessedValuation[Dist],$C94:$E94,AssessedValuation[Tif_NonTIF],$A$4))</f>
        <v>0</v>
      </c>
      <c r="V94" s="8">
        <f t="shared" si="1"/>
        <v>528065514</v>
      </c>
    </row>
    <row r="95" spans="1:22" x14ac:dyDescent="0.25">
      <c r="A95">
        <f>'Assessed Non-TIF_Combined'!A95</f>
        <v>2024</v>
      </c>
      <c r="B95" t="str">
        <f>'Assessed Non-TIF_Combined'!B95</f>
        <v>07</v>
      </c>
      <c r="C95" t="str">
        <f>'Assessed Non-TIF_Combined'!C95</f>
        <v>1908</v>
      </c>
      <c r="D95" t="str">
        <f>'Assessed Non-TIF_Combined'!D95</f>
        <v/>
      </c>
      <c r="E95" t="str">
        <f>'Assessed Non-TIF_Combined'!E95</f>
        <v/>
      </c>
      <c r="F95" t="str">
        <f>'Assessed Non-TIF_Combined'!F95</f>
        <v>1908</v>
      </c>
      <c r="G95" t="str">
        <f>'Assessed Non-TIF_Combined'!G95</f>
        <v>Dunkerton</v>
      </c>
      <c r="H95" s="8">
        <f>SUMPRODUCT(SUMIFS(AssessedValuation[100% Residential],AssessedValuation[Dist],$C95:$E95,AssessedValuation[Tif_NonTIF],$A$4))</f>
        <v>103349</v>
      </c>
      <c r="I95" s="8">
        <f>SUMPRODUCT(SUMIFS(AssessedValuation[100% Ag Land],AssessedValuation[Dist],$C95:$E95,AssessedValuation[Tif_NonTIF],$A$4))</f>
        <v>0</v>
      </c>
      <c r="J95" s="8">
        <f>SUMPRODUCT(SUMIFS(AssessedValuation[100% Ag Building],AssessedValuation[Dist],$C95:$E95,AssessedValuation[Tif_NonTIF],$A$4))</f>
        <v>0</v>
      </c>
      <c r="K95" s="8">
        <f>SUMPRODUCT(SUMIFS(AssessedValuation[100% Commercial],AssessedValuation[Dist],$C95:$E95,AssessedValuation[Tif_NonTIF],$A$4))</f>
        <v>33237</v>
      </c>
      <c r="L95" s="8">
        <f>SUMPRODUCT(SUMIFS(AssessedValuation[100% Industrial],AssessedValuation[Dist],$C95:$E95,AssessedValuation[Tif_NonTIF],$A$4))</f>
        <v>22593</v>
      </c>
      <c r="M95" s="8">
        <f>SUMPRODUCT(SUMIFS(AssessedValuation[100% Reserved],AssessedValuation[Dist],$C95:$E95,AssessedValuation[Tif_NonTIF],$A$4))</f>
        <v>0</v>
      </c>
      <c r="N95" s="8">
        <f>SUMPRODUCT(SUMIFS(AssessedValuation[100% Reserved3],AssessedValuation[Dist],$C95,AssessedValuation[Tif_NonTIF],$A$4))</f>
        <v>0</v>
      </c>
      <c r="O95" s="8">
        <f>SUMPRODUCT(SUMIFS(AssessedValuation[100% Railroads],AssessedValuation[Dist],$C95:$E95,AssessedValuation[Tif_NonTIF],$A$4))</f>
        <v>0</v>
      </c>
      <c r="P95" s="8">
        <f>SUMPRODUCT(SUMIFS(AssessedValuation[100% Utilities],AssessedValuation[Dist],$C95:$E95,AssessedValuation[Tif_NonTIF],$A$4))</f>
        <v>0</v>
      </c>
      <c r="Q95" s="8">
        <f>SUMPRODUCT(SUMIFS(AssessedValuation[100% Other],AssessedValuation[Dist],$C95:$E95,AssessedValuation[Tif_NonTIF],$A$4))</f>
        <v>0</v>
      </c>
      <c r="R95" s="8">
        <f>SUMPRODUCT(SUMIFS(AssessedValuation[100% Gross],AssessedValuation[Dist],$C95:$E95,AssessedValuation[Tif_NonTIF],$A$4))</f>
        <v>159179</v>
      </c>
      <c r="S95" s="8">
        <f>SUMPRODUCT(SUMIFS(AssessedValuation[100% Military Exempt],AssessedValuation[Dist],$C95:$E95,AssessedValuation[Tif_NonTIF],$A$4))</f>
        <v>0</v>
      </c>
      <c r="T95" s="8">
        <f>SUMPRODUCT(SUMIFS(AssessedValuation[100% Net],AssessedValuation[Dist],$C95:$E95,AssessedValuation[Tif_NonTIF],$A$4))</f>
        <v>159179</v>
      </c>
      <c r="U95" s="8">
        <f>SUMPRODUCT(SUMIFS(AssessedValuation[100% Gas &amp; Elec Utilities],AssessedValuation[Dist],$C95:$E95,AssessedValuation[Tif_NonTIF],$A$4))</f>
        <v>0</v>
      </c>
      <c r="V95" s="8">
        <f t="shared" si="1"/>
        <v>159179</v>
      </c>
    </row>
    <row r="96" spans="1:22" x14ac:dyDescent="0.25">
      <c r="A96">
        <f>'Assessed Non-TIF_Combined'!A96</f>
        <v>2024</v>
      </c>
      <c r="B96" t="str">
        <f>'Assessed Non-TIF_Combined'!B96</f>
        <v>09</v>
      </c>
      <c r="C96" t="str">
        <f>'Assessed Non-TIF_Combined'!C96</f>
        <v>1926</v>
      </c>
      <c r="D96" t="str">
        <f>'Assessed Non-TIF_Combined'!D96</f>
        <v/>
      </c>
      <c r="E96" t="str">
        <f>'Assessed Non-TIF_Combined'!E96</f>
        <v/>
      </c>
      <c r="F96" t="str">
        <f>'Assessed Non-TIF_Combined'!F96</f>
        <v>1926</v>
      </c>
      <c r="G96" t="str">
        <f>'Assessed Non-TIF_Combined'!G96</f>
        <v>Durant</v>
      </c>
      <c r="H96" s="8">
        <f>SUMPRODUCT(SUMIFS(AssessedValuation[100% Residential],AssessedValuation[Dist],$C96:$E96,AssessedValuation[Tif_NonTIF],$A$4))</f>
        <v>0</v>
      </c>
      <c r="I96" s="8">
        <f>SUMPRODUCT(SUMIFS(AssessedValuation[100% Ag Land],AssessedValuation[Dist],$C96:$E96,AssessedValuation[Tif_NonTIF],$A$4))</f>
        <v>0</v>
      </c>
      <c r="J96" s="8">
        <f>SUMPRODUCT(SUMIFS(AssessedValuation[100% Ag Building],AssessedValuation[Dist],$C96:$E96,AssessedValuation[Tif_NonTIF],$A$4))</f>
        <v>0</v>
      </c>
      <c r="K96" s="8">
        <f>SUMPRODUCT(SUMIFS(AssessedValuation[100% Commercial],AssessedValuation[Dist],$C96:$E96,AssessedValuation[Tif_NonTIF],$A$4))</f>
        <v>0</v>
      </c>
      <c r="L96" s="8">
        <f>SUMPRODUCT(SUMIFS(AssessedValuation[100% Industrial],AssessedValuation[Dist],$C96:$E96,AssessedValuation[Tif_NonTIF],$A$4))</f>
        <v>1029601</v>
      </c>
      <c r="M96" s="8">
        <f>SUMPRODUCT(SUMIFS(AssessedValuation[100% Reserved],AssessedValuation[Dist],$C96:$E96,AssessedValuation[Tif_NonTIF],$A$4))</f>
        <v>0</v>
      </c>
      <c r="N96" s="8">
        <f>SUMPRODUCT(SUMIFS(AssessedValuation[100% Reserved3],AssessedValuation[Dist],$C96,AssessedValuation[Tif_NonTIF],$A$4))</f>
        <v>0</v>
      </c>
      <c r="O96" s="8">
        <f>SUMPRODUCT(SUMIFS(AssessedValuation[100% Railroads],AssessedValuation[Dist],$C96:$E96,AssessedValuation[Tif_NonTIF],$A$4))</f>
        <v>0</v>
      </c>
      <c r="P96" s="8">
        <f>SUMPRODUCT(SUMIFS(AssessedValuation[100% Utilities],AssessedValuation[Dist],$C96:$E96,AssessedValuation[Tif_NonTIF],$A$4))</f>
        <v>0</v>
      </c>
      <c r="Q96" s="8">
        <f>SUMPRODUCT(SUMIFS(AssessedValuation[100% Other],AssessedValuation[Dist],$C96:$E96,AssessedValuation[Tif_NonTIF],$A$4))</f>
        <v>0</v>
      </c>
      <c r="R96" s="8">
        <f>SUMPRODUCT(SUMIFS(AssessedValuation[100% Gross],AssessedValuation[Dist],$C96:$E96,AssessedValuation[Tif_NonTIF],$A$4))</f>
        <v>1029601</v>
      </c>
      <c r="S96" s="8">
        <f>SUMPRODUCT(SUMIFS(AssessedValuation[100% Military Exempt],AssessedValuation[Dist],$C96:$E96,AssessedValuation[Tif_NonTIF],$A$4))</f>
        <v>0</v>
      </c>
      <c r="T96" s="8">
        <f>SUMPRODUCT(SUMIFS(AssessedValuation[100% Net],AssessedValuation[Dist],$C96:$E96,AssessedValuation[Tif_NonTIF],$A$4))</f>
        <v>1029601</v>
      </c>
      <c r="U96" s="8">
        <f>SUMPRODUCT(SUMIFS(AssessedValuation[100% Gas &amp; Elec Utilities],AssessedValuation[Dist],$C96:$E96,AssessedValuation[Tif_NonTIF],$A$4))</f>
        <v>0</v>
      </c>
      <c r="V96" s="8">
        <f t="shared" si="1"/>
        <v>1029601</v>
      </c>
    </row>
    <row r="97" spans="1:22" x14ac:dyDescent="0.25">
      <c r="A97">
        <f>'Assessed Non-TIF_Combined'!A97</f>
        <v>2024</v>
      </c>
      <c r="B97" t="str">
        <f>'Assessed Non-TIF_Combined'!B97</f>
        <v>05</v>
      </c>
      <c r="C97" t="str">
        <f>'Assessed Non-TIF_Combined'!C97</f>
        <v>1944</v>
      </c>
      <c r="D97" t="str">
        <f>'Assessed Non-TIF_Combined'!D97</f>
        <v/>
      </c>
      <c r="E97" t="str">
        <f>'Assessed Non-TIF_Combined'!E97</f>
        <v/>
      </c>
      <c r="F97" t="str">
        <f>'Assessed Non-TIF_Combined'!F97</f>
        <v>1944</v>
      </c>
      <c r="G97" t="str">
        <f>'Assessed Non-TIF_Combined'!G97</f>
        <v>Eagle Grove</v>
      </c>
      <c r="H97" s="8">
        <f>SUMPRODUCT(SUMIFS(AssessedValuation[100% Residential],AssessedValuation[Dist],$C97:$E97,AssessedValuation[Tif_NonTIF],$A$4))</f>
        <v>5980933</v>
      </c>
      <c r="I97" s="8">
        <f>SUMPRODUCT(SUMIFS(AssessedValuation[100% Ag Land],AssessedValuation[Dist],$C97:$E97,AssessedValuation[Tif_NonTIF],$A$4))</f>
        <v>808352</v>
      </c>
      <c r="J97" s="8">
        <f>SUMPRODUCT(SUMIFS(AssessedValuation[100% Ag Building],AssessedValuation[Dist],$C97:$E97,AssessedValuation[Tif_NonTIF],$A$4))</f>
        <v>11586608</v>
      </c>
      <c r="K97" s="8">
        <f>SUMPRODUCT(SUMIFS(AssessedValuation[100% Commercial],AssessedValuation[Dist],$C97:$E97,AssessedValuation[Tif_NonTIF],$A$4))</f>
        <v>6540297</v>
      </c>
      <c r="L97" s="8">
        <f>SUMPRODUCT(SUMIFS(AssessedValuation[100% Industrial],AssessedValuation[Dist],$C97:$E97,AssessedValuation[Tif_NonTIF],$A$4))</f>
        <v>107724128</v>
      </c>
      <c r="M97" s="8">
        <f>SUMPRODUCT(SUMIFS(AssessedValuation[100% Reserved],AssessedValuation[Dist],$C97:$E97,AssessedValuation[Tif_NonTIF],$A$4))</f>
        <v>0</v>
      </c>
      <c r="N97" s="8">
        <f>SUMPRODUCT(SUMIFS(AssessedValuation[100% Reserved3],AssessedValuation[Dist],$C97,AssessedValuation[Tif_NonTIF],$A$4))</f>
        <v>0</v>
      </c>
      <c r="O97" s="8">
        <f>SUMPRODUCT(SUMIFS(AssessedValuation[100% Railroads],AssessedValuation[Dist],$C97:$E97,AssessedValuation[Tif_NonTIF],$A$4))</f>
        <v>0</v>
      </c>
      <c r="P97" s="8">
        <f>SUMPRODUCT(SUMIFS(AssessedValuation[100% Utilities],AssessedValuation[Dist],$C97:$E97,AssessedValuation[Tif_NonTIF],$A$4))</f>
        <v>0</v>
      </c>
      <c r="Q97" s="8">
        <f>SUMPRODUCT(SUMIFS(AssessedValuation[100% Other],AssessedValuation[Dist],$C97:$E97,AssessedValuation[Tif_NonTIF],$A$4))</f>
        <v>0</v>
      </c>
      <c r="R97" s="8">
        <f>SUMPRODUCT(SUMIFS(AssessedValuation[100% Gross],AssessedValuation[Dist],$C97:$E97,AssessedValuation[Tif_NonTIF],$A$4))</f>
        <v>132640318</v>
      </c>
      <c r="S97" s="8">
        <f>SUMPRODUCT(SUMIFS(AssessedValuation[100% Military Exempt],AssessedValuation[Dist],$C97:$E97,AssessedValuation[Tif_NonTIF],$A$4))</f>
        <v>0</v>
      </c>
      <c r="T97" s="8">
        <f>SUMPRODUCT(SUMIFS(AssessedValuation[100% Net],AssessedValuation[Dist],$C97:$E97,AssessedValuation[Tif_NonTIF],$A$4))</f>
        <v>132640318</v>
      </c>
      <c r="U97" s="8">
        <f>SUMPRODUCT(SUMIFS(AssessedValuation[100% Gas &amp; Elec Utilities],AssessedValuation[Dist],$C97:$E97,AssessedValuation[Tif_NonTIF],$A$4))</f>
        <v>0</v>
      </c>
      <c r="V97" s="8">
        <f t="shared" si="1"/>
        <v>132640318</v>
      </c>
    </row>
    <row r="98" spans="1:22" x14ac:dyDescent="0.25">
      <c r="A98">
        <f>'Assessed Non-TIF_Combined'!A98</f>
        <v>2024</v>
      </c>
      <c r="B98" t="str">
        <f>'Assessed Non-TIF_Combined'!B98</f>
        <v>11</v>
      </c>
      <c r="C98" t="str">
        <f>'Assessed Non-TIF_Combined'!C98</f>
        <v>1953</v>
      </c>
      <c r="D98" t="str">
        <f>'Assessed Non-TIF_Combined'!D98</f>
        <v/>
      </c>
      <c r="E98" t="str">
        <f>'Assessed Non-TIF_Combined'!E98</f>
        <v/>
      </c>
      <c r="F98" t="str">
        <f>'Assessed Non-TIF_Combined'!F98</f>
        <v>1953</v>
      </c>
      <c r="G98" t="str">
        <f>'Assessed Non-TIF_Combined'!G98</f>
        <v>Earlham</v>
      </c>
      <c r="H98" s="8">
        <f>SUMPRODUCT(SUMIFS(AssessedValuation[100% Residential],AssessedValuation[Dist],$C98:$E98,AssessedValuation[Tif_NonTIF],$A$4))</f>
        <v>0</v>
      </c>
      <c r="I98" s="8">
        <f>SUMPRODUCT(SUMIFS(AssessedValuation[100% Ag Land],AssessedValuation[Dist],$C98:$E98,AssessedValuation[Tif_NonTIF],$A$4))</f>
        <v>0</v>
      </c>
      <c r="J98" s="8">
        <f>SUMPRODUCT(SUMIFS(AssessedValuation[100% Ag Building],AssessedValuation[Dist],$C98:$E98,AssessedValuation[Tif_NonTIF],$A$4))</f>
        <v>0</v>
      </c>
      <c r="K98" s="8">
        <f>SUMPRODUCT(SUMIFS(AssessedValuation[100% Commercial],AssessedValuation[Dist],$C98:$E98,AssessedValuation[Tif_NonTIF],$A$4))</f>
        <v>0</v>
      </c>
      <c r="L98" s="8">
        <f>SUMPRODUCT(SUMIFS(AssessedValuation[100% Industrial],AssessedValuation[Dist],$C98:$E98,AssessedValuation[Tif_NonTIF],$A$4))</f>
        <v>0</v>
      </c>
      <c r="M98" s="8">
        <f>SUMPRODUCT(SUMIFS(AssessedValuation[100% Reserved],AssessedValuation[Dist],$C98:$E98,AssessedValuation[Tif_NonTIF],$A$4))</f>
        <v>0</v>
      </c>
      <c r="N98" s="8">
        <f>SUMPRODUCT(SUMIFS(AssessedValuation[100% Reserved3],AssessedValuation[Dist],$C98,AssessedValuation[Tif_NonTIF],$A$4))</f>
        <v>0</v>
      </c>
      <c r="O98" s="8">
        <f>SUMPRODUCT(SUMIFS(AssessedValuation[100% Railroads],AssessedValuation[Dist],$C98:$E98,AssessedValuation[Tif_NonTIF],$A$4))</f>
        <v>0</v>
      </c>
      <c r="P98" s="8">
        <f>SUMPRODUCT(SUMIFS(AssessedValuation[100% Utilities],AssessedValuation[Dist],$C98:$E98,AssessedValuation[Tif_NonTIF],$A$4))</f>
        <v>0</v>
      </c>
      <c r="Q98" s="8">
        <f>SUMPRODUCT(SUMIFS(AssessedValuation[100% Other],AssessedValuation[Dist],$C98:$E98,AssessedValuation[Tif_NonTIF],$A$4))</f>
        <v>0</v>
      </c>
      <c r="R98" s="8">
        <f>SUMPRODUCT(SUMIFS(AssessedValuation[100% Gross],AssessedValuation[Dist],$C98:$E98,AssessedValuation[Tif_NonTIF],$A$4))</f>
        <v>0</v>
      </c>
      <c r="S98" s="8">
        <f>SUMPRODUCT(SUMIFS(AssessedValuation[100% Military Exempt],AssessedValuation[Dist],$C98:$E98,AssessedValuation[Tif_NonTIF],$A$4))</f>
        <v>0</v>
      </c>
      <c r="T98" s="8">
        <f>SUMPRODUCT(SUMIFS(AssessedValuation[100% Net],AssessedValuation[Dist],$C98:$E98,AssessedValuation[Tif_NonTIF],$A$4))</f>
        <v>0</v>
      </c>
      <c r="U98" s="8">
        <f>SUMPRODUCT(SUMIFS(AssessedValuation[100% Gas &amp; Elec Utilities],AssessedValuation[Dist],$C98:$E98,AssessedValuation[Tif_NonTIF],$A$4))</f>
        <v>0</v>
      </c>
      <c r="V98" s="8">
        <f t="shared" si="1"/>
        <v>0</v>
      </c>
    </row>
    <row r="99" spans="1:22" x14ac:dyDescent="0.25">
      <c r="A99">
        <f>'Assessed Non-TIF_Combined'!A99</f>
        <v>2024</v>
      </c>
      <c r="B99" t="str">
        <f>'Assessed Non-TIF_Combined'!B99</f>
        <v>07</v>
      </c>
      <c r="C99" t="str">
        <f>'Assessed Non-TIF_Combined'!C99</f>
        <v>1963</v>
      </c>
      <c r="D99" t="str">
        <f>'Assessed Non-TIF_Combined'!D99</f>
        <v/>
      </c>
      <c r="E99" t="str">
        <f>'Assessed Non-TIF_Combined'!E99</f>
        <v/>
      </c>
      <c r="F99" t="str">
        <f>'Assessed Non-TIF_Combined'!F99</f>
        <v>1963</v>
      </c>
      <c r="G99" t="str">
        <f>'Assessed Non-TIF_Combined'!G99</f>
        <v>East Buchanan</v>
      </c>
      <c r="H99" s="8">
        <f>SUMPRODUCT(SUMIFS(AssessedValuation[100% Residential],AssessedValuation[Dist],$C99:$E99,AssessedValuation[Tif_NonTIF],$A$4))</f>
        <v>0</v>
      </c>
      <c r="I99" s="8">
        <f>SUMPRODUCT(SUMIFS(AssessedValuation[100% Ag Land],AssessedValuation[Dist],$C99:$E99,AssessedValuation[Tif_NonTIF],$A$4))</f>
        <v>0</v>
      </c>
      <c r="J99" s="8">
        <f>SUMPRODUCT(SUMIFS(AssessedValuation[100% Ag Building],AssessedValuation[Dist],$C99:$E99,AssessedValuation[Tif_NonTIF],$A$4))</f>
        <v>0</v>
      </c>
      <c r="K99" s="8">
        <f>SUMPRODUCT(SUMIFS(AssessedValuation[100% Commercial],AssessedValuation[Dist],$C99:$E99,AssessedValuation[Tif_NonTIF],$A$4))</f>
        <v>0</v>
      </c>
      <c r="L99" s="8">
        <f>SUMPRODUCT(SUMIFS(AssessedValuation[100% Industrial],AssessedValuation[Dist],$C99:$E99,AssessedValuation[Tif_NonTIF],$A$4))</f>
        <v>0</v>
      </c>
      <c r="M99" s="8">
        <f>SUMPRODUCT(SUMIFS(AssessedValuation[100% Reserved],AssessedValuation[Dist],$C99:$E99,AssessedValuation[Tif_NonTIF],$A$4))</f>
        <v>0</v>
      </c>
      <c r="N99" s="8">
        <f>SUMPRODUCT(SUMIFS(AssessedValuation[100% Reserved3],AssessedValuation[Dist],$C99,AssessedValuation[Tif_NonTIF],$A$4))</f>
        <v>0</v>
      </c>
      <c r="O99" s="8">
        <f>SUMPRODUCT(SUMIFS(AssessedValuation[100% Railroads],AssessedValuation[Dist],$C99:$E99,AssessedValuation[Tif_NonTIF],$A$4))</f>
        <v>0</v>
      </c>
      <c r="P99" s="8">
        <f>SUMPRODUCT(SUMIFS(AssessedValuation[100% Utilities],AssessedValuation[Dist],$C99:$E99,AssessedValuation[Tif_NonTIF],$A$4))</f>
        <v>0</v>
      </c>
      <c r="Q99" s="8">
        <f>SUMPRODUCT(SUMIFS(AssessedValuation[100% Other],AssessedValuation[Dist],$C99:$E99,AssessedValuation[Tif_NonTIF],$A$4))</f>
        <v>0</v>
      </c>
      <c r="R99" s="8">
        <f>SUMPRODUCT(SUMIFS(AssessedValuation[100% Gross],AssessedValuation[Dist],$C99:$E99,AssessedValuation[Tif_NonTIF],$A$4))</f>
        <v>0</v>
      </c>
      <c r="S99" s="8">
        <f>SUMPRODUCT(SUMIFS(AssessedValuation[100% Military Exempt],AssessedValuation[Dist],$C99:$E99,AssessedValuation[Tif_NonTIF],$A$4))</f>
        <v>0</v>
      </c>
      <c r="T99" s="8">
        <f>SUMPRODUCT(SUMIFS(AssessedValuation[100% Net],AssessedValuation[Dist],$C99:$E99,AssessedValuation[Tif_NonTIF],$A$4))</f>
        <v>0</v>
      </c>
      <c r="U99" s="8">
        <f>SUMPRODUCT(SUMIFS(AssessedValuation[100% Gas &amp; Elec Utilities],AssessedValuation[Dist],$C99:$E99,AssessedValuation[Tif_NonTIF],$A$4))</f>
        <v>0</v>
      </c>
      <c r="V99" s="8">
        <f t="shared" si="1"/>
        <v>0</v>
      </c>
    </row>
    <row r="100" spans="1:22" x14ac:dyDescent="0.25">
      <c r="A100">
        <f>'Assessed Non-TIF_Combined'!A100</f>
        <v>2024</v>
      </c>
      <c r="B100" t="str">
        <f>'Assessed Non-TIF_Combined'!B100</f>
        <v>07</v>
      </c>
      <c r="C100" t="str">
        <f>'Assessed Non-TIF_Combined'!C100</f>
        <v>3582</v>
      </c>
      <c r="D100" t="str">
        <f>'Assessed Non-TIF_Combined'!D100</f>
        <v/>
      </c>
      <c r="E100" t="str">
        <f>'Assessed Non-TIF_Combined'!E100</f>
        <v/>
      </c>
      <c r="F100" t="str">
        <f>'Assessed Non-TIF_Combined'!F100</f>
        <v>1968</v>
      </c>
      <c r="G100" t="str">
        <f>'Assessed Non-TIF_Combined'!G100</f>
        <v>East Marshall</v>
      </c>
      <c r="H100" s="8">
        <f>SUMPRODUCT(SUMIFS(AssessedValuation[100% Residential],AssessedValuation[Dist],$C100:$E100,AssessedValuation[Tif_NonTIF],$A$4))</f>
        <v>0</v>
      </c>
      <c r="I100" s="8">
        <f>SUMPRODUCT(SUMIFS(AssessedValuation[100% Ag Land],AssessedValuation[Dist],$C100:$E100,AssessedValuation[Tif_NonTIF],$A$4))</f>
        <v>0</v>
      </c>
      <c r="J100" s="8">
        <f>SUMPRODUCT(SUMIFS(AssessedValuation[100% Ag Building],AssessedValuation[Dist],$C100:$E100,AssessedValuation[Tif_NonTIF],$A$4))</f>
        <v>0</v>
      </c>
      <c r="K100" s="8">
        <f>SUMPRODUCT(SUMIFS(AssessedValuation[100% Commercial],AssessedValuation[Dist],$C100:$E100,AssessedValuation[Tif_NonTIF],$A$4))</f>
        <v>0</v>
      </c>
      <c r="L100" s="8">
        <f>SUMPRODUCT(SUMIFS(AssessedValuation[100% Industrial],AssessedValuation[Dist],$C100:$E100,AssessedValuation[Tif_NonTIF],$A$4))</f>
        <v>0</v>
      </c>
      <c r="M100" s="8">
        <f>SUMPRODUCT(SUMIFS(AssessedValuation[100% Reserved],AssessedValuation[Dist],$C100:$E100,AssessedValuation[Tif_NonTIF],$A$4))</f>
        <v>0</v>
      </c>
      <c r="N100" s="8">
        <f>SUMPRODUCT(SUMIFS(AssessedValuation[100% Reserved3],AssessedValuation[Dist],$C100,AssessedValuation[Tif_NonTIF],$A$4))</f>
        <v>0</v>
      </c>
      <c r="O100" s="8">
        <f>SUMPRODUCT(SUMIFS(AssessedValuation[100% Railroads],AssessedValuation[Dist],$C100:$E100,AssessedValuation[Tif_NonTIF],$A$4))</f>
        <v>0</v>
      </c>
      <c r="P100" s="8">
        <f>SUMPRODUCT(SUMIFS(AssessedValuation[100% Utilities],AssessedValuation[Dist],$C100:$E100,AssessedValuation[Tif_NonTIF],$A$4))</f>
        <v>0</v>
      </c>
      <c r="Q100" s="8">
        <f>SUMPRODUCT(SUMIFS(AssessedValuation[100% Other],AssessedValuation[Dist],$C100:$E100,AssessedValuation[Tif_NonTIF],$A$4))</f>
        <v>0</v>
      </c>
      <c r="R100" s="8">
        <f>SUMPRODUCT(SUMIFS(AssessedValuation[100% Gross],AssessedValuation[Dist],$C100:$E100,AssessedValuation[Tif_NonTIF],$A$4))</f>
        <v>0</v>
      </c>
      <c r="S100" s="8">
        <f>SUMPRODUCT(SUMIFS(AssessedValuation[100% Military Exempt],AssessedValuation[Dist],$C100:$E100,AssessedValuation[Tif_NonTIF],$A$4))</f>
        <v>0</v>
      </c>
      <c r="T100" s="8">
        <f>SUMPRODUCT(SUMIFS(AssessedValuation[100% Net],AssessedValuation[Dist],$C100:$E100,AssessedValuation[Tif_NonTIF],$A$4))</f>
        <v>0</v>
      </c>
      <c r="U100" s="8">
        <f>SUMPRODUCT(SUMIFS(AssessedValuation[100% Gas &amp; Elec Utilities],AssessedValuation[Dist],$C100:$E100,AssessedValuation[Tif_NonTIF],$A$4))</f>
        <v>0</v>
      </c>
      <c r="V100" s="8">
        <f t="shared" si="1"/>
        <v>0</v>
      </c>
    </row>
    <row r="101" spans="1:22" x14ac:dyDescent="0.25">
      <c r="A101">
        <f>'Assessed Non-TIF_Combined'!A101</f>
        <v>2024</v>
      </c>
      <c r="B101" t="str">
        <f>'Assessed Non-TIF_Combined'!B101</f>
        <v>13</v>
      </c>
      <c r="C101" t="str">
        <f>'Assessed Non-TIF_Combined'!C101</f>
        <v>3978</v>
      </c>
      <c r="D101" t="str">
        <f>'Assessed Non-TIF_Combined'!D101</f>
        <v/>
      </c>
      <c r="E101" t="str">
        <f>'Assessed Non-TIF_Combined'!E101</f>
        <v/>
      </c>
      <c r="F101" t="str">
        <f>'Assessed Non-TIF_Combined'!F101</f>
        <v>3978</v>
      </c>
      <c r="G101" t="str">
        <f>'Assessed Non-TIF_Combined'!G101</f>
        <v>East Mills</v>
      </c>
      <c r="H101" s="8">
        <f>SUMPRODUCT(SUMIFS(AssessedValuation[100% Residential],AssessedValuation[Dist],$C101:$E101,AssessedValuation[Tif_NonTIF],$A$4))</f>
        <v>2899246</v>
      </c>
      <c r="I101" s="8">
        <f>SUMPRODUCT(SUMIFS(AssessedValuation[100% Ag Land],AssessedValuation[Dist],$C101:$E101,AssessedValuation[Tif_NonTIF],$A$4))</f>
        <v>0</v>
      </c>
      <c r="J101" s="8">
        <f>SUMPRODUCT(SUMIFS(AssessedValuation[100% Ag Building],AssessedValuation[Dist],$C101:$E101,AssessedValuation[Tif_NonTIF],$A$4))</f>
        <v>0</v>
      </c>
      <c r="K101" s="8">
        <f>SUMPRODUCT(SUMIFS(AssessedValuation[100% Commercial],AssessedValuation[Dist],$C101:$E101,AssessedValuation[Tif_NonTIF],$A$4))</f>
        <v>0</v>
      </c>
      <c r="L101" s="8">
        <f>SUMPRODUCT(SUMIFS(AssessedValuation[100% Industrial],AssessedValuation[Dist],$C101:$E101,AssessedValuation[Tif_NonTIF],$A$4))</f>
        <v>0</v>
      </c>
      <c r="M101" s="8">
        <f>SUMPRODUCT(SUMIFS(AssessedValuation[100% Reserved],AssessedValuation[Dist],$C101:$E101,AssessedValuation[Tif_NonTIF],$A$4))</f>
        <v>0</v>
      </c>
      <c r="N101" s="8">
        <f>SUMPRODUCT(SUMIFS(AssessedValuation[100% Reserved3],AssessedValuation[Dist],$C101,AssessedValuation[Tif_NonTIF],$A$4))</f>
        <v>0</v>
      </c>
      <c r="O101" s="8">
        <f>SUMPRODUCT(SUMIFS(AssessedValuation[100% Railroads],AssessedValuation[Dist],$C101:$E101,AssessedValuation[Tif_NonTIF],$A$4))</f>
        <v>0</v>
      </c>
      <c r="P101" s="8">
        <f>SUMPRODUCT(SUMIFS(AssessedValuation[100% Utilities],AssessedValuation[Dist],$C101:$E101,AssessedValuation[Tif_NonTIF],$A$4))</f>
        <v>0</v>
      </c>
      <c r="Q101" s="8">
        <f>SUMPRODUCT(SUMIFS(AssessedValuation[100% Other],AssessedValuation[Dist],$C101:$E101,AssessedValuation[Tif_NonTIF],$A$4))</f>
        <v>0</v>
      </c>
      <c r="R101" s="8">
        <f>SUMPRODUCT(SUMIFS(AssessedValuation[100% Gross],AssessedValuation[Dist],$C101:$E101,AssessedValuation[Tif_NonTIF],$A$4))</f>
        <v>2899246</v>
      </c>
      <c r="S101" s="8">
        <f>SUMPRODUCT(SUMIFS(AssessedValuation[100% Military Exempt],AssessedValuation[Dist],$C101:$E101,AssessedValuation[Tif_NonTIF],$A$4))</f>
        <v>0</v>
      </c>
      <c r="T101" s="8">
        <f>SUMPRODUCT(SUMIFS(AssessedValuation[100% Net],AssessedValuation[Dist],$C101:$E101,AssessedValuation[Tif_NonTIF],$A$4))</f>
        <v>2899246</v>
      </c>
      <c r="U101" s="8">
        <f>SUMPRODUCT(SUMIFS(AssessedValuation[100% Gas &amp; Elec Utilities],AssessedValuation[Dist],$C101:$E101,AssessedValuation[Tif_NonTIF],$A$4))</f>
        <v>0</v>
      </c>
      <c r="V101" s="8">
        <f t="shared" si="1"/>
        <v>2899246</v>
      </c>
    </row>
    <row r="102" spans="1:22" x14ac:dyDescent="0.25">
      <c r="A102">
        <f>'Assessed Non-TIF_Combined'!A102</f>
        <v>2024</v>
      </c>
      <c r="B102" t="str">
        <f>'Assessed Non-TIF_Combined'!B102</f>
        <v>05</v>
      </c>
      <c r="C102" t="str">
        <f>'Assessed Non-TIF_Combined'!C102</f>
        <v>6741</v>
      </c>
      <c r="D102" t="str">
        <f>'Assessed Non-TIF_Combined'!D102</f>
        <v/>
      </c>
      <c r="E102" t="str">
        <f>'Assessed Non-TIF_Combined'!E102</f>
        <v/>
      </c>
      <c r="F102" t="str">
        <f>'Assessed Non-TIF_Combined'!F102</f>
        <v>6741</v>
      </c>
      <c r="G102" t="str">
        <f>'Assessed Non-TIF_Combined'!G102</f>
        <v>East Sac County</v>
      </c>
      <c r="H102" s="8">
        <f>SUMPRODUCT(SUMIFS(AssessedValuation[100% Residential],AssessedValuation[Dist],$C102:$E102,AssessedValuation[Tif_NonTIF],$A$4))</f>
        <v>997172</v>
      </c>
      <c r="I102" s="8">
        <f>SUMPRODUCT(SUMIFS(AssessedValuation[100% Ag Land],AssessedValuation[Dist],$C102:$E102,AssessedValuation[Tif_NonTIF],$A$4))</f>
        <v>16580</v>
      </c>
      <c r="J102" s="8">
        <f>SUMPRODUCT(SUMIFS(AssessedValuation[100% Ag Building],AssessedValuation[Dist],$C102:$E102,AssessedValuation[Tif_NonTIF],$A$4))</f>
        <v>0</v>
      </c>
      <c r="K102" s="8">
        <f>SUMPRODUCT(SUMIFS(AssessedValuation[100% Commercial],AssessedValuation[Dist],$C102:$E102,AssessedValuation[Tif_NonTIF],$A$4))</f>
        <v>5076824</v>
      </c>
      <c r="L102" s="8">
        <f>SUMPRODUCT(SUMIFS(AssessedValuation[100% Industrial],AssessedValuation[Dist],$C102:$E102,AssessedValuation[Tif_NonTIF],$A$4))</f>
        <v>1644648</v>
      </c>
      <c r="M102" s="8">
        <f>SUMPRODUCT(SUMIFS(AssessedValuation[100% Reserved],AssessedValuation[Dist],$C102:$E102,AssessedValuation[Tif_NonTIF],$A$4))</f>
        <v>0</v>
      </c>
      <c r="N102" s="8">
        <f>SUMPRODUCT(SUMIFS(AssessedValuation[100% Reserved3],AssessedValuation[Dist],$C102,AssessedValuation[Tif_NonTIF],$A$4))</f>
        <v>0</v>
      </c>
      <c r="O102" s="8">
        <f>SUMPRODUCT(SUMIFS(AssessedValuation[100% Railroads],AssessedValuation[Dist],$C102:$E102,AssessedValuation[Tif_NonTIF],$A$4))</f>
        <v>0</v>
      </c>
      <c r="P102" s="8">
        <f>SUMPRODUCT(SUMIFS(AssessedValuation[100% Utilities],AssessedValuation[Dist],$C102:$E102,AssessedValuation[Tif_NonTIF],$A$4))</f>
        <v>0</v>
      </c>
      <c r="Q102" s="8">
        <f>SUMPRODUCT(SUMIFS(AssessedValuation[100% Other],AssessedValuation[Dist],$C102:$E102,AssessedValuation[Tif_NonTIF],$A$4))</f>
        <v>0</v>
      </c>
      <c r="R102" s="8">
        <f>SUMPRODUCT(SUMIFS(AssessedValuation[100% Gross],AssessedValuation[Dist],$C102:$E102,AssessedValuation[Tif_NonTIF],$A$4))</f>
        <v>7735224</v>
      </c>
      <c r="S102" s="8">
        <f>SUMPRODUCT(SUMIFS(AssessedValuation[100% Military Exempt],AssessedValuation[Dist],$C102:$E102,AssessedValuation[Tif_NonTIF],$A$4))</f>
        <v>0</v>
      </c>
      <c r="T102" s="8">
        <f>SUMPRODUCT(SUMIFS(AssessedValuation[100% Net],AssessedValuation[Dist],$C102:$E102,AssessedValuation[Tif_NonTIF],$A$4))</f>
        <v>7735224</v>
      </c>
      <c r="U102" s="8">
        <f>SUMPRODUCT(SUMIFS(AssessedValuation[100% Gas &amp; Elec Utilities],AssessedValuation[Dist],$C102:$E102,AssessedValuation[Tif_NonTIF],$A$4))</f>
        <v>0</v>
      </c>
      <c r="V102" s="8">
        <f t="shared" si="1"/>
        <v>7735224</v>
      </c>
    </row>
    <row r="103" spans="1:22" x14ac:dyDescent="0.25">
      <c r="A103">
        <f>'Assessed Non-TIF_Combined'!A103</f>
        <v>2024</v>
      </c>
      <c r="B103" t="str">
        <f>'Assessed Non-TIF_Combined'!B103</f>
        <v>13</v>
      </c>
      <c r="C103" t="str">
        <f>'Assessed Non-TIF_Combined'!C103</f>
        <v>1970</v>
      </c>
      <c r="D103" t="str">
        <f>'Assessed Non-TIF_Combined'!D103</f>
        <v/>
      </c>
      <c r="E103" t="str">
        <f>'Assessed Non-TIF_Combined'!E103</f>
        <v/>
      </c>
      <c r="F103" t="str">
        <f>'Assessed Non-TIF_Combined'!F103</f>
        <v>1970</v>
      </c>
      <c r="G103" t="str">
        <f>'Assessed Non-TIF_Combined'!G103</f>
        <v>East Union</v>
      </c>
      <c r="H103" s="8">
        <f>SUMPRODUCT(SUMIFS(AssessedValuation[100% Residential],AssessedValuation[Dist],$C103:$E103,AssessedValuation[Tif_NonTIF],$A$4))</f>
        <v>0</v>
      </c>
      <c r="I103" s="8">
        <f>SUMPRODUCT(SUMIFS(AssessedValuation[100% Ag Land],AssessedValuation[Dist],$C103:$E103,AssessedValuation[Tif_NonTIF],$A$4))</f>
        <v>0</v>
      </c>
      <c r="J103" s="8">
        <f>SUMPRODUCT(SUMIFS(AssessedValuation[100% Ag Building],AssessedValuation[Dist],$C103:$E103,AssessedValuation[Tif_NonTIF],$A$4))</f>
        <v>0</v>
      </c>
      <c r="K103" s="8">
        <f>SUMPRODUCT(SUMIFS(AssessedValuation[100% Commercial],AssessedValuation[Dist],$C103:$E103,AssessedValuation[Tif_NonTIF],$A$4))</f>
        <v>0</v>
      </c>
      <c r="L103" s="8">
        <f>SUMPRODUCT(SUMIFS(AssessedValuation[100% Industrial],AssessedValuation[Dist],$C103:$E103,AssessedValuation[Tif_NonTIF],$A$4))</f>
        <v>0</v>
      </c>
      <c r="M103" s="8">
        <f>SUMPRODUCT(SUMIFS(AssessedValuation[100% Reserved],AssessedValuation[Dist],$C103:$E103,AssessedValuation[Tif_NonTIF],$A$4))</f>
        <v>0</v>
      </c>
      <c r="N103" s="8">
        <f>SUMPRODUCT(SUMIFS(AssessedValuation[100% Reserved3],AssessedValuation[Dist],$C103,AssessedValuation[Tif_NonTIF],$A$4))</f>
        <v>0</v>
      </c>
      <c r="O103" s="8">
        <f>SUMPRODUCT(SUMIFS(AssessedValuation[100% Railroads],AssessedValuation[Dist],$C103:$E103,AssessedValuation[Tif_NonTIF],$A$4))</f>
        <v>0</v>
      </c>
      <c r="P103" s="8">
        <f>SUMPRODUCT(SUMIFS(AssessedValuation[100% Utilities],AssessedValuation[Dist],$C103:$E103,AssessedValuation[Tif_NonTIF],$A$4))</f>
        <v>0</v>
      </c>
      <c r="Q103" s="8">
        <f>SUMPRODUCT(SUMIFS(AssessedValuation[100% Other],AssessedValuation[Dist],$C103:$E103,AssessedValuation[Tif_NonTIF],$A$4))</f>
        <v>0</v>
      </c>
      <c r="R103" s="8">
        <f>SUMPRODUCT(SUMIFS(AssessedValuation[100% Gross],AssessedValuation[Dist],$C103:$E103,AssessedValuation[Tif_NonTIF],$A$4))</f>
        <v>0</v>
      </c>
      <c r="S103" s="8">
        <f>SUMPRODUCT(SUMIFS(AssessedValuation[100% Military Exempt],AssessedValuation[Dist],$C103:$E103,AssessedValuation[Tif_NonTIF],$A$4))</f>
        <v>0</v>
      </c>
      <c r="T103" s="8">
        <f>SUMPRODUCT(SUMIFS(AssessedValuation[100% Net],AssessedValuation[Dist],$C103:$E103,AssessedValuation[Tif_NonTIF],$A$4))</f>
        <v>0</v>
      </c>
      <c r="U103" s="8">
        <f>SUMPRODUCT(SUMIFS(AssessedValuation[100% Gas &amp; Elec Utilities],AssessedValuation[Dist],$C103:$E103,AssessedValuation[Tif_NonTIF],$A$4))</f>
        <v>0</v>
      </c>
      <c r="V103" s="8">
        <f t="shared" si="1"/>
        <v>0</v>
      </c>
    </row>
    <row r="104" spans="1:22" x14ac:dyDescent="0.25">
      <c r="A104">
        <f>'Assessed Non-TIF_Combined'!A104</f>
        <v>2024</v>
      </c>
      <c r="B104" t="str">
        <f>'Assessed Non-TIF_Combined'!B104</f>
        <v>01</v>
      </c>
      <c r="C104" t="str">
        <f>'Assessed Non-TIF_Combined'!C104</f>
        <v>1972</v>
      </c>
      <c r="D104" t="str">
        <f>'Assessed Non-TIF_Combined'!D104</f>
        <v/>
      </c>
      <c r="E104" t="str">
        <f>'Assessed Non-TIF_Combined'!E104</f>
        <v/>
      </c>
      <c r="F104" t="str">
        <f>'Assessed Non-TIF_Combined'!F104</f>
        <v>1972</v>
      </c>
      <c r="G104" t="str">
        <f>'Assessed Non-TIF_Combined'!G104</f>
        <v>Eastern Allamakee</v>
      </c>
      <c r="H104" s="8">
        <f>SUMPRODUCT(SUMIFS(AssessedValuation[100% Residential],AssessedValuation[Dist],$C104:$E104,AssessedValuation[Tif_NonTIF],$A$4))</f>
        <v>0</v>
      </c>
      <c r="I104" s="8">
        <f>SUMPRODUCT(SUMIFS(AssessedValuation[100% Ag Land],AssessedValuation[Dist],$C104:$E104,AssessedValuation[Tif_NonTIF],$A$4))</f>
        <v>0</v>
      </c>
      <c r="J104" s="8">
        <f>SUMPRODUCT(SUMIFS(AssessedValuation[100% Ag Building],AssessedValuation[Dist],$C104:$E104,AssessedValuation[Tif_NonTIF],$A$4))</f>
        <v>0</v>
      </c>
      <c r="K104" s="8">
        <f>SUMPRODUCT(SUMIFS(AssessedValuation[100% Commercial],AssessedValuation[Dist],$C104:$E104,AssessedValuation[Tif_NonTIF],$A$4))</f>
        <v>0</v>
      </c>
      <c r="L104" s="8">
        <f>SUMPRODUCT(SUMIFS(AssessedValuation[100% Industrial],AssessedValuation[Dist],$C104:$E104,AssessedValuation[Tif_NonTIF],$A$4))</f>
        <v>0</v>
      </c>
      <c r="M104" s="8">
        <f>SUMPRODUCT(SUMIFS(AssessedValuation[100% Reserved],AssessedValuation[Dist],$C104:$E104,AssessedValuation[Tif_NonTIF],$A$4))</f>
        <v>0</v>
      </c>
      <c r="N104" s="8">
        <f>SUMPRODUCT(SUMIFS(AssessedValuation[100% Reserved3],AssessedValuation[Dist],$C104,AssessedValuation[Tif_NonTIF],$A$4))</f>
        <v>0</v>
      </c>
      <c r="O104" s="8">
        <f>SUMPRODUCT(SUMIFS(AssessedValuation[100% Railroads],AssessedValuation[Dist],$C104:$E104,AssessedValuation[Tif_NonTIF],$A$4))</f>
        <v>0</v>
      </c>
      <c r="P104" s="8">
        <f>SUMPRODUCT(SUMIFS(AssessedValuation[100% Utilities],AssessedValuation[Dist],$C104:$E104,AssessedValuation[Tif_NonTIF],$A$4))</f>
        <v>0</v>
      </c>
      <c r="Q104" s="8">
        <f>SUMPRODUCT(SUMIFS(AssessedValuation[100% Other],AssessedValuation[Dist],$C104:$E104,AssessedValuation[Tif_NonTIF],$A$4))</f>
        <v>0</v>
      </c>
      <c r="R104" s="8">
        <f>SUMPRODUCT(SUMIFS(AssessedValuation[100% Gross],AssessedValuation[Dist],$C104:$E104,AssessedValuation[Tif_NonTIF],$A$4))</f>
        <v>0</v>
      </c>
      <c r="S104" s="8">
        <f>SUMPRODUCT(SUMIFS(AssessedValuation[100% Military Exempt],AssessedValuation[Dist],$C104:$E104,AssessedValuation[Tif_NonTIF],$A$4))</f>
        <v>0</v>
      </c>
      <c r="T104" s="8">
        <f>SUMPRODUCT(SUMIFS(AssessedValuation[100% Net],AssessedValuation[Dist],$C104:$E104,AssessedValuation[Tif_NonTIF],$A$4))</f>
        <v>0</v>
      </c>
      <c r="U104" s="8">
        <f>SUMPRODUCT(SUMIFS(AssessedValuation[100% Gas &amp; Elec Utilities],AssessedValuation[Dist],$C104:$E104,AssessedValuation[Tif_NonTIF],$A$4))</f>
        <v>0</v>
      </c>
      <c r="V104" s="8">
        <f t="shared" si="1"/>
        <v>0</v>
      </c>
    </row>
    <row r="105" spans="1:22" x14ac:dyDescent="0.25">
      <c r="A105">
        <f>'Assessed Non-TIF_Combined'!A105</f>
        <v>2024</v>
      </c>
      <c r="B105" t="str">
        <f>'Assessed Non-TIF_Combined'!B105</f>
        <v>09</v>
      </c>
      <c r="C105" t="str">
        <f>'Assessed Non-TIF_Combined'!C105</f>
        <v>1965</v>
      </c>
      <c r="D105" t="str">
        <f>'Assessed Non-TIF_Combined'!D105</f>
        <v/>
      </c>
      <c r="E105" t="str">
        <f>'Assessed Non-TIF_Combined'!E105</f>
        <v/>
      </c>
      <c r="F105" t="str">
        <f>'Assessed Non-TIF_Combined'!F105</f>
        <v>1965</v>
      </c>
      <c r="G105" t="str">
        <f>'Assessed Non-TIF_Combined'!G105</f>
        <v>Easton Valley</v>
      </c>
      <c r="H105" s="8">
        <f>SUMPRODUCT(SUMIFS(AssessedValuation[100% Residential],AssessedValuation[Dist],$C105:$E105,AssessedValuation[Tif_NonTIF],$A$4))</f>
        <v>0</v>
      </c>
      <c r="I105" s="8">
        <f>SUMPRODUCT(SUMIFS(AssessedValuation[100% Ag Land],AssessedValuation[Dist],$C105:$E105,AssessedValuation[Tif_NonTIF],$A$4))</f>
        <v>0</v>
      </c>
      <c r="J105" s="8">
        <f>SUMPRODUCT(SUMIFS(AssessedValuation[100% Ag Building],AssessedValuation[Dist],$C105:$E105,AssessedValuation[Tif_NonTIF],$A$4))</f>
        <v>0</v>
      </c>
      <c r="K105" s="8">
        <f>SUMPRODUCT(SUMIFS(AssessedValuation[100% Commercial],AssessedValuation[Dist],$C105:$E105,AssessedValuation[Tif_NonTIF],$A$4))</f>
        <v>0</v>
      </c>
      <c r="L105" s="8">
        <f>SUMPRODUCT(SUMIFS(AssessedValuation[100% Industrial],AssessedValuation[Dist],$C105:$E105,AssessedValuation[Tif_NonTIF],$A$4))</f>
        <v>0</v>
      </c>
      <c r="M105" s="8">
        <f>SUMPRODUCT(SUMIFS(AssessedValuation[100% Reserved],AssessedValuation[Dist],$C105:$E105,AssessedValuation[Tif_NonTIF],$A$4))</f>
        <v>0</v>
      </c>
      <c r="N105" s="8">
        <f>SUMPRODUCT(SUMIFS(AssessedValuation[100% Reserved3],AssessedValuation[Dist],$C105,AssessedValuation[Tif_NonTIF],$A$4))</f>
        <v>0</v>
      </c>
      <c r="O105" s="8">
        <f>SUMPRODUCT(SUMIFS(AssessedValuation[100% Railroads],AssessedValuation[Dist],$C105:$E105,AssessedValuation[Tif_NonTIF],$A$4))</f>
        <v>0</v>
      </c>
      <c r="P105" s="8">
        <f>SUMPRODUCT(SUMIFS(AssessedValuation[100% Utilities],AssessedValuation[Dist],$C105:$E105,AssessedValuation[Tif_NonTIF],$A$4))</f>
        <v>0</v>
      </c>
      <c r="Q105" s="8">
        <f>SUMPRODUCT(SUMIFS(AssessedValuation[100% Other],AssessedValuation[Dist],$C105:$E105,AssessedValuation[Tif_NonTIF],$A$4))</f>
        <v>0</v>
      </c>
      <c r="R105" s="8">
        <f>SUMPRODUCT(SUMIFS(AssessedValuation[100% Gross],AssessedValuation[Dist],$C105:$E105,AssessedValuation[Tif_NonTIF],$A$4))</f>
        <v>0</v>
      </c>
      <c r="S105" s="8">
        <f>SUMPRODUCT(SUMIFS(AssessedValuation[100% Military Exempt],AssessedValuation[Dist],$C105:$E105,AssessedValuation[Tif_NonTIF],$A$4))</f>
        <v>0</v>
      </c>
      <c r="T105" s="8">
        <f>SUMPRODUCT(SUMIFS(AssessedValuation[100% Net],AssessedValuation[Dist],$C105:$E105,AssessedValuation[Tif_NonTIF],$A$4))</f>
        <v>0</v>
      </c>
      <c r="U105" s="8">
        <f>SUMPRODUCT(SUMIFS(AssessedValuation[100% Gas &amp; Elec Utilities],AssessedValuation[Dist],$C105:$E105,AssessedValuation[Tif_NonTIF],$A$4))</f>
        <v>0</v>
      </c>
      <c r="V105" s="8">
        <f t="shared" si="1"/>
        <v>0</v>
      </c>
    </row>
    <row r="106" spans="1:22" x14ac:dyDescent="0.25">
      <c r="A106">
        <f>'Assessed Non-TIF_Combined'!A106</f>
        <v>2024</v>
      </c>
      <c r="B106" t="str">
        <f>'Assessed Non-TIF_Combined'!B106</f>
        <v>15</v>
      </c>
      <c r="C106" t="str">
        <f>'Assessed Non-TIF_Combined'!C106</f>
        <v>0657</v>
      </c>
      <c r="D106" t="str">
        <f>'Assessed Non-TIF_Combined'!D106</f>
        <v/>
      </c>
      <c r="E106" t="str">
        <f>'Assessed Non-TIF_Combined'!E106</f>
        <v/>
      </c>
      <c r="F106" t="str">
        <f>'Assessed Non-TIF_Combined'!F106</f>
        <v>0657</v>
      </c>
      <c r="G106" t="str">
        <f>'Assessed Non-TIF_Combined'!G106</f>
        <v>Eddyville-Blakesburg-Fremont</v>
      </c>
      <c r="H106" s="8">
        <f>SUMPRODUCT(SUMIFS(AssessedValuation[100% Residential],AssessedValuation[Dist],$C106:$E106,AssessedValuation[Tif_NonTIF],$A$4))</f>
        <v>0</v>
      </c>
      <c r="I106" s="8">
        <f>SUMPRODUCT(SUMIFS(AssessedValuation[100% Ag Land],AssessedValuation[Dist],$C106:$E106,AssessedValuation[Tif_NonTIF],$A$4))</f>
        <v>0</v>
      </c>
      <c r="J106" s="8">
        <f>SUMPRODUCT(SUMIFS(AssessedValuation[100% Ag Building],AssessedValuation[Dist],$C106:$E106,AssessedValuation[Tif_NonTIF],$A$4))</f>
        <v>0</v>
      </c>
      <c r="K106" s="8">
        <f>SUMPRODUCT(SUMIFS(AssessedValuation[100% Commercial],AssessedValuation[Dist],$C106:$E106,AssessedValuation[Tif_NonTIF],$A$4))</f>
        <v>0</v>
      </c>
      <c r="L106" s="8">
        <f>SUMPRODUCT(SUMIFS(AssessedValuation[100% Industrial],AssessedValuation[Dist],$C106:$E106,AssessedValuation[Tif_NonTIF],$A$4))</f>
        <v>0</v>
      </c>
      <c r="M106" s="8">
        <f>SUMPRODUCT(SUMIFS(AssessedValuation[100% Reserved],AssessedValuation[Dist],$C106:$E106,AssessedValuation[Tif_NonTIF],$A$4))</f>
        <v>0</v>
      </c>
      <c r="N106" s="8">
        <f>SUMPRODUCT(SUMIFS(AssessedValuation[100% Reserved3],AssessedValuation[Dist],$C106,AssessedValuation[Tif_NonTIF],$A$4))</f>
        <v>0</v>
      </c>
      <c r="O106" s="8">
        <f>SUMPRODUCT(SUMIFS(AssessedValuation[100% Railroads],AssessedValuation[Dist],$C106:$E106,AssessedValuation[Tif_NonTIF],$A$4))</f>
        <v>0</v>
      </c>
      <c r="P106" s="8">
        <f>SUMPRODUCT(SUMIFS(AssessedValuation[100% Utilities],AssessedValuation[Dist],$C106:$E106,AssessedValuation[Tif_NonTIF],$A$4))</f>
        <v>0</v>
      </c>
      <c r="Q106" s="8">
        <f>SUMPRODUCT(SUMIFS(AssessedValuation[100% Other],AssessedValuation[Dist],$C106:$E106,AssessedValuation[Tif_NonTIF],$A$4))</f>
        <v>0</v>
      </c>
      <c r="R106" s="8">
        <f>SUMPRODUCT(SUMIFS(AssessedValuation[100% Gross],AssessedValuation[Dist],$C106:$E106,AssessedValuation[Tif_NonTIF],$A$4))</f>
        <v>0</v>
      </c>
      <c r="S106" s="8">
        <f>SUMPRODUCT(SUMIFS(AssessedValuation[100% Military Exempt],AssessedValuation[Dist],$C106:$E106,AssessedValuation[Tif_NonTIF],$A$4))</f>
        <v>0</v>
      </c>
      <c r="T106" s="8">
        <f>SUMPRODUCT(SUMIFS(AssessedValuation[100% Net],AssessedValuation[Dist],$C106:$E106,AssessedValuation[Tif_NonTIF],$A$4))</f>
        <v>0</v>
      </c>
      <c r="U106" s="8">
        <f>SUMPRODUCT(SUMIFS(AssessedValuation[100% Gas &amp; Elec Utilities],AssessedValuation[Dist],$C106:$E106,AssessedValuation[Tif_NonTIF],$A$4))</f>
        <v>0</v>
      </c>
      <c r="V106" s="8">
        <f t="shared" si="1"/>
        <v>0</v>
      </c>
    </row>
    <row r="107" spans="1:22" x14ac:dyDescent="0.25">
      <c r="A107">
        <f>'Assessed Non-TIF_Combined'!A107</f>
        <v>2024</v>
      </c>
      <c r="B107" t="str">
        <f>'Assessed Non-TIF_Combined'!B107</f>
        <v>01</v>
      </c>
      <c r="C107" t="str">
        <f>'Assessed Non-TIF_Combined'!C107</f>
        <v>1989</v>
      </c>
      <c r="D107" t="str">
        <f>'Assessed Non-TIF_Combined'!D107</f>
        <v/>
      </c>
      <c r="E107" t="str">
        <f>'Assessed Non-TIF_Combined'!E107</f>
        <v/>
      </c>
      <c r="F107" t="str">
        <f>'Assessed Non-TIF_Combined'!F107</f>
        <v>1989</v>
      </c>
      <c r="G107" t="str">
        <f>'Assessed Non-TIF_Combined'!G107</f>
        <v>Edgewood-Colesburg</v>
      </c>
      <c r="H107" s="8">
        <f>SUMPRODUCT(SUMIFS(AssessedValuation[100% Residential],AssessedValuation[Dist],$C107:$E107,AssessedValuation[Tif_NonTIF],$A$4))</f>
        <v>4192228</v>
      </c>
      <c r="I107" s="8">
        <f>SUMPRODUCT(SUMIFS(AssessedValuation[100% Ag Land],AssessedValuation[Dist],$C107:$E107,AssessedValuation[Tif_NonTIF],$A$4))</f>
        <v>35913</v>
      </c>
      <c r="J107" s="8">
        <f>SUMPRODUCT(SUMIFS(AssessedValuation[100% Ag Building],AssessedValuation[Dist],$C107:$E107,AssessedValuation[Tif_NonTIF],$A$4))</f>
        <v>0</v>
      </c>
      <c r="K107" s="8">
        <f>SUMPRODUCT(SUMIFS(AssessedValuation[100% Commercial],AssessedValuation[Dist],$C107:$E107,AssessedValuation[Tif_NonTIF],$A$4))</f>
        <v>4459156</v>
      </c>
      <c r="L107" s="8">
        <f>SUMPRODUCT(SUMIFS(AssessedValuation[100% Industrial],AssessedValuation[Dist],$C107:$E107,AssessedValuation[Tif_NonTIF],$A$4))</f>
        <v>739499</v>
      </c>
      <c r="M107" s="8">
        <f>SUMPRODUCT(SUMIFS(AssessedValuation[100% Reserved],AssessedValuation[Dist],$C107:$E107,AssessedValuation[Tif_NonTIF],$A$4))</f>
        <v>0</v>
      </c>
      <c r="N107" s="8">
        <f>SUMPRODUCT(SUMIFS(AssessedValuation[100% Reserved3],AssessedValuation[Dist],$C107,AssessedValuation[Tif_NonTIF],$A$4))</f>
        <v>0</v>
      </c>
      <c r="O107" s="8">
        <f>SUMPRODUCT(SUMIFS(AssessedValuation[100% Railroads],AssessedValuation[Dist],$C107:$E107,AssessedValuation[Tif_NonTIF],$A$4))</f>
        <v>0</v>
      </c>
      <c r="P107" s="8">
        <f>SUMPRODUCT(SUMIFS(AssessedValuation[100% Utilities],AssessedValuation[Dist],$C107:$E107,AssessedValuation[Tif_NonTIF],$A$4))</f>
        <v>0</v>
      </c>
      <c r="Q107" s="8">
        <f>SUMPRODUCT(SUMIFS(AssessedValuation[100% Other],AssessedValuation[Dist],$C107:$E107,AssessedValuation[Tif_NonTIF],$A$4))</f>
        <v>0</v>
      </c>
      <c r="R107" s="8">
        <f>SUMPRODUCT(SUMIFS(AssessedValuation[100% Gross],AssessedValuation[Dist],$C107:$E107,AssessedValuation[Tif_NonTIF],$A$4))</f>
        <v>9426796</v>
      </c>
      <c r="S107" s="8">
        <f>SUMPRODUCT(SUMIFS(AssessedValuation[100% Military Exempt],AssessedValuation[Dist],$C107:$E107,AssessedValuation[Tif_NonTIF],$A$4))</f>
        <v>16668</v>
      </c>
      <c r="T107" s="8">
        <f>SUMPRODUCT(SUMIFS(AssessedValuation[100% Net],AssessedValuation[Dist],$C107:$E107,AssessedValuation[Tif_NonTIF],$A$4))</f>
        <v>9410128</v>
      </c>
      <c r="U107" s="8">
        <f>SUMPRODUCT(SUMIFS(AssessedValuation[100% Gas &amp; Elec Utilities],AssessedValuation[Dist],$C107:$E107,AssessedValuation[Tif_NonTIF],$A$4))</f>
        <v>0</v>
      </c>
      <c r="V107" s="8">
        <f t="shared" si="1"/>
        <v>9410128</v>
      </c>
    </row>
    <row r="108" spans="1:22" x14ac:dyDescent="0.25">
      <c r="A108">
        <f>'Assessed Non-TIF_Combined'!A108</f>
        <v>2024</v>
      </c>
      <c r="B108" t="str">
        <f>'Assessed Non-TIF_Combined'!B108</f>
        <v>07</v>
      </c>
      <c r="C108" t="str">
        <f>'Assessed Non-TIF_Combined'!C108</f>
        <v>2007</v>
      </c>
      <c r="D108" t="str">
        <f>'Assessed Non-TIF_Combined'!D108</f>
        <v/>
      </c>
      <c r="E108" t="str">
        <f>'Assessed Non-TIF_Combined'!E108</f>
        <v/>
      </c>
      <c r="F108" t="str">
        <f>'Assessed Non-TIF_Combined'!F108</f>
        <v>2007</v>
      </c>
      <c r="G108" t="str">
        <f>'Assessed Non-TIF_Combined'!G108</f>
        <v>Eldora-New Providence</v>
      </c>
      <c r="H108" s="8">
        <f>SUMPRODUCT(SUMIFS(AssessedValuation[100% Residential],AssessedValuation[Dist],$C108:$E108,AssessedValuation[Tif_NonTIF],$A$4))</f>
        <v>0</v>
      </c>
      <c r="I108" s="8">
        <f>SUMPRODUCT(SUMIFS(AssessedValuation[100% Ag Land],AssessedValuation[Dist],$C108:$E108,AssessedValuation[Tif_NonTIF],$A$4))</f>
        <v>0</v>
      </c>
      <c r="J108" s="8">
        <f>SUMPRODUCT(SUMIFS(AssessedValuation[100% Ag Building],AssessedValuation[Dist],$C108:$E108,AssessedValuation[Tif_NonTIF],$A$4))</f>
        <v>0</v>
      </c>
      <c r="K108" s="8">
        <f>SUMPRODUCT(SUMIFS(AssessedValuation[100% Commercial],AssessedValuation[Dist],$C108:$E108,AssessedValuation[Tif_NonTIF],$A$4))</f>
        <v>148029</v>
      </c>
      <c r="L108" s="8">
        <f>SUMPRODUCT(SUMIFS(AssessedValuation[100% Industrial],AssessedValuation[Dist],$C108:$E108,AssessedValuation[Tif_NonTIF],$A$4))</f>
        <v>0</v>
      </c>
      <c r="M108" s="8">
        <f>SUMPRODUCT(SUMIFS(AssessedValuation[100% Reserved],AssessedValuation[Dist],$C108:$E108,AssessedValuation[Tif_NonTIF],$A$4))</f>
        <v>0</v>
      </c>
      <c r="N108" s="8">
        <f>SUMPRODUCT(SUMIFS(AssessedValuation[100% Reserved3],AssessedValuation[Dist],$C108,AssessedValuation[Tif_NonTIF],$A$4))</f>
        <v>0</v>
      </c>
      <c r="O108" s="8">
        <f>SUMPRODUCT(SUMIFS(AssessedValuation[100% Railroads],AssessedValuation[Dist],$C108:$E108,AssessedValuation[Tif_NonTIF],$A$4))</f>
        <v>0</v>
      </c>
      <c r="P108" s="8">
        <f>SUMPRODUCT(SUMIFS(AssessedValuation[100% Utilities],AssessedValuation[Dist],$C108:$E108,AssessedValuation[Tif_NonTIF],$A$4))</f>
        <v>0</v>
      </c>
      <c r="Q108" s="8">
        <f>SUMPRODUCT(SUMIFS(AssessedValuation[100% Other],AssessedValuation[Dist],$C108:$E108,AssessedValuation[Tif_NonTIF],$A$4))</f>
        <v>0</v>
      </c>
      <c r="R108" s="8">
        <f>SUMPRODUCT(SUMIFS(AssessedValuation[100% Gross],AssessedValuation[Dist],$C108:$E108,AssessedValuation[Tif_NonTIF],$A$4))</f>
        <v>148029</v>
      </c>
      <c r="S108" s="8">
        <f>SUMPRODUCT(SUMIFS(AssessedValuation[100% Military Exempt],AssessedValuation[Dist],$C108:$E108,AssessedValuation[Tif_NonTIF],$A$4))</f>
        <v>0</v>
      </c>
      <c r="T108" s="8">
        <f>SUMPRODUCT(SUMIFS(AssessedValuation[100% Net],AssessedValuation[Dist],$C108:$E108,AssessedValuation[Tif_NonTIF],$A$4))</f>
        <v>148029</v>
      </c>
      <c r="U108" s="8">
        <f>SUMPRODUCT(SUMIFS(AssessedValuation[100% Gas &amp; Elec Utilities],AssessedValuation[Dist],$C108:$E108,AssessedValuation[Tif_NonTIF],$A$4))</f>
        <v>0</v>
      </c>
      <c r="V108" s="8">
        <f t="shared" si="1"/>
        <v>148029</v>
      </c>
    </row>
    <row r="109" spans="1:22" x14ac:dyDescent="0.25">
      <c r="A109">
        <f>'Assessed Non-TIF_Combined'!A109</f>
        <v>2024</v>
      </c>
      <c r="B109" t="str">
        <f>'Assessed Non-TIF_Combined'!B109</f>
        <v>05</v>
      </c>
      <c r="C109" t="str">
        <f>'Assessed Non-TIF_Combined'!C109</f>
        <v>2088</v>
      </c>
      <c r="D109" t="str">
        <f>'Assessed Non-TIF_Combined'!D109</f>
        <v/>
      </c>
      <c r="E109" t="str">
        <f>'Assessed Non-TIF_Combined'!E109</f>
        <v/>
      </c>
      <c r="F109" t="str">
        <f>'Assessed Non-TIF_Combined'!F109</f>
        <v>2088</v>
      </c>
      <c r="G109" t="str">
        <f>'Assessed Non-TIF_Combined'!G109</f>
        <v>Emmetsburg</v>
      </c>
      <c r="H109" s="8">
        <f>SUMPRODUCT(SUMIFS(AssessedValuation[100% Residential],AssessedValuation[Dist],$C109:$E109,AssessedValuation[Tif_NonTIF],$A$4))</f>
        <v>663566</v>
      </c>
      <c r="I109" s="8">
        <f>SUMPRODUCT(SUMIFS(AssessedValuation[100% Ag Land],AssessedValuation[Dist],$C109:$E109,AssessedValuation[Tif_NonTIF],$A$4))</f>
        <v>0</v>
      </c>
      <c r="J109" s="8">
        <f>SUMPRODUCT(SUMIFS(AssessedValuation[100% Ag Building],AssessedValuation[Dist],$C109:$E109,AssessedValuation[Tif_NonTIF],$A$4))</f>
        <v>0</v>
      </c>
      <c r="K109" s="8">
        <f>SUMPRODUCT(SUMIFS(AssessedValuation[100% Commercial],AssessedValuation[Dist],$C109:$E109,AssessedValuation[Tif_NonTIF],$A$4))</f>
        <v>3065480</v>
      </c>
      <c r="L109" s="8">
        <f>SUMPRODUCT(SUMIFS(AssessedValuation[100% Industrial],AssessedValuation[Dist],$C109:$E109,AssessedValuation[Tif_NonTIF],$A$4))</f>
        <v>39848650</v>
      </c>
      <c r="M109" s="8">
        <f>SUMPRODUCT(SUMIFS(AssessedValuation[100% Reserved],AssessedValuation[Dist],$C109:$E109,AssessedValuation[Tif_NonTIF],$A$4))</f>
        <v>0</v>
      </c>
      <c r="N109" s="8">
        <f>SUMPRODUCT(SUMIFS(AssessedValuation[100% Reserved3],AssessedValuation[Dist],$C109,AssessedValuation[Tif_NonTIF],$A$4))</f>
        <v>0</v>
      </c>
      <c r="O109" s="8">
        <f>SUMPRODUCT(SUMIFS(AssessedValuation[100% Railroads],AssessedValuation[Dist],$C109:$E109,AssessedValuation[Tif_NonTIF],$A$4))</f>
        <v>0</v>
      </c>
      <c r="P109" s="8">
        <f>SUMPRODUCT(SUMIFS(AssessedValuation[100% Utilities],AssessedValuation[Dist],$C109:$E109,AssessedValuation[Tif_NonTIF],$A$4))</f>
        <v>0</v>
      </c>
      <c r="Q109" s="8">
        <f>SUMPRODUCT(SUMIFS(AssessedValuation[100% Other],AssessedValuation[Dist],$C109:$E109,AssessedValuation[Tif_NonTIF],$A$4))</f>
        <v>0</v>
      </c>
      <c r="R109" s="8">
        <f>SUMPRODUCT(SUMIFS(AssessedValuation[100% Gross],AssessedValuation[Dist],$C109:$E109,AssessedValuation[Tif_NonTIF],$A$4))</f>
        <v>43577696</v>
      </c>
      <c r="S109" s="8">
        <f>SUMPRODUCT(SUMIFS(AssessedValuation[100% Military Exempt],AssessedValuation[Dist],$C109:$E109,AssessedValuation[Tif_NonTIF],$A$4))</f>
        <v>0</v>
      </c>
      <c r="T109" s="8">
        <f>SUMPRODUCT(SUMIFS(AssessedValuation[100% Net],AssessedValuation[Dist],$C109:$E109,AssessedValuation[Tif_NonTIF],$A$4))</f>
        <v>43577696</v>
      </c>
      <c r="U109" s="8">
        <f>SUMPRODUCT(SUMIFS(AssessedValuation[100% Gas &amp; Elec Utilities],AssessedValuation[Dist],$C109:$E109,AssessedValuation[Tif_NonTIF],$A$4))</f>
        <v>0</v>
      </c>
      <c r="V109" s="8">
        <f t="shared" si="1"/>
        <v>43577696</v>
      </c>
    </row>
    <row r="110" spans="1:22" x14ac:dyDescent="0.25">
      <c r="A110">
        <f>'Assessed Non-TIF_Combined'!A110</f>
        <v>2024</v>
      </c>
      <c r="B110" t="str">
        <f>'Assessed Non-TIF_Combined'!B110</f>
        <v>10</v>
      </c>
      <c r="C110" t="str">
        <f>'Assessed Non-TIF_Combined'!C110</f>
        <v>2097</v>
      </c>
      <c r="D110" t="str">
        <f>'Assessed Non-TIF_Combined'!D110</f>
        <v/>
      </c>
      <c r="E110" t="str">
        <f>'Assessed Non-TIF_Combined'!E110</f>
        <v/>
      </c>
      <c r="F110" t="str">
        <f>'Assessed Non-TIF_Combined'!F110</f>
        <v>2097</v>
      </c>
      <c r="G110" t="str">
        <f>'Assessed Non-TIF_Combined'!G110</f>
        <v>English Valleys</v>
      </c>
      <c r="H110" s="8">
        <f>SUMPRODUCT(SUMIFS(AssessedValuation[100% Residential],AssessedValuation[Dist],$C110:$E110,AssessedValuation[Tif_NonTIF],$A$4))</f>
        <v>0</v>
      </c>
      <c r="I110" s="8">
        <f>SUMPRODUCT(SUMIFS(AssessedValuation[100% Ag Land],AssessedValuation[Dist],$C110:$E110,AssessedValuation[Tif_NonTIF],$A$4))</f>
        <v>0</v>
      </c>
      <c r="J110" s="8">
        <f>SUMPRODUCT(SUMIFS(AssessedValuation[100% Ag Building],AssessedValuation[Dist],$C110:$E110,AssessedValuation[Tif_NonTIF],$A$4))</f>
        <v>0</v>
      </c>
      <c r="K110" s="8">
        <f>SUMPRODUCT(SUMIFS(AssessedValuation[100% Commercial],AssessedValuation[Dist],$C110:$E110,AssessedValuation[Tif_NonTIF],$A$4))</f>
        <v>0</v>
      </c>
      <c r="L110" s="8">
        <f>SUMPRODUCT(SUMIFS(AssessedValuation[100% Industrial],AssessedValuation[Dist],$C110:$E110,AssessedValuation[Tif_NonTIF],$A$4))</f>
        <v>239220</v>
      </c>
      <c r="M110" s="8">
        <f>SUMPRODUCT(SUMIFS(AssessedValuation[100% Reserved],AssessedValuation[Dist],$C110:$E110,AssessedValuation[Tif_NonTIF],$A$4))</f>
        <v>0</v>
      </c>
      <c r="N110" s="8">
        <f>SUMPRODUCT(SUMIFS(AssessedValuation[100% Reserved3],AssessedValuation[Dist],$C110,AssessedValuation[Tif_NonTIF],$A$4))</f>
        <v>0</v>
      </c>
      <c r="O110" s="8">
        <f>SUMPRODUCT(SUMIFS(AssessedValuation[100% Railroads],AssessedValuation[Dist],$C110:$E110,AssessedValuation[Tif_NonTIF],$A$4))</f>
        <v>0</v>
      </c>
      <c r="P110" s="8">
        <f>SUMPRODUCT(SUMIFS(AssessedValuation[100% Utilities],AssessedValuation[Dist],$C110:$E110,AssessedValuation[Tif_NonTIF],$A$4))</f>
        <v>0</v>
      </c>
      <c r="Q110" s="8">
        <f>SUMPRODUCT(SUMIFS(AssessedValuation[100% Other],AssessedValuation[Dist],$C110:$E110,AssessedValuation[Tif_NonTIF],$A$4))</f>
        <v>0</v>
      </c>
      <c r="R110" s="8">
        <f>SUMPRODUCT(SUMIFS(AssessedValuation[100% Gross],AssessedValuation[Dist],$C110:$E110,AssessedValuation[Tif_NonTIF],$A$4))</f>
        <v>239220</v>
      </c>
      <c r="S110" s="8">
        <f>SUMPRODUCT(SUMIFS(AssessedValuation[100% Military Exempt],AssessedValuation[Dist],$C110:$E110,AssessedValuation[Tif_NonTIF],$A$4))</f>
        <v>0</v>
      </c>
      <c r="T110" s="8">
        <f>SUMPRODUCT(SUMIFS(AssessedValuation[100% Net],AssessedValuation[Dist],$C110:$E110,AssessedValuation[Tif_NonTIF],$A$4))</f>
        <v>239220</v>
      </c>
      <c r="U110" s="8">
        <f>SUMPRODUCT(SUMIFS(AssessedValuation[100% Gas &amp; Elec Utilities],AssessedValuation[Dist],$C110:$E110,AssessedValuation[Tif_NonTIF],$A$4))</f>
        <v>0</v>
      </c>
      <c r="V110" s="8">
        <f t="shared" si="1"/>
        <v>239220</v>
      </c>
    </row>
    <row r="111" spans="1:22" x14ac:dyDescent="0.25">
      <c r="A111">
        <f>'Assessed Non-TIF_Combined'!A111</f>
        <v>2024</v>
      </c>
      <c r="B111" t="str">
        <f>'Assessed Non-TIF_Combined'!B111</f>
        <v>13</v>
      </c>
      <c r="C111" t="str">
        <f>'Assessed Non-TIF_Combined'!C111</f>
        <v>2113</v>
      </c>
      <c r="D111" t="str">
        <f>'Assessed Non-TIF_Combined'!D111</f>
        <v/>
      </c>
      <c r="E111" t="str">
        <f>'Assessed Non-TIF_Combined'!E111</f>
        <v/>
      </c>
      <c r="F111" t="str">
        <f>'Assessed Non-TIF_Combined'!F111</f>
        <v>2113</v>
      </c>
      <c r="G111" t="str">
        <f>'Assessed Non-TIF_Combined'!G111</f>
        <v>Essex</v>
      </c>
      <c r="H111" s="8">
        <f>SUMPRODUCT(SUMIFS(AssessedValuation[100% Residential],AssessedValuation[Dist],$C111:$E111,AssessedValuation[Tif_NonTIF],$A$4))</f>
        <v>0</v>
      </c>
      <c r="I111" s="8">
        <f>SUMPRODUCT(SUMIFS(AssessedValuation[100% Ag Land],AssessedValuation[Dist],$C111:$E111,AssessedValuation[Tif_NonTIF],$A$4))</f>
        <v>0</v>
      </c>
      <c r="J111" s="8">
        <f>SUMPRODUCT(SUMIFS(AssessedValuation[100% Ag Building],AssessedValuation[Dist],$C111:$E111,AssessedValuation[Tif_NonTIF],$A$4))</f>
        <v>0</v>
      </c>
      <c r="K111" s="8">
        <f>SUMPRODUCT(SUMIFS(AssessedValuation[100% Commercial],AssessedValuation[Dist],$C111:$E111,AssessedValuation[Tif_NonTIF],$A$4))</f>
        <v>0</v>
      </c>
      <c r="L111" s="8">
        <f>SUMPRODUCT(SUMIFS(AssessedValuation[100% Industrial],AssessedValuation[Dist],$C111:$E111,AssessedValuation[Tif_NonTIF],$A$4))</f>
        <v>0</v>
      </c>
      <c r="M111" s="8">
        <f>SUMPRODUCT(SUMIFS(AssessedValuation[100% Reserved],AssessedValuation[Dist],$C111:$E111,AssessedValuation[Tif_NonTIF],$A$4))</f>
        <v>0</v>
      </c>
      <c r="N111" s="8">
        <f>SUMPRODUCT(SUMIFS(AssessedValuation[100% Reserved3],AssessedValuation[Dist],$C111,AssessedValuation[Tif_NonTIF],$A$4))</f>
        <v>0</v>
      </c>
      <c r="O111" s="8">
        <f>SUMPRODUCT(SUMIFS(AssessedValuation[100% Railroads],AssessedValuation[Dist],$C111:$E111,AssessedValuation[Tif_NonTIF],$A$4))</f>
        <v>0</v>
      </c>
      <c r="P111" s="8">
        <f>SUMPRODUCT(SUMIFS(AssessedValuation[100% Utilities],AssessedValuation[Dist],$C111:$E111,AssessedValuation[Tif_NonTIF],$A$4))</f>
        <v>0</v>
      </c>
      <c r="Q111" s="8">
        <f>SUMPRODUCT(SUMIFS(AssessedValuation[100% Other],AssessedValuation[Dist],$C111:$E111,AssessedValuation[Tif_NonTIF],$A$4))</f>
        <v>0</v>
      </c>
      <c r="R111" s="8">
        <f>SUMPRODUCT(SUMIFS(AssessedValuation[100% Gross],AssessedValuation[Dist],$C111:$E111,AssessedValuation[Tif_NonTIF],$A$4))</f>
        <v>0</v>
      </c>
      <c r="S111" s="8">
        <f>SUMPRODUCT(SUMIFS(AssessedValuation[100% Military Exempt],AssessedValuation[Dist],$C111:$E111,AssessedValuation[Tif_NonTIF],$A$4))</f>
        <v>0</v>
      </c>
      <c r="T111" s="8">
        <f>SUMPRODUCT(SUMIFS(AssessedValuation[100% Net],AssessedValuation[Dist],$C111:$E111,AssessedValuation[Tif_NonTIF],$A$4))</f>
        <v>0</v>
      </c>
      <c r="U111" s="8">
        <f>SUMPRODUCT(SUMIFS(AssessedValuation[100% Gas &amp; Elec Utilities],AssessedValuation[Dist],$C111:$E111,AssessedValuation[Tif_NonTIF],$A$4))</f>
        <v>0</v>
      </c>
      <c r="V111" s="8">
        <f t="shared" si="1"/>
        <v>0</v>
      </c>
    </row>
    <row r="112" spans="1:22" x14ac:dyDescent="0.25">
      <c r="A112">
        <f>'Assessed Non-TIF_Combined'!A112</f>
        <v>2024</v>
      </c>
      <c r="B112" t="str">
        <f>'Assessed Non-TIF_Combined'!B112</f>
        <v>05</v>
      </c>
      <c r="C112" t="str">
        <f>'Assessed Non-TIF_Combined'!C112</f>
        <v>2124</v>
      </c>
      <c r="D112" t="str">
        <f>'Assessed Non-TIF_Combined'!D112</f>
        <v/>
      </c>
      <c r="E112" t="str">
        <f>'Assessed Non-TIF_Combined'!E112</f>
        <v/>
      </c>
      <c r="F112" t="str">
        <f>'Assessed Non-TIF_Combined'!F112</f>
        <v>2124</v>
      </c>
      <c r="G112" t="str">
        <f>'Assessed Non-TIF_Combined'!G112</f>
        <v>Estherville-Lincoln Central</v>
      </c>
      <c r="H112" s="8">
        <f>SUMPRODUCT(SUMIFS(AssessedValuation[100% Residential],AssessedValuation[Dist],$C112:$E112,AssessedValuation[Tif_NonTIF],$A$4))</f>
        <v>109377</v>
      </c>
      <c r="I112" s="8">
        <f>SUMPRODUCT(SUMIFS(AssessedValuation[100% Ag Land],AssessedValuation[Dist],$C112:$E112,AssessedValuation[Tif_NonTIF],$A$4))</f>
        <v>0</v>
      </c>
      <c r="J112" s="8">
        <f>SUMPRODUCT(SUMIFS(AssessedValuation[100% Ag Building],AssessedValuation[Dist],$C112:$E112,AssessedValuation[Tif_NonTIF],$A$4))</f>
        <v>0</v>
      </c>
      <c r="K112" s="8">
        <f>SUMPRODUCT(SUMIFS(AssessedValuation[100% Commercial],AssessedValuation[Dist],$C112:$E112,AssessedValuation[Tif_NonTIF],$A$4))</f>
        <v>5629165</v>
      </c>
      <c r="L112" s="8">
        <f>SUMPRODUCT(SUMIFS(AssessedValuation[100% Industrial],AssessedValuation[Dist],$C112:$E112,AssessedValuation[Tif_NonTIF],$A$4))</f>
        <v>4456675</v>
      </c>
      <c r="M112" s="8">
        <f>SUMPRODUCT(SUMIFS(AssessedValuation[100% Reserved],AssessedValuation[Dist],$C112:$E112,AssessedValuation[Tif_NonTIF],$A$4))</f>
        <v>0</v>
      </c>
      <c r="N112" s="8">
        <f>SUMPRODUCT(SUMIFS(AssessedValuation[100% Reserved3],AssessedValuation[Dist],$C112,AssessedValuation[Tif_NonTIF],$A$4))</f>
        <v>0</v>
      </c>
      <c r="O112" s="8">
        <f>SUMPRODUCT(SUMIFS(AssessedValuation[100% Railroads],AssessedValuation[Dist],$C112:$E112,AssessedValuation[Tif_NonTIF],$A$4))</f>
        <v>0</v>
      </c>
      <c r="P112" s="8">
        <f>SUMPRODUCT(SUMIFS(AssessedValuation[100% Utilities],AssessedValuation[Dist],$C112:$E112,AssessedValuation[Tif_NonTIF],$A$4))</f>
        <v>0</v>
      </c>
      <c r="Q112" s="8">
        <f>SUMPRODUCT(SUMIFS(AssessedValuation[100% Other],AssessedValuation[Dist],$C112:$E112,AssessedValuation[Tif_NonTIF],$A$4))</f>
        <v>0</v>
      </c>
      <c r="R112" s="8">
        <f>SUMPRODUCT(SUMIFS(AssessedValuation[100% Gross],AssessedValuation[Dist],$C112:$E112,AssessedValuation[Tif_NonTIF],$A$4))</f>
        <v>10195217</v>
      </c>
      <c r="S112" s="8">
        <f>SUMPRODUCT(SUMIFS(AssessedValuation[100% Military Exempt],AssessedValuation[Dist],$C112:$E112,AssessedValuation[Tif_NonTIF],$A$4))</f>
        <v>0</v>
      </c>
      <c r="T112" s="8">
        <f>SUMPRODUCT(SUMIFS(AssessedValuation[100% Net],AssessedValuation[Dist],$C112:$E112,AssessedValuation[Tif_NonTIF],$A$4))</f>
        <v>10195217</v>
      </c>
      <c r="U112" s="8">
        <f>SUMPRODUCT(SUMIFS(AssessedValuation[100% Gas &amp; Elec Utilities],AssessedValuation[Dist],$C112:$E112,AssessedValuation[Tif_NonTIF],$A$4))</f>
        <v>0</v>
      </c>
      <c r="V112" s="8">
        <f t="shared" si="1"/>
        <v>10195217</v>
      </c>
    </row>
    <row r="113" spans="1:22" x14ac:dyDescent="0.25">
      <c r="A113">
        <f>'Assessed Non-TIF_Combined'!A113</f>
        <v>2024</v>
      </c>
      <c r="B113" t="str">
        <f>'Assessed Non-TIF_Combined'!B113</f>
        <v>11</v>
      </c>
      <c r="C113" t="str">
        <f>'Assessed Non-TIF_Combined'!C113</f>
        <v>2151</v>
      </c>
      <c r="D113" t="str">
        <f>'Assessed Non-TIF_Combined'!D113</f>
        <v/>
      </c>
      <c r="E113" t="str">
        <f>'Assessed Non-TIF_Combined'!E113</f>
        <v/>
      </c>
      <c r="F113" t="str">
        <f>'Assessed Non-TIF_Combined'!F113</f>
        <v>2151</v>
      </c>
      <c r="G113" t="str">
        <f>'Assessed Non-TIF_Combined'!G113</f>
        <v>Exira-Elk Horn-Kimballton</v>
      </c>
      <c r="H113" s="8">
        <f>SUMPRODUCT(SUMIFS(AssessedValuation[100% Residential],AssessedValuation[Dist],$C113:$E113,AssessedValuation[Tif_NonTIF],$A$4))</f>
        <v>8848967</v>
      </c>
      <c r="I113" s="8">
        <f>SUMPRODUCT(SUMIFS(AssessedValuation[100% Ag Land],AssessedValuation[Dist],$C113:$E113,AssessedValuation[Tif_NonTIF],$A$4))</f>
        <v>568237</v>
      </c>
      <c r="J113" s="8">
        <f>SUMPRODUCT(SUMIFS(AssessedValuation[100% Ag Building],AssessedValuation[Dist],$C113:$E113,AssessedValuation[Tif_NonTIF],$A$4))</f>
        <v>8569</v>
      </c>
      <c r="K113" s="8">
        <f>SUMPRODUCT(SUMIFS(AssessedValuation[100% Commercial],AssessedValuation[Dist],$C113:$E113,AssessedValuation[Tif_NonTIF],$A$4))</f>
        <v>1473780</v>
      </c>
      <c r="L113" s="8">
        <f>SUMPRODUCT(SUMIFS(AssessedValuation[100% Industrial],AssessedValuation[Dist],$C113:$E113,AssessedValuation[Tif_NonTIF],$A$4))</f>
        <v>8303770</v>
      </c>
      <c r="M113" s="8">
        <f>SUMPRODUCT(SUMIFS(AssessedValuation[100% Reserved],AssessedValuation[Dist],$C113:$E113,AssessedValuation[Tif_NonTIF],$A$4))</f>
        <v>0</v>
      </c>
      <c r="N113" s="8">
        <f>SUMPRODUCT(SUMIFS(AssessedValuation[100% Reserved3],AssessedValuation[Dist],$C113,AssessedValuation[Tif_NonTIF],$A$4))</f>
        <v>0</v>
      </c>
      <c r="O113" s="8">
        <f>SUMPRODUCT(SUMIFS(AssessedValuation[100% Railroads],AssessedValuation[Dist],$C113:$E113,AssessedValuation[Tif_NonTIF],$A$4))</f>
        <v>0</v>
      </c>
      <c r="P113" s="8">
        <f>SUMPRODUCT(SUMIFS(AssessedValuation[100% Utilities],AssessedValuation[Dist],$C113:$E113,AssessedValuation[Tif_NonTIF],$A$4))</f>
        <v>0</v>
      </c>
      <c r="Q113" s="8">
        <f>SUMPRODUCT(SUMIFS(AssessedValuation[100% Other],AssessedValuation[Dist],$C113:$E113,AssessedValuation[Tif_NonTIF],$A$4))</f>
        <v>0</v>
      </c>
      <c r="R113" s="8">
        <f>SUMPRODUCT(SUMIFS(AssessedValuation[100% Gross],AssessedValuation[Dist],$C113:$E113,AssessedValuation[Tif_NonTIF],$A$4))</f>
        <v>19203323</v>
      </c>
      <c r="S113" s="8">
        <f>SUMPRODUCT(SUMIFS(AssessedValuation[100% Military Exempt],AssessedValuation[Dist],$C113:$E113,AssessedValuation[Tif_NonTIF],$A$4))</f>
        <v>0</v>
      </c>
      <c r="T113" s="8">
        <f>SUMPRODUCT(SUMIFS(AssessedValuation[100% Net],AssessedValuation[Dist],$C113:$E113,AssessedValuation[Tif_NonTIF],$A$4))</f>
        <v>19203323</v>
      </c>
      <c r="U113" s="8">
        <f>SUMPRODUCT(SUMIFS(AssessedValuation[100% Gas &amp; Elec Utilities],AssessedValuation[Dist],$C113:$E113,AssessedValuation[Tif_NonTIF],$A$4))</f>
        <v>0</v>
      </c>
      <c r="V113" s="8">
        <f t="shared" si="1"/>
        <v>19203323</v>
      </c>
    </row>
    <row r="114" spans="1:22" x14ac:dyDescent="0.25">
      <c r="A114">
        <f>'Assessed Non-TIF_Combined'!A114</f>
        <v>2024</v>
      </c>
      <c r="B114" t="str">
        <f>'Assessed Non-TIF_Combined'!B114</f>
        <v>15</v>
      </c>
      <c r="C114" t="str">
        <f>'Assessed Non-TIF_Combined'!C114</f>
        <v>2169</v>
      </c>
      <c r="D114" t="str">
        <f>'Assessed Non-TIF_Combined'!D114</f>
        <v/>
      </c>
      <c r="E114" t="str">
        <f>'Assessed Non-TIF_Combined'!E114</f>
        <v/>
      </c>
      <c r="F114" t="str">
        <f>'Assessed Non-TIF_Combined'!F114</f>
        <v>2169</v>
      </c>
      <c r="G114" t="str">
        <f>'Assessed Non-TIF_Combined'!G114</f>
        <v>Fairfield</v>
      </c>
      <c r="H114" s="8">
        <f>SUMPRODUCT(SUMIFS(AssessedValuation[100% Residential],AssessedValuation[Dist],$C114:$E114,AssessedValuation[Tif_NonTIF],$A$4))</f>
        <v>8469228</v>
      </c>
      <c r="I114" s="8">
        <f>SUMPRODUCT(SUMIFS(AssessedValuation[100% Ag Land],AssessedValuation[Dist],$C114:$E114,AssessedValuation[Tif_NonTIF],$A$4))</f>
        <v>0</v>
      </c>
      <c r="J114" s="8">
        <f>SUMPRODUCT(SUMIFS(AssessedValuation[100% Ag Building],AssessedValuation[Dist],$C114:$E114,AssessedValuation[Tif_NonTIF],$A$4))</f>
        <v>0</v>
      </c>
      <c r="K114" s="8">
        <f>SUMPRODUCT(SUMIFS(AssessedValuation[100% Commercial],AssessedValuation[Dist],$C114:$E114,AssessedValuation[Tif_NonTIF],$A$4))</f>
        <v>5568139</v>
      </c>
      <c r="L114" s="8">
        <f>SUMPRODUCT(SUMIFS(AssessedValuation[100% Industrial],AssessedValuation[Dist],$C114:$E114,AssessedValuation[Tif_NonTIF],$A$4))</f>
        <v>2422761</v>
      </c>
      <c r="M114" s="8">
        <f>SUMPRODUCT(SUMIFS(AssessedValuation[100% Reserved],AssessedValuation[Dist],$C114:$E114,AssessedValuation[Tif_NonTIF],$A$4))</f>
        <v>0</v>
      </c>
      <c r="N114" s="8">
        <f>SUMPRODUCT(SUMIFS(AssessedValuation[100% Reserved3],AssessedValuation[Dist],$C114,AssessedValuation[Tif_NonTIF],$A$4))</f>
        <v>0</v>
      </c>
      <c r="O114" s="8">
        <f>SUMPRODUCT(SUMIFS(AssessedValuation[100% Railroads],AssessedValuation[Dist],$C114:$E114,AssessedValuation[Tif_NonTIF],$A$4))</f>
        <v>0</v>
      </c>
      <c r="P114" s="8">
        <f>SUMPRODUCT(SUMIFS(AssessedValuation[100% Utilities],AssessedValuation[Dist],$C114:$E114,AssessedValuation[Tif_NonTIF],$A$4))</f>
        <v>0</v>
      </c>
      <c r="Q114" s="8">
        <f>SUMPRODUCT(SUMIFS(AssessedValuation[100% Other],AssessedValuation[Dist],$C114:$E114,AssessedValuation[Tif_NonTIF],$A$4))</f>
        <v>0</v>
      </c>
      <c r="R114" s="8">
        <f>SUMPRODUCT(SUMIFS(AssessedValuation[100% Gross],AssessedValuation[Dist],$C114:$E114,AssessedValuation[Tif_NonTIF],$A$4))</f>
        <v>16460128</v>
      </c>
      <c r="S114" s="8">
        <f>SUMPRODUCT(SUMIFS(AssessedValuation[100% Military Exempt],AssessedValuation[Dist],$C114:$E114,AssessedValuation[Tif_NonTIF],$A$4))</f>
        <v>11112</v>
      </c>
      <c r="T114" s="8">
        <f>SUMPRODUCT(SUMIFS(AssessedValuation[100% Net],AssessedValuation[Dist],$C114:$E114,AssessedValuation[Tif_NonTIF],$A$4))</f>
        <v>16449016</v>
      </c>
      <c r="U114" s="8">
        <f>SUMPRODUCT(SUMIFS(AssessedValuation[100% Gas &amp; Elec Utilities],AssessedValuation[Dist],$C114:$E114,AssessedValuation[Tif_NonTIF],$A$4))</f>
        <v>0</v>
      </c>
      <c r="V114" s="8">
        <f t="shared" si="1"/>
        <v>16449016</v>
      </c>
    </row>
    <row r="115" spans="1:22" x14ac:dyDescent="0.25">
      <c r="A115">
        <f>'Assessed Non-TIF_Combined'!A115</f>
        <v>2024</v>
      </c>
      <c r="B115" t="str">
        <f>'Assessed Non-TIF_Combined'!B115</f>
        <v>07</v>
      </c>
      <c r="C115" t="str">
        <f>'Assessed Non-TIF_Combined'!C115</f>
        <v>2295</v>
      </c>
      <c r="D115" t="str">
        <f>'Assessed Non-TIF_Combined'!D115</f>
        <v/>
      </c>
      <c r="E115" t="str">
        <f>'Assessed Non-TIF_Combined'!E115</f>
        <v/>
      </c>
      <c r="F115" t="str">
        <f>'Assessed Non-TIF_Combined'!F115</f>
        <v>2295</v>
      </c>
      <c r="G115" t="str">
        <f>'Assessed Non-TIF_Combined'!G115</f>
        <v>Forest City</v>
      </c>
      <c r="H115" s="8">
        <f>SUMPRODUCT(SUMIFS(AssessedValuation[100% Residential],AssessedValuation[Dist],$C115:$E115,AssessedValuation[Tif_NonTIF],$A$4))</f>
        <v>8382107</v>
      </c>
      <c r="I115" s="8">
        <f>SUMPRODUCT(SUMIFS(AssessedValuation[100% Ag Land],AssessedValuation[Dist],$C115:$E115,AssessedValuation[Tif_NonTIF],$A$4))</f>
        <v>0</v>
      </c>
      <c r="J115" s="8">
        <f>SUMPRODUCT(SUMIFS(AssessedValuation[100% Ag Building],AssessedValuation[Dist],$C115:$E115,AssessedValuation[Tif_NonTIF],$A$4))</f>
        <v>0</v>
      </c>
      <c r="K115" s="8">
        <f>SUMPRODUCT(SUMIFS(AssessedValuation[100% Commercial],AssessedValuation[Dist],$C115:$E115,AssessedValuation[Tif_NonTIF],$A$4))</f>
        <v>8120697</v>
      </c>
      <c r="L115" s="8">
        <f>SUMPRODUCT(SUMIFS(AssessedValuation[100% Industrial],AssessedValuation[Dist],$C115:$E115,AssessedValuation[Tif_NonTIF],$A$4))</f>
        <v>24817229</v>
      </c>
      <c r="M115" s="8">
        <f>SUMPRODUCT(SUMIFS(AssessedValuation[100% Reserved],AssessedValuation[Dist],$C115:$E115,AssessedValuation[Tif_NonTIF],$A$4))</f>
        <v>0</v>
      </c>
      <c r="N115" s="8">
        <f>SUMPRODUCT(SUMIFS(AssessedValuation[100% Reserved3],AssessedValuation[Dist],$C115,AssessedValuation[Tif_NonTIF],$A$4))</f>
        <v>0</v>
      </c>
      <c r="O115" s="8">
        <f>SUMPRODUCT(SUMIFS(AssessedValuation[100% Railroads],AssessedValuation[Dist],$C115:$E115,AssessedValuation[Tif_NonTIF],$A$4))</f>
        <v>0</v>
      </c>
      <c r="P115" s="8">
        <f>SUMPRODUCT(SUMIFS(AssessedValuation[100% Utilities],AssessedValuation[Dist],$C115:$E115,AssessedValuation[Tif_NonTIF],$A$4))</f>
        <v>0</v>
      </c>
      <c r="Q115" s="8">
        <f>SUMPRODUCT(SUMIFS(AssessedValuation[100% Other],AssessedValuation[Dist],$C115:$E115,AssessedValuation[Tif_NonTIF],$A$4))</f>
        <v>0</v>
      </c>
      <c r="R115" s="8">
        <f>SUMPRODUCT(SUMIFS(AssessedValuation[100% Gross],AssessedValuation[Dist],$C115:$E115,AssessedValuation[Tif_NonTIF],$A$4))</f>
        <v>41320033</v>
      </c>
      <c r="S115" s="8">
        <f>SUMPRODUCT(SUMIFS(AssessedValuation[100% Military Exempt],AssessedValuation[Dist],$C115:$E115,AssessedValuation[Tif_NonTIF],$A$4))</f>
        <v>0</v>
      </c>
      <c r="T115" s="8">
        <f>SUMPRODUCT(SUMIFS(AssessedValuation[100% Net],AssessedValuation[Dist],$C115:$E115,AssessedValuation[Tif_NonTIF],$A$4))</f>
        <v>41320033</v>
      </c>
      <c r="U115" s="8">
        <f>SUMPRODUCT(SUMIFS(AssessedValuation[100% Gas &amp; Elec Utilities],AssessedValuation[Dist],$C115:$E115,AssessedValuation[Tif_NonTIF],$A$4))</f>
        <v>0</v>
      </c>
      <c r="V115" s="8">
        <f t="shared" si="1"/>
        <v>41320033</v>
      </c>
    </row>
    <row r="116" spans="1:22" x14ac:dyDescent="0.25">
      <c r="A116">
        <f>'Assessed Non-TIF_Combined'!A116</f>
        <v>2024</v>
      </c>
      <c r="B116" t="str">
        <f>'Assessed Non-TIF_Combined'!B116</f>
        <v>05</v>
      </c>
      <c r="C116" t="str">
        <f>'Assessed Non-TIF_Combined'!C116</f>
        <v>2313</v>
      </c>
      <c r="D116" t="str">
        <f>'Assessed Non-TIF_Combined'!D116</f>
        <v/>
      </c>
      <c r="E116" t="str">
        <f>'Assessed Non-TIF_Combined'!E116</f>
        <v/>
      </c>
      <c r="F116" t="str">
        <f>'Assessed Non-TIF_Combined'!F116</f>
        <v>2313</v>
      </c>
      <c r="G116" t="str">
        <f>'Assessed Non-TIF_Combined'!G116</f>
        <v>Fort Dodge</v>
      </c>
      <c r="H116" s="8">
        <f>SUMPRODUCT(SUMIFS(AssessedValuation[100% Residential],AssessedValuation[Dist],$C116:$E116,AssessedValuation[Tif_NonTIF],$A$4))</f>
        <v>11028895</v>
      </c>
      <c r="I116" s="8">
        <f>SUMPRODUCT(SUMIFS(AssessedValuation[100% Ag Land],AssessedValuation[Dist],$C116:$E116,AssessedValuation[Tif_NonTIF],$A$4))</f>
        <v>124573</v>
      </c>
      <c r="J116" s="8">
        <f>SUMPRODUCT(SUMIFS(AssessedValuation[100% Ag Building],AssessedValuation[Dist],$C116:$E116,AssessedValuation[Tif_NonTIF],$A$4))</f>
        <v>0</v>
      </c>
      <c r="K116" s="8">
        <f>SUMPRODUCT(SUMIFS(AssessedValuation[100% Commercial],AssessedValuation[Dist],$C116:$E116,AssessedValuation[Tif_NonTIF],$A$4))</f>
        <v>55926063</v>
      </c>
      <c r="L116" s="8">
        <f>SUMPRODUCT(SUMIFS(AssessedValuation[100% Industrial],AssessedValuation[Dist],$C116:$E116,AssessedValuation[Tif_NonTIF],$A$4))</f>
        <v>32676676</v>
      </c>
      <c r="M116" s="8">
        <f>SUMPRODUCT(SUMIFS(AssessedValuation[100% Reserved],AssessedValuation[Dist],$C116:$E116,AssessedValuation[Tif_NonTIF],$A$4))</f>
        <v>0</v>
      </c>
      <c r="N116" s="8">
        <f>SUMPRODUCT(SUMIFS(AssessedValuation[100% Reserved3],AssessedValuation[Dist],$C116,AssessedValuation[Tif_NonTIF],$A$4))</f>
        <v>0</v>
      </c>
      <c r="O116" s="8">
        <f>SUMPRODUCT(SUMIFS(AssessedValuation[100% Railroads],AssessedValuation[Dist],$C116:$E116,AssessedValuation[Tif_NonTIF],$A$4))</f>
        <v>0</v>
      </c>
      <c r="P116" s="8">
        <f>SUMPRODUCT(SUMIFS(AssessedValuation[100% Utilities],AssessedValuation[Dist],$C116:$E116,AssessedValuation[Tif_NonTIF],$A$4))</f>
        <v>0</v>
      </c>
      <c r="Q116" s="8">
        <f>SUMPRODUCT(SUMIFS(AssessedValuation[100% Other],AssessedValuation[Dist],$C116:$E116,AssessedValuation[Tif_NonTIF],$A$4))</f>
        <v>0</v>
      </c>
      <c r="R116" s="8">
        <f>SUMPRODUCT(SUMIFS(AssessedValuation[100% Gross],AssessedValuation[Dist],$C116:$E116,AssessedValuation[Tif_NonTIF],$A$4))</f>
        <v>99756207</v>
      </c>
      <c r="S116" s="8">
        <f>SUMPRODUCT(SUMIFS(AssessedValuation[100% Military Exempt],AssessedValuation[Dist],$C116:$E116,AssessedValuation[Tif_NonTIF],$A$4))</f>
        <v>0</v>
      </c>
      <c r="T116" s="8">
        <f>SUMPRODUCT(SUMIFS(AssessedValuation[100% Net],AssessedValuation[Dist],$C116:$E116,AssessedValuation[Tif_NonTIF],$A$4))</f>
        <v>99756207</v>
      </c>
      <c r="U116" s="8">
        <f>SUMPRODUCT(SUMIFS(AssessedValuation[100% Gas &amp; Elec Utilities],AssessedValuation[Dist],$C116:$E116,AssessedValuation[Tif_NonTIF],$A$4))</f>
        <v>0</v>
      </c>
      <c r="V116" s="8">
        <f t="shared" si="1"/>
        <v>99756207</v>
      </c>
    </row>
    <row r="117" spans="1:22" x14ac:dyDescent="0.25">
      <c r="A117">
        <f>'Assessed Non-TIF_Combined'!A117</f>
        <v>2024</v>
      </c>
      <c r="B117" t="str">
        <f>'Assessed Non-TIF_Combined'!B117</f>
        <v>15</v>
      </c>
      <c r="C117" t="str">
        <f>'Assessed Non-TIF_Combined'!C117</f>
        <v>2322</v>
      </c>
      <c r="D117" t="str">
        <f>'Assessed Non-TIF_Combined'!D117</f>
        <v/>
      </c>
      <c r="E117" t="str">
        <f>'Assessed Non-TIF_Combined'!E117</f>
        <v/>
      </c>
      <c r="F117" t="str">
        <f>'Assessed Non-TIF_Combined'!F117</f>
        <v>2322</v>
      </c>
      <c r="G117" t="str">
        <f>'Assessed Non-TIF_Combined'!G117</f>
        <v>Fort Madison</v>
      </c>
      <c r="H117" s="8">
        <f>SUMPRODUCT(SUMIFS(AssessedValuation[100% Residential],AssessedValuation[Dist],$C117:$E117,AssessedValuation[Tif_NonTIF],$A$4))</f>
        <v>4043461</v>
      </c>
      <c r="I117" s="8">
        <f>SUMPRODUCT(SUMIFS(AssessedValuation[100% Ag Land],AssessedValuation[Dist],$C117:$E117,AssessedValuation[Tif_NonTIF],$A$4))</f>
        <v>0</v>
      </c>
      <c r="J117" s="8">
        <f>SUMPRODUCT(SUMIFS(AssessedValuation[100% Ag Building],AssessedValuation[Dist],$C117:$E117,AssessedValuation[Tif_NonTIF],$A$4))</f>
        <v>0</v>
      </c>
      <c r="K117" s="8">
        <f>SUMPRODUCT(SUMIFS(AssessedValuation[100% Commercial],AssessedValuation[Dist],$C117:$E117,AssessedValuation[Tif_NonTIF],$A$4))</f>
        <v>2590562</v>
      </c>
      <c r="L117" s="8">
        <f>SUMPRODUCT(SUMIFS(AssessedValuation[100% Industrial],AssessedValuation[Dist],$C117:$E117,AssessedValuation[Tif_NonTIF],$A$4))</f>
        <v>0</v>
      </c>
      <c r="M117" s="8">
        <f>SUMPRODUCT(SUMIFS(AssessedValuation[100% Reserved],AssessedValuation[Dist],$C117:$E117,AssessedValuation[Tif_NonTIF],$A$4))</f>
        <v>0</v>
      </c>
      <c r="N117" s="8">
        <f>SUMPRODUCT(SUMIFS(AssessedValuation[100% Reserved3],AssessedValuation[Dist],$C117,AssessedValuation[Tif_NonTIF],$A$4))</f>
        <v>0</v>
      </c>
      <c r="O117" s="8">
        <f>SUMPRODUCT(SUMIFS(AssessedValuation[100% Railroads],AssessedValuation[Dist],$C117:$E117,AssessedValuation[Tif_NonTIF],$A$4))</f>
        <v>0</v>
      </c>
      <c r="P117" s="8">
        <f>SUMPRODUCT(SUMIFS(AssessedValuation[100% Utilities],AssessedValuation[Dist],$C117:$E117,AssessedValuation[Tif_NonTIF],$A$4))</f>
        <v>0</v>
      </c>
      <c r="Q117" s="8">
        <f>SUMPRODUCT(SUMIFS(AssessedValuation[100% Other],AssessedValuation[Dist],$C117:$E117,AssessedValuation[Tif_NonTIF],$A$4))</f>
        <v>0</v>
      </c>
      <c r="R117" s="8">
        <f>SUMPRODUCT(SUMIFS(AssessedValuation[100% Gross],AssessedValuation[Dist],$C117:$E117,AssessedValuation[Tif_NonTIF],$A$4))</f>
        <v>6634023</v>
      </c>
      <c r="S117" s="8">
        <f>SUMPRODUCT(SUMIFS(AssessedValuation[100% Military Exempt],AssessedValuation[Dist],$C117:$E117,AssessedValuation[Tif_NonTIF],$A$4))</f>
        <v>0</v>
      </c>
      <c r="T117" s="8">
        <f>SUMPRODUCT(SUMIFS(AssessedValuation[100% Net],AssessedValuation[Dist],$C117:$E117,AssessedValuation[Tif_NonTIF],$A$4))</f>
        <v>6634023</v>
      </c>
      <c r="U117" s="8">
        <f>SUMPRODUCT(SUMIFS(AssessedValuation[100% Gas &amp; Elec Utilities],AssessedValuation[Dist],$C117:$E117,AssessedValuation[Tif_NonTIF],$A$4))</f>
        <v>0</v>
      </c>
      <c r="V117" s="8">
        <f t="shared" si="1"/>
        <v>6634023</v>
      </c>
    </row>
    <row r="118" spans="1:22" x14ac:dyDescent="0.25">
      <c r="A118">
        <f>'Assessed Non-TIF_Combined'!A118</f>
        <v>2024</v>
      </c>
      <c r="B118" t="str">
        <f>'Assessed Non-TIF_Combined'!B118</f>
        <v>13</v>
      </c>
      <c r="C118" t="str">
        <f>'Assessed Non-TIF_Combined'!C118</f>
        <v>2369</v>
      </c>
      <c r="D118" t="str">
        <f>'Assessed Non-TIF_Combined'!D118</f>
        <v/>
      </c>
      <c r="E118" t="str">
        <f>'Assessed Non-TIF_Combined'!E118</f>
        <v/>
      </c>
      <c r="F118" t="str">
        <f>'Assessed Non-TIF_Combined'!F118</f>
        <v>2369</v>
      </c>
      <c r="G118" t="str">
        <f>'Assessed Non-TIF_Combined'!G118</f>
        <v>Fremont-Mills</v>
      </c>
      <c r="H118" s="8">
        <f>SUMPRODUCT(SUMIFS(AssessedValuation[100% Residential],AssessedValuation[Dist],$C118:$E118,AssessedValuation[Tif_NonTIF],$A$4))</f>
        <v>0</v>
      </c>
      <c r="I118" s="8">
        <f>SUMPRODUCT(SUMIFS(AssessedValuation[100% Ag Land],AssessedValuation[Dist],$C118:$E118,AssessedValuation[Tif_NonTIF],$A$4))</f>
        <v>0</v>
      </c>
      <c r="J118" s="8">
        <f>SUMPRODUCT(SUMIFS(AssessedValuation[100% Ag Building],AssessedValuation[Dist],$C118:$E118,AssessedValuation[Tif_NonTIF],$A$4))</f>
        <v>0</v>
      </c>
      <c r="K118" s="8">
        <f>SUMPRODUCT(SUMIFS(AssessedValuation[100% Commercial],AssessedValuation[Dist],$C118:$E118,AssessedValuation[Tif_NonTIF],$A$4))</f>
        <v>0</v>
      </c>
      <c r="L118" s="8">
        <f>SUMPRODUCT(SUMIFS(AssessedValuation[100% Industrial],AssessedValuation[Dist],$C118:$E118,AssessedValuation[Tif_NonTIF],$A$4))</f>
        <v>0</v>
      </c>
      <c r="M118" s="8">
        <f>SUMPRODUCT(SUMIFS(AssessedValuation[100% Reserved],AssessedValuation[Dist],$C118:$E118,AssessedValuation[Tif_NonTIF],$A$4))</f>
        <v>0</v>
      </c>
      <c r="N118" s="8">
        <f>SUMPRODUCT(SUMIFS(AssessedValuation[100% Reserved3],AssessedValuation[Dist],$C118,AssessedValuation[Tif_NonTIF],$A$4))</f>
        <v>0</v>
      </c>
      <c r="O118" s="8">
        <f>SUMPRODUCT(SUMIFS(AssessedValuation[100% Railroads],AssessedValuation[Dist],$C118:$E118,AssessedValuation[Tif_NonTIF],$A$4))</f>
        <v>0</v>
      </c>
      <c r="P118" s="8">
        <f>SUMPRODUCT(SUMIFS(AssessedValuation[100% Utilities],AssessedValuation[Dist],$C118:$E118,AssessedValuation[Tif_NonTIF],$A$4))</f>
        <v>0</v>
      </c>
      <c r="Q118" s="8">
        <f>SUMPRODUCT(SUMIFS(AssessedValuation[100% Other],AssessedValuation[Dist],$C118:$E118,AssessedValuation[Tif_NonTIF],$A$4))</f>
        <v>0</v>
      </c>
      <c r="R118" s="8">
        <f>SUMPRODUCT(SUMIFS(AssessedValuation[100% Gross],AssessedValuation[Dist],$C118:$E118,AssessedValuation[Tif_NonTIF],$A$4))</f>
        <v>0</v>
      </c>
      <c r="S118" s="8">
        <f>SUMPRODUCT(SUMIFS(AssessedValuation[100% Military Exempt],AssessedValuation[Dist],$C118:$E118,AssessedValuation[Tif_NonTIF],$A$4))</f>
        <v>0</v>
      </c>
      <c r="T118" s="8">
        <f>SUMPRODUCT(SUMIFS(AssessedValuation[100% Net],AssessedValuation[Dist],$C118:$E118,AssessedValuation[Tif_NonTIF],$A$4))</f>
        <v>0</v>
      </c>
      <c r="U118" s="8">
        <f>SUMPRODUCT(SUMIFS(AssessedValuation[100% Gas &amp; Elec Utilities],AssessedValuation[Dist],$C118:$E118,AssessedValuation[Tif_NonTIF],$A$4))</f>
        <v>0</v>
      </c>
      <c r="V118" s="8">
        <f t="shared" si="1"/>
        <v>0</v>
      </c>
    </row>
    <row r="119" spans="1:22" x14ac:dyDescent="0.25">
      <c r="A119">
        <f>'Assessed Non-TIF_Combined'!A119</f>
        <v>2024</v>
      </c>
      <c r="B119" t="str">
        <f>'Assessed Non-TIF_Combined'!B119</f>
        <v>12</v>
      </c>
      <c r="C119" t="str">
        <f>'Assessed Non-TIF_Combined'!C119</f>
        <v>2376</v>
      </c>
      <c r="D119" t="str">
        <f>'Assessed Non-TIF_Combined'!D119</f>
        <v/>
      </c>
      <c r="E119" t="str">
        <f>'Assessed Non-TIF_Combined'!E119</f>
        <v/>
      </c>
      <c r="F119" t="str">
        <f>'Assessed Non-TIF_Combined'!F119</f>
        <v>2376</v>
      </c>
      <c r="G119" t="str">
        <f>'Assessed Non-TIF_Combined'!G119</f>
        <v>Galva-Holstein</v>
      </c>
      <c r="H119" s="8">
        <f>SUMPRODUCT(SUMIFS(AssessedValuation[100% Residential],AssessedValuation[Dist],$C119:$E119,AssessedValuation[Tif_NonTIF],$A$4))</f>
        <v>3920578</v>
      </c>
      <c r="I119" s="8">
        <f>SUMPRODUCT(SUMIFS(AssessedValuation[100% Ag Land],AssessedValuation[Dist],$C119:$E119,AssessedValuation[Tif_NonTIF],$A$4))</f>
        <v>0</v>
      </c>
      <c r="J119" s="8">
        <f>SUMPRODUCT(SUMIFS(AssessedValuation[100% Ag Building],AssessedValuation[Dist],$C119:$E119,AssessedValuation[Tif_NonTIF],$A$4))</f>
        <v>0</v>
      </c>
      <c r="K119" s="8">
        <f>SUMPRODUCT(SUMIFS(AssessedValuation[100% Commercial],AssessedValuation[Dist],$C119:$E119,AssessedValuation[Tif_NonTIF],$A$4))</f>
        <v>5717748</v>
      </c>
      <c r="L119" s="8">
        <f>SUMPRODUCT(SUMIFS(AssessedValuation[100% Industrial],AssessedValuation[Dist],$C119:$E119,AssessedValuation[Tif_NonTIF],$A$4))</f>
        <v>21854581</v>
      </c>
      <c r="M119" s="8">
        <f>SUMPRODUCT(SUMIFS(AssessedValuation[100% Reserved],AssessedValuation[Dist],$C119:$E119,AssessedValuation[Tif_NonTIF],$A$4))</f>
        <v>0</v>
      </c>
      <c r="N119" s="8">
        <f>SUMPRODUCT(SUMIFS(AssessedValuation[100% Reserved3],AssessedValuation[Dist],$C119,AssessedValuation[Tif_NonTIF],$A$4))</f>
        <v>0</v>
      </c>
      <c r="O119" s="8">
        <f>SUMPRODUCT(SUMIFS(AssessedValuation[100% Railroads],AssessedValuation[Dist],$C119:$E119,AssessedValuation[Tif_NonTIF],$A$4))</f>
        <v>0</v>
      </c>
      <c r="P119" s="8">
        <f>SUMPRODUCT(SUMIFS(AssessedValuation[100% Utilities],AssessedValuation[Dist],$C119:$E119,AssessedValuation[Tif_NonTIF],$A$4))</f>
        <v>0</v>
      </c>
      <c r="Q119" s="8">
        <f>SUMPRODUCT(SUMIFS(AssessedValuation[100% Other],AssessedValuation[Dist],$C119:$E119,AssessedValuation[Tif_NonTIF],$A$4))</f>
        <v>0</v>
      </c>
      <c r="R119" s="8">
        <f>SUMPRODUCT(SUMIFS(AssessedValuation[100% Gross],AssessedValuation[Dist],$C119:$E119,AssessedValuation[Tif_NonTIF],$A$4))</f>
        <v>31492907</v>
      </c>
      <c r="S119" s="8">
        <f>SUMPRODUCT(SUMIFS(AssessedValuation[100% Military Exempt],AssessedValuation[Dist],$C119:$E119,AssessedValuation[Tif_NonTIF],$A$4))</f>
        <v>0</v>
      </c>
      <c r="T119" s="8">
        <f>SUMPRODUCT(SUMIFS(AssessedValuation[100% Net],AssessedValuation[Dist],$C119:$E119,AssessedValuation[Tif_NonTIF],$A$4))</f>
        <v>31492907</v>
      </c>
      <c r="U119" s="8">
        <f>SUMPRODUCT(SUMIFS(AssessedValuation[100% Gas &amp; Elec Utilities],AssessedValuation[Dist],$C119:$E119,AssessedValuation[Tif_NonTIF],$A$4))</f>
        <v>0</v>
      </c>
      <c r="V119" s="8">
        <f t="shared" si="1"/>
        <v>31492907</v>
      </c>
    </row>
    <row r="120" spans="1:22" x14ac:dyDescent="0.25">
      <c r="A120">
        <f>'Assessed Non-TIF_Combined'!A120</f>
        <v>2024</v>
      </c>
      <c r="B120" t="str">
        <f>'Assessed Non-TIF_Combined'!B120</f>
        <v>07</v>
      </c>
      <c r="C120" t="str">
        <f>'Assessed Non-TIF_Combined'!C120</f>
        <v>2403</v>
      </c>
      <c r="D120" t="str">
        <f>'Assessed Non-TIF_Combined'!D120</f>
        <v/>
      </c>
      <c r="E120" t="str">
        <f>'Assessed Non-TIF_Combined'!E120</f>
        <v/>
      </c>
      <c r="F120" t="str">
        <f>'Assessed Non-TIF_Combined'!F120</f>
        <v>2403</v>
      </c>
      <c r="G120" t="str">
        <f>'Assessed Non-TIF_Combined'!G120</f>
        <v>Garner-Hayfield-Ventura</v>
      </c>
      <c r="H120" s="8">
        <f>SUMPRODUCT(SUMIFS(AssessedValuation[100% Residential],AssessedValuation[Dist],$C120:$E120,AssessedValuation[Tif_NonTIF],$A$4))</f>
        <v>2206862</v>
      </c>
      <c r="I120" s="8">
        <f>SUMPRODUCT(SUMIFS(AssessedValuation[100% Ag Land],AssessedValuation[Dist],$C120:$E120,AssessedValuation[Tif_NonTIF],$A$4))</f>
        <v>0</v>
      </c>
      <c r="J120" s="8">
        <f>SUMPRODUCT(SUMIFS(AssessedValuation[100% Ag Building],AssessedValuation[Dist],$C120:$E120,AssessedValuation[Tif_NonTIF],$A$4))</f>
        <v>0</v>
      </c>
      <c r="K120" s="8">
        <f>SUMPRODUCT(SUMIFS(AssessedValuation[100% Commercial],AssessedValuation[Dist],$C120:$E120,AssessedValuation[Tif_NonTIF],$A$4))</f>
        <v>9798573</v>
      </c>
      <c r="L120" s="8">
        <f>SUMPRODUCT(SUMIFS(AssessedValuation[100% Industrial],AssessedValuation[Dist],$C120:$E120,AssessedValuation[Tif_NonTIF],$A$4))</f>
        <v>5068904</v>
      </c>
      <c r="M120" s="8">
        <f>SUMPRODUCT(SUMIFS(AssessedValuation[100% Reserved],AssessedValuation[Dist],$C120:$E120,AssessedValuation[Tif_NonTIF],$A$4))</f>
        <v>0</v>
      </c>
      <c r="N120" s="8">
        <f>SUMPRODUCT(SUMIFS(AssessedValuation[100% Reserved3],AssessedValuation[Dist],$C120,AssessedValuation[Tif_NonTIF],$A$4))</f>
        <v>0</v>
      </c>
      <c r="O120" s="8">
        <f>SUMPRODUCT(SUMIFS(AssessedValuation[100% Railroads],AssessedValuation[Dist],$C120:$E120,AssessedValuation[Tif_NonTIF],$A$4))</f>
        <v>0</v>
      </c>
      <c r="P120" s="8">
        <f>SUMPRODUCT(SUMIFS(AssessedValuation[100% Utilities],AssessedValuation[Dist],$C120:$E120,AssessedValuation[Tif_NonTIF],$A$4))</f>
        <v>0</v>
      </c>
      <c r="Q120" s="8">
        <f>SUMPRODUCT(SUMIFS(AssessedValuation[100% Other],AssessedValuation[Dist],$C120:$E120,AssessedValuation[Tif_NonTIF],$A$4))</f>
        <v>0</v>
      </c>
      <c r="R120" s="8">
        <f>SUMPRODUCT(SUMIFS(AssessedValuation[100% Gross],AssessedValuation[Dist],$C120:$E120,AssessedValuation[Tif_NonTIF],$A$4))</f>
        <v>17074339</v>
      </c>
      <c r="S120" s="8">
        <f>SUMPRODUCT(SUMIFS(AssessedValuation[100% Military Exempt],AssessedValuation[Dist],$C120:$E120,AssessedValuation[Tif_NonTIF],$A$4))</f>
        <v>0</v>
      </c>
      <c r="T120" s="8">
        <f>SUMPRODUCT(SUMIFS(AssessedValuation[100% Net],AssessedValuation[Dist],$C120:$E120,AssessedValuation[Tif_NonTIF],$A$4))</f>
        <v>17074339</v>
      </c>
      <c r="U120" s="8">
        <f>SUMPRODUCT(SUMIFS(AssessedValuation[100% Gas &amp; Elec Utilities],AssessedValuation[Dist],$C120:$E120,AssessedValuation[Tif_NonTIF],$A$4))</f>
        <v>0</v>
      </c>
      <c r="V120" s="8">
        <f t="shared" si="1"/>
        <v>17074339</v>
      </c>
    </row>
    <row r="121" spans="1:22" x14ac:dyDescent="0.25">
      <c r="A121">
        <f>'Assessed Non-TIF_Combined'!A121</f>
        <v>2024</v>
      </c>
      <c r="B121" t="str">
        <f>'Assessed Non-TIF_Combined'!B121</f>
        <v>12</v>
      </c>
      <c r="C121" t="str">
        <f>'Assessed Non-TIF_Combined'!C121</f>
        <v>2457</v>
      </c>
      <c r="D121" t="str">
        <f>'Assessed Non-TIF_Combined'!D121</f>
        <v/>
      </c>
      <c r="E121" t="str">
        <f>'Assessed Non-TIF_Combined'!E121</f>
        <v/>
      </c>
      <c r="F121" t="str">
        <f>'Assessed Non-TIF_Combined'!F121</f>
        <v>2457</v>
      </c>
      <c r="G121" t="str">
        <f>'Assessed Non-TIF_Combined'!G121</f>
        <v>George-Little Rock</v>
      </c>
      <c r="H121" s="8">
        <f>SUMPRODUCT(SUMIFS(AssessedValuation[100% Residential],AssessedValuation[Dist],$C121:$E121,AssessedValuation[Tif_NonTIF],$A$4))</f>
        <v>0</v>
      </c>
      <c r="I121" s="8">
        <f>SUMPRODUCT(SUMIFS(AssessedValuation[100% Ag Land],AssessedValuation[Dist],$C121:$E121,AssessedValuation[Tif_NonTIF],$A$4))</f>
        <v>0</v>
      </c>
      <c r="J121" s="8">
        <f>SUMPRODUCT(SUMIFS(AssessedValuation[100% Ag Building],AssessedValuation[Dist],$C121:$E121,AssessedValuation[Tif_NonTIF],$A$4))</f>
        <v>0</v>
      </c>
      <c r="K121" s="8">
        <f>SUMPRODUCT(SUMIFS(AssessedValuation[100% Commercial],AssessedValuation[Dist],$C121:$E121,AssessedValuation[Tif_NonTIF],$A$4))</f>
        <v>2372754</v>
      </c>
      <c r="L121" s="8">
        <f>SUMPRODUCT(SUMIFS(AssessedValuation[100% Industrial],AssessedValuation[Dist],$C121:$E121,AssessedValuation[Tif_NonTIF],$A$4))</f>
        <v>1540987</v>
      </c>
      <c r="M121" s="8">
        <f>SUMPRODUCT(SUMIFS(AssessedValuation[100% Reserved],AssessedValuation[Dist],$C121:$E121,AssessedValuation[Tif_NonTIF],$A$4))</f>
        <v>0</v>
      </c>
      <c r="N121" s="8">
        <f>SUMPRODUCT(SUMIFS(AssessedValuation[100% Reserved3],AssessedValuation[Dist],$C121,AssessedValuation[Tif_NonTIF],$A$4))</f>
        <v>0</v>
      </c>
      <c r="O121" s="8">
        <f>SUMPRODUCT(SUMIFS(AssessedValuation[100% Railroads],AssessedValuation[Dist],$C121:$E121,AssessedValuation[Tif_NonTIF],$A$4))</f>
        <v>0</v>
      </c>
      <c r="P121" s="8">
        <f>SUMPRODUCT(SUMIFS(AssessedValuation[100% Utilities],AssessedValuation[Dist],$C121:$E121,AssessedValuation[Tif_NonTIF],$A$4))</f>
        <v>0</v>
      </c>
      <c r="Q121" s="8">
        <f>SUMPRODUCT(SUMIFS(AssessedValuation[100% Other],AssessedValuation[Dist],$C121:$E121,AssessedValuation[Tif_NonTIF],$A$4))</f>
        <v>0</v>
      </c>
      <c r="R121" s="8">
        <f>SUMPRODUCT(SUMIFS(AssessedValuation[100% Gross],AssessedValuation[Dist],$C121:$E121,AssessedValuation[Tif_NonTIF],$A$4))</f>
        <v>3913741</v>
      </c>
      <c r="S121" s="8">
        <f>SUMPRODUCT(SUMIFS(AssessedValuation[100% Military Exempt],AssessedValuation[Dist],$C121:$E121,AssessedValuation[Tif_NonTIF],$A$4))</f>
        <v>0</v>
      </c>
      <c r="T121" s="8">
        <f>SUMPRODUCT(SUMIFS(AssessedValuation[100% Net],AssessedValuation[Dist],$C121:$E121,AssessedValuation[Tif_NonTIF],$A$4))</f>
        <v>3913741</v>
      </c>
      <c r="U121" s="8">
        <f>SUMPRODUCT(SUMIFS(AssessedValuation[100% Gas &amp; Elec Utilities],AssessedValuation[Dist],$C121:$E121,AssessedValuation[Tif_NonTIF],$A$4))</f>
        <v>0</v>
      </c>
      <c r="V121" s="8">
        <f t="shared" si="1"/>
        <v>3913741</v>
      </c>
    </row>
    <row r="122" spans="1:22" x14ac:dyDescent="0.25">
      <c r="A122">
        <f>'Assessed Non-TIF_Combined'!A122</f>
        <v>2024</v>
      </c>
      <c r="B122" t="str">
        <f>'Assessed Non-TIF_Combined'!B122</f>
        <v>11</v>
      </c>
      <c r="C122" t="str">
        <f>'Assessed Non-TIF_Combined'!C122</f>
        <v>2466</v>
      </c>
      <c r="D122" t="str">
        <f>'Assessed Non-TIF_Combined'!D122</f>
        <v/>
      </c>
      <c r="E122" t="str">
        <f>'Assessed Non-TIF_Combined'!E122</f>
        <v/>
      </c>
      <c r="F122" t="str">
        <f>'Assessed Non-TIF_Combined'!F122</f>
        <v>2466</v>
      </c>
      <c r="G122" t="str">
        <f>'Assessed Non-TIF_Combined'!G122</f>
        <v>Gilbert</v>
      </c>
      <c r="H122" s="8">
        <f>SUMPRODUCT(SUMIFS(AssessedValuation[100% Residential],AssessedValuation[Dist],$C122:$E122,AssessedValuation[Tif_NonTIF],$A$4))</f>
        <v>0</v>
      </c>
      <c r="I122" s="8">
        <f>SUMPRODUCT(SUMIFS(AssessedValuation[100% Ag Land],AssessedValuation[Dist],$C122:$E122,AssessedValuation[Tif_NonTIF],$A$4))</f>
        <v>0</v>
      </c>
      <c r="J122" s="8">
        <f>SUMPRODUCT(SUMIFS(AssessedValuation[100% Ag Building],AssessedValuation[Dist],$C122:$E122,AssessedValuation[Tif_NonTIF],$A$4))</f>
        <v>0</v>
      </c>
      <c r="K122" s="8">
        <f>SUMPRODUCT(SUMIFS(AssessedValuation[100% Commercial],AssessedValuation[Dist],$C122:$E122,AssessedValuation[Tif_NonTIF],$A$4))</f>
        <v>0</v>
      </c>
      <c r="L122" s="8">
        <f>SUMPRODUCT(SUMIFS(AssessedValuation[100% Industrial],AssessedValuation[Dist],$C122:$E122,AssessedValuation[Tif_NonTIF],$A$4))</f>
        <v>0</v>
      </c>
      <c r="M122" s="8">
        <f>SUMPRODUCT(SUMIFS(AssessedValuation[100% Reserved],AssessedValuation[Dist],$C122:$E122,AssessedValuation[Tif_NonTIF],$A$4))</f>
        <v>0</v>
      </c>
      <c r="N122" s="8">
        <f>SUMPRODUCT(SUMIFS(AssessedValuation[100% Reserved3],AssessedValuation[Dist],$C122,AssessedValuation[Tif_NonTIF],$A$4))</f>
        <v>0</v>
      </c>
      <c r="O122" s="8">
        <f>SUMPRODUCT(SUMIFS(AssessedValuation[100% Railroads],AssessedValuation[Dist],$C122:$E122,AssessedValuation[Tif_NonTIF],$A$4))</f>
        <v>0</v>
      </c>
      <c r="P122" s="8">
        <f>SUMPRODUCT(SUMIFS(AssessedValuation[100% Utilities],AssessedValuation[Dist],$C122:$E122,AssessedValuation[Tif_NonTIF],$A$4))</f>
        <v>0</v>
      </c>
      <c r="Q122" s="8">
        <f>SUMPRODUCT(SUMIFS(AssessedValuation[100% Other],AssessedValuation[Dist],$C122:$E122,AssessedValuation[Tif_NonTIF],$A$4))</f>
        <v>0</v>
      </c>
      <c r="R122" s="8">
        <f>SUMPRODUCT(SUMIFS(AssessedValuation[100% Gross],AssessedValuation[Dist],$C122:$E122,AssessedValuation[Tif_NonTIF],$A$4))</f>
        <v>0</v>
      </c>
      <c r="S122" s="8">
        <f>SUMPRODUCT(SUMIFS(AssessedValuation[100% Military Exempt],AssessedValuation[Dist],$C122:$E122,AssessedValuation[Tif_NonTIF],$A$4))</f>
        <v>0</v>
      </c>
      <c r="T122" s="8">
        <f>SUMPRODUCT(SUMIFS(AssessedValuation[100% Net],AssessedValuation[Dist],$C122:$E122,AssessedValuation[Tif_NonTIF],$A$4))</f>
        <v>0</v>
      </c>
      <c r="U122" s="8">
        <f>SUMPRODUCT(SUMIFS(AssessedValuation[100% Gas &amp; Elec Utilities],AssessedValuation[Dist],$C122:$E122,AssessedValuation[Tif_NonTIF],$A$4))</f>
        <v>0</v>
      </c>
      <c r="V122" s="8">
        <f t="shared" si="1"/>
        <v>0</v>
      </c>
    </row>
    <row r="123" spans="1:22" x14ac:dyDescent="0.25">
      <c r="A123">
        <f>'Assessed Non-TIF_Combined'!A123</f>
        <v>2024</v>
      </c>
      <c r="B123" t="str">
        <f>'Assessed Non-TIF_Combined'!B123</f>
        <v>05</v>
      </c>
      <c r="C123" t="str">
        <f>'Assessed Non-TIF_Combined'!C123</f>
        <v>2493</v>
      </c>
      <c r="D123" t="str">
        <f>'Assessed Non-TIF_Combined'!D123</f>
        <v/>
      </c>
      <c r="E123" t="str">
        <f>'Assessed Non-TIF_Combined'!E123</f>
        <v/>
      </c>
      <c r="F123" t="str">
        <f>'Assessed Non-TIF_Combined'!F123</f>
        <v>2493</v>
      </c>
      <c r="G123" t="str">
        <f>'Assessed Non-TIF_Combined'!G123</f>
        <v>Gilmore City-Bradgate</v>
      </c>
      <c r="H123" s="8">
        <f>SUMPRODUCT(SUMIFS(AssessedValuation[100% Residential],AssessedValuation[Dist],$C123:$E123,AssessedValuation[Tif_NonTIF],$A$4))</f>
        <v>185563</v>
      </c>
      <c r="I123" s="8">
        <f>SUMPRODUCT(SUMIFS(AssessedValuation[100% Ag Land],AssessedValuation[Dist],$C123:$E123,AssessedValuation[Tif_NonTIF],$A$4))</f>
        <v>0</v>
      </c>
      <c r="J123" s="8">
        <f>SUMPRODUCT(SUMIFS(AssessedValuation[100% Ag Building],AssessedValuation[Dist],$C123:$E123,AssessedValuation[Tif_NonTIF],$A$4))</f>
        <v>0</v>
      </c>
      <c r="K123" s="8">
        <f>SUMPRODUCT(SUMIFS(AssessedValuation[100% Commercial],AssessedValuation[Dist],$C123:$E123,AssessedValuation[Tif_NonTIF],$A$4))</f>
        <v>978818</v>
      </c>
      <c r="L123" s="8">
        <f>SUMPRODUCT(SUMIFS(AssessedValuation[100% Industrial],AssessedValuation[Dist],$C123:$E123,AssessedValuation[Tif_NonTIF],$A$4))</f>
        <v>0</v>
      </c>
      <c r="M123" s="8">
        <f>SUMPRODUCT(SUMIFS(AssessedValuation[100% Reserved],AssessedValuation[Dist],$C123:$E123,AssessedValuation[Tif_NonTIF],$A$4))</f>
        <v>0</v>
      </c>
      <c r="N123" s="8">
        <f>SUMPRODUCT(SUMIFS(AssessedValuation[100% Reserved3],AssessedValuation[Dist],$C123,AssessedValuation[Tif_NonTIF],$A$4))</f>
        <v>0</v>
      </c>
      <c r="O123" s="8">
        <f>SUMPRODUCT(SUMIFS(AssessedValuation[100% Railroads],AssessedValuation[Dist],$C123:$E123,AssessedValuation[Tif_NonTIF],$A$4))</f>
        <v>0</v>
      </c>
      <c r="P123" s="8">
        <f>SUMPRODUCT(SUMIFS(AssessedValuation[100% Utilities],AssessedValuation[Dist],$C123:$E123,AssessedValuation[Tif_NonTIF],$A$4))</f>
        <v>0</v>
      </c>
      <c r="Q123" s="8">
        <f>SUMPRODUCT(SUMIFS(AssessedValuation[100% Other],AssessedValuation[Dist],$C123:$E123,AssessedValuation[Tif_NonTIF],$A$4))</f>
        <v>0</v>
      </c>
      <c r="R123" s="8">
        <f>SUMPRODUCT(SUMIFS(AssessedValuation[100% Gross],AssessedValuation[Dist],$C123:$E123,AssessedValuation[Tif_NonTIF],$A$4))</f>
        <v>1164381</v>
      </c>
      <c r="S123" s="8">
        <f>SUMPRODUCT(SUMIFS(AssessedValuation[100% Military Exempt],AssessedValuation[Dist],$C123:$E123,AssessedValuation[Tif_NonTIF],$A$4))</f>
        <v>0</v>
      </c>
      <c r="T123" s="8">
        <f>SUMPRODUCT(SUMIFS(AssessedValuation[100% Net],AssessedValuation[Dist],$C123:$E123,AssessedValuation[Tif_NonTIF],$A$4))</f>
        <v>1164381</v>
      </c>
      <c r="U123" s="8">
        <f>SUMPRODUCT(SUMIFS(AssessedValuation[100% Gas &amp; Elec Utilities],AssessedValuation[Dist],$C123:$E123,AssessedValuation[Tif_NonTIF],$A$4))</f>
        <v>0</v>
      </c>
      <c r="V123" s="8">
        <f t="shared" si="1"/>
        <v>1164381</v>
      </c>
    </row>
    <row r="124" spans="1:22" x14ac:dyDescent="0.25">
      <c r="A124">
        <f>'Assessed Non-TIF_Combined'!A124</f>
        <v>2024</v>
      </c>
      <c r="B124" t="str">
        <f>'Assessed Non-TIF_Combined'!B124</f>
        <v>07</v>
      </c>
      <c r="C124" t="str">
        <f>'Assessed Non-TIF_Combined'!C124</f>
        <v>2502</v>
      </c>
      <c r="D124" t="str">
        <f>'Assessed Non-TIF_Combined'!D124</f>
        <v/>
      </c>
      <c r="E124" t="str">
        <f>'Assessed Non-TIF_Combined'!E124</f>
        <v/>
      </c>
      <c r="F124" t="str">
        <f>'Assessed Non-TIF_Combined'!F124</f>
        <v>2502</v>
      </c>
      <c r="G124" t="str">
        <f>'Assessed Non-TIF_Combined'!G124</f>
        <v>Gladbrook-Reinbeck</v>
      </c>
      <c r="H124" s="8">
        <f>SUMPRODUCT(SUMIFS(AssessedValuation[100% Residential],AssessedValuation[Dist],$C124:$E124,AssessedValuation[Tif_NonTIF],$A$4))</f>
        <v>0</v>
      </c>
      <c r="I124" s="8">
        <f>SUMPRODUCT(SUMIFS(AssessedValuation[100% Ag Land],AssessedValuation[Dist],$C124:$E124,AssessedValuation[Tif_NonTIF],$A$4))</f>
        <v>0</v>
      </c>
      <c r="J124" s="8">
        <f>SUMPRODUCT(SUMIFS(AssessedValuation[100% Ag Building],AssessedValuation[Dist],$C124:$E124,AssessedValuation[Tif_NonTIF],$A$4))</f>
        <v>0</v>
      </c>
      <c r="K124" s="8">
        <f>SUMPRODUCT(SUMIFS(AssessedValuation[100% Commercial],AssessedValuation[Dist],$C124:$E124,AssessedValuation[Tif_NonTIF],$A$4))</f>
        <v>0</v>
      </c>
      <c r="L124" s="8">
        <f>SUMPRODUCT(SUMIFS(AssessedValuation[100% Industrial],AssessedValuation[Dist],$C124:$E124,AssessedValuation[Tif_NonTIF],$A$4))</f>
        <v>17840907</v>
      </c>
      <c r="M124" s="8">
        <f>SUMPRODUCT(SUMIFS(AssessedValuation[100% Reserved],AssessedValuation[Dist],$C124:$E124,AssessedValuation[Tif_NonTIF],$A$4))</f>
        <v>0</v>
      </c>
      <c r="N124" s="8">
        <f>SUMPRODUCT(SUMIFS(AssessedValuation[100% Reserved3],AssessedValuation[Dist],$C124,AssessedValuation[Tif_NonTIF],$A$4))</f>
        <v>0</v>
      </c>
      <c r="O124" s="8">
        <f>SUMPRODUCT(SUMIFS(AssessedValuation[100% Railroads],AssessedValuation[Dist],$C124:$E124,AssessedValuation[Tif_NonTIF],$A$4))</f>
        <v>0</v>
      </c>
      <c r="P124" s="8">
        <f>SUMPRODUCT(SUMIFS(AssessedValuation[100% Utilities],AssessedValuation[Dist],$C124:$E124,AssessedValuation[Tif_NonTIF],$A$4))</f>
        <v>0</v>
      </c>
      <c r="Q124" s="8">
        <f>SUMPRODUCT(SUMIFS(AssessedValuation[100% Other],AssessedValuation[Dist],$C124:$E124,AssessedValuation[Tif_NonTIF],$A$4))</f>
        <v>0</v>
      </c>
      <c r="R124" s="8">
        <f>SUMPRODUCT(SUMIFS(AssessedValuation[100% Gross],AssessedValuation[Dist],$C124:$E124,AssessedValuation[Tif_NonTIF],$A$4))</f>
        <v>17840907</v>
      </c>
      <c r="S124" s="8">
        <f>SUMPRODUCT(SUMIFS(AssessedValuation[100% Military Exempt],AssessedValuation[Dist],$C124:$E124,AssessedValuation[Tif_NonTIF],$A$4))</f>
        <v>0</v>
      </c>
      <c r="T124" s="8">
        <f>SUMPRODUCT(SUMIFS(AssessedValuation[100% Net],AssessedValuation[Dist],$C124:$E124,AssessedValuation[Tif_NonTIF],$A$4))</f>
        <v>17840907</v>
      </c>
      <c r="U124" s="8">
        <f>SUMPRODUCT(SUMIFS(AssessedValuation[100% Gas &amp; Elec Utilities],AssessedValuation[Dist],$C124:$E124,AssessedValuation[Tif_NonTIF],$A$4))</f>
        <v>0</v>
      </c>
      <c r="V124" s="8">
        <f t="shared" si="1"/>
        <v>17840907</v>
      </c>
    </row>
    <row r="125" spans="1:22" x14ac:dyDescent="0.25">
      <c r="A125">
        <f>'Assessed Non-TIF_Combined'!A125</f>
        <v>2024</v>
      </c>
      <c r="B125" t="str">
        <f>'Assessed Non-TIF_Combined'!B125</f>
        <v>13</v>
      </c>
      <c r="C125" t="str">
        <f>'Assessed Non-TIF_Combined'!C125</f>
        <v>2511</v>
      </c>
      <c r="D125" t="str">
        <f>'Assessed Non-TIF_Combined'!D125</f>
        <v/>
      </c>
      <c r="E125" t="str">
        <f>'Assessed Non-TIF_Combined'!E125</f>
        <v/>
      </c>
      <c r="F125" t="str">
        <f>'Assessed Non-TIF_Combined'!F125</f>
        <v>2511</v>
      </c>
      <c r="G125" t="str">
        <f>'Assessed Non-TIF_Combined'!G125</f>
        <v>Glenwood</v>
      </c>
      <c r="H125" s="8">
        <f>SUMPRODUCT(SUMIFS(AssessedValuation[100% Residential],AssessedValuation[Dist],$C125:$E125,AssessedValuation[Tif_NonTIF],$A$4))</f>
        <v>17331775</v>
      </c>
      <c r="I125" s="8">
        <f>SUMPRODUCT(SUMIFS(AssessedValuation[100% Ag Land],AssessedValuation[Dist],$C125:$E125,AssessedValuation[Tif_NonTIF],$A$4))</f>
        <v>2532338</v>
      </c>
      <c r="J125" s="8">
        <f>SUMPRODUCT(SUMIFS(AssessedValuation[100% Ag Building],AssessedValuation[Dist],$C125:$E125,AssessedValuation[Tif_NonTIF],$A$4))</f>
        <v>0</v>
      </c>
      <c r="K125" s="8">
        <f>SUMPRODUCT(SUMIFS(AssessedValuation[100% Commercial],AssessedValuation[Dist],$C125:$E125,AssessedValuation[Tif_NonTIF],$A$4))</f>
        <v>17251554</v>
      </c>
      <c r="L125" s="8">
        <f>SUMPRODUCT(SUMIFS(AssessedValuation[100% Industrial],AssessedValuation[Dist],$C125:$E125,AssessedValuation[Tif_NonTIF],$A$4))</f>
        <v>0</v>
      </c>
      <c r="M125" s="8">
        <f>SUMPRODUCT(SUMIFS(AssessedValuation[100% Reserved],AssessedValuation[Dist],$C125:$E125,AssessedValuation[Tif_NonTIF],$A$4))</f>
        <v>0</v>
      </c>
      <c r="N125" s="8">
        <f>SUMPRODUCT(SUMIFS(AssessedValuation[100% Reserved3],AssessedValuation[Dist],$C125,AssessedValuation[Tif_NonTIF],$A$4))</f>
        <v>0</v>
      </c>
      <c r="O125" s="8">
        <f>SUMPRODUCT(SUMIFS(AssessedValuation[100% Railroads],AssessedValuation[Dist],$C125:$E125,AssessedValuation[Tif_NonTIF],$A$4))</f>
        <v>0</v>
      </c>
      <c r="P125" s="8">
        <f>SUMPRODUCT(SUMIFS(AssessedValuation[100% Utilities],AssessedValuation[Dist],$C125:$E125,AssessedValuation[Tif_NonTIF],$A$4))</f>
        <v>0</v>
      </c>
      <c r="Q125" s="8">
        <f>SUMPRODUCT(SUMIFS(AssessedValuation[100% Other],AssessedValuation[Dist],$C125:$E125,AssessedValuation[Tif_NonTIF],$A$4))</f>
        <v>0</v>
      </c>
      <c r="R125" s="8">
        <f>SUMPRODUCT(SUMIFS(AssessedValuation[100% Gross],AssessedValuation[Dist],$C125:$E125,AssessedValuation[Tif_NonTIF],$A$4))</f>
        <v>37115667</v>
      </c>
      <c r="S125" s="8">
        <f>SUMPRODUCT(SUMIFS(AssessedValuation[100% Military Exempt],AssessedValuation[Dist],$C125:$E125,AssessedValuation[Tif_NonTIF],$A$4))</f>
        <v>0</v>
      </c>
      <c r="T125" s="8">
        <f>SUMPRODUCT(SUMIFS(AssessedValuation[100% Net],AssessedValuation[Dist],$C125:$E125,AssessedValuation[Tif_NonTIF],$A$4))</f>
        <v>37115667</v>
      </c>
      <c r="U125" s="8">
        <f>SUMPRODUCT(SUMIFS(AssessedValuation[100% Gas &amp; Elec Utilities],AssessedValuation[Dist],$C125:$E125,AssessedValuation[Tif_NonTIF],$A$4))</f>
        <v>0</v>
      </c>
      <c r="V125" s="8">
        <f t="shared" si="1"/>
        <v>37115667</v>
      </c>
    </row>
    <row r="126" spans="1:22" x14ac:dyDescent="0.25">
      <c r="A126">
        <f>'Assessed Non-TIF_Combined'!A126</f>
        <v>2024</v>
      </c>
      <c r="B126" t="str">
        <f>'Assessed Non-TIF_Combined'!B126</f>
        <v>11</v>
      </c>
      <c r="C126" t="str">
        <f>'Assessed Non-TIF_Combined'!C126</f>
        <v>2520</v>
      </c>
      <c r="D126" t="str">
        <f>'Assessed Non-TIF_Combined'!D126</f>
        <v/>
      </c>
      <c r="E126" t="str">
        <f>'Assessed Non-TIF_Combined'!E126</f>
        <v/>
      </c>
      <c r="F126" t="str">
        <f>'Assessed Non-TIF_Combined'!F126</f>
        <v>2520</v>
      </c>
      <c r="G126" t="str">
        <f>'Assessed Non-TIF_Combined'!G126</f>
        <v>Glidden-Ralston</v>
      </c>
      <c r="H126" s="8">
        <f>SUMPRODUCT(SUMIFS(AssessedValuation[100% Residential],AssessedValuation[Dist],$C126:$E126,AssessedValuation[Tif_NonTIF],$A$4))</f>
        <v>3247600</v>
      </c>
      <c r="I126" s="8">
        <f>SUMPRODUCT(SUMIFS(AssessedValuation[100% Ag Land],AssessedValuation[Dist],$C126:$E126,AssessedValuation[Tif_NonTIF],$A$4))</f>
        <v>0</v>
      </c>
      <c r="J126" s="8">
        <f>SUMPRODUCT(SUMIFS(AssessedValuation[100% Ag Building],AssessedValuation[Dist],$C126:$E126,AssessedValuation[Tif_NonTIF],$A$4))</f>
        <v>0</v>
      </c>
      <c r="K126" s="8">
        <f>SUMPRODUCT(SUMIFS(AssessedValuation[100% Commercial],AssessedValuation[Dist],$C126:$E126,AssessedValuation[Tif_NonTIF],$A$4))</f>
        <v>2014628</v>
      </c>
      <c r="L126" s="8">
        <f>SUMPRODUCT(SUMIFS(AssessedValuation[100% Industrial],AssessedValuation[Dist],$C126:$E126,AssessedValuation[Tif_NonTIF],$A$4))</f>
        <v>0</v>
      </c>
      <c r="M126" s="8">
        <f>SUMPRODUCT(SUMIFS(AssessedValuation[100% Reserved],AssessedValuation[Dist],$C126:$E126,AssessedValuation[Tif_NonTIF],$A$4))</f>
        <v>0</v>
      </c>
      <c r="N126" s="8">
        <f>SUMPRODUCT(SUMIFS(AssessedValuation[100% Reserved3],AssessedValuation[Dist],$C126,AssessedValuation[Tif_NonTIF],$A$4))</f>
        <v>0</v>
      </c>
      <c r="O126" s="8">
        <f>SUMPRODUCT(SUMIFS(AssessedValuation[100% Railroads],AssessedValuation[Dist],$C126:$E126,AssessedValuation[Tif_NonTIF],$A$4))</f>
        <v>0</v>
      </c>
      <c r="P126" s="8">
        <f>SUMPRODUCT(SUMIFS(AssessedValuation[100% Utilities],AssessedValuation[Dist],$C126:$E126,AssessedValuation[Tif_NonTIF],$A$4))</f>
        <v>0</v>
      </c>
      <c r="Q126" s="8">
        <f>SUMPRODUCT(SUMIFS(AssessedValuation[100% Other],AssessedValuation[Dist],$C126:$E126,AssessedValuation[Tif_NonTIF],$A$4))</f>
        <v>0</v>
      </c>
      <c r="R126" s="8">
        <f>SUMPRODUCT(SUMIFS(AssessedValuation[100% Gross],AssessedValuation[Dist],$C126:$E126,AssessedValuation[Tif_NonTIF],$A$4))</f>
        <v>5262228</v>
      </c>
      <c r="S126" s="8">
        <f>SUMPRODUCT(SUMIFS(AssessedValuation[100% Military Exempt],AssessedValuation[Dist],$C126:$E126,AssessedValuation[Tif_NonTIF],$A$4))</f>
        <v>0</v>
      </c>
      <c r="T126" s="8">
        <f>SUMPRODUCT(SUMIFS(AssessedValuation[100% Net],AssessedValuation[Dist],$C126:$E126,AssessedValuation[Tif_NonTIF],$A$4))</f>
        <v>5262228</v>
      </c>
      <c r="U126" s="8">
        <f>SUMPRODUCT(SUMIFS(AssessedValuation[100% Gas &amp; Elec Utilities],AssessedValuation[Dist],$C126:$E126,AssessedValuation[Tif_NonTIF],$A$4))</f>
        <v>0</v>
      </c>
      <c r="V126" s="8">
        <f t="shared" si="1"/>
        <v>5262228</v>
      </c>
    </row>
    <row r="127" spans="1:22" x14ac:dyDescent="0.25">
      <c r="A127">
        <f>'Assessed Non-TIF_Combined'!A127</f>
        <v>2024</v>
      </c>
      <c r="B127" t="str">
        <f>'Assessed Non-TIF_Combined'!B127</f>
        <v>07</v>
      </c>
      <c r="C127" t="str">
        <f>'Assessed Non-TIF_Combined'!C127</f>
        <v>2682</v>
      </c>
      <c r="D127" t="str">
        <f>'Assessed Non-TIF_Combined'!D127</f>
        <v/>
      </c>
      <c r="E127" t="str">
        <f>'Assessed Non-TIF_Combined'!E127</f>
        <v/>
      </c>
      <c r="F127" t="str">
        <f>'Assessed Non-TIF_Combined'!F127</f>
        <v>2682</v>
      </c>
      <c r="G127" t="str">
        <f>'Assessed Non-TIF_Combined'!G127</f>
        <v>GMG</v>
      </c>
      <c r="H127" s="8">
        <f>SUMPRODUCT(SUMIFS(AssessedValuation[100% Residential],AssessedValuation[Dist],$C127:$E127,AssessedValuation[Tif_NonTIF],$A$4))</f>
        <v>0</v>
      </c>
      <c r="I127" s="8">
        <f>SUMPRODUCT(SUMIFS(AssessedValuation[100% Ag Land],AssessedValuation[Dist],$C127:$E127,AssessedValuation[Tif_NonTIF],$A$4))</f>
        <v>0</v>
      </c>
      <c r="J127" s="8">
        <f>SUMPRODUCT(SUMIFS(AssessedValuation[100% Ag Building],AssessedValuation[Dist],$C127:$E127,AssessedValuation[Tif_NonTIF],$A$4))</f>
        <v>0</v>
      </c>
      <c r="K127" s="8">
        <f>SUMPRODUCT(SUMIFS(AssessedValuation[100% Commercial],AssessedValuation[Dist],$C127:$E127,AssessedValuation[Tif_NonTIF],$A$4))</f>
        <v>0</v>
      </c>
      <c r="L127" s="8">
        <f>SUMPRODUCT(SUMIFS(AssessedValuation[100% Industrial],AssessedValuation[Dist],$C127:$E127,AssessedValuation[Tif_NonTIF],$A$4))</f>
        <v>2894207</v>
      </c>
      <c r="M127" s="8">
        <f>SUMPRODUCT(SUMIFS(AssessedValuation[100% Reserved],AssessedValuation[Dist],$C127:$E127,AssessedValuation[Tif_NonTIF],$A$4))</f>
        <v>0</v>
      </c>
      <c r="N127" s="8">
        <f>SUMPRODUCT(SUMIFS(AssessedValuation[100% Reserved3],AssessedValuation[Dist],$C127,AssessedValuation[Tif_NonTIF],$A$4))</f>
        <v>0</v>
      </c>
      <c r="O127" s="8">
        <f>SUMPRODUCT(SUMIFS(AssessedValuation[100% Railroads],AssessedValuation[Dist],$C127:$E127,AssessedValuation[Tif_NonTIF],$A$4))</f>
        <v>0</v>
      </c>
      <c r="P127" s="8">
        <f>SUMPRODUCT(SUMIFS(AssessedValuation[100% Utilities],AssessedValuation[Dist],$C127:$E127,AssessedValuation[Tif_NonTIF],$A$4))</f>
        <v>0</v>
      </c>
      <c r="Q127" s="8">
        <f>SUMPRODUCT(SUMIFS(AssessedValuation[100% Other],AssessedValuation[Dist],$C127:$E127,AssessedValuation[Tif_NonTIF],$A$4))</f>
        <v>0</v>
      </c>
      <c r="R127" s="8">
        <f>SUMPRODUCT(SUMIFS(AssessedValuation[100% Gross],AssessedValuation[Dist],$C127:$E127,AssessedValuation[Tif_NonTIF],$A$4))</f>
        <v>2894207</v>
      </c>
      <c r="S127" s="8">
        <f>SUMPRODUCT(SUMIFS(AssessedValuation[100% Military Exempt],AssessedValuation[Dist],$C127:$E127,AssessedValuation[Tif_NonTIF],$A$4))</f>
        <v>0</v>
      </c>
      <c r="T127" s="8">
        <f>SUMPRODUCT(SUMIFS(AssessedValuation[100% Net],AssessedValuation[Dist],$C127:$E127,AssessedValuation[Tif_NonTIF],$A$4))</f>
        <v>2894207</v>
      </c>
      <c r="U127" s="8">
        <f>SUMPRODUCT(SUMIFS(AssessedValuation[100% Gas &amp; Elec Utilities],AssessedValuation[Dist],$C127:$E127,AssessedValuation[Tif_NonTIF],$A$4))</f>
        <v>0</v>
      </c>
      <c r="V127" s="8">
        <f t="shared" si="1"/>
        <v>2894207</v>
      </c>
    </row>
    <row r="128" spans="1:22" x14ac:dyDescent="0.25">
      <c r="A128">
        <f>'Assessed Non-TIF_Combined'!A128</f>
        <v>2024</v>
      </c>
      <c r="B128" t="str">
        <f>'Assessed Non-TIF_Combined'!B128</f>
        <v>05</v>
      </c>
      <c r="C128" t="str">
        <f>'Assessed Non-TIF_Combined'!C128</f>
        <v>2556</v>
      </c>
      <c r="D128" t="str">
        <f>'Assessed Non-TIF_Combined'!D128</f>
        <v/>
      </c>
      <c r="E128" t="str">
        <f>'Assessed Non-TIF_Combined'!E128</f>
        <v/>
      </c>
      <c r="F128" t="str">
        <f>'Assessed Non-TIF_Combined'!F128</f>
        <v>2556</v>
      </c>
      <c r="G128" t="str">
        <f>'Assessed Non-TIF_Combined'!G128</f>
        <v>Graettinger-Terril</v>
      </c>
      <c r="H128" s="8">
        <f>SUMPRODUCT(SUMIFS(AssessedValuation[100% Residential],AssessedValuation[Dist],$C128:$E128,AssessedValuation[Tif_NonTIF],$A$4))</f>
        <v>1407105</v>
      </c>
      <c r="I128" s="8">
        <f>SUMPRODUCT(SUMIFS(AssessedValuation[100% Ag Land],AssessedValuation[Dist],$C128:$E128,AssessedValuation[Tif_NonTIF],$A$4))</f>
        <v>0</v>
      </c>
      <c r="J128" s="8">
        <f>SUMPRODUCT(SUMIFS(AssessedValuation[100% Ag Building],AssessedValuation[Dist],$C128:$E128,AssessedValuation[Tif_NonTIF],$A$4))</f>
        <v>0</v>
      </c>
      <c r="K128" s="8">
        <f>SUMPRODUCT(SUMIFS(AssessedValuation[100% Commercial],AssessedValuation[Dist],$C128:$E128,AssessedValuation[Tif_NonTIF],$A$4))</f>
        <v>1084542</v>
      </c>
      <c r="L128" s="8">
        <f>SUMPRODUCT(SUMIFS(AssessedValuation[100% Industrial],AssessedValuation[Dist],$C128:$E128,AssessedValuation[Tif_NonTIF],$A$4))</f>
        <v>2064640</v>
      </c>
      <c r="M128" s="8">
        <f>SUMPRODUCT(SUMIFS(AssessedValuation[100% Reserved],AssessedValuation[Dist],$C128:$E128,AssessedValuation[Tif_NonTIF],$A$4))</f>
        <v>0</v>
      </c>
      <c r="N128" s="8">
        <f>SUMPRODUCT(SUMIFS(AssessedValuation[100% Reserved3],AssessedValuation[Dist],$C128,AssessedValuation[Tif_NonTIF],$A$4))</f>
        <v>0</v>
      </c>
      <c r="O128" s="8">
        <f>SUMPRODUCT(SUMIFS(AssessedValuation[100% Railroads],AssessedValuation[Dist],$C128:$E128,AssessedValuation[Tif_NonTIF],$A$4))</f>
        <v>0</v>
      </c>
      <c r="P128" s="8">
        <f>SUMPRODUCT(SUMIFS(AssessedValuation[100% Utilities],AssessedValuation[Dist],$C128:$E128,AssessedValuation[Tif_NonTIF],$A$4))</f>
        <v>0</v>
      </c>
      <c r="Q128" s="8">
        <f>SUMPRODUCT(SUMIFS(AssessedValuation[100% Other],AssessedValuation[Dist],$C128:$E128,AssessedValuation[Tif_NonTIF],$A$4))</f>
        <v>0</v>
      </c>
      <c r="R128" s="8">
        <f>SUMPRODUCT(SUMIFS(AssessedValuation[100% Gross],AssessedValuation[Dist],$C128:$E128,AssessedValuation[Tif_NonTIF],$A$4))</f>
        <v>4556287</v>
      </c>
      <c r="S128" s="8">
        <f>SUMPRODUCT(SUMIFS(AssessedValuation[100% Military Exempt],AssessedValuation[Dist],$C128:$E128,AssessedValuation[Tif_NonTIF],$A$4))</f>
        <v>0</v>
      </c>
      <c r="T128" s="8">
        <f>SUMPRODUCT(SUMIFS(AssessedValuation[100% Net],AssessedValuation[Dist],$C128:$E128,AssessedValuation[Tif_NonTIF],$A$4))</f>
        <v>4556287</v>
      </c>
      <c r="U128" s="8">
        <f>SUMPRODUCT(SUMIFS(AssessedValuation[100% Gas &amp; Elec Utilities],AssessedValuation[Dist],$C128:$E128,AssessedValuation[Tif_NonTIF],$A$4))</f>
        <v>0</v>
      </c>
      <c r="V128" s="8">
        <f t="shared" si="1"/>
        <v>4556287</v>
      </c>
    </row>
    <row r="129" spans="1:22" x14ac:dyDescent="0.25">
      <c r="A129">
        <f>'Assessed Non-TIF_Combined'!A129</f>
        <v>2024</v>
      </c>
      <c r="B129" t="str">
        <f>'Assessed Non-TIF_Combined'!B129</f>
        <v>05</v>
      </c>
      <c r="C129" t="str">
        <f>'Assessed Non-TIF_Combined'!C129</f>
        <v>3195</v>
      </c>
      <c r="D129" t="str">
        <f>'Assessed Non-TIF_Combined'!D129</f>
        <v/>
      </c>
      <c r="E129" t="str">
        <f>'Assessed Non-TIF_Combined'!E129</f>
        <v/>
      </c>
      <c r="F129" t="str">
        <f>'Assessed Non-TIF_Combined'!F129</f>
        <v>3195</v>
      </c>
      <c r="G129" t="str">
        <f>'Assessed Non-TIF_Combined'!G129</f>
        <v>Greene County</v>
      </c>
      <c r="H129" s="8">
        <f>SUMPRODUCT(SUMIFS(AssessedValuation[100% Residential],AssessedValuation[Dist],$C129:$E129,AssessedValuation[Tif_NonTIF],$A$4))</f>
        <v>5639252</v>
      </c>
      <c r="I129" s="8">
        <f>SUMPRODUCT(SUMIFS(AssessedValuation[100% Ag Land],AssessedValuation[Dist],$C129:$E129,AssessedValuation[Tif_NonTIF],$A$4))</f>
        <v>0</v>
      </c>
      <c r="J129" s="8">
        <f>SUMPRODUCT(SUMIFS(AssessedValuation[100% Ag Building],AssessedValuation[Dist],$C129:$E129,AssessedValuation[Tif_NonTIF],$A$4))</f>
        <v>0</v>
      </c>
      <c r="K129" s="8">
        <f>SUMPRODUCT(SUMIFS(AssessedValuation[100% Commercial],AssessedValuation[Dist],$C129:$E129,AssessedValuation[Tif_NonTIF],$A$4))</f>
        <v>23369403</v>
      </c>
      <c r="L129" s="8">
        <f>SUMPRODUCT(SUMIFS(AssessedValuation[100% Industrial],AssessedValuation[Dist],$C129:$E129,AssessedValuation[Tif_NonTIF],$A$4))</f>
        <v>52269843</v>
      </c>
      <c r="M129" s="8">
        <f>SUMPRODUCT(SUMIFS(AssessedValuation[100% Reserved],AssessedValuation[Dist],$C129:$E129,AssessedValuation[Tif_NonTIF],$A$4))</f>
        <v>0</v>
      </c>
      <c r="N129" s="8">
        <f>SUMPRODUCT(SUMIFS(AssessedValuation[100% Reserved3],AssessedValuation[Dist],$C129,AssessedValuation[Tif_NonTIF],$A$4))</f>
        <v>0</v>
      </c>
      <c r="O129" s="8">
        <f>SUMPRODUCT(SUMIFS(AssessedValuation[100% Railroads],AssessedValuation[Dist],$C129:$E129,AssessedValuation[Tif_NonTIF],$A$4))</f>
        <v>0</v>
      </c>
      <c r="P129" s="8">
        <f>SUMPRODUCT(SUMIFS(AssessedValuation[100% Utilities],AssessedValuation[Dist],$C129:$E129,AssessedValuation[Tif_NonTIF],$A$4))</f>
        <v>0</v>
      </c>
      <c r="Q129" s="8">
        <f>SUMPRODUCT(SUMIFS(AssessedValuation[100% Other],AssessedValuation[Dist],$C129:$E129,AssessedValuation[Tif_NonTIF],$A$4))</f>
        <v>0</v>
      </c>
      <c r="R129" s="8">
        <f>SUMPRODUCT(SUMIFS(AssessedValuation[100% Gross],AssessedValuation[Dist],$C129:$E129,AssessedValuation[Tif_NonTIF],$A$4))</f>
        <v>81278498</v>
      </c>
      <c r="S129" s="8">
        <f>SUMPRODUCT(SUMIFS(AssessedValuation[100% Military Exempt],AssessedValuation[Dist],$C129:$E129,AssessedValuation[Tif_NonTIF],$A$4))</f>
        <v>3704</v>
      </c>
      <c r="T129" s="8">
        <f>SUMPRODUCT(SUMIFS(AssessedValuation[100% Net],AssessedValuation[Dist],$C129:$E129,AssessedValuation[Tif_NonTIF],$A$4))</f>
        <v>81274794</v>
      </c>
      <c r="U129" s="8">
        <f>SUMPRODUCT(SUMIFS(AssessedValuation[100% Gas &amp; Elec Utilities],AssessedValuation[Dist],$C129:$E129,AssessedValuation[Tif_NonTIF],$A$4))</f>
        <v>0</v>
      </c>
      <c r="V129" s="8">
        <f t="shared" si="1"/>
        <v>81274794</v>
      </c>
    </row>
    <row r="130" spans="1:22" x14ac:dyDescent="0.25">
      <c r="A130">
        <f>'Assessed Non-TIF_Combined'!A130</f>
        <v>2024</v>
      </c>
      <c r="B130" t="str">
        <f>'Assessed Non-TIF_Combined'!B130</f>
        <v>07</v>
      </c>
      <c r="C130" t="str">
        <f>'Assessed Non-TIF_Combined'!C130</f>
        <v>2709</v>
      </c>
      <c r="D130" t="str">
        <f>'Assessed Non-TIF_Combined'!D130</f>
        <v/>
      </c>
      <c r="E130" t="str">
        <f>'Assessed Non-TIF_Combined'!E130</f>
        <v/>
      </c>
      <c r="F130" t="str">
        <f>'Assessed Non-TIF_Combined'!F130</f>
        <v>2709</v>
      </c>
      <c r="G130" t="str">
        <f>'Assessed Non-TIF_Combined'!G130</f>
        <v>Grinnell-Newburg</v>
      </c>
      <c r="H130" s="8">
        <f>SUMPRODUCT(SUMIFS(AssessedValuation[100% Residential],AssessedValuation[Dist],$C130:$E130,AssessedValuation[Tif_NonTIF],$A$4))</f>
        <v>47481961</v>
      </c>
      <c r="I130" s="8">
        <f>SUMPRODUCT(SUMIFS(AssessedValuation[100% Ag Land],AssessedValuation[Dist],$C130:$E130,AssessedValuation[Tif_NonTIF],$A$4))</f>
        <v>0</v>
      </c>
      <c r="J130" s="8">
        <f>SUMPRODUCT(SUMIFS(AssessedValuation[100% Ag Building],AssessedValuation[Dist],$C130:$E130,AssessedValuation[Tif_NonTIF],$A$4))</f>
        <v>0</v>
      </c>
      <c r="K130" s="8">
        <f>SUMPRODUCT(SUMIFS(AssessedValuation[100% Commercial],AssessedValuation[Dist],$C130:$E130,AssessedValuation[Tif_NonTIF],$A$4))</f>
        <v>30001204</v>
      </c>
      <c r="L130" s="8">
        <f>SUMPRODUCT(SUMIFS(AssessedValuation[100% Industrial],AssessedValuation[Dist],$C130:$E130,AssessedValuation[Tif_NonTIF],$A$4))</f>
        <v>9938920</v>
      </c>
      <c r="M130" s="8">
        <f>SUMPRODUCT(SUMIFS(AssessedValuation[100% Reserved],AssessedValuation[Dist],$C130:$E130,AssessedValuation[Tif_NonTIF],$A$4))</f>
        <v>0</v>
      </c>
      <c r="N130" s="8">
        <f>SUMPRODUCT(SUMIFS(AssessedValuation[100% Reserved3],AssessedValuation[Dist],$C130,AssessedValuation[Tif_NonTIF],$A$4))</f>
        <v>0</v>
      </c>
      <c r="O130" s="8">
        <f>SUMPRODUCT(SUMIFS(AssessedValuation[100% Railroads],AssessedValuation[Dist],$C130:$E130,AssessedValuation[Tif_NonTIF],$A$4))</f>
        <v>0</v>
      </c>
      <c r="P130" s="8">
        <f>SUMPRODUCT(SUMIFS(AssessedValuation[100% Utilities],AssessedValuation[Dist],$C130:$E130,AssessedValuation[Tif_NonTIF],$A$4))</f>
        <v>0</v>
      </c>
      <c r="Q130" s="8">
        <f>SUMPRODUCT(SUMIFS(AssessedValuation[100% Other],AssessedValuation[Dist],$C130:$E130,AssessedValuation[Tif_NonTIF],$A$4))</f>
        <v>0</v>
      </c>
      <c r="R130" s="8">
        <f>SUMPRODUCT(SUMIFS(AssessedValuation[100% Gross],AssessedValuation[Dist],$C130:$E130,AssessedValuation[Tif_NonTIF],$A$4))</f>
        <v>87422085</v>
      </c>
      <c r="S130" s="8">
        <f>SUMPRODUCT(SUMIFS(AssessedValuation[100% Military Exempt],AssessedValuation[Dist],$C130:$E130,AssessedValuation[Tif_NonTIF],$A$4))</f>
        <v>0</v>
      </c>
      <c r="T130" s="8">
        <f>SUMPRODUCT(SUMIFS(AssessedValuation[100% Net],AssessedValuation[Dist],$C130:$E130,AssessedValuation[Tif_NonTIF],$A$4))</f>
        <v>87422085</v>
      </c>
      <c r="U130" s="8">
        <f>SUMPRODUCT(SUMIFS(AssessedValuation[100% Gas &amp; Elec Utilities],AssessedValuation[Dist],$C130:$E130,AssessedValuation[Tif_NonTIF],$A$4))</f>
        <v>0</v>
      </c>
      <c r="V130" s="8">
        <f t="shared" si="1"/>
        <v>87422085</v>
      </c>
    </row>
    <row r="131" spans="1:22" x14ac:dyDescent="0.25">
      <c r="A131">
        <f>'Assessed Non-TIF_Combined'!A131</f>
        <v>2024</v>
      </c>
      <c r="B131" t="str">
        <f>'Assessed Non-TIF_Combined'!B131</f>
        <v>13</v>
      </c>
      <c r="C131" t="str">
        <f>'Assessed Non-TIF_Combined'!C131</f>
        <v>2718</v>
      </c>
      <c r="D131" t="str">
        <f>'Assessed Non-TIF_Combined'!D131</f>
        <v/>
      </c>
      <c r="E131" t="str">
        <f>'Assessed Non-TIF_Combined'!E131</f>
        <v/>
      </c>
      <c r="F131" t="str">
        <f>'Assessed Non-TIF_Combined'!F131</f>
        <v>2718</v>
      </c>
      <c r="G131" t="str">
        <f>'Assessed Non-TIF_Combined'!G131</f>
        <v>Griswold</v>
      </c>
      <c r="H131" s="8">
        <f>SUMPRODUCT(SUMIFS(AssessedValuation[100% Residential],AssessedValuation[Dist],$C131:$E131,AssessedValuation[Tif_NonTIF],$A$4))</f>
        <v>0</v>
      </c>
      <c r="I131" s="8">
        <f>SUMPRODUCT(SUMIFS(AssessedValuation[100% Ag Land],AssessedValuation[Dist],$C131:$E131,AssessedValuation[Tif_NonTIF],$A$4))</f>
        <v>0</v>
      </c>
      <c r="J131" s="8">
        <f>SUMPRODUCT(SUMIFS(AssessedValuation[100% Ag Building],AssessedValuation[Dist],$C131:$E131,AssessedValuation[Tif_NonTIF],$A$4))</f>
        <v>0</v>
      </c>
      <c r="K131" s="8">
        <f>SUMPRODUCT(SUMIFS(AssessedValuation[100% Commercial],AssessedValuation[Dist],$C131:$E131,AssessedValuation[Tif_NonTIF],$A$4))</f>
        <v>1283633</v>
      </c>
      <c r="L131" s="8">
        <f>SUMPRODUCT(SUMIFS(AssessedValuation[100% Industrial],AssessedValuation[Dist],$C131:$E131,AssessedValuation[Tif_NonTIF],$A$4))</f>
        <v>0</v>
      </c>
      <c r="M131" s="8">
        <f>SUMPRODUCT(SUMIFS(AssessedValuation[100% Reserved],AssessedValuation[Dist],$C131:$E131,AssessedValuation[Tif_NonTIF],$A$4))</f>
        <v>0</v>
      </c>
      <c r="N131" s="8">
        <f>SUMPRODUCT(SUMIFS(AssessedValuation[100% Reserved3],AssessedValuation[Dist],$C131,AssessedValuation[Tif_NonTIF],$A$4))</f>
        <v>0</v>
      </c>
      <c r="O131" s="8">
        <f>SUMPRODUCT(SUMIFS(AssessedValuation[100% Railroads],AssessedValuation[Dist],$C131:$E131,AssessedValuation[Tif_NonTIF],$A$4))</f>
        <v>0</v>
      </c>
      <c r="P131" s="8">
        <f>SUMPRODUCT(SUMIFS(AssessedValuation[100% Utilities],AssessedValuation[Dist],$C131:$E131,AssessedValuation[Tif_NonTIF],$A$4))</f>
        <v>0</v>
      </c>
      <c r="Q131" s="8">
        <f>SUMPRODUCT(SUMIFS(AssessedValuation[100% Other],AssessedValuation[Dist],$C131:$E131,AssessedValuation[Tif_NonTIF],$A$4))</f>
        <v>0</v>
      </c>
      <c r="R131" s="8">
        <f>SUMPRODUCT(SUMIFS(AssessedValuation[100% Gross],AssessedValuation[Dist],$C131:$E131,AssessedValuation[Tif_NonTIF],$A$4))</f>
        <v>1283633</v>
      </c>
      <c r="S131" s="8">
        <f>SUMPRODUCT(SUMIFS(AssessedValuation[100% Military Exempt],AssessedValuation[Dist],$C131:$E131,AssessedValuation[Tif_NonTIF],$A$4))</f>
        <v>0</v>
      </c>
      <c r="T131" s="8">
        <f>SUMPRODUCT(SUMIFS(AssessedValuation[100% Net],AssessedValuation[Dist],$C131:$E131,AssessedValuation[Tif_NonTIF],$A$4))</f>
        <v>1283633</v>
      </c>
      <c r="U131" s="8">
        <f>SUMPRODUCT(SUMIFS(AssessedValuation[100% Gas &amp; Elec Utilities],AssessedValuation[Dist],$C131:$E131,AssessedValuation[Tif_NonTIF],$A$4))</f>
        <v>0</v>
      </c>
      <c r="V131" s="8">
        <f t="shared" si="1"/>
        <v>1283633</v>
      </c>
    </row>
    <row r="132" spans="1:22" x14ac:dyDescent="0.25">
      <c r="A132">
        <f>'Assessed Non-TIF_Combined'!A132</f>
        <v>2024</v>
      </c>
      <c r="B132" t="str">
        <f>'Assessed Non-TIF_Combined'!B132</f>
        <v>07</v>
      </c>
      <c r="C132" t="str">
        <f>'Assessed Non-TIF_Combined'!C132</f>
        <v>2727</v>
      </c>
      <c r="D132" t="str">
        <f>'Assessed Non-TIF_Combined'!D132</f>
        <v/>
      </c>
      <c r="E132" t="str">
        <f>'Assessed Non-TIF_Combined'!E132</f>
        <v/>
      </c>
      <c r="F132" t="str">
        <f>'Assessed Non-TIF_Combined'!F132</f>
        <v>2727</v>
      </c>
      <c r="G132" t="str">
        <f>'Assessed Non-TIF_Combined'!G132</f>
        <v>Grundy Center</v>
      </c>
      <c r="H132" s="8">
        <f>SUMPRODUCT(SUMIFS(AssessedValuation[100% Residential],AssessedValuation[Dist],$C132:$E132,AssessedValuation[Tif_NonTIF],$A$4))</f>
        <v>319298</v>
      </c>
      <c r="I132" s="8">
        <f>SUMPRODUCT(SUMIFS(AssessedValuation[100% Ag Land],AssessedValuation[Dist],$C132:$E132,AssessedValuation[Tif_NonTIF],$A$4))</f>
        <v>0</v>
      </c>
      <c r="J132" s="8">
        <f>SUMPRODUCT(SUMIFS(AssessedValuation[100% Ag Building],AssessedValuation[Dist],$C132:$E132,AssessedValuation[Tif_NonTIF],$A$4))</f>
        <v>0</v>
      </c>
      <c r="K132" s="8">
        <f>SUMPRODUCT(SUMIFS(AssessedValuation[100% Commercial],AssessedValuation[Dist],$C132:$E132,AssessedValuation[Tif_NonTIF],$A$4))</f>
        <v>18867292</v>
      </c>
      <c r="L132" s="8">
        <f>SUMPRODUCT(SUMIFS(AssessedValuation[100% Industrial],AssessedValuation[Dist],$C132:$E132,AssessedValuation[Tif_NonTIF],$A$4))</f>
        <v>330430</v>
      </c>
      <c r="M132" s="8">
        <f>SUMPRODUCT(SUMIFS(AssessedValuation[100% Reserved],AssessedValuation[Dist],$C132:$E132,AssessedValuation[Tif_NonTIF],$A$4))</f>
        <v>0</v>
      </c>
      <c r="N132" s="8">
        <f>SUMPRODUCT(SUMIFS(AssessedValuation[100% Reserved3],AssessedValuation[Dist],$C132,AssessedValuation[Tif_NonTIF],$A$4))</f>
        <v>0</v>
      </c>
      <c r="O132" s="8">
        <f>SUMPRODUCT(SUMIFS(AssessedValuation[100% Railroads],AssessedValuation[Dist],$C132:$E132,AssessedValuation[Tif_NonTIF],$A$4))</f>
        <v>0</v>
      </c>
      <c r="P132" s="8">
        <f>SUMPRODUCT(SUMIFS(AssessedValuation[100% Utilities],AssessedValuation[Dist],$C132:$E132,AssessedValuation[Tif_NonTIF],$A$4))</f>
        <v>0</v>
      </c>
      <c r="Q132" s="8">
        <f>SUMPRODUCT(SUMIFS(AssessedValuation[100% Other],AssessedValuation[Dist],$C132:$E132,AssessedValuation[Tif_NonTIF],$A$4))</f>
        <v>0</v>
      </c>
      <c r="R132" s="8">
        <f>SUMPRODUCT(SUMIFS(AssessedValuation[100% Gross],AssessedValuation[Dist],$C132:$E132,AssessedValuation[Tif_NonTIF],$A$4))</f>
        <v>19517020</v>
      </c>
      <c r="S132" s="8">
        <f>SUMPRODUCT(SUMIFS(AssessedValuation[100% Military Exempt],AssessedValuation[Dist],$C132:$E132,AssessedValuation[Tif_NonTIF],$A$4))</f>
        <v>0</v>
      </c>
      <c r="T132" s="8">
        <f>SUMPRODUCT(SUMIFS(AssessedValuation[100% Net],AssessedValuation[Dist],$C132:$E132,AssessedValuation[Tif_NonTIF],$A$4))</f>
        <v>19517020</v>
      </c>
      <c r="U132" s="8">
        <f>SUMPRODUCT(SUMIFS(AssessedValuation[100% Gas &amp; Elec Utilities],AssessedValuation[Dist],$C132:$E132,AssessedValuation[Tif_NonTIF],$A$4))</f>
        <v>0</v>
      </c>
      <c r="V132" s="8">
        <f t="shared" si="1"/>
        <v>19517020</v>
      </c>
    </row>
    <row r="133" spans="1:22" x14ac:dyDescent="0.25">
      <c r="A133">
        <f>'Assessed Non-TIF_Combined'!A133</f>
        <v>2024</v>
      </c>
      <c r="B133" t="str">
        <f>'Assessed Non-TIF_Combined'!B133</f>
        <v>11</v>
      </c>
      <c r="C133" t="str">
        <f>'Assessed Non-TIF_Combined'!C133</f>
        <v>2754</v>
      </c>
      <c r="D133" t="str">
        <f>'Assessed Non-TIF_Combined'!D133</f>
        <v/>
      </c>
      <c r="E133" t="str">
        <f>'Assessed Non-TIF_Combined'!E133</f>
        <v/>
      </c>
      <c r="F133" t="str">
        <f>'Assessed Non-TIF_Combined'!F133</f>
        <v>2754</v>
      </c>
      <c r="G133" t="str">
        <f>'Assessed Non-TIF_Combined'!G133</f>
        <v>Guthrie Center</v>
      </c>
      <c r="H133" s="8">
        <f>SUMPRODUCT(SUMIFS(AssessedValuation[100% Residential],AssessedValuation[Dist],$C133:$E133,AssessedValuation[Tif_NonTIF],$A$4))</f>
        <v>584174</v>
      </c>
      <c r="I133" s="8">
        <f>SUMPRODUCT(SUMIFS(AssessedValuation[100% Ag Land],AssessedValuation[Dist],$C133:$E133,AssessedValuation[Tif_NonTIF],$A$4))</f>
        <v>102867</v>
      </c>
      <c r="J133" s="8">
        <f>SUMPRODUCT(SUMIFS(AssessedValuation[100% Ag Building],AssessedValuation[Dist],$C133:$E133,AssessedValuation[Tif_NonTIF],$A$4))</f>
        <v>0</v>
      </c>
      <c r="K133" s="8">
        <f>SUMPRODUCT(SUMIFS(AssessedValuation[100% Commercial],AssessedValuation[Dist],$C133:$E133,AssessedValuation[Tif_NonTIF],$A$4))</f>
        <v>39963</v>
      </c>
      <c r="L133" s="8">
        <f>SUMPRODUCT(SUMIFS(AssessedValuation[100% Industrial],AssessedValuation[Dist],$C133:$E133,AssessedValuation[Tif_NonTIF],$A$4))</f>
        <v>0</v>
      </c>
      <c r="M133" s="8">
        <f>SUMPRODUCT(SUMIFS(AssessedValuation[100% Reserved],AssessedValuation[Dist],$C133:$E133,AssessedValuation[Tif_NonTIF],$A$4))</f>
        <v>0</v>
      </c>
      <c r="N133" s="8">
        <f>SUMPRODUCT(SUMIFS(AssessedValuation[100% Reserved3],AssessedValuation[Dist],$C133,AssessedValuation[Tif_NonTIF],$A$4))</f>
        <v>0</v>
      </c>
      <c r="O133" s="8">
        <f>SUMPRODUCT(SUMIFS(AssessedValuation[100% Railroads],AssessedValuation[Dist],$C133:$E133,AssessedValuation[Tif_NonTIF],$A$4))</f>
        <v>0</v>
      </c>
      <c r="P133" s="8">
        <f>SUMPRODUCT(SUMIFS(AssessedValuation[100% Utilities],AssessedValuation[Dist],$C133:$E133,AssessedValuation[Tif_NonTIF],$A$4))</f>
        <v>0</v>
      </c>
      <c r="Q133" s="8">
        <f>SUMPRODUCT(SUMIFS(AssessedValuation[100% Other],AssessedValuation[Dist],$C133:$E133,AssessedValuation[Tif_NonTIF],$A$4))</f>
        <v>0</v>
      </c>
      <c r="R133" s="8">
        <f>SUMPRODUCT(SUMIFS(AssessedValuation[100% Gross],AssessedValuation[Dist],$C133:$E133,AssessedValuation[Tif_NonTIF],$A$4))</f>
        <v>727004</v>
      </c>
      <c r="S133" s="8">
        <f>SUMPRODUCT(SUMIFS(AssessedValuation[100% Military Exempt],AssessedValuation[Dist],$C133:$E133,AssessedValuation[Tif_NonTIF],$A$4))</f>
        <v>0</v>
      </c>
      <c r="T133" s="8">
        <f>SUMPRODUCT(SUMIFS(AssessedValuation[100% Net],AssessedValuation[Dist],$C133:$E133,AssessedValuation[Tif_NonTIF],$A$4))</f>
        <v>727004</v>
      </c>
      <c r="U133" s="8">
        <f>SUMPRODUCT(SUMIFS(AssessedValuation[100% Gas &amp; Elec Utilities],AssessedValuation[Dist],$C133:$E133,AssessedValuation[Tif_NonTIF],$A$4))</f>
        <v>0</v>
      </c>
      <c r="V133" s="8">
        <f t="shared" si="1"/>
        <v>727004</v>
      </c>
    </row>
    <row r="134" spans="1:22" x14ac:dyDescent="0.25">
      <c r="A134">
        <f>'Assessed Non-TIF_Combined'!A134</f>
        <v>2024</v>
      </c>
      <c r="B134" t="str">
        <f>'Assessed Non-TIF_Combined'!B134</f>
        <v>13</v>
      </c>
      <c r="C134" t="str">
        <f>'Assessed Non-TIF_Combined'!C134</f>
        <v>2772</v>
      </c>
      <c r="D134" t="str">
        <f>'Assessed Non-TIF_Combined'!D134</f>
        <v/>
      </c>
      <c r="E134" t="str">
        <f>'Assessed Non-TIF_Combined'!E134</f>
        <v/>
      </c>
      <c r="F134" t="str">
        <f>'Assessed Non-TIF_Combined'!F134</f>
        <v>2772</v>
      </c>
      <c r="G134" t="str">
        <f>'Assessed Non-TIF_Combined'!G134</f>
        <v>Hamburg</v>
      </c>
      <c r="H134" s="8">
        <f>SUMPRODUCT(SUMIFS(AssessedValuation[100% Residential],AssessedValuation[Dist],$C134:$E134,AssessedValuation[Tif_NonTIF],$A$4))</f>
        <v>0</v>
      </c>
      <c r="I134" s="8">
        <f>SUMPRODUCT(SUMIFS(AssessedValuation[100% Ag Land],AssessedValuation[Dist],$C134:$E134,AssessedValuation[Tif_NonTIF],$A$4))</f>
        <v>0</v>
      </c>
      <c r="J134" s="8">
        <f>SUMPRODUCT(SUMIFS(AssessedValuation[100% Ag Building],AssessedValuation[Dist],$C134:$E134,AssessedValuation[Tif_NonTIF],$A$4))</f>
        <v>0</v>
      </c>
      <c r="K134" s="8">
        <f>SUMPRODUCT(SUMIFS(AssessedValuation[100% Commercial],AssessedValuation[Dist],$C134:$E134,AssessedValuation[Tif_NonTIF],$A$4))</f>
        <v>0</v>
      </c>
      <c r="L134" s="8">
        <f>SUMPRODUCT(SUMIFS(AssessedValuation[100% Industrial],AssessedValuation[Dist],$C134:$E134,AssessedValuation[Tif_NonTIF],$A$4))</f>
        <v>0</v>
      </c>
      <c r="M134" s="8">
        <f>SUMPRODUCT(SUMIFS(AssessedValuation[100% Reserved],AssessedValuation[Dist],$C134:$E134,AssessedValuation[Tif_NonTIF],$A$4))</f>
        <v>0</v>
      </c>
      <c r="N134" s="8">
        <f>SUMPRODUCT(SUMIFS(AssessedValuation[100% Reserved3],AssessedValuation[Dist],$C134,AssessedValuation[Tif_NonTIF],$A$4))</f>
        <v>0</v>
      </c>
      <c r="O134" s="8">
        <f>SUMPRODUCT(SUMIFS(AssessedValuation[100% Railroads],AssessedValuation[Dist],$C134:$E134,AssessedValuation[Tif_NonTIF],$A$4))</f>
        <v>0</v>
      </c>
      <c r="P134" s="8">
        <f>SUMPRODUCT(SUMIFS(AssessedValuation[100% Utilities],AssessedValuation[Dist],$C134:$E134,AssessedValuation[Tif_NonTIF],$A$4))</f>
        <v>0</v>
      </c>
      <c r="Q134" s="8">
        <f>SUMPRODUCT(SUMIFS(AssessedValuation[100% Other],AssessedValuation[Dist],$C134:$E134,AssessedValuation[Tif_NonTIF],$A$4))</f>
        <v>0</v>
      </c>
      <c r="R134" s="8">
        <f>SUMPRODUCT(SUMIFS(AssessedValuation[100% Gross],AssessedValuation[Dist],$C134:$E134,AssessedValuation[Tif_NonTIF],$A$4))</f>
        <v>0</v>
      </c>
      <c r="S134" s="8">
        <f>SUMPRODUCT(SUMIFS(AssessedValuation[100% Military Exempt],AssessedValuation[Dist],$C134:$E134,AssessedValuation[Tif_NonTIF],$A$4))</f>
        <v>0</v>
      </c>
      <c r="T134" s="8">
        <f>SUMPRODUCT(SUMIFS(AssessedValuation[100% Net],AssessedValuation[Dist],$C134:$E134,AssessedValuation[Tif_NonTIF],$A$4))</f>
        <v>0</v>
      </c>
      <c r="U134" s="8">
        <f>SUMPRODUCT(SUMIFS(AssessedValuation[100% Gas &amp; Elec Utilities],AssessedValuation[Dist],$C134:$E134,AssessedValuation[Tif_NonTIF],$A$4))</f>
        <v>0</v>
      </c>
      <c r="V134" s="8">
        <f t="shared" si="1"/>
        <v>0</v>
      </c>
    </row>
    <row r="135" spans="1:22" x14ac:dyDescent="0.25">
      <c r="A135">
        <f>'Assessed Non-TIF_Combined'!A135</f>
        <v>2024</v>
      </c>
      <c r="B135" t="str">
        <f>'Assessed Non-TIF_Combined'!B135</f>
        <v>07</v>
      </c>
      <c r="C135" t="str">
        <f>'Assessed Non-TIF_Combined'!C135</f>
        <v>2781</v>
      </c>
      <c r="D135" t="str">
        <f>'Assessed Non-TIF_Combined'!D135</f>
        <v/>
      </c>
      <c r="E135" t="str">
        <f>'Assessed Non-TIF_Combined'!E135</f>
        <v/>
      </c>
      <c r="F135" t="str">
        <f>'Assessed Non-TIF_Combined'!F135</f>
        <v>2781</v>
      </c>
      <c r="G135" t="str">
        <f>'Assessed Non-TIF_Combined'!G135</f>
        <v>Hampton-Dumont</v>
      </c>
      <c r="H135" s="8">
        <f>SUMPRODUCT(SUMIFS(AssessedValuation[100% Residential],AssessedValuation[Dist],$C135:$E135,AssessedValuation[Tif_NonTIF],$A$4))</f>
        <v>6116972</v>
      </c>
      <c r="I135" s="8">
        <f>SUMPRODUCT(SUMIFS(AssessedValuation[100% Ag Land],AssessedValuation[Dist],$C135:$E135,AssessedValuation[Tif_NonTIF],$A$4))</f>
        <v>0</v>
      </c>
      <c r="J135" s="8">
        <f>SUMPRODUCT(SUMIFS(AssessedValuation[100% Ag Building],AssessedValuation[Dist],$C135:$E135,AssessedValuation[Tif_NonTIF],$A$4))</f>
        <v>0</v>
      </c>
      <c r="K135" s="8">
        <f>SUMPRODUCT(SUMIFS(AssessedValuation[100% Commercial],AssessedValuation[Dist],$C135:$E135,AssessedValuation[Tif_NonTIF],$A$4))</f>
        <v>689277</v>
      </c>
      <c r="L135" s="8">
        <f>SUMPRODUCT(SUMIFS(AssessedValuation[100% Industrial],AssessedValuation[Dist],$C135:$E135,AssessedValuation[Tif_NonTIF],$A$4))</f>
        <v>167514</v>
      </c>
      <c r="M135" s="8">
        <f>SUMPRODUCT(SUMIFS(AssessedValuation[100% Reserved],AssessedValuation[Dist],$C135:$E135,AssessedValuation[Tif_NonTIF],$A$4))</f>
        <v>0</v>
      </c>
      <c r="N135" s="8">
        <f>SUMPRODUCT(SUMIFS(AssessedValuation[100% Reserved3],AssessedValuation[Dist],$C135,AssessedValuation[Tif_NonTIF],$A$4))</f>
        <v>0</v>
      </c>
      <c r="O135" s="8">
        <f>SUMPRODUCT(SUMIFS(AssessedValuation[100% Railroads],AssessedValuation[Dist],$C135:$E135,AssessedValuation[Tif_NonTIF],$A$4))</f>
        <v>0</v>
      </c>
      <c r="P135" s="8">
        <f>SUMPRODUCT(SUMIFS(AssessedValuation[100% Utilities],AssessedValuation[Dist],$C135:$E135,AssessedValuation[Tif_NonTIF],$A$4))</f>
        <v>0</v>
      </c>
      <c r="Q135" s="8">
        <f>SUMPRODUCT(SUMIFS(AssessedValuation[100% Other],AssessedValuation[Dist],$C135:$E135,AssessedValuation[Tif_NonTIF],$A$4))</f>
        <v>0</v>
      </c>
      <c r="R135" s="8">
        <f>SUMPRODUCT(SUMIFS(AssessedValuation[100% Gross],AssessedValuation[Dist],$C135:$E135,AssessedValuation[Tif_NonTIF],$A$4))</f>
        <v>6973763</v>
      </c>
      <c r="S135" s="8">
        <f>SUMPRODUCT(SUMIFS(AssessedValuation[100% Military Exempt],AssessedValuation[Dist],$C135:$E135,AssessedValuation[Tif_NonTIF],$A$4))</f>
        <v>0</v>
      </c>
      <c r="T135" s="8">
        <f>SUMPRODUCT(SUMIFS(AssessedValuation[100% Net],AssessedValuation[Dist],$C135:$E135,AssessedValuation[Tif_NonTIF],$A$4))</f>
        <v>6973763</v>
      </c>
      <c r="U135" s="8">
        <f>SUMPRODUCT(SUMIFS(AssessedValuation[100% Gas &amp; Elec Utilities],AssessedValuation[Dist],$C135:$E135,AssessedValuation[Tif_NonTIF],$A$4))</f>
        <v>0</v>
      </c>
      <c r="V135" s="8">
        <f t="shared" si="1"/>
        <v>6973763</v>
      </c>
    </row>
    <row r="136" spans="1:22" x14ac:dyDescent="0.25">
      <c r="A136">
        <f>'Assessed Non-TIF_Combined'!A136</f>
        <v>2024</v>
      </c>
      <c r="B136" t="str">
        <f>'Assessed Non-TIF_Combined'!B136</f>
        <v>13</v>
      </c>
      <c r="C136" t="str">
        <f>'Assessed Non-TIF_Combined'!C136</f>
        <v>2826</v>
      </c>
      <c r="D136" t="str">
        <f>'Assessed Non-TIF_Combined'!D136</f>
        <v/>
      </c>
      <c r="E136" t="str">
        <f>'Assessed Non-TIF_Combined'!E136</f>
        <v/>
      </c>
      <c r="F136" t="str">
        <f>'Assessed Non-TIF_Combined'!F136</f>
        <v>2826</v>
      </c>
      <c r="G136" t="str">
        <f>'Assessed Non-TIF_Combined'!G136</f>
        <v>Harlan</v>
      </c>
      <c r="H136" s="8">
        <f>SUMPRODUCT(SUMIFS(AssessedValuation[100% Residential],AssessedValuation[Dist],$C136:$E136,AssessedValuation[Tif_NonTIF],$A$4))</f>
        <v>9939299</v>
      </c>
      <c r="I136" s="8">
        <f>SUMPRODUCT(SUMIFS(AssessedValuation[100% Ag Land],AssessedValuation[Dist],$C136:$E136,AssessedValuation[Tif_NonTIF],$A$4))</f>
        <v>219562</v>
      </c>
      <c r="J136" s="8">
        <f>SUMPRODUCT(SUMIFS(AssessedValuation[100% Ag Building],AssessedValuation[Dist],$C136:$E136,AssessedValuation[Tif_NonTIF],$A$4))</f>
        <v>358914</v>
      </c>
      <c r="K136" s="8">
        <f>SUMPRODUCT(SUMIFS(AssessedValuation[100% Commercial],AssessedValuation[Dist],$C136:$E136,AssessedValuation[Tif_NonTIF],$A$4))</f>
        <v>4400333</v>
      </c>
      <c r="L136" s="8">
        <f>SUMPRODUCT(SUMIFS(AssessedValuation[100% Industrial],AssessedValuation[Dist],$C136:$E136,AssessedValuation[Tif_NonTIF],$A$4))</f>
        <v>3323608</v>
      </c>
      <c r="M136" s="8">
        <f>SUMPRODUCT(SUMIFS(AssessedValuation[100% Reserved],AssessedValuation[Dist],$C136:$E136,AssessedValuation[Tif_NonTIF],$A$4))</f>
        <v>0</v>
      </c>
      <c r="N136" s="8">
        <f>SUMPRODUCT(SUMIFS(AssessedValuation[100% Reserved3],AssessedValuation[Dist],$C136,AssessedValuation[Tif_NonTIF],$A$4))</f>
        <v>0</v>
      </c>
      <c r="O136" s="8">
        <f>SUMPRODUCT(SUMIFS(AssessedValuation[100% Railroads],AssessedValuation[Dist],$C136:$E136,AssessedValuation[Tif_NonTIF],$A$4))</f>
        <v>0</v>
      </c>
      <c r="P136" s="8">
        <f>SUMPRODUCT(SUMIFS(AssessedValuation[100% Utilities],AssessedValuation[Dist],$C136:$E136,AssessedValuation[Tif_NonTIF],$A$4))</f>
        <v>0</v>
      </c>
      <c r="Q136" s="8">
        <f>SUMPRODUCT(SUMIFS(AssessedValuation[100% Other],AssessedValuation[Dist],$C136:$E136,AssessedValuation[Tif_NonTIF],$A$4))</f>
        <v>0</v>
      </c>
      <c r="R136" s="8">
        <f>SUMPRODUCT(SUMIFS(AssessedValuation[100% Gross],AssessedValuation[Dist],$C136:$E136,AssessedValuation[Tif_NonTIF],$A$4))</f>
        <v>18241716</v>
      </c>
      <c r="S136" s="8">
        <f>SUMPRODUCT(SUMIFS(AssessedValuation[100% Military Exempt],AssessedValuation[Dist],$C136:$E136,AssessedValuation[Tif_NonTIF],$A$4))</f>
        <v>11112</v>
      </c>
      <c r="T136" s="8">
        <f>SUMPRODUCT(SUMIFS(AssessedValuation[100% Net],AssessedValuation[Dist],$C136:$E136,AssessedValuation[Tif_NonTIF],$A$4))</f>
        <v>18230604</v>
      </c>
      <c r="U136" s="8">
        <f>SUMPRODUCT(SUMIFS(AssessedValuation[100% Gas &amp; Elec Utilities],AssessedValuation[Dist],$C136:$E136,AssessedValuation[Tif_NonTIF],$A$4))</f>
        <v>0</v>
      </c>
      <c r="V136" s="8">
        <f t="shared" ref="V136:V199" si="2">SUM(T136:U136)</f>
        <v>18230604</v>
      </c>
    </row>
    <row r="137" spans="1:22" x14ac:dyDescent="0.25">
      <c r="A137">
        <f>'Assessed Non-TIF_Combined'!A137</f>
        <v>2024</v>
      </c>
      <c r="B137" t="str">
        <f>'Assessed Non-TIF_Combined'!B137</f>
        <v>05</v>
      </c>
      <c r="C137" t="str">
        <f>'Assessed Non-TIF_Combined'!C137</f>
        <v>2846</v>
      </c>
      <c r="D137" t="str">
        <f>'Assessed Non-TIF_Combined'!D137</f>
        <v/>
      </c>
      <c r="E137" t="str">
        <f>'Assessed Non-TIF_Combined'!E137</f>
        <v/>
      </c>
      <c r="F137" t="str">
        <f>'Assessed Non-TIF_Combined'!F137</f>
        <v>2846</v>
      </c>
      <c r="G137" t="str">
        <f>'Assessed Non-TIF_Combined'!G137</f>
        <v>Harris-Lake Park</v>
      </c>
      <c r="H137" s="8">
        <f>SUMPRODUCT(SUMIFS(AssessedValuation[100% Residential],AssessedValuation[Dist],$C137:$E137,AssessedValuation[Tif_NonTIF],$A$4))</f>
        <v>1578076</v>
      </c>
      <c r="I137" s="8">
        <f>SUMPRODUCT(SUMIFS(AssessedValuation[100% Ag Land],AssessedValuation[Dist],$C137:$E137,AssessedValuation[Tif_NonTIF],$A$4))</f>
        <v>0</v>
      </c>
      <c r="J137" s="8">
        <f>SUMPRODUCT(SUMIFS(AssessedValuation[100% Ag Building],AssessedValuation[Dist],$C137:$E137,AssessedValuation[Tif_NonTIF],$A$4))</f>
        <v>0</v>
      </c>
      <c r="K137" s="8">
        <f>SUMPRODUCT(SUMIFS(AssessedValuation[100% Commercial],AssessedValuation[Dist],$C137:$E137,AssessedValuation[Tif_NonTIF],$A$4))</f>
        <v>0</v>
      </c>
      <c r="L137" s="8">
        <f>SUMPRODUCT(SUMIFS(AssessedValuation[100% Industrial],AssessedValuation[Dist],$C137:$E137,AssessedValuation[Tif_NonTIF],$A$4))</f>
        <v>0</v>
      </c>
      <c r="M137" s="8">
        <f>SUMPRODUCT(SUMIFS(AssessedValuation[100% Reserved],AssessedValuation[Dist],$C137:$E137,AssessedValuation[Tif_NonTIF],$A$4))</f>
        <v>0</v>
      </c>
      <c r="N137" s="8">
        <f>SUMPRODUCT(SUMIFS(AssessedValuation[100% Reserved3],AssessedValuation[Dist],$C137,AssessedValuation[Tif_NonTIF],$A$4))</f>
        <v>0</v>
      </c>
      <c r="O137" s="8">
        <f>SUMPRODUCT(SUMIFS(AssessedValuation[100% Railroads],AssessedValuation[Dist],$C137:$E137,AssessedValuation[Tif_NonTIF],$A$4))</f>
        <v>0</v>
      </c>
      <c r="P137" s="8">
        <f>SUMPRODUCT(SUMIFS(AssessedValuation[100% Utilities],AssessedValuation[Dist],$C137:$E137,AssessedValuation[Tif_NonTIF],$A$4))</f>
        <v>0</v>
      </c>
      <c r="Q137" s="8">
        <f>SUMPRODUCT(SUMIFS(AssessedValuation[100% Other],AssessedValuation[Dist],$C137:$E137,AssessedValuation[Tif_NonTIF],$A$4))</f>
        <v>0</v>
      </c>
      <c r="R137" s="8">
        <f>SUMPRODUCT(SUMIFS(AssessedValuation[100% Gross],AssessedValuation[Dist],$C137:$E137,AssessedValuation[Tif_NonTIF],$A$4))</f>
        <v>1578076</v>
      </c>
      <c r="S137" s="8">
        <f>SUMPRODUCT(SUMIFS(AssessedValuation[100% Military Exempt],AssessedValuation[Dist],$C137:$E137,AssessedValuation[Tif_NonTIF],$A$4))</f>
        <v>1852</v>
      </c>
      <c r="T137" s="8">
        <f>SUMPRODUCT(SUMIFS(AssessedValuation[100% Net],AssessedValuation[Dist],$C137:$E137,AssessedValuation[Tif_NonTIF],$A$4))</f>
        <v>1576224</v>
      </c>
      <c r="U137" s="8">
        <f>SUMPRODUCT(SUMIFS(AssessedValuation[100% Gas &amp; Elec Utilities],AssessedValuation[Dist],$C137:$E137,AssessedValuation[Tif_NonTIF],$A$4))</f>
        <v>0</v>
      </c>
      <c r="V137" s="8">
        <f t="shared" si="2"/>
        <v>1576224</v>
      </c>
    </row>
    <row r="138" spans="1:22" x14ac:dyDescent="0.25">
      <c r="A138">
        <f>'Assessed Non-TIF_Combined'!A138</f>
        <v>2024</v>
      </c>
      <c r="B138" t="str">
        <f>'Assessed Non-TIF_Combined'!B138</f>
        <v>12</v>
      </c>
      <c r="C138" t="str">
        <f>'Assessed Non-TIF_Combined'!C138</f>
        <v>2862</v>
      </c>
      <c r="D138" t="str">
        <f>'Assessed Non-TIF_Combined'!D138</f>
        <v/>
      </c>
      <c r="E138" t="str">
        <f>'Assessed Non-TIF_Combined'!E138</f>
        <v/>
      </c>
      <c r="F138" t="str">
        <f>'Assessed Non-TIF_Combined'!F138</f>
        <v>2862</v>
      </c>
      <c r="G138" t="str">
        <f>'Assessed Non-TIF_Combined'!G138</f>
        <v>Hartley-Melvin-Sanborn</v>
      </c>
      <c r="H138" s="8">
        <f>SUMPRODUCT(SUMIFS(AssessedValuation[100% Residential],AssessedValuation[Dist],$C138:$E138,AssessedValuation[Tif_NonTIF],$A$4))</f>
        <v>9837747</v>
      </c>
      <c r="I138" s="8">
        <f>SUMPRODUCT(SUMIFS(AssessedValuation[100% Ag Land],AssessedValuation[Dist],$C138:$E138,AssessedValuation[Tif_NonTIF],$A$4))</f>
        <v>10977</v>
      </c>
      <c r="J138" s="8">
        <f>SUMPRODUCT(SUMIFS(AssessedValuation[100% Ag Building],AssessedValuation[Dist],$C138:$E138,AssessedValuation[Tif_NonTIF],$A$4))</f>
        <v>3431</v>
      </c>
      <c r="K138" s="8">
        <f>SUMPRODUCT(SUMIFS(AssessedValuation[100% Commercial],AssessedValuation[Dist],$C138:$E138,AssessedValuation[Tif_NonTIF],$A$4))</f>
        <v>8710977</v>
      </c>
      <c r="L138" s="8">
        <f>SUMPRODUCT(SUMIFS(AssessedValuation[100% Industrial],AssessedValuation[Dist],$C138:$E138,AssessedValuation[Tif_NonTIF],$A$4))</f>
        <v>710603</v>
      </c>
      <c r="M138" s="8">
        <f>SUMPRODUCT(SUMIFS(AssessedValuation[100% Reserved],AssessedValuation[Dist],$C138:$E138,AssessedValuation[Tif_NonTIF],$A$4))</f>
        <v>0</v>
      </c>
      <c r="N138" s="8">
        <f>SUMPRODUCT(SUMIFS(AssessedValuation[100% Reserved3],AssessedValuation[Dist],$C138,AssessedValuation[Tif_NonTIF],$A$4))</f>
        <v>0</v>
      </c>
      <c r="O138" s="8">
        <f>SUMPRODUCT(SUMIFS(AssessedValuation[100% Railroads],AssessedValuation[Dist],$C138:$E138,AssessedValuation[Tif_NonTIF],$A$4))</f>
        <v>0</v>
      </c>
      <c r="P138" s="8">
        <f>SUMPRODUCT(SUMIFS(AssessedValuation[100% Utilities],AssessedValuation[Dist],$C138:$E138,AssessedValuation[Tif_NonTIF],$A$4))</f>
        <v>0</v>
      </c>
      <c r="Q138" s="8">
        <f>SUMPRODUCT(SUMIFS(AssessedValuation[100% Other],AssessedValuation[Dist],$C138:$E138,AssessedValuation[Tif_NonTIF],$A$4))</f>
        <v>0</v>
      </c>
      <c r="R138" s="8">
        <f>SUMPRODUCT(SUMIFS(AssessedValuation[100% Gross],AssessedValuation[Dist],$C138:$E138,AssessedValuation[Tif_NonTIF],$A$4))</f>
        <v>19273735</v>
      </c>
      <c r="S138" s="8">
        <f>SUMPRODUCT(SUMIFS(AssessedValuation[100% Military Exempt],AssessedValuation[Dist],$C138:$E138,AssessedValuation[Tif_NonTIF],$A$4))</f>
        <v>40744</v>
      </c>
      <c r="T138" s="8">
        <f>SUMPRODUCT(SUMIFS(AssessedValuation[100% Net],AssessedValuation[Dist],$C138:$E138,AssessedValuation[Tif_NonTIF],$A$4))</f>
        <v>19232991</v>
      </c>
      <c r="U138" s="8">
        <f>SUMPRODUCT(SUMIFS(AssessedValuation[100% Gas &amp; Elec Utilities],AssessedValuation[Dist],$C138:$E138,AssessedValuation[Tif_NonTIF],$A$4))</f>
        <v>0</v>
      </c>
      <c r="V138" s="8">
        <f t="shared" si="2"/>
        <v>19232991</v>
      </c>
    </row>
    <row r="139" spans="1:22" x14ac:dyDescent="0.25">
      <c r="A139">
        <f>'Assessed Non-TIF_Combined'!A139</f>
        <v>2024</v>
      </c>
      <c r="B139" t="str">
        <f>'Assessed Non-TIF_Combined'!B139</f>
        <v>10</v>
      </c>
      <c r="C139" t="str">
        <f>'Assessed Non-TIF_Combined'!C139</f>
        <v>2977</v>
      </c>
      <c r="D139" t="str">
        <f>'Assessed Non-TIF_Combined'!D139</f>
        <v/>
      </c>
      <c r="E139" t="str">
        <f>'Assessed Non-TIF_Combined'!E139</f>
        <v/>
      </c>
      <c r="F139" t="str">
        <f>'Assessed Non-TIF_Combined'!F139</f>
        <v>2977</v>
      </c>
      <c r="G139" t="str">
        <f>'Assessed Non-TIF_Combined'!G139</f>
        <v>Highland</v>
      </c>
      <c r="H139" s="8">
        <f>SUMPRODUCT(SUMIFS(AssessedValuation[100% Residential],AssessedValuation[Dist],$C139:$E139,AssessedValuation[Tif_NonTIF],$A$4))</f>
        <v>0</v>
      </c>
      <c r="I139" s="8">
        <f>SUMPRODUCT(SUMIFS(AssessedValuation[100% Ag Land],AssessedValuation[Dist],$C139:$E139,AssessedValuation[Tif_NonTIF],$A$4))</f>
        <v>0</v>
      </c>
      <c r="J139" s="8">
        <f>SUMPRODUCT(SUMIFS(AssessedValuation[100% Ag Building],AssessedValuation[Dist],$C139:$E139,AssessedValuation[Tif_NonTIF],$A$4))</f>
        <v>0</v>
      </c>
      <c r="K139" s="8">
        <f>SUMPRODUCT(SUMIFS(AssessedValuation[100% Commercial],AssessedValuation[Dist],$C139:$E139,AssessedValuation[Tif_NonTIF],$A$4))</f>
        <v>0</v>
      </c>
      <c r="L139" s="8">
        <f>SUMPRODUCT(SUMIFS(AssessedValuation[100% Industrial],AssessedValuation[Dist],$C139:$E139,AssessedValuation[Tif_NonTIF],$A$4))</f>
        <v>0</v>
      </c>
      <c r="M139" s="8">
        <f>SUMPRODUCT(SUMIFS(AssessedValuation[100% Reserved],AssessedValuation[Dist],$C139:$E139,AssessedValuation[Tif_NonTIF],$A$4))</f>
        <v>0</v>
      </c>
      <c r="N139" s="8">
        <f>SUMPRODUCT(SUMIFS(AssessedValuation[100% Reserved3],AssessedValuation[Dist],$C139,AssessedValuation[Tif_NonTIF],$A$4))</f>
        <v>0</v>
      </c>
      <c r="O139" s="8">
        <f>SUMPRODUCT(SUMIFS(AssessedValuation[100% Railroads],AssessedValuation[Dist],$C139:$E139,AssessedValuation[Tif_NonTIF],$A$4))</f>
        <v>0</v>
      </c>
      <c r="P139" s="8">
        <f>SUMPRODUCT(SUMIFS(AssessedValuation[100% Utilities],AssessedValuation[Dist],$C139:$E139,AssessedValuation[Tif_NonTIF],$A$4))</f>
        <v>0</v>
      </c>
      <c r="Q139" s="8">
        <f>SUMPRODUCT(SUMIFS(AssessedValuation[100% Other],AssessedValuation[Dist],$C139:$E139,AssessedValuation[Tif_NonTIF],$A$4))</f>
        <v>0</v>
      </c>
      <c r="R139" s="8">
        <f>SUMPRODUCT(SUMIFS(AssessedValuation[100% Gross],AssessedValuation[Dist],$C139:$E139,AssessedValuation[Tif_NonTIF],$A$4))</f>
        <v>0</v>
      </c>
      <c r="S139" s="8">
        <f>SUMPRODUCT(SUMIFS(AssessedValuation[100% Military Exempt],AssessedValuation[Dist],$C139:$E139,AssessedValuation[Tif_NonTIF],$A$4))</f>
        <v>0</v>
      </c>
      <c r="T139" s="8">
        <f>SUMPRODUCT(SUMIFS(AssessedValuation[100% Net],AssessedValuation[Dist],$C139:$E139,AssessedValuation[Tif_NonTIF],$A$4))</f>
        <v>0</v>
      </c>
      <c r="U139" s="8">
        <f>SUMPRODUCT(SUMIFS(AssessedValuation[100% Gas &amp; Elec Utilities],AssessedValuation[Dist],$C139:$E139,AssessedValuation[Tif_NonTIF],$A$4))</f>
        <v>0</v>
      </c>
      <c r="V139" s="8">
        <f t="shared" si="2"/>
        <v>0</v>
      </c>
    </row>
    <row r="140" spans="1:22" x14ac:dyDescent="0.25">
      <c r="A140">
        <f>'Assessed Non-TIF_Combined'!A140</f>
        <v>2024</v>
      </c>
      <c r="B140" t="str">
        <f>'Assessed Non-TIF_Combined'!B140</f>
        <v>12</v>
      </c>
      <c r="C140" t="str">
        <f>'Assessed Non-TIF_Combined'!C140</f>
        <v>2988</v>
      </c>
      <c r="D140" t="str">
        <f>'Assessed Non-TIF_Combined'!D140</f>
        <v/>
      </c>
      <c r="E140" t="str">
        <f>'Assessed Non-TIF_Combined'!E140</f>
        <v/>
      </c>
      <c r="F140" t="str">
        <f>'Assessed Non-TIF_Combined'!F140</f>
        <v>2988</v>
      </c>
      <c r="G140" t="str">
        <f>'Assessed Non-TIF_Combined'!G140</f>
        <v>Hinton</v>
      </c>
      <c r="H140" s="8">
        <f>SUMPRODUCT(SUMIFS(AssessedValuation[100% Residential],AssessedValuation[Dist],$C140:$E140,AssessedValuation[Tif_NonTIF],$A$4))</f>
        <v>20427248</v>
      </c>
      <c r="I140" s="8">
        <f>SUMPRODUCT(SUMIFS(AssessedValuation[100% Ag Land],AssessedValuation[Dist],$C140:$E140,AssessedValuation[Tif_NonTIF],$A$4))</f>
        <v>0</v>
      </c>
      <c r="J140" s="8">
        <f>SUMPRODUCT(SUMIFS(AssessedValuation[100% Ag Building],AssessedValuation[Dist],$C140:$E140,AssessedValuation[Tif_NonTIF],$A$4))</f>
        <v>0</v>
      </c>
      <c r="K140" s="8">
        <f>SUMPRODUCT(SUMIFS(AssessedValuation[100% Commercial],AssessedValuation[Dist],$C140:$E140,AssessedValuation[Tif_NonTIF],$A$4))</f>
        <v>0</v>
      </c>
      <c r="L140" s="8">
        <f>SUMPRODUCT(SUMIFS(AssessedValuation[100% Industrial],AssessedValuation[Dist],$C140:$E140,AssessedValuation[Tif_NonTIF],$A$4))</f>
        <v>0</v>
      </c>
      <c r="M140" s="8">
        <f>SUMPRODUCT(SUMIFS(AssessedValuation[100% Reserved],AssessedValuation[Dist],$C140:$E140,AssessedValuation[Tif_NonTIF],$A$4))</f>
        <v>0</v>
      </c>
      <c r="N140" s="8">
        <f>SUMPRODUCT(SUMIFS(AssessedValuation[100% Reserved3],AssessedValuation[Dist],$C140,AssessedValuation[Tif_NonTIF],$A$4))</f>
        <v>0</v>
      </c>
      <c r="O140" s="8">
        <f>SUMPRODUCT(SUMIFS(AssessedValuation[100% Railroads],AssessedValuation[Dist],$C140:$E140,AssessedValuation[Tif_NonTIF],$A$4))</f>
        <v>0</v>
      </c>
      <c r="P140" s="8">
        <f>SUMPRODUCT(SUMIFS(AssessedValuation[100% Utilities],AssessedValuation[Dist],$C140:$E140,AssessedValuation[Tif_NonTIF],$A$4))</f>
        <v>0</v>
      </c>
      <c r="Q140" s="8">
        <f>SUMPRODUCT(SUMIFS(AssessedValuation[100% Other],AssessedValuation[Dist],$C140:$E140,AssessedValuation[Tif_NonTIF],$A$4))</f>
        <v>0</v>
      </c>
      <c r="R140" s="8">
        <f>SUMPRODUCT(SUMIFS(AssessedValuation[100% Gross],AssessedValuation[Dist],$C140:$E140,AssessedValuation[Tif_NonTIF],$A$4))</f>
        <v>20427248</v>
      </c>
      <c r="S140" s="8">
        <f>SUMPRODUCT(SUMIFS(AssessedValuation[100% Military Exempt],AssessedValuation[Dist],$C140:$E140,AssessedValuation[Tif_NonTIF],$A$4))</f>
        <v>0</v>
      </c>
      <c r="T140" s="8">
        <f>SUMPRODUCT(SUMIFS(AssessedValuation[100% Net],AssessedValuation[Dist],$C140:$E140,AssessedValuation[Tif_NonTIF],$A$4))</f>
        <v>20427248</v>
      </c>
      <c r="U140" s="8">
        <f>SUMPRODUCT(SUMIFS(AssessedValuation[100% Gas &amp; Elec Utilities],AssessedValuation[Dist],$C140:$E140,AssessedValuation[Tif_NonTIF],$A$4))</f>
        <v>0</v>
      </c>
      <c r="V140" s="8">
        <f t="shared" si="2"/>
        <v>20427248</v>
      </c>
    </row>
    <row r="141" spans="1:22" x14ac:dyDescent="0.25">
      <c r="A141">
        <f>'Assessed Non-TIF_Combined'!A141</f>
        <v>2024</v>
      </c>
      <c r="B141" t="str">
        <f>'Assessed Non-TIF_Combined'!B141</f>
        <v>10</v>
      </c>
      <c r="C141" t="str">
        <f>'Assessed Non-TIF_Combined'!C141</f>
        <v>2766</v>
      </c>
      <c r="D141" t="str">
        <f>'Assessed Non-TIF_Combined'!D141</f>
        <v/>
      </c>
      <c r="E141" t="str">
        <f>'Assessed Non-TIF_Combined'!E141</f>
        <v/>
      </c>
      <c r="F141" t="str">
        <f>'Assessed Non-TIF_Combined'!F141</f>
        <v>2766</v>
      </c>
      <c r="G141" t="str">
        <f>'Assessed Non-TIF_Combined'!G141</f>
        <v>HLV</v>
      </c>
      <c r="H141" s="8">
        <f>SUMPRODUCT(SUMIFS(AssessedValuation[100% Residential],AssessedValuation[Dist],$C141:$E141,AssessedValuation[Tif_NonTIF],$A$4))</f>
        <v>0</v>
      </c>
      <c r="I141" s="8">
        <f>SUMPRODUCT(SUMIFS(AssessedValuation[100% Ag Land],AssessedValuation[Dist],$C141:$E141,AssessedValuation[Tif_NonTIF],$A$4))</f>
        <v>0</v>
      </c>
      <c r="J141" s="8">
        <f>SUMPRODUCT(SUMIFS(AssessedValuation[100% Ag Building],AssessedValuation[Dist],$C141:$E141,AssessedValuation[Tif_NonTIF],$A$4))</f>
        <v>0</v>
      </c>
      <c r="K141" s="8">
        <f>SUMPRODUCT(SUMIFS(AssessedValuation[100% Commercial],AssessedValuation[Dist],$C141:$E141,AssessedValuation[Tif_NonTIF],$A$4))</f>
        <v>0</v>
      </c>
      <c r="L141" s="8">
        <f>SUMPRODUCT(SUMIFS(AssessedValuation[100% Industrial],AssessedValuation[Dist],$C141:$E141,AssessedValuation[Tif_NonTIF],$A$4))</f>
        <v>122095</v>
      </c>
      <c r="M141" s="8">
        <f>SUMPRODUCT(SUMIFS(AssessedValuation[100% Reserved],AssessedValuation[Dist],$C141:$E141,AssessedValuation[Tif_NonTIF],$A$4))</f>
        <v>0</v>
      </c>
      <c r="N141" s="8">
        <f>SUMPRODUCT(SUMIFS(AssessedValuation[100% Reserved3],AssessedValuation[Dist],$C141,AssessedValuation[Tif_NonTIF],$A$4))</f>
        <v>0</v>
      </c>
      <c r="O141" s="8">
        <f>SUMPRODUCT(SUMIFS(AssessedValuation[100% Railroads],AssessedValuation[Dist],$C141:$E141,AssessedValuation[Tif_NonTIF],$A$4))</f>
        <v>0</v>
      </c>
      <c r="P141" s="8">
        <f>SUMPRODUCT(SUMIFS(AssessedValuation[100% Utilities],AssessedValuation[Dist],$C141:$E141,AssessedValuation[Tif_NonTIF],$A$4))</f>
        <v>0</v>
      </c>
      <c r="Q141" s="8">
        <f>SUMPRODUCT(SUMIFS(AssessedValuation[100% Other],AssessedValuation[Dist],$C141:$E141,AssessedValuation[Tif_NonTIF],$A$4))</f>
        <v>0</v>
      </c>
      <c r="R141" s="8">
        <f>SUMPRODUCT(SUMIFS(AssessedValuation[100% Gross],AssessedValuation[Dist],$C141:$E141,AssessedValuation[Tif_NonTIF],$A$4))</f>
        <v>122095</v>
      </c>
      <c r="S141" s="8">
        <f>SUMPRODUCT(SUMIFS(AssessedValuation[100% Military Exempt],AssessedValuation[Dist],$C141:$E141,AssessedValuation[Tif_NonTIF],$A$4))</f>
        <v>0</v>
      </c>
      <c r="T141" s="8">
        <f>SUMPRODUCT(SUMIFS(AssessedValuation[100% Net],AssessedValuation[Dist],$C141:$E141,AssessedValuation[Tif_NonTIF],$A$4))</f>
        <v>122095</v>
      </c>
      <c r="U141" s="8">
        <f>SUMPRODUCT(SUMIFS(AssessedValuation[100% Gas &amp; Elec Utilities],AssessedValuation[Dist],$C141:$E141,AssessedValuation[Tif_NonTIF],$A$4))</f>
        <v>0</v>
      </c>
      <c r="V141" s="8">
        <f t="shared" si="2"/>
        <v>122095</v>
      </c>
    </row>
    <row r="142" spans="1:22" x14ac:dyDescent="0.25">
      <c r="A142">
        <f>'Assessed Non-TIF_Combined'!A142</f>
        <v>2024</v>
      </c>
      <c r="B142" t="str">
        <f>'Assessed Non-TIF_Combined'!B142</f>
        <v>01</v>
      </c>
      <c r="C142" t="str">
        <f>'Assessed Non-TIF_Combined'!C142</f>
        <v>3029</v>
      </c>
      <c r="D142" t="str">
        <f>'Assessed Non-TIF_Combined'!D142</f>
        <v/>
      </c>
      <c r="E142" t="str">
        <f>'Assessed Non-TIF_Combined'!E142</f>
        <v/>
      </c>
      <c r="F142" t="str">
        <f>'Assessed Non-TIF_Combined'!F142</f>
        <v>3029</v>
      </c>
      <c r="G142" t="str">
        <f>'Assessed Non-TIF_Combined'!G142</f>
        <v>Howard-Winneshiek</v>
      </c>
      <c r="H142" s="8">
        <f>SUMPRODUCT(SUMIFS(AssessedValuation[100% Residential],AssessedValuation[Dist],$C142:$E142,AssessedValuation[Tif_NonTIF],$A$4))</f>
        <v>3677030</v>
      </c>
      <c r="I142" s="8">
        <f>SUMPRODUCT(SUMIFS(AssessedValuation[100% Ag Land],AssessedValuation[Dist],$C142:$E142,AssessedValuation[Tif_NonTIF],$A$4))</f>
        <v>0</v>
      </c>
      <c r="J142" s="8">
        <f>SUMPRODUCT(SUMIFS(AssessedValuation[100% Ag Building],AssessedValuation[Dist],$C142:$E142,AssessedValuation[Tif_NonTIF],$A$4))</f>
        <v>0</v>
      </c>
      <c r="K142" s="8">
        <f>SUMPRODUCT(SUMIFS(AssessedValuation[100% Commercial],AssessedValuation[Dist],$C142:$E142,AssessedValuation[Tif_NonTIF],$A$4))</f>
        <v>2186480</v>
      </c>
      <c r="L142" s="8">
        <f>SUMPRODUCT(SUMIFS(AssessedValuation[100% Industrial],AssessedValuation[Dist],$C142:$E142,AssessedValuation[Tif_NonTIF],$A$4))</f>
        <v>0</v>
      </c>
      <c r="M142" s="8">
        <f>SUMPRODUCT(SUMIFS(AssessedValuation[100% Reserved],AssessedValuation[Dist],$C142:$E142,AssessedValuation[Tif_NonTIF],$A$4))</f>
        <v>0</v>
      </c>
      <c r="N142" s="8">
        <f>SUMPRODUCT(SUMIFS(AssessedValuation[100% Reserved3],AssessedValuation[Dist],$C142,AssessedValuation[Tif_NonTIF],$A$4))</f>
        <v>0</v>
      </c>
      <c r="O142" s="8">
        <f>SUMPRODUCT(SUMIFS(AssessedValuation[100% Railroads],AssessedValuation[Dist],$C142:$E142,AssessedValuation[Tif_NonTIF],$A$4))</f>
        <v>0</v>
      </c>
      <c r="P142" s="8">
        <f>SUMPRODUCT(SUMIFS(AssessedValuation[100% Utilities],AssessedValuation[Dist],$C142:$E142,AssessedValuation[Tif_NonTIF],$A$4))</f>
        <v>0</v>
      </c>
      <c r="Q142" s="8">
        <f>SUMPRODUCT(SUMIFS(AssessedValuation[100% Other],AssessedValuation[Dist],$C142:$E142,AssessedValuation[Tif_NonTIF],$A$4))</f>
        <v>0</v>
      </c>
      <c r="R142" s="8">
        <f>SUMPRODUCT(SUMIFS(AssessedValuation[100% Gross],AssessedValuation[Dist],$C142:$E142,AssessedValuation[Tif_NonTIF],$A$4))</f>
        <v>5863510</v>
      </c>
      <c r="S142" s="8">
        <f>SUMPRODUCT(SUMIFS(AssessedValuation[100% Military Exempt],AssessedValuation[Dist],$C142:$E142,AssessedValuation[Tif_NonTIF],$A$4))</f>
        <v>0</v>
      </c>
      <c r="T142" s="8">
        <f>SUMPRODUCT(SUMIFS(AssessedValuation[100% Net],AssessedValuation[Dist],$C142:$E142,AssessedValuation[Tif_NonTIF],$A$4))</f>
        <v>5863510</v>
      </c>
      <c r="U142" s="8">
        <f>SUMPRODUCT(SUMIFS(AssessedValuation[100% Gas &amp; Elec Utilities],AssessedValuation[Dist],$C142:$E142,AssessedValuation[Tif_NonTIF],$A$4))</f>
        <v>0</v>
      </c>
      <c r="V142" s="8">
        <f t="shared" si="2"/>
        <v>5863510</v>
      </c>
    </row>
    <row r="143" spans="1:22" x14ac:dyDescent="0.25">
      <c r="A143">
        <f>'Assessed Non-TIF_Combined'!A143</f>
        <v>2024</v>
      </c>
      <c r="B143" t="str">
        <f>'Assessed Non-TIF_Combined'!B143</f>
        <v>07</v>
      </c>
      <c r="C143" t="str">
        <f>'Assessed Non-TIF_Combined'!C143</f>
        <v>3033</v>
      </c>
      <c r="D143" t="str">
        <f>'Assessed Non-TIF_Combined'!D143</f>
        <v/>
      </c>
      <c r="E143" t="str">
        <f>'Assessed Non-TIF_Combined'!E143</f>
        <v/>
      </c>
      <c r="F143" t="str">
        <f>'Assessed Non-TIF_Combined'!F143</f>
        <v>3033</v>
      </c>
      <c r="G143" t="str">
        <f>'Assessed Non-TIF_Combined'!G143</f>
        <v>Hubbard-Radcliffe</v>
      </c>
      <c r="H143" s="8">
        <f>SUMPRODUCT(SUMIFS(AssessedValuation[100% Residential],AssessedValuation[Dist],$C143:$E143,AssessedValuation[Tif_NonTIF],$A$4))</f>
        <v>0</v>
      </c>
      <c r="I143" s="8">
        <f>SUMPRODUCT(SUMIFS(AssessedValuation[100% Ag Land],AssessedValuation[Dist],$C143:$E143,AssessedValuation[Tif_NonTIF],$A$4))</f>
        <v>0</v>
      </c>
      <c r="J143" s="8">
        <f>SUMPRODUCT(SUMIFS(AssessedValuation[100% Ag Building],AssessedValuation[Dist],$C143:$E143,AssessedValuation[Tif_NonTIF],$A$4))</f>
        <v>0</v>
      </c>
      <c r="K143" s="8">
        <f>SUMPRODUCT(SUMIFS(AssessedValuation[100% Commercial],AssessedValuation[Dist],$C143:$E143,AssessedValuation[Tif_NonTIF],$A$4))</f>
        <v>0</v>
      </c>
      <c r="L143" s="8">
        <f>SUMPRODUCT(SUMIFS(AssessedValuation[100% Industrial],AssessedValuation[Dist],$C143:$E143,AssessedValuation[Tif_NonTIF],$A$4))</f>
        <v>1903970</v>
      </c>
      <c r="M143" s="8">
        <f>SUMPRODUCT(SUMIFS(AssessedValuation[100% Reserved],AssessedValuation[Dist],$C143:$E143,AssessedValuation[Tif_NonTIF],$A$4))</f>
        <v>0</v>
      </c>
      <c r="N143" s="8">
        <f>SUMPRODUCT(SUMIFS(AssessedValuation[100% Reserved3],AssessedValuation[Dist],$C143,AssessedValuation[Tif_NonTIF],$A$4))</f>
        <v>0</v>
      </c>
      <c r="O143" s="8">
        <f>SUMPRODUCT(SUMIFS(AssessedValuation[100% Railroads],AssessedValuation[Dist],$C143:$E143,AssessedValuation[Tif_NonTIF],$A$4))</f>
        <v>0</v>
      </c>
      <c r="P143" s="8">
        <f>SUMPRODUCT(SUMIFS(AssessedValuation[100% Utilities],AssessedValuation[Dist],$C143:$E143,AssessedValuation[Tif_NonTIF],$A$4))</f>
        <v>0</v>
      </c>
      <c r="Q143" s="8">
        <f>SUMPRODUCT(SUMIFS(AssessedValuation[100% Other],AssessedValuation[Dist],$C143:$E143,AssessedValuation[Tif_NonTIF],$A$4))</f>
        <v>0</v>
      </c>
      <c r="R143" s="8">
        <f>SUMPRODUCT(SUMIFS(AssessedValuation[100% Gross],AssessedValuation[Dist],$C143:$E143,AssessedValuation[Tif_NonTIF],$A$4))</f>
        <v>1903970</v>
      </c>
      <c r="S143" s="8">
        <f>SUMPRODUCT(SUMIFS(AssessedValuation[100% Military Exempt],AssessedValuation[Dist],$C143:$E143,AssessedValuation[Tif_NonTIF],$A$4))</f>
        <v>0</v>
      </c>
      <c r="T143" s="8">
        <f>SUMPRODUCT(SUMIFS(AssessedValuation[100% Net],AssessedValuation[Dist],$C143:$E143,AssessedValuation[Tif_NonTIF],$A$4))</f>
        <v>1903970</v>
      </c>
      <c r="U143" s="8">
        <f>SUMPRODUCT(SUMIFS(AssessedValuation[100% Gas &amp; Elec Utilities],AssessedValuation[Dist],$C143:$E143,AssessedValuation[Tif_NonTIF],$A$4))</f>
        <v>0</v>
      </c>
      <c r="V143" s="8">
        <f t="shared" si="2"/>
        <v>1903970</v>
      </c>
    </row>
    <row r="144" spans="1:22" x14ac:dyDescent="0.25">
      <c r="A144">
        <f>'Assessed Non-TIF_Combined'!A144</f>
        <v>2024</v>
      </c>
      <c r="B144" t="str">
        <f>'Assessed Non-TIF_Combined'!B144</f>
        <v>07</v>
      </c>
      <c r="C144" t="str">
        <f>'Assessed Non-TIF_Combined'!C144</f>
        <v>3042</v>
      </c>
      <c r="D144" t="str">
        <f>'Assessed Non-TIF_Combined'!D144</f>
        <v/>
      </c>
      <c r="E144" t="str">
        <f>'Assessed Non-TIF_Combined'!E144</f>
        <v/>
      </c>
      <c r="F144" t="str">
        <f>'Assessed Non-TIF_Combined'!F144</f>
        <v>3042</v>
      </c>
      <c r="G144" t="str">
        <f>'Assessed Non-TIF_Combined'!G144</f>
        <v>Hudson</v>
      </c>
      <c r="H144" s="8">
        <f>SUMPRODUCT(SUMIFS(AssessedValuation[100% Residential],AssessedValuation[Dist],$C144:$E144,AssessedValuation[Tif_NonTIF],$A$4))</f>
        <v>33200234</v>
      </c>
      <c r="I144" s="8">
        <f>SUMPRODUCT(SUMIFS(AssessedValuation[100% Ag Land],AssessedValuation[Dist],$C144:$E144,AssessedValuation[Tif_NonTIF],$A$4))</f>
        <v>0</v>
      </c>
      <c r="J144" s="8">
        <f>SUMPRODUCT(SUMIFS(AssessedValuation[100% Ag Building],AssessedValuation[Dist],$C144:$E144,AssessedValuation[Tif_NonTIF],$A$4))</f>
        <v>0</v>
      </c>
      <c r="K144" s="8">
        <f>SUMPRODUCT(SUMIFS(AssessedValuation[100% Commercial],AssessedValuation[Dist],$C144:$E144,AssessedValuation[Tif_NonTIF],$A$4))</f>
        <v>14908547</v>
      </c>
      <c r="L144" s="8">
        <f>SUMPRODUCT(SUMIFS(AssessedValuation[100% Industrial],AssessedValuation[Dist],$C144:$E144,AssessedValuation[Tif_NonTIF],$A$4))</f>
        <v>526925</v>
      </c>
      <c r="M144" s="8">
        <f>SUMPRODUCT(SUMIFS(AssessedValuation[100% Reserved],AssessedValuation[Dist],$C144:$E144,AssessedValuation[Tif_NonTIF],$A$4))</f>
        <v>0</v>
      </c>
      <c r="N144" s="8">
        <f>SUMPRODUCT(SUMIFS(AssessedValuation[100% Reserved3],AssessedValuation[Dist],$C144,AssessedValuation[Tif_NonTIF],$A$4))</f>
        <v>0</v>
      </c>
      <c r="O144" s="8">
        <f>SUMPRODUCT(SUMIFS(AssessedValuation[100% Railroads],AssessedValuation[Dist],$C144:$E144,AssessedValuation[Tif_NonTIF],$A$4))</f>
        <v>0</v>
      </c>
      <c r="P144" s="8">
        <f>SUMPRODUCT(SUMIFS(AssessedValuation[100% Utilities],AssessedValuation[Dist],$C144:$E144,AssessedValuation[Tif_NonTIF],$A$4))</f>
        <v>0</v>
      </c>
      <c r="Q144" s="8">
        <f>SUMPRODUCT(SUMIFS(AssessedValuation[100% Other],AssessedValuation[Dist],$C144:$E144,AssessedValuation[Tif_NonTIF],$A$4))</f>
        <v>0</v>
      </c>
      <c r="R144" s="8">
        <f>SUMPRODUCT(SUMIFS(AssessedValuation[100% Gross],AssessedValuation[Dist],$C144:$E144,AssessedValuation[Tif_NonTIF],$A$4))</f>
        <v>48635706</v>
      </c>
      <c r="S144" s="8">
        <f>SUMPRODUCT(SUMIFS(AssessedValuation[100% Military Exempt],AssessedValuation[Dist],$C144:$E144,AssessedValuation[Tif_NonTIF],$A$4))</f>
        <v>0</v>
      </c>
      <c r="T144" s="8">
        <f>SUMPRODUCT(SUMIFS(AssessedValuation[100% Net],AssessedValuation[Dist],$C144:$E144,AssessedValuation[Tif_NonTIF],$A$4))</f>
        <v>48635706</v>
      </c>
      <c r="U144" s="8">
        <f>SUMPRODUCT(SUMIFS(AssessedValuation[100% Gas &amp; Elec Utilities],AssessedValuation[Dist],$C144:$E144,AssessedValuation[Tif_NonTIF],$A$4))</f>
        <v>0</v>
      </c>
      <c r="V144" s="8">
        <f t="shared" si="2"/>
        <v>48635706</v>
      </c>
    </row>
    <row r="145" spans="1:22" x14ac:dyDescent="0.25">
      <c r="A145">
        <f>'Assessed Non-TIF_Combined'!A145</f>
        <v>2024</v>
      </c>
      <c r="B145" t="str">
        <f>'Assessed Non-TIF_Combined'!B145</f>
        <v>05</v>
      </c>
      <c r="C145" t="str">
        <f>'Assessed Non-TIF_Combined'!C145</f>
        <v>3060</v>
      </c>
      <c r="D145" t="str">
        <f>'Assessed Non-TIF_Combined'!D145</f>
        <v/>
      </c>
      <c r="E145" t="str">
        <f>'Assessed Non-TIF_Combined'!E145</f>
        <v/>
      </c>
      <c r="F145" t="str">
        <f>'Assessed Non-TIF_Combined'!F145</f>
        <v>3060</v>
      </c>
      <c r="G145" t="str">
        <f>'Assessed Non-TIF_Combined'!G145</f>
        <v>Humboldt</v>
      </c>
      <c r="H145" s="8">
        <f>SUMPRODUCT(SUMIFS(AssessedValuation[100% Residential],AssessedValuation[Dist],$C145:$E145,AssessedValuation[Tif_NonTIF],$A$4))</f>
        <v>12181844</v>
      </c>
      <c r="I145" s="8">
        <f>SUMPRODUCT(SUMIFS(AssessedValuation[100% Ag Land],AssessedValuation[Dist],$C145:$E145,AssessedValuation[Tif_NonTIF],$A$4))</f>
        <v>0</v>
      </c>
      <c r="J145" s="8">
        <f>SUMPRODUCT(SUMIFS(AssessedValuation[100% Ag Building],AssessedValuation[Dist],$C145:$E145,AssessedValuation[Tif_NonTIF],$A$4))</f>
        <v>0</v>
      </c>
      <c r="K145" s="8">
        <f>SUMPRODUCT(SUMIFS(AssessedValuation[100% Commercial],AssessedValuation[Dist],$C145:$E145,AssessedValuation[Tif_NonTIF],$A$4))</f>
        <v>14803411</v>
      </c>
      <c r="L145" s="8">
        <f>SUMPRODUCT(SUMIFS(AssessedValuation[100% Industrial],AssessedValuation[Dist],$C145:$E145,AssessedValuation[Tif_NonTIF],$A$4))</f>
        <v>8706450</v>
      </c>
      <c r="M145" s="8">
        <f>SUMPRODUCT(SUMIFS(AssessedValuation[100% Reserved],AssessedValuation[Dist],$C145:$E145,AssessedValuation[Tif_NonTIF],$A$4))</f>
        <v>0</v>
      </c>
      <c r="N145" s="8">
        <f>SUMPRODUCT(SUMIFS(AssessedValuation[100% Reserved3],AssessedValuation[Dist],$C145,AssessedValuation[Tif_NonTIF],$A$4))</f>
        <v>0</v>
      </c>
      <c r="O145" s="8">
        <f>SUMPRODUCT(SUMIFS(AssessedValuation[100% Railroads],AssessedValuation[Dist],$C145:$E145,AssessedValuation[Tif_NonTIF],$A$4))</f>
        <v>0</v>
      </c>
      <c r="P145" s="8">
        <f>SUMPRODUCT(SUMIFS(AssessedValuation[100% Utilities],AssessedValuation[Dist],$C145:$E145,AssessedValuation[Tif_NonTIF],$A$4))</f>
        <v>0</v>
      </c>
      <c r="Q145" s="8">
        <f>SUMPRODUCT(SUMIFS(AssessedValuation[100% Other],AssessedValuation[Dist],$C145:$E145,AssessedValuation[Tif_NonTIF],$A$4))</f>
        <v>0</v>
      </c>
      <c r="R145" s="8">
        <f>SUMPRODUCT(SUMIFS(AssessedValuation[100% Gross],AssessedValuation[Dist],$C145:$E145,AssessedValuation[Tif_NonTIF],$A$4))</f>
        <v>35691705</v>
      </c>
      <c r="S145" s="8">
        <f>SUMPRODUCT(SUMIFS(AssessedValuation[100% Military Exempt],AssessedValuation[Dist],$C145:$E145,AssessedValuation[Tif_NonTIF],$A$4))</f>
        <v>0</v>
      </c>
      <c r="T145" s="8">
        <f>SUMPRODUCT(SUMIFS(AssessedValuation[100% Net],AssessedValuation[Dist],$C145:$E145,AssessedValuation[Tif_NonTIF],$A$4))</f>
        <v>35691705</v>
      </c>
      <c r="U145" s="8">
        <f>SUMPRODUCT(SUMIFS(AssessedValuation[100% Gas &amp; Elec Utilities],AssessedValuation[Dist],$C145:$E145,AssessedValuation[Tif_NonTIF],$A$4))</f>
        <v>0</v>
      </c>
      <c r="V145" s="8">
        <f t="shared" si="2"/>
        <v>35691705</v>
      </c>
    </row>
    <row r="146" spans="1:22" x14ac:dyDescent="0.25">
      <c r="A146">
        <f>'Assessed Non-TIF_Combined'!A146</f>
        <v>2024</v>
      </c>
      <c r="B146" t="str">
        <f>'Assessed Non-TIF_Combined'!B146</f>
        <v>13</v>
      </c>
      <c r="C146" t="str">
        <f>'Assessed Non-TIF_Combined'!C146</f>
        <v>3168</v>
      </c>
      <c r="D146" t="str">
        <f>'Assessed Non-TIF_Combined'!D146</f>
        <v/>
      </c>
      <c r="E146" t="str">
        <f>'Assessed Non-TIF_Combined'!E146</f>
        <v/>
      </c>
      <c r="F146" t="str">
        <f>'Assessed Non-TIF_Combined'!F146</f>
        <v>3168</v>
      </c>
      <c r="G146" t="str">
        <f>'Assessed Non-TIF_Combined'!G146</f>
        <v>IKM-Manning</v>
      </c>
      <c r="H146" s="8">
        <f>SUMPRODUCT(SUMIFS(AssessedValuation[100% Residential],AssessedValuation[Dist],$C146:$E146,AssessedValuation[Tif_NonTIF],$A$4))</f>
        <v>2789046</v>
      </c>
      <c r="I146" s="8">
        <f>SUMPRODUCT(SUMIFS(AssessedValuation[100% Ag Land],AssessedValuation[Dist],$C146:$E146,AssessedValuation[Tif_NonTIF],$A$4))</f>
        <v>977888</v>
      </c>
      <c r="J146" s="8">
        <f>SUMPRODUCT(SUMIFS(AssessedValuation[100% Ag Building],AssessedValuation[Dist],$C146:$E146,AssessedValuation[Tif_NonTIF],$A$4))</f>
        <v>3135020</v>
      </c>
      <c r="K146" s="8">
        <f>SUMPRODUCT(SUMIFS(AssessedValuation[100% Commercial],AssessedValuation[Dist],$C146:$E146,AssessedValuation[Tif_NonTIF],$A$4))</f>
        <v>1015470</v>
      </c>
      <c r="L146" s="8">
        <f>SUMPRODUCT(SUMIFS(AssessedValuation[100% Industrial],AssessedValuation[Dist],$C146:$E146,AssessedValuation[Tif_NonTIF],$A$4))</f>
        <v>2358081</v>
      </c>
      <c r="M146" s="8">
        <f>SUMPRODUCT(SUMIFS(AssessedValuation[100% Reserved],AssessedValuation[Dist],$C146:$E146,AssessedValuation[Tif_NonTIF],$A$4))</f>
        <v>0</v>
      </c>
      <c r="N146" s="8">
        <f>SUMPRODUCT(SUMIFS(AssessedValuation[100% Reserved3],AssessedValuation[Dist],$C146,AssessedValuation[Tif_NonTIF],$A$4))</f>
        <v>0</v>
      </c>
      <c r="O146" s="8">
        <f>SUMPRODUCT(SUMIFS(AssessedValuation[100% Railroads],AssessedValuation[Dist],$C146:$E146,AssessedValuation[Tif_NonTIF],$A$4))</f>
        <v>0</v>
      </c>
      <c r="P146" s="8">
        <f>SUMPRODUCT(SUMIFS(AssessedValuation[100% Utilities],AssessedValuation[Dist],$C146:$E146,AssessedValuation[Tif_NonTIF],$A$4))</f>
        <v>0</v>
      </c>
      <c r="Q146" s="8">
        <f>SUMPRODUCT(SUMIFS(AssessedValuation[100% Other],AssessedValuation[Dist],$C146:$E146,AssessedValuation[Tif_NonTIF],$A$4))</f>
        <v>0</v>
      </c>
      <c r="R146" s="8">
        <f>SUMPRODUCT(SUMIFS(AssessedValuation[100% Gross],AssessedValuation[Dist],$C146:$E146,AssessedValuation[Tif_NonTIF],$A$4))</f>
        <v>10275505</v>
      </c>
      <c r="S146" s="8">
        <f>SUMPRODUCT(SUMIFS(AssessedValuation[100% Military Exempt],AssessedValuation[Dist],$C146:$E146,AssessedValuation[Tif_NonTIF],$A$4))</f>
        <v>0</v>
      </c>
      <c r="T146" s="8">
        <f>SUMPRODUCT(SUMIFS(AssessedValuation[100% Net],AssessedValuation[Dist],$C146:$E146,AssessedValuation[Tif_NonTIF],$A$4))</f>
        <v>10275505</v>
      </c>
      <c r="U146" s="8">
        <f>SUMPRODUCT(SUMIFS(AssessedValuation[100% Gas &amp; Elec Utilities],AssessedValuation[Dist],$C146:$E146,AssessedValuation[Tif_NonTIF],$A$4))</f>
        <v>0</v>
      </c>
      <c r="V146" s="8">
        <f t="shared" si="2"/>
        <v>10275505</v>
      </c>
    </row>
    <row r="147" spans="1:22" x14ac:dyDescent="0.25">
      <c r="A147">
        <f>'Assessed Non-TIF_Combined'!A147</f>
        <v>2024</v>
      </c>
      <c r="B147" t="str">
        <f>'Assessed Non-TIF_Combined'!B147</f>
        <v>07</v>
      </c>
      <c r="C147" t="str">
        <f>'Assessed Non-TIF_Combined'!C147</f>
        <v>3105</v>
      </c>
      <c r="D147" t="str">
        <f>'Assessed Non-TIF_Combined'!D147</f>
        <v/>
      </c>
      <c r="E147" t="str">
        <f>'Assessed Non-TIF_Combined'!E147</f>
        <v/>
      </c>
      <c r="F147" t="str">
        <f>'Assessed Non-TIF_Combined'!F147</f>
        <v>3105</v>
      </c>
      <c r="G147" t="str">
        <f>'Assessed Non-TIF_Combined'!G147</f>
        <v>Independence</v>
      </c>
      <c r="H147" s="8">
        <f>SUMPRODUCT(SUMIFS(AssessedValuation[100% Residential],AssessedValuation[Dist],$C147:$E147,AssessedValuation[Tif_NonTIF],$A$4))</f>
        <v>15220830</v>
      </c>
      <c r="I147" s="8">
        <f>SUMPRODUCT(SUMIFS(AssessedValuation[100% Ag Land],AssessedValuation[Dist],$C147:$E147,AssessedValuation[Tif_NonTIF],$A$4))</f>
        <v>0</v>
      </c>
      <c r="J147" s="8">
        <f>SUMPRODUCT(SUMIFS(AssessedValuation[100% Ag Building],AssessedValuation[Dist],$C147:$E147,AssessedValuation[Tif_NonTIF],$A$4))</f>
        <v>0</v>
      </c>
      <c r="K147" s="8">
        <f>SUMPRODUCT(SUMIFS(AssessedValuation[100% Commercial],AssessedValuation[Dist],$C147:$E147,AssessedValuation[Tif_NonTIF],$A$4))</f>
        <v>10710168</v>
      </c>
      <c r="L147" s="8">
        <f>SUMPRODUCT(SUMIFS(AssessedValuation[100% Industrial],AssessedValuation[Dist],$C147:$E147,AssessedValuation[Tif_NonTIF],$A$4))</f>
        <v>3070992</v>
      </c>
      <c r="M147" s="8">
        <f>SUMPRODUCT(SUMIFS(AssessedValuation[100% Reserved],AssessedValuation[Dist],$C147:$E147,AssessedValuation[Tif_NonTIF],$A$4))</f>
        <v>0</v>
      </c>
      <c r="N147" s="8">
        <f>SUMPRODUCT(SUMIFS(AssessedValuation[100% Reserved3],AssessedValuation[Dist],$C147,AssessedValuation[Tif_NonTIF],$A$4))</f>
        <v>0</v>
      </c>
      <c r="O147" s="8">
        <f>SUMPRODUCT(SUMIFS(AssessedValuation[100% Railroads],AssessedValuation[Dist],$C147:$E147,AssessedValuation[Tif_NonTIF],$A$4))</f>
        <v>0</v>
      </c>
      <c r="P147" s="8">
        <f>SUMPRODUCT(SUMIFS(AssessedValuation[100% Utilities],AssessedValuation[Dist],$C147:$E147,AssessedValuation[Tif_NonTIF],$A$4))</f>
        <v>0</v>
      </c>
      <c r="Q147" s="8">
        <f>SUMPRODUCT(SUMIFS(AssessedValuation[100% Other],AssessedValuation[Dist],$C147:$E147,AssessedValuation[Tif_NonTIF],$A$4))</f>
        <v>0</v>
      </c>
      <c r="R147" s="8">
        <f>SUMPRODUCT(SUMIFS(AssessedValuation[100% Gross],AssessedValuation[Dist],$C147:$E147,AssessedValuation[Tif_NonTIF],$A$4))</f>
        <v>29001990</v>
      </c>
      <c r="S147" s="8">
        <f>SUMPRODUCT(SUMIFS(AssessedValuation[100% Military Exempt],AssessedValuation[Dist],$C147:$E147,AssessedValuation[Tif_NonTIF],$A$4))</f>
        <v>0</v>
      </c>
      <c r="T147" s="8">
        <f>SUMPRODUCT(SUMIFS(AssessedValuation[100% Net],AssessedValuation[Dist],$C147:$E147,AssessedValuation[Tif_NonTIF],$A$4))</f>
        <v>29001990</v>
      </c>
      <c r="U147" s="8">
        <f>SUMPRODUCT(SUMIFS(AssessedValuation[100% Gas &amp; Elec Utilities],AssessedValuation[Dist],$C147:$E147,AssessedValuation[Tif_NonTIF],$A$4))</f>
        <v>0</v>
      </c>
      <c r="V147" s="8">
        <f t="shared" si="2"/>
        <v>29001990</v>
      </c>
    </row>
    <row r="148" spans="1:22" x14ac:dyDescent="0.25">
      <c r="A148">
        <f>'Assessed Non-TIF_Combined'!A148</f>
        <v>2024</v>
      </c>
      <c r="B148" t="str">
        <f>'Assessed Non-TIF_Combined'!B148</f>
        <v>11</v>
      </c>
      <c r="C148" t="str">
        <f>'Assessed Non-TIF_Combined'!C148</f>
        <v>3114</v>
      </c>
      <c r="D148" t="str">
        <f>'Assessed Non-TIF_Combined'!D148</f>
        <v/>
      </c>
      <c r="E148" t="str">
        <f>'Assessed Non-TIF_Combined'!E148</f>
        <v/>
      </c>
      <c r="F148" t="str">
        <f>'Assessed Non-TIF_Combined'!F148</f>
        <v>3114</v>
      </c>
      <c r="G148" t="str">
        <f>'Assessed Non-TIF_Combined'!G148</f>
        <v>Indianola</v>
      </c>
      <c r="H148" s="8">
        <f>SUMPRODUCT(SUMIFS(AssessedValuation[100% Residential],AssessedValuation[Dist],$C148:$E148,AssessedValuation[Tif_NonTIF],$A$4))</f>
        <v>29450426</v>
      </c>
      <c r="I148" s="8">
        <f>SUMPRODUCT(SUMIFS(AssessedValuation[100% Ag Land],AssessedValuation[Dist],$C148:$E148,AssessedValuation[Tif_NonTIF],$A$4))</f>
        <v>49561</v>
      </c>
      <c r="J148" s="8">
        <f>SUMPRODUCT(SUMIFS(AssessedValuation[100% Ag Building],AssessedValuation[Dist],$C148:$E148,AssessedValuation[Tif_NonTIF],$A$4))</f>
        <v>639</v>
      </c>
      <c r="K148" s="8">
        <f>SUMPRODUCT(SUMIFS(AssessedValuation[100% Commercial],AssessedValuation[Dist],$C148:$E148,AssessedValuation[Tif_NonTIF],$A$4))</f>
        <v>23777004</v>
      </c>
      <c r="L148" s="8">
        <f>SUMPRODUCT(SUMIFS(AssessedValuation[100% Industrial],AssessedValuation[Dist],$C148:$E148,AssessedValuation[Tif_NonTIF],$A$4))</f>
        <v>0</v>
      </c>
      <c r="M148" s="8">
        <f>SUMPRODUCT(SUMIFS(AssessedValuation[100% Reserved],AssessedValuation[Dist],$C148:$E148,AssessedValuation[Tif_NonTIF],$A$4))</f>
        <v>0</v>
      </c>
      <c r="N148" s="8">
        <f>SUMPRODUCT(SUMIFS(AssessedValuation[100% Reserved3],AssessedValuation[Dist],$C148,AssessedValuation[Tif_NonTIF],$A$4))</f>
        <v>0</v>
      </c>
      <c r="O148" s="8">
        <f>SUMPRODUCT(SUMIFS(AssessedValuation[100% Railroads],AssessedValuation[Dist],$C148:$E148,AssessedValuation[Tif_NonTIF],$A$4))</f>
        <v>0</v>
      </c>
      <c r="P148" s="8">
        <f>SUMPRODUCT(SUMIFS(AssessedValuation[100% Utilities],AssessedValuation[Dist],$C148:$E148,AssessedValuation[Tif_NonTIF],$A$4))</f>
        <v>0</v>
      </c>
      <c r="Q148" s="8">
        <f>SUMPRODUCT(SUMIFS(AssessedValuation[100% Other],AssessedValuation[Dist],$C148:$E148,AssessedValuation[Tif_NonTIF],$A$4))</f>
        <v>0</v>
      </c>
      <c r="R148" s="8">
        <f>SUMPRODUCT(SUMIFS(AssessedValuation[100% Gross],AssessedValuation[Dist],$C148:$E148,AssessedValuation[Tif_NonTIF],$A$4))</f>
        <v>53277630</v>
      </c>
      <c r="S148" s="8">
        <f>SUMPRODUCT(SUMIFS(AssessedValuation[100% Military Exempt],AssessedValuation[Dist],$C148:$E148,AssessedValuation[Tif_NonTIF],$A$4))</f>
        <v>9260</v>
      </c>
      <c r="T148" s="8">
        <f>SUMPRODUCT(SUMIFS(AssessedValuation[100% Net],AssessedValuation[Dist],$C148:$E148,AssessedValuation[Tif_NonTIF],$A$4))</f>
        <v>53268370</v>
      </c>
      <c r="U148" s="8">
        <f>SUMPRODUCT(SUMIFS(AssessedValuation[100% Gas &amp; Elec Utilities],AssessedValuation[Dist],$C148:$E148,AssessedValuation[Tif_NonTIF],$A$4))</f>
        <v>0</v>
      </c>
      <c r="V148" s="8">
        <f t="shared" si="2"/>
        <v>53268370</v>
      </c>
    </row>
    <row r="149" spans="1:22" x14ac:dyDescent="0.25">
      <c r="A149">
        <f>'Assessed Non-TIF_Combined'!A149</f>
        <v>2024</v>
      </c>
      <c r="B149" t="str">
        <f>'Assessed Non-TIF_Combined'!B149</f>
        <v>11</v>
      </c>
      <c r="C149" t="str">
        <f>'Assessed Non-TIF_Combined'!C149</f>
        <v>3119</v>
      </c>
      <c r="D149" t="str">
        <f>'Assessed Non-TIF_Combined'!D149</f>
        <v/>
      </c>
      <c r="E149" t="str">
        <f>'Assessed Non-TIF_Combined'!E149</f>
        <v/>
      </c>
      <c r="F149" t="str">
        <f>'Assessed Non-TIF_Combined'!F149</f>
        <v>3119</v>
      </c>
      <c r="G149" t="str">
        <f>'Assessed Non-TIF_Combined'!G149</f>
        <v>Interstate 35</v>
      </c>
      <c r="H149" s="8">
        <f>SUMPRODUCT(SUMIFS(AssessedValuation[100% Residential],AssessedValuation[Dist],$C149:$E149,AssessedValuation[Tif_NonTIF],$A$4))</f>
        <v>0</v>
      </c>
      <c r="I149" s="8">
        <f>SUMPRODUCT(SUMIFS(AssessedValuation[100% Ag Land],AssessedValuation[Dist],$C149:$E149,AssessedValuation[Tif_NonTIF],$A$4))</f>
        <v>0</v>
      </c>
      <c r="J149" s="8">
        <f>SUMPRODUCT(SUMIFS(AssessedValuation[100% Ag Building],AssessedValuation[Dist],$C149:$E149,AssessedValuation[Tif_NonTIF],$A$4))</f>
        <v>0</v>
      </c>
      <c r="K149" s="8">
        <f>SUMPRODUCT(SUMIFS(AssessedValuation[100% Commercial],AssessedValuation[Dist],$C149:$E149,AssessedValuation[Tif_NonTIF],$A$4))</f>
        <v>0</v>
      </c>
      <c r="L149" s="8">
        <f>SUMPRODUCT(SUMIFS(AssessedValuation[100% Industrial],AssessedValuation[Dist],$C149:$E149,AssessedValuation[Tif_NonTIF],$A$4))</f>
        <v>0</v>
      </c>
      <c r="M149" s="8">
        <f>SUMPRODUCT(SUMIFS(AssessedValuation[100% Reserved],AssessedValuation[Dist],$C149:$E149,AssessedValuation[Tif_NonTIF],$A$4))</f>
        <v>0</v>
      </c>
      <c r="N149" s="8">
        <f>SUMPRODUCT(SUMIFS(AssessedValuation[100% Reserved3],AssessedValuation[Dist],$C149,AssessedValuation[Tif_NonTIF],$A$4))</f>
        <v>0</v>
      </c>
      <c r="O149" s="8">
        <f>SUMPRODUCT(SUMIFS(AssessedValuation[100% Railroads],AssessedValuation[Dist],$C149:$E149,AssessedValuation[Tif_NonTIF],$A$4))</f>
        <v>0</v>
      </c>
      <c r="P149" s="8">
        <f>SUMPRODUCT(SUMIFS(AssessedValuation[100% Utilities],AssessedValuation[Dist],$C149:$E149,AssessedValuation[Tif_NonTIF],$A$4))</f>
        <v>0</v>
      </c>
      <c r="Q149" s="8">
        <f>SUMPRODUCT(SUMIFS(AssessedValuation[100% Other],AssessedValuation[Dist],$C149:$E149,AssessedValuation[Tif_NonTIF],$A$4))</f>
        <v>0</v>
      </c>
      <c r="R149" s="8">
        <f>SUMPRODUCT(SUMIFS(AssessedValuation[100% Gross],AssessedValuation[Dist],$C149:$E149,AssessedValuation[Tif_NonTIF],$A$4))</f>
        <v>0</v>
      </c>
      <c r="S149" s="8">
        <f>SUMPRODUCT(SUMIFS(AssessedValuation[100% Military Exempt],AssessedValuation[Dist],$C149:$E149,AssessedValuation[Tif_NonTIF],$A$4))</f>
        <v>0</v>
      </c>
      <c r="T149" s="8">
        <f>SUMPRODUCT(SUMIFS(AssessedValuation[100% Net],AssessedValuation[Dist],$C149:$E149,AssessedValuation[Tif_NonTIF],$A$4))</f>
        <v>0</v>
      </c>
      <c r="U149" s="8">
        <f>SUMPRODUCT(SUMIFS(AssessedValuation[100% Gas &amp; Elec Utilities],AssessedValuation[Dist],$C149:$E149,AssessedValuation[Tif_NonTIF],$A$4))</f>
        <v>0</v>
      </c>
      <c r="V149" s="8">
        <f t="shared" si="2"/>
        <v>0</v>
      </c>
    </row>
    <row r="150" spans="1:22" x14ac:dyDescent="0.25">
      <c r="A150">
        <f>'Assessed Non-TIF_Combined'!A150</f>
        <v>2024</v>
      </c>
      <c r="B150" t="str">
        <f>'Assessed Non-TIF_Combined'!B150</f>
        <v>10</v>
      </c>
      <c r="C150" t="str">
        <f>'Assessed Non-TIF_Combined'!C150</f>
        <v>3141</v>
      </c>
      <c r="D150" t="str">
        <f>'Assessed Non-TIF_Combined'!D150</f>
        <v/>
      </c>
      <c r="E150" t="str">
        <f>'Assessed Non-TIF_Combined'!E150</f>
        <v/>
      </c>
      <c r="F150" t="str">
        <f>'Assessed Non-TIF_Combined'!F150</f>
        <v>3141</v>
      </c>
      <c r="G150" t="str">
        <f>'Assessed Non-TIF_Combined'!G150</f>
        <v>Iowa City</v>
      </c>
      <c r="H150" s="8">
        <f>SUMPRODUCT(SUMIFS(AssessedValuation[100% Residential],AssessedValuation[Dist],$C150:$E150,AssessedValuation[Tif_NonTIF],$A$4))</f>
        <v>250943967</v>
      </c>
      <c r="I150" s="8">
        <f>SUMPRODUCT(SUMIFS(AssessedValuation[100% Ag Land],AssessedValuation[Dist],$C150:$E150,AssessedValuation[Tif_NonTIF],$A$4))</f>
        <v>37361</v>
      </c>
      <c r="J150" s="8">
        <f>SUMPRODUCT(SUMIFS(AssessedValuation[100% Ag Building],AssessedValuation[Dist],$C150:$E150,AssessedValuation[Tif_NonTIF],$A$4))</f>
        <v>0</v>
      </c>
      <c r="K150" s="8">
        <f>SUMPRODUCT(SUMIFS(AssessedValuation[100% Commercial],AssessedValuation[Dist],$C150:$E150,AssessedValuation[Tif_NonTIF],$A$4))</f>
        <v>345495701</v>
      </c>
      <c r="L150" s="8">
        <f>SUMPRODUCT(SUMIFS(AssessedValuation[100% Industrial],AssessedValuation[Dist],$C150:$E150,AssessedValuation[Tif_NonTIF],$A$4))</f>
        <v>8272050</v>
      </c>
      <c r="M150" s="8">
        <f>SUMPRODUCT(SUMIFS(AssessedValuation[100% Reserved],AssessedValuation[Dist],$C150:$E150,AssessedValuation[Tif_NonTIF],$A$4))</f>
        <v>0</v>
      </c>
      <c r="N150" s="8">
        <f>SUMPRODUCT(SUMIFS(AssessedValuation[100% Reserved3],AssessedValuation[Dist],$C150,AssessedValuation[Tif_NonTIF],$A$4))</f>
        <v>0</v>
      </c>
      <c r="O150" s="8">
        <f>SUMPRODUCT(SUMIFS(AssessedValuation[100% Railroads],AssessedValuation[Dist],$C150:$E150,AssessedValuation[Tif_NonTIF],$A$4))</f>
        <v>0</v>
      </c>
      <c r="P150" s="8">
        <f>SUMPRODUCT(SUMIFS(AssessedValuation[100% Utilities],AssessedValuation[Dist],$C150:$E150,AssessedValuation[Tif_NonTIF],$A$4))</f>
        <v>0</v>
      </c>
      <c r="Q150" s="8">
        <f>SUMPRODUCT(SUMIFS(AssessedValuation[100% Other],AssessedValuation[Dist],$C150:$E150,AssessedValuation[Tif_NonTIF],$A$4))</f>
        <v>0</v>
      </c>
      <c r="R150" s="8">
        <f>SUMPRODUCT(SUMIFS(AssessedValuation[100% Gross],AssessedValuation[Dist],$C150:$E150,AssessedValuation[Tif_NonTIF],$A$4))</f>
        <v>604749079</v>
      </c>
      <c r="S150" s="8">
        <f>SUMPRODUCT(SUMIFS(AssessedValuation[100% Military Exempt],AssessedValuation[Dist],$C150:$E150,AssessedValuation[Tif_NonTIF],$A$4))</f>
        <v>38892</v>
      </c>
      <c r="T150" s="8">
        <f>SUMPRODUCT(SUMIFS(AssessedValuation[100% Net],AssessedValuation[Dist],$C150:$E150,AssessedValuation[Tif_NonTIF],$A$4))</f>
        <v>604710187</v>
      </c>
      <c r="U150" s="8">
        <f>SUMPRODUCT(SUMIFS(AssessedValuation[100% Gas &amp; Elec Utilities],AssessedValuation[Dist],$C150:$E150,AssessedValuation[Tif_NonTIF],$A$4))</f>
        <v>0</v>
      </c>
      <c r="V150" s="8">
        <f t="shared" si="2"/>
        <v>604710187</v>
      </c>
    </row>
    <row r="151" spans="1:22" x14ac:dyDescent="0.25">
      <c r="A151">
        <f>'Assessed Non-TIF_Combined'!A151</f>
        <v>2024</v>
      </c>
      <c r="B151" t="str">
        <f>'Assessed Non-TIF_Combined'!B151</f>
        <v>07</v>
      </c>
      <c r="C151" t="str">
        <f>'Assessed Non-TIF_Combined'!C151</f>
        <v>3150</v>
      </c>
      <c r="D151" t="str">
        <f>'Assessed Non-TIF_Combined'!D151</f>
        <v/>
      </c>
      <c r="E151" t="str">
        <f>'Assessed Non-TIF_Combined'!E151</f>
        <v/>
      </c>
      <c r="F151" t="str">
        <f>'Assessed Non-TIF_Combined'!F151</f>
        <v>3150</v>
      </c>
      <c r="G151" t="str">
        <f>'Assessed Non-TIF_Combined'!G151</f>
        <v>Iowa Falls</v>
      </c>
      <c r="H151" s="8">
        <f>SUMPRODUCT(SUMIFS(AssessedValuation[100% Residential],AssessedValuation[Dist],$C151:$E151,AssessedValuation[Tif_NonTIF],$A$4))</f>
        <v>16035666</v>
      </c>
      <c r="I151" s="8">
        <f>SUMPRODUCT(SUMIFS(AssessedValuation[100% Ag Land],AssessedValuation[Dist],$C151:$E151,AssessedValuation[Tif_NonTIF],$A$4))</f>
        <v>0</v>
      </c>
      <c r="J151" s="8">
        <f>SUMPRODUCT(SUMIFS(AssessedValuation[100% Ag Building],AssessedValuation[Dist],$C151:$E151,AssessedValuation[Tif_NonTIF],$A$4))</f>
        <v>0</v>
      </c>
      <c r="K151" s="8">
        <f>SUMPRODUCT(SUMIFS(AssessedValuation[100% Commercial],AssessedValuation[Dist],$C151:$E151,AssessedValuation[Tif_NonTIF],$A$4))</f>
        <v>13232056</v>
      </c>
      <c r="L151" s="8">
        <f>SUMPRODUCT(SUMIFS(AssessedValuation[100% Industrial],AssessedValuation[Dist],$C151:$E151,AssessedValuation[Tif_NonTIF],$A$4))</f>
        <v>8746349</v>
      </c>
      <c r="M151" s="8">
        <f>SUMPRODUCT(SUMIFS(AssessedValuation[100% Reserved],AssessedValuation[Dist],$C151:$E151,AssessedValuation[Tif_NonTIF],$A$4))</f>
        <v>0</v>
      </c>
      <c r="N151" s="8">
        <f>SUMPRODUCT(SUMIFS(AssessedValuation[100% Reserved3],AssessedValuation[Dist],$C151,AssessedValuation[Tif_NonTIF],$A$4))</f>
        <v>0</v>
      </c>
      <c r="O151" s="8">
        <f>SUMPRODUCT(SUMIFS(AssessedValuation[100% Railroads],AssessedValuation[Dist],$C151:$E151,AssessedValuation[Tif_NonTIF],$A$4))</f>
        <v>0</v>
      </c>
      <c r="P151" s="8">
        <f>SUMPRODUCT(SUMIFS(AssessedValuation[100% Utilities],AssessedValuation[Dist],$C151:$E151,AssessedValuation[Tif_NonTIF],$A$4))</f>
        <v>0</v>
      </c>
      <c r="Q151" s="8">
        <f>SUMPRODUCT(SUMIFS(AssessedValuation[100% Other],AssessedValuation[Dist],$C151:$E151,AssessedValuation[Tif_NonTIF],$A$4))</f>
        <v>0</v>
      </c>
      <c r="R151" s="8">
        <f>SUMPRODUCT(SUMIFS(AssessedValuation[100% Gross],AssessedValuation[Dist],$C151:$E151,AssessedValuation[Tif_NonTIF],$A$4))</f>
        <v>38014071</v>
      </c>
      <c r="S151" s="8">
        <f>SUMPRODUCT(SUMIFS(AssessedValuation[100% Military Exempt],AssessedValuation[Dist],$C151:$E151,AssessedValuation[Tif_NonTIF],$A$4))</f>
        <v>3704</v>
      </c>
      <c r="T151" s="8">
        <f>SUMPRODUCT(SUMIFS(AssessedValuation[100% Net],AssessedValuation[Dist],$C151:$E151,AssessedValuation[Tif_NonTIF],$A$4))</f>
        <v>38010367</v>
      </c>
      <c r="U151" s="8">
        <f>SUMPRODUCT(SUMIFS(AssessedValuation[100% Gas &amp; Elec Utilities],AssessedValuation[Dist],$C151:$E151,AssessedValuation[Tif_NonTIF],$A$4))</f>
        <v>0</v>
      </c>
      <c r="V151" s="8">
        <f t="shared" si="2"/>
        <v>38010367</v>
      </c>
    </row>
    <row r="152" spans="1:22" x14ac:dyDescent="0.25">
      <c r="A152">
        <f>'Assessed Non-TIF_Combined'!A152</f>
        <v>2024</v>
      </c>
      <c r="B152" t="str">
        <f>'Assessed Non-TIF_Combined'!B152</f>
        <v>10</v>
      </c>
      <c r="C152" t="str">
        <f>'Assessed Non-TIF_Combined'!C152</f>
        <v>3154</v>
      </c>
      <c r="D152" t="str">
        <f>'Assessed Non-TIF_Combined'!D152</f>
        <v/>
      </c>
      <c r="E152" t="str">
        <f>'Assessed Non-TIF_Combined'!E152</f>
        <v/>
      </c>
      <c r="F152" t="str">
        <f>'Assessed Non-TIF_Combined'!F152</f>
        <v>3154</v>
      </c>
      <c r="G152" t="str">
        <f>'Assessed Non-TIF_Combined'!G152</f>
        <v>Iowa Valley</v>
      </c>
      <c r="H152" s="8">
        <f>SUMPRODUCT(SUMIFS(AssessedValuation[100% Residential],AssessedValuation[Dist],$C152:$E152,AssessedValuation[Tif_NonTIF],$A$4))</f>
        <v>1176717</v>
      </c>
      <c r="I152" s="8">
        <f>SUMPRODUCT(SUMIFS(AssessedValuation[100% Ag Land],AssessedValuation[Dist],$C152:$E152,AssessedValuation[Tif_NonTIF],$A$4))</f>
        <v>64909</v>
      </c>
      <c r="J152" s="8">
        <f>SUMPRODUCT(SUMIFS(AssessedValuation[100% Ag Building],AssessedValuation[Dist],$C152:$E152,AssessedValuation[Tif_NonTIF],$A$4))</f>
        <v>0</v>
      </c>
      <c r="K152" s="8">
        <f>SUMPRODUCT(SUMIFS(AssessedValuation[100% Commercial],AssessedValuation[Dist],$C152:$E152,AssessedValuation[Tif_NonTIF],$A$4))</f>
        <v>5800216</v>
      </c>
      <c r="L152" s="8">
        <f>SUMPRODUCT(SUMIFS(AssessedValuation[100% Industrial],AssessedValuation[Dist],$C152:$E152,AssessedValuation[Tif_NonTIF],$A$4))</f>
        <v>68921</v>
      </c>
      <c r="M152" s="8">
        <f>SUMPRODUCT(SUMIFS(AssessedValuation[100% Reserved],AssessedValuation[Dist],$C152:$E152,AssessedValuation[Tif_NonTIF],$A$4))</f>
        <v>0</v>
      </c>
      <c r="N152" s="8">
        <f>SUMPRODUCT(SUMIFS(AssessedValuation[100% Reserved3],AssessedValuation[Dist],$C152,AssessedValuation[Tif_NonTIF],$A$4))</f>
        <v>0</v>
      </c>
      <c r="O152" s="8">
        <f>SUMPRODUCT(SUMIFS(AssessedValuation[100% Railroads],AssessedValuation[Dist],$C152:$E152,AssessedValuation[Tif_NonTIF],$A$4))</f>
        <v>0</v>
      </c>
      <c r="P152" s="8">
        <f>SUMPRODUCT(SUMIFS(AssessedValuation[100% Utilities],AssessedValuation[Dist],$C152:$E152,AssessedValuation[Tif_NonTIF],$A$4))</f>
        <v>0</v>
      </c>
      <c r="Q152" s="8">
        <f>SUMPRODUCT(SUMIFS(AssessedValuation[100% Other],AssessedValuation[Dist],$C152:$E152,AssessedValuation[Tif_NonTIF],$A$4))</f>
        <v>0</v>
      </c>
      <c r="R152" s="8">
        <f>SUMPRODUCT(SUMIFS(AssessedValuation[100% Gross],AssessedValuation[Dist],$C152:$E152,AssessedValuation[Tif_NonTIF],$A$4))</f>
        <v>7110763</v>
      </c>
      <c r="S152" s="8">
        <f>SUMPRODUCT(SUMIFS(AssessedValuation[100% Military Exempt],AssessedValuation[Dist],$C152:$E152,AssessedValuation[Tif_NonTIF],$A$4))</f>
        <v>0</v>
      </c>
      <c r="T152" s="8">
        <f>SUMPRODUCT(SUMIFS(AssessedValuation[100% Net],AssessedValuation[Dist],$C152:$E152,AssessedValuation[Tif_NonTIF],$A$4))</f>
        <v>7110763</v>
      </c>
      <c r="U152" s="8">
        <f>SUMPRODUCT(SUMIFS(AssessedValuation[100% Gas &amp; Elec Utilities],AssessedValuation[Dist],$C152:$E152,AssessedValuation[Tif_NonTIF],$A$4))</f>
        <v>0</v>
      </c>
      <c r="V152" s="8">
        <f t="shared" si="2"/>
        <v>7110763</v>
      </c>
    </row>
    <row r="153" spans="1:22" x14ac:dyDescent="0.25">
      <c r="A153">
        <f>'Assessed Non-TIF_Combined'!A153</f>
        <v>2024</v>
      </c>
      <c r="B153" t="str">
        <f>'Assessed Non-TIF_Combined'!B153</f>
        <v>07</v>
      </c>
      <c r="C153" t="str">
        <f>'Assessed Non-TIF_Combined'!C153</f>
        <v>3186</v>
      </c>
      <c r="D153" t="str">
        <f>'Assessed Non-TIF_Combined'!D153</f>
        <v/>
      </c>
      <c r="E153" t="str">
        <f>'Assessed Non-TIF_Combined'!E153</f>
        <v/>
      </c>
      <c r="F153" t="str">
        <f>'Assessed Non-TIF_Combined'!F153</f>
        <v>3186</v>
      </c>
      <c r="G153" t="str">
        <f>'Assessed Non-TIF_Combined'!G153</f>
        <v>Janesville</v>
      </c>
      <c r="H153" s="8">
        <f>SUMPRODUCT(SUMIFS(AssessedValuation[100% Residential],AssessedValuation[Dist],$C153:$E153,AssessedValuation[Tif_NonTIF],$A$4))</f>
        <v>2493027</v>
      </c>
      <c r="I153" s="8">
        <f>SUMPRODUCT(SUMIFS(AssessedValuation[100% Ag Land],AssessedValuation[Dist],$C153:$E153,AssessedValuation[Tif_NonTIF],$A$4))</f>
        <v>0</v>
      </c>
      <c r="J153" s="8">
        <f>SUMPRODUCT(SUMIFS(AssessedValuation[100% Ag Building],AssessedValuation[Dist],$C153:$E153,AssessedValuation[Tif_NonTIF],$A$4))</f>
        <v>0</v>
      </c>
      <c r="K153" s="8">
        <f>SUMPRODUCT(SUMIFS(AssessedValuation[100% Commercial],AssessedValuation[Dist],$C153:$E153,AssessedValuation[Tif_NonTIF],$A$4))</f>
        <v>0</v>
      </c>
      <c r="L153" s="8">
        <f>SUMPRODUCT(SUMIFS(AssessedValuation[100% Industrial],AssessedValuation[Dist],$C153:$E153,AssessedValuation[Tif_NonTIF],$A$4))</f>
        <v>0</v>
      </c>
      <c r="M153" s="8">
        <f>SUMPRODUCT(SUMIFS(AssessedValuation[100% Reserved],AssessedValuation[Dist],$C153:$E153,AssessedValuation[Tif_NonTIF],$A$4))</f>
        <v>0</v>
      </c>
      <c r="N153" s="8">
        <f>SUMPRODUCT(SUMIFS(AssessedValuation[100% Reserved3],AssessedValuation[Dist],$C153,AssessedValuation[Tif_NonTIF],$A$4))</f>
        <v>0</v>
      </c>
      <c r="O153" s="8">
        <f>SUMPRODUCT(SUMIFS(AssessedValuation[100% Railroads],AssessedValuation[Dist],$C153:$E153,AssessedValuation[Tif_NonTIF],$A$4))</f>
        <v>0</v>
      </c>
      <c r="P153" s="8">
        <f>SUMPRODUCT(SUMIFS(AssessedValuation[100% Utilities],AssessedValuation[Dist],$C153:$E153,AssessedValuation[Tif_NonTIF],$A$4))</f>
        <v>0</v>
      </c>
      <c r="Q153" s="8">
        <f>SUMPRODUCT(SUMIFS(AssessedValuation[100% Other],AssessedValuation[Dist],$C153:$E153,AssessedValuation[Tif_NonTIF],$A$4))</f>
        <v>0</v>
      </c>
      <c r="R153" s="8">
        <f>SUMPRODUCT(SUMIFS(AssessedValuation[100% Gross],AssessedValuation[Dist],$C153:$E153,AssessedValuation[Tif_NonTIF],$A$4))</f>
        <v>2493027</v>
      </c>
      <c r="S153" s="8">
        <f>SUMPRODUCT(SUMIFS(AssessedValuation[100% Military Exempt],AssessedValuation[Dist],$C153:$E153,AssessedValuation[Tif_NonTIF],$A$4))</f>
        <v>0</v>
      </c>
      <c r="T153" s="8">
        <f>SUMPRODUCT(SUMIFS(AssessedValuation[100% Net],AssessedValuation[Dist],$C153:$E153,AssessedValuation[Tif_NonTIF],$A$4))</f>
        <v>2493027</v>
      </c>
      <c r="U153" s="8">
        <f>SUMPRODUCT(SUMIFS(AssessedValuation[100% Gas &amp; Elec Utilities],AssessedValuation[Dist],$C153:$E153,AssessedValuation[Tif_NonTIF],$A$4))</f>
        <v>0</v>
      </c>
      <c r="V153" s="8">
        <f t="shared" si="2"/>
        <v>2493027</v>
      </c>
    </row>
    <row r="154" spans="1:22" x14ac:dyDescent="0.25">
      <c r="A154">
        <f>'Assessed Non-TIF_Combined'!A154</f>
        <v>2024</v>
      </c>
      <c r="B154" t="str">
        <f>'Assessed Non-TIF_Combined'!B154</f>
        <v>07</v>
      </c>
      <c r="C154" t="str">
        <f>'Assessed Non-TIF_Combined'!C154</f>
        <v>3204</v>
      </c>
      <c r="D154" t="str">
        <f>'Assessed Non-TIF_Combined'!D154</f>
        <v/>
      </c>
      <c r="E154" t="str">
        <f>'Assessed Non-TIF_Combined'!E154</f>
        <v/>
      </c>
      <c r="F154" t="str">
        <f>'Assessed Non-TIF_Combined'!F154</f>
        <v>3204</v>
      </c>
      <c r="G154" t="str">
        <f>'Assessed Non-TIF_Combined'!G154</f>
        <v>Jesup</v>
      </c>
      <c r="H154" s="8">
        <f>SUMPRODUCT(SUMIFS(AssessedValuation[100% Residential],AssessedValuation[Dist],$C154:$E154,AssessedValuation[Tif_NonTIF],$A$4))</f>
        <v>1204577</v>
      </c>
      <c r="I154" s="8">
        <f>SUMPRODUCT(SUMIFS(AssessedValuation[100% Ag Land],AssessedValuation[Dist],$C154:$E154,AssessedValuation[Tif_NonTIF],$A$4))</f>
        <v>0</v>
      </c>
      <c r="J154" s="8">
        <f>SUMPRODUCT(SUMIFS(AssessedValuation[100% Ag Building],AssessedValuation[Dist],$C154:$E154,AssessedValuation[Tif_NonTIF],$A$4))</f>
        <v>0</v>
      </c>
      <c r="K154" s="8">
        <f>SUMPRODUCT(SUMIFS(AssessedValuation[100% Commercial],AssessedValuation[Dist],$C154:$E154,AssessedValuation[Tif_NonTIF],$A$4))</f>
        <v>0</v>
      </c>
      <c r="L154" s="8">
        <f>SUMPRODUCT(SUMIFS(AssessedValuation[100% Industrial],AssessedValuation[Dist],$C154:$E154,AssessedValuation[Tif_NonTIF],$A$4))</f>
        <v>0</v>
      </c>
      <c r="M154" s="8">
        <f>SUMPRODUCT(SUMIFS(AssessedValuation[100% Reserved],AssessedValuation[Dist],$C154:$E154,AssessedValuation[Tif_NonTIF],$A$4))</f>
        <v>0</v>
      </c>
      <c r="N154" s="8">
        <f>SUMPRODUCT(SUMIFS(AssessedValuation[100% Reserved3],AssessedValuation[Dist],$C154,AssessedValuation[Tif_NonTIF],$A$4))</f>
        <v>0</v>
      </c>
      <c r="O154" s="8">
        <f>SUMPRODUCT(SUMIFS(AssessedValuation[100% Railroads],AssessedValuation[Dist],$C154:$E154,AssessedValuation[Tif_NonTIF],$A$4))</f>
        <v>0</v>
      </c>
      <c r="P154" s="8">
        <f>SUMPRODUCT(SUMIFS(AssessedValuation[100% Utilities],AssessedValuation[Dist],$C154:$E154,AssessedValuation[Tif_NonTIF],$A$4))</f>
        <v>0</v>
      </c>
      <c r="Q154" s="8">
        <f>SUMPRODUCT(SUMIFS(AssessedValuation[100% Other],AssessedValuation[Dist],$C154:$E154,AssessedValuation[Tif_NonTIF],$A$4))</f>
        <v>0</v>
      </c>
      <c r="R154" s="8">
        <f>SUMPRODUCT(SUMIFS(AssessedValuation[100% Gross],AssessedValuation[Dist],$C154:$E154,AssessedValuation[Tif_NonTIF],$A$4))</f>
        <v>1204577</v>
      </c>
      <c r="S154" s="8">
        <f>SUMPRODUCT(SUMIFS(AssessedValuation[100% Military Exempt],AssessedValuation[Dist],$C154:$E154,AssessedValuation[Tif_NonTIF],$A$4))</f>
        <v>1852</v>
      </c>
      <c r="T154" s="8">
        <f>SUMPRODUCT(SUMIFS(AssessedValuation[100% Net],AssessedValuation[Dist],$C154:$E154,AssessedValuation[Tif_NonTIF],$A$4))</f>
        <v>1202725</v>
      </c>
      <c r="U154" s="8">
        <f>SUMPRODUCT(SUMIFS(AssessedValuation[100% Gas &amp; Elec Utilities],AssessedValuation[Dist],$C154:$E154,AssessedValuation[Tif_NonTIF],$A$4))</f>
        <v>0</v>
      </c>
      <c r="V154" s="8">
        <f t="shared" si="2"/>
        <v>1202725</v>
      </c>
    </row>
    <row r="155" spans="1:22" x14ac:dyDescent="0.25">
      <c r="A155">
        <f>'Assessed Non-TIF_Combined'!A155</f>
        <v>2024</v>
      </c>
      <c r="B155" t="str">
        <f>'Assessed Non-TIF_Combined'!B155</f>
        <v>11</v>
      </c>
      <c r="C155" t="str">
        <f>'Assessed Non-TIF_Combined'!C155</f>
        <v>3231</v>
      </c>
      <c r="D155" t="str">
        <f>'Assessed Non-TIF_Combined'!D155</f>
        <v/>
      </c>
      <c r="E155" t="str">
        <f>'Assessed Non-TIF_Combined'!E155</f>
        <v/>
      </c>
      <c r="F155" t="str">
        <f>'Assessed Non-TIF_Combined'!F155</f>
        <v>3231</v>
      </c>
      <c r="G155" t="str">
        <f>'Assessed Non-TIF_Combined'!G155</f>
        <v>Johnston</v>
      </c>
      <c r="H155" s="8">
        <f>SUMPRODUCT(SUMIFS(AssessedValuation[100% Residential],AssessedValuation[Dist],$C155:$E155,AssessedValuation[Tif_NonTIF],$A$4))</f>
        <v>214401437</v>
      </c>
      <c r="I155" s="8">
        <f>SUMPRODUCT(SUMIFS(AssessedValuation[100% Ag Land],AssessedValuation[Dist],$C155:$E155,AssessedValuation[Tif_NonTIF],$A$4))</f>
        <v>0</v>
      </c>
      <c r="J155" s="8">
        <f>SUMPRODUCT(SUMIFS(AssessedValuation[100% Ag Building],AssessedValuation[Dist],$C155:$E155,AssessedValuation[Tif_NonTIF],$A$4))</f>
        <v>0</v>
      </c>
      <c r="K155" s="8">
        <f>SUMPRODUCT(SUMIFS(AssessedValuation[100% Commercial],AssessedValuation[Dist],$C155:$E155,AssessedValuation[Tif_NonTIF],$A$4))</f>
        <v>300839961</v>
      </c>
      <c r="L155" s="8">
        <f>SUMPRODUCT(SUMIFS(AssessedValuation[100% Industrial],AssessedValuation[Dist],$C155:$E155,AssessedValuation[Tif_NonTIF],$A$4))</f>
        <v>4412822</v>
      </c>
      <c r="M155" s="8">
        <f>SUMPRODUCT(SUMIFS(AssessedValuation[100% Reserved],AssessedValuation[Dist],$C155:$E155,AssessedValuation[Tif_NonTIF],$A$4))</f>
        <v>0</v>
      </c>
      <c r="N155" s="8">
        <f>SUMPRODUCT(SUMIFS(AssessedValuation[100% Reserved3],AssessedValuation[Dist],$C155,AssessedValuation[Tif_NonTIF],$A$4))</f>
        <v>0</v>
      </c>
      <c r="O155" s="8">
        <f>SUMPRODUCT(SUMIFS(AssessedValuation[100% Railroads],AssessedValuation[Dist],$C155:$E155,AssessedValuation[Tif_NonTIF],$A$4))</f>
        <v>0</v>
      </c>
      <c r="P155" s="8">
        <f>SUMPRODUCT(SUMIFS(AssessedValuation[100% Utilities],AssessedValuation[Dist],$C155:$E155,AssessedValuation[Tif_NonTIF],$A$4))</f>
        <v>0</v>
      </c>
      <c r="Q155" s="8">
        <f>SUMPRODUCT(SUMIFS(AssessedValuation[100% Other],AssessedValuation[Dist],$C155:$E155,AssessedValuation[Tif_NonTIF],$A$4))</f>
        <v>0</v>
      </c>
      <c r="R155" s="8">
        <f>SUMPRODUCT(SUMIFS(AssessedValuation[100% Gross],AssessedValuation[Dist],$C155:$E155,AssessedValuation[Tif_NonTIF],$A$4))</f>
        <v>519654220</v>
      </c>
      <c r="S155" s="8">
        <f>SUMPRODUCT(SUMIFS(AssessedValuation[100% Military Exempt],AssessedValuation[Dist],$C155:$E155,AssessedValuation[Tif_NonTIF],$A$4))</f>
        <v>24076</v>
      </c>
      <c r="T155" s="8">
        <f>SUMPRODUCT(SUMIFS(AssessedValuation[100% Net],AssessedValuation[Dist],$C155:$E155,AssessedValuation[Tif_NonTIF],$A$4))</f>
        <v>519630144</v>
      </c>
      <c r="U155" s="8">
        <f>SUMPRODUCT(SUMIFS(AssessedValuation[100% Gas &amp; Elec Utilities],AssessedValuation[Dist],$C155:$E155,AssessedValuation[Tif_NonTIF],$A$4))</f>
        <v>0</v>
      </c>
      <c r="V155" s="8">
        <f t="shared" si="2"/>
        <v>519630144</v>
      </c>
    </row>
    <row r="156" spans="1:22" x14ac:dyDescent="0.25">
      <c r="A156">
        <f>'Assessed Non-TIF_Combined'!A156</f>
        <v>2024</v>
      </c>
      <c r="B156" t="str">
        <f>'Assessed Non-TIF_Combined'!B156</f>
        <v>15</v>
      </c>
      <c r="C156" t="str">
        <f>'Assessed Non-TIF_Combined'!C156</f>
        <v>3312</v>
      </c>
      <c r="D156" t="str">
        <f>'Assessed Non-TIF_Combined'!D156</f>
        <v/>
      </c>
      <c r="E156" t="str">
        <f>'Assessed Non-TIF_Combined'!E156</f>
        <v/>
      </c>
      <c r="F156" t="str">
        <f>'Assessed Non-TIF_Combined'!F156</f>
        <v>3312</v>
      </c>
      <c r="G156" t="str">
        <f>'Assessed Non-TIF_Combined'!G156</f>
        <v>Keokuk</v>
      </c>
      <c r="H156" s="8">
        <f>SUMPRODUCT(SUMIFS(AssessedValuation[100% Residential],AssessedValuation[Dist],$C156:$E156,AssessedValuation[Tif_NonTIF],$A$4))</f>
        <v>801903</v>
      </c>
      <c r="I156" s="8">
        <f>SUMPRODUCT(SUMIFS(AssessedValuation[100% Ag Land],AssessedValuation[Dist],$C156:$E156,AssessedValuation[Tif_NonTIF],$A$4))</f>
        <v>0</v>
      </c>
      <c r="J156" s="8">
        <f>SUMPRODUCT(SUMIFS(AssessedValuation[100% Ag Building],AssessedValuation[Dist],$C156:$E156,AssessedValuation[Tif_NonTIF],$A$4))</f>
        <v>0</v>
      </c>
      <c r="K156" s="8">
        <f>SUMPRODUCT(SUMIFS(AssessedValuation[100% Commercial],AssessedValuation[Dist],$C156:$E156,AssessedValuation[Tif_NonTIF],$A$4))</f>
        <v>4282200</v>
      </c>
      <c r="L156" s="8">
        <f>SUMPRODUCT(SUMIFS(AssessedValuation[100% Industrial],AssessedValuation[Dist],$C156:$E156,AssessedValuation[Tif_NonTIF],$A$4))</f>
        <v>23582867</v>
      </c>
      <c r="M156" s="8">
        <f>SUMPRODUCT(SUMIFS(AssessedValuation[100% Reserved],AssessedValuation[Dist],$C156:$E156,AssessedValuation[Tif_NonTIF],$A$4))</f>
        <v>0</v>
      </c>
      <c r="N156" s="8">
        <f>SUMPRODUCT(SUMIFS(AssessedValuation[100% Reserved3],AssessedValuation[Dist],$C156,AssessedValuation[Tif_NonTIF],$A$4))</f>
        <v>0</v>
      </c>
      <c r="O156" s="8">
        <f>SUMPRODUCT(SUMIFS(AssessedValuation[100% Railroads],AssessedValuation[Dist],$C156:$E156,AssessedValuation[Tif_NonTIF],$A$4))</f>
        <v>0</v>
      </c>
      <c r="P156" s="8">
        <f>SUMPRODUCT(SUMIFS(AssessedValuation[100% Utilities],AssessedValuation[Dist],$C156:$E156,AssessedValuation[Tif_NonTIF],$A$4))</f>
        <v>0</v>
      </c>
      <c r="Q156" s="8">
        <f>SUMPRODUCT(SUMIFS(AssessedValuation[100% Other],AssessedValuation[Dist],$C156:$E156,AssessedValuation[Tif_NonTIF],$A$4))</f>
        <v>0</v>
      </c>
      <c r="R156" s="8">
        <f>SUMPRODUCT(SUMIFS(AssessedValuation[100% Gross],AssessedValuation[Dist],$C156:$E156,AssessedValuation[Tif_NonTIF],$A$4))</f>
        <v>28666970</v>
      </c>
      <c r="S156" s="8">
        <f>SUMPRODUCT(SUMIFS(AssessedValuation[100% Military Exempt],AssessedValuation[Dist],$C156:$E156,AssessedValuation[Tif_NonTIF],$A$4))</f>
        <v>0</v>
      </c>
      <c r="T156" s="8">
        <f>SUMPRODUCT(SUMIFS(AssessedValuation[100% Net],AssessedValuation[Dist],$C156:$E156,AssessedValuation[Tif_NonTIF],$A$4))</f>
        <v>28666970</v>
      </c>
      <c r="U156" s="8">
        <f>SUMPRODUCT(SUMIFS(AssessedValuation[100% Gas &amp; Elec Utilities],AssessedValuation[Dist],$C156:$E156,AssessedValuation[Tif_NonTIF],$A$4))</f>
        <v>0</v>
      </c>
      <c r="V156" s="8">
        <f t="shared" si="2"/>
        <v>28666970</v>
      </c>
    </row>
    <row r="157" spans="1:22" x14ac:dyDescent="0.25">
      <c r="A157">
        <f>'Assessed Non-TIF_Combined'!A157</f>
        <v>2024</v>
      </c>
      <c r="B157" t="str">
        <f>'Assessed Non-TIF_Combined'!B157</f>
        <v>15</v>
      </c>
      <c r="C157" t="str">
        <f>'Assessed Non-TIF_Combined'!C157</f>
        <v>3330</v>
      </c>
      <c r="D157" t="str">
        <f>'Assessed Non-TIF_Combined'!D157</f>
        <v/>
      </c>
      <c r="E157" t="str">
        <f>'Assessed Non-TIF_Combined'!E157</f>
        <v/>
      </c>
      <c r="F157" t="str">
        <f>'Assessed Non-TIF_Combined'!F157</f>
        <v>3330</v>
      </c>
      <c r="G157" t="str">
        <f>'Assessed Non-TIF_Combined'!G157</f>
        <v>Keota</v>
      </c>
      <c r="H157" s="8">
        <f>SUMPRODUCT(SUMIFS(AssessedValuation[100% Residential],AssessedValuation[Dist],$C157:$E157,AssessedValuation[Tif_NonTIF],$A$4))</f>
        <v>0</v>
      </c>
      <c r="I157" s="8">
        <f>SUMPRODUCT(SUMIFS(AssessedValuation[100% Ag Land],AssessedValuation[Dist],$C157:$E157,AssessedValuation[Tif_NonTIF],$A$4))</f>
        <v>0</v>
      </c>
      <c r="J157" s="8">
        <f>SUMPRODUCT(SUMIFS(AssessedValuation[100% Ag Building],AssessedValuation[Dist],$C157:$E157,AssessedValuation[Tif_NonTIF],$A$4))</f>
        <v>0</v>
      </c>
      <c r="K157" s="8">
        <f>SUMPRODUCT(SUMIFS(AssessedValuation[100% Commercial],AssessedValuation[Dist],$C157:$E157,AssessedValuation[Tif_NonTIF],$A$4))</f>
        <v>0</v>
      </c>
      <c r="L157" s="8">
        <f>SUMPRODUCT(SUMIFS(AssessedValuation[100% Industrial],AssessedValuation[Dist],$C157:$E157,AssessedValuation[Tif_NonTIF],$A$4))</f>
        <v>0</v>
      </c>
      <c r="M157" s="8">
        <f>SUMPRODUCT(SUMIFS(AssessedValuation[100% Reserved],AssessedValuation[Dist],$C157:$E157,AssessedValuation[Tif_NonTIF],$A$4))</f>
        <v>0</v>
      </c>
      <c r="N157" s="8">
        <f>SUMPRODUCT(SUMIFS(AssessedValuation[100% Reserved3],AssessedValuation[Dist],$C157,AssessedValuation[Tif_NonTIF],$A$4))</f>
        <v>0</v>
      </c>
      <c r="O157" s="8">
        <f>SUMPRODUCT(SUMIFS(AssessedValuation[100% Railroads],AssessedValuation[Dist],$C157:$E157,AssessedValuation[Tif_NonTIF],$A$4))</f>
        <v>0</v>
      </c>
      <c r="P157" s="8">
        <f>SUMPRODUCT(SUMIFS(AssessedValuation[100% Utilities],AssessedValuation[Dist],$C157:$E157,AssessedValuation[Tif_NonTIF],$A$4))</f>
        <v>0</v>
      </c>
      <c r="Q157" s="8">
        <f>SUMPRODUCT(SUMIFS(AssessedValuation[100% Other],AssessedValuation[Dist],$C157:$E157,AssessedValuation[Tif_NonTIF],$A$4))</f>
        <v>0</v>
      </c>
      <c r="R157" s="8">
        <f>SUMPRODUCT(SUMIFS(AssessedValuation[100% Gross],AssessedValuation[Dist],$C157:$E157,AssessedValuation[Tif_NonTIF],$A$4))</f>
        <v>0</v>
      </c>
      <c r="S157" s="8">
        <f>SUMPRODUCT(SUMIFS(AssessedValuation[100% Military Exempt],AssessedValuation[Dist],$C157:$E157,AssessedValuation[Tif_NonTIF],$A$4))</f>
        <v>0</v>
      </c>
      <c r="T157" s="8">
        <f>SUMPRODUCT(SUMIFS(AssessedValuation[100% Net],AssessedValuation[Dist],$C157:$E157,AssessedValuation[Tif_NonTIF],$A$4))</f>
        <v>0</v>
      </c>
      <c r="U157" s="8">
        <f>SUMPRODUCT(SUMIFS(AssessedValuation[100% Gas &amp; Elec Utilities],AssessedValuation[Dist],$C157:$E157,AssessedValuation[Tif_NonTIF],$A$4))</f>
        <v>0</v>
      </c>
      <c r="V157" s="8">
        <f t="shared" si="2"/>
        <v>0</v>
      </c>
    </row>
    <row r="158" spans="1:22" x14ac:dyDescent="0.25">
      <c r="A158">
        <f>'Assessed Non-TIF_Combined'!A158</f>
        <v>2024</v>
      </c>
      <c r="B158" t="str">
        <f>'Assessed Non-TIF_Combined'!B158</f>
        <v>12</v>
      </c>
      <c r="C158" t="str">
        <f>'Assessed Non-TIF_Combined'!C158</f>
        <v>3348</v>
      </c>
      <c r="D158" t="str">
        <f>'Assessed Non-TIF_Combined'!D158</f>
        <v/>
      </c>
      <c r="E158" t="str">
        <f>'Assessed Non-TIF_Combined'!E158</f>
        <v/>
      </c>
      <c r="F158" t="str">
        <f>'Assessed Non-TIF_Combined'!F158</f>
        <v>3348</v>
      </c>
      <c r="G158" t="str">
        <f>'Assessed Non-TIF_Combined'!G158</f>
        <v>Kingsley-Pierson</v>
      </c>
      <c r="H158" s="8">
        <f>SUMPRODUCT(SUMIFS(AssessedValuation[100% Residential],AssessedValuation[Dist],$C158:$E158,AssessedValuation[Tif_NonTIF],$A$4))</f>
        <v>2859100</v>
      </c>
      <c r="I158" s="8">
        <f>SUMPRODUCT(SUMIFS(AssessedValuation[100% Ag Land],AssessedValuation[Dist],$C158:$E158,AssessedValuation[Tif_NonTIF],$A$4))</f>
        <v>0</v>
      </c>
      <c r="J158" s="8">
        <f>SUMPRODUCT(SUMIFS(AssessedValuation[100% Ag Building],AssessedValuation[Dist],$C158:$E158,AssessedValuation[Tif_NonTIF],$A$4))</f>
        <v>0</v>
      </c>
      <c r="K158" s="8">
        <f>SUMPRODUCT(SUMIFS(AssessedValuation[100% Commercial],AssessedValuation[Dist],$C158:$E158,AssessedValuation[Tif_NonTIF],$A$4))</f>
        <v>0</v>
      </c>
      <c r="L158" s="8">
        <f>SUMPRODUCT(SUMIFS(AssessedValuation[100% Industrial],AssessedValuation[Dist],$C158:$E158,AssessedValuation[Tif_NonTIF],$A$4))</f>
        <v>0</v>
      </c>
      <c r="M158" s="8">
        <f>SUMPRODUCT(SUMIFS(AssessedValuation[100% Reserved],AssessedValuation[Dist],$C158:$E158,AssessedValuation[Tif_NonTIF],$A$4))</f>
        <v>0</v>
      </c>
      <c r="N158" s="8">
        <f>SUMPRODUCT(SUMIFS(AssessedValuation[100% Reserved3],AssessedValuation[Dist],$C158,AssessedValuation[Tif_NonTIF],$A$4))</f>
        <v>0</v>
      </c>
      <c r="O158" s="8">
        <f>SUMPRODUCT(SUMIFS(AssessedValuation[100% Railroads],AssessedValuation[Dist],$C158:$E158,AssessedValuation[Tif_NonTIF],$A$4))</f>
        <v>0</v>
      </c>
      <c r="P158" s="8">
        <f>SUMPRODUCT(SUMIFS(AssessedValuation[100% Utilities],AssessedValuation[Dist],$C158:$E158,AssessedValuation[Tif_NonTIF],$A$4))</f>
        <v>0</v>
      </c>
      <c r="Q158" s="8">
        <f>SUMPRODUCT(SUMIFS(AssessedValuation[100% Other],AssessedValuation[Dist],$C158:$E158,AssessedValuation[Tif_NonTIF],$A$4))</f>
        <v>0</v>
      </c>
      <c r="R158" s="8">
        <f>SUMPRODUCT(SUMIFS(AssessedValuation[100% Gross],AssessedValuation[Dist],$C158:$E158,AssessedValuation[Tif_NonTIF],$A$4))</f>
        <v>2859100</v>
      </c>
      <c r="S158" s="8">
        <f>SUMPRODUCT(SUMIFS(AssessedValuation[100% Military Exempt],AssessedValuation[Dist],$C158:$E158,AssessedValuation[Tif_NonTIF],$A$4))</f>
        <v>0</v>
      </c>
      <c r="T158" s="8">
        <f>SUMPRODUCT(SUMIFS(AssessedValuation[100% Net],AssessedValuation[Dist],$C158:$E158,AssessedValuation[Tif_NonTIF],$A$4))</f>
        <v>2859100</v>
      </c>
      <c r="U158" s="8">
        <f>SUMPRODUCT(SUMIFS(AssessedValuation[100% Gas &amp; Elec Utilities],AssessedValuation[Dist],$C158:$E158,AssessedValuation[Tif_NonTIF],$A$4))</f>
        <v>0</v>
      </c>
      <c r="V158" s="8">
        <f t="shared" si="2"/>
        <v>2859100</v>
      </c>
    </row>
    <row r="159" spans="1:22" x14ac:dyDescent="0.25">
      <c r="A159">
        <f>'Assessed Non-TIF_Combined'!A159</f>
        <v>2024</v>
      </c>
      <c r="B159" t="str">
        <f>'Assessed Non-TIF_Combined'!B159</f>
        <v>11</v>
      </c>
      <c r="C159" t="str">
        <f>'Assessed Non-TIF_Combined'!C159</f>
        <v>3375</v>
      </c>
      <c r="D159" t="str">
        <f>'Assessed Non-TIF_Combined'!D159</f>
        <v/>
      </c>
      <c r="E159" t="str">
        <f>'Assessed Non-TIF_Combined'!E159</f>
        <v/>
      </c>
      <c r="F159" t="str">
        <f>'Assessed Non-TIF_Combined'!F159</f>
        <v>3375</v>
      </c>
      <c r="G159" t="str">
        <f>'Assessed Non-TIF_Combined'!G159</f>
        <v>Knoxville</v>
      </c>
      <c r="H159" s="8">
        <f>SUMPRODUCT(SUMIFS(AssessedValuation[100% Residential],AssessedValuation[Dist],$C159:$E159,AssessedValuation[Tif_NonTIF],$A$4))</f>
        <v>17387850</v>
      </c>
      <c r="I159" s="8">
        <f>SUMPRODUCT(SUMIFS(AssessedValuation[100% Ag Land],AssessedValuation[Dist],$C159:$E159,AssessedValuation[Tif_NonTIF],$A$4))</f>
        <v>20596</v>
      </c>
      <c r="J159" s="8">
        <f>SUMPRODUCT(SUMIFS(AssessedValuation[100% Ag Building],AssessedValuation[Dist],$C159:$E159,AssessedValuation[Tif_NonTIF],$A$4))</f>
        <v>0</v>
      </c>
      <c r="K159" s="8">
        <f>SUMPRODUCT(SUMIFS(AssessedValuation[100% Commercial],AssessedValuation[Dist],$C159:$E159,AssessedValuation[Tif_NonTIF],$A$4))</f>
        <v>2904430</v>
      </c>
      <c r="L159" s="8">
        <f>SUMPRODUCT(SUMIFS(AssessedValuation[100% Industrial],AssessedValuation[Dist],$C159:$E159,AssessedValuation[Tif_NonTIF],$A$4))</f>
        <v>2420757</v>
      </c>
      <c r="M159" s="8">
        <f>SUMPRODUCT(SUMIFS(AssessedValuation[100% Reserved],AssessedValuation[Dist],$C159:$E159,AssessedValuation[Tif_NonTIF],$A$4))</f>
        <v>0</v>
      </c>
      <c r="N159" s="8">
        <f>SUMPRODUCT(SUMIFS(AssessedValuation[100% Reserved3],AssessedValuation[Dist],$C159,AssessedValuation[Tif_NonTIF],$A$4))</f>
        <v>0</v>
      </c>
      <c r="O159" s="8">
        <f>SUMPRODUCT(SUMIFS(AssessedValuation[100% Railroads],AssessedValuation[Dist],$C159:$E159,AssessedValuation[Tif_NonTIF],$A$4))</f>
        <v>0</v>
      </c>
      <c r="P159" s="8">
        <f>SUMPRODUCT(SUMIFS(AssessedValuation[100% Utilities],AssessedValuation[Dist],$C159:$E159,AssessedValuation[Tif_NonTIF],$A$4))</f>
        <v>0</v>
      </c>
      <c r="Q159" s="8">
        <f>SUMPRODUCT(SUMIFS(AssessedValuation[100% Other],AssessedValuation[Dist],$C159:$E159,AssessedValuation[Tif_NonTIF],$A$4))</f>
        <v>0</v>
      </c>
      <c r="R159" s="8">
        <f>SUMPRODUCT(SUMIFS(AssessedValuation[100% Gross],AssessedValuation[Dist],$C159:$E159,AssessedValuation[Tif_NonTIF],$A$4))</f>
        <v>22733633</v>
      </c>
      <c r="S159" s="8">
        <f>SUMPRODUCT(SUMIFS(AssessedValuation[100% Military Exempt],AssessedValuation[Dist],$C159:$E159,AssessedValuation[Tif_NonTIF],$A$4))</f>
        <v>0</v>
      </c>
      <c r="T159" s="8">
        <f>SUMPRODUCT(SUMIFS(AssessedValuation[100% Net],AssessedValuation[Dist],$C159:$E159,AssessedValuation[Tif_NonTIF],$A$4))</f>
        <v>22733633</v>
      </c>
      <c r="U159" s="8">
        <f>SUMPRODUCT(SUMIFS(AssessedValuation[100% Gas &amp; Elec Utilities],AssessedValuation[Dist],$C159:$E159,AssessedValuation[Tif_NonTIF],$A$4))</f>
        <v>0</v>
      </c>
      <c r="V159" s="8">
        <f t="shared" si="2"/>
        <v>22733633</v>
      </c>
    </row>
    <row r="160" spans="1:22" x14ac:dyDescent="0.25">
      <c r="A160">
        <f>'Assessed Non-TIF_Combined'!A160</f>
        <v>2024</v>
      </c>
      <c r="B160" t="str">
        <f>'Assessed Non-TIF_Combined'!B160</f>
        <v>07</v>
      </c>
      <c r="C160" t="str">
        <f>'Assessed Non-TIF_Combined'!C160</f>
        <v>3420</v>
      </c>
      <c r="D160" t="str">
        <f>'Assessed Non-TIF_Combined'!D160</f>
        <v/>
      </c>
      <c r="E160" t="str">
        <f>'Assessed Non-TIF_Combined'!E160</f>
        <v/>
      </c>
      <c r="F160" t="str">
        <f>'Assessed Non-TIF_Combined'!F160</f>
        <v>3420</v>
      </c>
      <c r="G160" t="str">
        <f>'Assessed Non-TIF_Combined'!G160</f>
        <v>Lake Mills</v>
      </c>
      <c r="H160" s="8">
        <f>SUMPRODUCT(SUMIFS(AssessedValuation[100% Residential],AssessedValuation[Dist],$C160:$E160,AssessedValuation[Tif_NonTIF],$A$4))</f>
        <v>11978233</v>
      </c>
      <c r="I160" s="8">
        <f>SUMPRODUCT(SUMIFS(AssessedValuation[100% Ag Land],AssessedValuation[Dist],$C160:$E160,AssessedValuation[Tif_NonTIF],$A$4))</f>
        <v>197722</v>
      </c>
      <c r="J160" s="8">
        <f>SUMPRODUCT(SUMIFS(AssessedValuation[100% Ag Building],AssessedValuation[Dist],$C160:$E160,AssessedValuation[Tif_NonTIF],$A$4))</f>
        <v>11342</v>
      </c>
      <c r="K160" s="8">
        <f>SUMPRODUCT(SUMIFS(AssessedValuation[100% Commercial],AssessedValuation[Dist],$C160:$E160,AssessedValuation[Tif_NonTIF],$A$4))</f>
        <v>17057676</v>
      </c>
      <c r="L160" s="8">
        <f>SUMPRODUCT(SUMIFS(AssessedValuation[100% Industrial],AssessedValuation[Dist],$C160:$E160,AssessedValuation[Tif_NonTIF],$A$4))</f>
        <v>9332319</v>
      </c>
      <c r="M160" s="8">
        <f>SUMPRODUCT(SUMIFS(AssessedValuation[100% Reserved],AssessedValuation[Dist],$C160:$E160,AssessedValuation[Tif_NonTIF],$A$4))</f>
        <v>0</v>
      </c>
      <c r="N160" s="8">
        <f>SUMPRODUCT(SUMIFS(AssessedValuation[100% Reserved3],AssessedValuation[Dist],$C160,AssessedValuation[Tif_NonTIF],$A$4))</f>
        <v>0</v>
      </c>
      <c r="O160" s="8">
        <f>SUMPRODUCT(SUMIFS(AssessedValuation[100% Railroads],AssessedValuation[Dist],$C160:$E160,AssessedValuation[Tif_NonTIF],$A$4))</f>
        <v>0</v>
      </c>
      <c r="P160" s="8">
        <f>SUMPRODUCT(SUMIFS(AssessedValuation[100% Utilities],AssessedValuation[Dist],$C160:$E160,AssessedValuation[Tif_NonTIF],$A$4))</f>
        <v>0</v>
      </c>
      <c r="Q160" s="8">
        <f>SUMPRODUCT(SUMIFS(AssessedValuation[100% Other],AssessedValuation[Dist],$C160:$E160,AssessedValuation[Tif_NonTIF],$A$4))</f>
        <v>0</v>
      </c>
      <c r="R160" s="8">
        <f>SUMPRODUCT(SUMIFS(AssessedValuation[100% Gross],AssessedValuation[Dist],$C160:$E160,AssessedValuation[Tif_NonTIF],$A$4))</f>
        <v>38577292</v>
      </c>
      <c r="S160" s="8">
        <f>SUMPRODUCT(SUMIFS(AssessedValuation[100% Military Exempt],AssessedValuation[Dist],$C160:$E160,AssessedValuation[Tif_NonTIF],$A$4))</f>
        <v>33336</v>
      </c>
      <c r="T160" s="8">
        <f>SUMPRODUCT(SUMIFS(AssessedValuation[100% Net],AssessedValuation[Dist],$C160:$E160,AssessedValuation[Tif_NonTIF],$A$4))</f>
        <v>38543956</v>
      </c>
      <c r="U160" s="8">
        <f>SUMPRODUCT(SUMIFS(AssessedValuation[100% Gas &amp; Elec Utilities],AssessedValuation[Dist],$C160:$E160,AssessedValuation[Tif_NonTIF],$A$4))</f>
        <v>0</v>
      </c>
      <c r="V160" s="8">
        <f t="shared" si="2"/>
        <v>38543956</v>
      </c>
    </row>
    <row r="161" spans="1:22" x14ac:dyDescent="0.25">
      <c r="A161">
        <f>'Assessed Non-TIF_Combined'!A161</f>
        <v>2024</v>
      </c>
      <c r="B161" t="str">
        <f>'Assessed Non-TIF_Combined'!B161</f>
        <v>13</v>
      </c>
      <c r="C161" t="str">
        <f>'Assessed Non-TIF_Combined'!C161</f>
        <v>3465</v>
      </c>
      <c r="D161" t="str">
        <f>'Assessed Non-TIF_Combined'!D161</f>
        <v/>
      </c>
      <c r="E161" t="str">
        <f>'Assessed Non-TIF_Combined'!E161</f>
        <v/>
      </c>
      <c r="F161" t="str">
        <f>'Assessed Non-TIF_Combined'!F161</f>
        <v>3465</v>
      </c>
      <c r="G161" t="str">
        <f>'Assessed Non-TIF_Combined'!G161</f>
        <v>Lamoni</v>
      </c>
      <c r="H161" s="8">
        <f>SUMPRODUCT(SUMIFS(AssessedValuation[100% Residential],AssessedValuation[Dist],$C161:$E161,AssessedValuation[Tif_NonTIF],$A$4))</f>
        <v>0</v>
      </c>
      <c r="I161" s="8">
        <f>SUMPRODUCT(SUMIFS(AssessedValuation[100% Ag Land],AssessedValuation[Dist],$C161:$E161,AssessedValuation[Tif_NonTIF],$A$4))</f>
        <v>0</v>
      </c>
      <c r="J161" s="8">
        <f>SUMPRODUCT(SUMIFS(AssessedValuation[100% Ag Building],AssessedValuation[Dist],$C161:$E161,AssessedValuation[Tif_NonTIF],$A$4))</f>
        <v>0</v>
      </c>
      <c r="K161" s="8">
        <f>SUMPRODUCT(SUMIFS(AssessedValuation[100% Commercial],AssessedValuation[Dist],$C161:$E161,AssessedValuation[Tif_NonTIF],$A$4))</f>
        <v>924897</v>
      </c>
      <c r="L161" s="8">
        <f>SUMPRODUCT(SUMIFS(AssessedValuation[100% Industrial],AssessedValuation[Dist],$C161:$E161,AssessedValuation[Tif_NonTIF],$A$4))</f>
        <v>0</v>
      </c>
      <c r="M161" s="8">
        <f>SUMPRODUCT(SUMIFS(AssessedValuation[100% Reserved],AssessedValuation[Dist],$C161:$E161,AssessedValuation[Tif_NonTIF],$A$4))</f>
        <v>0</v>
      </c>
      <c r="N161" s="8">
        <f>SUMPRODUCT(SUMIFS(AssessedValuation[100% Reserved3],AssessedValuation[Dist],$C161,AssessedValuation[Tif_NonTIF],$A$4))</f>
        <v>0</v>
      </c>
      <c r="O161" s="8">
        <f>SUMPRODUCT(SUMIFS(AssessedValuation[100% Railroads],AssessedValuation[Dist],$C161:$E161,AssessedValuation[Tif_NonTIF],$A$4))</f>
        <v>0</v>
      </c>
      <c r="P161" s="8">
        <f>SUMPRODUCT(SUMIFS(AssessedValuation[100% Utilities],AssessedValuation[Dist],$C161:$E161,AssessedValuation[Tif_NonTIF],$A$4))</f>
        <v>0</v>
      </c>
      <c r="Q161" s="8">
        <f>SUMPRODUCT(SUMIFS(AssessedValuation[100% Other],AssessedValuation[Dist],$C161:$E161,AssessedValuation[Tif_NonTIF],$A$4))</f>
        <v>0</v>
      </c>
      <c r="R161" s="8">
        <f>SUMPRODUCT(SUMIFS(AssessedValuation[100% Gross],AssessedValuation[Dist],$C161:$E161,AssessedValuation[Tif_NonTIF],$A$4))</f>
        <v>924897</v>
      </c>
      <c r="S161" s="8">
        <f>SUMPRODUCT(SUMIFS(AssessedValuation[100% Military Exempt],AssessedValuation[Dist],$C161:$E161,AssessedValuation[Tif_NonTIF],$A$4))</f>
        <v>0</v>
      </c>
      <c r="T161" s="8">
        <f>SUMPRODUCT(SUMIFS(AssessedValuation[100% Net],AssessedValuation[Dist],$C161:$E161,AssessedValuation[Tif_NonTIF],$A$4))</f>
        <v>924897</v>
      </c>
      <c r="U161" s="8">
        <f>SUMPRODUCT(SUMIFS(AssessedValuation[100% Gas &amp; Elec Utilities],AssessedValuation[Dist],$C161:$E161,AssessedValuation[Tif_NonTIF],$A$4))</f>
        <v>0</v>
      </c>
      <c r="V161" s="8">
        <f t="shared" si="2"/>
        <v>924897</v>
      </c>
    </row>
    <row r="162" spans="1:22" x14ac:dyDescent="0.25">
      <c r="A162">
        <f>'Assessed Non-TIF_Combined'!A162</f>
        <v>2024</v>
      </c>
      <c r="B162" t="str">
        <f>'Assessed Non-TIF_Combined'!B162</f>
        <v>05</v>
      </c>
      <c r="C162" t="str">
        <f>'Assessed Non-TIF_Combined'!C162</f>
        <v>3537</v>
      </c>
      <c r="D162" t="str">
        <f>'Assessed Non-TIF_Combined'!D162</f>
        <v/>
      </c>
      <c r="E162" t="str">
        <f>'Assessed Non-TIF_Combined'!E162</f>
        <v/>
      </c>
      <c r="F162" t="str">
        <f>'Assessed Non-TIF_Combined'!F162</f>
        <v>3537</v>
      </c>
      <c r="G162" t="str">
        <f>'Assessed Non-TIF_Combined'!G162</f>
        <v>Laurens-Marathon</v>
      </c>
      <c r="H162" s="8">
        <f>SUMPRODUCT(SUMIFS(AssessedValuation[100% Residential],AssessedValuation[Dist],$C162:$E162,AssessedValuation[Tif_NonTIF],$A$4))</f>
        <v>264017</v>
      </c>
      <c r="I162" s="8">
        <f>SUMPRODUCT(SUMIFS(AssessedValuation[100% Ag Land],AssessedValuation[Dist],$C162:$E162,AssessedValuation[Tif_NonTIF],$A$4))</f>
        <v>0</v>
      </c>
      <c r="J162" s="8">
        <f>SUMPRODUCT(SUMIFS(AssessedValuation[100% Ag Building],AssessedValuation[Dist],$C162:$E162,AssessedValuation[Tif_NonTIF],$A$4))</f>
        <v>0</v>
      </c>
      <c r="K162" s="8">
        <f>SUMPRODUCT(SUMIFS(AssessedValuation[100% Commercial],AssessedValuation[Dist],$C162:$E162,AssessedValuation[Tif_NonTIF],$A$4))</f>
        <v>343614</v>
      </c>
      <c r="L162" s="8">
        <f>SUMPRODUCT(SUMIFS(AssessedValuation[100% Industrial],AssessedValuation[Dist],$C162:$E162,AssessedValuation[Tif_NonTIF],$A$4))</f>
        <v>0</v>
      </c>
      <c r="M162" s="8">
        <f>SUMPRODUCT(SUMIFS(AssessedValuation[100% Reserved],AssessedValuation[Dist],$C162:$E162,AssessedValuation[Tif_NonTIF],$A$4))</f>
        <v>0</v>
      </c>
      <c r="N162" s="8">
        <f>SUMPRODUCT(SUMIFS(AssessedValuation[100% Reserved3],AssessedValuation[Dist],$C162,AssessedValuation[Tif_NonTIF],$A$4))</f>
        <v>0</v>
      </c>
      <c r="O162" s="8">
        <f>SUMPRODUCT(SUMIFS(AssessedValuation[100% Railroads],AssessedValuation[Dist],$C162:$E162,AssessedValuation[Tif_NonTIF],$A$4))</f>
        <v>0</v>
      </c>
      <c r="P162" s="8">
        <f>SUMPRODUCT(SUMIFS(AssessedValuation[100% Utilities],AssessedValuation[Dist],$C162:$E162,AssessedValuation[Tif_NonTIF],$A$4))</f>
        <v>0</v>
      </c>
      <c r="Q162" s="8">
        <f>SUMPRODUCT(SUMIFS(AssessedValuation[100% Other],AssessedValuation[Dist],$C162:$E162,AssessedValuation[Tif_NonTIF],$A$4))</f>
        <v>0</v>
      </c>
      <c r="R162" s="8">
        <f>SUMPRODUCT(SUMIFS(AssessedValuation[100% Gross],AssessedValuation[Dist],$C162:$E162,AssessedValuation[Tif_NonTIF],$A$4))</f>
        <v>607631</v>
      </c>
      <c r="S162" s="8">
        <f>SUMPRODUCT(SUMIFS(AssessedValuation[100% Military Exempt],AssessedValuation[Dist],$C162:$E162,AssessedValuation[Tif_NonTIF],$A$4))</f>
        <v>0</v>
      </c>
      <c r="T162" s="8">
        <f>SUMPRODUCT(SUMIFS(AssessedValuation[100% Net],AssessedValuation[Dist],$C162:$E162,AssessedValuation[Tif_NonTIF],$A$4))</f>
        <v>607631</v>
      </c>
      <c r="U162" s="8">
        <f>SUMPRODUCT(SUMIFS(AssessedValuation[100% Gas &amp; Elec Utilities],AssessedValuation[Dist],$C162:$E162,AssessedValuation[Tif_NonTIF],$A$4))</f>
        <v>0</v>
      </c>
      <c r="V162" s="8">
        <f t="shared" si="2"/>
        <v>607631</v>
      </c>
    </row>
    <row r="163" spans="1:22" x14ac:dyDescent="0.25">
      <c r="A163">
        <f>'Assessed Non-TIF_Combined'!A163</f>
        <v>2024</v>
      </c>
      <c r="B163" t="str">
        <f>'Assessed Non-TIF_Combined'!B163</f>
        <v>12</v>
      </c>
      <c r="C163" t="str">
        <f>'Assessed Non-TIF_Combined'!C163</f>
        <v>3555</v>
      </c>
      <c r="D163" t="str">
        <f>'Assessed Non-TIF_Combined'!D163</f>
        <v/>
      </c>
      <c r="E163" t="str">
        <f>'Assessed Non-TIF_Combined'!E163</f>
        <v/>
      </c>
      <c r="F163" t="str">
        <f>'Assessed Non-TIF_Combined'!F163</f>
        <v>3555</v>
      </c>
      <c r="G163" t="str">
        <f>'Assessed Non-TIF_Combined'!G163</f>
        <v>Lawton-Bronson</v>
      </c>
      <c r="H163" s="8">
        <f>SUMPRODUCT(SUMIFS(AssessedValuation[100% Residential],AssessedValuation[Dist],$C163:$E163,AssessedValuation[Tif_NonTIF],$A$4))</f>
        <v>0</v>
      </c>
      <c r="I163" s="8">
        <f>SUMPRODUCT(SUMIFS(AssessedValuation[100% Ag Land],AssessedValuation[Dist],$C163:$E163,AssessedValuation[Tif_NonTIF],$A$4))</f>
        <v>0</v>
      </c>
      <c r="J163" s="8">
        <f>SUMPRODUCT(SUMIFS(AssessedValuation[100% Ag Building],AssessedValuation[Dist],$C163:$E163,AssessedValuation[Tif_NonTIF],$A$4))</f>
        <v>0</v>
      </c>
      <c r="K163" s="8">
        <f>SUMPRODUCT(SUMIFS(AssessedValuation[100% Commercial],AssessedValuation[Dist],$C163:$E163,AssessedValuation[Tif_NonTIF],$A$4))</f>
        <v>0</v>
      </c>
      <c r="L163" s="8">
        <f>SUMPRODUCT(SUMIFS(AssessedValuation[100% Industrial],AssessedValuation[Dist],$C163:$E163,AssessedValuation[Tif_NonTIF],$A$4))</f>
        <v>0</v>
      </c>
      <c r="M163" s="8">
        <f>SUMPRODUCT(SUMIFS(AssessedValuation[100% Reserved],AssessedValuation[Dist],$C163:$E163,AssessedValuation[Tif_NonTIF],$A$4))</f>
        <v>0</v>
      </c>
      <c r="N163" s="8">
        <f>SUMPRODUCT(SUMIFS(AssessedValuation[100% Reserved3],AssessedValuation[Dist],$C163,AssessedValuation[Tif_NonTIF],$A$4))</f>
        <v>0</v>
      </c>
      <c r="O163" s="8">
        <f>SUMPRODUCT(SUMIFS(AssessedValuation[100% Railroads],AssessedValuation[Dist],$C163:$E163,AssessedValuation[Tif_NonTIF],$A$4))</f>
        <v>0</v>
      </c>
      <c r="P163" s="8">
        <f>SUMPRODUCT(SUMIFS(AssessedValuation[100% Utilities],AssessedValuation[Dist],$C163:$E163,AssessedValuation[Tif_NonTIF],$A$4))</f>
        <v>0</v>
      </c>
      <c r="Q163" s="8">
        <f>SUMPRODUCT(SUMIFS(AssessedValuation[100% Other],AssessedValuation[Dist],$C163:$E163,AssessedValuation[Tif_NonTIF],$A$4))</f>
        <v>0</v>
      </c>
      <c r="R163" s="8">
        <f>SUMPRODUCT(SUMIFS(AssessedValuation[100% Gross],AssessedValuation[Dist],$C163:$E163,AssessedValuation[Tif_NonTIF],$A$4))</f>
        <v>0</v>
      </c>
      <c r="S163" s="8">
        <f>SUMPRODUCT(SUMIFS(AssessedValuation[100% Military Exempt],AssessedValuation[Dist],$C163:$E163,AssessedValuation[Tif_NonTIF],$A$4))</f>
        <v>0</v>
      </c>
      <c r="T163" s="8">
        <f>SUMPRODUCT(SUMIFS(AssessedValuation[100% Net],AssessedValuation[Dist],$C163:$E163,AssessedValuation[Tif_NonTIF],$A$4))</f>
        <v>0</v>
      </c>
      <c r="U163" s="8">
        <f>SUMPRODUCT(SUMIFS(AssessedValuation[100% Gas &amp; Elec Utilities],AssessedValuation[Dist],$C163:$E163,AssessedValuation[Tif_NonTIF],$A$4))</f>
        <v>0</v>
      </c>
      <c r="V163" s="8">
        <f t="shared" si="2"/>
        <v>0</v>
      </c>
    </row>
    <row r="164" spans="1:22" x14ac:dyDescent="0.25">
      <c r="A164">
        <f>'Assessed Non-TIF_Combined'!A164</f>
        <v>2024</v>
      </c>
      <c r="B164" t="str">
        <f>'Assessed Non-TIF_Combined'!B164</f>
        <v>12</v>
      </c>
      <c r="C164" t="str">
        <f>'Assessed Non-TIF_Combined'!C164</f>
        <v>3600</v>
      </c>
      <c r="D164" t="str">
        <f>'Assessed Non-TIF_Combined'!D164</f>
        <v/>
      </c>
      <c r="E164" t="str">
        <f>'Assessed Non-TIF_Combined'!E164</f>
        <v/>
      </c>
      <c r="F164" t="str">
        <f>'Assessed Non-TIF_Combined'!F164</f>
        <v>3600</v>
      </c>
      <c r="G164" t="str">
        <f>'Assessed Non-TIF_Combined'!G164</f>
        <v>Le Mars</v>
      </c>
      <c r="H164" s="8">
        <f>SUMPRODUCT(SUMIFS(AssessedValuation[100% Residential],AssessedValuation[Dist],$C164:$E164,AssessedValuation[Tif_NonTIF],$A$4))</f>
        <v>32210598</v>
      </c>
      <c r="I164" s="8">
        <f>SUMPRODUCT(SUMIFS(AssessedValuation[100% Ag Land],AssessedValuation[Dist],$C164:$E164,AssessedValuation[Tif_NonTIF],$A$4))</f>
        <v>3887854</v>
      </c>
      <c r="J164" s="8">
        <f>SUMPRODUCT(SUMIFS(AssessedValuation[100% Ag Building],AssessedValuation[Dist],$C164:$E164,AssessedValuation[Tif_NonTIF],$A$4))</f>
        <v>31270</v>
      </c>
      <c r="K164" s="8">
        <f>SUMPRODUCT(SUMIFS(AssessedValuation[100% Commercial],AssessedValuation[Dist],$C164:$E164,AssessedValuation[Tif_NonTIF],$A$4))</f>
        <v>64164436</v>
      </c>
      <c r="L164" s="8">
        <f>SUMPRODUCT(SUMIFS(AssessedValuation[100% Industrial],AssessedValuation[Dist],$C164:$E164,AssessedValuation[Tif_NonTIF],$A$4))</f>
        <v>57037460</v>
      </c>
      <c r="M164" s="8">
        <f>SUMPRODUCT(SUMIFS(AssessedValuation[100% Reserved],AssessedValuation[Dist],$C164:$E164,AssessedValuation[Tif_NonTIF],$A$4))</f>
        <v>0</v>
      </c>
      <c r="N164" s="8">
        <f>SUMPRODUCT(SUMIFS(AssessedValuation[100% Reserved3],AssessedValuation[Dist],$C164,AssessedValuation[Tif_NonTIF],$A$4))</f>
        <v>0</v>
      </c>
      <c r="O164" s="8">
        <f>SUMPRODUCT(SUMIFS(AssessedValuation[100% Railroads],AssessedValuation[Dist],$C164:$E164,AssessedValuation[Tif_NonTIF],$A$4))</f>
        <v>0</v>
      </c>
      <c r="P164" s="8">
        <f>SUMPRODUCT(SUMIFS(AssessedValuation[100% Utilities],AssessedValuation[Dist],$C164:$E164,AssessedValuation[Tif_NonTIF],$A$4))</f>
        <v>0</v>
      </c>
      <c r="Q164" s="8">
        <f>SUMPRODUCT(SUMIFS(AssessedValuation[100% Other],AssessedValuation[Dist],$C164:$E164,AssessedValuation[Tif_NonTIF],$A$4))</f>
        <v>0</v>
      </c>
      <c r="R164" s="8">
        <f>SUMPRODUCT(SUMIFS(AssessedValuation[100% Gross],AssessedValuation[Dist],$C164:$E164,AssessedValuation[Tif_NonTIF],$A$4))</f>
        <v>157331618</v>
      </c>
      <c r="S164" s="8">
        <f>SUMPRODUCT(SUMIFS(AssessedValuation[100% Military Exempt],AssessedValuation[Dist],$C164:$E164,AssessedValuation[Tif_NonTIF],$A$4))</f>
        <v>5556</v>
      </c>
      <c r="T164" s="8">
        <f>SUMPRODUCT(SUMIFS(AssessedValuation[100% Net],AssessedValuation[Dist],$C164:$E164,AssessedValuation[Tif_NonTIF],$A$4))</f>
        <v>157326062</v>
      </c>
      <c r="U164" s="8">
        <f>SUMPRODUCT(SUMIFS(AssessedValuation[100% Gas &amp; Elec Utilities],AssessedValuation[Dist],$C164:$E164,AssessedValuation[Tif_NonTIF],$A$4))</f>
        <v>0</v>
      </c>
      <c r="V164" s="8">
        <f t="shared" si="2"/>
        <v>157326062</v>
      </c>
    </row>
    <row r="165" spans="1:22" x14ac:dyDescent="0.25">
      <c r="A165">
        <f>'Assessed Non-TIF_Combined'!A165</f>
        <v>2024</v>
      </c>
      <c r="B165" t="str">
        <f>'Assessed Non-TIF_Combined'!B165</f>
        <v>13</v>
      </c>
      <c r="C165" t="str">
        <f>'Assessed Non-TIF_Combined'!C165</f>
        <v>3609</v>
      </c>
      <c r="D165" t="str">
        <f>'Assessed Non-TIF_Combined'!D165</f>
        <v/>
      </c>
      <c r="E165" t="str">
        <f>'Assessed Non-TIF_Combined'!E165</f>
        <v/>
      </c>
      <c r="F165" t="str">
        <f>'Assessed Non-TIF_Combined'!F165</f>
        <v>3609</v>
      </c>
      <c r="G165" t="str">
        <f>'Assessed Non-TIF_Combined'!G165</f>
        <v>Lenox</v>
      </c>
      <c r="H165" s="8">
        <f>SUMPRODUCT(SUMIFS(AssessedValuation[100% Residential],AssessedValuation[Dist],$C165:$E165,AssessedValuation[Tif_NonTIF],$A$4))</f>
        <v>160</v>
      </c>
      <c r="I165" s="8">
        <f>SUMPRODUCT(SUMIFS(AssessedValuation[100% Ag Land],AssessedValuation[Dist],$C165:$E165,AssessedValuation[Tif_NonTIF],$A$4))</f>
        <v>0</v>
      </c>
      <c r="J165" s="8">
        <f>SUMPRODUCT(SUMIFS(AssessedValuation[100% Ag Building],AssessedValuation[Dist],$C165:$E165,AssessedValuation[Tif_NonTIF],$A$4))</f>
        <v>0</v>
      </c>
      <c r="K165" s="8">
        <f>SUMPRODUCT(SUMIFS(AssessedValuation[100% Commercial],AssessedValuation[Dist],$C165:$E165,AssessedValuation[Tif_NonTIF],$A$4))</f>
        <v>0</v>
      </c>
      <c r="L165" s="8">
        <f>SUMPRODUCT(SUMIFS(AssessedValuation[100% Industrial],AssessedValuation[Dist],$C165:$E165,AssessedValuation[Tif_NonTIF],$A$4))</f>
        <v>1708376</v>
      </c>
      <c r="M165" s="8">
        <f>SUMPRODUCT(SUMIFS(AssessedValuation[100% Reserved],AssessedValuation[Dist],$C165:$E165,AssessedValuation[Tif_NonTIF],$A$4))</f>
        <v>0</v>
      </c>
      <c r="N165" s="8">
        <f>SUMPRODUCT(SUMIFS(AssessedValuation[100% Reserved3],AssessedValuation[Dist],$C165,AssessedValuation[Tif_NonTIF],$A$4))</f>
        <v>0</v>
      </c>
      <c r="O165" s="8">
        <f>SUMPRODUCT(SUMIFS(AssessedValuation[100% Railroads],AssessedValuation[Dist],$C165:$E165,AssessedValuation[Tif_NonTIF],$A$4))</f>
        <v>0</v>
      </c>
      <c r="P165" s="8">
        <f>SUMPRODUCT(SUMIFS(AssessedValuation[100% Utilities],AssessedValuation[Dist],$C165:$E165,AssessedValuation[Tif_NonTIF],$A$4))</f>
        <v>0</v>
      </c>
      <c r="Q165" s="8">
        <f>SUMPRODUCT(SUMIFS(AssessedValuation[100% Other],AssessedValuation[Dist],$C165:$E165,AssessedValuation[Tif_NonTIF],$A$4))</f>
        <v>0</v>
      </c>
      <c r="R165" s="8">
        <f>SUMPRODUCT(SUMIFS(AssessedValuation[100% Gross],AssessedValuation[Dist],$C165:$E165,AssessedValuation[Tif_NonTIF],$A$4))</f>
        <v>1708536</v>
      </c>
      <c r="S165" s="8">
        <f>SUMPRODUCT(SUMIFS(AssessedValuation[100% Military Exempt],AssessedValuation[Dist],$C165:$E165,AssessedValuation[Tif_NonTIF],$A$4))</f>
        <v>0</v>
      </c>
      <c r="T165" s="8">
        <f>SUMPRODUCT(SUMIFS(AssessedValuation[100% Net],AssessedValuation[Dist],$C165:$E165,AssessedValuation[Tif_NonTIF],$A$4))</f>
        <v>1708536</v>
      </c>
      <c r="U165" s="8">
        <f>SUMPRODUCT(SUMIFS(AssessedValuation[100% Gas &amp; Elec Utilities],AssessedValuation[Dist],$C165:$E165,AssessedValuation[Tif_NonTIF],$A$4))</f>
        <v>0</v>
      </c>
      <c r="V165" s="8">
        <f t="shared" si="2"/>
        <v>1708536</v>
      </c>
    </row>
    <row r="166" spans="1:22" x14ac:dyDescent="0.25">
      <c r="A166">
        <f>'Assessed Non-TIF_Combined'!A166</f>
        <v>2024</v>
      </c>
      <c r="B166" t="str">
        <f>'Assessed Non-TIF_Combined'!B166</f>
        <v>13</v>
      </c>
      <c r="C166" t="str">
        <f>'Assessed Non-TIF_Combined'!C166</f>
        <v>3645</v>
      </c>
      <c r="D166" t="str">
        <f>'Assessed Non-TIF_Combined'!D166</f>
        <v/>
      </c>
      <c r="E166" t="str">
        <f>'Assessed Non-TIF_Combined'!E166</f>
        <v/>
      </c>
      <c r="F166" t="str">
        <f>'Assessed Non-TIF_Combined'!F166</f>
        <v>3645</v>
      </c>
      <c r="G166" t="str">
        <f>'Assessed Non-TIF_Combined'!G166</f>
        <v>Lewis Central</v>
      </c>
      <c r="H166" s="8">
        <f>SUMPRODUCT(SUMIFS(AssessedValuation[100% Residential],AssessedValuation[Dist],$C166:$E166,AssessedValuation[Tif_NonTIF],$A$4))</f>
        <v>4663896</v>
      </c>
      <c r="I166" s="8">
        <f>SUMPRODUCT(SUMIFS(AssessedValuation[100% Ag Land],AssessedValuation[Dist],$C166:$E166,AssessedValuation[Tif_NonTIF],$A$4))</f>
        <v>0</v>
      </c>
      <c r="J166" s="8">
        <f>SUMPRODUCT(SUMIFS(AssessedValuation[100% Ag Building],AssessedValuation[Dist],$C166:$E166,AssessedValuation[Tif_NonTIF],$A$4))</f>
        <v>0</v>
      </c>
      <c r="K166" s="8">
        <f>SUMPRODUCT(SUMIFS(AssessedValuation[100% Commercial],AssessedValuation[Dist],$C166:$E166,AssessedValuation[Tif_NonTIF],$A$4))</f>
        <v>28309786</v>
      </c>
      <c r="L166" s="8">
        <f>SUMPRODUCT(SUMIFS(AssessedValuation[100% Industrial],AssessedValuation[Dist],$C166:$E166,AssessedValuation[Tif_NonTIF],$A$4))</f>
        <v>0</v>
      </c>
      <c r="M166" s="8">
        <f>SUMPRODUCT(SUMIFS(AssessedValuation[100% Reserved],AssessedValuation[Dist],$C166:$E166,AssessedValuation[Tif_NonTIF],$A$4))</f>
        <v>0</v>
      </c>
      <c r="N166" s="8">
        <f>SUMPRODUCT(SUMIFS(AssessedValuation[100% Reserved3],AssessedValuation[Dist],$C166,AssessedValuation[Tif_NonTIF],$A$4))</f>
        <v>0</v>
      </c>
      <c r="O166" s="8">
        <f>SUMPRODUCT(SUMIFS(AssessedValuation[100% Railroads],AssessedValuation[Dist],$C166:$E166,AssessedValuation[Tif_NonTIF],$A$4))</f>
        <v>0</v>
      </c>
      <c r="P166" s="8">
        <f>SUMPRODUCT(SUMIFS(AssessedValuation[100% Utilities],AssessedValuation[Dist],$C166:$E166,AssessedValuation[Tif_NonTIF],$A$4))</f>
        <v>0</v>
      </c>
      <c r="Q166" s="8">
        <f>SUMPRODUCT(SUMIFS(AssessedValuation[100% Other],AssessedValuation[Dist],$C166:$E166,AssessedValuation[Tif_NonTIF],$A$4))</f>
        <v>0</v>
      </c>
      <c r="R166" s="8">
        <f>SUMPRODUCT(SUMIFS(AssessedValuation[100% Gross],AssessedValuation[Dist],$C166:$E166,AssessedValuation[Tif_NonTIF],$A$4))</f>
        <v>32973682</v>
      </c>
      <c r="S166" s="8">
        <f>SUMPRODUCT(SUMIFS(AssessedValuation[100% Military Exempt],AssessedValuation[Dist],$C166:$E166,AssessedValuation[Tif_NonTIF],$A$4))</f>
        <v>12964</v>
      </c>
      <c r="T166" s="8">
        <f>SUMPRODUCT(SUMIFS(AssessedValuation[100% Net],AssessedValuation[Dist],$C166:$E166,AssessedValuation[Tif_NonTIF],$A$4))</f>
        <v>32960718</v>
      </c>
      <c r="U166" s="8">
        <f>SUMPRODUCT(SUMIFS(AssessedValuation[100% Gas &amp; Elec Utilities],AssessedValuation[Dist],$C166:$E166,AssessedValuation[Tif_NonTIF],$A$4))</f>
        <v>0</v>
      </c>
      <c r="V166" s="8">
        <f t="shared" si="2"/>
        <v>32960718</v>
      </c>
    </row>
    <row r="167" spans="1:22" x14ac:dyDescent="0.25">
      <c r="A167">
        <f>'Assessed Non-TIF_Combined'!A167</f>
        <v>2024</v>
      </c>
      <c r="B167" t="str">
        <f>'Assessed Non-TIF_Combined'!B167</f>
        <v>10</v>
      </c>
      <c r="C167" t="str">
        <f>'Assessed Non-TIF_Combined'!C167</f>
        <v>3715</v>
      </c>
      <c r="D167" t="str">
        <f>'Assessed Non-TIF_Combined'!D167</f>
        <v/>
      </c>
      <c r="E167" t="str">
        <f>'Assessed Non-TIF_Combined'!E167</f>
        <v/>
      </c>
      <c r="F167" t="str">
        <f>'Assessed Non-TIF_Combined'!F167</f>
        <v>3715</v>
      </c>
      <c r="G167" t="str">
        <f>'Assessed Non-TIF_Combined'!G167</f>
        <v>Linn-Mar</v>
      </c>
      <c r="H167" s="8">
        <f>SUMPRODUCT(SUMIFS(AssessedValuation[100% Residential],AssessedValuation[Dist],$C167:$E167,AssessedValuation[Tif_NonTIF],$A$4))</f>
        <v>42286841</v>
      </c>
      <c r="I167" s="8">
        <f>SUMPRODUCT(SUMIFS(AssessedValuation[100% Ag Land],AssessedValuation[Dist],$C167:$E167,AssessedValuation[Tif_NonTIF],$A$4))</f>
        <v>156778</v>
      </c>
      <c r="J167" s="8">
        <f>SUMPRODUCT(SUMIFS(AssessedValuation[100% Ag Building],AssessedValuation[Dist],$C167:$E167,AssessedValuation[Tif_NonTIF],$A$4))</f>
        <v>815</v>
      </c>
      <c r="K167" s="8">
        <f>SUMPRODUCT(SUMIFS(AssessedValuation[100% Commercial],AssessedValuation[Dist],$C167:$E167,AssessedValuation[Tif_NonTIF],$A$4))</f>
        <v>57680282</v>
      </c>
      <c r="L167" s="8">
        <f>SUMPRODUCT(SUMIFS(AssessedValuation[100% Industrial],AssessedValuation[Dist],$C167:$E167,AssessedValuation[Tif_NonTIF],$A$4))</f>
        <v>6179080</v>
      </c>
      <c r="M167" s="8">
        <f>SUMPRODUCT(SUMIFS(AssessedValuation[100% Reserved],AssessedValuation[Dist],$C167:$E167,AssessedValuation[Tif_NonTIF],$A$4))</f>
        <v>0</v>
      </c>
      <c r="N167" s="8">
        <f>SUMPRODUCT(SUMIFS(AssessedValuation[100% Reserved3],AssessedValuation[Dist],$C167,AssessedValuation[Tif_NonTIF],$A$4))</f>
        <v>0</v>
      </c>
      <c r="O167" s="8">
        <f>SUMPRODUCT(SUMIFS(AssessedValuation[100% Railroads],AssessedValuation[Dist],$C167:$E167,AssessedValuation[Tif_NonTIF],$A$4))</f>
        <v>0</v>
      </c>
      <c r="P167" s="8">
        <f>SUMPRODUCT(SUMIFS(AssessedValuation[100% Utilities],AssessedValuation[Dist],$C167:$E167,AssessedValuation[Tif_NonTIF],$A$4))</f>
        <v>0</v>
      </c>
      <c r="Q167" s="8">
        <f>SUMPRODUCT(SUMIFS(AssessedValuation[100% Other],AssessedValuation[Dist],$C167:$E167,AssessedValuation[Tif_NonTIF],$A$4))</f>
        <v>0</v>
      </c>
      <c r="R167" s="8">
        <f>SUMPRODUCT(SUMIFS(AssessedValuation[100% Gross],AssessedValuation[Dist],$C167:$E167,AssessedValuation[Tif_NonTIF],$A$4))</f>
        <v>106303796</v>
      </c>
      <c r="S167" s="8">
        <f>SUMPRODUCT(SUMIFS(AssessedValuation[100% Military Exempt],AssessedValuation[Dist],$C167:$E167,AssessedValuation[Tif_NonTIF],$A$4))</f>
        <v>0</v>
      </c>
      <c r="T167" s="8">
        <f>SUMPRODUCT(SUMIFS(AssessedValuation[100% Net],AssessedValuation[Dist],$C167:$E167,AssessedValuation[Tif_NonTIF],$A$4))</f>
        <v>106303796</v>
      </c>
      <c r="U167" s="8">
        <f>SUMPRODUCT(SUMIFS(AssessedValuation[100% Gas &amp; Elec Utilities],AssessedValuation[Dist],$C167:$E167,AssessedValuation[Tif_NonTIF],$A$4))</f>
        <v>0</v>
      </c>
      <c r="V167" s="8">
        <f t="shared" si="2"/>
        <v>106303796</v>
      </c>
    </row>
    <row r="168" spans="1:22" x14ac:dyDescent="0.25">
      <c r="A168">
        <f>'Assessed Non-TIF_Combined'!A168</f>
        <v>2024</v>
      </c>
      <c r="B168" t="str">
        <f>'Assessed Non-TIF_Combined'!B168</f>
        <v>10</v>
      </c>
      <c r="C168" t="str">
        <f>'Assessed Non-TIF_Combined'!C168</f>
        <v>3744</v>
      </c>
      <c r="D168" t="str">
        <f>'Assessed Non-TIF_Combined'!D168</f>
        <v/>
      </c>
      <c r="E168" t="str">
        <f>'Assessed Non-TIF_Combined'!E168</f>
        <v/>
      </c>
      <c r="F168" t="str">
        <f>'Assessed Non-TIF_Combined'!F168</f>
        <v>3744</v>
      </c>
      <c r="G168" t="str">
        <f>'Assessed Non-TIF_Combined'!G168</f>
        <v>Lisbon</v>
      </c>
      <c r="H168" s="8">
        <f>SUMPRODUCT(SUMIFS(AssessedValuation[100% Residential],AssessedValuation[Dist],$C168:$E168,AssessedValuation[Tif_NonTIF],$A$4))</f>
        <v>4687575</v>
      </c>
      <c r="I168" s="8">
        <f>SUMPRODUCT(SUMIFS(AssessedValuation[100% Ag Land],AssessedValuation[Dist],$C168:$E168,AssessedValuation[Tif_NonTIF],$A$4))</f>
        <v>16234</v>
      </c>
      <c r="J168" s="8">
        <f>SUMPRODUCT(SUMIFS(AssessedValuation[100% Ag Building],AssessedValuation[Dist],$C168:$E168,AssessedValuation[Tif_NonTIF],$A$4))</f>
        <v>0</v>
      </c>
      <c r="K168" s="8">
        <f>SUMPRODUCT(SUMIFS(AssessedValuation[100% Commercial],AssessedValuation[Dist],$C168:$E168,AssessedValuation[Tif_NonTIF],$A$4))</f>
        <v>1330635</v>
      </c>
      <c r="L168" s="8">
        <f>SUMPRODUCT(SUMIFS(AssessedValuation[100% Industrial],AssessedValuation[Dist],$C168:$E168,AssessedValuation[Tif_NonTIF],$A$4))</f>
        <v>287084</v>
      </c>
      <c r="M168" s="8">
        <f>SUMPRODUCT(SUMIFS(AssessedValuation[100% Reserved],AssessedValuation[Dist],$C168:$E168,AssessedValuation[Tif_NonTIF],$A$4))</f>
        <v>0</v>
      </c>
      <c r="N168" s="8">
        <f>SUMPRODUCT(SUMIFS(AssessedValuation[100% Reserved3],AssessedValuation[Dist],$C168,AssessedValuation[Tif_NonTIF],$A$4))</f>
        <v>0</v>
      </c>
      <c r="O168" s="8">
        <f>SUMPRODUCT(SUMIFS(AssessedValuation[100% Railroads],AssessedValuation[Dist],$C168:$E168,AssessedValuation[Tif_NonTIF],$A$4))</f>
        <v>0</v>
      </c>
      <c r="P168" s="8">
        <f>SUMPRODUCT(SUMIFS(AssessedValuation[100% Utilities],AssessedValuation[Dist],$C168:$E168,AssessedValuation[Tif_NonTIF],$A$4))</f>
        <v>0</v>
      </c>
      <c r="Q168" s="8">
        <f>SUMPRODUCT(SUMIFS(AssessedValuation[100% Other],AssessedValuation[Dist],$C168:$E168,AssessedValuation[Tif_NonTIF],$A$4))</f>
        <v>0</v>
      </c>
      <c r="R168" s="8">
        <f>SUMPRODUCT(SUMIFS(AssessedValuation[100% Gross],AssessedValuation[Dist],$C168:$E168,AssessedValuation[Tif_NonTIF],$A$4))</f>
        <v>6321528</v>
      </c>
      <c r="S168" s="8">
        <f>SUMPRODUCT(SUMIFS(AssessedValuation[100% Military Exempt],AssessedValuation[Dist],$C168:$E168,AssessedValuation[Tif_NonTIF],$A$4))</f>
        <v>0</v>
      </c>
      <c r="T168" s="8">
        <f>SUMPRODUCT(SUMIFS(AssessedValuation[100% Net],AssessedValuation[Dist],$C168:$E168,AssessedValuation[Tif_NonTIF],$A$4))</f>
        <v>6321528</v>
      </c>
      <c r="U168" s="8">
        <f>SUMPRODUCT(SUMIFS(AssessedValuation[100% Gas &amp; Elec Utilities],AssessedValuation[Dist],$C168:$E168,AssessedValuation[Tif_NonTIF],$A$4))</f>
        <v>0</v>
      </c>
      <c r="V168" s="8">
        <f t="shared" si="2"/>
        <v>6321528</v>
      </c>
    </row>
    <row r="169" spans="1:22" x14ac:dyDescent="0.25">
      <c r="A169">
        <f>'Assessed Non-TIF_Combined'!A169</f>
        <v>2024</v>
      </c>
      <c r="B169" t="str">
        <f>'Assessed Non-TIF_Combined'!B169</f>
        <v>13</v>
      </c>
      <c r="C169" t="str">
        <f>'Assessed Non-TIF_Combined'!C169</f>
        <v>3798</v>
      </c>
      <c r="D169" t="str">
        <f>'Assessed Non-TIF_Combined'!D169</f>
        <v/>
      </c>
      <c r="E169" t="str">
        <f>'Assessed Non-TIF_Combined'!E169</f>
        <v/>
      </c>
      <c r="F169" t="str">
        <f>'Assessed Non-TIF_Combined'!F169</f>
        <v>3798</v>
      </c>
      <c r="G169" t="str">
        <f>'Assessed Non-TIF_Combined'!G169</f>
        <v>Logan-Magnolia</v>
      </c>
      <c r="H169" s="8">
        <f>SUMPRODUCT(SUMIFS(AssessedValuation[100% Residential],AssessedValuation[Dist],$C169:$E169,AssessedValuation[Tif_NonTIF],$A$4))</f>
        <v>0</v>
      </c>
      <c r="I169" s="8">
        <f>SUMPRODUCT(SUMIFS(AssessedValuation[100% Ag Land],AssessedValuation[Dist],$C169:$E169,AssessedValuation[Tif_NonTIF],$A$4))</f>
        <v>0</v>
      </c>
      <c r="J169" s="8">
        <f>SUMPRODUCT(SUMIFS(AssessedValuation[100% Ag Building],AssessedValuation[Dist],$C169:$E169,AssessedValuation[Tif_NonTIF],$A$4))</f>
        <v>0</v>
      </c>
      <c r="K169" s="8">
        <f>SUMPRODUCT(SUMIFS(AssessedValuation[100% Commercial],AssessedValuation[Dist],$C169:$E169,AssessedValuation[Tif_NonTIF],$A$4))</f>
        <v>0</v>
      </c>
      <c r="L169" s="8">
        <f>SUMPRODUCT(SUMIFS(AssessedValuation[100% Industrial],AssessedValuation[Dist],$C169:$E169,AssessedValuation[Tif_NonTIF],$A$4))</f>
        <v>0</v>
      </c>
      <c r="M169" s="8">
        <f>SUMPRODUCT(SUMIFS(AssessedValuation[100% Reserved],AssessedValuation[Dist],$C169:$E169,AssessedValuation[Tif_NonTIF],$A$4))</f>
        <v>0</v>
      </c>
      <c r="N169" s="8">
        <f>SUMPRODUCT(SUMIFS(AssessedValuation[100% Reserved3],AssessedValuation[Dist],$C169,AssessedValuation[Tif_NonTIF],$A$4))</f>
        <v>0</v>
      </c>
      <c r="O169" s="8">
        <f>SUMPRODUCT(SUMIFS(AssessedValuation[100% Railroads],AssessedValuation[Dist],$C169:$E169,AssessedValuation[Tif_NonTIF],$A$4))</f>
        <v>0</v>
      </c>
      <c r="P169" s="8">
        <f>SUMPRODUCT(SUMIFS(AssessedValuation[100% Utilities],AssessedValuation[Dist],$C169:$E169,AssessedValuation[Tif_NonTIF],$A$4))</f>
        <v>0</v>
      </c>
      <c r="Q169" s="8">
        <f>SUMPRODUCT(SUMIFS(AssessedValuation[100% Other],AssessedValuation[Dist],$C169:$E169,AssessedValuation[Tif_NonTIF],$A$4))</f>
        <v>0</v>
      </c>
      <c r="R169" s="8">
        <f>SUMPRODUCT(SUMIFS(AssessedValuation[100% Gross],AssessedValuation[Dist],$C169:$E169,AssessedValuation[Tif_NonTIF],$A$4))</f>
        <v>0</v>
      </c>
      <c r="S169" s="8">
        <f>SUMPRODUCT(SUMIFS(AssessedValuation[100% Military Exempt],AssessedValuation[Dist],$C169:$E169,AssessedValuation[Tif_NonTIF],$A$4))</f>
        <v>0</v>
      </c>
      <c r="T169" s="8">
        <f>SUMPRODUCT(SUMIFS(AssessedValuation[100% Net],AssessedValuation[Dist],$C169:$E169,AssessedValuation[Tif_NonTIF],$A$4))</f>
        <v>0</v>
      </c>
      <c r="U169" s="8">
        <f>SUMPRODUCT(SUMIFS(AssessedValuation[100% Gas &amp; Elec Utilities],AssessedValuation[Dist],$C169:$E169,AssessedValuation[Tif_NonTIF],$A$4))</f>
        <v>0</v>
      </c>
      <c r="V169" s="8">
        <f t="shared" si="2"/>
        <v>0</v>
      </c>
    </row>
    <row r="170" spans="1:22" x14ac:dyDescent="0.25">
      <c r="A170">
        <f>'Assessed Non-TIF_Combined'!A170</f>
        <v>2024</v>
      </c>
      <c r="B170" t="str">
        <f>'Assessed Non-TIF_Combined'!B170</f>
        <v>10</v>
      </c>
      <c r="C170" t="str">
        <f>'Assessed Non-TIF_Combined'!C170</f>
        <v>3816</v>
      </c>
      <c r="D170" t="str">
        <f>'Assessed Non-TIF_Combined'!D170</f>
        <v/>
      </c>
      <c r="E170" t="str">
        <f>'Assessed Non-TIF_Combined'!E170</f>
        <v/>
      </c>
      <c r="F170" t="str">
        <f>'Assessed Non-TIF_Combined'!F170</f>
        <v>3816</v>
      </c>
      <c r="G170" t="str">
        <f>'Assessed Non-TIF_Combined'!G170</f>
        <v>Lone Tree</v>
      </c>
      <c r="H170" s="8">
        <f>SUMPRODUCT(SUMIFS(AssessedValuation[100% Residential],AssessedValuation[Dist],$C170:$E170,AssessedValuation[Tif_NonTIF],$A$4))</f>
        <v>2464218</v>
      </c>
      <c r="I170" s="8">
        <f>SUMPRODUCT(SUMIFS(AssessedValuation[100% Ag Land],AssessedValuation[Dist],$C170:$E170,AssessedValuation[Tif_NonTIF],$A$4))</f>
        <v>10041</v>
      </c>
      <c r="J170" s="8">
        <f>SUMPRODUCT(SUMIFS(AssessedValuation[100% Ag Building],AssessedValuation[Dist],$C170:$E170,AssessedValuation[Tif_NonTIF],$A$4))</f>
        <v>0</v>
      </c>
      <c r="K170" s="8">
        <f>SUMPRODUCT(SUMIFS(AssessedValuation[100% Commercial],AssessedValuation[Dist],$C170:$E170,AssessedValuation[Tif_NonTIF],$A$4))</f>
        <v>108642</v>
      </c>
      <c r="L170" s="8">
        <f>SUMPRODUCT(SUMIFS(AssessedValuation[100% Industrial],AssessedValuation[Dist],$C170:$E170,AssessedValuation[Tif_NonTIF],$A$4))</f>
        <v>0</v>
      </c>
      <c r="M170" s="8">
        <f>SUMPRODUCT(SUMIFS(AssessedValuation[100% Reserved],AssessedValuation[Dist],$C170:$E170,AssessedValuation[Tif_NonTIF],$A$4))</f>
        <v>0</v>
      </c>
      <c r="N170" s="8">
        <f>SUMPRODUCT(SUMIFS(AssessedValuation[100% Reserved3],AssessedValuation[Dist],$C170,AssessedValuation[Tif_NonTIF],$A$4))</f>
        <v>0</v>
      </c>
      <c r="O170" s="8">
        <f>SUMPRODUCT(SUMIFS(AssessedValuation[100% Railroads],AssessedValuation[Dist],$C170:$E170,AssessedValuation[Tif_NonTIF],$A$4))</f>
        <v>0</v>
      </c>
      <c r="P170" s="8">
        <f>SUMPRODUCT(SUMIFS(AssessedValuation[100% Utilities],AssessedValuation[Dist],$C170:$E170,AssessedValuation[Tif_NonTIF],$A$4))</f>
        <v>0</v>
      </c>
      <c r="Q170" s="8">
        <f>SUMPRODUCT(SUMIFS(AssessedValuation[100% Other],AssessedValuation[Dist],$C170:$E170,AssessedValuation[Tif_NonTIF],$A$4))</f>
        <v>0</v>
      </c>
      <c r="R170" s="8">
        <f>SUMPRODUCT(SUMIFS(AssessedValuation[100% Gross],AssessedValuation[Dist],$C170:$E170,AssessedValuation[Tif_NonTIF],$A$4))</f>
        <v>2582901</v>
      </c>
      <c r="S170" s="8">
        <f>SUMPRODUCT(SUMIFS(AssessedValuation[100% Military Exempt],AssessedValuation[Dist],$C170:$E170,AssessedValuation[Tif_NonTIF],$A$4))</f>
        <v>0</v>
      </c>
      <c r="T170" s="8">
        <f>SUMPRODUCT(SUMIFS(AssessedValuation[100% Net],AssessedValuation[Dist],$C170:$E170,AssessedValuation[Tif_NonTIF],$A$4))</f>
        <v>2582901</v>
      </c>
      <c r="U170" s="8">
        <f>SUMPRODUCT(SUMIFS(AssessedValuation[100% Gas &amp; Elec Utilities],AssessedValuation[Dist],$C170:$E170,AssessedValuation[Tif_NonTIF],$A$4))</f>
        <v>0</v>
      </c>
      <c r="V170" s="8">
        <f t="shared" si="2"/>
        <v>2582901</v>
      </c>
    </row>
    <row r="171" spans="1:22" x14ac:dyDescent="0.25">
      <c r="A171">
        <f>'Assessed Non-TIF_Combined'!A171</f>
        <v>2024</v>
      </c>
      <c r="B171" t="str">
        <f>'Assessed Non-TIF_Combined'!B171</f>
        <v>09</v>
      </c>
      <c r="C171" t="str">
        <f>'Assessed Non-TIF_Combined'!C171</f>
        <v>3841</v>
      </c>
      <c r="D171" t="str">
        <f>'Assessed Non-TIF_Combined'!D171</f>
        <v/>
      </c>
      <c r="E171" t="str">
        <f>'Assessed Non-TIF_Combined'!E171</f>
        <v/>
      </c>
      <c r="F171" t="str">
        <f>'Assessed Non-TIF_Combined'!F171</f>
        <v>3841</v>
      </c>
      <c r="G171" t="str">
        <f>'Assessed Non-TIF_Combined'!G171</f>
        <v>Louisa-Muscatine</v>
      </c>
      <c r="H171" s="8">
        <f>SUMPRODUCT(SUMIFS(AssessedValuation[100% Residential],AssessedValuation[Dist],$C171:$E171,AssessedValuation[Tif_NonTIF],$A$4))</f>
        <v>5127491</v>
      </c>
      <c r="I171" s="8">
        <f>SUMPRODUCT(SUMIFS(AssessedValuation[100% Ag Land],AssessedValuation[Dist],$C171:$E171,AssessedValuation[Tif_NonTIF],$A$4))</f>
        <v>91621</v>
      </c>
      <c r="J171" s="8">
        <f>SUMPRODUCT(SUMIFS(AssessedValuation[100% Ag Building],AssessedValuation[Dist],$C171:$E171,AssessedValuation[Tif_NonTIF],$A$4))</f>
        <v>3537</v>
      </c>
      <c r="K171" s="8">
        <f>SUMPRODUCT(SUMIFS(AssessedValuation[100% Commercial],AssessedValuation[Dist],$C171:$E171,AssessedValuation[Tif_NonTIF],$A$4))</f>
        <v>1487996</v>
      </c>
      <c r="L171" s="8">
        <f>SUMPRODUCT(SUMIFS(AssessedValuation[100% Industrial],AssessedValuation[Dist],$C171:$E171,AssessedValuation[Tif_NonTIF],$A$4))</f>
        <v>1464226</v>
      </c>
      <c r="M171" s="8">
        <f>SUMPRODUCT(SUMIFS(AssessedValuation[100% Reserved],AssessedValuation[Dist],$C171:$E171,AssessedValuation[Tif_NonTIF],$A$4))</f>
        <v>0</v>
      </c>
      <c r="N171" s="8">
        <f>SUMPRODUCT(SUMIFS(AssessedValuation[100% Reserved3],AssessedValuation[Dist],$C171,AssessedValuation[Tif_NonTIF],$A$4))</f>
        <v>0</v>
      </c>
      <c r="O171" s="8">
        <f>SUMPRODUCT(SUMIFS(AssessedValuation[100% Railroads],AssessedValuation[Dist],$C171:$E171,AssessedValuation[Tif_NonTIF],$A$4))</f>
        <v>0</v>
      </c>
      <c r="P171" s="8">
        <f>SUMPRODUCT(SUMIFS(AssessedValuation[100% Utilities],AssessedValuation[Dist],$C171:$E171,AssessedValuation[Tif_NonTIF],$A$4))</f>
        <v>0</v>
      </c>
      <c r="Q171" s="8">
        <f>SUMPRODUCT(SUMIFS(AssessedValuation[100% Other],AssessedValuation[Dist],$C171:$E171,AssessedValuation[Tif_NonTIF],$A$4))</f>
        <v>0</v>
      </c>
      <c r="R171" s="8">
        <f>SUMPRODUCT(SUMIFS(AssessedValuation[100% Gross],AssessedValuation[Dist],$C171:$E171,AssessedValuation[Tif_NonTIF],$A$4))</f>
        <v>8174871</v>
      </c>
      <c r="S171" s="8">
        <f>SUMPRODUCT(SUMIFS(AssessedValuation[100% Military Exempt],AssessedValuation[Dist],$C171:$E171,AssessedValuation[Tif_NonTIF],$A$4))</f>
        <v>0</v>
      </c>
      <c r="T171" s="8">
        <f>SUMPRODUCT(SUMIFS(AssessedValuation[100% Net],AssessedValuation[Dist],$C171:$E171,AssessedValuation[Tif_NonTIF],$A$4))</f>
        <v>8174871</v>
      </c>
      <c r="U171" s="8">
        <f>SUMPRODUCT(SUMIFS(AssessedValuation[100% Gas &amp; Elec Utilities],AssessedValuation[Dist],$C171:$E171,AssessedValuation[Tif_NonTIF],$A$4))</f>
        <v>0</v>
      </c>
      <c r="V171" s="8">
        <f t="shared" si="2"/>
        <v>8174871</v>
      </c>
    </row>
    <row r="172" spans="1:22" x14ac:dyDescent="0.25">
      <c r="A172">
        <f>'Assessed Non-TIF_Combined'!A172</f>
        <v>2024</v>
      </c>
      <c r="B172" t="str">
        <f>'Assessed Non-TIF_Combined'!B172</f>
        <v>11</v>
      </c>
      <c r="C172" t="str">
        <f>'Assessed Non-TIF_Combined'!C172</f>
        <v>3906</v>
      </c>
      <c r="D172" t="str">
        <f>'Assessed Non-TIF_Combined'!D172</f>
        <v/>
      </c>
      <c r="E172" t="str">
        <f>'Assessed Non-TIF_Combined'!E172</f>
        <v/>
      </c>
      <c r="F172" t="str">
        <f>'Assessed Non-TIF_Combined'!F172</f>
        <v>3906</v>
      </c>
      <c r="G172" t="str">
        <f>'Assessed Non-TIF_Combined'!G172</f>
        <v>Lynnville-Sully</v>
      </c>
      <c r="H172" s="8">
        <f>SUMPRODUCT(SUMIFS(AssessedValuation[100% Residential],AssessedValuation[Dist],$C172:$E172,AssessedValuation[Tif_NonTIF],$A$4))</f>
        <v>3924340</v>
      </c>
      <c r="I172" s="8">
        <f>SUMPRODUCT(SUMIFS(AssessedValuation[100% Ag Land],AssessedValuation[Dist],$C172:$E172,AssessedValuation[Tif_NonTIF],$A$4))</f>
        <v>0</v>
      </c>
      <c r="J172" s="8">
        <f>SUMPRODUCT(SUMIFS(AssessedValuation[100% Ag Building],AssessedValuation[Dist],$C172:$E172,AssessedValuation[Tif_NonTIF],$A$4))</f>
        <v>229630</v>
      </c>
      <c r="K172" s="8">
        <f>SUMPRODUCT(SUMIFS(AssessedValuation[100% Commercial],AssessedValuation[Dist],$C172:$E172,AssessedValuation[Tif_NonTIF],$A$4))</f>
        <v>3761308</v>
      </c>
      <c r="L172" s="8">
        <f>SUMPRODUCT(SUMIFS(AssessedValuation[100% Industrial],AssessedValuation[Dist],$C172:$E172,AssessedValuation[Tif_NonTIF],$A$4))</f>
        <v>1813560</v>
      </c>
      <c r="M172" s="8">
        <f>SUMPRODUCT(SUMIFS(AssessedValuation[100% Reserved],AssessedValuation[Dist],$C172:$E172,AssessedValuation[Tif_NonTIF],$A$4))</f>
        <v>0</v>
      </c>
      <c r="N172" s="8">
        <f>SUMPRODUCT(SUMIFS(AssessedValuation[100% Reserved3],AssessedValuation[Dist],$C172,AssessedValuation[Tif_NonTIF],$A$4))</f>
        <v>0</v>
      </c>
      <c r="O172" s="8">
        <f>SUMPRODUCT(SUMIFS(AssessedValuation[100% Railroads],AssessedValuation[Dist],$C172:$E172,AssessedValuation[Tif_NonTIF],$A$4))</f>
        <v>0</v>
      </c>
      <c r="P172" s="8">
        <f>SUMPRODUCT(SUMIFS(AssessedValuation[100% Utilities],AssessedValuation[Dist],$C172:$E172,AssessedValuation[Tif_NonTIF],$A$4))</f>
        <v>0</v>
      </c>
      <c r="Q172" s="8">
        <f>SUMPRODUCT(SUMIFS(AssessedValuation[100% Other],AssessedValuation[Dist],$C172:$E172,AssessedValuation[Tif_NonTIF],$A$4))</f>
        <v>0</v>
      </c>
      <c r="R172" s="8">
        <f>SUMPRODUCT(SUMIFS(AssessedValuation[100% Gross],AssessedValuation[Dist],$C172:$E172,AssessedValuation[Tif_NonTIF],$A$4))</f>
        <v>9728838</v>
      </c>
      <c r="S172" s="8">
        <f>SUMPRODUCT(SUMIFS(AssessedValuation[100% Military Exempt],AssessedValuation[Dist],$C172:$E172,AssessedValuation[Tif_NonTIF],$A$4))</f>
        <v>0</v>
      </c>
      <c r="T172" s="8">
        <f>SUMPRODUCT(SUMIFS(AssessedValuation[100% Net],AssessedValuation[Dist],$C172:$E172,AssessedValuation[Tif_NonTIF],$A$4))</f>
        <v>9728838</v>
      </c>
      <c r="U172" s="8">
        <f>SUMPRODUCT(SUMIFS(AssessedValuation[100% Gas &amp; Elec Utilities],AssessedValuation[Dist],$C172:$E172,AssessedValuation[Tif_NonTIF],$A$4))</f>
        <v>0</v>
      </c>
      <c r="V172" s="8">
        <f t="shared" si="2"/>
        <v>9728838</v>
      </c>
    </row>
    <row r="173" spans="1:22" x14ac:dyDescent="0.25">
      <c r="A173">
        <f>'Assessed Non-TIF_Combined'!A173</f>
        <v>2024</v>
      </c>
      <c r="B173" t="str">
        <f>'Assessed Non-TIF_Combined'!B173</f>
        <v>11</v>
      </c>
      <c r="C173" t="str">
        <f>'Assessed Non-TIF_Combined'!C173</f>
        <v>3942</v>
      </c>
      <c r="D173" t="str">
        <f>'Assessed Non-TIF_Combined'!D173</f>
        <v/>
      </c>
      <c r="E173" t="str">
        <f>'Assessed Non-TIF_Combined'!E173</f>
        <v/>
      </c>
      <c r="F173" t="str">
        <f>'Assessed Non-TIF_Combined'!F173</f>
        <v>3942</v>
      </c>
      <c r="G173" t="str">
        <f>'Assessed Non-TIF_Combined'!G173</f>
        <v>Madrid</v>
      </c>
      <c r="H173" s="8">
        <f>SUMPRODUCT(SUMIFS(AssessedValuation[100% Residential],AssessedValuation[Dist],$C173:$E173,AssessedValuation[Tif_NonTIF],$A$4))</f>
        <v>6675642</v>
      </c>
      <c r="I173" s="8">
        <f>SUMPRODUCT(SUMIFS(AssessedValuation[100% Ag Land],AssessedValuation[Dist],$C173:$E173,AssessedValuation[Tif_NonTIF],$A$4))</f>
        <v>0</v>
      </c>
      <c r="J173" s="8">
        <f>SUMPRODUCT(SUMIFS(AssessedValuation[100% Ag Building],AssessedValuation[Dist],$C173:$E173,AssessedValuation[Tif_NonTIF],$A$4))</f>
        <v>63</v>
      </c>
      <c r="K173" s="8">
        <f>SUMPRODUCT(SUMIFS(AssessedValuation[100% Commercial],AssessedValuation[Dist],$C173:$E173,AssessedValuation[Tif_NonTIF],$A$4))</f>
        <v>0</v>
      </c>
      <c r="L173" s="8">
        <f>SUMPRODUCT(SUMIFS(AssessedValuation[100% Industrial],AssessedValuation[Dist],$C173:$E173,AssessedValuation[Tif_NonTIF],$A$4))</f>
        <v>0</v>
      </c>
      <c r="M173" s="8">
        <f>SUMPRODUCT(SUMIFS(AssessedValuation[100% Reserved],AssessedValuation[Dist],$C173:$E173,AssessedValuation[Tif_NonTIF],$A$4))</f>
        <v>0</v>
      </c>
      <c r="N173" s="8">
        <f>SUMPRODUCT(SUMIFS(AssessedValuation[100% Reserved3],AssessedValuation[Dist],$C173,AssessedValuation[Tif_NonTIF],$A$4))</f>
        <v>0</v>
      </c>
      <c r="O173" s="8">
        <f>SUMPRODUCT(SUMIFS(AssessedValuation[100% Railroads],AssessedValuation[Dist],$C173:$E173,AssessedValuation[Tif_NonTIF],$A$4))</f>
        <v>0</v>
      </c>
      <c r="P173" s="8">
        <f>SUMPRODUCT(SUMIFS(AssessedValuation[100% Utilities],AssessedValuation[Dist],$C173:$E173,AssessedValuation[Tif_NonTIF],$A$4))</f>
        <v>0</v>
      </c>
      <c r="Q173" s="8">
        <f>SUMPRODUCT(SUMIFS(AssessedValuation[100% Other],AssessedValuation[Dist],$C173:$E173,AssessedValuation[Tif_NonTIF],$A$4))</f>
        <v>0</v>
      </c>
      <c r="R173" s="8">
        <f>SUMPRODUCT(SUMIFS(AssessedValuation[100% Gross],AssessedValuation[Dist],$C173:$E173,AssessedValuation[Tif_NonTIF],$A$4))</f>
        <v>6675705</v>
      </c>
      <c r="S173" s="8">
        <f>SUMPRODUCT(SUMIFS(AssessedValuation[100% Military Exempt],AssessedValuation[Dist],$C173:$E173,AssessedValuation[Tif_NonTIF],$A$4))</f>
        <v>0</v>
      </c>
      <c r="T173" s="8">
        <f>SUMPRODUCT(SUMIFS(AssessedValuation[100% Net],AssessedValuation[Dist],$C173:$E173,AssessedValuation[Tif_NonTIF],$A$4))</f>
        <v>6675705</v>
      </c>
      <c r="U173" s="8">
        <f>SUMPRODUCT(SUMIFS(AssessedValuation[100% Gas &amp; Elec Utilities],AssessedValuation[Dist],$C173:$E173,AssessedValuation[Tif_NonTIF],$A$4))</f>
        <v>0</v>
      </c>
      <c r="V173" s="8">
        <f t="shared" si="2"/>
        <v>6675705</v>
      </c>
    </row>
    <row r="174" spans="1:22" x14ac:dyDescent="0.25">
      <c r="A174">
        <f>'Assessed Non-TIF_Combined'!A174</f>
        <v>2024</v>
      </c>
      <c r="B174" t="str">
        <f>'Assessed Non-TIF_Combined'!B174</f>
        <v>05</v>
      </c>
      <c r="C174" t="str">
        <f>'Assessed Non-TIF_Combined'!C174</f>
        <v>4023</v>
      </c>
      <c r="D174" t="str">
        <f>'Assessed Non-TIF_Combined'!D174</f>
        <v/>
      </c>
      <c r="E174" t="str">
        <f>'Assessed Non-TIF_Combined'!E174</f>
        <v/>
      </c>
      <c r="F174" t="str">
        <f>'Assessed Non-TIF_Combined'!F174</f>
        <v>4023</v>
      </c>
      <c r="G174" t="str">
        <f>'Assessed Non-TIF_Combined'!G174</f>
        <v>Manson-Northwest Webster</v>
      </c>
      <c r="H174" s="8">
        <f>SUMPRODUCT(SUMIFS(AssessedValuation[100% Residential],AssessedValuation[Dist],$C174:$E174,AssessedValuation[Tif_NonTIF],$A$4))</f>
        <v>0</v>
      </c>
      <c r="I174" s="8">
        <f>SUMPRODUCT(SUMIFS(AssessedValuation[100% Ag Land],AssessedValuation[Dist],$C174:$E174,AssessedValuation[Tif_NonTIF],$A$4))</f>
        <v>0</v>
      </c>
      <c r="J174" s="8">
        <f>SUMPRODUCT(SUMIFS(AssessedValuation[100% Ag Building],AssessedValuation[Dist],$C174:$E174,AssessedValuation[Tif_NonTIF],$A$4))</f>
        <v>0</v>
      </c>
      <c r="K174" s="8">
        <f>SUMPRODUCT(SUMIFS(AssessedValuation[100% Commercial],AssessedValuation[Dist],$C174:$E174,AssessedValuation[Tif_NonTIF],$A$4))</f>
        <v>1356580</v>
      </c>
      <c r="L174" s="8">
        <f>SUMPRODUCT(SUMIFS(AssessedValuation[100% Industrial],AssessedValuation[Dist],$C174:$E174,AssessedValuation[Tif_NonTIF],$A$4))</f>
        <v>51643564</v>
      </c>
      <c r="M174" s="8">
        <f>SUMPRODUCT(SUMIFS(AssessedValuation[100% Reserved],AssessedValuation[Dist],$C174:$E174,AssessedValuation[Tif_NonTIF],$A$4))</f>
        <v>0</v>
      </c>
      <c r="N174" s="8">
        <f>SUMPRODUCT(SUMIFS(AssessedValuation[100% Reserved3],AssessedValuation[Dist],$C174,AssessedValuation[Tif_NonTIF],$A$4))</f>
        <v>0</v>
      </c>
      <c r="O174" s="8">
        <f>SUMPRODUCT(SUMIFS(AssessedValuation[100% Railroads],AssessedValuation[Dist],$C174:$E174,AssessedValuation[Tif_NonTIF],$A$4))</f>
        <v>0</v>
      </c>
      <c r="P174" s="8">
        <f>SUMPRODUCT(SUMIFS(AssessedValuation[100% Utilities],AssessedValuation[Dist],$C174:$E174,AssessedValuation[Tif_NonTIF],$A$4))</f>
        <v>0</v>
      </c>
      <c r="Q174" s="8">
        <f>SUMPRODUCT(SUMIFS(AssessedValuation[100% Other],AssessedValuation[Dist],$C174:$E174,AssessedValuation[Tif_NonTIF],$A$4))</f>
        <v>0</v>
      </c>
      <c r="R174" s="8">
        <f>SUMPRODUCT(SUMIFS(AssessedValuation[100% Gross],AssessedValuation[Dist],$C174:$E174,AssessedValuation[Tif_NonTIF],$A$4))</f>
        <v>53000144</v>
      </c>
      <c r="S174" s="8">
        <f>SUMPRODUCT(SUMIFS(AssessedValuation[100% Military Exempt],AssessedValuation[Dist],$C174:$E174,AssessedValuation[Tif_NonTIF],$A$4))</f>
        <v>0</v>
      </c>
      <c r="T174" s="8">
        <f>SUMPRODUCT(SUMIFS(AssessedValuation[100% Net],AssessedValuation[Dist],$C174:$E174,AssessedValuation[Tif_NonTIF],$A$4))</f>
        <v>53000144</v>
      </c>
      <c r="U174" s="8">
        <f>SUMPRODUCT(SUMIFS(AssessedValuation[100% Gas &amp; Elec Utilities],AssessedValuation[Dist],$C174:$E174,AssessedValuation[Tif_NonTIF],$A$4))</f>
        <v>0</v>
      </c>
      <c r="V174" s="8">
        <f t="shared" si="2"/>
        <v>53000144</v>
      </c>
    </row>
    <row r="175" spans="1:22" x14ac:dyDescent="0.25">
      <c r="A175">
        <f>'Assessed Non-TIF_Combined'!A175</f>
        <v>2024</v>
      </c>
      <c r="B175" t="str">
        <f>'Assessed Non-TIF_Combined'!B175</f>
        <v>12</v>
      </c>
      <c r="C175" t="str">
        <f>'Assessed Non-TIF_Combined'!C175</f>
        <v>4033</v>
      </c>
      <c r="D175" t="str">
        <f>'Assessed Non-TIF_Combined'!D175</f>
        <v/>
      </c>
      <c r="E175" t="str">
        <f>'Assessed Non-TIF_Combined'!E175</f>
        <v/>
      </c>
      <c r="F175" t="str">
        <f>'Assessed Non-TIF_Combined'!F175</f>
        <v>4033</v>
      </c>
      <c r="G175" t="str">
        <f>'Assessed Non-TIF_Combined'!G175</f>
        <v>Maple Valley-Anthon Oto</v>
      </c>
      <c r="H175" s="8">
        <f>SUMPRODUCT(SUMIFS(AssessedValuation[100% Residential],AssessedValuation[Dist],$C175:$E175,AssessedValuation[Tif_NonTIF],$A$4))</f>
        <v>643325</v>
      </c>
      <c r="I175" s="8">
        <f>SUMPRODUCT(SUMIFS(AssessedValuation[100% Ag Land],AssessedValuation[Dist],$C175:$E175,AssessedValuation[Tif_NonTIF],$A$4))</f>
        <v>0</v>
      </c>
      <c r="J175" s="8">
        <f>SUMPRODUCT(SUMIFS(AssessedValuation[100% Ag Building],AssessedValuation[Dist],$C175:$E175,AssessedValuation[Tif_NonTIF],$A$4))</f>
        <v>0</v>
      </c>
      <c r="K175" s="8">
        <f>SUMPRODUCT(SUMIFS(AssessedValuation[100% Commercial],AssessedValuation[Dist],$C175:$E175,AssessedValuation[Tif_NonTIF],$A$4))</f>
        <v>3811172</v>
      </c>
      <c r="L175" s="8">
        <f>SUMPRODUCT(SUMIFS(AssessedValuation[100% Industrial],AssessedValuation[Dist],$C175:$E175,AssessedValuation[Tif_NonTIF],$A$4))</f>
        <v>38458</v>
      </c>
      <c r="M175" s="8">
        <f>SUMPRODUCT(SUMIFS(AssessedValuation[100% Reserved],AssessedValuation[Dist],$C175:$E175,AssessedValuation[Tif_NonTIF],$A$4))</f>
        <v>0</v>
      </c>
      <c r="N175" s="8">
        <f>SUMPRODUCT(SUMIFS(AssessedValuation[100% Reserved3],AssessedValuation[Dist],$C175,AssessedValuation[Tif_NonTIF],$A$4))</f>
        <v>0</v>
      </c>
      <c r="O175" s="8">
        <f>SUMPRODUCT(SUMIFS(AssessedValuation[100% Railroads],AssessedValuation[Dist],$C175:$E175,AssessedValuation[Tif_NonTIF],$A$4))</f>
        <v>0</v>
      </c>
      <c r="P175" s="8">
        <f>SUMPRODUCT(SUMIFS(AssessedValuation[100% Utilities],AssessedValuation[Dist],$C175:$E175,AssessedValuation[Tif_NonTIF],$A$4))</f>
        <v>0</v>
      </c>
      <c r="Q175" s="8">
        <f>SUMPRODUCT(SUMIFS(AssessedValuation[100% Other],AssessedValuation[Dist],$C175:$E175,AssessedValuation[Tif_NonTIF],$A$4))</f>
        <v>0</v>
      </c>
      <c r="R175" s="8">
        <f>SUMPRODUCT(SUMIFS(AssessedValuation[100% Gross],AssessedValuation[Dist],$C175:$E175,AssessedValuation[Tif_NonTIF],$A$4))</f>
        <v>4492955</v>
      </c>
      <c r="S175" s="8">
        <f>SUMPRODUCT(SUMIFS(AssessedValuation[100% Military Exempt],AssessedValuation[Dist],$C175:$E175,AssessedValuation[Tif_NonTIF],$A$4))</f>
        <v>0</v>
      </c>
      <c r="T175" s="8">
        <f>SUMPRODUCT(SUMIFS(AssessedValuation[100% Net],AssessedValuation[Dist],$C175:$E175,AssessedValuation[Tif_NonTIF],$A$4))</f>
        <v>4492955</v>
      </c>
      <c r="U175" s="8">
        <f>SUMPRODUCT(SUMIFS(AssessedValuation[100% Gas &amp; Elec Utilities],AssessedValuation[Dist],$C175:$E175,AssessedValuation[Tif_NonTIF],$A$4))</f>
        <v>0</v>
      </c>
      <c r="V175" s="8">
        <f t="shared" si="2"/>
        <v>4492955</v>
      </c>
    </row>
    <row r="176" spans="1:22" x14ac:dyDescent="0.25">
      <c r="A176">
        <f>'Assessed Non-TIF_Combined'!A176</f>
        <v>2024</v>
      </c>
      <c r="B176" t="str">
        <f>'Assessed Non-TIF_Combined'!B176</f>
        <v>09</v>
      </c>
      <c r="C176" t="str">
        <f>'Assessed Non-TIF_Combined'!C176</f>
        <v>4041</v>
      </c>
      <c r="D176" t="str">
        <f>'Assessed Non-TIF_Combined'!D176</f>
        <v/>
      </c>
      <c r="E176" t="str">
        <f>'Assessed Non-TIF_Combined'!E176</f>
        <v/>
      </c>
      <c r="F176" t="str">
        <f>'Assessed Non-TIF_Combined'!F176</f>
        <v>4041</v>
      </c>
      <c r="G176" t="str">
        <f>'Assessed Non-TIF_Combined'!G176</f>
        <v>Maquoketa</v>
      </c>
      <c r="H176" s="8">
        <f>SUMPRODUCT(SUMIFS(AssessedValuation[100% Residential],AssessedValuation[Dist],$C176:$E176,AssessedValuation[Tif_NonTIF],$A$4))</f>
        <v>9219558</v>
      </c>
      <c r="I176" s="8">
        <f>SUMPRODUCT(SUMIFS(AssessedValuation[100% Ag Land],AssessedValuation[Dist],$C176:$E176,AssessedValuation[Tif_NonTIF],$A$4))</f>
        <v>0</v>
      </c>
      <c r="J176" s="8">
        <f>SUMPRODUCT(SUMIFS(AssessedValuation[100% Ag Building],AssessedValuation[Dist],$C176:$E176,AssessedValuation[Tif_NonTIF],$A$4))</f>
        <v>0</v>
      </c>
      <c r="K176" s="8">
        <f>SUMPRODUCT(SUMIFS(AssessedValuation[100% Commercial],AssessedValuation[Dist],$C176:$E176,AssessedValuation[Tif_NonTIF],$A$4))</f>
        <v>13754720</v>
      </c>
      <c r="L176" s="8">
        <f>SUMPRODUCT(SUMIFS(AssessedValuation[100% Industrial],AssessedValuation[Dist],$C176:$E176,AssessedValuation[Tif_NonTIF],$A$4))</f>
        <v>0</v>
      </c>
      <c r="M176" s="8">
        <f>SUMPRODUCT(SUMIFS(AssessedValuation[100% Reserved],AssessedValuation[Dist],$C176:$E176,AssessedValuation[Tif_NonTIF],$A$4))</f>
        <v>0</v>
      </c>
      <c r="N176" s="8">
        <f>SUMPRODUCT(SUMIFS(AssessedValuation[100% Reserved3],AssessedValuation[Dist],$C176,AssessedValuation[Tif_NonTIF],$A$4))</f>
        <v>0</v>
      </c>
      <c r="O176" s="8">
        <f>SUMPRODUCT(SUMIFS(AssessedValuation[100% Railroads],AssessedValuation[Dist],$C176:$E176,AssessedValuation[Tif_NonTIF],$A$4))</f>
        <v>0</v>
      </c>
      <c r="P176" s="8">
        <f>SUMPRODUCT(SUMIFS(AssessedValuation[100% Utilities],AssessedValuation[Dist],$C176:$E176,AssessedValuation[Tif_NonTIF],$A$4))</f>
        <v>0</v>
      </c>
      <c r="Q176" s="8">
        <f>SUMPRODUCT(SUMIFS(AssessedValuation[100% Other],AssessedValuation[Dist],$C176:$E176,AssessedValuation[Tif_NonTIF],$A$4))</f>
        <v>0</v>
      </c>
      <c r="R176" s="8">
        <f>SUMPRODUCT(SUMIFS(AssessedValuation[100% Gross],AssessedValuation[Dist],$C176:$E176,AssessedValuation[Tif_NonTIF],$A$4))</f>
        <v>22974278</v>
      </c>
      <c r="S176" s="8">
        <f>SUMPRODUCT(SUMIFS(AssessedValuation[100% Military Exempt],AssessedValuation[Dist],$C176:$E176,AssessedValuation[Tif_NonTIF],$A$4))</f>
        <v>0</v>
      </c>
      <c r="T176" s="8">
        <f>SUMPRODUCT(SUMIFS(AssessedValuation[100% Net],AssessedValuation[Dist],$C176:$E176,AssessedValuation[Tif_NonTIF],$A$4))</f>
        <v>22974278</v>
      </c>
      <c r="U176" s="8">
        <f>SUMPRODUCT(SUMIFS(AssessedValuation[100% Gas &amp; Elec Utilities],AssessedValuation[Dist],$C176:$E176,AssessedValuation[Tif_NonTIF],$A$4))</f>
        <v>0</v>
      </c>
      <c r="V176" s="8">
        <f t="shared" si="2"/>
        <v>22974278</v>
      </c>
    </row>
    <row r="177" spans="1:22" x14ac:dyDescent="0.25">
      <c r="A177">
        <f>'Assessed Non-TIF_Combined'!A177</f>
        <v>2024</v>
      </c>
      <c r="B177" t="str">
        <f>'Assessed Non-TIF_Combined'!B177</f>
        <v>01</v>
      </c>
      <c r="C177" t="str">
        <f>'Assessed Non-TIF_Combined'!C177</f>
        <v>4043</v>
      </c>
      <c r="D177" t="str">
        <f>'Assessed Non-TIF_Combined'!D177</f>
        <v/>
      </c>
      <c r="E177" t="str">
        <f>'Assessed Non-TIF_Combined'!E177</f>
        <v/>
      </c>
      <c r="F177" t="str">
        <f>'Assessed Non-TIF_Combined'!F177</f>
        <v>4043</v>
      </c>
      <c r="G177" t="str">
        <f>'Assessed Non-TIF_Combined'!G177</f>
        <v>Maquoketa Valley</v>
      </c>
      <c r="H177" s="8">
        <f>SUMPRODUCT(SUMIFS(AssessedValuation[100% Residential],AssessedValuation[Dist],$C177:$E177,AssessedValuation[Tif_NonTIF],$A$4))</f>
        <v>3308278</v>
      </c>
      <c r="I177" s="8">
        <f>SUMPRODUCT(SUMIFS(AssessedValuation[100% Ag Land],AssessedValuation[Dist],$C177:$E177,AssessedValuation[Tif_NonTIF],$A$4))</f>
        <v>0</v>
      </c>
      <c r="J177" s="8">
        <f>SUMPRODUCT(SUMIFS(AssessedValuation[100% Ag Building],AssessedValuation[Dist],$C177:$E177,AssessedValuation[Tif_NonTIF],$A$4))</f>
        <v>0</v>
      </c>
      <c r="K177" s="8">
        <f>SUMPRODUCT(SUMIFS(AssessedValuation[100% Commercial],AssessedValuation[Dist],$C177:$E177,AssessedValuation[Tif_NonTIF],$A$4))</f>
        <v>1039482</v>
      </c>
      <c r="L177" s="8">
        <f>SUMPRODUCT(SUMIFS(AssessedValuation[100% Industrial],AssessedValuation[Dist],$C177:$E177,AssessedValuation[Tif_NonTIF],$A$4))</f>
        <v>374003</v>
      </c>
      <c r="M177" s="8">
        <f>SUMPRODUCT(SUMIFS(AssessedValuation[100% Reserved],AssessedValuation[Dist],$C177:$E177,AssessedValuation[Tif_NonTIF],$A$4))</f>
        <v>0</v>
      </c>
      <c r="N177" s="8">
        <f>SUMPRODUCT(SUMIFS(AssessedValuation[100% Reserved3],AssessedValuation[Dist],$C177,AssessedValuation[Tif_NonTIF],$A$4))</f>
        <v>0</v>
      </c>
      <c r="O177" s="8">
        <f>SUMPRODUCT(SUMIFS(AssessedValuation[100% Railroads],AssessedValuation[Dist],$C177:$E177,AssessedValuation[Tif_NonTIF],$A$4))</f>
        <v>0</v>
      </c>
      <c r="P177" s="8">
        <f>SUMPRODUCT(SUMIFS(AssessedValuation[100% Utilities],AssessedValuation[Dist],$C177:$E177,AssessedValuation[Tif_NonTIF],$A$4))</f>
        <v>0</v>
      </c>
      <c r="Q177" s="8">
        <f>SUMPRODUCT(SUMIFS(AssessedValuation[100% Other],AssessedValuation[Dist],$C177:$E177,AssessedValuation[Tif_NonTIF],$A$4))</f>
        <v>0</v>
      </c>
      <c r="R177" s="8">
        <f>SUMPRODUCT(SUMIFS(AssessedValuation[100% Gross],AssessedValuation[Dist],$C177:$E177,AssessedValuation[Tif_NonTIF],$A$4))</f>
        <v>4721763</v>
      </c>
      <c r="S177" s="8">
        <f>SUMPRODUCT(SUMIFS(AssessedValuation[100% Military Exempt],AssessedValuation[Dist],$C177:$E177,AssessedValuation[Tif_NonTIF],$A$4))</f>
        <v>0</v>
      </c>
      <c r="T177" s="8">
        <f>SUMPRODUCT(SUMIFS(AssessedValuation[100% Net],AssessedValuation[Dist],$C177:$E177,AssessedValuation[Tif_NonTIF],$A$4))</f>
        <v>4721763</v>
      </c>
      <c r="U177" s="8">
        <f>SUMPRODUCT(SUMIFS(AssessedValuation[100% Gas &amp; Elec Utilities],AssessedValuation[Dist],$C177:$E177,AssessedValuation[Tif_NonTIF],$A$4))</f>
        <v>0</v>
      </c>
      <c r="V177" s="8">
        <f t="shared" si="2"/>
        <v>4721763</v>
      </c>
    </row>
    <row r="178" spans="1:22" x14ac:dyDescent="0.25">
      <c r="A178">
        <f>'Assessed Non-TIF_Combined'!A178</f>
        <v>2024</v>
      </c>
      <c r="B178" t="str">
        <f>'Assessed Non-TIF_Combined'!B178</f>
        <v>12</v>
      </c>
      <c r="C178" t="str">
        <f>'Assessed Non-TIF_Combined'!C178</f>
        <v>4068</v>
      </c>
      <c r="D178" t="str">
        <f>'Assessed Non-TIF_Combined'!D178</f>
        <v/>
      </c>
      <c r="E178" t="str">
        <f>'Assessed Non-TIF_Combined'!E178</f>
        <v/>
      </c>
      <c r="F178" t="str">
        <f>'Assessed Non-TIF_Combined'!F178</f>
        <v>4068</v>
      </c>
      <c r="G178" t="str">
        <f>'Assessed Non-TIF_Combined'!G178</f>
        <v>Marcus-Meriden Cleghorn</v>
      </c>
      <c r="H178" s="8">
        <f>SUMPRODUCT(SUMIFS(AssessedValuation[100% Residential],AssessedValuation[Dist],$C178:$E178,AssessedValuation[Tif_NonTIF],$A$4))</f>
        <v>96228</v>
      </c>
      <c r="I178" s="8">
        <f>SUMPRODUCT(SUMIFS(AssessedValuation[100% Ag Land],AssessedValuation[Dist],$C178:$E178,AssessedValuation[Tif_NonTIF],$A$4))</f>
        <v>0</v>
      </c>
      <c r="J178" s="8">
        <f>SUMPRODUCT(SUMIFS(AssessedValuation[100% Ag Building],AssessedValuation[Dist],$C178:$E178,AssessedValuation[Tif_NonTIF],$A$4))</f>
        <v>0</v>
      </c>
      <c r="K178" s="8">
        <f>SUMPRODUCT(SUMIFS(AssessedValuation[100% Commercial],AssessedValuation[Dist],$C178:$E178,AssessedValuation[Tif_NonTIF],$A$4))</f>
        <v>1428078</v>
      </c>
      <c r="L178" s="8">
        <f>SUMPRODUCT(SUMIFS(AssessedValuation[100% Industrial],AssessedValuation[Dist],$C178:$E178,AssessedValuation[Tif_NonTIF],$A$4))</f>
        <v>6725920</v>
      </c>
      <c r="M178" s="8">
        <f>SUMPRODUCT(SUMIFS(AssessedValuation[100% Reserved],AssessedValuation[Dist],$C178:$E178,AssessedValuation[Tif_NonTIF],$A$4))</f>
        <v>0</v>
      </c>
      <c r="N178" s="8">
        <f>SUMPRODUCT(SUMIFS(AssessedValuation[100% Reserved3],AssessedValuation[Dist],$C178,AssessedValuation[Tif_NonTIF],$A$4))</f>
        <v>0</v>
      </c>
      <c r="O178" s="8">
        <f>SUMPRODUCT(SUMIFS(AssessedValuation[100% Railroads],AssessedValuation[Dist],$C178:$E178,AssessedValuation[Tif_NonTIF],$A$4))</f>
        <v>0</v>
      </c>
      <c r="P178" s="8">
        <f>SUMPRODUCT(SUMIFS(AssessedValuation[100% Utilities],AssessedValuation[Dist],$C178:$E178,AssessedValuation[Tif_NonTIF],$A$4))</f>
        <v>0</v>
      </c>
      <c r="Q178" s="8">
        <f>SUMPRODUCT(SUMIFS(AssessedValuation[100% Other],AssessedValuation[Dist],$C178:$E178,AssessedValuation[Tif_NonTIF],$A$4))</f>
        <v>0</v>
      </c>
      <c r="R178" s="8">
        <f>SUMPRODUCT(SUMIFS(AssessedValuation[100% Gross],AssessedValuation[Dist],$C178:$E178,AssessedValuation[Tif_NonTIF],$A$4))</f>
        <v>8250226</v>
      </c>
      <c r="S178" s="8">
        <f>SUMPRODUCT(SUMIFS(AssessedValuation[100% Military Exempt],AssessedValuation[Dist],$C178:$E178,AssessedValuation[Tif_NonTIF],$A$4))</f>
        <v>0</v>
      </c>
      <c r="T178" s="8">
        <f>SUMPRODUCT(SUMIFS(AssessedValuation[100% Net],AssessedValuation[Dist],$C178:$E178,AssessedValuation[Tif_NonTIF],$A$4))</f>
        <v>8250226</v>
      </c>
      <c r="U178" s="8">
        <f>SUMPRODUCT(SUMIFS(AssessedValuation[100% Gas &amp; Elec Utilities],AssessedValuation[Dist],$C178:$E178,AssessedValuation[Tif_NonTIF],$A$4))</f>
        <v>0</v>
      </c>
      <c r="V178" s="8">
        <f t="shared" si="2"/>
        <v>8250226</v>
      </c>
    </row>
    <row r="179" spans="1:22" x14ac:dyDescent="0.25">
      <c r="A179">
        <f>'Assessed Non-TIF_Combined'!A179</f>
        <v>2024</v>
      </c>
      <c r="B179" t="str">
        <f>'Assessed Non-TIF_Combined'!B179</f>
        <v>10</v>
      </c>
      <c r="C179" t="str">
        <f>'Assessed Non-TIF_Combined'!C179</f>
        <v>4086</v>
      </c>
      <c r="D179" t="str">
        <f>'Assessed Non-TIF_Combined'!D179</f>
        <v/>
      </c>
      <c r="E179" t="str">
        <f>'Assessed Non-TIF_Combined'!E179</f>
        <v/>
      </c>
      <c r="F179" t="str">
        <f>'Assessed Non-TIF_Combined'!F179</f>
        <v>4086</v>
      </c>
      <c r="G179" t="str">
        <f>'Assessed Non-TIF_Combined'!G179</f>
        <v>Marion</v>
      </c>
      <c r="H179" s="8">
        <f>SUMPRODUCT(SUMIFS(AssessedValuation[100% Residential],AssessedValuation[Dist],$C179:$E179,AssessedValuation[Tif_NonTIF],$A$4))</f>
        <v>60320892</v>
      </c>
      <c r="I179" s="8">
        <f>SUMPRODUCT(SUMIFS(AssessedValuation[100% Ag Land],AssessedValuation[Dist],$C179:$E179,AssessedValuation[Tif_NonTIF],$A$4))</f>
        <v>4851</v>
      </c>
      <c r="J179" s="8">
        <f>SUMPRODUCT(SUMIFS(AssessedValuation[100% Ag Building],AssessedValuation[Dist],$C179:$E179,AssessedValuation[Tif_NonTIF],$A$4))</f>
        <v>0</v>
      </c>
      <c r="K179" s="8">
        <f>SUMPRODUCT(SUMIFS(AssessedValuation[100% Commercial],AssessedValuation[Dist],$C179:$E179,AssessedValuation[Tif_NonTIF],$A$4))</f>
        <v>18680442</v>
      </c>
      <c r="L179" s="8">
        <f>SUMPRODUCT(SUMIFS(AssessedValuation[100% Industrial],AssessedValuation[Dist],$C179:$E179,AssessedValuation[Tif_NonTIF],$A$4))</f>
        <v>996442</v>
      </c>
      <c r="M179" s="8">
        <f>SUMPRODUCT(SUMIFS(AssessedValuation[100% Reserved],AssessedValuation[Dist],$C179:$E179,AssessedValuation[Tif_NonTIF],$A$4))</f>
        <v>0</v>
      </c>
      <c r="N179" s="8">
        <f>SUMPRODUCT(SUMIFS(AssessedValuation[100% Reserved3],AssessedValuation[Dist],$C179,AssessedValuation[Tif_NonTIF],$A$4))</f>
        <v>0</v>
      </c>
      <c r="O179" s="8">
        <f>SUMPRODUCT(SUMIFS(AssessedValuation[100% Railroads],AssessedValuation[Dist],$C179:$E179,AssessedValuation[Tif_NonTIF],$A$4))</f>
        <v>0</v>
      </c>
      <c r="P179" s="8">
        <f>SUMPRODUCT(SUMIFS(AssessedValuation[100% Utilities],AssessedValuation[Dist],$C179:$E179,AssessedValuation[Tif_NonTIF],$A$4))</f>
        <v>0</v>
      </c>
      <c r="Q179" s="8">
        <f>SUMPRODUCT(SUMIFS(AssessedValuation[100% Other],AssessedValuation[Dist],$C179:$E179,AssessedValuation[Tif_NonTIF],$A$4))</f>
        <v>0</v>
      </c>
      <c r="R179" s="8">
        <f>SUMPRODUCT(SUMIFS(AssessedValuation[100% Gross],AssessedValuation[Dist],$C179:$E179,AssessedValuation[Tif_NonTIF],$A$4))</f>
        <v>80002627</v>
      </c>
      <c r="S179" s="8">
        <f>SUMPRODUCT(SUMIFS(AssessedValuation[100% Military Exempt],AssessedValuation[Dist],$C179:$E179,AssessedValuation[Tif_NonTIF],$A$4))</f>
        <v>0</v>
      </c>
      <c r="T179" s="8">
        <f>SUMPRODUCT(SUMIFS(AssessedValuation[100% Net],AssessedValuation[Dist],$C179:$E179,AssessedValuation[Tif_NonTIF],$A$4))</f>
        <v>80002627</v>
      </c>
      <c r="U179" s="8">
        <f>SUMPRODUCT(SUMIFS(AssessedValuation[100% Gas &amp; Elec Utilities],AssessedValuation[Dist],$C179:$E179,AssessedValuation[Tif_NonTIF],$A$4))</f>
        <v>0</v>
      </c>
      <c r="V179" s="8">
        <f t="shared" si="2"/>
        <v>80002627</v>
      </c>
    </row>
    <row r="180" spans="1:22" x14ac:dyDescent="0.25">
      <c r="A180">
        <f>'Assessed Non-TIF_Combined'!A180</f>
        <v>2024</v>
      </c>
      <c r="B180" t="str">
        <f>'Assessed Non-TIF_Combined'!B180</f>
        <v>07</v>
      </c>
      <c r="C180" t="str">
        <f>'Assessed Non-TIF_Combined'!C180</f>
        <v>4104</v>
      </c>
      <c r="D180" t="str">
        <f>'Assessed Non-TIF_Combined'!D180</f>
        <v/>
      </c>
      <c r="E180" t="str">
        <f>'Assessed Non-TIF_Combined'!E180</f>
        <v/>
      </c>
      <c r="F180" t="str">
        <f>'Assessed Non-TIF_Combined'!F180</f>
        <v>4104</v>
      </c>
      <c r="G180" t="str">
        <f>'Assessed Non-TIF_Combined'!G180</f>
        <v>Marshalltown</v>
      </c>
      <c r="H180" s="8">
        <f>SUMPRODUCT(SUMIFS(AssessedValuation[100% Residential],AssessedValuation[Dist],$C180:$E180,AssessedValuation[Tif_NonTIF],$A$4))</f>
        <v>5510620</v>
      </c>
      <c r="I180" s="8">
        <f>SUMPRODUCT(SUMIFS(AssessedValuation[100% Ag Land],AssessedValuation[Dist],$C180:$E180,AssessedValuation[Tif_NonTIF],$A$4))</f>
        <v>0</v>
      </c>
      <c r="J180" s="8">
        <f>SUMPRODUCT(SUMIFS(AssessedValuation[100% Ag Building],AssessedValuation[Dist],$C180:$E180,AssessedValuation[Tif_NonTIF],$A$4))</f>
        <v>0</v>
      </c>
      <c r="K180" s="8">
        <f>SUMPRODUCT(SUMIFS(AssessedValuation[100% Commercial],AssessedValuation[Dist],$C180:$E180,AssessedValuation[Tif_NonTIF],$A$4))</f>
        <v>18916991</v>
      </c>
      <c r="L180" s="8">
        <f>SUMPRODUCT(SUMIFS(AssessedValuation[100% Industrial],AssessedValuation[Dist],$C180:$E180,AssessedValuation[Tif_NonTIF],$A$4))</f>
        <v>7717001</v>
      </c>
      <c r="M180" s="8">
        <f>SUMPRODUCT(SUMIFS(AssessedValuation[100% Reserved],AssessedValuation[Dist],$C180:$E180,AssessedValuation[Tif_NonTIF],$A$4))</f>
        <v>0</v>
      </c>
      <c r="N180" s="8">
        <f>SUMPRODUCT(SUMIFS(AssessedValuation[100% Reserved3],AssessedValuation[Dist],$C180,AssessedValuation[Tif_NonTIF],$A$4))</f>
        <v>0</v>
      </c>
      <c r="O180" s="8">
        <f>SUMPRODUCT(SUMIFS(AssessedValuation[100% Railroads],AssessedValuation[Dist],$C180:$E180,AssessedValuation[Tif_NonTIF],$A$4))</f>
        <v>0</v>
      </c>
      <c r="P180" s="8">
        <f>SUMPRODUCT(SUMIFS(AssessedValuation[100% Utilities],AssessedValuation[Dist],$C180:$E180,AssessedValuation[Tif_NonTIF],$A$4))</f>
        <v>0</v>
      </c>
      <c r="Q180" s="8">
        <f>SUMPRODUCT(SUMIFS(AssessedValuation[100% Other],AssessedValuation[Dist],$C180:$E180,AssessedValuation[Tif_NonTIF],$A$4))</f>
        <v>0</v>
      </c>
      <c r="R180" s="8">
        <f>SUMPRODUCT(SUMIFS(AssessedValuation[100% Gross],AssessedValuation[Dist],$C180:$E180,AssessedValuation[Tif_NonTIF],$A$4))</f>
        <v>32144612</v>
      </c>
      <c r="S180" s="8">
        <f>SUMPRODUCT(SUMIFS(AssessedValuation[100% Military Exempt],AssessedValuation[Dist],$C180:$E180,AssessedValuation[Tif_NonTIF],$A$4))</f>
        <v>0</v>
      </c>
      <c r="T180" s="8">
        <f>SUMPRODUCT(SUMIFS(AssessedValuation[100% Net],AssessedValuation[Dist],$C180:$E180,AssessedValuation[Tif_NonTIF],$A$4))</f>
        <v>32144612</v>
      </c>
      <c r="U180" s="8">
        <f>SUMPRODUCT(SUMIFS(AssessedValuation[100% Gas &amp; Elec Utilities],AssessedValuation[Dist],$C180:$E180,AssessedValuation[Tif_NonTIF],$A$4))</f>
        <v>0</v>
      </c>
      <c r="V180" s="8">
        <f t="shared" si="2"/>
        <v>32144612</v>
      </c>
    </row>
    <row r="181" spans="1:22" x14ac:dyDescent="0.25">
      <c r="A181">
        <f>'Assessed Non-TIF_Combined'!A181</f>
        <v>2024</v>
      </c>
      <c r="B181" t="str">
        <f>'Assessed Non-TIF_Combined'!B181</f>
        <v>11</v>
      </c>
      <c r="C181" t="str">
        <f>'Assessed Non-TIF_Combined'!C181</f>
        <v>4122</v>
      </c>
      <c r="D181" t="str">
        <f>'Assessed Non-TIF_Combined'!D181</f>
        <v/>
      </c>
      <c r="E181" t="str">
        <f>'Assessed Non-TIF_Combined'!E181</f>
        <v/>
      </c>
      <c r="F181" t="str">
        <f>'Assessed Non-TIF_Combined'!F181</f>
        <v>4122</v>
      </c>
      <c r="G181" t="str">
        <f>'Assessed Non-TIF_Combined'!G181</f>
        <v>Martensdale-St Marys</v>
      </c>
      <c r="H181" s="8">
        <f>SUMPRODUCT(SUMIFS(AssessedValuation[100% Residential],AssessedValuation[Dist],$C181:$E181,AssessedValuation[Tif_NonTIF],$A$4))</f>
        <v>0</v>
      </c>
      <c r="I181" s="8">
        <f>SUMPRODUCT(SUMIFS(AssessedValuation[100% Ag Land],AssessedValuation[Dist],$C181:$E181,AssessedValuation[Tif_NonTIF],$A$4))</f>
        <v>0</v>
      </c>
      <c r="J181" s="8">
        <f>SUMPRODUCT(SUMIFS(AssessedValuation[100% Ag Building],AssessedValuation[Dist],$C181:$E181,AssessedValuation[Tif_NonTIF],$A$4))</f>
        <v>0</v>
      </c>
      <c r="K181" s="8">
        <f>SUMPRODUCT(SUMIFS(AssessedValuation[100% Commercial],AssessedValuation[Dist],$C181:$E181,AssessedValuation[Tif_NonTIF],$A$4))</f>
        <v>0</v>
      </c>
      <c r="L181" s="8">
        <f>SUMPRODUCT(SUMIFS(AssessedValuation[100% Industrial],AssessedValuation[Dist],$C181:$E181,AssessedValuation[Tif_NonTIF],$A$4))</f>
        <v>0</v>
      </c>
      <c r="M181" s="8">
        <f>SUMPRODUCT(SUMIFS(AssessedValuation[100% Reserved],AssessedValuation[Dist],$C181:$E181,AssessedValuation[Tif_NonTIF],$A$4))</f>
        <v>0</v>
      </c>
      <c r="N181" s="8">
        <f>SUMPRODUCT(SUMIFS(AssessedValuation[100% Reserved3],AssessedValuation[Dist],$C181,AssessedValuation[Tif_NonTIF],$A$4))</f>
        <v>0</v>
      </c>
      <c r="O181" s="8">
        <f>SUMPRODUCT(SUMIFS(AssessedValuation[100% Railroads],AssessedValuation[Dist],$C181:$E181,AssessedValuation[Tif_NonTIF],$A$4))</f>
        <v>0</v>
      </c>
      <c r="P181" s="8">
        <f>SUMPRODUCT(SUMIFS(AssessedValuation[100% Utilities],AssessedValuation[Dist],$C181:$E181,AssessedValuation[Tif_NonTIF],$A$4))</f>
        <v>0</v>
      </c>
      <c r="Q181" s="8">
        <f>SUMPRODUCT(SUMIFS(AssessedValuation[100% Other],AssessedValuation[Dist],$C181:$E181,AssessedValuation[Tif_NonTIF],$A$4))</f>
        <v>0</v>
      </c>
      <c r="R181" s="8">
        <f>SUMPRODUCT(SUMIFS(AssessedValuation[100% Gross],AssessedValuation[Dist],$C181:$E181,AssessedValuation[Tif_NonTIF],$A$4))</f>
        <v>0</v>
      </c>
      <c r="S181" s="8">
        <f>SUMPRODUCT(SUMIFS(AssessedValuation[100% Military Exempt],AssessedValuation[Dist],$C181:$E181,AssessedValuation[Tif_NonTIF],$A$4))</f>
        <v>0</v>
      </c>
      <c r="T181" s="8">
        <f>SUMPRODUCT(SUMIFS(AssessedValuation[100% Net],AssessedValuation[Dist],$C181:$E181,AssessedValuation[Tif_NonTIF],$A$4))</f>
        <v>0</v>
      </c>
      <c r="U181" s="8">
        <f>SUMPRODUCT(SUMIFS(AssessedValuation[100% Gas &amp; Elec Utilities],AssessedValuation[Dist],$C181:$E181,AssessedValuation[Tif_NonTIF],$A$4))</f>
        <v>0</v>
      </c>
      <c r="V181" s="8">
        <f t="shared" si="2"/>
        <v>0</v>
      </c>
    </row>
    <row r="182" spans="1:22" x14ac:dyDescent="0.25">
      <c r="A182">
        <f>'Assessed Non-TIF_Combined'!A182</f>
        <v>2024</v>
      </c>
      <c r="B182" t="str">
        <f>'Assessed Non-TIF_Combined'!B182</f>
        <v>07</v>
      </c>
      <c r="C182" t="str">
        <f>'Assessed Non-TIF_Combined'!C182</f>
        <v>4131</v>
      </c>
      <c r="D182" t="str">
        <f>'Assessed Non-TIF_Combined'!D182</f>
        <v/>
      </c>
      <c r="E182" t="str">
        <f>'Assessed Non-TIF_Combined'!E182</f>
        <v/>
      </c>
      <c r="F182" t="str">
        <f>'Assessed Non-TIF_Combined'!F182</f>
        <v>4131</v>
      </c>
      <c r="G182" t="str">
        <f>'Assessed Non-TIF_Combined'!G182</f>
        <v>Mason City</v>
      </c>
      <c r="H182" s="8">
        <f>SUMPRODUCT(SUMIFS(AssessedValuation[100% Residential],AssessedValuation[Dist],$C182:$E182,AssessedValuation[Tif_NonTIF],$A$4))</f>
        <v>4670046</v>
      </c>
      <c r="I182" s="8">
        <f>SUMPRODUCT(SUMIFS(AssessedValuation[100% Ag Land],AssessedValuation[Dist],$C182:$E182,AssessedValuation[Tif_NonTIF],$A$4))</f>
        <v>0</v>
      </c>
      <c r="J182" s="8">
        <f>SUMPRODUCT(SUMIFS(AssessedValuation[100% Ag Building],AssessedValuation[Dist],$C182:$E182,AssessedValuation[Tif_NonTIF],$A$4))</f>
        <v>0</v>
      </c>
      <c r="K182" s="8">
        <f>SUMPRODUCT(SUMIFS(AssessedValuation[100% Commercial],AssessedValuation[Dist],$C182:$E182,AssessedValuation[Tif_NonTIF],$A$4))</f>
        <v>37393298</v>
      </c>
      <c r="L182" s="8">
        <f>SUMPRODUCT(SUMIFS(AssessedValuation[100% Industrial],AssessedValuation[Dist],$C182:$E182,AssessedValuation[Tif_NonTIF],$A$4))</f>
        <v>5664534</v>
      </c>
      <c r="M182" s="8">
        <f>SUMPRODUCT(SUMIFS(AssessedValuation[100% Reserved],AssessedValuation[Dist],$C182:$E182,AssessedValuation[Tif_NonTIF],$A$4))</f>
        <v>0</v>
      </c>
      <c r="N182" s="8">
        <f>SUMPRODUCT(SUMIFS(AssessedValuation[100% Reserved3],AssessedValuation[Dist],$C182,AssessedValuation[Tif_NonTIF],$A$4))</f>
        <v>0</v>
      </c>
      <c r="O182" s="8">
        <f>SUMPRODUCT(SUMIFS(AssessedValuation[100% Railroads],AssessedValuation[Dist],$C182:$E182,AssessedValuation[Tif_NonTIF],$A$4))</f>
        <v>0</v>
      </c>
      <c r="P182" s="8">
        <f>SUMPRODUCT(SUMIFS(AssessedValuation[100% Utilities],AssessedValuation[Dist],$C182:$E182,AssessedValuation[Tif_NonTIF],$A$4))</f>
        <v>0</v>
      </c>
      <c r="Q182" s="8">
        <f>SUMPRODUCT(SUMIFS(AssessedValuation[100% Other],AssessedValuation[Dist],$C182:$E182,AssessedValuation[Tif_NonTIF],$A$4))</f>
        <v>0</v>
      </c>
      <c r="R182" s="8">
        <f>SUMPRODUCT(SUMIFS(AssessedValuation[100% Gross],AssessedValuation[Dist],$C182:$E182,AssessedValuation[Tif_NonTIF],$A$4))</f>
        <v>47727878</v>
      </c>
      <c r="S182" s="8">
        <f>SUMPRODUCT(SUMIFS(AssessedValuation[100% Military Exempt],AssessedValuation[Dist],$C182:$E182,AssessedValuation[Tif_NonTIF],$A$4))</f>
        <v>0</v>
      </c>
      <c r="T182" s="8">
        <f>SUMPRODUCT(SUMIFS(AssessedValuation[100% Net],AssessedValuation[Dist],$C182:$E182,AssessedValuation[Tif_NonTIF],$A$4))</f>
        <v>47727878</v>
      </c>
      <c r="U182" s="8">
        <f>SUMPRODUCT(SUMIFS(AssessedValuation[100% Gas &amp; Elec Utilities],AssessedValuation[Dist],$C182:$E182,AssessedValuation[Tif_NonTIF],$A$4))</f>
        <v>0</v>
      </c>
      <c r="V182" s="8">
        <f t="shared" si="2"/>
        <v>47727878</v>
      </c>
    </row>
    <row r="183" spans="1:22" x14ac:dyDescent="0.25">
      <c r="A183">
        <f>'Assessed Non-TIF_Combined'!A183</f>
        <v>2024</v>
      </c>
      <c r="B183" t="str">
        <f>'Assessed Non-TIF_Combined'!B183</f>
        <v>15</v>
      </c>
      <c r="C183" t="str">
        <f>'Assessed Non-TIF_Combined'!C183</f>
        <v>4203</v>
      </c>
      <c r="D183" t="str">
        <f>'Assessed Non-TIF_Combined'!D183</f>
        <v/>
      </c>
      <c r="E183" t="str">
        <f>'Assessed Non-TIF_Combined'!E183</f>
        <v/>
      </c>
      <c r="F183" t="str">
        <f>'Assessed Non-TIF_Combined'!F183</f>
        <v>4203</v>
      </c>
      <c r="G183" t="str">
        <f>'Assessed Non-TIF_Combined'!G183</f>
        <v>Mediapolis</v>
      </c>
      <c r="H183" s="8">
        <f>SUMPRODUCT(SUMIFS(AssessedValuation[100% Residential],AssessedValuation[Dist],$C183:$E183,AssessedValuation[Tif_NonTIF],$A$4))</f>
        <v>3389728</v>
      </c>
      <c r="I183" s="8">
        <f>SUMPRODUCT(SUMIFS(AssessedValuation[100% Ag Land],AssessedValuation[Dist],$C183:$E183,AssessedValuation[Tif_NonTIF],$A$4))</f>
        <v>6103</v>
      </c>
      <c r="J183" s="8">
        <f>SUMPRODUCT(SUMIFS(AssessedValuation[100% Ag Building],AssessedValuation[Dist],$C183:$E183,AssessedValuation[Tif_NonTIF],$A$4))</f>
        <v>0</v>
      </c>
      <c r="K183" s="8">
        <f>SUMPRODUCT(SUMIFS(AssessedValuation[100% Commercial],AssessedValuation[Dist],$C183:$E183,AssessedValuation[Tif_NonTIF],$A$4))</f>
        <v>630352</v>
      </c>
      <c r="L183" s="8">
        <f>SUMPRODUCT(SUMIFS(AssessedValuation[100% Industrial],AssessedValuation[Dist],$C183:$E183,AssessedValuation[Tif_NonTIF],$A$4))</f>
        <v>0</v>
      </c>
      <c r="M183" s="8">
        <f>SUMPRODUCT(SUMIFS(AssessedValuation[100% Reserved],AssessedValuation[Dist],$C183:$E183,AssessedValuation[Tif_NonTIF],$A$4))</f>
        <v>0</v>
      </c>
      <c r="N183" s="8">
        <f>SUMPRODUCT(SUMIFS(AssessedValuation[100% Reserved3],AssessedValuation[Dist],$C183,AssessedValuation[Tif_NonTIF],$A$4))</f>
        <v>0</v>
      </c>
      <c r="O183" s="8">
        <f>SUMPRODUCT(SUMIFS(AssessedValuation[100% Railroads],AssessedValuation[Dist],$C183:$E183,AssessedValuation[Tif_NonTIF],$A$4))</f>
        <v>0</v>
      </c>
      <c r="P183" s="8">
        <f>SUMPRODUCT(SUMIFS(AssessedValuation[100% Utilities],AssessedValuation[Dist],$C183:$E183,AssessedValuation[Tif_NonTIF],$A$4))</f>
        <v>0</v>
      </c>
      <c r="Q183" s="8">
        <f>SUMPRODUCT(SUMIFS(AssessedValuation[100% Other],AssessedValuation[Dist],$C183:$E183,AssessedValuation[Tif_NonTIF],$A$4))</f>
        <v>0</v>
      </c>
      <c r="R183" s="8">
        <f>SUMPRODUCT(SUMIFS(AssessedValuation[100% Gross],AssessedValuation[Dist],$C183:$E183,AssessedValuation[Tif_NonTIF],$A$4))</f>
        <v>4026183</v>
      </c>
      <c r="S183" s="8">
        <f>SUMPRODUCT(SUMIFS(AssessedValuation[100% Military Exempt],AssessedValuation[Dist],$C183:$E183,AssessedValuation[Tif_NonTIF],$A$4))</f>
        <v>3704</v>
      </c>
      <c r="T183" s="8">
        <f>SUMPRODUCT(SUMIFS(AssessedValuation[100% Net],AssessedValuation[Dist],$C183:$E183,AssessedValuation[Tif_NonTIF],$A$4))</f>
        <v>4022479</v>
      </c>
      <c r="U183" s="8">
        <f>SUMPRODUCT(SUMIFS(AssessedValuation[100% Gas &amp; Elec Utilities],AssessedValuation[Dist],$C183:$E183,AssessedValuation[Tif_NonTIF],$A$4))</f>
        <v>0</v>
      </c>
      <c r="V183" s="8">
        <f t="shared" si="2"/>
        <v>4022479</v>
      </c>
    </row>
    <row r="184" spans="1:22" x14ac:dyDescent="0.25">
      <c r="A184">
        <f>'Assessed Non-TIF_Combined'!A184</f>
        <v>2024</v>
      </c>
      <c r="B184" t="str">
        <f>'Assessed Non-TIF_Combined'!B184</f>
        <v>11</v>
      </c>
      <c r="C184" t="str">
        <f>'Assessed Non-TIF_Combined'!C184</f>
        <v>4212</v>
      </c>
      <c r="D184" t="str">
        <f>'Assessed Non-TIF_Combined'!D184</f>
        <v/>
      </c>
      <c r="E184" t="str">
        <f>'Assessed Non-TIF_Combined'!E184</f>
        <v/>
      </c>
      <c r="F184" t="str">
        <f>'Assessed Non-TIF_Combined'!F184</f>
        <v>4212</v>
      </c>
      <c r="G184" t="str">
        <f>'Assessed Non-TIF_Combined'!G184</f>
        <v>Melcher-Dallas</v>
      </c>
      <c r="H184" s="8">
        <f>SUMPRODUCT(SUMIFS(AssessedValuation[100% Residential],AssessedValuation[Dist],$C184:$E184,AssessedValuation[Tif_NonTIF],$A$4))</f>
        <v>0</v>
      </c>
      <c r="I184" s="8">
        <f>SUMPRODUCT(SUMIFS(AssessedValuation[100% Ag Land],AssessedValuation[Dist],$C184:$E184,AssessedValuation[Tif_NonTIF],$A$4))</f>
        <v>0</v>
      </c>
      <c r="J184" s="8">
        <f>SUMPRODUCT(SUMIFS(AssessedValuation[100% Ag Building],AssessedValuation[Dist],$C184:$E184,AssessedValuation[Tif_NonTIF],$A$4))</f>
        <v>0</v>
      </c>
      <c r="K184" s="8">
        <f>SUMPRODUCT(SUMIFS(AssessedValuation[100% Commercial],AssessedValuation[Dist],$C184:$E184,AssessedValuation[Tif_NonTIF],$A$4))</f>
        <v>0</v>
      </c>
      <c r="L184" s="8">
        <f>SUMPRODUCT(SUMIFS(AssessedValuation[100% Industrial],AssessedValuation[Dist],$C184:$E184,AssessedValuation[Tif_NonTIF],$A$4))</f>
        <v>0</v>
      </c>
      <c r="M184" s="8">
        <f>SUMPRODUCT(SUMIFS(AssessedValuation[100% Reserved],AssessedValuation[Dist],$C184:$E184,AssessedValuation[Tif_NonTIF],$A$4))</f>
        <v>0</v>
      </c>
      <c r="N184" s="8">
        <f>SUMPRODUCT(SUMIFS(AssessedValuation[100% Reserved3],AssessedValuation[Dist],$C184,AssessedValuation[Tif_NonTIF],$A$4))</f>
        <v>0</v>
      </c>
      <c r="O184" s="8">
        <f>SUMPRODUCT(SUMIFS(AssessedValuation[100% Railroads],AssessedValuation[Dist],$C184:$E184,AssessedValuation[Tif_NonTIF],$A$4))</f>
        <v>0</v>
      </c>
      <c r="P184" s="8">
        <f>SUMPRODUCT(SUMIFS(AssessedValuation[100% Utilities],AssessedValuation[Dist],$C184:$E184,AssessedValuation[Tif_NonTIF],$A$4))</f>
        <v>0</v>
      </c>
      <c r="Q184" s="8">
        <f>SUMPRODUCT(SUMIFS(AssessedValuation[100% Other],AssessedValuation[Dist],$C184:$E184,AssessedValuation[Tif_NonTIF],$A$4))</f>
        <v>0</v>
      </c>
      <c r="R184" s="8">
        <f>SUMPRODUCT(SUMIFS(AssessedValuation[100% Gross],AssessedValuation[Dist],$C184:$E184,AssessedValuation[Tif_NonTIF],$A$4))</f>
        <v>0</v>
      </c>
      <c r="S184" s="8">
        <f>SUMPRODUCT(SUMIFS(AssessedValuation[100% Military Exempt],AssessedValuation[Dist],$C184:$E184,AssessedValuation[Tif_NonTIF],$A$4))</f>
        <v>0</v>
      </c>
      <c r="T184" s="8">
        <f>SUMPRODUCT(SUMIFS(AssessedValuation[100% Net],AssessedValuation[Dist],$C184:$E184,AssessedValuation[Tif_NonTIF],$A$4))</f>
        <v>0</v>
      </c>
      <c r="U184" s="8">
        <f>SUMPRODUCT(SUMIFS(AssessedValuation[100% Gas &amp; Elec Utilities],AssessedValuation[Dist],$C184:$E184,AssessedValuation[Tif_NonTIF],$A$4))</f>
        <v>0</v>
      </c>
      <c r="V184" s="8">
        <f t="shared" si="2"/>
        <v>0</v>
      </c>
    </row>
    <row r="185" spans="1:22" x14ac:dyDescent="0.25">
      <c r="A185">
        <f>'Assessed Non-TIF_Combined'!A185</f>
        <v>2024</v>
      </c>
      <c r="B185" t="str">
        <f>'Assessed Non-TIF_Combined'!B185</f>
        <v>01</v>
      </c>
      <c r="C185" t="str">
        <f>'Assessed Non-TIF_Combined'!C185</f>
        <v>4419</v>
      </c>
      <c r="D185" t="str">
        <f>'Assessed Non-TIF_Combined'!D185</f>
        <v/>
      </c>
      <c r="E185" t="str">
        <f>'Assessed Non-TIF_Combined'!E185</f>
        <v/>
      </c>
      <c r="F185" t="str">
        <f>'Assessed Non-TIF_Combined'!F185</f>
        <v>4419</v>
      </c>
      <c r="G185" t="str">
        <f>'Assessed Non-TIF_Combined'!G185</f>
        <v>MFL Mar Mac</v>
      </c>
      <c r="H185" s="8">
        <f>SUMPRODUCT(SUMIFS(AssessedValuation[100% Residential],AssessedValuation[Dist],$C185:$E185,AssessedValuation[Tif_NonTIF],$A$4))</f>
        <v>18364158</v>
      </c>
      <c r="I185" s="8">
        <f>SUMPRODUCT(SUMIFS(AssessedValuation[100% Ag Land],AssessedValuation[Dist],$C185:$E185,AssessedValuation[Tif_NonTIF],$A$4))</f>
        <v>127894</v>
      </c>
      <c r="J185" s="8">
        <f>SUMPRODUCT(SUMIFS(AssessedValuation[100% Ag Building],AssessedValuation[Dist],$C185:$E185,AssessedValuation[Tif_NonTIF],$A$4))</f>
        <v>1648</v>
      </c>
      <c r="K185" s="8">
        <f>SUMPRODUCT(SUMIFS(AssessedValuation[100% Commercial],AssessedValuation[Dist],$C185:$E185,AssessedValuation[Tif_NonTIF],$A$4))</f>
        <v>7441606</v>
      </c>
      <c r="L185" s="8">
        <f>SUMPRODUCT(SUMIFS(AssessedValuation[100% Industrial],AssessedValuation[Dist],$C185:$E185,AssessedValuation[Tif_NonTIF],$A$4))</f>
        <v>950181</v>
      </c>
      <c r="M185" s="8">
        <f>SUMPRODUCT(SUMIFS(AssessedValuation[100% Reserved],AssessedValuation[Dist],$C185:$E185,AssessedValuation[Tif_NonTIF],$A$4))</f>
        <v>0</v>
      </c>
      <c r="N185" s="8">
        <f>SUMPRODUCT(SUMIFS(AssessedValuation[100% Reserved3],AssessedValuation[Dist],$C185,AssessedValuation[Tif_NonTIF],$A$4))</f>
        <v>0</v>
      </c>
      <c r="O185" s="8">
        <f>SUMPRODUCT(SUMIFS(AssessedValuation[100% Railroads],AssessedValuation[Dist],$C185:$E185,AssessedValuation[Tif_NonTIF],$A$4))</f>
        <v>0</v>
      </c>
      <c r="P185" s="8">
        <f>SUMPRODUCT(SUMIFS(AssessedValuation[100% Utilities],AssessedValuation[Dist],$C185:$E185,AssessedValuation[Tif_NonTIF],$A$4))</f>
        <v>0</v>
      </c>
      <c r="Q185" s="8">
        <f>SUMPRODUCT(SUMIFS(AssessedValuation[100% Other],AssessedValuation[Dist],$C185:$E185,AssessedValuation[Tif_NonTIF],$A$4))</f>
        <v>0</v>
      </c>
      <c r="R185" s="8">
        <f>SUMPRODUCT(SUMIFS(AssessedValuation[100% Gross],AssessedValuation[Dist],$C185:$E185,AssessedValuation[Tif_NonTIF],$A$4))</f>
        <v>26885487</v>
      </c>
      <c r="S185" s="8">
        <f>SUMPRODUCT(SUMIFS(AssessedValuation[100% Military Exempt],AssessedValuation[Dist],$C185:$E185,AssessedValuation[Tif_NonTIF],$A$4))</f>
        <v>11112</v>
      </c>
      <c r="T185" s="8">
        <f>SUMPRODUCT(SUMIFS(AssessedValuation[100% Net],AssessedValuation[Dist],$C185:$E185,AssessedValuation[Tif_NonTIF],$A$4))</f>
        <v>26874375</v>
      </c>
      <c r="U185" s="8">
        <f>SUMPRODUCT(SUMIFS(AssessedValuation[100% Gas &amp; Elec Utilities],AssessedValuation[Dist],$C185:$E185,AssessedValuation[Tif_NonTIF],$A$4))</f>
        <v>0</v>
      </c>
      <c r="V185" s="8">
        <f t="shared" si="2"/>
        <v>26874375</v>
      </c>
    </row>
    <row r="186" spans="1:22" x14ac:dyDescent="0.25">
      <c r="A186">
        <f>'Assessed Non-TIF_Combined'!A186</f>
        <v>2024</v>
      </c>
      <c r="B186" t="str">
        <f>'Assessed Non-TIF_Combined'!B186</f>
        <v>10</v>
      </c>
      <c r="C186" t="str">
        <f>'Assessed Non-TIF_Combined'!C186</f>
        <v>4269</v>
      </c>
      <c r="D186" t="str">
        <f>'Assessed Non-TIF_Combined'!D186</f>
        <v/>
      </c>
      <c r="E186" t="str">
        <f>'Assessed Non-TIF_Combined'!E186</f>
        <v/>
      </c>
      <c r="F186" t="str">
        <f>'Assessed Non-TIF_Combined'!F186</f>
        <v>4269</v>
      </c>
      <c r="G186" t="str">
        <f>'Assessed Non-TIF_Combined'!G186</f>
        <v>Midland</v>
      </c>
      <c r="H186" s="8">
        <f>SUMPRODUCT(SUMIFS(AssessedValuation[100% Residential],AssessedValuation[Dist],$C186:$E186,AssessedValuation[Tif_NonTIF],$A$4))</f>
        <v>0</v>
      </c>
      <c r="I186" s="8">
        <f>SUMPRODUCT(SUMIFS(AssessedValuation[100% Ag Land],AssessedValuation[Dist],$C186:$E186,AssessedValuation[Tif_NonTIF],$A$4))</f>
        <v>0</v>
      </c>
      <c r="J186" s="8">
        <f>SUMPRODUCT(SUMIFS(AssessedValuation[100% Ag Building],AssessedValuation[Dist],$C186:$E186,AssessedValuation[Tif_NonTIF],$A$4))</f>
        <v>0</v>
      </c>
      <c r="K186" s="8">
        <f>SUMPRODUCT(SUMIFS(AssessedValuation[100% Commercial],AssessedValuation[Dist],$C186:$E186,AssessedValuation[Tif_NonTIF],$A$4))</f>
        <v>309619</v>
      </c>
      <c r="L186" s="8">
        <f>SUMPRODUCT(SUMIFS(AssessedValuation[100% Industrial],AssessedValuation[Dist],$C186:$E186,AssessedValuation[Tif_NonTIF],$A$4))</f>
        <v>0</v>
      </c>
      <c r="M186" s="8">
        <f>SUMPRODUCT(SUMIFS(AssessedValuation[100% Reserved],AssessedValuation[Dist],$C186:$E186,AssessedValuation[Tif_NonTIF],$A$4))</f>
        <v>0</v>
      </c>
      <c r="N186" s="8">
        <f>SUMPRODUCT(SUMIFS(AssessedValuation[100% Reserved3],AssessedValuation[Dist],$C186,AssessedValuation[Tif_NonTIF],$A$4))</f>
        <v>0</v>
      </c>
      <c r="O186" s="8">
        <f>SUMPRODUCT(SUMIFS(AssessedValuation[100% Railroads],AssessedValuation[Dist],$C186:$E186,AssessedValuation[Tif_NonTIF],$A$4))</f>
        <v>0</v>
      </c>
      <c r="P186" s="8">
        <f>SUMPRODUCT(SUMIFS(AssessedValuation[100% Utilities],AssessedValuation[Dist],$C186:$E186,AssessedValuation[Tif_NonTIF],$A$4))</f>
        <v>0</v>
      </c>
      <c r="Q186" s="8">
        <f>SUMPRODUCT(SUMIFS(AssessedValuation[100% Other],AssessedValuation[Dist],$C186:$E186,AssessedValuation[Tif_NonTIF],$A$4))</f>
        <v>0</v>
      </c>
      <c r="R186" s="8">
        <f>SUMPRODUCT(SUMIFS(AssessedValuation[100% Gross],AssessedValuation[Dist],$C186:$E186,AssessedValuation[Tif_NonTIF],$A$4))</f>
        <v>309619</v>
      </c>
      <c r="S186" s="8">
        <f>SUMPRODUCT(SUMIFS(AssessedValuation[100% Military Exempt],AssessedValuation[Dist],$C186:$E186,AssessedValuation[Tif_NonTIF],$A$4))</f>
        <v>0</v>
      </c>
      <c r="T186" s="8">
        <f>SUMPRODUCT(SUMIFS(AssessedValuation[100% Net],AssessedValuation[Dist],$C186:$E186,AssessedValuation[Tif_NonTIF],$A$4))</f>
        <v>309619</v>
      </c>
      <c r="U186" s="8">
        <f>SUMPRODUCT(SUMIFS(AssessedValuation[100% Gas &amp; Elec Utilities],AssessedValuation[Dist],$C186:$E186,AssessedValuation[Tif_NonTIF],$A$4))</f>
        <v>0</v>
      </c>
      <c r="V186" s="8">
        <f t="shared" si="2"/>
        <v>309619</v>
      </c>
    </row>
    <row r="187" spans="1:22" x14ac:dyDescent="0.25">
      <c r="A187">
        <f>'Assessed Non-TIF_Combined'!A187</f>
        <v>2024</v>
      </c>
      <c r="B187" t="str">
        <f>'Assessed Non-TIF_Combined'!B187</f>
        <v>10</v>
      </c>
      <c r="C187" t="str">
        <f>'Assessed Non-TIF_Combined'!C187</f>
        <v>4271</v>
      </c>
      <c r="D187" t="str">
        <f>'Assessed Non-TIF_Combined'!D187</f>
        <v/>
      </c>
      <c r="E187" t="str">
        <f>'Assessed Non-TIF_Combined'!E187</f>
        <v/>
      </c>
      <c r="F187" t="str">
        <f>'Assessed Non-TIF_Combined'!F187</f>
        <v>4271</v>
      </c>
      <c r="G187" t="str">
        <f>'Assessed Non-TIF_Combined'!G187</f>
        <v>Mid-Prairie</v>
      </c>
      <c r="H187" s="8">
        <f>SUMPRODUCT(SUMIFS(AssessedValuation[100% Residential],AssessedValuation[Dist],$C187:$E187,AssessedValuation[Tif_NonTIF],$A$4))</f>
        <v>12677290</v>
      </c>
      <c r="I187" s="8">
        <f>SUMPRODUCT(SUMIFS(AssessedValuation[100% Ag Land],AssessedValuation[Dist],$C187:$E187,AssessedValuation[Tif_NonTIF],$A$4))</f>
        <v>0</v>
      </c>
      <c r="J187" s="8">
        <f>SUMPRODUCT(SUMIFS(AssessedValuation[100% Ag Building],AssessedValuation[Dist],$C187:$E187,AssessedValuation[Tif_NonTIF],$A$4))</f>
        <v>0</v>
      </c>
      <c r="K187" s="8">
        <f>SUMPRODUCT(SUMIFS(AssessedValuation[100% Commercial],AssessedValuation[Dist],$C187:$E187,AssessedValuation[Tif_NonTIF],$A$4))</f>
        <v>947361</v>
      </c>
      <c r="L187" s="8">
        <f>SUMPRODUCT(SUMIFS(AssessedValuation[100% Industrial],AssessedValuation[Dist],$C187:$E187,AssessedValuation[Tif_NonTIF],$A$4))</f>
        <v>302092</v>
      </c>
      <c r="M187" s="8">
        <f>SUMPRODUCT(SUMIFS(AssessedValuation[100% Reserved],AssessedValuation[Dist],$C187:$E187,AssessedValuation[Tif_NonTIF],$A$4))</f>
        <v>0</v>
      </c>
      <c r="N187" s="8">
        <f>SUMPRODUCT(SUMIFS(AssessedValuation[100% Reserved3],AssessedValuation[Dist],$C187,AssessedValuation[Tif_NonTIF],$A$4))</f>
        <v>0</v>
      </c>
      <c r="O187" s="8">
        <f>SUMPRODUCT(SUMIFS(AssessedValuation[100% Railroads],AssessedValuation[Dist],$C187:$E187,AssessedValuation[Tif_NonTIF],$A$4))</f>
        <v>0</v>
      </c>
      <c r="P187" s="8">
        <f>SUMPRODUCT(SUMIFS(AssessedValuation[100% Utilities],AssessedValuation[Dist],$C187:$E187,AssessedValuation[Tif_NonTIF],$A$4))</f>
        <v>0</v>
      </c>
      <c r="Q187" s="8">
        <f>SUMPRODUCT(SUMIFS(AssessedValuation[100% Other],AssessedValuation[Dist],$C187:$E187,AssessedValuation[Tif_NonTIF],$A$4))</f>
        <v>0</v>
      </c>
      <c r="R187" s="8">
        <f>SUMPRODUCT(SUMIFS(AssessedValuation[100% Gross],AssessedValuation[Dist],$C187:$E187,AssessedValuation[Tif_NonTIF],$A$4))</f>
        <v>13926743</v>
      </c>
      <c r="S187" s="8">
        <f>SUMPRODUCT(SUMIFS(AssessedValuation[100% Military Exempt],AssessedValuation[Dist],$C187:$E187,AssessedValuation[Tif_NonTIF],$A$4))</f>
        <v>0</v>
      </c>
      <c r="T187" s="8">
        <f>SUMPRODUCT(SUMIFS(AssessedValuation[100% Net],AssessedValuation[Dist],$C187:$E187,AssessedValuation[Tif_NonTIF],$A$4))</f>
        <v>13926743</v>
      </c>
      <c r="U187" s="8">
        <f>SUMPRODUCT(SUMIFS(AssessedValuation[100% Gas &amp; Elec Utilities],AssessedValuation[Dist],$C187:$E187,AssessedValuation[Tif_NonTIF],$A$4))</f>
        <v>0</v>
      </c>
      <c r="V187" s="8">
        <f t="shared" si="2"/>
        <v>13926743</v>
      </c>
    </row>
    <row r="188" spans="1:22" x14ac:dyDescent="0.25">
      <c r="A188">
        <f>'Assessed Non-TIF_Combined'!A188</f>
        <v>2024</v>
      </c>
      <c r="B188" t="str">
        <f>'Assessed Non-TIF_Combined'!B188</f>
        <v>13</v>
      </c>
      <c r="C188" t="str">
        <f>'Assessed Non-TIF_Combined'!C188</f>
        <v>4356</v>
      </c>
      <c r="D188" t="str">
        <f>'Assessed Non-TIF_Combined'!D188</f>
        <v/>
      </c>
      <c r="E188" t="str">
        <f>'Assessed Non-TIF_Combined'!E188</f>
        <v/>
      </c>
      <c r="F188" t="str">
        <f>'Assessed Non-TIF_Combined'!F188</f>
        <v>4356</v>
      </c>
      <c r="G188" t="str">
        <f>'Assessed Non-TIF_Combined'!G188</f>
        <v>Missouri Valley</v>
      </c>
      <c r="H188" s="8">
        <f>SUMPRODUCT(SUMIFS(AssessedValuation[100% Residential],AssessedValuation[Dist],$C188:$E188,AssessedValuation[Tif_NonTIF],$A$4))</f>
        <v>0</v>
      </c>
      <c r="I188" s="8">
        <f>SUMPRODUCT(SUMIFS(AssessedValuation[100% Ag Land],AssessedValuation[Dist],$C188:$E188,AssessedValuation[Tif_NonTIF],$A$4))</f>
        <v>0</v>
      </c>
      <c r="J188" s="8">
        <f>SUMPRODUCT(SUMIFS(AssessedValuation[100% Ag Building],AssessedValuation[Dist],$C188:$E188,AssessedValuation[Tif_NonTIF],$A$4))</f>
        <v>0</v>
      </c>
      <c r="K188" s="8">
        <f>SUMPRODUCT(SUMIFS(AssessedValuation[100% Commercial],AssessedValuation[Dist],$C188:$E188,AssessedValuation[Tif_NonTIF],$A$4))</f>
        <v>0</v>
      </c>
      <c r="L188" s="8">
        <f>SUMPRODUCT(SUMIFS(AssessedValuation[100% Industrial],AssessedValuation[Dist],$C188:$E188,AssessedValuation[Tif_NonTIF],$A$4))</f>
        <v>0</v>
      </c>
      <c r="M188" s="8">
        <f>SUMPRODUCT(SUMIFS(AssessedValuation[100% Reserved],AssessedValuation[Dist],$C188:$E188,AssessedValuation[Tif_NonTIF],$A$4))</f>
        <v>0</v>
      </c>
      <c r="N188" s="8">
        <f>SUMPRODUCT(SUMIFS(AssessedValuation[100% Reserved3],AssessedValuation[Dist],$C188,AssessedValuation[Tif_NonTIF],$A$4))</f>
        <v>0</v>
      </c>
      <c r="O188" s="8">
        <f>SUMPRODUCT(SUMIFS(AssessedValuation[100% Railroads],AssessedValuation[Dist],$C188:$E188,AssessedValuation[Tif_NonTIF],$A$4))</f>
        <v>0</v>
      </c>
      <c r="P188" s="8">
        <f>SUMPRODUCT(SUMIFS(AssessedValuation[100% Utilities],AssessedValuation[Dist],$C188:$E188,AssessedValuation[Tif_NonTIF],$A$4))</f>
        <v>0</v>
      </c>
      <c r="Q188" s="8">
        <f>SUMPRODUCT(SUMIFS(AssessedValuation[100% Other],AssessedValuation[Dist],$C188:$E188,AssessedValuation[Tif_NonTIF],$A$4))</f>
        <v>0</v>
      </c>
      <c r="R188" s="8">
        <f>SUMPRODUCT(SUMIFS(AssessedValuation[100% Gross],AssessedValuation[Dist],$C188:$E188,AssessedValuation[Tif_NonTIF],$A$4))</f>
        <v>0</v>
      </c>
      <c r="S188" s="8">
        <f>SUMPRODUCT(SUMIFS(AssessedValuation[100% Military Exempt],AssessedValuation[Dist],$C188:$E188,AssessedValuation[Tif_NonTIF],$A$4))</f>
        <v>0</v>
      </c>
      <c r="T188" s="8">
        <f>SUMPRODUCT(SUMIFS(AssessedValuation[100% Net],AssessedValuation[Dist],$C188:$E188,AssessedValuation[Tif_NonTIF],$A$4))</f>
        <v>0</v>
      </c>
      <c r="U188" s="8">
        <f>SUMPRODUCT(SUMIFS(AssessedValuation[100% Gas &amp; Elec Utilities],AssessedValuation[Dist],$C188:$E188,AssessedValuation[Tif_NonTIF],$A$4))</f>
        <v>0</v>
      </c>
      <c r="V188" s="8">
        <f t="shared" si="2"/>
        <v>0</v>
      </c>
    </row>
    <row r="189" spans="1:22" x14ac:dyDescent="0.25">
      <c r="A189">
        <f>'Assessed Non-TIF_Combined'!A189</f>
        <v>2024</v>
      </c>
      <c r="B189" t="str">
        <f>'Assessed Non-TIF_Combined'!B189</f>
        <v>12</v>
      </c>
      <c r="C189" t="str">
        <f>'Assessed Non-TIF_Combined'!C189</f>
        <v>4149</v>
      </c>
      <c r="D189" t="str">
        <f>'Assessed Non-TIF_Combined'!D189</f>
        <v/>
      </c>
      <c r="E189" t="str">
        <f>'Assessed Non-TIF_Combined'!E189</f>
        <v/>
      </c>
      <c r="F189" t="str">
        <f>'Assessed Non-TIF_Combined'!F189</f>
        <v>4149</v>
      </c>
      <c r="G189" t="str">
        <f>'Assessed Non-TIF_Combined'!G189</f>
        <v>Moc-Floyd Valley</v>
      </c>
      <c r="H189" s="8">
        <f>SUMPRODUCT(SUMIFS(AssessedValuation[100% Residential],AssessedValuation[Dist],$C189:$E189,AssessedValuation[Tif_NonTIF],$A$4))</f>
        <v>31068273</v>
      </c>
      <c r="I189" s="8">
        <f>SUMPRODUCT(SUMIFS(AssessedValuation[100% Ag Land],AssessedValuation[Dist],$C189:$E189,AssessedValuation[Tif_NonTIF],$A$4))</f>
        <v>0</v>
      </c>
      <c r="J189" s="8">
        <f>SUMPRODUCT(SUMIFS(AssessedValuation[100% Ag Building],AssessedValuation[Dist],$C189:$E189,AssessedValuation[Tif_NonTIF],$A$4))</f>
        <v>0</v>
      </c>
      <c r="K189" s="8">
        <f>SUMPRODUCT(SUMIFS(AssessedValuation[100% Commercial],AssessedValuation[Dist],$C189:$E189,AssessedValuation[Tif_NonTIF],$A$4))</f>
        <v>18822002</v>
      </c>
      <c r="L189" s="8">
        <f>SUMPRODUCT(SUMIFS(AssessedValuation[100% Industrial],AssessedValuation[Dist],$C189:$E189,AssessedValuation[Tif_NonTIF],$A$4))</f>
        <v>15466149</v>
      </c>
      <c r="M189" s="8">
        <f>SUMPRODUCT(SUMIFS(AssessedValuation[100% Reserved],AssessedValuation[Dist],$C189:$E189,AssessedValuation[Tif_NonTIF],$A$4))</f>
        <v>0</v>
      </c>
      <c r="N189" s="8">
        <f>SUMPRODUCT(SUMIFS(AssessedValuation[100% Reserved3],AssessedValuation[Dist],$C189,AssessedValuation[Tif_NonTIF],$A$4))</f>
        <v>0</v>
      </c>
      <c r="O189" s="8">
        <f>SUMPRODUCT(SUMIFS(AssessedValuation[100% Railroads],AssessedValuation[Dist],$C189:$E189,AssessedValuation[Tif_NonTIF],$A$4))</f>
        <v>0</v>
      </c>
      <c r="P189" s="8">
        <f>SUMPRODUCT(SUMIFS(AssessedValuation[100% Utilities],AssessedValuation[Dist],$C189:$E189,AssessedValuation[Tif_NonTIF],$A$4))</f>
        <v>0</v>
      </c>
      <c r="Q189" s="8">
        <f>SUMPRODUCT(SUMIFS(AssessedValuation[100% Other],AssessedValuation[Dist],$C189:$E189,AssessedValuation[Tif_NonTIF],$A$4))</f>
        <v>0</v>
      </c>
      <c r="R189" s="8">
        <f>SUMPRODUCT(SUMIFS(AssessedValuation[100% Gross],AssessedValuation[Dist],$C189:$E189,AssessedValuation[Tif_NonTIF],$A$4))</f>
        <v>65356424</v>
      </c>
      <c r="S189" s="8">
        <f>SUMPRODUCT(SUMIFS(AssessedValuation[100% Military Exempt],AssessedValuation[Dist],$C189:$E189,AssessedValuation[Tif_NonTIF],$A$4))</f>
        <v>24076</v>
      </c>
      <c r="T189" s="8">
        <f>SUMPRODUCT(SUMIFS(AssessedValuation[100% Net],AssessedValuation[Dist],$C189:$E189,AssessedValuation[Tif_NonTIF],$A$4))</f>
        <v>65332348</v>
      </c>
      <c r="U189" s="8">
        <f>SUMPRODUCT(SUMIFS(AssessedValuation[100% Gas &amp; Elec Utilities],AssessedValuation[Dist],$C189:$E189,AssessedValuation[Tif_NonTIF],$A$4))</f>
        <v>0</v>
      </c>
      <c r="V189" s="8">
        <f t="shared" si="2"/>
        <v>65332348</v>
      </c>
    </row>
    <row r="190" spans="1:22" x14ac:dyDescent="0.25">
      <c r="A190">
        <f>'Assessed Non-TIF_Combined'!A190</f>
        <v>2024</v>
      </c>
      <c r="B190" t="str">
        <f>'Assessed Non-TIF_Combined'!B190</f>
        <v>07</v>
      </c>
      <c r="C190" t="str">
        <f>'Assessed Non-TIF_Combined'!C190</f>
        <v>4437</v>
      </c>
      <c r="D190" t="str">
        <f>'Assessed Non-TIF_Combined'!D190</f>
        <v/>
      </c>
      <c r="E190" t="str">
        <f>'Assessed Non-TIF_Combined'!E190</f>
        <v/>
      </c>
      <c r="F190" t="str">
        <f>'Assessed Non-TIF_Combined'!F190</f>
        <v>4437</v>
      </c>
      <c r="G190" t="str">
        <f>'Assessed Non-TIF_Combined'!G190</f>
        <v>Montezuma</v>
      </c>
      <c r="H190" s="8">
        <f>SUMPRODUCT(SUMIFS(AssessedValuation[100% Residential],AssessedValuation[Dist],$C190:$E190,AssessedValuation[Tif_NonTIF],$A$4))</f>
        <v>0</v>
      </c>
      <c r="I190" s="8">
        <f>SUMPRODUCT(SUMIFS(AssessedValuation[100% Ag Land],AssessedValuation[Dist],$C190:$E190,AssessedValuation[Tif_NonTIF],$A$4))</f>
        <v>0</v>
      </c>
      <c r="J190" s="8">
        <f>SUMPRODUCT(SUMIFS(AssessedValuation[100% Ag Building],AssessedValuation[Dist],$C190:$E190,AssessedValuation[Tif_NonTIF],$A$4))</f>
        <v>0</v>
      </c>
      <c r="K190" s="8">
        <f>SUMPRODUCT(SUMIFS(AssessedValuation[100% Commercial],AssessedValuation[Dist],$C190:$E190,AssessedValuation[Tif_NonTIF],$A$4))</f>
        <v>0</v>
      </c>
      <c r="L190" s="8">
        <f>SUMPRODUCT(SUMIFS(AssessedValuation[100% Industrial],AssessedValuation[Dist],$C190:$E190,AssessedValuation[Tif_NonTIF],$A$4))</f>
        <v>9512359</v>
      </c>
      <c r="M190" s="8">
        <f>SUMPRODUCT(SUMIFS(AssessedValuation[100% Reserved],AssessedValuation[Dist],$C190:$E190,AssessedValuation[Tif_NonTIF],$A$4))</f>
        <v>0</v>
      </c>
      <c r="N190" s="8">
        <f>SUMPRODUCT(SUMIFS(AssessedValuation[100% Reserved3],AssessedValuation[Dist],$C190,AssessedValuation[Tif_NonTIF],$A$4))</f>
        <v>0</v>
      </c>
      <c r="O190" s="8">
        <f>SUMPRODUCT(SUMIFS(AssessedValuation[100% Railroads],AssessedValuation[Dist],$C190:$E190,AssessedValuation[Tif_NonTIF],$A$4))</f>
        <v>0</v>
      </c>
      <c r="P190" s="8">
        <f>SUMPRODUCT(SUMIFS(AssessedValuation[100% Utilities],AssessedValuation[Dist],$C190:$E190,AssessedValuation[Tif_NonTIF],$A$4))</f>
        <v>0</v>
      </c>
      <c r="Q190" s="8">
        <f>SUMPRODUCT(SUMIFS(AssessedValuation[100% Other],AssessedValuation[Dist],$C190:$E190,AssessedValuation[Tif_NonTIF],$A$4))</f>
        <v>0</v>
      </c>
      <c r="R190" s="8">
        <f>SUMPRODUCT(SUMIFS(AssessedValuation[100% Gross],AssessedValuation[Dist],$C190:$E190,AssessedValuation[Tif_NonTIF],$A$4))</f>
        <v>9512359</v>
      </c>
      <c r="S190" s="8">
        <f>SUMPRODUCT(SUMIFS(AssessedValuation[100% Military Exempt],AssessedValuation[Dist],$C190:$E190,AssessedValuation[Tif_NonTIF],$A$4))</f>
        <v>0</v>
      </c>
      <c r="T190" s="8">
        <f>SUMPRODUCT(SUMIFS(AssessedValuation[100% Net],AssessedValuation[Dist],$C190:$E190,AssessedValuation[Tif_NonTIF],$A$4))</f>
        <v>9512359</v>
      </c>
      <c r="U190" s="8">
        <f>SUMPRODUCT(SUMIFS(AssessedValuation[100% Gas &amp; Elec Utilities],AssessedValuation[Dist],$C190:$E190,AssessedValuation[Tif_NonTIF],$A$4))</f>
        <v>0</v>
      </c>
      <c r="V190" s="8">
        <f t="shared" si="2"/>
        <v>9512359</v>
      </c>
    </row>
    <row r="191" spans="1:22" x14ac:dyDescent="0.25">
      <c r="A191">
        <f>'Assessed Non-TIF_Combined'!A191</f>
        <v>2024</v>
      </c>
      <c r="B191" t="str">
        <f>'Assessed Non-TIF_Combined'!B191</f>
        <v>10</v>
      </c>
      <c r="C191" t="str">
        <f>'Assessed Non-TIF_Combined'!C191</f>
        <v>4446</v>
      </c>
      <c r="D191" t="str">
        <f>'Assessed Non-TIF_Combined'!D191</f>
        <v/>
      </c>
      <c r="E191" t="str">
        <f>'Assessed Non-TIF_Combined'!E191</f>
        <v/>
      </c>
      <c r="F191" t="str">
        <f>'Assessed Non-TIF_Combined'!F191</f>
        <v>4446</v>
      </c>
      <c r="G191" t="str">
        <f>'Assessed Non-TIF_Combined'!G191</f>
        <v>Monticello</v>
      </c>
      <c r="H191" s="8">
        <f>SUMPRODUCT(SUMIFS(AssessedValuation[100% Residential],AssessedValuation[Dist],$C191:$E191,AssessedValuation[Tif_NonTIF],$A$4))</f>
        <v>15402247</v>
      </c>
      <c r="I191" s="8">
        <f>SUMPRODUCT(SUMIFS(AssessedValuation[100% Ag Land],AssessedValuation[Dist],$C191:$E191,AssessedValuation[Tif_NonTIF],$A$4))</f>
        <v>0</v>
      </c>
      <c r="J191" s="8">
        <f>SUMPRODUCT(SUMIFS(AssessedValuation[100% Ag Building],AssessedValuation[Dist],$C191:$E191,AssessedValuation[Tif_NonTIF],$A$4))</f>
        <v>0</v>
      </c>
      <c r="K191" s="8">
        <f>SUMPRODUCT(SUMIFS(AssessedValuation[100% Commercial],AssessedValuation[Dist],$C191:$E191,AssessedValuation[Tif_NonTIF],$A$4))</f>
        <v>3824011</v>
      </c>
      <c r="L191" s="8">
        <f>SUMPRODUCT(SUMIFS(AssessedValuation[100% Industrial],AssessedValuation[Dist],$C191:$E191,AssessedValuation[Tif_NonTIF],$A$4))</f>
        <v>472904</v>
      </c>
      <c r="M191" s="8">
        <f>SUMPRODUCT(SUMIFS(AssessedValuation[100% Reserved],AssessedValuation[Dist],$C191:$E191,AssessedValuation[Tif_NonTIF],$A$4))</f>
        <v>0</v>
      </c>
      <c r="N191" s="8">
        <f>SUMPRODUCT(SUMIFS(AssessedValuation[100% Reserved3],AssessedValuation[Dist],$C191,AssessedValuation[Tif_NonTIF],$A$4))</f>
        <v>0</v>
      </c>
      <c r="O191" s="8">
        <f>SUMPRODUCT(SUMIFS(AssessedValuation[100% Railroads],AssessedValuation[Dist],$C191:$E191,AssessedValuation[Tif_NonTIF],$A$4))</f>
        <v>0</v>
      </c>
      <c r="P191" s="8">
        <f>SUMPRODUCT(SUMIFS(AssessedValuation[100% Utilities],AssessedValuation[Dist],$C191:$E191,AssessedValuation[Tif_NonTIF],$A$4))</f>
        <v>0</v>
      </c>
      <c r="Q191" s="8">
        <f>SUMPRODUCT(SUMIFS(AssessedValuation[100% Other],AssessedValuation[Dist],$C191:$E191,AssessedValuation[Tif_NonTIF],$A$4))</f>
        <v>0</v>
      </c>
      <c r="R191" s="8">
        <f>SUMPRODUCT(SUMIFS(AssessedValuation[100% Gross],AssessedValuation[Dist],$C191:$E191,AssessedValuation[Tif_NonTIF],$A$4))</f>
        <v>19699162</v>
      </c>
      <c r="S191" s="8">
        <f>SUMPRODUCT(SUMIFS(AssessedValuation[100% Military Exempt],AssessedValuation[Dist],$C191:$E191,AssessedValuation[Tif_NonTIF],$A$4))</f>
        <v>0</v>
      </c>
      <c r="T191" s="8">
        <f>SUMPRODUCT(SUMIFS(AssessedValuation[100% Net],AssessedValuation[Dist],$C191:$E191,AssessedValuation[Tif_NonTIF],$A$4))</f>
        <v>19699162</v>
      </c>
      <c r="U191" s="8">
        <f>SUMPRODUCT(SUMIFS(AssessedValuation[100% Gas &amp; Elec Utilities],AssessedValuation[Dist],$C191:$E191,AssessedValuation[Tif_NonTIF],$A$4))</f>
        <v>0</v>
      </c>
      <c r="V191" s="8">
        <f t="shared" si="2"/>
        <v>19699162</v>
      </c>
    </row>
    <row r="192" spans="1:22" x14ac:dyDescent="0.25">
      <c r="A192">
        <f>'Assessed Non-TIF_Combined'!A192</f>
        <v>2024</v>
      </c>
      <c r="B192" t="str">
        <f>'Assessed Non-TIF_Combined'!B192</f>
        <v>15</v>
      </c>
      <c r="C192" t="str">
        <f>'Assessed Non-TIF_Combined'!C192</f>
        <v>4491</v>
      </c>
      <c r="D192" t="str">
        <f>'Assessed Non-TIF_Combined'!D192</f>
        <v/>
      </c>
      <c r="E192" t="str">
        <f>'Assessed Non-TIF_Combined'!E192</f>
        <v/>
      </c>
      <c r="F192" t="str">
        <f>'Assessed Non-TIF_Combined'!F192</f>
        <v>4491</v>
      </c>
      <c r="G192" t="str">
        <f>'Assessed Non-TIF_Combined'!G192</f>
        <v>Moravia</v>
      </c>
      <c r="H192" s="8">
        <f>SUMPRODUCT(SUMIFS(AssessedValuation[100% Residential],AssessedValuation[Dist],$C192:$E192,AssessedValuation[Tif_NonTIF],$A$4))</f>
        <v>12287068</v>
      </c>
      <c r="I192" s="8">
        <f>SUMPRODUCT(SUMIFS(AssessedValuation[100% Ag Land],AssessedValuation[Dist],$C192:$E192,AssessedValuation[Tif_NonTIF],$A$4))</f>
        <v>66936</v>
      </c>
      <c r="J192" s="8">
        <f>SUMPRODUCT(SUMIFS(AssessedValuation[100% Ag Building],AssessedValuation[Dist],$C192:$E192,AssessedValuation[Tif_NonTIF],$A$4))</f>
        <v>10386</v>
      </c>
      <c r="K192" s="8">
        <f>SUMPRODUCT(SUMIFS(AssessedValuation[100% Commercial],AssessedValuation[Dist],$C192:$E192,AssessedValuation[Tif_NonTIF],$A$4))</f>
        <v>185483</v>
      </c>
      <c r="L192" s="8">
        <f>SUMPRODUCT(SUMIFS(AssessedValuation[100% Industrial],AssessedValuation[Dist],$C192:$E192,AssessedValuation[Tif_NonTIF],$A$4))</f>
        <v>0</v>
      </c>
      <c r="M192" s="8">
        <f>SUMPRODUCT(SUMIFS(AssessedValuation[100% Reserved],AssessedValuation[Dist],$C192:$E192,AssessedValuation[Tif_NonTIF],$A$4))</f>
        <v>0</v>
      </c>
      <c r="N192" s="8">
        <f>SUMPRODUCT(SUMIFS(AssessedValuation[100% Reserved3],AssessedValuation[Dist],$C192,AssessedValuation[Tif_NonTIF],$A$4))</f>
        <v>0</v>
      </c>
      <c r="O192" s="8">
        <f>SUMPRODUCT(SUMIFS(AssessedValuation[100% Railroads],AssessedValuation[Dist],$C192:$E192,AssessedValuation[Tif_NonTIF],$A$4))</f>
        <v>0</v>
      </c>
      <c r="P192" s="8">
        <f>SUMPRODUCT(SUMIFS(AssessedValuation[100% Utilities],AssessedValuation[Dist],$C192:$E192,AssessedValuation[Tif_NonTIF],$A$4))</f>
        <v>0</v>
      </c>
      <c r="Q192" s="8">
        <f>SUMPRODUCT(SUMIFS(AssessedValuation[100% Other],AssessedValuation[Dist],$C192:$E192,AssessedValuation[Tif_NonTIF],$A$4))</f>
        <v>0</v>
      </c>
      <c r="R192" s="8">
        <f>SUMPRODUCT(SUMIFS(AssessedValuation[100% Gross],AssessedValuation[Dist],$C192:$E192,AssessedValuation[Tif_NonTIF],$A$4))</f>
        <v>12549873</v>
      </c>
      <c r="S192" s="8">
        <f>SUMPRODUCT(SUMIFS(AssessedValuation[100% Military Exempt],AssessedValuation[Dist],$C192:$E192,AssessedValuation[Tif_NonTIF],$A$4))</f>
        <v>0</v>
      </c>
      <c r="T192" s="8">
        <f>SUMPRODUCT(SUMIFS(AssessedValuation[100% Net],AssessedValuation[Dist],$C192:$E192,AssessedValuation[Tif_NonTIF],$A$4))</f>
        <v>12549873</v>
      </c>
      <c r="U192" s="8">
        <f>SUMPRODUCT(SUMIFS(AssessedValuation[100% Gas &amp; Elec Utilities],AssessedValuation[Dist],$C192:$E192,AssessedValuation[Tif_NonTIF],$A$4))</f>
        <v>0</v>
      </c>
      <c r="V192" s="8">
        <f t="shared" si="2"/>
        <v>12549873</v>
      </c>
    </row>
    <row r="193" spans="1:22" x14ac:dyDescent="0.25">
      <c r="A193">
        <f>'Assessed Non-TIF_Combined'!A193</f>
        <v>2024</v>
      </c>
      <c r="B193" t="str">
        <f>'Assessed Non-TIF_Combined'!B193</f>
        <v>13</v>
      </c>
      <c r="C193" t="str">
        <f>'Assessed Non-TIF_Combined'!C193</f>
        <v>4505</v>
      </c>
      <c r="D193" t="str">
        <f>'Assessed Non-TIF_Combined'!D193</f>
        <v/>
      </c>
      <c r="E193" t="str">
        <f>'Assessed Non-TIF_Combined'!E193</f>
        <v/>
      </c>
      <c r="F193" t="str">
        <f>'Assessed Non-TIF_Combined'!F193</f>
        <v>4505</v>
      </c>
      <c r="G193" t="str">
        <f>'Assessed Non-TIF_Combined'!G193</f>
        <v>Mormon Trail</v>
      </c>
      <c r="H193" s="8">
        <f>SUMPRODUCT(SUMIFS(AssessedValuation[100% Residential],AssessedValuation[Dist],$C193:$E193,AssessedValuation[Tif_NonTIF],$A$4))</f>
        <v>0</v>
      </c>
      <c r="I193" s="8">
        <f>SUMPRODUCT(SUMIFS(AssessedValuation[100% Ag Land],AssessedValuation[Dist],$C193:$E193,AssessedValuation[Tif_NonTIF],$A$4))</f>
        <v>0</v>
      </c>
      <c r="J193" s="8">
        <f>SUMPRODUCT(SUMIFS(AssessedValuation[100% Ag Building],AssessedValuation[Dist],$C193:$E193,AssessedValuation[Tif_NonTIF],$A$4))</f>
        <v>0</v>
      </c>
      <c r="K193" s="8">
        <f>SUMPRODUCT(SUMIFS(AssessedValuation[100% Commercial],AssessedValuation[Dist],$C193:$E193,AssessedValuation[Tif_NonTIF],$A$4))</f>
        <v>0</v>
      </c>
      <c r="L193" s="8">
        <f>SUMPRODUCT(SUMIFS(AssessedValuation[100% Industrial],AssessedValuation[Dist],$C193:$E193,AssessedValuation[Tif_NonTIF],$A$4))</f>
        <v>0</v>
      </c>
      <c r="M193" s="8">
        <f>SUMPRODUCT(SUMIFS(AssessedValuation[100% Reserved],AssessedValuation[Dist],$C193:$E193,AssessedValuation[Tif_NonTIF],$A$4))</f>
        <v>0</v>
      </c>
      <c r="N193" s="8">
        <f>SUMPRODUCT(SUMIFS(AssessedValuation[100% Reserved3],AssessedValuation[Dist],$C193,AssessedValuation[Tif_NonTIF],$A$4))</f>
        <v>0</v>
      </c>
      <c r="O193" s="8">
        <f>SUMPRODUCT(SUMIFS(AssessedValuation[100% Railroads],AssessedValuation[Dist],$C193:$E193,AssessedValuation[Tif_NonTIF],$A$4))</f>
        <v>0</v>
      </c>
      <c r="P193" s="8">
        <f>SUMPRODUCT(SUMIFS(AssessedValuation[100% Utilities],AssessedValuation[Dist],$C193:$E193,AssessedValuation[Tif_NonTIF],$A$4))</f>
        <v>0</v>
      </c>
      <c r="Q193" s="8">
        <f>SUMPRODUCT(SUMIFS(AssessedValuation[100% Other],AssessedValuation[Dist],$C193:$E193,AssessedValuation[Tif_NonTIF],$A$4))</f>
        <v>0</v>
      </c>
      <c r="R193" s="8">
        <f>SUMPRODUCT(SUMIFS(AssessedValuation[100% Gross],AssessedValuation[Dist],$C193:$E193,AssessedValuation[Tif_NonTIF],$A$4))</f>
        <v>0</v>
      </c>
      <c r="S193" s="8">
        <f>SUMPRODUCT(SUMIFS(AssessedValuation[100% Military Exempt],AssessedValuation[Dist],$C193:$E193,AssessedValuation[Tif_NonTIF],$A$4))</f>
        <v>0</v>
      </c>
      <c r="T193" s="8">
        <f>SUMPRODUCT(SUMIFS(AssessedValuation[100% Net],AssessedValuation[Dist],$C193:$E193,AssessedValuation[Tif_NonTIF],$A$4))</f>
        <v>0</v>
      </c>
      <c r="U193" s="8">
        <f>SUMPRODUCT(SUMIFS(AssessedValuation[100% Gas &amp; Elec Utilities],AssessedValuation[Dist],$C193:$E193,AssessedValuation[Tif_NonTIF],$A$4))</f>
        <v>0</v>
      </c>
      <c r="V193" s="8">
        <f t="shared" si="2"/>
        <v>0</v>
      </c>
    </row>
    <row r="194" spans="1:22" x14ac:dyDescent="0.25">
      <c r="A194">
        <f>'Assessed Non-TIF_Combined'!A194</f>
        <v>2024</v>
      </c>
      <c r="B194" t="str">
        <f>'Assessed Non-TIF_Combined'!B194</f>
        <v>15</v>
      </c>
      <c r="C194" t="str">
        <f>'Assessed Non-TIF_Combined'!C194</f>
        <v>4509</v>
      </c>
      <c r="D194" t="str">
        <f>'Assessed Non-TIF_Combined'!D194</f>
        <v/>
      </c>
      <c r="E194" t="str">
        <f>'Assessed Non-TIF_Combined'!E194</f>
        <v/>
      </c>
      <c r="F194" t="str">
        <f>'Assessed Non-TIF_Combined'!F194</f>
        <v>4509</v>
      </c>
      <c r="G194" t="str">
        <f>'Assessed Non-TIF_Combined'!G194</f>
        <v>Morning Sun</v>
      </c>
      <c r="H194" s="8">
        <f>SUMPRODUCT(SUMIFS(AssessedValuation[100% Residential],AssessedValuation[Dist],$C194:$E194,AssessedValuation[Tif_NonTIF],$A$4))</f>
        <v>0</v>
      </c>
      <c r="I194" s="8">
        <f>SUMPRODUCT(SUMIFS(AssessedValuation[100% Ag Land],AssessedValuation[Dist],$C194:$E194,AssessedValuation[Tif_NonTIF],$A$4))</f>
        <v>0</v>
      </c>
      <c r="J194" s="8">
        <f>SUMPRODUCT(SUMIFS(AssessedValuation[100% Ag Building],AssessedValuation[Dist],$C194:$E194,AssessedValuation[Tif_NonTIF],$A$4))</f>
        <v>0</v>
      </c>
      <c r="K194" s="8">
        <f>SUMPRODUCT(SUMIFS(AssessedValuation[100% Commercial],AssessedValuation[Dist],$C194:$E194,AssessedValuation[Tif_NonTIF],$A$4))</f>
        <v>0</v>
      </c>
      <c r="L194" s="8">
        <f>SUMPRODUCT(SUMIFS(AssessedValuation[100% Industrial],AssessedValuation[Dist],$C194:$E194,AssessedValuation[Tif_NonTIF],$A$4))</f>
        <v>0</v>
      </c>
      <c r="M194" s="8">
        <f>SUMPRODUCT(SUMIFS(AssessedValuation[100% Reserved],AssessedValuation[Dist],$C194:$E194,AssessedValuation[Tif_NonTIF],$A$4))</f>
        <v>0</v>
      </c>
      <c r="N194" s="8">
        <f>SUMPRODUCT(SUMIFS(AssessedValuation[100% Reserved3],AssessedValuation[Dist],$C194,AssessedValuation[Tif_NonTIF],$A$4))</f>
        <v>0</v>
      </c>
      <c r="O194" s="8">
        <f>SUMPRODUCT(SUMIFS(AssessedValuation[100% Railroads],AssessedValuation[Dist],$C194:$E194,AssessedValuation[Tif_NonTIF],$A$4))</f>
        <v>0</v>
      </c>
      <c r="P194" s="8">
        <f>SUMPRODUCT(SUMIFS(AssessedValuation[100% Utilities],AssessedValuation[Dist],$C194:$E194,AssessedValuation[Tif_NonTIF],$A$4))</f>
        <v>0</v>
      </c>
      <c r="Q194" s="8">
        <f>SUMPRODUCT(SUMIFS(AssessedValuation[100% Other],AssessedValuation[Dist],$C194:$E194,AssessedValuation[Tif_NonTIF],$A$4))</f>
        <v>0</v>
      </c>
      <c r="R194" s="8">
        <f>SUMPRODUCT(SUMIFS(AssessedValuation[100% Gross],AssessedValuation[Dist],$C194:$E194,AssessedValuation[Tif_NonTIF],$A$4))</f>
        <v>0</v>
      </c>
      <c r="S194" s="8">
        <f>SUMPRODUCT(SUMIFS(AssessedValuation[100% Military Exempt],AssessedValuation[Dist],$C194:$E194,AssessedValuation[Tif_NonTIF],$A$4))</f>
        <v>0</v>
      </c>
      <c r="T194" s="8">
        <f>SUMPRODUCT(SUMIFS(AssessedValuation[100% Net],AssessedValuation[Dist],$C194:$E194,AssessedValuation[Tif_NonTIF],$A$4))</f>
        <v>0</v>
      </c>
      <c r="U194" s="8">
        <f>SUMPRODUCT(SUMIFS(AssessedValuation[100% Gas &amp; Elec Utilities],AssessedValuation[Dist],$C194:$E194,AssessedValuation[Tif_NonTIF],$A$4))</f>
        <v>0</v>
      </c>
      <c r="V194" s="8">
        <f t="shared" si="2"/>
        <v>0</v>
      </c>
    </row>
    <row r="195" spans="1:22" x14ac:dyDescent="0.25">
      <c r="A195">
        <f>'Assessed Non-TIF_Combined'!A195</f>
        <v>2024</v>
      </c>
      <c r="B195" t="str">
        <f>'Assessed Non-TIF_Combined'!B195</f>
        <v>15</v>
      </c>
      <c r="C195" t="str">
        <f>'Assessed Non-TIF_Combined'!C195</f>
        <v>4518</v>
      </c>
      <c r="D195" t="str">
        <f>'Assessed Non-TIF_Combined'!D195</f>
        <v/>
      </c>
      <c r="E195" t="str">
        <f>'Assessed Non-TIF_Combined'!E195</f>
        <v/>
      </c>
      <c r="F195" t="str">
        <f>'Assessed Non-TIF_Combined'!F195</f>
        <v>4518</v>
      </c>
      <c r="G195" t="str">
        <f>'Assessed Non-TIF_Combined'!G195</f>
        <v>Moulton-Udell</v>
      </c>
      <c r="H195" s="8">
        <f>SUMPRODUCT(SUMIFS(AssessedValuation[100% Residential],AssessedValuation[Dist],$C195:$E195,AssessedValuation[Tif_NonTIF],$A$4))</f>
        <v>11828043</v>
      </c>
      <c r="I195" s="8">
        <f>SUMPRODUCT(SUMIFS(AssessedValuation[100% Ag Land],AssessedValuation[Dist],$C195:$E195,AssessedValuation[Tif_NonTIF],$A$4))</f>
        <v>5068</v>
      </c>
      <c r="J195" s="8">
        <f>SUMPRODUCT(SUMIFS(AssessedValuation[100% Ag Building],AssessedValuation[Dist],$C195:$E195,AssessedValuation[Tif_NonTIF],$A$4))</f>
        <v>0</v>
      </c>
      <c r="K195" s="8">
        <f>SUMPRODUCT(SUMIFS(AssessedValuation[100% Commercial],AssessedValuation[Dist],$C195:$E195,AssessedValuation[Tif_NonTIF],$A$4))</f>
        <v>10444</v>
      </c>
      <c r="L195" s="8">
        <f>SUMPRODUCT(SUMIFS(AssessedValuation[100% Industrial],AssessedValuation[Dist],$C195:$E195,AssessedValuation[Tif_NonTIF],$A$4))</f>
        <v>0</v>
      </c>
      <c r="M195" s="8">
        <f>SUMPRODUCT(SUMIFS(AssessedValuation[100% Reserved],AssessedValuation[Dist],$C195:$E195,AssessedValuation[Tif_NonTIF],$A$4))</f>
        <v>0</v>
      </c>
      <c r="N195" s="8">
        <f>SUMPRODUCT(SUMIFS(AssessedValuation[100% Reserved3],AssessedValuation[Dist],$C195,AssessedValuation[Tif_NonTIF],$A$4))</f>
        <v>0</v>
      </c>
      <c r="O195" s="8">
        <f>SUMPRODUCT(SUMIFS(AssessedValuation[100% Railroads],AssessedValuation[Dist],$C195:$E195,AssessedValuation[Tif_NonTIF],$A$4))</f>
        <v>0</v>
      </c>
      <c r="P195" s="8">
        <f>SUMPRODUCT(SUMIFS(AssessedValuation[100% Utilities],AssessedValuation[Dist],$C195:$E195,AssessedValuation[Tif_NonTIF],$A$4))</f>
        <v>0</v>
      </c>
      <c r="Q195" s="8">
        <f>SUMPRODUCT(SUMIFS(AssessedValuation[100% Other],AssessedValuation[Dist],$C195:$E195,AssessedValuation[Tif_NonTIF],$A$4))</f>
        <v>0</v>
      </c>
      <c r="R195" s="8">
        <f>SUMPRODUCT(SUMIFS(AssessedValuation[100% Gross],AssessedValuation[Dist],$C195:$E195,AssessedValuation[Tif_NonTIF],$A$4))</f>
        <v>11843555</v>
      </c>
      <c r="S195" s="8">
        <f>SUMPRODUCT(SUMIFS(AssessedValuation[100% Military Exempt],AssessedValuation[Dist],$C195:$E195,AssessedValuation[Tif_NonTIF],$A$4))</f>
        <v>0</v>
      </c>
      <c r="T195" s="8">
        <f>SUMPRODUCT(SUMIFS(AssessedValuation[100% Net],AssessedValuation[Dist],$C195:$E195,AssessedValuation[Tif_NonTIF],$A$4))</f>
        <v>11843555</v>
      </c>
      <c r="U195" s="8">
        <f>SUMPRODUCT(SUMIFS(AssessedValuation[100% Gas &amp; Elec Utilities],AssessedValuation[Dist],$C195:$E195,AssessedValuation[Tif_NonTIF],$A$4))</f>
        <v>0</v>
      </c>
      <c r="V195" s="8">
        <f t="shared" si="2"/>
        <v>11843555</v>
      </c>
    </row>
    <row r="196" spans="1:22" x14ac:dyDescent="0.25">
      <c r="A196">
        <f>'Assessed Non-TIF_Combined'!A196</f>
        <v>2024</v>
      </c>
      <c r="B196" t="str">
        <f>'Assessed Non-TIF_Combined'!B196</f>
        <v>13</v>
      </c>
      <c r="C196" t="str">
        <f>'Assessed Non-TIF_Combined'!C196</f>
        <v>4527</v>
      </c>
      <c r="D196" t="str">
        <f>'Assessed Non-TIF_Combined'!D196</f>
        <v/>
      </c>
      <c r="E196" t="str">
        <f>'Assessed Non-TIF_Combined'!E196</f>
        <v/>
      </c>
      <c r="F196" t="str">
        <f>'Assessed Non-TIF_Combined'!F196</f>
        <v>4527</v>
      </c>
      <c r="G196" t="str">
        <f>'Assessed Non-TIF_Combined'!G196</f>
        <v>Mount Ayr</v>
      </c>
      <c r="H196" s="8">
        <f>SUMPRODUCT(SUMIFS(AssessedValuation[100% Residential],AssessedValuation[Dist],$C196:$E196,AssessedValuation[Tif_NonTIF],$A$4))</f>
        <v>35039336</v>
      </c>
      <c r="I196" s="8">
        <f>SUMPRODUCT(SUMIFS(AssessedValuation[100% Ag Land],AssessedValuation[Dist],$C196:$E196,AssessedValuation[Tif_NonTIF],$A$4))</f>
        <v>19134</v>
      </c>
      <c r="J196" s="8">
        <f>SUMPRODUCT(SUMIFS(AssessedValuation[100% Ag Building],AssessedValuation[Dist],$C196:$E196,AssessedValuation[Tif_NonTIF],$A$4))</f>
        <v>3392</v>
      </c>
      <c r="K196" s="8">
        <f>SUMPRODUCT(SUMIFS(AssessedValuation[100% Commercial],AssessedValuation[Dist],$C196:$E196,AssessedValuation[Tif_NonTIF],$A$4))</f>
        <v>3980832</v>
      </c>
      <c r="L196" s="8">
        <f>SUMPRODUCT(SUMIFS(AssessedValuation[100% Industrial],AssessedValuation[Dist],$C196:$E196,AssessedValuation[Tif_NonTIF],$A$4))</f>
        <v>449703</v>
      </c>
      <c r="M196" s="8">
        <f>SUMPRODUCT(SUMIFS(AssessedValuation[100% Reserved],AssessedValuation[Dist],$C196:$E196,AssessedValuation[Tif_NonTIF],$A$4))</f>
        <v>0</v>
      </c>
      <c r="N196" s="8">
        <f>SUMPRODUCT(SUMIFS(AssessedValuation[100% Reserved3],AssessedValuation[Dist],$C196,AssessedValuation[Tif_NonTIF],$A$4))</f>
        <v>0</v>
      </c>
      <c r="O196" s="8">
        <f>SUMPRODUCT(SUMIFS(AssessedValuation[100% Railroads],AssessedValuation[Dist],$C196:$E196,AssessedValuation[Tif_NonTIF],$A$4))</f>
        <v>0</v>
      </c>
      <c r="P196" s="8">
        <f>SUMPRODUCT(SUMIFS(AssessedValuation[100% Utilities],AssessedValuation[Dist],$C196:$E196,AssessedValuation[Tif_NonTIF],$A$4))</f>
        <v>0</v>
      </c>
      <c r="Q196" s="8">
        <f>SUMPRODUCT(SUMIFS(AssessedValuation[100% Other],AssessedValuation[Dist],$C196:$E196,AssessedValuation[Tif_NonTIF],$A$4))</f>
        <v>0</v>
      </c>
      <c r="R196" s="8">
        <f>SUMPRODUCT(SUMIFS(AssessedValuation[100% Gross],AssessedValuation[Dist],$C196:$E196,AssessedValuation[Tif_NonTIF],$A$4))</f>
        <v>39492397</v>
      </c>
      <c r="S196" s="8">
        <f>SUMPRODUCT(SUMIFS(AssessedValuation[100% Military Exempt],AssessedValuation[Dist],$C196:$E196,AssessedValuation[Tif_NonTIF],$A$4))</f>
        <v>0</v>
      </c>
      <c r="T196" s="8">
        <f>SUMPRODUCT(SUMIFS(AssessedValuation[100% Net],AssessedValuation[Dist],$C196:$E196,AssessedValuation[Tif_NonTIF],$A$4))</f>
        <v>39492397</v>
      </c>
      <c r="U196" s="8">
        <f>SUMPRODUCT(SUMIFS(AssessedValuation[100% Gas &amp; Elec Utilities],AssessedValuation[Dist],$C196:$E196,AssessedValuation[Tif_NonTIF],$A$4))</f>
        <v>0</v>
      </c>
      <c r="V196" s="8">
        <f t="shared" si="2"/>
        <v>39492397</v>
      </c>
    </row>
    <row r="197" spans="1:22" x14ac:dyDescent="0.25">
      <c r="A197">
        <f>'Assessed Non-TIF_Combined'!A197</f>
        <v>2024</v>
      </c>
      <c r="B197" t="str">
        <f>'Assessed Non-TIF_Combined'!B197</f>
        <v>15</v>
      </c>
      <c r="C197" t="str">
        <f>'Assessed Non-TIF_Combined'!C197</f>
        <v>4536</v>
      </c>
      <c r="D197" t="str">
        <f>'Assessed Non-TIF_Combined'!D197</f>
        <v/>
      </c>
      <c r="E197" t="str">
        <f>'Assessed Non-TIF_Combined'!E197</f>
        <v/>
      </c>
      <c r="F197" t="str">
        <f>'Assessed Non-TIF_Combined'!F197</f>
        <v>4536</v>
      </c>
      <c r="G197" t="str">
        <f>'Assessed Non-TIF_Combined'!G197</f>
        <v>Mount Pleasant</v>
      </c>
      <c r="H197" s="8">
        <f>SUMPRODUCT(SUMIFS(AssessedValuation[100% Residential],AssessedValuation[Dist],$C197:$E197,AssessedValuation[Tif_NonTIF],$A$4))</f>
        <v>17948296</v>
      </c>
      <c r="I197" s="8">
        <f>SUMPRODUCT(SUMIFS(AssessedValuation[100% Ag Land],AssessedValuation[Dist],$C197:$E197,AssessedValuation[Tif_NonTIF],$A$4))</f>
        <v>0</v>
      </c>
      <c r="J197" s="8">
        <f>SUMPRODUCT(SUMIFS(AssessedValuation[100% Ag Building],AssessedValuation[Dist],$C197:$E197,AssessedValuation[Tif_NonTIF],$A$4))</f>
        <v>0</v>
      </c>
      <c r="K197" s="8">
        <f>SUMPRODUCT(SUMIFS(AssessedValuation[100% Commercial],AssessedValuation[Dist],$C197:$E197,AssessedValuation[Tif_NonTIF],$A$4))</f>
        <v>0</v>
      </c>
      <c r="L197" s="8">
        <f>SUMPRODUCT(SUMIFS(AssessedValuation[100% Industrial],AssessedValuation[Dist],$C197:$E197,AssessedValuation[Tif_NonTIF],$A$4))</f>
        <v>0</v>
      </c>
      <c r="M197" s="8">
        <f>SUMPRODUCT(SUMIFS(AssessedValuation[100% Reserved],AssessedValuation[Dist],$C197:$E197,AssessedValuation[Tif_NonTIF],$A$4))</f>
        <v>0</v>
      </c>
      <c r="N197" s="8">
        <f>SUMPRODUCT(SUMIFS(AssessedValuation[100% Reserved3],AssessedValuation[Dist],$C197,AssessedValuation[Tif_NonTIF],$A$4))</f>
        <v>0</v>
      </c>
      <c r="O197" s="8">
        <f>SUMPRODUCT(SUMIFS(AssessedValuation[100% Railroads],AssessedValuation[Dist],$C197:$E197,AssessedValuation[Tif_NonTIF],$A$4))</f>
        <v>0</v>
      </c>
      <c r="P197" s="8">
        <f>SUMPRODUCT(SUMIFS(AssessedValuation[100% Utilities],AssessedValuation[Dist],$C197:$E197,AssessedValuation[Tif_NonTIF],$A$4))</f>
        <v>0</v>
      </c>
      <c r="Q197" s="8">
        <f>SUMPRODUCT(SUMIFS(AssessedValuation[100% Other],AssessedValuation[Dist],$C197:$E197,AssessedValuation[Tif_NonTIF],$A$4))</f>
        <v>0</v>
      </c>
      <c r="R197" s="8">
        <f>SUMPRODUCT(SUMIFS(AssessedValuation[100% Gross],AssessedValuation[Dist],$C197:$E197,AssessedValuation[Tif_NonTIF],$A$4))</f>
        <v>17948296</v>
      </c>
      <c r="S197" s="8">
        <f>SUMPRODUCT(SUMIFS(AssessedValuation[100% Military Exempt],AssessedValuation[Dist],$C197:$E197,AssessedValuation[Tif_NonTIF],$A$4))</f>
        <v>0</v>
      </c>
      <c r="T197" s="8">
        <f>SUMPRODUCT(SUMIFS(AssessedValuation[100% Net],AssessedValuation[Dist],$C197:$E197,AssessedValuation[Tif_NonTIF],$A$4))</f>
        <v>17948296</v>
      </c>
      <c r="U197" s="8">
        <f>SUMPRODUCT(SUMIFS(AssessedValuation[100% Gas &amp; Elec Utilities],AssessedValuation[Dist],$C197:$E197,AssessedValuation[Tif_NonTIF],$A$4))</f>
        <v>0</v>
      </c>
      <c r="V197" s="8">
        <f t="shared" si="2"/>
        <v>17948296</v>
      </c>
    </row>
    <row r="198" spans="1:22" x14ac:dyDescent="0.25">
      <c r="A198">
        <f>'Assessed Non-TIF_Combined'!A198</f>
        <v>2024</v>
      </c>
      <c r="B198" t="str">
        <f>'Assessed Non-TIF_Combined'!B198</f>
        <v>10</v>
      </c>
      <c r="C198" t="str">
        <f>'Assessed Non-TIF_Combined'!C198</f>
        <v>4554</v>
      </c>
      <c r="D198" t="str">
        <f>'Assessed Non-TIF_Combined'!D198</f>
        <v/>
      </c>
      <c r="E198" t="str">
        <f>'Assessed Non-TIF_Combined'!E198</f>
        <v/>
      </c>
      <c r="F198" t="str">
        <f>'Assessed Non-TIF_Combined'!F198</f>
        <v>4554</v>
      </c>
      <c r="G198" t="str">
        <f>'Assessed Non-TIF_Combined'!G198</f>
        <v>Mount Vernon</v>
      </c>
      <c r="H198" s="8">
        <f>SUMPRODUCT(SUMIFS(AssessedValuation[100% Residential],AssessedValuation[Dist],$C198:$E198,AssessedValuation[Tif_NonTIF],$A$4))</f>
        <v>32816188</v>
      </c>
      <c r="I198" s="8">
        <f>SUMPRODUCT(SUMIFS(AssessedValuation[100% Ag Land],AssessedValuation[Dist],$C198:$E198,AssessedValuation[Tif_NonTIF],$A$4))</f>
        <v>150932</v>
      </c>
      <c r="J198" s="8">
        <f>SUMPRODUCT(SUMIFS(AssessedValuation[100% Ag Building],AssessedValuation[Dist],$C198:$E198,AssessedValuation[Tif_NonTIF],$A$4))</f>
        <v>4107</v>
      </c>
      <c r="K198" s="8">
        <f>SUMPRODUCT(SUMIFS(AssessedValuation[100% Commercial],AssessedValuation[Dist],$C198:$E198,AssessedValuation[Tif_NonTIF],$A$4))</f>
        <v>3066635</v>
      </c>
      <c r="L198" s="8">
        <f>SUMPRODUCT(SUMIFS(AssessedValuation[100% Industrial],AssessedValuation[Dist],$C198:$E198,AssessedValuation[Tif_NonTIF],$A$4))</f>
        <v>83884</v>
      </c>
      <c r="M198" s="8">
        <f>SUMPRODUCT(SUMIFS(AssessedValuation[100% Reserved],AssessedValuation[Dist],$C198:$E198,AssessedValuation[Tif_NonTIF],$A$4))</f>
        <v>0</v>
      </c>
      <c r="N198" s="8">
        <f>SUMPRODUCT(SUMIFS(AssessedValuation[100% Reserved3],AssessedValuation[Dist],$C198,AssessedValuation[Tif_NonTIF],$A$4))</f>
        <v>0</v>
      </c>
      <c r="O198" s="8">
        <f>SUMPRODUCT(SUMIFS(AssessedValuation[100% Railroads],AssessedValuation[Dist],$C198:$E198,AssessedValuation[Tif_NonTIF],$A$4))</f>
        <v>0</v>
      </c>
      <c r="P198" s="8">
        <f>SUMPRODUCT(SUMIFS(AssessedValuation[100% Utilities],AssessedValuation[Dist],$C198:$E198,AssessedValuation[Tif_NonTIF],$A$4))</f>
        <v>0</v>
      </c>
      <c r="Q198" s="8">
        <f>SUMPRODUCT(SUMIFS(AssessedValuation[100% Other],AssessedValuation[Dist],$C198:$E198,AssessedValuation[Tif_NonTIF],$A$4))</f>
        <v>0</v>
      </c>
      <c r="R198" s="8">
        <f>SUMPRODUCT(SUMIFS(AssessedValuation[100% Gross],AssessedValuation[Dist],$C198:$E198,AssessedValuation[Tif_NonTIF],$A$4))</f>
        <v>36121746</v>
      </c>
      <c r="S198" s="8">
        <f>SUMPRODUCT(SUMIFS(AssessedValuation[100% Military Exempt],AssessedValuation[Dist],$C198:$E198,AssessedValuation[Tif_NonTIF],$A$4))</f>
        <v>7408</v>
      </c>
      <c r="T198" s="8">
        <f>SUMPRODUCT(SUMIFS(AssessedValuation[100% Net],AssessedValuation[Dist],$C198:$E198,AssessedValuation[Tif_NonTIF],$A$4))</f>
        <v>36114338</v>
      </c>
      <c r="U198" s="8">
        <f>SUMPRODUCT(SUMIFS(AssessedValuation[100% Gas &amp; Elec Utilities],AssessedValuation[Dist],$C198:$E198,AssessedValuation[Tif_NonTIF],$A$4))</f>
        <v>0</v>
      </c>
      <c r="V198" s="8">
        <f t="shared" si="2"/>
        <v>36114338</v>
      </c>
    </row>
    <row r="199" spans="1:22" x14ac:dyDescent="0.25">
      <c r="A199">
        <f>'Assessed Non-TIF_Combined'!A199</f>
        <v>2024</v>
      </c>
      <c r="B199" t="str">
        <f>'Assessed Non-TIF_Combined'!B199</f>
        <v>13</v>
      </c>
      <c r="C199" t="str">
        <f>'Assessed Non-TIF_Combined'!C199</f>
        <v>4572</v>
      </c>
      <c r="D199" t="str">
        <f>'Assessed Non-TIF_Combined'!D199</f>
        <v/>
      </c>
      <c r="E199" t="str">
        <f>'Assessed Non-TIF_Combined'!E199</f>
        <v/>
      </c>
      <c r="F199" t="str">
        <f>'Assessed Non-TIF_Combined'!F199</f>
        <v>4572</v>
      </c>
      <c r="G199" t="str">
        <f>'Assessed Non-TIF_Combined'!G199</f>
        <v>Murray</v>
      </c>
      <c r="H199" s="8">
        <f>SUMPRODUCT(SUMIFS(AssessedValuation[100% Residential],AssessedValuation[Dist],$C199:$E199,AssessedValuation[Tif_NonTIF],$A$4))</f>
        <v>0</v>
      </c>
      <c r="I199" s="8">
        <f>SUMPRODUCT(SUMIFS(AssessedValuation[100% Ag Land],AssessedValuation[Dist],$C199:$E199,AssessedValuation[Tif_NonTIF],$A$4))</f>
        <v>0</v>
      </c>
      <c r="J199" s="8">
        <f>SUMPRODUCT(SUMIFS(AssessedValuation[100% Ag Building],AssessedValuation[Dist],$C199:$E199,AssessedValuation[Tif_NonTIF],$A$4))</f>
        <v>0</v>
      </c>
      <c r="K199" s="8">
        <f>SUMPRODUCT(SUMIFS(AssessedValuation[100% Commercial],AssessedValuation[Dist],$C199:$E199,AssessedValuation[Tif_NonTIF],$A$4))</f>
        <v>0</v>
      </c>
      <c r="L199" s="8">
        <f>SUMPRODUCT(SUMIFS(AssessedValuation[100% Industrial],AssessedValuation[Dist],$C199:$E199,AssessedValuation[Tif_NonTIF],$A$4))</f>
        <v>0</v>
      </c>
      <c r="M199" s="8">
        <f>SUMPRODUCT(SUMIFS(AssessedValuation[100% Reserved],AssessedValuation[Dist],$C199:$E199,AssessedValuation[Tif_NonTIF],$A$4))</f>
        <v>0</v>
      </c>
      <c r="N199" s="8">
        <f>SUMPRODUCT(SUMIFS(AssessedValuation[100% Reserved3],AssessedValuation[Dist],$C199,AssessedValuation[Tif_NonTIF],$A$4))</f>
        <v>0</v>
      </c>
      <c r="O199" s="8">
        <f>SUMPRODUCT(SUMIFS(AssessedValuation[100% Railroads],AssessedValuation[Dist],$C199:$E199,AssessedValuation[Tif_NonTIF],$A$4))</f>
        <v>0</v>
      </c>
      <c r="P199" s="8">
        <f>SUMPRODUCT(SUMIFS(AssessedValuation[100% Utilities],AssessedValuation[Dist],$C199:$E199,AssessedValuation[Tif_NonTIF],$A$4))</f>
        <v>0</v>
      </c>
      <c r="Q199" s="8">
        <f>SUMPRODUCT(SUMIFS(AssessedValuation[100% Other],AssessedValuation[Dist],$C199:$E199,AssessedValuation[Tif_NonTIF],$A$4))</f>
        <v>0</v>
      </c>
      <c r="R199" s="8">
        <f>SUMPRODUCT(SUMIFS(AssessedValuation[100% Gross],AssessedValuation[Dist],$C199:$E199,AssessedValuation[Tif_NonTIF],$A$4))</f>
        <v>0</v>
      </c>
      <c r="S199" s="8">
        <f>SUMPRODUCT(SUMIFS(AssessedValuation[100% Military Exempt],AssessedValuation[Dist],$C199:$E199,AssessedValuation[Tif_NonTIF],$A$4))</f>
        <v>0</v>
      </c>
      <c r="T199" s="8">
        <f>SUMPRODUCT(SUMIFS(AssessedValuation[100% Net],AssessedValuation[Dist],$C199:$E199,AssessedValuation[Tif_NonTIF],$A$4))</f>
        <v>0</v>
      </c>
      <c r="U199" s="8">
        <f>SUMPRODUCT(SUMIFS(AssessedValuation[100% Gas &amp; Elec Utilities],AssessedValuation[Dist],$C199:$E199,AssessedValuation[Tif_NonTIF],$A$4))</f>
        <v>0</v>
      </c>
      <c r="V199" s="8">
        <f t="shared" si="2"/>
        <v>0</v>
      </c>
    </row>
    <row r="200" spans="1:22" x14ac:dyDescent="0.25">
      <c r="A200">
        <f>'Assessed Non-TIF_Combined'!A200</f>
        <v>2024</v>
      </c>
      <c r="B200" t="str">
        <f>'Assessed Non-TIF_Combined'!B200</f>
        <v>09</v>
      </c>
      <c r="C200" t="str">
        <f>'Assessed Non-TIF_Combined'!C200</f>
        <v>4581</v>
      </c>
      <c r="D200" t="str">
        <f>'Assessed Non-TIF_Combined'!D200</f>
        <v/>
      </c>
      <c r="E200" t="str">
        <f>'Assessed Non-TIF_Combined'!E200</f>
        <v/>
      </c>
      <c r="F200" t="str">
        <f>'Assessed Non-TIF_Combined'!F200</f>
        <v>4581</v>
      </c>
      <c r="G200" t="str">
        <f>'Assessed Non-TIF_Combined'!G200</f>
        <v>Muscatine</v>
      </c>
      <c r="H200" s="8">
        <f>SUMPRODUCT(SUMIFS(AssessedValuation[100% Residential],AssessedValuation[Dist],$C200:$E200,AssessedValuation[Tif_NonTIF],$A$4))</f>
        <v>8666717</v>
      </c>
      <c r="I200" s="8">
        <f>SUMPRODUCT(SUMIFS(AssessedValuation[100% Ag Land],AssessedValuation[Dist],$C200:$E200,AssessedValuation[Tif_NonTIF],$A$4))</f>
        <v>401178</v>
      </c>
      <c r="J200" s="8">
        <f>SUMPRODUCT(SUMIFS(AssessedValuation[100% Ag Building],AssessedValuation[Dist],$C200:$E200,AssessedValuation[Tif_NonTIF],$A$4))</f>
        <v>19386</v>
      </c>
      <c r="K200" s="8">
        <f>SUMPRODUCT(SUMIFS(AssessedValuation[100% Commercial],AssessedValuation[Dist],$C200:$E200,AssessedValuation[Tif_NonTIF],$A$4))</f>
        <v>53352925</v>
      </c>
      <c r="L200" s="8">
        <f>SUMPRODUCT(SUMIFS(AssessedValuation[100% Industrial],AssessedValuation[Dist],$C200:$E200,AssessedValuation[Tif_NonTIF],$A$4))</f>
        <v>15970242</v>
      </c>
      <c r="M200" s="8">
        <f>SUMPRODUCT(SUMIFS(AssessedValuation[100% Reserved],AssessedValuation[Dist],$C200:$E200,AssessedValuation[Tif_NonTIF],$A$4))</f>
        <v>0</v>
      </c>
      <c r="N200" s="8">
        <f>SUMPRODUCT(SUMIFS(AssessedValuation[100% Reserved3],AssessedValuation[Dist],$C200,AssessedValuation[Tif_NonTIF],$A$4))</f>
        <v>0</v>
      </c>
      <c r="O200" s="8">
        <f>SUMPRODUCT(SUMIFS(AssessedValuation[100% Railroads],AssessedValuation[Dist],$C200:$E200,AssessedValuation[Tif_NonTIF],$A$4))</f>
        <v>0</v>
      </c>
      <c r="P200" s="8">
        <f>SUMPRODUCT(SUMIFS(AssessedValuation[100% Utilities],AssessedValuation[Dist],$C200:$E200,AssessedValuation[Tif_NonTIF],$A$4))</f>
        <v>0</v>
      </c>
      <c r="Q200" s="8">
        <f>SUMPRODUCT(SUMIFS(AssessedValuation[100% Other],AssessedValuation[Dist],$C200:$E200,AssessedValuation[Tif_NonTIF],$A$4))</f>
        <v>0</v>
      </c>
      <c r="R200" s="8">
        <f>SUMPRODUCT(SUMIFS(AssessedValuation[100% Gross],AssessedValuation[Dist],$C200:$E200,AssessedValuation[Tif_NonTIF],$A$4))</f>
        <v>78410448</v>
      </c>
      <c r="S200" s="8">
        <f>SUMPRODUCT(SUMIFS(AssessedValuation[100% Military Exempt],AssessedValuation[Dist],$C200:$E200,AssessedValuation[Tif_NonTIF],$A$4))</f>
        <v>0</v>
      </c>
      <c r="T200" s="8">
        <f>SUMPRODUCT(SUMIFS(AssessedValuation[100% Net],AssessedValuation[Dist],$C200:$E200,AssessedValuation[Tif_NonTIF],$A$4))</f>
        <v>78410448</v>
      </c>
      <c r="U200" s="8">
        <f>SUMPRODUCT(SUMIFS(AssessedValuation[100% Gas &amp; Elec Utilities],AssessedValuation[Dist],$C200:$E200,AssessedValuation[Tif_NonTIF],$A$4))</f>
        <v>0</v>
      </c>
      <c r="V200" s="8">
        <f t="shared" ref="V200:V263" si="3">SUM(T200:U200)</f>
        <v>78410448</v>
      </c>
    </row>
    <row r="201" spans="1:22" x14ac:dyDescent="0.25">
      <c r="A201">
        <f>'Assessed Non-TIF_Combined'!A201</f>
        <v>2024</v>
      </c>
      <c r="B201" t="str">
        <f>'Assessed Non-TIF_Combined'!B201</f>
        <v>07</v>
      </c>
      <c r="C201" t="str">
        <f>'Assessed Non-TIF_Combined'!C201</f>
        <v>4599</v>
      </c>
      <c r="D201" t="str">
        <f>'Assessed Non-TIF_Combined'!D201</f>
        <v/>
      </c>
      <c r="E201" t="str">
        <f>'Assessed Non-TIF_Combined'!E201</f>
        <v/>
      </c>
      <c r="F201" t="str">
        <f>'Assessed Non-TIF_Combined'!F201</f>
        <v>4599</v>
      </c>
      <c r="G201" t="str">
        <f>'Assessed Non-TIF_Combined'!G201</f>
        <v>Nashua-Plainfield</v>
      </c>
      <c r="H201" s="8">
        <f>SUMPRODUCT(SUMIFS(AssessedValuation[100% Residential],AssessedValuation[Dist],$C201:$E201,AssessedValuation[Tif_NonTIF],$A$4))</f>
        <v>0</v>
      </c>
      <c r="I201" s="8">
        <f>SUMPRODUCT(SUMIFS(AssessedValuation[100% Ag Land],AssessedValuation[Dist],$C201:$E201,AssessedValuation[Tif_NonTIF],$A$4))</f>
        <v>0</v>
      </c>
      <c r="J201" s="8">
        <f>SUMPRODUCT(SUMIFS(AssessedValuation[100% Ag Building],AssessedValuation[Dist],$C201:$E201,AssessedValuation[Tif_NonTIF],$A$4))</f>
        <v>0</v>
      </c>
      <c r="K201" s="8">
        <f>SUMPRODUCT(SUMIFS(AssessedValuation[100% Commercial],AssessedValuation[Dist],$C201:$E201,AssessedValuation[Tif_NonTIF],$A$4))</f>
        <v>0</v>
      </c>
      <c r="L201" s="8">
        <f>SUMPRODUCT(SUMIFS(AssessedValuation[100% Industrial],AssessedValuation[Dist],$C201:$E201,AssessedValuation[Tif_NonTIF],$A$4))</f>
        <v>0</v>
      </c>
      <c r="M201" s="8">
        <f>SUMPRODUCT(SUMIFS(AssessedValuation[100% Reserved],AssessedValuation[Dist],$C201:$E201,AssessedValuation[Tif_NonTIF],$A$4))</f>
        <v>0</v>
      </c>
      <c r="N201" s="8">
        <f>SUMPRODUCT(SUMIFS(AssessedValuation[100% Reserved3],AssessedValuation[Dist],$C201,AssessedValuation[Tif_NonTIF],$A$4))</f>
        <v>0</v>
      </c>
      <c r="O201" s="8">
        <f>SUMPRODUCT(SUMIFS(AssessedValuation[100% Railroads],AssessedValuation[Dist],$C201:$E201,AssessedValuation[Tif_NonTIF],$A$4))</f>
        <v>0</v>
      </c>
      <c r="P201" s="8">
        <f>SUMPRODUCT(SUMIFS(AssessedValuation[100% Utilities],AssessedValuation[Dist],$C201:$E201,AssessedValuation[Tif_NonTIF],$A$4))</f>
        <v>0</v>
      </c>
      <c r="Q201" s="8">
        <f>SUMPRODUCT(SUMIFS(AssessedValuation[100% Other],AssessedValuation[Dist],$C201:$E201,AssessedValuation[Tif_NonTIF],$A$4))</f>
        <v>0</v>
      </c>
      <c r="R201" s="8">
        <f>SUMPRODUCT(SUMIFS(AssessedValuation[100% Gross],AssessedValuation[Dist],$C201:$E201,AssessedValuation[Tif_NonTIF],$A$4))</f>
        <v>0</v>
      </c>
      <c r="S201" s="8">
        <f>SUMPRODUCT(SUMIFS(AssessedValuation[100% Military Exempt],AssessedValuation[Dist],$C201:$E201,AssessedValuation[Tif_NonTIF],$A$4))</f>
        <v>0</v>
      </c>
      <c r="T201" s="8">
        <f>SUMPRODUCT(SUMIFS(AssessedValuation[100% Net],AssessedValuation[Dist],$C201:$E201,AssessedValuation[Tif_NonTIF],$A$4))</f>
        <v>0</v>
      </c>
      <c r="U201" s="8">
        <f>SUMPRODUCT(SUMIFS(AssessedValuation[100% Gas &amp; Elec Utilities],AssessedValuation[Dist],$C201:$E201,AssessedValuation[Tif_NonTIF],$A$4))</f>
        <v>0</v>
      </c>
      <c r="V201" s="8">
        <f t="shared" si="3"/>
        <v>0</v>
      </c>
    </row>
    <row r="202" spans="1:22" x14ac:dyDescent="0.25">
      <c r="A202">
        <f>'Assessed Non-TIF_Combined'!A202</f>
        <v>2024</v>
      </c>
      <c r="B202" t="str">
        <f>'Assessed Non-TIF_Combined'!B202</f>
        <v>11</v>
      </c>
      <c r="C202" t="str">
        <f>'Assessed Non-TIF_Combined'!C202</f>
        <v>4617</v>
      </c>
      <c r="D202" t="str">
        <f>'Assessed Non-TIF_Combined'!D202</f>
        <v/>
      </c>
      <c r="E202" t="str">
        <f>'Assessed Non-TIF_Combined'!E202</f>
        <v/>
      </c>
      <c r="F202" t="str">
        <f>'Assessed Non-TIF_Combined'!F202</f>
        <v>4617</v>
      </c>
      <c r="G202" t="str">
        <f>'Assessed Non-TIF_Combined'!G202</f>
        <v>Nevada</v>
      </c>
      <c r="H202" s="8">
        <f>SUMPRODUCT(SUMIFS(AssessedValuation[100% Residential],AssessedValuation[Dist],$C202:$E202,AssessedValuation[Tif_NonTIF],$A$4))</f>
        <v>9550164</v>
      </c>
      <c r="I202" s="8">
        <f>SUMPRODUCT(SUMIFS(AssessedValuation[100% Ag Land],AssessedValuation[Dist],$C202:$E202,AssessedValuation[Tif_NonTIF],$A$4))</f>
        <v>0</v>
      </c>
      <c r="J202" s="8">
        <f>SUMPRODUCT(SUMIFS(AssessedValuation[100% Ag Building],AssessedValuation[Dist],$C202:$E202,AssessedValuation[Tif_NonTIF],$A$4))</f>
        <v>0</v>
      </c>
      <c r="K202" s="8">
        <f>SUMPRODUCT(SUMIFS(AssessedValuation[100% Commercial],AssessedValuation[Dist],$C202:$E202,AssessedValuation[Tif_NonTIF],$A$4))</f>
        <v>9914429</v>
      </c>
      <c r="L202" s="8">
        <f>SUMPRODUCT(SUMIFS(AssessedValuation[100% Industrial],AssessedValuation[Dist],$C202:$E202,AssessedValuation[Tif_NonTIF],$A$4))</f>
        <v>6223560</v>
      </c>
      <c r="M202" s="8">
        <f>SUMPRODUCT(SUMIFS(AssessedValuation[100% Reserved],AssessedValuation[Dist],$C202:$E202,AssessedValuation[Tif_NonTIF],$A$4))</f>
        <v>0</v>
      </c>
      <c r="N202" s="8">
        <f>SUMPRODUCT(SUMIFS(AssessedValuation[100% Reserved3],AssessedValuation[Dist],$C202,AssessedValuation[Tif_NonTIF],$A$4))</f>
        <v>0</v>
      </c>
      <c r="O202" s="8">
        <f>SUMPRODUCT(SUMIFS(AssessedValuation[100% Railroads],AssessedValuation[Dist],$C202:$E202,AssessedValuation[Tif_NonTIF],$A$4))</f>
        <v>0</v>
      </c>
      <c r="P202" s="8">
        <f>SUMPRODUCT(SUMIFS(AssessedValuation[100% Utilities],AssessedValuation[Dist],$C202:$E202,AssessedValuation[Tif_NonTIF],$A$4))</f>
        <v>0</v>
      </c>
      <c r="Q202" s="8">
        <f>SUMPRODUCT(SUMIFS(AssessedValuation[100% Other],AssessedValuation[Dist],$C202:$E202,AssessedValuation[Tif_NonTIF],$A$4))</f>
        <v>0</v>
      </c>
      <c r="R202" s="8">
        <f>SUMPRODUCT(SUMIFS(AssessedValuation[100% Gross],AssessedValuation[Dist],$C202:$E202,AssessedValuation[Tif_NonTIF],$A$4))</f>
        <v>25688153</v>
      </c>
      <c r="S202" s="8">
        <f>SUMPRODUCT(SUMIFS(AssessedValuation[100% Military Exempt],AssessedValuation[Dist],$C202:$E202,AssessedValuation[Tif_NonTIF],$A$4))</f>
        <v>0</v>
      </c>
      <c r="T202" s="8">
        <f>SUMPRODUCT(SUMIFS(AssessedValuation[100% Net],AssessedValuation[Dist],$C202:$E202,AssessedValuation[Tif_NonTIF],$A$4))</f>
        <v>25688153</v>
      </c>
      <c r="U202" s="8">
        <f>SUMPRODUCT(SUMIFS(AssessedValuation[100% Gas &amp; Elec Utilities],AssessedValuation[Dist],$C202:$E202,AssessedValuation[Tif_NonTIF],$A$4))</f>
        <v>0</v>
      </c>
      <c r="V202" s="8">
        <f t="shared" si="3"/>
        <v>25688153</v>
      </c>
    </row>
    <row r="203" spans="1:22" x14ac:dyDescent="0.25">
      <c r="A203">
        <f>'Assessed Non-TIF_Combined'!A203</f>
        <v>2024</v>
      </c>
      <c r="B203" t="str">
        <f>'Assessed Non-TIF_Combined'!B203</f>
        <v>01</v>
      </c>
      <c r="C203" t="str">
        <f>'Assessed Non-TIF_Combined'!C203</f>
        <v>4662</v>
      </c>
      <c r="D203" t="str">
        <f>'Assessed Non-TIF_Combined'!D203</f>
        <v/>
      </c>
      <c r="E203" t="str">
        <f>'Assessed Non-TIF_Combined'!E203</f>
        <v/>
      </c>
      <c r="F203" t="str">
        <f>'Assessed Non-TIF_Combined'!F203</f>
        <v>4662</v>
      </c>
      <c r="G203" t="str">
        <f>'Assessed Non-TIF_Combined'!G203</f>
        <v>New Hampton</v>
      </c>
      <c r="H203" s="8">
        <f>SUMPRODUCT(SUMIFS(AssessedValuation[100% Residential],AssessedValuation[Dist],$C203:$E203,AssessedValuation[Tif_NonTIF],$A$4))</f>
        <v>7195105</v>
      </c>
      <c r="I203" s="8">
        <f>SUMPRODUCT(SUMIFS(AssessedValuation[100% Ag Land],AssessedValuation[Dist],$C203:$E203,AssessedValuation[Tif_NonTIF],$A$4))</f>
        <v>0</v>
      </c>
      <c r="J203" s="8">
        <f>SUMPRODUCT(SUMIFS(AssessedValuation[100% Ag Building],AssessedValuation[Dist],$C203:$E203,AssessedValuation[Tif_NonTIF],$A$4))</f>
        <v>0</v>
      </c>
      <c r="K203" s="8">
        <f>SUMPRODUCT(SUMIFS(AssessedValuation[100% Commercial],AssessedValuation[Dist],$C203:$E203,AssessedValuation[Tif_NonTIF],$A$4))</f>
        <v>4253131</v>
      </c>
      <c r="L203" s="8">
        <f>SUMPRODUCT(SUMIFS(AssessedValuation[100% Industrial],AssessedValuation[Dist],$C203:$E203,AssessedValuation[Tif_NonTIF],$A$4))</f>
        <v>0</v>
      </c>
      <c r="M203" s="8">
        <f>SUMPRODUCT(SUMIFS(AssessedValuation[100% Reserved],AssessedValuation[Dist],$C203:$E203,AssessedValuation[Tif_NonTIF],$A$4))</f>
        <v>0</v>
      </c>
      <c r="N203" s="8">
        <f>SUMPRODUCT(SUMIFS(AssessedValuation[100% Reserved3],AssessedValuation[Dist],$C203,AssessedValuation[Tif_NonTIF],$A$4))</f>
        <v>0</v>
      </c>
      <c r="O203" s="8">
        <f>SUMPRODUCT(SUMIFS(AssessedValuation[100% Railroads],AssessedValuation[Dist],$C203:$E203,AssessedValuation[Tif_NonTIF],$A$4))</f>
        <v>0</v>
      </c>
      <c r="P203" s="8">
        <f>SUMPRODUCT(SUMIFS(AssessedValuation[100% Utilities],AssessedValuation[Dist],$C203:$E203,AssessedValuation[Tif_NonTIF],$A$4))</f>
        <v>0</v>
      </c>
      <c r="Q203" s="8">
        <f>SUMPRODUCT(SUMIFS(AssessedValuation[100% Other],AssessedValuation[Dist],$C203:$E203,AssessedValuation[Tif_NonTIF],$A$4))</f>
        <v>0</v>
      </c>
      <c r="R203" s="8">
        <f>SUMPRODUCT(SUMIFS(AssessedValuation[100% Gross],AssessedValuation[Dist],$C203:$E203,AssessedValuation[Tif_NonTIF],$A$4))</f>
        <v>11448236</v>
      </c>
      <c r="S203" s="8">
        <f>SUMPRODUCT(SUMIFS(AssessedValuation[100% Military Exempt],AssessedValuation[Dist],$C203:$E203,AssessedValuation[Tif_NonTIF],$A$4))</f>
        <v>0</v>
      </c>
      <c r="T203" s="8">
        <f>SUMPRODUCT(SUMIFS(AssessedValuation[100% Net],AssessedValuation[Dist],$C203:$E203,AssessedValuation[Tif_NonTIF],$A$4))</f>
        <v>11448236</v>
      </c>
      <c r="U203" s="8">
        <f>SUMPRODUCT(SUMIFS(AssessedValuation[100% Gas &amp; Elec Utilities],AssessedValuation[Dist],$C203:$E203,AssessedValuation[Tif_NonTIF],$A$4))</f>
        <v>0</v>
      </c>
      <c r="V203" s="8">
        <f t="shared" si="3"/>
        <v>11448236</v>
      </c>
    </row>
    <row r="204" spans="1:22" x14ac:dyDescent="0.25">
      <c r="A204">
        <f>'Assessed Non-TIF_Combined'!A204</f>
        <v>2024</v>
      </c>
      <c r="B204" t="str">
        <f>'Assessed Non-TIF_Combined'!B204</f>
        <v>15</v>
      </c>
      <c r="C204" t="str">
        <f>'Assessed Non-TIF_Combined'!C204</f>
        <v>4689</v>
      </c>
      <c r="D204" t="str">
        <f>'Assessed Non-TIF_Combined'!D204</f>
        <v/>
      </c>
      <c r="E204" t="str">
        <f>'Assessed Non-TIF_Combined'!E204</f>
        <v/>
      </c>
      <c r="F204" t="str">
        <f>'Assessed Non-TIF_Combined'!F204</f>
        <v>4689</v>
      </c>
      <c r="G204" t="str">
        <f>'Assessed Non-TIF_Combined'!G204</f>
        <v>New London</v>
      </c>
      <c r="H204" s="8">
        <f>SUMPRODUCT(SUMIFS(AssessedValuation[100% Residential],AssessedValuation[Dist],$C204:$E204,AssessedValuation[Tif_NonTIF],$A$4))</f>
        <v>533395</v>
      </c>
      <c r="I204" s="8">
        <f>SUMPRODUCT(SUMIFS(AssessedValuation[100% Ag Land],AssessedValuation[Dist],$C204:$E204,AssessedValuation[Tif_NonTIF],$A$4))</f>
        <v>0</v>
      </c>
      <c r="J204" s="8">
        <f>SUMPRODUCT(SUMIFS(AssessedValuation[100% Ag Building],AssessedValuation[Dist],$C204:$E204,AssessedValuation[Tif_NonTIF],$A$4))</f>
        <v>0</v>
      </c>
      <c r="K204" s="8">
        <f>SUMPRODUCT(SUMIFS(AssessedValuation[100% Commercial],AssessedValuation[Dist],$C204:$E204,AssessedValuation[Tif_NonTIF],$A$4))</f>
        <v>0</v>
      </c>
      <c r="L204" s="8">
        <f>SUMPRODUCT(SUMIFS(AssessedValuation[100% Industrial],AssessedValuation[Dist],$C204:$E204,AssessedValuation[Tif_NonTIF],$A$4))</f>
        <v>0</v>
      </c>
      <c r="M204" s="8">
        <f>SUMPRODUCT(SUMIFS(AssessedValuation[100% Reserved],AssessedValuation[Dist],$C204:$E204,AssessedValuation[Tif_NonTIF],$A$4))</f>
        <v>0</v>
      </c>
      <c r="N204" s="8">
        <f>SUMPRODUCT(SUMIFS(AssessedValuation[100% Reserved3],AssessedValuation[Dist],$C204,AssessedValuation[Tif_NonTIF],$A$4))</f>
        <v>0</v>
      </c>
      <c r="O204" s="8">
        <f>SUMPRODUCT(SUMIFS(AssessedValuation[100% Railroads],AssessedValuation[Dist],$C204:$E204,AssessedValuation[Tif_NonTIF],$A$4))</f>
        <v>0</v>
      </c>
      <c r="P204" s="8">
        <f>SUMPRODUCT(SUMIFS(AssessedValuation[100% Utilities],AssessedValuation[Dist],$C204:$E204,AssessedValuation[Tif_NonTIF],$A$4))</f>
        <v>0</v>
      </c>
      <c r="Q204" s="8">
        <f>SUMPRODUCT(SUMIFS(AssessedValuation[100% Other],AssessedValuation[Dist],$C204:$E204,AssessedValuation[Tif_NonTIF],$A$4))</f>
        <v>0</v>
      </c>
      <c r="R204" s="8">
        <f>SUMPRODUCT(SUMIFS(AssessedValuation[100% Gross],AssessedValuation[Dist],$C204:$E204,AssessedValuation[Tif_NonTIF],$A$4))</f>
        <v>533395</v>
      </c>
      <c r="S204" s="8">
        <f>SUMPRODUCT(SUMIFS(AssessedValuation[100% Military Exempt],AssessedValuation[Dist],$C204:$E204,AssessedValuation[Tif_NonTIF],$A$4))</f>
        <v>0</v>
      </c>
      <c r="T204" s="8">
        <f>SUMPRODUCT(SUMIFS(AssessedValuation[100% Net],AssessedValuation[Dist],$C204:$E204,AssessedValuation[Tif_NonTIF],$A$4))</f>
        <v>533395</v>
      </c>
      <c r="U204" s="8">
        <f>SUMPRODUCT(SUMIFS(AssessedValuation[100% Gas &amp; Elec Utilities],AssessedValuation[Dist],$C204:$E204,AssessedValuation[Tif_NonTIF],$A$4))</f>
        <v>0</v>
      </c>
      <c r="V204" s="8">
        <f t="shared" si="3"/>
        <v>533395</v>
      </c>
    </row>
    <row r="205" spans="1:22" x14ac:dyDescent="0.25">
      <c r="A205">
        <f>'Assessed Non-TIF_Combined'!A205</f>
        <v>2024</v>
      </c>
      <c r="B205" t="str">
        <f>'Assessed Non-TIF_Combined'!B205</f>
        <v>05</v>
      </c>
      <c r="C205" t="str">
        <f>'Assessed Non-TIF_Combined'!C205</f>
        <v>4644</v>
      </c>
      <c r="D205" t="str">
        <f>'Assessed Non-TIF_Combined'!D205</f>
        <v/>
      </c>
      <c r="E205" t="str">
        <f>'Assessed Non-TIF_Combined'!E205</f>
        <v/>
      </c>
      <c r="F205" t="str">
        <f>'Assessed Non-TIF_Combined'!F205</f>
        <v>4644</v>
      </c>
      <c r="G205" t="str">
        <f>'Assessed Non-TIF_Combined'!G205</f>
        <v>Newell-Fonda</v>
      </c>
      <c r="H205" s="8">
        <f>SUMPRODUCT(SUMIFS(AssessedValuation[100% Residential],AssessedValuation[Dist],$C205:$E205,AssessedValuation[Tif_NonTIF],$A$4))</f>
        <v>727874</v>
      </c>
      <c r="I205" s="8">
        <f>SUMPRODUCT(SUMIFS(AssessedValuation[100% Ag Land],AssessedValuation[Dist],$C205:$E205,AssessedValuation[Tif_NonTIF],$A$4))</f>
        <v>9118</v>
      </c>
      <c r="J205" s="8">
        <f>SUMPRODUCT(SUMIFS(AssessedValuation[100% Ag Building],AssessedValuation[Dist],$C205:$E205,AssessedValuation[Tif_NonTIF],$A$4))</f>
        <v>0</v>
      </c>
      <c r="K205" s="8">
        <f>SUMPRODUCT(SUMIFS(AssessedValuation[100% Commercial],AssessedValuation[Dist],$C205:$E205,AssessedValuation[Tif_NonTIF],$A$4))</f>
        <v>0</v>
      </c>
      <c r="L205" s="8">
        <f>SUMPRODUCT(SUMIFS(AssessedValuation[100% Industrial],AssessedValuation[Dist],$C205:$E205,AssessedValuation[Tif_NonTIF],$A$4))</f>
        <v>0</v>
      </c>
      <c r="M205" s="8">
        <f>SUMPRODUCT(SUMIFS(AssessedValuation[100% Reserved],AssessedValuation[Dist],$C205:$E205,AssessedValuation[Tif_NonTIF],$A$4))</f>
        <v>0</v>
      </c>
      <c r="N205" s="8">
        <f>SUMPRODUCT(SUMIFS(AssessedValuation[100% Reserved3],AssessedValuation[Dist],$C205,AssessedValuation[Tif_NonTIF],$A$4))</f>
        <v>0</v>
      </c>
      <c r="O205" s="8">
        <f>SUMPRODUCT(SUMIFS(AssessedValuation[100% Railroads],AssessedValuation[Dist],$C205:$E205,AssessedValuation[Tif_NonTIF],$A$4))</f>
        <v>0</v>
      </c>
      <c r="P205" s="8">
        <f>SUMPRODUCT(SUMIFS(AssessedValuation[100% Utilities],AssessedValuation[Dist],$C205:$E205,AssessedValuation[Tif_NonTIF],$A$4))</f>
        <v>0</v>
      </c>
      <c r="Q205" s="8">
        <f>SUMPRODUCT(SUMIFS(AssessedValuation[100% Other],AssessedValuation[Dist],$C205:$E205,AssessedValuation[Tif_NonTIF],$A$4))</f>
        <v>0</v>
      </c>
      <c r="R205" s="8">
        <f>SUMPRODUCT(SUMIFS(AssessedValuation[100% Gross],AssessedValuation[Dist],$C205:$E205,AssessedValuation[Tif_NonTIF],$A$4))</f>
        <v>736992</v>
      </c>
      <c r="S205" s="8">
        <f>SUMPRODUCT(SUMIFS(AssessedValuation[100% Military Exempt],AssessedValuation[Dist],$C205:$E205,AssessedValuation[Tif_NonTIF],$A$4))</f>
        <v>0</v>
      </c>
      <c r="T205" s="8">
        <f>SUMPRODUCT(SUMIFS(AssessedValuation[100% Net],AssessedValuation[Dist],$C205:$E205,AssessedValuation[Tif_NonTIF],$A$4))</f>
        <v>736992</v>
      </c>
      <c r="U205" s="8">
        <f>SUMPRODUCT(SUMIFS(AssessedValuation[100% Gas &amp; Elec Utilities],AssessedValuation[Dist],$C205:$E205,AssessedValuation[Tif_NonTIF],$A$4))</f>
        <v>0</v>
      </c>
      <c r="V205" s="8">
        <f t="shared" si="3"/>
        <v>736992</v>
      </c>
    </row>
    <row r="206" spans="1:22" x14ac:dyDescent="0.25">
      <c r="A206">
        <f>'Assessed Non-TIF_Combined'!A206</f>
        <v>2024</v>
      </c>
      <c r="B206" t="str">
        <f>'Assessed Non-TIF_Combined'!B206</f>
        <v>11</v>
      </c>
      <c r="C206" t="str">
        <f>'Assessed Non-TIF_Combined'!C206</f>
        <v>4725</v>
      </c>
      <c r="D206" t="str">
        <f>'Assessed Non-TIF_Combined'!D206</f>
        <v/>
      </c>
      <c r="E206" t="str">
        <f>'Assessed Non-TIF_Combined'!E206</f>
        <v/>
      </c>
      <c r="F206" t="str">
        <f>'Assessed Non-TIF_Combined'!F206</f>
        <v>4725</v>
      </c>
      <c r="G206" t="str">
        <f>'Assessed Non-TIF_Combined'!G206</f>
        <v>Newton</v>
      </c>
      <c r="H206" s="8">
        <f>SUMPRODUCT(SUMIFS(AssessedValuation[100% Residential],AssessedValuation[Dist],$C206:$E206,AssessedValuation[Tif_NonTIF],$A$4))</f>
        <v>34614753</v>
      </c>
      <c r="I206" s="8">
        <f>SUMPRODUCT(SUMIFS(AssessedValuation[100% Ag Land],AssessedValuation[Dist],$C206:$E206,AssessedValuation[Tif_NonTIF],$A$4))</f>
        <v>0</v>
      </c>
      <c r="J206" s="8">
        <f>SUMPRODUCT(SUMIFS(AssessedValuation[100% Ag Building],AssessedValuation[Dist],$C206:$E206,AssessedValuation[Tif_NonTIF],$A$4))</f>
        <v>0</v>
      </c>
      <c r="K206" s="8">
        <f>SUMPRODUCT(SUMIFS(AssessedValuation[100% Commercial],AssessedValuation[Dist],$C206:$E206,AssessedValuation[Tif_NonTIF],$A$4))</f>
        <v>51180182</v>
      </c>
      <c r="L206" s="8">
        <f>SUMPRODUCT(SUMIFS(AssessedValuation[100% Industrial],AssessedValuation[Dist],$C206:$E206,AssessedValuation[Tif_NonTIF],$A$4))</f>
        <v>13046478</v>
      </c>
      <c r="M206" s="8">
        <f>SUMPRODUCT(SUMIFS(AssessedValuation[100% Reserved],AssessedValuation[Dist],$C206:$E206,AssessedValuation[Tif_NonTIF],$A$4))</f>
        <v>0</v>
      </c>
      <c r="N206" s="8">
        <f>SUMPRODUCT(SUMIFS(AssessedValuation[100% Reserved3],AssessedValuation[Dist],$C206,AssessedValuation[Tif_NonTIF],$A$4))</f>
        <v>0</v>
      </c>
      <c r="O206" s="8">
        <f>SUMPRODUCT(SUMIFS(AssessedValuation[100% Railroads],AssessedValuation[Dist],$C206:$E206,AssessedValuation[Tif_NonTIF],$A$4))</f>
        <v>0</v>
      </c>
      <c r="P206" s="8">
        <f>SUMPRODUCT(SUMIFS(AssessedValuation[100% Utilities],AssessedValuation[Dist],$C206:$E206,AssessedValuation[Tif_NonTIF],$A$4))</f>
        <v>0</v>
      </c>
      <c r="Q206" s="8">
        <f>SUMPRODUCT(SUMIFS(AssessedValuation[100% Other],AssessedValuation[Dist],$C206:$E206,AssessedValuation[Tif_NonTIF],$A$4))</f>
        <v>0</v>
      </c>
      <c r="R206" s="8">
        <f>SUMPRODUCT(SUMIFS(AssessedValuation[100% Gross],AssessedValuation[Dist],$C206:$E206,AssessedValuation[Tif_NonTIF],$A$4))</f>
        <v>98841413</v>
      </c>
      <c r="S206" s="8">
        <f>SUMPRODUCT(SUMIFS(AssessedValuation[100% Military Exempt],AssessedValuation[Dist],$C206:$E206,AssessedValuation[Tif_NonTIF],$A$4))</f>
        <v>35188</v>
      </c>
      <c r="T206" s="8">
        <f>SUMPRODUCT(SUMIFS(AssessedValuation[100% Net],AssessedValuation[Dist],$C206:$E206,AssessedValuation[Tif_NonTIF],$A$4))</f>
        <v>98806225</v>
      </c>
      <c r="U206" s="8">
        <f>SUMPRODUCT(SUMIFS(AssessedValuation[100% Gas &amp; Elec Utilities],AssessedValuation[Dist],$C206:$E206,AssessedValuation[Tif_NonTIF],$A$4))</f>
        <v>0</v>
      </c>
      <c r="V206" s="8">
        <f t="shared" si="3"/>
        <v>98806225</v>
      </c>
    </row>
    <row r="207" spans="1:22" x14ac:dyDescent="0.25">
      <c r="A207">
        <f>'Assessed Non-TIF_Combined'!A207</f>
        <v>2024</v>
      </c>
      <c r="B207" t="str">
        <f>'Assessed Non-TIF_Combined'!B207</f>
        <v>13</v>
      </c>
      <c r="C207" t="str">
        <f>'Assessed Non-TIF_Combined'!C207</f>
        <v>2673</v>
      </c>
      <c r="D207" t="str">
        <f>'Assessed Non-TIF_Combined'!D207</f>
        <v/>
      </c>
      <c r="E207" t="str">
        <f>'Assessed Non-TIF_Combined'!E207</f>
        <v/>
      </c>
      <c r="F207" t="str">
        <f>'Assessed Non-TIF_Combined'!F207</f>
        <v>2673</v>
      </c>
      <c r="G207" t="str">
        <f>'Assessed Non-TIF_Combined'!G207</f>
        <v>Nodaway Valley</v>
      </c>
      <c r="H207" s="8">
        <f>SUMPRODUCT(SUMIFS(AssessedValuation[100% Residential],AssessedValuation[Dist],$C207:$E207,AssessedValuation[Tif_NonTIF],$A$4))</f>
        <v>219891</v>
      </c>
      <c r="I207" s="8">
        <f>SUMPRODUCT(SUMIFS(AssessedValuation[100% Ag Land],AssessedValuation[Dist],$C207:$E207,AssessedValuation[Tif_NonTIF],$A$4))</f>
        <v>0</v>
      </c>
      <c r="J207" s="8">
        <f>SUMPRODUCT(SUMIFS(AssessedValuation[100% Ag Building],AssessedValuation[Dist],$C207:$E207,AssessedValuation[Tif_NonTIF],$A$4))</f>
        <v>0</v>
      </c>
      <c r="K207" s="8">
        <f>SUMPRODUCT(SUMIFS(AssessedValuation[100% Commercial],AssessedValuation[Dist],$C207:$E207,AssessedValuation[Tif_NonTIF],$A$4))</f>
        <v>518241</v>
      </c>
      <c r="L207" s="8">
        <f>SUMPRODUCT(SUMIFS(AssessedValuation[100% Industrial],AssessedValuation[Dist],$C207:$E207,AssessedValuation[Tif_NonTIF],$A$4))</f>
        <v>28737968</v>
      </c>
      <c r="M207" s="8">
        <f>SUMPRODUCT(SUMIFS(AssessedValuation[100% Reserved],AssessedValuation[Dist],$C207:$E207,AssessedValuation[Tif_NonTIF],$A$4))</f>
        <v>0</v>
      </c>
      <c r="N207" s="8">
        <f>SUMPRODUCT(SUMIFS(AssessedValuation[100% Reserved3],AssessedValuation[Dist],$C207,AssessedValuation[Tif_NonTIF],$A$4))</f>
        <v>0</v>
      </c>
      <c r="O207" s="8">
        <f>SUMPRODUCT(SUMIFS(AssessedValuation[100% Railroads],AssessedValuation[Dist],$C207:$E207,AssessedValuation[Tif_NonTIF],$A$4))</f>
        <v>0</v>
      </c>
      <c r="P207" s="8">
        <f>SUMPRODUCT(SUMIFS(AssessedValuation[100% Utilities],AssessedValuation[Dist],$C207:$E207,AssessedValuation[Tif_NonTIF],$A$4))</f>
        <v>0</v>
      </c>
      <c r="Q207" s="8">
        <f>SUMPRODUCT(SUMIFS(AssessedValuation[100% Other],AssessedValuation[Dist],$C207:$E207,AssessedValuation[Tif_NonTIF],$A$4))</f>
        <v>0</v>
      </c>
      <c r="R207" s="8">
        <f>SUMPRODUCT(SUMIFS(AssessedValuation[100% Gross],AssessedValuation[Dist],$C207:$E207,AssessedValuation[Tif_NonTIF],$A$4))</f>
        <v>29476100</v>
      </c>
      <c r="S207" s="8">
        <f>SUMPRODUCT(SUMIFS(AssessedValuation[100% Military Exempt],AssessedValuation[Dist],$C207:$E207,AssessedValuation[Tif_NonTIF],$A$4))</f>
        <v>0</v>
      </c>
      <c r="T207" s="8">
        <f>SUMPRODUCT(SUMIFS(AssessedValuation[100% Net],AssessedValuation[Dist],$C207:$E207,AssessedValuation[Tif_NonTIF],$A$4))</f>
        <v>29476100</v>
      </c>
      <c r="U207" s="8">
        <f>SUMPRODUCT(SUMIFS(AssessedValuation[100% Gas &amp; Elec Utilities],AssessedValuation[Dist],$C207:$E207,AssessedValuation[Tif_NonTIF],$A$4))</f>
        <v>0</v>
      </c>
      <c r="V207" s="8">
        <f t="shared" si="3"/>
        <v>29476100</v>
      </c>
    </row>
    <row r="208" spans="1:22" x14ac:dyDescent="0.25">
      <c r="A208">
        <f>'Assessed Non-TIF_Combined'!A208</f>
        <v>2024</v>
      </c>
      <c r="B208" t="str">
        <f>'Assessed Non-TIF_Combined'!B208</f>
        <v>07</v>
      </c>
      <c r="C208" t="str">
        <f>'Assessed Non-TIF_Combined'!C208</f>
        <v>0153</v>
      </c>
      <c r="D208" t="str">
        <f>'Assessed Non-TIF_Combined'!D208</f>
        <v/>
      </c>
      <c r="E208" t="str">
        <f>'Assessed Non-TIF_Combined'!E208</f>
        <v/>
      </c>
      <c r="F208" t="str">
        <f>'Assessed Non-TIF_Combined'!F208</f>
        <v>0153</v>
      </c>
      <c r="G208" t="str">
        <f>'Assessed Non-TIF_Combined'!G208</f>
        <v>North Butler</v>
      </c>
      <c r="H208" s="8">
        <f>SUMPRODUCT(SUMIFS(AssessedValuation[100% Residential],AssessedValuation[Dist],$C208:$E208,AssessedValuation[Tif_NonTIF],$A$4))</f>
        <v>0</v>
      </c>
      <c r="I208" s="8">
        <f>SUMPRODUCT(SUMIFS(AssessedValuation[100% Ag Land],AssessedValuation[Dist],$C208:$E208,AssessedValuation[Tif_NonTIF],$A$4))</f>
        <v>0</v>
      </c>
      <c r="J208" s="8">
        <f>SUMPRODUCT(SUMIFS(AssessedValuation[100% Ag Building],AssessedValuation[Dist],$C208:$E208,AssessedValuation[Tif_NonTIF],$A$4))</f>
        <v>0</v>
      </c>
      <c r="K208" s="8">
        <f>SUMPRODUCT(SUMIFS(AssessedValuation[100% Commercial],AssessedValuation[Dist],$C208:$E208,AssessedValuation[Tif_NonTIF],$A$4))</f>
        <v>0</v>
      </c>
      <c r="L208" s="8">
        <f>SUMPRODUCT(SUMIFS(AssessedValuation[100% Industrial],AssessedValuation[Dist],$C208:$E208,AssessedValuation[Tif_NonTIF],$A$4))</f>
        <v>0</v>
      </c>
      <c r="M208" s="8">
        <f>SUMPRODUCT(SUMIFS(AssessedValuation[100% Reserved],AssessedValuation[Dist],$C208:$E208,AssessedValuation[Tif_NonTIF],$A$4))</f>
        <v>0</v>
      </c>
      <c r="N208" s="8">
        <f>SUMPRODUCT(SUMIFS(AssessedValuation[100% Reserved3],AssessedValuation[Dist],$C208,AssessedValuation[Tif_NonTIF],$A$4))</f>
        <v>0</v>
      </c>
      <c r="O208" s="8">
        <f>SUMPRODUCT(SUMIFS(AssessedValuation[100% Railroads],AssessedValuation[Dist],$C208:$E208,AssessedValuation[Tif_NonTIF],$A$4))</f>
        <v>0</v>
      </c>
      <c r="P208" s="8">
        <f>SUMPRODUCT(SUMIFS(AssessedValuation[100% Utilities],AssessedValuation[Dist],$C208:$E208,AssessedValuation[Tif_NonTIF],$A$4))</f>
        <v>0</v>
      </c>
      <c r="Q208" s="8">
        <f>SUMPRODUCT(SUMIFS(AssessedValuation[100% Other],AssessedValuation[Dist],$C208:$E208,AssessedValuation[Tif_NonTIF],$A$4))</f>
        <v>0</v>
      </c>
      <c r="R208" s="8">
        <f>SUMPRODUCT(SUMIFS(AssessedValuation[100% Gross],AssessedValuation[Dist],$C208:$E208,AssessedValuation[Tif_NonTIF],$A$4))</f>
        <v>0</v>
      </c>
      <c r="S208" s="8">
        <f>SUMPRODUCT(SUMIFS(AssessedValuation[100% Military Exempt],AssessedValuation[Dist],$C208:$E208,AssessedValuation[Tif_NonTIF],$A$4))</f>
        <v>0</v>
      </c>
      <c r="T208" s="8">
        <f>SUMPRODUCT(SUMIFS(AssessedValuation[100% Net],AssessedValuation[Dist],$C208:$E208,AssessedValuation[Tif_NonTIF],$A$4))</f>
        <v>0</v>
      </c>
      <c r="U208" s="8">
        <f>SUMPRODUCT(SUMIFS(AssessedValuation[100% Gas &amp; Elec Utilities],AssessedValuation[Dist],$C208:$E208,AssessedValuation[Tif_NonTIF],$A$4))</f>
        <v>0</v>
      </c>
      <c r="V208" s="8">
        <f t="shared" si="3"/>
        <v>0</v>
      </c>
    </row>
    <row r="209" spans="1:22" x14ac:dyDescent="0.25">
      <c r="A209">
        <f>'Assessed Non-TIF_Combined'!A209</f>
        <v>2024</v>
      </c>
      <c r="B209" t="str">
        <f>'Assessed Non-TIF_Combined'!B209</f>
        <v>10</v>
      </c>
      <c r="C209" t="str">
        <f>'Assessed Non-TIF_Combined'!C209</f>
        <v>3691</v>
      </c>
      <c r="D209" t="str">
        <f>'Assessed Non-TIF_Combined'!D209</f>
        <v/>
      </c>
      <c r="E209" t="str">
        <f>'Assessed Non-TIF_Combined'!E209</f>
        <v/>
      </c>
      <c r="F209" t="str">
        <f>'Assessed Non-TIF_Combined'!F209</f>
        <v>3691</v>
      </c>
      <c r="G209" t="str">
        <f>'Assessed Non-TIF_Combined'!G209</f>
        <v>North Cedar</v>
      </c>
      <c r="H209" s="8">
        <f>SUMPRODUCT(SUMIFS(AssessedValuation[100% Residential],AssessedValuation[Dist],$C209:$E209,AssessedValuation[Tif_NonTIF],$A$4))</f>
        <v>3253950</v>
      </c>
      <c r="I209" s="8">
        <f>SUMPRODUCT(SUMIFS(AssessedValuation[100% Ag Land],AssessedValuation[Dist],$C209:$E209,AssessedValuation[Tif_NonTIF],$A$4))</f>
        <v>0</v>
      </c>
      <c r="J209" s="8">
        <f>SUMPRODUCT(SUMIFS(AssessedValuation[100% Ag Building],AssessedValuation[Dist],$C209:$E209,AssessedValuation[Tif_NonTIF],$A$4))</f>
        <v>0</v>
      </c>
      <c r="K209" s="8">
        <f>SUMPRODUCT(SUMIFS(AssessedValuation[100% Commercial],AssessedValuation[Dist],$C209:$E209,AssessedValuation[Tif_NonTIF],$A$4))</f>
        <v>0</v>
      </c>
      <c r="L209" s="8">
        <f>SUMPRODUCT(SUMIFS(AssessedValuation[100% Industrial],AssessedValuation[Dist],$C209:$E209,AssessedValuation[Tif_NonTIF],$A$4))</f>
        <v>0</v>
      </c>
      <c r="M209" s="8">
        <f>SUMPRODUCT(SUMIFS(AssessedValuation[100% Reserved],AssessedValuation[Dist],$C209:$E209,AssessedValuation[Tif_NonTIF],$A$4))</f>
        <v>0</v>
      </c>
      <c r="N209" s="8">
        <f>SUMPRODUCT(SUMIFS(AssessedValuation[100% Reserved3],AssessedValuation[Dist],$C209,AssessedValuation[Tif_NonTIF],$A$4))</f>
        <v>0</v>
      </c>
      <c r="O209" s="8">
        <f>SUMPRODUCT(SUMIFS(AssessedValuation[100% Railroads],AssessedValuation[Dist],$C209:$E209,AssessedValuation[Tif_NonTIF],$A$4))</f>
        <v>0</v>
      </c>
      <c r="P209" s="8">
        <f>SUMPRODUCT(SUMIFS(AssessedValuation[100% Utilities],AssessedValuation[Dist],$C209:$E209,AssessedValuation[Tif_NonTIF],$A$4))</f>
        <v>0</v>
      </c>
      <c r="Q209" s="8">
        <f>SUMPRODUCT(SUMIFS(AssessedValuation[100% Other],AssessedValuation[Dist],$C209:$E209,AssessedValuation[Tif_NonTIF],$A$4))</f>
        <v>0</v>
      </c>
      <c r="R209" s="8">
        <f>SUMPRODUCT(SUMIFS(AssessedValuation[100% Gross],AssessedValuation[Dist],$C209:$E209,AssessedValuation[Tif_NonTIF],$A$4))</f>
        <v>3253950</v>
      </c>
      <c r="S209" s="8">
        <f>SUMPRODUCT(SUMIFS(AssessedValuation[100% Military Exempt],AssessedValuation[Dist],$C209:$E209,AssessedValuation[Tif_NonTIF],$A$4))</f>
        <v>0</v>
      </c>
      <c r="T209" s="8">
        <f>SUMPRODUCT(SUMIFS(AssessedValuation[100% Net],AssessedValuation[Dist],$C209:$E209,AssessedValuation[Tif_NonTIF],$A$4))</f>
        <v>3253950</v>
      </c>
      <c r="U209" s="8">
        <f>SUMPRODUCT(SUMIFS(AssessedValuation[100% Gas &amp; Elec Utilities],AssessedValuation[Dist],$C209:$E209,AssessedValuation[Tif_NonTIF],$A$4))</f>
        <v>0</v>
      </c>
      <c r="V209" s="8">
        <f t="shared" si="3"/>
        <v>3253950</v>
      </c>
    </row>
    <row r="210" spans="1:22" x14ac:dyDescent="0.25">
      <c r="A210">
        <f>'Assessed Non-TIF_Combined'!A210</f>
        <v>2024</v>
      </c>
      <c r="B210" t="str">
        <f>'Assessed Non-TIF_Combined'!B210</f>
        <v>01</v>
      </c>
      <c r="C210" t="str">
        <f>'Assessed Non-TIF_Combined'!C210</f>
        <v>4774</v>
      </c>
      <c r="D210" t="str">
        <f>'Assessed Non-TIF_Combined'!D210</f>
        <v/>
      </c>
      <c r="E210" t="str">
        <f>'Assessed Non-TIF_Combined'!E210</f>
        <v/>
      </c>
      <c r="F210" t="str">
        <f>'Assessed Non-TIF_Combined'!F210</f>
        <v>4774</v>
      </c>
      <c r="G210" t="str">
        <f>'Assessed Non-TIF_Combined'!G210</f>
        <v>North Fayette Valley</v>
      </c>
      <c r="H210" s="8">
        <f>SUMPRODUCT(SUMIFS(AssessedValuation[100% Residential],AssessedValuation[Dist],$C210:$E210,AssessedValuation[Tif_NonTIF],$A$4))</f>
        <v>0</v>
      </c>
      <c r="I210" s="8">
        <f>SUMPRODUCT(SUMIFS(AssessedValuation[100% Ag Land],AssessedValuation[Dist],$C210:$E210,AssessedValuation[Tif_NonTIF],$A$4))</f>
        <v>0</v>
      </c>
      <c r="J210" s="8">
        <f>SUMPRODUCT(SUMIFS(AssessedValuation[100% Ag Building],AssessedValuation[Dist],$C210:$E210,AssessedValuation[Tif_NonTIF],$A$4))</f>
        <v>0</v>
      </c>
      <c r="K210" s="8">
        <f>SUMPRODUCT(SUMIFS(AssessedValuation[100% Commercial],AssessedValuation[Dist],$C210:$E210,AssessedValuation[Tif_NonTIF],$A$4))</f>
        <v>1983151</v>
      </c>
      <c r="L210" s="8">
        <f>SUMPRODUCT(SUMIFS(AssessedValuation[100% Industrial],AssessedValuation[Dist],$C210:$E210,AssessedValuation[Tif_NonTIF],$A$4))</f>
        <v>0</v>
      </c>
      <c r="M210" s="8">
        <f>SUMPRODUCT(SUMIFS(AssessedValuation[100% Reserved],AssessedValuation[Dist],$C210:$E210,AssessedValuation[Tif_NonTIF],$A$4))</f>
        <v>0</v>
      </c>
      <c r="N210" s="8">
        <f>SUMPRODUCT(SUMIFS(AssessedValuation[100% Reserved3],AssessedValuation[Dist],$C210,AssessedValuation[Tif_NonTIF],$A$4))</f>
        <v>0</v>
      </c>
      <c r="O210" s="8">
        <f>SUMPRODUCT(SUMIFS(AssessedValuation[100% Railroads],AssessedValuation[Dist],$C210:$E210,AssessedValuation[Tif_NonTIF],$A$4))</f>
        <v>0</v>
      </c>
      <c r="P210" s="8">
        <f>SUMPRODUCT(SUMIFS(AssessedValuation[100% Utilities],AssessedValuation[Dist],$C210:$E210,AssessedValuation[Tif_NonTIF],$A$4))</f>
        <v>0</v>
      </c>
      <c r="Q210" s="8">
        <f>SUMPRODUCT(SUMIFS(AssessedValuation[100% Other],AssessedValuation[Dist],$C210:$E210,AssessedValuation[Tif_NonTIF],$A$4))</f>
        <v>0</v>
      </c>
      <c r="R210" s="8">
        <f>SUMPRODUCT(SUMIFS(AssessedValuation[100% Gross],AssessedValuation[Dist],$C210:$E210,AssessedValuation[Tif_NonTIF],$A$4))</f>
        <v>1983151</v>
      </c>
      <c r="S210" s="8">
        <f>SUMPRODUCT(SUMIFS(AssessedValuation[100% Military Exempt],AssessedValuation[Dist],$C210:$E210,AssessedValuation[Tif_NonTIF],$A$4))</f>
        <v>0</v>
      </c>
      <c r="T210" s="8">
        <f>SUMPRODUCT(SUMIFS(AssessedValuation[100% Net],AssessedValuation[Dist],$C210:$E210,AssessedValuation[Tif_NonTIF],$A$4))</f>
        <v>1983151</v>
      </c>
      <c r="U210" s="8">
        <f>SUMPRODUCT(SUMIFS(AssessedValuation[100% Gas &amp; Elec Utilities],AssessedValuation[Dist],$C210:$E210,AssessedValuation[Tif_NonTIF],$A$4))</f>
        <v>0</v>
      </c>
      <c r="V210" s="8">
        <f t="shared" si="3"/>
        <v>1983151</v>
      </c>
    </row>
    <row r="211" spans="1:22" x14ac:dyDescent="0.25">
      <c r="A211">
        <f>'Assessed Non-TIF_Combined'!A211</f>
        <v>2024</v>
      </c>
      <c r="B211" t="str">
        <f>'Assessed Non-TIF_Combined'!B211</f>
        <v>07</v>
      </c>
      <c r="C211" t="str">
        <f>'Assessed Non-TIF_Combined'!C211</f>
        <v>0873</v>
      </c>
      <c r="D211" t="str">
        <f>'Assessed Non-TIF_Combined'!D211</f>
        <v/>
      </c>
      <c r="E211" t="str">
        <f>'Assessed Non-TIF_Combined'!E211</f>
        <v/>
      </c>
      <c r="F211" t="str">
        <f>'Assessed Non-TIF_Combined'!F211</f>
        <v>0873</v>
      </c>
      <c r="G211" t="str">
        <f>'Assessed Non-TIF_Combined'!G211</f>
        <v>North Iowa</v>
      </c>
      <c r="H211" s="8">
        <f>SUMPRODUCT(SUMIFS(AssessedValuation[100% Residential],AssessedValuation[Dist],$C211:$E211,AssessedValuation[Tif_NonTIF],$A$4))</f>
        <v>0</v>
      </c>
      <c r="I211" s="8">
        <f>SUMPRODUCT(SUMIFS(AssessedValuation[100% Ag Land],AssessedValuation[Dist],$C211:$E211,AssessedValuation[Tif_NonTIF],$A$4))</f>
        <v>0</v>
      </c>
      <c r="J211" s="8">
        <f>SUMPRODUCT(SUMIFS(AssessedValuation[100% Ag Building],AssessedValuation[Dist],$C211:$E211,AssessedValuation[Tif_NonTIF],$A$4))</f>
        <v>0</v>
      </c>
      <c r="K211" s="8">
        <f>SUMPRODUCT(SUMIFS(AssessedValuation[100% Commercial],AssessedValuation[Dist],$C211:$E211,AssessedValuation[Tif_NonTIF],$A$4))</f>
        <v>1993692</v>
      </c>
      <c r="L211" s="8">
        <f>SUMPRODUCT(SUMIFS(AssessedValuation[100% Industrial],AssessedValuation[Dist],$C211:$E211,AssessedValuation[Tif_NonTIF],$A$4))</f>
        <v>67027322</v>
      </c>
      <c r="M211" s="8">
        <f>SUMPRODUCT(SUMIFS(AssessedValuation[100% Reserved],AssessedValuation[Dist],$C211:$E211,AssessedValuation[Tif_NonTIF],$A$4))</f>
        <v>0</v>
      </c>
      <c r="N211" s="8">
        <f>SUMPRODUCT(SUMIFS(AssessedValuation[100% Reserved3],AssessedValuation[Dist],$C211,AssessedValuation[Tif_NonTIF],$A$4))</f>
        <v>0</v>
      </c>
      <c r="O211" s="8">
        <f>SUMPRODUCT(SUMIFS(AssessedValuation[100% Railroads],AssessedValuation[Dist],$C211:$E211,AssessedValuation[Tif_NonTIF],$A$4))</f>
        <v>0</v>
      </c>
      <c r="P211" s="8">
        <f>SUMPRODUCT(SUMIFS(AssessedValuation[100% Utilities],AssessedValuation[Dist],$C211:$E211,AssessedValuation[Tif_NonTIF],$A$4))</f>
        <v>0</v>
      </c>
      <c r="Q211" s="8">
        <f>SUMPRODUCT(SUMIFS(AssessedValuation[100% Other],AssessedValuation[Dist],$C211:$E211,AssessedValuation[Tif_NonTIF],$A$4))</f>
        <v>0</v>
      </c>
      <c r="R211" s="8">
        <f>SUMPRODUCT(SUMIFS(AssessedValuation[100% Gross],AssessedValuation[Dist],$C211:$E211,AssessedValuation[Tif_NonTIF],$A$4))</f>
        <v>69021014</v>
      </c>
      <c r="S211" s="8">
        <f>SUMPRODUCT(SUMIFS(AssessedValuation[100% Military Exempt],AssessedValuation[Dist],$C211:$E211,AssessedValuation[Tif_NonTIF],$A$4))</f>
        <v>0</v>
      </c>
      <c r="T211" s="8">
        <f>SUMPRODUCT(SUMIFS(AssessedValuation[100% Net],AssessedValuation[Dist],$C211:$E211,AssessedValuation[Tif_NonTIF],$A$4))</f>
        <v>69021014</v>
      </c>
      <c r="U211" s="8">
        <f>SUMPRODUCT(SUMIFS(AssessedValuation[100% Gas &amp; Elec Utilities],AssessedValuation[Dist],$C211:$E211,AssessedValuation[Tif_NonTIF],$A$4))</f>
        <v>0</v>
      </c>
      <c r="V211" s="8">
        <f t="shared" si="3"/>
        <v>69021014</v>
      </c>
    </row>
    <row r="212" spans="1:22" x14ac:dyDescent="0.25">
      <c r="A212">
        <f>'Assessed Non-TIF_Combined'!A212</f>
        <v>2024</v>
      </c>
      <c r="B212" t="str">
        <f>'Assessed Non-TIF_Combined'!B212</f>
        <v>05</v>
      </c>
      <c r="C212" t="str">
        <f>'Assessed Non-TIF_Combined'!C212</f>
        <v>4778</v>
      </c>
      <c r="D212" t="str">
        <f>'Assessed Non-TIF_Combined'!D212</f>
        <v/>
      </c>
      <c r="E212" t="str">
        <f>'Assessed Non-TIF_Combined'!E212</f>
        <v/>
      </c>
      <c r="F212" t="str">
        <f>'Assessed Non-TIF_Combined'!F212</f>
        <v>4778</v>
      </c>
      <c r="G212" t="str">
        <f>'Assessed Non-TIF_Combined'!G212</f>
        <v>North Kossuth</v>
      </c>
      <c r="H212" s="8">
        <f>SUMPRODUCT(SUMIFS(AssessedValuation[100% Residential],AssessedValuation[Dist],$C212:$E212,AssessedValuation[Tif_NonTIF],$A$4))</f>
        <v>0</v>
      </c>
      <c r="I212" s="8">
        <f>SUMPRODUCT(SUMIFS(AssessedValuation[100% Ag Land],AssessedValuation[Dist],$C212:$E212,AssessedValuation[Tif_NonTIF],$A$4))</f>
        <v>0</v>
      </c>
      <c r="J212" s="8">
        <f>SUMPRODUCT(SUMIFS(AssessedValuation[100% Ag Building],AssessedValuation[Dist],$C212:$E212,AssessedValuation[Tif_NonTIF],$A$4))</f>
        <v>0</v>
      </c>
      <c r="K212" s="8">
        <f>SUMPRODUCT(SUMIFS(AssessedValuation[100% Commercial],AssessedValuation[Dist],$C212:$E212,AssessedValuation[Tif_NonTIF],$A$4))</f>
        <v>0</v>
      </c>
      <c r="L212" s="8">
        <f>SUMPRODUCT(SUMIFS(AssessedValuation[100% Industrial],AssessedValuation[Dist],$C212:$E212,AssessedValuation[Tif_NonTIF],$A$4))</f>
        <v>0</v>
      </c>
      <c r="M212" s="8">
        <f>SUMPRODUCT(SUMIFS(AssessedValuation[100% Reserved],AssessedValuation[Dist],$C212:$E212,AssessedValuation[Tif_NonTIF],$A$4))</f>
        <v>0</v>
      </c>
      <c r="N212" s="8">
        <f>SUMPRODUCT(SUMIFS(AssessedValuation[100% Reserved3],AssessedValuation[Dist],$C212,AssessedValuation[Tif_NonTIF],$A$4))</f>
        <v>0</v>
      </c>
      <c r="O212" s="8">
        <f>SUMPRODUCT(SUMIFS(AssessedValuation[100% Railroads],AssessedValuation[Dist],$C212:$E212,AssessedValuation[Tif_NonTIF],$A$4))</f>
        <v>0</v>
      </c>
      <c r="P212" s="8">
        <f>SUMPRODUCT(SUMIFS(AssessedValuation[100% Utilities],AssessedValuation[Dist],$C212:$E212,AssessedValuation[Tif_NonTIF],$A$4))</f>
        <v>0</v>
      </c>
      <c r="Q212" s="8">
        <f>SUMPRODUCT(SUMIFS(AssessedValuation[100% Other],AssessedValuation[Dist],$C212:$E212,AssessedValuation[Tif_NonTIF],$A$4))</f>
        <v>0</v>
      </c>
      <c r="R212" s="8">
        <f>SUMPRODUCT(SUMIFS(AssessedValuation[100% Gross],AssessedValuation[Dist],$C212:$E212,AssessedValuation[Tif_NonTIF],$A$4))</f>
        <v>0</v>
      </c>
      <c r="S212" s="8">
        <f>SUMPRODUCT(SUMIFS(AssessedValuation[100% Military Exempt],AssessedValuation[Dist],$C212:$E212,AssessedValuation[Tif_NonTIF],$A$4))</f>
        <v>0</v>
      </c>
      <c r="T212" s="8">
        <f>SUMPRODUCT(SUMIFS(AssessedValuation[100% Net],AssessedValuation[Dist],$C212:$E212,AssessedValuation[Tif_NonTIF],$A$4))</f>
        <v>0</v>
      </c>
      <c r="U212" s="8">
        <f>SUMPRODUCT(SUMIFS(AssessedValuation[100% Gas &amp; Elec Utilities],AssessedValuation[Dist],$C212:$E212,AssessedValuation[Tif_NonTIF],$A$4))</f>
        <v>0</v>
      </c>
      <c r="V212" s="8">
        <f t="shared" si="3"/>
        <v>0</v>
      </c>
    </row>
    <row r="213" spans="1:22" x14ac:dyDescent="0.25">
      <c r="A213">
        <f>'Assessed Non-TIF_Combined'!A213</f>
        <v>2024</v>
      </c>
      <c r="B213" t="str">
        <f>'Assessed Non-TIF_Combined'!B213</f>
        <v>10</v>
      </c>
      <c r="C213" t="str">
        <f>'Assessed Non-TIF_Combined'!C213</f>
        <v>4777</v>
      </c>
      <c r="D213" t="str">
        <f>'Assessed Non-TIF_Combined'!D213</f>
        <v/>
      </c>
      <c r="E213" t="str">
        <f>'Assessed Non-TIF_Combined'!E213</f>
        <v/>
      </c>
      <c r="F213" t="str">
        <f>'Assessed Non-TIF_Combined'!F213</f>
        <v>4777</v>
      </c>
      <c r="G213" t="str">
        <f>'Assessed Non-TIF_Combined'!G213</f>
        <v>North Linn</v>
      </c>
      <c r="H213" s="8">
        <f>SUMPRODUCT(SUMIFS(AssessedValuation[100% Residential],AssessedValuation[Dist],$C213:$E213,AssessedValuation[Tif_NonTIF],$A$4))</f>
        <v>0</v>
      </c>
      <c r="I213" s="8">
        <f>SUMPRODUCT(SUMIFS(AssessedValuation[100% Ag Land],AssessedValuation[Dist],$C213:$E213,AssessedValuation[Tif_NonTIF],$A$4))</f>
        <v>0</v>
      </c>
      <c r="J213" s="8">
        <f>SUMPRODUCT(SUMIFS(AssessedValuation[100% Ag Building],AssessedValuation[Dist],$C213:$E213,AssessedValuation[Tif_NonTIF],$A$4))</f>
        <v>0</v>
      </c>
      <c r="K213" s="8">
        <f>SUMPRODUCT(SUMIFS(AssessedValuation[100% Commercial],AssessedValuation[Dist],$C213:$E213,AssessedValuation[Tif_NonTIF],$A$4))</f>
        <v>0</v>
      </c>
      <c r="L213" s="8">
        <f>SUMPRODUCT(SUMIFS(AssessedValuation[100% Industrial],AssessedValuation[Dist],$C213:$E213,AssessedValuation[Tif_NonTIF],$A$4))</f>
        <v>0</v>
      </c>
      <c r="M213" s="8">
        <f>SUMPRODUCT(SUMIFS(AssessedValuation[100% Reserved],AssessedValuation[Dist],$C213:$E213,AssessedValuation[Tif_NonTIF],$A$4))</f>
        <v>0</v>
      </c>
      <c r="N213" s="8">
        <f>SUMPRODUCT(SUMIFS(AssessedValuation[100% Reserved3],AssessedValuation[Dist],$C213,AssessedValuation[Tif_NonTIF],$A$4))</f>
        <v>0</v>
      </c>
      <c r="O213" s="8">
        <f>SUMPRODUCT(SUMIFS(AssessedValuation[100% Railroads],AssessedValuation[Dist],$C213:$E213,AssessedValuation[Tif_NonTIF],$A$4))</f>
        <v>0</v>
      </c>
      <c r="P213" s="8">
        <f>SUMPRODUCT(SUMIFS(AssessedValuation[100% Utilities],AssessedValuation[Dist],$C213:$E213,AssessedValuation[Tif_NonTIF],$A$4))</f>
        <v>0</v>
      </c>
      <c r="Q213" s="8">
        <f>SUMPRODUCT(SUMIFS(AssessedValuation[100% Other],AssessedValuation[Dist],$C213:$E213,AssessedValuation[Tif_NonTIF],$A$4))</f>
        <v>0</v>
      </c>
      <c r="R213" s="8">
        <f>SUMPRODUCT(SUMIFS(AssessedValuation[100% Gross],AssessedValuation[Dist],$C213:$E213,AssessedValuation[Tif_NonTIF],$A$4))</f>
        <v>0</v>
      </c>
      <c r="S213" s="8">
        <f>SUMPRODUCT(SUMIFS(AssessedValuation[100% Military Exempt],AssessedValuation[Dist],$C213:$E213,AssessedValuation[Tif_NonTIF],$A$4))</f>
        <v>0</v>
      </c>
      <c r="T213" s="8">
        <f>SUMPRODUCT(SUMIFS(AssessedValuation[100% Net],AssessedValuation[Dist],$C213:$E213,AssessedValuation[Tif_NonTIF],$A$4))</f>
        <v>0</v>
      </c>
      <c r="U213" s="8">
        <f>SUMPRODUCT(SUMIFS(AssessedValuation[100% Gas &amp; Elec Utilities],AssessedValuation[Dist],$C213:$E213,AssessedValuation[Tif_NonTIF],$A$4))</f>
        <v>0</v>
      </c>
      <c r="V213" s="8">
        <f t="shared" si="3"/>
        <v>0</v>
      </c>
    </row>
    <row r="214" spans="1:22" x14ac:dyDescent="0.25">
      <c r="A214">
        <f>'Assessed Non-TIF_Combined'!A214</f>
        <v>2024</v>
      </c>
      <c r="B214" t="str">
        <f>'Assessed Non-TIF_Combined'!B214</f>
        <v>15</v>
      </c>
      <c r="C214" t="str">
        <f>'Assessed Non-TIF_Combined'!C214</f>
        <v>4776</v>
      </c>
      <c r="D214" t="str">
        <f>'Assessed Non-TIF_Combined'!D214</f>
        <v/>
      </c>
      <c r="E214" t="str">
        <f>'Assessed Non-TIF_Combined'!E214</f>
        <v/>
      </c>
      <c r="F214" t="str">
        <f>'Assessed Non-TIF_Combined'!F214</f>
        <v>4776</v>
      </c>
      <c r="G214" t="str">
        <f>'Assessed Non-TIF_Combined'!G214</f>
        <v>North Mahaska</v>
      </c>
      <c r="H214" s="8">
        <f>SUMPRODUCT(SUMIFS(AssessedValuation[100% Residential],AssessedValuation[Dist],$C214:$E214,AssessedValuation[Tif_NonTIF],$A$4))</f>
        <v>0</v>
      </c>
      <c r="I214" s="8">
        <f>SUMPRODUCT(SUMIFS(AssessedValuation[100% Ag Land],AssessedValuation[Dist],$C214:$E214,AssessedValuation[Tif_NonTIF],$A$4))</f>
        <v>0</v>
      </c>
      <c r="J214" s="8">
        <f>SUMPRODUCT(SUMIFS(AssessedValuation[100% Ag Building],AssessedValuation[Dist],$C214:$E214,AssessedValuation[Tif_NonTIF],$A$4))</f>
        <v>0</v>
      </c>
      <c r="K214" s="8">
        <f>SUMPRODUCT(SUMIFS(AssessedValuation[100% Commercial],AssessedValuation[Dist],$C214:$E214,AssessedValuation[Tif_NonTIF],$A$4))</f>
        <v>0</v>
      </c>
      <c r="L214" s="8">
        <f>SUMPRODUCT(SUMIFS(AssessedValuation[100% Industrial],AssessedValuation[Dist],$C214:$E214,AssessedValuation[Tif_NonTIF],$A$4))</f>
        <v>47563363</v>
      </c>
      <c r="M214" s="8">
        <f>SUMPRODUCT(SUMIFS(AssessedValuation[100% Reserved],AssessedValuation[Dist],$C214:$E214,AssessedValuation[Tif_NonTIF],$A$4))</f>
        <v>0</v>
      </c>
      <c r="N214" s="8">
        <f>SUMPRODUCT(SUMIFS(AssessedValuation[100% Reserved3],AssessedValuation[Dist],$C214,AssessedValuation[Tif_NonTIF],$A$4))</f>
        <v>0</v>
      </c>
      <c r="O214" s="8">
        <f>SUMPRODUCT(SUMIFS(AssessedValuation[100% Railroads],AssessedValuation[Dist],$C214:$E214,AssessedValuation[Tif_NonTIF],$A$4))</f>
        <v>0</v>
      </c>
      <c r="P214" s="8">
        <f>SUMPRODUCT(SUMIFS(AssessedValuation[100% Utilities],AssessedValuation[Dist],$C214:$E214,AssessedValuation[Tif_NonTIF],$A$4))</f>
        <v>0</v>
      </c>
      <c r="Q214" s="8">
        <f>SUMPRODUCT(SUMIFS(AssessedValuation[100% Other],AssessedValuation[Dist],$C214:$E214,AssessedValuation[Tif_NonTIF],$A$4))</f>
        <v>0</v>
      </c>
      <c r="R214" s="8">
        <f>SUMPRODUCT(SUMIFS(AssessedValuation[100% Gross],AssessedValuation[Dist],$C214:$E214,AssessedValuation[Tif_NonTIF],$A$4))</f>
        <v>47563363</v>
      </c>
      <c r="S214" s="8">
        <f>SUMPRODUCT(SUMIFS(AssessedValuation[100% Military Exempt],AssessedValuation[Dist],$C214:$E214,AssessedValuation[Tif_NonTIF],$A$4))</f>
        <v>0</v>
      </c>
      <c r="T214" s="8">
        <f>SUMPRODUCT(SUMIFS(AssessedValuation[100% Net],AssessedValuation[Dist],$C214:$E214,AssessedValuation[Tif_NonTIF],$A$4))</f>
        <v>47563363</v>
      </c>
      <c r="U214" s="8">
        <f>SUMPRODUCT(SUMIFS(AssessedValuation[100% Gas &amp; Elec Utilities],AssessedValuation[Dist],$C214:$E214,AssessedValuation[Tif_NonTIF],$A$4))</f>
        <v>0</v>
      </c>
      <c r="V214" s="8">
        <f t="shared" si="3"/>
        <v>47563363</v>
      </c>
    </row>
    <row r="215" spans="1:22" x14ac:dyDescent="0.25">
      <c r="A215">
        <f>'Assessed Non-TIF_Combined'!A215</f>
        <v>2024</v>
      </c>
      <c r="B215" t="str">
        <f>'Assessed Non-TIF_Combined'!B215</f>
        <v>11</v>
      </c>
      <c r="C215" t="str">
        <f>'Assessed Non-TIF_Combined'!C215</f>
        <v>4779</v>
      </c>
      <c r="D215" t="str">
        <f>'Assessed Non-TIF_Combined'!D215</f>
        <v/>
      </c>
      <c r="E215" t="str">
        <f>'Assessed Non-TIF_Combined'!E215</f>
        <v/>
      </c>
      <c r="F215" t="str">
        <f>'Assessed Non-TIF_Combined'!F215</f>
        <v>4779</v>
      </c>
      <c r="G215" t="str">
        <f>'Assessed Non-TIF_Combined'!G215</f>
        <v>North Polk</v>
      </c>
      <c r="H215" s="8">
        <f>SUMPRODUCT(SUMIFS(AssessedValuation[100% Residential],AssessedValuation[Dist],$C215:$E215,AssessedValuation[Tif_NonTIF],$A$4))</f>
        <v>73200248</v>
      </c>
      <c r="I215" s="8">
        <f>SUMPRODUCT(SUMIFS(AssessedValuation[100% Ag Land],AssessedValuation[Dist],$C215:$E215,AssessedValuation[Tif_NonTIF],$A$4))</f>
        <v>0</v>
      </c>
      <c r="J215" s="8">
        <f>SUMPRODUCT(SUMIFS(AssessedValuation[100% Ag Building],AssessedValuation[Dist],$C215:$E215,AssessedValuation[Tif_NonTIF],$A$4))</f>
        <v>0</v>
      </c>
      <c r="K215" s="8">
        <f>SUMPRODUCT(SUMIFS(AssessedValuation[100% Commercial],AssessedValuation[Dist],$C215:$E215,AssessedValuation[Tif_NonTIF],$A$4))</f>
        <v>6963081</v>
      </c>
      <c r="L215" s="8">
        <f>SUMPRODUCT(SUMIFS(AssessedValuation[100% Industrial],AssessedValuation[Dist],$C215:$E215,AssessedValuation[Tif_NonTIF],$A$4))</f>
        <v>354586</v>
      </c>
      <c r="M215" s="8">
        <f>SUMPRODUCT(SUMIFS(AssessedValuation[100% Reserved],AssessedValuation[Dist],$C215:$E215,AssessedValuation[Tif_NonTIF],$A$4))</f>
        <v>0</v>
      </c>
      <c r="N215" s="8">
        <f>SUMPRODUCT(SUMIFS(AssessedValuation[100% Reserved3],AssessedValuation[Dist],$C215,AssessedValuation[Tif_NonTIF],$A$4))</f>
        <v>0</v>
      </c>
      <c r="O215" s="8">
        <f>SUMPRODUCT(SUMIFS(AssessedValuation[100% Railroads],AssessedValuation[Dist],$C215:$E215,AssessedValuation[Tif_NonTIF],$A$4))</f>
        <v>0</v>
      </c>
      <c r="P215" s="8">
        <f>SUMPRODUCT(SUMIFS(AssessedValuation[100% Utilities],AssessedValuation[Dist],$C215:$E215,AssessedValuation[Tif_NonTIF],$A$4))</f>
        <v>0</v>
      </c>
      <c r="Q215" s="8">
        <f>SUMPRODUCT(SUMIFS(AssessedValuation[100% Other],AssessedValuation[Dist],$C215:$E215,AssessedValuation[Tif_NonTIF],$A$4))</f>
        <v>0</v>
      </c>
      <c r="R215" s="8">
        <f>SUMPRODUCT(SUMIFS(AssessedValuation[100% Gross],AssessedValuation[Dist],$C215:$E215,AssessedValuation[Tif_NonTIF],$A$4))</f>
        <v>80517915</v>
      </c>
      <c r="S215" s="8">
        <f>SUMPRODUCT(SUMIFS(AssessedValuation[100% Military Exempt],AssessedValuation[Dist],$C215:$E215,AssessedValuation[Tif_NonTIF],$A$4))</f>
        <v>7408</v>
      </c>
      <c r="T215" s="8">
        <f>SUMPRODUCT(SUMIFS(AssessedValuation[100% Net],AssessedValuation[Dist],$C215:$E215,AssessedValuation[Tif_NonTIF],$A$4))</f>
        <v>80510507</v>
      </c>
      <c r="U215" s="8">
        <f>SUMPRODUCT(SUMIFS(AssessedValuation[100% Gas &amp; Elec Utilities],AssessedValuation[Dist],$C215:$E215,AssessedValuation[Tif_NonTIF],$A$4))</f>
        <v>0</v>
      </c>
      <c r="V215" s="8">
        <f t="shared" si="3"/>
        <v>80510507</v>
      </c>
    </row>
    <row r="216" spans="1:22" x14ac:dyDescent="0.25">
      <c r="A216">
        <f>'Assessed Non-TIF_Combined'!A216</f>
        <v>2024</v>
      </c>
      <c r="B216" t="str">
        <f>'Assessed Non-TIF_Combined'!B216</f>
        <v>09</v>
      </c>
      <c r="C216" t="str">
        <f>'Assessed Non-TIF_Combined'!C216</f>
        <v>4784</v>
      </c>
      <c r="D216" t="str">
        <f>'Assessed Non-TIF_Combined'!D216</f>
        <v/>
      </c>
      <c r="E216" t="str">
        <f>'Assessed Non-TIF_Combined'!E216</f>
        <v/>
      </c>
      <c r="F216" t="str">
        <f>'Assessed Non-TIF_Combined'!F216</f>
        <v>4784</v>
      </c>
      <c r="G216" t="str">
        <f>'Assessed Non-TIF_Combined'!G216</f>
        <v>North Scott</v>
      </c>
      <c r="H216" s="8">
        <f>SUMPRODUCT(SUMIFS(AssessedValuation[100% Residential],AssessedValuation[Dist],$C216:$E216,AssessedValuation[Tif_NonTIF],$A$4))</f>
        <v>28696997</v>
      </c>
      <c r="I216" s="8">
        <f>SUMPRODUCT(SUMIFS(AssessedValuation[100% Ag Land],AssessedValuation[Dist],$C216:$E216,AssessedValuation[Tif_NonTIF],$A$4))</f>
        <v>0</v>
      </c>
      <c r="J216" s="8">
        <f>SUMPRODUCT(SUMIFS(AssessedValuation[100% Ag Building],AssessedValuation[Dist],$C216:$E216,AssessedValuation[Tif_NonTIF],$A$4))</f>
        <v>0</v>
      </c>
      <c r="K216" s="8">
        <f>SUMPRODUCT(SUMIFS(AssessedValuation[100% Commercial],AssessedValuation[Dist],$C216:$E216,AssessedValuation[Tif_NonTIF],$A$4))</f>
        <v>34322462</v>
      </c>
      <c r="L216" s="8">
        <f>SUMPRODUCT(SUMIFS(AssessedValuation[100% Industrial],AssessedValuation[Dist],$C216:$E216,AssessedValuation[Tif_NonTIF],$A$4))</f>
        <v>74370258</v>
      </c>
      <c r="M216" s="8">
        <f>SUMPRODUCT(SUMIFS(AssessedValuation[100% Reserved],AssessedValuation[Dist],$C216:$E216,AssessedValuation[Tif_NonTIF],$A$4))</f>
        <v>0</v>
      </c>
      <c r="N216" s="8">
        <f>SUMPRODUCT(SUMIFS(AssessedValuation[100% Reserved3],AssessedValuation[Dist],$C216,AssessedValuation[Tif_NonTIF],$A$4))</f>
        <v>0</v>
      </c>
      <c r="O216" s="8">
        <f>SUMPRODUCT(SUMIFS(AssessedValuation[100% Railroads],AssessedValuation[Dist],$C216:$E216,AssessedValuation[Tif_NonTIF],$A$4))</f>
        <v>0</v>
      </c>
      <c r="P216" s="8">
        <f>SUMPRODUCT(SUMIFS(AssessedValuation[100% Utilities],AssessedValuation[Dist],$C216:$E216,AssessedValuation[Tif_NonTIF],$A$4))</f>
        <v>0</v>
      </c>
      <c r="Q216" s="8">
        <f>SUMPRODUCT(SUMIFS(AssessedValuation[100% Other],AssessedValuation[Dist],$C216:$E216,AssessedValuation[Tif_NonTIF],$A$4))</f>
        <v>0</v>
      </c>
      <c r="R216" s="8">
        <f>SUMPRODUCT(SUMIFS(AssessedValuation[100% Gross],AssessedValuation[Dist],$C216:$E216,AssessedValuation[Tif_NonTIF],$A$4))</f>
        <v>137389717</v>
      </c>
      <c r="S216" s="8">
        <f>SUMPRODUCT(SUMIFS(AssessedValuation[100% Military Exempt],AssessedValuation[Dist],$C216:$E216,AssessedValuation[Tif_NonTIF],$A$4))</f>
        <v>0</v>
      </c>
      <c r="T216" s="8">
        <f>SUMPRODUCT(SUMIFS(AssessedValuation[100% Net],AssessedValuation[Dist],$C216:$E216,AssessedValuation[Tif_NonTIF],$A$4))</f>
        <v>137389717</v>
      </c>
      <c r="U216" s="8">
        <f>SUMPRODUCT(SUMIFS(AssessedValuation[100% Gas &amp; Elec Utilities],AssessedValuation[Dist],$C216:$E216,AssessedValuation[Tif_NonTIF],$A$4))</f>
        <v>0</v>
      </c>
      <c r="V216" s="8">
        <f t="shared" si="3"/>
        <v>137389717</v>
      </c>
    </row>
    <row r="217" spans="1:22" x14ac:dyDescent="0.25">
      <c r="A217">
        <f>'Assessed Non-TIF_Combined'!A217</f>
        <v>2024</v>
      </c>
      <c r="B217" t="str">
        <f>'Assessed Non-TIF_Combined'!B217</f>
        <v>07</v>
      </c>
      <c r="C217" t="str">
        <f>'Assessed Non-TIF_Combined'!C217</f>
        <v>4785</v>
      </c>
      <c r="D217" t="str">
        <f>'Assessed Non-TIF_Combined'!D217</f>
        <v/>
      </c>
      <c r="E217" t="str">
        <f>'Assessed Non-TIF_Combined'!E217</f>
        <v/>
      </c>
      <c r="F217" t="str">
        <f>'Assessed Non-TIF_Combined'!F217</f>
        <v>4785</v>
      </c>
      <c r="G217" t="str">
        <f>'Assessed Non-TIF_Combined'!G217</f>
        <v>North Tama</v>
      </c>
      <c r="H217" s="8">
        <f>SUMPRODUCT(SUMIFS(AssessedValuation[100% Residential],AssessedValuation[Dist],$C217:$E217,AssessedValuation[Tif_NonTIF],$A$4))</f>
        <v>0</v>
      </c>
      <c r="I217" s="8">
        <f>SUMPRODUCT(SUMIFS(AssessedValuation[100% Ag Land],AssessedValuation[Dist],$C217:$E217,AssessedValuation[Tif_NonTIF],$A$4))</f>
        <v>0</v>
      </c>
      <c r="J217" s="8">
        <f>SUMPRODUCT(SUMIFS(AssessedValuation[100% Ag Building],AssessedValuation[Dist],$C217:$E217,AssessedValuation[Tif_NonTIF],$A$4))</f>
        <v>0</v>
      </c>
      <c r="K217" s="8">
        <f>SUMPRODUCT(SUMIFS(AssessedValuation[100% Commercial],AssessedValuation[Dist],$C217:$E217,AssessedValuation[Tif_NonTIF],$A$4))</f>
        <v>0</v>
      </c>
      <c r="L217" s="8">
        <f>SUMPRODUCT(SUMIFS(AssessedValuation[100% Industrial],AssessedValuation[Dist],$C217:$E217,AssessedValuation[Tif_NonTIF],$A$4))</f>
        <v>0</v>
      </c>
      <c r="M217" s="8">
        <f>SUMPRODUCT(SUMIFS(AssessedValuation[100% Reserved],AssessedValuation[Dist],$C217:$E217,AssessedValuation[Tif_NonTIF],$A$4))</f>
        <v>0</v>
      </c>
      <c r="N217" s="8">
        <f>SUMPRODUCT(SUMIFS(AssessedValuation[100% Reserved3],AssessedValuation[Dist],$C217,AssessedValuation[Tif_NonTIF],$A$4))</f>
        <v>0</v>
      </c>
      <c r="O217" s="8">
        <f>SUMPRODUCT(SUMIFS(AssessedValuation[100% Railroads],AssessedValuation[Dist],$C217:$E217,AssessedValuation[Tif_NonTIF],$A$4))</f>
        <v>0</v>
      </c>
      <c r="P217" s="8">
        <f>SUMPRODUCT(SUMIFS(AssessedValuation[100% Utilities],AssessedValuation[Dist],$C217:$E217,AssessedValuation[Tif_NonTIF],$A$4))</f>
        <v>0</v>
      </c>
      <c r="Q217" s="8">
        <f>SUMPRODUCT(SUMIFS(AssessedValuation[100% Other],AssessedValuation[Dist],$C217:$E217,AssessedValuation[Tif_NonTIF],$A$4))</f>
        <v>0</v>
      </c>
      <c r="R217" s="8">
        <f>SUMPRODUCT(SUMIFS(AssessedValuation[100% Gross],AssessedValuation[Dist],$C217:$E217,AssessedValuation[Tif_NonTIF],$A$4))</f>
        <v>0</v>
      </c>
      <c r="S217" s="8">
        <f>SUMPRODUCT(SUMIFS(AssessedValuation[100% Military Exempt],AssessedValuation[Dist],$C217:$E217,AssessedValuation[Tif_NonTIF],$A$4))</f>
        <v>0</v>
      </c>
      <c r="T217" s="8">
        <f>SUMPRODUCT(SUMIFS(AssessedValuation[100% Net],AssessedValuation[Dist],$C217:$E217,AssessedValuation[Tif_NonTIF],$A$4))</f>
        <v>0</v>
      </c>
      <c r="U217" s="8">
        <f>SUMPRODUCT(SUMIFS(AssessedValuation[100% Gas &amp; Elec Utilities],AssessedValuation[Dist],$C217:$E217,AssessedValuation[Tif_NonTIF],$A$4))</f>
        <v>0</v>
      </c>
      <c r="V217" s="8">
        <f t="shared" si="3"/>
        <v>0</v>
      </c>
    </row>
    <row r="218" spans="1:22" x14ac:dyDescent="0.25">
      <c r="A218">
        <f>'Assessed Non-TIF_Combined'!A218</f>
        <v>2024</v>
      </c>
      <c r="B218" t="str">
        <f>'Assessed Non-TIF_Combined'!B218</f>
        <v>05</v>
      </c>
      <c r="C218" t="str">
        <f>'Assessed Non-TIF_Combined'!C218</f>
        <v>0333</v>
      </c>
      <c r="D218" t="str">
        <f>'Assessed Non-TIF_Combined'!D218</f>
        <v/>
      </c>
      <c r="E218" t="str">
        <f>'Assessed Non-TIF_Combined'!E218</f>
        <v/>
      </c>
      <c r="F218" t="str">
        <f>'Assessed Non-TIF_Combined'!F218</f>
        <v>0333</v>
      </c>
      <c r="G218" t="str">
        <f>'Assessed Non-TIF_Combined'!G218</f>
        <v>North Union</v>
      </c>
      <c r="H218" s="8">
        <f>SUMPRODUCT(SUMIFS(AssessedValuation[100% Residential],AssessedValuation[Dist],$C218:$E218,AssessedValuation[Tif_NonTIF],$A$4))</f>
        <v>0</v>
      </c>
      <c r="I218" s="8">
        <f>SUMPRODUCT(SUMIFS(AssessedValuation[100% Ag Land],AssessedValuation[Dist],$C218:$E218,AssessedValuation[Tif_NonTIF],$A$4))</f>
        <v>0</v>
      </c>
      <c r="J218" s="8">
        <f>SUMPRODUCT(SUMIFS(AssessedValuation[100% Ag Building],AssessedValuation[Dist],$C218:$E218,AssessedValuation[Tif_NonTIF],$A$4))</f>
        <v>0</v>
      </c>
      <c r="K218" s="8">
        <f>SUMPRODUCT(SUMIFS(AssessedValuation[100% Commercial],AssessedValuation[Dist],$C218:$E218,AssessedValuation[Tif_NonTIF],$A$4))</f>
        <v>0</v>
      </c>
      <c r="L218" s="8">
        <f>SUMPRODUCT(SUMIFS(AssessedValuation[100% Industrial],AssessedValuation[Dist],$C218:$E218,AssessedValuation[Tif_NonTIF],$A$4))</f>
        <v>20046780</v>
      </c>
      <c r="M218" s="8">
        <f>SUMPRODUCT(SUMIFS(AssessedValuation[100% Reserved],AssessedValuation[Dist],$C218:$E218,AssessedValuation[Tif_NonTIF],$A$4))</f>
        <v>0</v>
      </c>
      <c r="N218" s="8">
        <f>SUMPRODUCT(SUMIFS(AssessedValuation[100% Reserved3],AssessedValuation[Dist],$C218,AssessedValuation[Tif_NonTIF],$A$4))</f>
        <v>0</v>
      </c>
      <c r="O218" s="8">
        <f>SUMPRODUCT(SUMIFS(AssessedValuation[100% Railroads],AssessedValuation[Dist],$C218:$E218,AssessedValuation[Tif_NonTIF],$A$4))</f>
        <v>0</v>
      </c>
      <c r="P218" s="8">
        <f>SUMPRODUCT(SUMIFS(AssessedValuation[100% Utilities],AssessedValuation[Dist],$C218:$E218,AssessedValuation[Tif_NonTIF],$A$4))</f>
        <v>0</v>
      </c>
      <c r="Q218" s="8">
        <f>SUMPRODUCT(SUMIFS(AssessedValuation[100% Other],AssessedValuation[Dist],$C218:$E218,AssessedValuation[Tif_NonTIF],$A$4))</f>
        <v>0</v>
      </c>
      <c r="R218" s="8">
        <f>SUMPRODUCT(SUMIFS(AssessedValuation[100% Gross],AssessedValuation[Dist],$C218:$E218,AssessedValuation[Tif_NonTIF],$A$4))</f>
        <v>20046780</v>
      </c>
      <c r="S218" s="8">
        <f>SUMPRODUCT(SUMIFS(AssessedValuation[100% Military Exempt],AssessedValuation[Dist],$C218:$E218,AssessedValuation[Tif_NonTIF],$A$4))</f>
        <v>0</v>
      </c>
      <c r="T218" s="8">
        <f>SUMPRODUCT(SUMIFS(AssessedValuation[100% Net],AssessedValuation[Dist],$C218:$E218,AssessedValuation[Tif_NonTIF],$A$4))</f>
        <v>20046780</v>
      </c>
      <c r="U218" s="8">
        <f>SUMPRODUCT(SUMIFS(AssessedValuation[100% Gas &amp; Elec Utilities],AssessedValuation[Dist],$C218:$E218,AssessedValuation[Tif_NonTIF],$A$4))</f>
        <v>0</v>
      </c>
      <c r="V218" s="8">
        <f t="shared" si="3"/>
        <v>20046780</v>
      </c>
    </row>
    <row r="219" spans="1:22" x14ac:dyDescent="0.25">
      <c r="A219">
        <f>'Assessed Non-TIF_Combined'!A219</f>
        <v>2024</v>
      </c>
      <c r="B219" t="str">
        <f>'Assessed Non-TIF_Combined'!B219</f>
        <v>09</v>
      </c>
      <c r="C219" t="str">
        <f>'Assessed Non-TIF_Combined'!C219</f>
        <v>4773</v>
      </c>
      <c r="D219" t="str">
        <f>'Assessed Non-TIF_Combined'!D219</f>
        <v/>
      </c>
      <c r="E219" t="str">
        <f>'Assessed Non-TIF_Combined'!E219</f>
        <v/>
      </c>
      <c r="F219" t="str">
        <f>'Assessed Non-TIF_Combined'!F219</f>
        <v>4773</v>
      </c>
      <c r="G219" t="str">
        <f>'Assessed Non-TIF_Combined'!G219</f>
        <v>Northeast</v>
      </c>
      <c r="H219" s="8">
        <f>SUMPRODUCT(SUMIFS(AssessedValuation[100% Residential],AssessedValuation[Dist],$C219:$E219,AssessedValuation[Tif_NonTIF],$A$4))</f>
        <v>0</v>
      </c>
      <c r="I219" s="8">
        <f>SUMPRODUCT(SUMIFS(AssessedValuation[100% Ag Land],AssessedValuation[Dist],$C219:$E219,AssessedValuation[Tif_NonTIF],$A$4))</f>
        <v>0</v>
      </c>
      <c r="J219" s="8">
        <f>SUMPRODUCT(SUMIFS(AssessedValuation[100% Ag Building],AssessedValuation[Dist],$C219:$E219,AssessedValuation[Tif_NonTIF],$A$4))</f>
        <v>0</v>
      </c>
      <c r="K219" s="8">
        <f>SUMPRODUCT(SUMIFS(AssessedValuation[100% Commercial],AssessedValuation[Dist],$C219:$E219,AssessedValuation[Tif_NonTIF],$A$4))</f>
        <v>0</v>
      </c>
      <c r="L219" s="8">
        <f>SUMPRODUCT(SUMIFS(AssessedValuation[100% Industrial],AssessedValuation[Dist],$C219:$E219,AssessedValuation[Tif_NonTIF],$A$4))</f>
        <v>0</v>
      </c>
      <c r="M219" s="8">
        <f>SUMPRODUCT(SUMIFS(AssessedValuation[100% Reserved],AssessedValuation[Dist],$C219:$E219,AssessedValuation[Tif_NonTIF],$A$4))</f>
        <v>0</v>
      </c>
      <c r="N219" s="8">
        <f>SUMPRODUCT(SUMIFS(AssessedValuation[100% Reserved3],AssessedValuation[Dist],$C219,AssessedValuation[Tif_NonTIF],$A$4))</f>
        <v>0</v>
      </c>
      <c r="O219" s="8">
        <f>SUMPRODUCT(SUMIFS(AssessedValuation[100% Railroads],AssessedValuation[Dist],$C219:$E219,AssessedValuation[Tif_NonTIF],$A$4))</f>
        <v>0</v>
      </c>
      <c r="P219" s="8">
        <f>SUMPRODUCT(SUMIFS(AssessedValuation[100% Utilities],AssessedValuation[Dist],$C219:$E219,AssessedValuation[Tif_NonTIF],$A$4))</f>
        <v>0</v>
      </c>
      <c r="Q219" s="8">
        <f>SUMPRODUCT(SUMIFS(AssessedValuation[100% Other],AssessedValuation[Dist],$C219:$E219,AssessedValuation[Tif_NonTIF],$A$4))</f>
        <v>0</v>
      </c>
      <c r="R219" s="8">
        <f>SUMPRODUCT(SUMIFS(AssessedValuation[100% Gross],AssessedValuation[Dist],$C219:$E219,AssessedValuation[Tif_NonTIF],$A$4))</f>
        <v>0</v>
      </c>
      <c r="S219" s="8">
        <f>SUMPRODUCT(SUMIFS(AssessedValuation[100% Military Exempt],AssessedValuation[Dist],$C219:$E219,AssessedValuation[Tif_NonTIF],$A$4))</f>
        <v>0</v>
      </c>
      <c r="T219" s="8">
        <f>SUMPRODUCT(SUMIFS(AssessedValuation[100% Net],AssessedValuation[Dist],$C219:$E219,AssessedValuation[Tif_NonTIF],$A$4))</f>
        <v>0</v>
      </c>
      <c r="U219" s="8">
        <f>SUMPRODUCT(SUMIFS(AssessedValuation[100% Gas &amp; Elec Utilities],AssessedValuation[Dist],$C219:$E219,AssessedValuation[Tif_NonTIF],$A$4))</f>
        <v>0</v>
      </c>
      <c r="V219" s="8">
        <f t="shared" si="3"/>
        <v>0</v>
      </c>
    </row>
    <row r="220" spans="1:22" x14ac:dyDescent="0.25">
      <c r="A220">
        <f>'Assessed Non-TIF_Combined'!A220</f>
        <v>2024</v>
      </c>
      <c r="B220" t="str">
        <f>'Assessed Non-TIF_Combined'!B220</f>
        <v>07</v>
      </c>
      <c r="C220" t="str">
        <f>'Assessed Non-TIF_Combined'!C220</f>
        <v>4788</v>
      </c>
      <c r="D220" t="str">
        <f>'Assessed Non-TIF_Combined'!D220</f>
        <v/>
      </c>
      <c r="E220" t="str">
        <f>'Assessed Non-TIF_Combined'!E220</f>
        <v/>
      </c>
      <c r="F220" t="str">
        <f>'Assessed Non-TIF_Combined'!F220</f>
        <v>4788</v>
      </c>
      <c r="G220" t="str">
        <f>'Assessed Non-TIF_Combined'!G220</f>
        <v>Northwood-Kensett</v>
      </c>
      <c r="H220" s="8">
        <f>SUMPRODUCT(SUMIFS(AssessedValuation[100% Residential],AssessedValuation[Dist],$C220:$E220,AssessedValuation[Tif_NonTIF],$A$4))</f>
        <v>7977808</v>
      </c>
      <c r="I220" s="8">
        <f>SUMPRODUCT(SUMIFS(AssessedValuation[100% Ag Land],AssessedValuation[Dist],$C220:$E220,AssessedValuation[Tif_NonTIF],$A$4))</f>
        <v>33719</v>
      </c>
      <c r="J220" s="8">
        <f>SUMPRODUCT(SUMIFS(AssessedValuation[100% Ag Building],AssessedValuation[Dist],$C220:$E220,AssessedValuation[Tif_NonTIF],$A$4))</f>
        <v>2604</v>
      </c>
      <c r="K220" s="8">
        <f>SUMPRODUCT(SUMIFS(AssessedValuation[100% Commercial],AssessedValuation[Dist],$C220:$E220,AssessedValuation[Tif_NonTIF],$A$4))</f>
        <v>1508959</v>
      </c>
      <c r="L220" s="8">
        <f>SUMPRODUCT(SUMIFS(AssessedValuation[100% Industrial],AssessedValuation[Dist],$C220:$E220,AssessedValuation[Tif_NonTIF],$A$4))</f>
        <v>71257626</v>
      </c>
      <c r="M220" s="8">
        <f>SUMPRODUCT(SUMIFS(AssessedValuation[100% Reserved],AssessedValuation[Dist],$C220:$E220,AssessedValuation[Tif_NonTIF],$A$4))</f>
        <v>0</v>
      </c>
      <c r="N220" s="8">
        <f>SUMPRODUCT(SUMIFS(AssessedValuation[100% Reserved3],AssessedValuation[Dist],$C220,AssessedValuation[Tif_NonTIF],$A$4))</f>
        <v>0</v>
      </c>
      <c r="O220" s="8">
        <f>SUMPRODUCT(SUMIFS(AssessedValuation[100% Railroads],AssessedValuation[Dist],$C220:$E220,AssessedValuation[Tif_NonTIF],$A$4))</f>
        <v>0</v>
      </c>
      <c r="P220" s="8">
        <f>SUMPRODUCT(SUMIFS(AssessedValuation[100% Utilities],AssessedValuation[Dist],$C220:$E220,AssessedValuation[Tif_NonTIF],$A$4))</f>
        <v>0</v>
      </c>
      <c r="Q220" s="8">
        <f>SUMPRODUCT(SUMIFS(AssessedValuation[100% Other],AssessedValuation[Dist],$C220:$E220,AssessedValuation[Tif_NonTIF],$A$4))</f>
        <v>0</v>
      </c>
      <c r="R220" s="8">
        <f>SUMPRODUCT(SUMIFS(AssessedValuation[100% Gross],AssessedValuation[Dist],$C220:$E220,AssessedValuation[Tif_NonTIF],$A$4))</f>
        <v>80780716</v>
      </c>
      <c r="S220" s="8">
        <f>SUMPRODUCT(SUMIFS(AssessedValuation[100% Military Exempt],AssessedValuation[Dist],$C220:$E220,AssessedValuation[Tif_NonTIF],$A$4))</f>
        <v>0</v>
      </c>
      <c r="T220" s="8">
        <f>SUMPRODUCT(SUMIFS(AssessedValuation[100% Net],AssessedValuation[Dist],$C220:$E220,AssessedValuation[Tif_NonTIF],$A$4))</f>
        <v>80780716</v>
      </c>
      <c r="U220" s="8">
        <f>SUMPRODUCT(SUMIFS(AssessedValuation[100% Gas &amp; Elec Utilities],AssessedValuation[Dist],$C220:$E220,AssessedValuation[Tif_NonTIF],$A$4))</f>
        <v>0</v>
      </c>
      <c r="V220" s="8">
        <f t="shared" si="3"/>
        <v>80780716</v>
      </c>
    </row>
    <row r="221" spans="1:22" x14ac:dyDescent="0.25">
      <c r="A221">
        <f>'Assessed Non-TIF_Combined'!A221</f>
        <v>2024</v>
      </c>
      <c r="B221" t="str">
        <f>'Assessed Non-TIF_Combined'!B221</f>
        <v>11</v>
      </c>
      <c r="C221" t="str">
        <f>'Assessed Non-TIF_Combined'!C221</f>
        <v>4797</v>
      </c>
      <c r="D221" t="str">
        <f>'Assessed Non-TIF_Combined'!D221</f>
        <v/>
      </c>
      <c r="E221" t="str">
        <f>'Assessed Non-TIF_Combined'!E221</f>
        <v/>
      </c>
      <c r="F221" t="str">
        <f>'Assessed Non-TIF_Combined'!F221</f>
        <v>4797</v>
      </c>
      <c r="G221" t="str">
        <f>'Assessed Non-TIF_Combined'!G221</f>
        <v>Norwalk</v>
      </c>
      <c r="H221" s="8">
        <f>SUMPRODUCT(SUMIFS(AssessedValuation[100% Residential],AssessedValuation[Dist],$C221:$E221,AssessedValuation[Tif_NonTIF],$A$4))</f>
        <v>80102650</v>
      </c>
      <c r="I221" s="8">
        <f>SUMPRODUCT(SUMIFS(AssessedValuation[100% Ag Land],AssessedValuation[Dist],$C221:$E221,AssessedValuation[Tif_NonTIF],$A$4))</f>
        <v>387807</v>
      </c>
      <c r="J221" s="8">
        <f>SUMPRODUCT(SUMIFS(AssessedValuation[100% Ag Building],AssessedValuation[Dist],$C221:$E221,AssessedValuation[Tif_NonTIF],$A$4))</f>
        <v>7653</v>
      </c>
      <c r="K221" s="8">
        <f>SUMPRODUCT(SUMIFS(AssessedValuation[100% Commercial],AssessedValuation[Dist],$C221:$E221,AssessedValuation[Tif_NonTIF],$A$4))</f>
        <v>294600942</v>
      </c>
      <c r="L221" s="8">
        <f>SUMPRODUCT(SUMIFS(AssessedValuation[100% Industrial],AssessedValuation[Dist],$C221:$E221,AssessedValuation[Tif_NonTIF],$A$4))</f>
        <v>34760265</v>
      </c>
      <c r="M221" s="8">
        <f>SUMPRODUCT(SUMIFS(AssessedValuation[100% Reserved],AssessedValuation[Dist],$C221:$E221,AssessedValuation[Tif_NonTIF],$A$4))</f>
        <v>0</v>
      </c>
      <c r="N221" s="8">
        <f>SUMPRODUCT(SUMIFS(AssessedValuation[100% Reserved3],AssessedValuation[Dist],$C221,AssessedValuation[Tif_NonTIF],$A$4))</f>
        <v>0</v>
      </c>
      <c r="O221" s="8">
        <f>SUMPRODUCT(SUMIFS(AssessedValuation[100% Railroads],AssessedValuation[Dist],$C221:$E221,AssessedValuation[Tif_NonTIF],$A$4))</f>
        <v>0</v>
      </c>
      <c r="P221" s="8">
        <f>SUMPRODUCT(SUMIFS(AssessedValuation[100% Utilities],AssessedValuation[Dist],$C221:$E221,AssessedValuation[Tif_NonTIF],$A$4))</f>
        <v>0</v>
      </c>
      <c r="Q221" s="8">
        <f>SUMPRODUCT(SUMIFS(AssessedValuation[100% Other],AssessedValuation[Dist],$C221:$E221,AssessedValuation[Tif_NonTIF],$A$4))</f>
        <v>0</v>
      </c>
      <c r="R221" s="8">
        <f>SUMPRODUCT(SUMIFS(AssessedValuation[100% Gross],AssessedValuation[Dist],$C221:$E221,AssessedValuation[Tif_NonTIF],$A$4))</f>
        <v>409859317</v>
      </c>
      <c r="S221" s="8">
        <f>SUMPRODUCT(SUMIFS(AssessedValuation[100% Military Exempt],AssessedValuation[Dist],$C221:$E221,AssessedValuation[Tif_NonTIF],$A$4))</f>
        <v>15098</v>
      </c>
      <c r="T221" s="8">
        <f>SUMPRODUCT(SUMIFS(AssessedValuation[100% Net],AssessedValuation[Dist],$C221:$E221,AssessedValuation[Tif_NonTIF],$A$4))</f>
        <v>409844219</v>
      </c>
      <c r="U221" s="8">
        <f>SUMPRODUCT(SUMIFS(AssessedValuation[100% Gas &amp; Elec Utilities],AssessedValuation[Dist],$C221:$E221,AssessedValuation[Tif_NonTIF],$A$4))</f>
        <v>0</v>
      </c>
      <c r="V221" s="8">
        <f t="shared" si="3"/>
        <v>409844219</v>
      </c>
    </row>
    <row r="222" spans="1:22" x14ac:dyDescent="0.25">
      <c r="A222">
        <f>'Assessed Non-TIF_Combined'!A222</f>
        <v>2024</v>
      </c>
      <c r="B222" t="str">
        <f>'Assessed Non-TIF_Combined'!B222</f>
        <v>12</v>
      </c>
      <c r="C222" t="str">
        <f>'Assessed Non-TIF_Combined'!C222</f>
        <v>4860</v>
      </c>
      <c r="D222" t="str">
        <f>'Assessed Non-TIF_Combined'!D222</f>
        <v/>
      </c>
      <c r="E222" t="str">
        <f>'Assessed Non-TIF_Combined'!E222</f>
        <v/>
      </c>
      <c r="F222" t="str">
        <f>'Assessed Non-TIF_Combined'!F222</f>
        <v>4860</v>
      </c>
      <c r="G222" t="str">
        <f>'Assessed Non-TIF_Combined'!G222</f>
        <v>Odebolt Arthur Battle Creek Ida Grove</v>
      </c>
      <c r="H222" s="8">
        <f>SUMPRODUCT(SUMIFS(AssessedValuation[100% Residential],AssessedValuation[Dist],$C222:$E222,AssessedValuation[Tif_NonTIF],$A$4))</f>
        <v>1962417</v>
      </c>
      <c r="I222" s="8">
        <f>SUMPRODUCT(SUMIFS(AssessedValuation[100% Ag Land],AssessedValuation[Dist],$C222:$E222,AssessedValuation[Tif_NonTIF],$A$4))</f>
        <v>0</v>
      </c>
      <c r="J222" s="8">
        <f>SUMPRODUCT(SUMIFS(AssessedValuation[100% Ag Building],AssessedValuation[Dist],$C222:$E222,AssessedValuation[Tif_NonTIF],$A$4))</f>
        <v>0</v>
      </c>
      <c r="K222" s="8">
        <f>SUMPRODUCT(SUMIFS(AssessedValuation[100% Commercial],AssessedValuation[Dist],$C222:$E222,AssessedValuation[Tif_NonTIF],$A$4))</f>
        <v>0</v>
      </c>
      <c r="L222" s="8">
        <f>SUMPRODUCT(SUMIFS(AssessedValuation[100% Industrial],AssessedValuation[Dist],$C222:$E222,AssessedValuation[Tif_NonTIF],$A$4))</f>
        <v>148756707</v>
      </c>
      <c r="M222" s="8">
        <f>SUMPRODUCT(SUMIFS(AssessedValuation[100% Reserved],AssessedValuation[Dist],$C222:$E222,AssessedValuation[Tif_NonTIF],$A$4))</f>
        <v>0</v>
      </c>
      <c r="N222" s="8">
        <f>SUMPRODUCT(SUMIFS(AssessedValuation[100% Reserved3],AssessedValuation[Dist],$C222,AssessedValuation[Tif_NonTIF],$A$4))</f>
        <v>0</v>
      </c>
      <c r="O222" s="8">
        <f>SUMPRODUCT(SUMIFS(AssessedValuation[100% Railroads],AssessedValuation[Dist],$C222:$E222,AssessedValuation[Tif_NonTIF],$A$4))</f>
        <v>0</v>
      </c>
      <c r="P222" s="8">
        <f>SUMPRODUCT(SUMIFS(AssessedValuation[100% Utilities],AssessedValuation[Dist],$C222:$E222,AssessedValuation[Tif_NonTIF],$A$4))</f>
        <v>0</v>
      </c>
      <c r="Q222" s="8">
        <f>SUMPRODUCT(SUMIFS(AssessedValuation[100% Other],AssessedValuation[Dist],$C222:$E222,AssessedValuation[Tif_NonTIF],$A$4))</f>
        <v>0</v>
      </c>
      <c r="R222" s="8">
        <f>SUMPRODUCT(SUMIFS(AssessedValuation[100% Gross],AssessedValuation[Dist],$C222:$E222,AssessedValuation[Tif_NonTIF],$A$4))</f>
        <v>150719124</v>
      </c>
      <c r="S222" s="8">
        <f>SUMPRODUCT(SUMIFS(AssessedValuation[100% Military Exempt],AssessedValuation[Dist],$C222:$E222,AssessedValuation[Tif_NonTIF],$A$4))</f>
        <v>0</v>
      </c>
      <c r="T222" s="8">
        <f>SUMPRODUCT(SUMIFS(AssessedValuation[100% Net],AssessedValuation[Dist],$C222:$E222,AssessedValuation[Tif_NonTIF],$A$4))</f>
        <v>150719124</v>
      </c>
      <c r="U222" s="8">
        <f>SUMPRODUCT(SUMIFS(AssessedValuation[100% Gas &amp; Elec Utilities],AssessedValuation[Dist],$C222:$E222,AssessedValuation[Tif_NonTIF],$A$4))</f>
        <v>0</v>
      </c>
      <c r="V222" s="8">
        <f t="shared" si="3"/>
        <v>150719124</v>
      </c>
    </row>
    <row r="223" spans="1:22" x14ac:dyDescent="0.25">
      <c r="A223">
        <f>'Assessed Non-TIF_Combined'!A223</f>
        <v>2024</v>
      </c>
      <c r="B223" t="str">
        <f>'Assessed Non-TIF_Combined'!B223</f>
        <v>01</v>
      </c>
      <c r="C223" t="str">
        <f>'Assessed Non-TIF_Combined'!C223</f>
        <v>4869</v>
      </c>
      <c r="D223" t="str">
        <f>'Assessed Non-TIF_Combined'!D223</f>
        <v/>
      </c>
      <c r="E223" t="str">
        <f>'Assessed Non-TIF_Combined'!E223</f>
        <v/>
      </c>
      <c r="F223" t="str">
        <f>'Assessed Non-TIF_Combined'!F223</f>
        <v>4869</v>
      </c>
      <c r="G223" t="str">
        <f>'Assessed Non-TIF_Combined'!G223</f>
        <v>Oelwein</v>
      </c>
      <c r="H223" s="8">
        <f>SUMPRODUCT(SUMIFS(AssessedValuation[100% Residential],AssessedValuation[Dist],$C223:$E223,AssessedValuation[Tif_NonTIF],$A$4))</f>
        <v>0</v>
      </c>
      <c r="I223" s="8">
        <f>SUMPRODUCT(SUMIFS(AssessedValuation[100% Ag Land],AssessedValuation[Dist],$C223:$E223,AssessedValuation[Tif_NonTIF],$A$4))</f>
        <v>0</v>
      </c>
      <c r="J223" s="8">
        <f>SUMPRODUCT(SUMIFS(AssessedValuation[100% Ag Building],AssessedValuation[Dist],$C223:$E223,AssessedValuation[Tif_NonTIF],$A$4))</f>
        <v>0</v>
      </c>
      <c r="K223" s="8">
        <f>SUMPRODUCT(SUMIFS(AssessedValuation[100% Commercial],AssessedValuation[Dist],$C223:$E223,AssessedValuation[Tif_NonTIF],$A$4))</f>
        <v>8301055</v>
      </c>
      <c r="L223" s="8">
        <f>SUMPRODUCT(SUMIFS(AssessedValuation[100% Industrial],AssessedValuation[Dist],$C223:$E223,AssessedValuation[Tif_NonTIF],$A$4))</f>
        <v>21804411</v>
      </c>
      <c r="M223" s="8">
        <f>SUMPRODUCT(SUMIFS(AssessedValuation[100% Reserved],AssessedValuation[Dist],$C223:$E223,AssessedValuation[Tif_NonTIF],$A$4))</f>
        <v>0</v>
      </c>
      <c r="N223" s="8">
        <f>SUMPRODUCT(SUMIFS(AssessedValuation[100% Reserved3],AssessedValuation[Dist],$C223,AssessedValuation[Tif_NonTIF],$A$4))</f>
        <v>0</v>
      </c>
      <c r="O223" s="8">
        <f>SUMPRODUCT(SUMIFS(AssessedValuation[100% Railroads],AssessedValuation[Dist],$C223:$E223,AssessedValuation[Tif_NonTIF],$A$4))</f>
        <v>0</v>
      </c>
      <c r="P223" s="8">
        <f>SUMPRODUCT(SUMIFS(AssessedValuation[100% Utilities],AssessedValuation[Dist],$C223:$E223,AssessedValuation[Tif_NonTIF],$A$4))</f>
        <v>0</v>
      </c>
      <c r="Q223" s="8">
        <f>SUMPRODUCT(SUMIFS(AssessedValuation[100% Other],AssessedValuation[Dist],$C223:$E223,AssessedValuation[Tif_NonTIF],$A$4))</f>
        <v>0</v>
      </c>
      <c r="R223" s="8">
        <f>SUMPRODUCT(SUMIFS(AssessedValuation[100% Gross],AssessedValuation[Dist],$C223:$E223,AssessedValuation[Tif_NonTIF],$A$4))</f>
        <v>30105466</v>
      </c>
      <c r="S223" s="8">
        <f>SUMPRODUCT(SUMIFS(AssessedValuation[100% Military Exempt],AssessedValuation[Dist],$C223:$E223,AssessedValuation[Tif_NonTIF],$A$4))</f>
        <v>0</v>
      </c>
      <c r="T223" s="8">
        <f>SUMPRODUCT(SUMIFS(AssessedValuation[100% Net],AssessedValuation[Dist],$C223:$E223,AssessedValuation[Tif_NonTIF],$A$4))</f>
        <v>30105466</v>
      </c>
      <c r="U223" s="8">
        <f>SUMPRODUCT(SUMIFS(AssessedValuation[100% Gas &amp; Elec Utilities],AssessedValuation[Dist],$C223:$E223,AssessedValuation[Tif_NonTIF],$A$4))</f>
        <v>0</v>
      </c>
      <c r="V223" s="8">
        <f t="shared" si="3"/>
        <v>30105466</v>
      </c>
    </row>
    <row r="224" spans="1:22" x14ac:dyDescent="0.25">
      <c r="A224">
        <f>'Assessed Non-TIF_Combined'!A224</f>
        <v>2024</v>
      </c>
      <c r="B224" t="str">
        <f>'Assessed Non-TIF_Combined'!B224</f>
        <v>11</v>
      </c>
      <c r="C224" t="str">
        <f>'Assessed Non-TIF_Combined'!C224</f>
        <v>4878</v>
      </c>
      <c r="D224" t="str">
        <f>'Assessed Non-TIF_Combined'!D224</f>
        <v/>
      </c>
      <c r="E224" t="str">
        <f>'Assessed Non-TIF_Combined'!E224</f>
        <v/>
      </c>
      <c r="F224" t="str">
        <f>'Assessed Non-TIF_Combined'!F224</f>
        <v>4878</v>
      </c>
      <c r="G224" t="str">
        <f>'Assessed Non-TIF_Combined'!G224</f>
        <v>Ogden</v>
      </c>
      <c r="H224" s="8">
        <f>SUMPRODUCT(SUMIFS(AssessedValuation[100% Residential],AssessedValuation[Dist],$C224:$E224,AssessedValuation[Tif_NonTIF],$A$4))</f>
        <v>0</v>
      </c>
      <c r="I224" s="8">
        <f>SUMPRODUCT(SUMIFS(AssessedValuation[100% Ag Land],AssessedValuation[Dist],$C224:$E224,AssessedValuation[Tif_NonTIF],$A$4))</f>
        <v>0</v>
      </c>
      <c r="J224" s="8">
        <f>SUMPRODUCT(SUMIFS(AssessedValuation[100% Ag Building],AssessedValuation[Dist],$C224:$E224,AssessedValuation[Tif_NonTIF],$A$4))</f>
        <v>0</v>
      </c>
      <c r="K224" s="8">
        <f>SUMPRODUCT(SUMIFS(AssessedValuation[100% Commercial],AssessedValuation[Dist],$C224:$E224,AssessedValuation[Tif_NonTIF],$A$4))</f>
        <v>0</v>
      </c>
      <c r="L224" s="8">
        <f>SUMPRODUCT(SUMIFS(AssessedValuation[100% Industrial],AssessedValuation[Dist],$C224:$E224,AssessedValuation[Tif_NonTIF],$A$4))</f>
        <v>0</v>
      </c>
      <c r="M224" s="8">
        <f>SUMPRODUCT(SUMIFS(AssessedValuation[100% Reserved],AssessedValuation[Dist],$C224:$E224,AssessedValuation[Tif_NonTIF],$A$4))</f>
        <v>0</v>
      </c>
      <c r="N224" s="8">
        <f>SUMPRODUCT(SUMIFS(AssessedValuation[100% Reserved3],AssessedValuation[Dist],$C224,AssessedValuation[Tif_NonTIF],$A$4))</f>
        <v>0</v>
      </c>
      <c r="O224" s="8">
        <f>SUMPRODUCT(SUMIFS(AssessedValuation[100% Railroads],AssessedValuation[Dist],$C224:$E224,AssessedValuation[Tif_NonTIF],$A$4))</f>
        <v>0</v>
      </c>
      <c r="P224" s="8">
        <f>SUMPRODUCT(SUMIFS(AssessedValuation[100% Utilities],AssessedValuation[Dist],$C224:$E224,AssessedValuation[Tif_NonTIF],$A$4))</f>
        <v>0</v>
      </c>
      <c r="Q224" s="8">
        <f>SUMPRODUCT(SUMIFS(AssessedValuation[100% Other],AssessedValuation[Dist],$C224:$E224,AssessedValuation[Tif_NonTIF],$A$4))</f>
        <v>0</v>
      </c>
      <c r="R224" s="8">
        <f>SUMPRODUCT(SUMIFS(AssessedValuation[100% Gross],AssessedValuation[Dist],$C224:$E224,AssessedValuation[Tif_NonTIF],$A$4))</f>
        <v>0</v>
      </c>
      <c r="S224" s="8">
        <f>SUMPRODUCT(SUMIFS(AssessedValuation[100% Military Exempt],AssessedValuation[Dist],$C224:$E224,AssessedValuation[Tif_NonTIF],$A$4))</f>
        <v>0</v>
      </c>
      <c r="T224" s="8">
        <f>SUMPRODUCT(SUMIFS(AssessedValuation[100% Net],AssessedValuation[Dist],$C224:$E224,AssessedValuation[Tif_NonTIF],$A$4))</f>
        <v>0</v>
      </c>
      <c r="U224" s="8">
        <f>SUMPRODUCT(SUMIFS(AssessedValuation[100% Gas &amp; Elec Utilities],AssessedValuation[Dist],$C224:$E224,AssessedValuation[Tif_NonTIF],$A$4))</f>
        <v>0</v>
      </c>
      <c r="V224" s="8">
        <f t="shared" si="3"/>
        <v>0</v>
      </c>
    </row>
    <row r="225" spans="1:22" x14ac:dyDescent="0.25">
      <c r="A225">
        <f>'Assessed Non-TIF_Combined'!A225</f>
        <v>2024</v>
      </c>
      <c r="B225" t="str">
        <f>'Assessed Non-TIF_Combined'!B225</f>
        <v>05</v>
      </c>
      <c r="C225" t="str">
        <f>'Assessed Non-TIF_Combined'!C225</f>
        <v>4890</v>
      </c>
      <c r="D225" t="str">
        <f>'Assessed Non-TIF_Combined'!D225</f>
        <v/>
      </c>
      <c r="E225" t="str">
        <f>'Assessed Non-TIF_Combined'!E225</f>
        <v/>
      </c>
      <c r="F225" t="str">
        <f>'Assessed Non-TIF_Combined'!F225</f>
        <v>4890</v>
      </c>
      <c r="G225" t="str">
        <f>'Assessed Non-TIF_Combined'!G225</f>
        <v>Okoboji</v>
      </c>
      <c r="H225" s="8">
        <f>SUMPRODUCT(SUMIFS(AssessedValuation[100% Residential],AssessedValuation[Dist],$C225:$E225,AssessedValuation[Tif_NonTIF],$A$4))</f>
        <v>42364750</v>
      </c>
      <c r="I225" s="8">
        <f>SUMPRODUCT(SUMIFS(AssessedValuation[100% Ag Land],AssessedValuation[Dist],$C225:$E225,AssessedValuation[Tif_NonTIF],$A$4))</f>
        <v>0</v>
      </c>
      <c r="J225" s="8">
        <f>SUMPRODUCT(SUMIFS(AssessedValuation[100% Ag Building],AssessedValuation[Dist],$C225:$E225,AssessedValuation[Tif_NonTIF],$A$4))</f>
        <v>0</v>
      </c>
      <c r="K225" s="8">
        <f>SUMPRODUCT(SUMIFS(AssessedValuation[100% Commercial],AssessedValuation[Dist],$C225:$E225,AssessedValuation[Tif_NonTIF],$A$4))</f>
        <v>35927613</v>
      </c>
      <c r="L225" s="8">
        <f>SUMPRODUCT(SUMIFS(AssessedValuation[100% Industrial],AssessedValuation[Dist],$C225:$E225,AssessedValuation[Tif_NonTIF],$A$4))</f>
        <v>3901014</v>
      </c>
      <c r="M225" s="8">
        <f>SUMPRODUCT(SUMIFS(AssessedValuation[100% Reserved],AssessedValuation[Dist],$C225:$E225,AssessedValuation[Tif_NonTIF],$A$4))</f>
        <v>0</v>
      </c>
      <c r="N225" s="8">
        <f>SUMPRODUCT(SUMIFS(AssessedValuation[100% Reserved3],AssessedValuation[Dist],$C225,AssessedValuation[Tif_NonTIF],$A$4))</f>
        <v>0</v>
      </c>
      <c r="O225" s="8">
        <f>SUMPRODUCT(SUMIFS(AssessedValuation[100% Railroads],AssessedValuation[Dist],$C225:$E225,AssessedValuation[Tif_NonTIF],$A$4))</f>
        <v>0</v>
      </c>
      <c r="P225" s="8">
        <f>SUMPRODUCT(SUMIFS(AssessedValuation[100% Utilities],AssessedValuation[Dist],$C225:$E225,AssessedValuation[Tif_NonTIF],$A$4))</f>
        <v>0</v>
      </c>
      <c r="Q225" s="8">
        <f>SUMPRODUCT(SUMIFS(AssessedValuation[100% Other],AssessedValuation[Dist],$C225:$E225,AssessedValuation[Tif_NonTIF],$A$4))</f>
        <v>0</v>
      </c>
      <c r="R225" s="8">
        <f>SUMPRODUCT(SUMIFS(AssessedValuation[100% Gross],AssessedValuation[Dist],$C225:$E225,AssessedValuation[Tif_NonTIF],$A$4))</f>
        <v>82193377</v>
      </c>
      <c r="S225" s="8">
        <f>SUMPRODUCT(SUMIFS(AssessedValuation[100% Military Exempt],AssessedValuation[Dist],$C225:$E225,AssessedValuation[Tif_NonTIF],$A$4))</f>
        <v>35188</v>
      </c>
      <c r="T225" s="8">
        <f>SUMPRODUCT(SUMIFS(AssessedValuation[100% Net],AssessedValuation[Dist],$C225:$E225,AssessedValuation[Tif_NonTIF],$A$4))</f>
        <v>82158189</v>
      </c>
      <c r="U225" s="8">
        <f>SUMPRODUCT(SUMIFS(AssessedValuation[100% Gas &amp; Elec Utilities],AssessedValuation[Dist],$C225:$E225,AssessedValuation[Tif_NonTIF],$A$4))</f>
        <v>0</v>
      </c>
      <c r="V225" s="8">
        <f t="shared" si="3"/>
        <v>82158189</v>
      </c>
    </row>
    <row r="226" spans="1:22" x14ac:dyDescent="0.25">
      <c r="A226">
        <f>'Assessed Non-TIF_Combined'!A226</f>
        <v>2024</v>
      </c>
      <c r="B226" t="str">
        <f>'Assessed Non-TIF_Combined'!B226</f>
        <v>10</v>
      </c>
      <c r="C226" t="str">
        <f>'Assessed Non-TIF_Combined'!C226</f>
        <v>4905</v>
      </c>
      <c r="D226" t="str">
        <f>'Assessed Non-TIF_Combined'!D226</f>
        <v/>
      </c>
      <c r="E226" t="str">
        <f>'Assessed Non-TIF_Combined'!E226</f>
        <v/>
      </c>
      <c r="F226" t="str">
        <f>'Assessed Non-TIF_Combined'!F226</f>
        <v>4905</v>
      </c>
      <c r="G226" t="str">
        <f>'Assessed Non-TIF_Combined'!G226</f>
        <v>Olin</v>
      </c>
      <c r="H226" s="8">
        <f>SUMPRODUCT(SUMIFS(AssessedValuation[100% Residential],AssessedValuation[Dist],$C226:$E226,AssessedValuation[Tif_NonTIF],$A$4))</f>
        <v>0</v>
      </c>
      <c r="I226" s="8">
        <f>SUMPRODUCT(SUMIFS(AssessedValuation[100% Ag Land],AssessedValuation[Dist],$C226:$E226,AssessedValuation[Tif_NonTIF],$A$4))</f>
        <v>0</v>
      </c>
      <c r="J226" s="8">
        <f>SUMPRODUCT(SUMIFS(AssessedValuation[100% Ag Building],AssessedValuation[Dist],$C226:$E226,AssessedValuation[Tif_NonTIF],$A$4))</f>
        <v>0</v>
      </c>
      <c r="K226" s="8">
        <f>SUMPRODUCT(SUMIFS(AssessedValuation[100% Commercial],AssessedValuation[Dist],$C226:$E226,AssessedValuation[Tif_NonTIF],$A$4))</f>
        <v>0</v>
      </c>
      <c r="L226" s="8">
        <f>SUMPRODUCT(SUMIFS(AssessedValuation[100% Industrial],AssessedValuation[Dist],$C226:$E226,AssessedValuation[Tif_NonTIF],$A$4))</f>
        <v>0</v>
      </c>
      <c r="M226" s="8">
        <f>SUMPRODUCT(SUMIFS(AssessedValuation[100% Reserved],AssessedValuation[Dist],$C226:$E226,AssessedValuation[Tif_NonTIF],$A$4))</f>
        <v>0</v>
      </c>
      <c r="N226" s="8">
        <f>SUMPRODUCT(SUMIFS(AssessedValuation[100% Reserved3],AssessedValuation[Dist],$C226,AssessedValuation[Tif_NonTIF],$A$4))</f>
        <v>0</v>
      </c>
      <c r="O226" s="8">
        <f>SUMPRODUCT(SUMIFS(AssessedValuation[100% Railroads],AssessedValuation[Dist],$C226:$E226,AssessedValuation[Tif_NonTIF],$A$4))</f>
        <v>0</v>
      </c>
      <c r="P226" s="8">
        <f>SUMPRODUCT(SUMIFS(AssessedValuation[100% Utilities],AssessedValuation[Dist],$C226:$E226,AssessedValuation[Tif_NonTIF],$A$4))</f>
        <v>0</v>
      </c>
      <c r="Q226" s="8">
        <f>SUMPRODUCT(SUMIFS(AssessedValuation[100% Other],AssessedValuation[Dist],$C226:$E226,AssessedValuation[Tif_NonTIF],$A$4))</f>
        <v>0</v>
      </c>
      <c r="R226" s="8">
        <f>SUMPRODUCT(SUMIFS(AssessedValuation[100% Gross],AssessedValuation[Dist],$C226:$E226,AssessedValuation[Tif_NonTIF],$A$4))</f>
        <v>0</v>
      </c>
      <c r="S226" s="8">
        <f>SUMPRODUCT(SUMIFS(AssessedValuation[100% Military Exempt],AssessedValuation[Dist],$C226:$E226,AssessedValuation[Tif_NonTIF],$A$4))</f>
        <v>0</v>
      </c>
      <c r="T226" s="8">
        <f>SUMPRODUCT(SUMIFS(AssessedValuation[100% Net],AssessedValuation[Dist],$C226:$E226,AssessedValuation[Tif_NonTIF],$A$4))</f>
        <v>0</v>
      </c>
      <c r="U226" s="8">
        <f>SUMPRODUCT(SUMIFS(AssessedValuation[100% Gas &amp; Elec Utilities],AssessedValuation[Dist],$C226:$E226,AssessedValuation[Tif_NonTIF],$A$4))</f>
        <v>0</v>
      </c>
      <c r="V226" s="8">
        <f t="shared" si="3"/>
        <v>0</v>
      </c>
    </row>
    <row r="227" spans="1:22" x14ac:dyDescent="0.25">
      <c r="A227">
        <f>'Assessed Non-TIF_Combined'!A227</f>
        <v>2024</v>
      </c>
      <c r="B227" t="str">
        <f>'Assessed Non-TIF_Combined'!B227</f>
        <v>13</v>
      </c>
      <c r="C227" t="str">
        <f>'Assessed Non-TIF_Combined'!C227</f>
        <v>4978</v>
      </c>
      <c r="D227" t="str">
        <f>'Assessed Non-TIF_Combined'!D227</f>
        <v/>
      </c>
      <c r="E227" t="str">
        <f>'Assessed Non-TIF_Combined'!E227</f>
        <v/>
      </c>
      <c r="F227" t="str">
        <f>'Assessed Non-TIF_Combined'!F227</f>
        <v>4978</v>
      </c>
      <c r="G227" t="str">
        <f>'Assessed Non-TIF_Combined'!G227</f>
        <v>Orient-Macksburg</v>
      </c>
      <c r="H227" s="8">
        <f>SUMPRODUCT(SUMIFS(AssessedValuation[100% Residential],AssessedValuation[Dist],$C227:$E227,AssessedValuation[Tif_NonTIF],$A$4))</f>
        <v>0</v>
      </c>
      <c r="I227" s="8">
        <f>SUMPRODUCT(SUMIFS(AssessedValuation[100% Ag Land],AssessedValuation[Dist],$C227:$E227,AssessedValuation[Tif_NonTIF],$A$4))</f>
        <v>0</v>
      </c>
      <c r="J227" s="8">
        <f>SUMPRODUCT(SUMIFS(AssessedValuation[100% Ag Building],AssessedValuation[Dist],$C227:$E227,AssessedValuation[Tif_NonTIF],$A$4))</f>
        <v>0</v>
      </c>
      <c r="K227" s="8">
        <f>SUMPRODUCT(SUMIFS(AssessedValuation[100% Commercial],AssessedValuation[Dist],$C227:$E227,AssessedValuation[Tif_NonTIF],$A$4))</f>
        <v>0</v>
      </c>
      <c r="L227" s="8">
        <f>SUMPRODUCT(SUMIFS(AssessedValuation[100% Industrial],AssessedValuation[Dist],$C227:$E227,AssessedValuation[Tif_NonTIF],$A$4))</f>
        <v>67900467</v>
      </c>
      <c r="M227" s="8">
        <f>SUMPRODUCT(SUMIFS(AssessedValuation[100% Reserved],AssessedValuation[Dist],$C227:$E227,AssessedValuation[Tif_NonTIF],$A$4))</f>
        <v>0</v>
      </c>
      <c r="N227" s="8">
        <f>SUMPRODUCT(SUMIFS(AssessedValuation[100% Reserved3],AssessedValuation[Dist],$C227,AssessedValuation[Tif_NonTIF],$A$4))</f>
        <v>0</v>
      </c>
      <c r="O227" s="8">
        <f>SUMPRODUCT(SUMIFS(AssessedValuation[100% Railroads],AssessedValuation[Dist],$C227:$E227,AssessedValuation[Tif_NonTIF],$A$4))</f>
        <v>0</v>
      </c>
      <c r="P227" s="8">
        <f>SUMPRODUCT(SUMIFS(AssessedValuation[100% Utilities],AssessedValuation[Dist],$C227:$E227,AssessedValuation[Tif_NonTIF],$A$4))</f>
        <v>0</v>
      </c>
      <c r="Q227" s="8">
        <f>SUMPRODUCT(SUMIFS(AssessedValuation[100% Other],AssessedValuation[Dist],$C227:$E227,AssessedValuation[Tif_NonTIF],$A$4))</f>
        <v>0</v>
      </c>
      <c r="R227" s="8">
        <f>SUMPRODUCT(SUMIFS(AssessedValuation[100% Gross],AssessedValuation[Dist],$C227:$E227,AssessedValuation[Tif_NonTIF],$A$4))</f>
        <v>67900467</v>
      </c>
      <c r="S227" s="8">
        <f>SUMPRODUCT(SUMIFS(AssessedValuation[100% Military Exempt],AssessedValuation[Dist],$C227:$E227,AssessedValuation[Tif_NonTIF],$A$4))</f>
        <v>0</v>
      </c>
      <c r="T227" s="8">
        <f>SUMPRODUCT(SUMIFS(AssessedValuation[100% Net],AssessedValuation[Dist],$C227:$E227,AssessedValuation[Tif_NonTIF],$A$4))</f>
        <v>67900467</v>
      </c>
      <c r="U227" s="8">
        <f>SUMPRODUCT(SUMIFS(AssessedValuation[100% Gas &amp; Elec Utilities],AssessedValuation[Dist],$C227:$E227,AssessedValuation[Tif_NonTIF],$A$4))</f>
        <v>0</v>
      </c>
      <c r="V227" s="8">
        <f t="shared" si="3"/>
        <v>67900467</v>
      </c>
    </row>
    <row r="228" spans="1:22" x14ac:dyDescent="0.25">
      <c r="A228">
        <f>'Assessed Non-TIF_Combined'!A228</f>
        <v>2024</v>
      </c>
      <c r="B228" t="str">
        <f>'Assessed Non-TIF_Combined'!B228</f>
        <v>07</v>
      </c>
      <c r="C228" t="str">
        <f>'Assessed Non-TIF_Combined'!C228</f>
        <v>4995</v>
      </c>
      <c r="D228" t="str">
        <f>'Assessed Non-TIF_Combined'!D228</f>
        <v/>
      </c>
      <c r="E228" t="str">
        <f>'Assessed Non-TIF_Combined'!E228</f>
        <v/>
      </c>
      <c r="F228" t="str">
        <f>'Assessed Non-TIF_Combined'!F228</f>
        <v>4995</v>
      </c>
      <c r="G228" t="str">
        <f>'Assessed Non-TIF_Combined'!G228</f>
        <v>Osage</v>
      </c>
      <c r="H228" s="8">
        <f>SUMPRODUCT(SUMIFS(AssessedValuation[100% Residential],AssessedValuation[Dist],$C228:$E228,AssessedValuation[Tif_NonTIF],$A$4))</f>
        <v>6818502</v>
      </c>
      <c r="I228" s="8">
        <f>SUMPRODUCT(SUMIFS(AssessedValuation[100% Ag Land],AssessedValuation[Dist],$C228:$E228,AssessedValuation[Tif_NonTIF],$A$4))</f>
        <v>51290</v>
      </c>
      <c r="J228" s="8">
        <f>SUMPRODUCT(SUMIFS(AssessedValuation[100% Ag Building],AssessedValuation[Dist],$C228:$E228,AssessedValuation[Tif_NonTIF],$A$4))</f>
        <v>0</v>
      </c>
      <c r="K228" s="8">
        <f>SUMPRODUCT(SUMIFS(AssessedValuation[100% Commercial],AssessedValuation[Dist],$C228:$E228,AssessedValuation[Tif_NonTIF],$A$4))</f>
        <v>23602303</v>
      </c>
      <c r="L228" s="8">
        <f>SUMPRODUCT(SUMIFS(AssessedValuation[100% Industrial],AssessedValuation[Dist],$C228:$E228,AssessedValuation[Tif_NonTIF],$A$4))</f>
        <v>25379704</v>
      </c>
      <c r="M228" s="8">
        <f>SUMPRODUCT(SUMIFS(AssessedValuation[100% Reserved],AssessedValuation[Dist],$C228:$E228,AssessedValuation[Tif_NonTIF],$A$4))</f>
        <v>0</v>
      </c>
      <c r="N228" s="8">
        <f>SUMPRODUCT(SUMIFS(AssessedValuation[100% Reserved3],AssessedValuation[Dist],$C228,AssessedValuation[Tif_NonTIF],$A$4))</f>
        <v>0</v>
      </c>
      <c r="O228" s="8">
        <f>SUMPRODUCT(SUMIFS(AssessedValuation[100% Railroads],AssessedValuation[Dist],$C228:$E228,AssessedValuation[Tif_NonTIF],$A$4))</f>
        <v>0</v>
      </c>
      <c r="P228" s="8">
        <f>SUMPRODUCT(SUMIFS(AssessedValuation[100% Utilities],AssessedValuation[Dist],$C228:$E228,AssessedValuation[Tif_NonTIF],$A$4))</f>
        <v>0</v>
      </c>
      <c r="Q228" s="8">
        <f>SUMPRODUCT(SUMIFS(AssessedValuation[100% Other],AssessedValuation[Dist],$C228:$E228,AssessedValuation[Tif_NonTIF],$A$4))</f>
        <v>0</v>
      </c>
      <c r="R228" s="8">
        <f>SUMPRODUCT(SUMIFS(AssessedValuation[100% Gross],AssessedValuation[Dist],$C228:$E228,AssessedValuation[Tif_NonTIF],$A$4))</f>
        <v>55851799</v>
      </c>
      <c r="S228" s="8">
        <f>SUMPRODUCT(SUMIFS(AssessedValuation[100% Military Exempt],AssessedValuation[Dist],$C228:$E228,AssessedValuation[Tif_NonTIF],$A$4))</f>
        <v>0</v>
      </c>
      <c r="T228" s="8">
        <f>SUMPRODUCT(SUMIFS(AssessedValuation[100% Net],AssessedValuation[Dist],$C228:$E228,AssessedValuation[Tif_NonTIF],$A$4))</f>
        <v>55851799</v>
      </c>
      <c r="U228" s="8">
        <f>SUMPRODUCT(SUMIFS(AssessedValuation[100% Gas &amp; Elec Utilities],AssessedValuation[Dist],$C228:$E228,AssessedValuation[Tif_NonTIF],$A$4))</f>
        <v>0</v>
      </c>
      <c r="V228" s="8">
        <f t="shared" si="3"/>
        <v>55851799</v>
      </c>
    </row>
    <row r="229" spans="1:22" x14ac:dyDescent="0.25">
      <c r="A229">
        <f>'Assessed Non-TIF_Combined'!A229</f>
        <v>2024</v>
      </c>
      <c r="B229" t="str">
        <f>'Assessed Non-TIF_Combined'!B229</f>
        <v>15</v>
      </c>
      <c r="C229" t="str">
        <f>'Assessed Non-TIF_Combined'!C229</f>
        <v>5013</v>
      </c>
      <c r="D229" t="str">
        <f>'Assessed Non-TIF_Combined'!D229</f>
        <v/>
      </c>
      <c r="E229" t="str">
        <f>'Assessed Non-TIF_Combined'!E229</f>
        <v/>
      </c>
      <c r="F229" t="str">
        <f>'Assessed Non-TIF_Combined'!F229</f>
        <v>5013</v>
      </c>
      <c r="G229" t="str">
        <f>'Assessed Non-TIF_Combined'!G229</f>
        <v>Oskaloosa</v>
      </c>
      <c r="H229" s="8">
        <f>SUMPRODUCT(SUMIFS(AssessedValuation[100% Residential],AssessedValuation[Dist],$C229:$E229,AssessedValuation[Tif_NonTIF],$A$4))</f>
        <v>12192923</v>
      </c>
      <c r="I229" s="8">
        <f>SUMPRODUCT(SUMIFS(AssessedValuation[100% Ag Land],AssessedValuation[Dist],$C229:$E229,AssessedValuation[Tif_NonTIF],$A$4))</f>
        <v>0</v>
      </c>
      <c r="J229" s="8">
        <f>SUMPRODUCT(SUMIFS(AssessedValuation[100% Ag Building],AssessedValuation[Dist],$C229:$E229,AssessedValuation[Tif_NonTIF],$A$4))</f>
        <v>0</v>
      </c>
      <c r="K229" s="8">
        <f>SUMPRODUCT(SUMIFS(AssessedValuation[100% Commercial],AssessedValuation[Dist],$C229:$E229,AssessedValuation[Tif_NonTIF],$A$4))</f>
        <v>67782</v>
      </c>
      <c r="L229" s="8">
        <f>SUMPRODUCT(SUMIFS(AssessedValuation[100% Industrial],AssessedValuation[Dist],$C229:$E229,AssessedValuation[Tif_NonTIF],$A$4))</f>
        <v>0</v>
      </c>
      <c r="M229" s="8">
        <f>SUMPRODUCT(SUMIFS(AssessedValuation[100% Reserved],AssessedValuation[Dist],$C229:$E229,AssessedValuation[Tif_NonTIF],$A$4))</f>
        <v>0</v>
      </c>
      <c r="N229" s="8">
        <f>SUMPRODUCT(SUMIFS(AssessedValuation[100% Reserved3],AssessedValuation[Dist],$C229,AssessedValuation[Tif_NonTIF],$A$4))</f>
        <v>0</v>
      </c>
      <c r="O229" s="8">
        <f>SUMPRODUCT(SUMIFS(AssessedValuation[100% Railroads],AssessedValuation[Dist],$C229:$E229,AssessedValuation[Tif_NonTIF],$A$4))</f>
        <v>0</v>
      </c>
      <c r="P229" s="8">
        <f>SUMPRODUCT(SUMIFS(AssessedValuation[100% Utilities],AssessedValuation[Dist],$C229:$E229,AssessedValuation[Tif_NonTIF],$A$4))</f>
        <v>0</v>
      </c>
      <c r="Q229" s="8">
        <f>SUMPRODUCT(SUMIFS(AssessedValuation[100% Other],AssessedValuation[Dist],$C229:$E229,AssessedValuation[Tif_NonTIF],$A$4))</f>
        <v>0</v>
      </c>
      <c r="R229" s="8">
        <f>SUMPRODUCT(SUMIFS(AssessedValuation[100% Gross],AssessedValuation[Dist],$C229:$E229,AssessedValuation[Tif_NonTIF],$A$4))</f>
        <v>12260705</v>
      </c>
      <c r="S229" s="8">
        <f>SUMPRODUCT(SUMIFS(AssessedValuation[100% Military Exempt],AssessedValuation[Dist],$C229:$E229,AssessedValuation[Tif_NonTIF],$A$4))</f>
        <v>0</v>
      </c>
      <c r="T229" s="8">
        <f>SUMPRODUCT(SUMIFS(AssessedValuation[100% Net],AssessedValuation[Dist],$C229:$E229,AssessedValuation[Tif_NonTIF],$A$4))</f>
        <v>12260705</v>
      </c>
      <c r="U229" s="8">
        <f>SUMPRODUCT(SUMIFS(AssessedValuation[100% Gas &amp; Elec Utilities],AssessedValuation[Dist],$C229:$E229,AssessedValuation[Tif_NonTIF],$A$4))</f>
        <v>0</v>
      </c>
      <c r="V229" s="8">
        <f t="shared" si="3"/>
        <v>12260705</v>
      </c>
    </row>
    <row r="230" spans="1:22" x14ac:dyDescent="0.25">
      <c r="A230">
        <f>'Assessed Non-TIF_Combined'!A230</f>
        <v>2024</v>
      </c>
      <c r="B230" t="str">
        <f>'Assessed Non-TIF_Combined'!B230</f>
        <v>15</v>
      </c>
      <c r="C230" t="str">
        <f>'Assessed Non-TIF_Combined'!C230</f>
        <v>5049</v>
      </c>
      <c r="D230" t="str">
        <f>'Assessed Non-TIF_Combined'!D230</f>
        <v/>
      </c>
      <c r="E230" t="str">
        <f>'Assessed Non-TIF_Combined'!E230</f>
        <v/>
      </c>
      <c r="F230" t="str">
        <f>'Assessed Non-TIF_Combined'!F230</f>
        <v>5049</v>
      </c>
      <c r="G230" t="str">
        <f>'Assessed Non-TIF_Combined'!G230</f>
        <v>Ottumwa</v>
      </c>
      <c r="H230" s="8">
        <f>SUMPRODUCT(SUMIFS(AssessedValuation[100% Residential],AssessedValuation[Dist],$C230:$E230,AssessedValuation[Tif_NonTIF],$A$4))</f>
        <v>38974392</v>
      </c>
      <c r="I230" s="8">
        <f>SUMPRODUCT(SUMIFS(AssessedValuation[100% Ag Land],AssessedValuation[Dist],$C230:$E230,AssessedValuation[Tif_NonTIF],$A$4))</f>
        <v>1072810</v>
      </c>
      <c r="J230" s="8">
        <f>SUMPRODUCT(SUMIFS(AssessedValuation[100% Ag Building],AssessedValuation[Dist],$C230:$E230,AssessedValuation[Tif_NonTIF],$A$4))</f>
        <v>150707</v>
      </c>
      <c r="K230" s="8">
        <f>SUMPRODUCT(SUMIFS(AssessedValuation[100% Commercial],AssessedValuation[Dist],$C230:$E230,AssessedValuation[Tif_NonTIF],$A$4))</f>
        <v>5891347</v>
      </c>
      <c r="L230" s="8">
        <f>SUMPRODUCT(SUMIFS(AssessedValuation[100% Industrial],AssessedValuation[Dist],$C230:$E230,AssessedValuation[Tif_NonTIF],$A$4))</f>
        <v>0</v>
      </c>
      <c r="M230" s="8">
        <f>SUMPRODUCT(SUMIFS(AssessedValuation[100% Reserved],AssessedValuation[Dist],$C230:$E230,AssessedValuation[Tif_NonTIF],$A$4))</f>
        <v>0</v>
      </c>
      <c r="N230" s="8">
        <f>SUMPRODUCT(SUMIFS(AssessedValuation[100% Reserved3],AssessedValuation[Dist],$C230,AssessedValuation[Tif_NonTIF],$A$4))</f>
        <v>0</v>
      </c>
      <c r="O230" s="8">
        <f>SUMPRODUCT(SUMIFS(AssessedValuation[100% Railroads],AssessedValuation[Dist],$C230:$E230,AssessedValuation[Tif_NonTIF],$A$4))</f>
        <v>0</v>
      </c>
      <c r="P230" s="8">
        <f>SUMPRODUCT(SUMIFS(AssessedValuation[100% Utilities],AssessedValuation[Dist],$C230:$E230,AssessedValuation[Tif_NonTIF],$A$4))</f>
        <v>0</v>
      </c>
      <c r="Q230" s="8">
        <f>SUMPRODUCT(SUMIFS(AssessedValuation[100% Other],AssessedValuation[Dist],$C230:$E230,AssessedValuation[Tif_NonTIF],$A$4))</f>
        <v>0</v>
      </c>
      <c r="R230" s="8">
        <f>SUMPRODUCT(SUMIFS(AssessedValuation[100% Gross],AssessedValuation[Dist],$C230:$E230,AssessedValuation[Tif_NonTIF],$A$4))</f>
        <v>46089256</v>
      </c>
      <c r="S230" s="8">
        <f>SUMPRODUCT(SUMIFS(AssessedValuation[100% Military Exempt],AssessedValuation[Dist],$C230:$E230,AssessedValuation[Tif_NonTIF],$A$4))</f>
        <v>0</v>
      </c>
      <c r="T230" s="8">
        <f>SUMPRODUCT(SUMIFS(AssessedValuation[100% Net],AssessedValuation[Dist],$C230:$E230,AssessedValuation[Tif_NonTIF],$A$4))</f>
        <v>46089256</v>
      </c>
      <c r="U230" s="8">
        <f>SUMPRODUCT(SUMIFS(AssessedValuation[100% Gas &amp; Elec Utilities],AssessedValuation[Dist],$C230:$E230,AssessedValuation[Tif_NonTIF],$A$4))</f>
        <v>0</v>
      </c>
      <c r="V230" s="8">
        <f t="shared" si="3"/>
        <v>46089256</v>
      </c>
    </row>
    <row r="231" spans="1:22" x14ac:dyDescent="0.25">
      <c r="A231">
        <f>'Assessed Non-TIF_Combined'!A231</f>
        <v>2024</v>
      </c>
      <c r="B231" t="str">
        <f>'Assessed Non-TIF_Combined'!B231</f>
        <v>11</v>
      </c>
      <c r="C231" t="str">
        <f>'Assessed Non-TIF_Combined'!C231</f>
        <v>5121</v>
      </c>
      <c r="D231" t="str">
        <f>'Assessed Non-TIF_Combined'!D231</f>
        <v/>
      </c>
      <c r="E231" t="str">
        <f>'Assessed Non-TIF_Combined'!E231</f>
        <v/>
      </c>
      <c r="F231" t="str">
        <f>'Assessed Non-TIF_Combined'!F231</f>
        <v>5121</v>
      </c>
      <c r="G231" t="str">
        <f>'Assessed Non-TIF_Combined'!G231</f>
        <v>Panorama</v>
      </c>
      <c r="H231" s="8">
        <f>SUMPRODUCT(SUMIFS(AssessedValuation[100% Residential],AssessedValuation[Dist],$C231:$E231,AssessedValuation[Tif_NonTIF],$A$4))</f>
        <v>125801984</v>
      </c>
      <c r="I231" s="8">
        <f>SUMPRODUCT(SUMIFS(AssessedValuation[100% Ag Land],AssessedValuation[Dist],$C231:$E231,AssessedValuation[Tif_NonTIF],$A$4))</f>
        <v>160660</v>
      </c>
      <c r="J231" s="8">
        <f>SUMPRODUCT(SUMIFS(AssessedValuation[100% Ag Building],AssessedValuation[Dist],$C231:$E231,AssessedValuation[Tif_NonTIF],$A$4))</f>
        <v>3283</v>
      </c>
      <c r="K231" s="8">
        <f>SUMPRODUCT(SUMIFS(AssessedValuation[100% Commercial],AssessedValuation[Dist],$C231:$E231,AssessedValuation[Tif_NonTIF],$A$4))</f>
        <v>8957358</v>
      </c>
      <c r="L231" s="8">
        <f>SUMPRODUCT(SUMIFS(AssessedValuation[100% Industrial],AssessedValuation[Dist],$C231:$E231,AssessedValuation[Tif_NonTIF],$A$4))</f>
        <v>0</v>
      </c>
      <c r="M231" s="8">
        <f>SUMPRODUCT(SUMIFS(AssessedValuation[100% Reserved],AssessedValuation[Dist],$C231:$E231,AssessedValuation[Tif_NonTIF],$A$4))</f>
        <v>0</v>
      </c>
      <c r="N231" s="8">
        <f>SUMPRODUCT(SUMIFS(AssessedValuation[100% Reserved3],AssessedValuation[Dist],$C231,AssessedValuation[Tif_NonTIF],$A$4))</f>
        <v>0</v>
      </c>
      <c r="O231" s="8">
        <f>SUMPRODUCT(SUMIFS(AssessedValuation[100% Railroads],AssessedValuation[Dist],$C231:$E231,AssessedValuation[Tif_NonTIF],$A$4))</f>
        <v>0</v>
      </c>
      <c r="P231" s="8">
        <f>SUMPRODUCT(SUMIFS(AssessedValuation[100% Utilities],AssessedValuation[Dist],$C231:$E231,AssessedValuation[Tif_NonTIF],$A$4))</f>
        <v>0</v>
      </c>
      <c r="Q231" s="8">
        <f>SUMPRODUCT(SUMIFS(AssessedValuation[100% Other],AssessedValuation[Dist],$C231:$E231,AssessedValuation[Tif_NonTIF],$A$4))</f>
        <v>0</v>
      </c>
      <c r="R231" s="8">
        <f>SUMPRODUCT(SUMIFS(AssessedValuation[100% Gross],AssessedValuation[Dist],$C231:$E231,AssessedValuation[Tif_NonTIF],$A$4))</f>
        <v>134923285</v>
      </c>
      <c r="S231" s="8">
        <f>SUMPRODUCT(SUMIFS(AssessedValuation[100% Military Exempt],AssessedValuation[Dist],$C231:$E231,AssessedValuation[Tif_NonTIF],$A$4))</f>
        <v>0</v>
      </c>
      <c r="T231" s="8">
        <f>SUMPRODUCT(SUMIFS(AssessedValuation[100% Net],AssessedValuation[Dist],$C231:$E231,AssessedValuation[Tif_NonTIF],$A$4))</f>
        <v>134923285</v>
      </c>
      <c r="U231" s="8">
        <f>SUMPRODUCT(SUMIFS(AssessedValuation[100% Gas &amp; Elec Utilities],AssessedValuation[Dist],$C231:$E231,AssessedValuation[Tif_NonTIF],$A$4))</f>
        <v>0</v>
      </c>
      <c r="V231" s="8">
        <f t="shared" si="3"/>
        <v>134923285</v>
      </c>
    </row>
    <row r="232" spans="1:22" x14ac:dyDescent="0.25">
      <c r="A232">
        <f>'Assessed Non-TIF_Combined'!A232</f>
        <v>2024</v>
      </c>
      <c r="B232" t="str">
        <f>'Assessed Non-TIF_Combined'!B232</f>
        <v>05</v>
      </c>
      <c r="C232" t="str">
        <f>'Assessed Non-TIF_Combined'!C232</f>
        <v>5139</v>
      </c>
      <c r="D232" t="str">
        <f>'Assessed Non-TIF_Combined'!D232</f>
        <v/>
      </c>
      <c r="E232" t="str">
        <f>'Assessed Non-TIF_Combined'!E232</f>
        <v/>
      </c>
      <c r="F232" t="str">
        <f>'Assessed Non-TIF_Combined'!F232</f>
        <v>5139</v>
      </c>
      <c r="G232" t="str">
        <f>'Assessed Non-TIF_Combined'!G232</f>
        <v>Paton-Churdan</v>
      </c>
      <c r="H232" s="8">
        <f>SUMPRODUCT(SUMIFS(AssessedValuation[100% Residential],AssessedValuation[Dist],$C232:$E232,AssessedValuation[Tif_NonTIF],$A$4))</f>
        <v>0</v>
      </c>
      <c r="I232" s="8">
        <f>SUMPRODUCT(SUMIFS(AssessedValuation[100% Ag Land],AssessedValuation[Dist],$C232:$E232,AssessedValuation[Tif_NonTIF],$A$4))</f>
        <v>0</v>
      </c>
      <c r="J232" s="8">
        <f>SUMPRODUCT(SUMIFS(AssessedValuation[100% Ag Building],AssessedValuation[Dist],$C232:$E232,AssessedValuation[Tif_NonTIF],$A$4))</f>
        <v>0</v>
      </c>
      <c r="K232" s="8">
        <f>SUMPRODUCT(SUMIFS(AssessedValuation[100% Commercial],AssessedValuation[Dist],$C232:$E232,AssessedValuation[Tif_NonTIF],$A$4))</f>
        <v>0</v>
      </c>
      <c r="L232" s="8">
        <f>SUMPRODUCT(SUMIFS(AssessedValuation[100% Industrial],AssessedValuation[Dist],$C232:$E232,AssessedValuation[Tif_NonTIF],$A$4))</f>
        <v>5713665</v>
      </c>
      <c r="M232" s="8">
        <f>SUMPRODUCT(SUMIFS(AssessedValuation[100% Reserved],AssessedValuation[Dist],$C232:$E232,AssessedValuation[Tif_NonTIF],$A$4))</f>
        <v>0</v>
      </c>
      <c r="N232" s="8">
        <f>SUMPRODUCT(SUMIFS(AssessedValuation[100% Reserved3],AssessedValuation[Dist],$C232,AssessedValuation[Tif_NonTIF],$A$4))</f>
        <v>0</v>
      </c>
      <c r="O232" s="8">
        <f>SUMPRODUCT(SUMIFS(AssessedValuation[100% Railroads],AssessedValuation[Dist],$C232:$E232,AssessedValuation[Tif_NonTIF],$A$4))</f>
        <v>0</v>
      </c>
      <c r="P232" s="8">
        <f>SUMPRODUCT(SUMIFS(AssessedValuation[100% Utilities],AssessedValuation[Dist],$C232:$E232,AssessedValuation[Tif_NonTIF],$A$4))</f>
        <v>0</v>
      </c>
      <c r="Q232" s="8">
        <f>SUMPRODUCT(SUMIFS(AssessedValuation[100% Other],AssessedValuation[Dist],$C232:$E232,AssessedValuation[Tif_NonTIF],$A$4))</f>
        <v>0</v>
      </c>
      <c r="R232" s="8">
        <f>SUMPRODUCT(SUMIFS(AssessedValuation[100% Gross],AssessedValuation[Dist],$C232:$E232,AssessedValuation[Tif_NonTIF],$A$4))</f>
        <v>5713665</v>
      </c>
      <c r="S232" s="8">
        <f>SUMPRODUCT(SUMIFS(AssessedValuation[100% Military Exempt],AssessedValuation[Dist],$C232:$E232,AssessedValuation[Tif_NonTIF],$A$4))</f>
        <v>0</v>
      </c>
      <c r="T232" s="8">
        <f>SUMPRODUCT(SUMIFS(AssessedValuation[100% Net],AssessedValuation[Dist],$C232:$E232,AssessedValuation[Tif_NonTIF],$A$4))</f>
        <v>5713665</v>
      </c>
      <c r="U232" s="8">
        <f>SUMPRODUCT(SUMIFS(AssessedValuation[100% Gas &amp; Elec Utilities],AssessedValuation[Dist],$C232:$E232,AssessedValuation[Tif_NonTIF],$A$4))</f>
        <v>0</v>
      </c>
      <c r="V232" s="8">
        <f t="shared" si="3"/>
        <v>5713665</v>
      </c>
    </row>
    <row r="233" spans="1:22" x14ac:dyDescent="0.25">
      <c r="A233">
        <f>'Assessed Non-TIF_Combined'!A233</f>
        <v>2024</v>
      </c>
      <c r="B233" t="str">
        <f>'Assessed Non-TIF_Combined'!B233</f>
        <v>11</v>
      </c>
      <c r="C233" t="str">
        <f>'Assessed Non-TIF_Combined'!C233</f>
        <v>5319</v>
      </c>
      <c r="D233" t="str">
        <f>'Assessed Non-TIF_Combined'!D233</f>
        <v/>
      </c>
      <c r="E233" t="str">
        <f>'Assessed Non-TIF_Combined'!E233</f>
        <v/>
      </c>
      <c r="F233" t="str">
        <f>'Assessed Non-TIF_Combined'!F233</f>
        <v>5160</v>
      </c>
      <c r="G233" t="str">
        <f>'Assessed Non-TIF_Combined'!G233</f>
        <v>PCM</v>
      </c>
      <c r="H233" s="8">
        <f>SUMPRODUCT(SUMIFS(AssessedValuation[100% Residential],AssessedValuation[Dist],$C233:$E233,AssessedValuation[Tif_NonTIF],$A$4))</f>
        <v>6392397</v>
      </c>
      <c r="I233" s="8">
        <f>SUMPRODUCT(SUMIFS(AssessedValuation[100% Ag Land],AssessedValuation[Dist],$C233:$E233,AssessedValuation[Tif_NonTIF],$A$4))</f>
        <v>0</v>
      </c>
      <c r="J233" s="8">
        <f>SUMPRODUCT(SUMIFS(AssessedValuation[100% Ag Building],AssessedValuation[Dist],$C233:$E233,AssessedValuation[Tif_NonTIF],$A$4))</f>
        <v>0</v>
      </c>
      <c r="K233" s="8">
        <f>SUMPRODUCT(SUMIFS(AssessedValuation[100% Commercial],AssessedValuation[Dist],$C233:$E233,AssessedValuation[Tif_NonTIF],$A$4))</f>
        <v>1024317</v>
      </c>
      <c r="L233" s="8">
        <f>SUMPRODUCT(SUMIFS(AssessedValuation[100% Industrial],AssessedValuation[Dist],$C233:$E233,AssessedValuation[Tif_NonTIF],$A$4))</f>
        <v>136087</v>
      </c>
      <c r="M233" s="8">
        <f>SUMPRODUCT(SUMIFS(AssessedValuation[100% Reserved],AssessedValuation[Dist],$C233:$E233,AssessedValuation[Tif_NonTIF],$A$4))</f>
        <v>0</v>
      </c>
      <c r="N233" s="8">
        <f>SUMPRODUCT(SUMIFS(AssessedValuation[100% Reserved3],AssessedValuation[Dist],$C233,AssessedValuation[Tif_NonTIF],$A$4))</f>
        <v>0</v>
      </c>
      <c r="O233" s="8">
        <f>SUMPRODUCT(SUMIFS(AssessedValuation[100% Railroads],AssessedValuation[Dist],$C233:$E233,AssessedValuation[Tif_NonTIF],$A$4))</f>
        <v>0</v>
      </c>
      <c r="P233" s="8">
        <f>SUMPRODUCT(SUMIFS(AssessedValuation[100% Utilities],AssessedValuation[Dist],$C233:$E233,AssessedValuation[Tif_NonTIF],$A$4))</f>
        <v>0</v>
      </c>
      <c r="Q233" s="8">
        <f>SUMPRODUCT(SUMIFS(AssessedValuation[100% Other],AssessedValuation[Dist],$C233:$E233,AssessedValuation[Tif_NonTIF],$A$4))</f>
        <v>0</v>
      </c>
      <c r="R233" s="8">
        <f>SUMPRODUCT(SUMIFS(AssessedValuation[100% Gross],AssessedValuation[Dist],$C233:$E233,AssessedValuation[Tif_NonTIF],$A$4))</f>
        <v>7552801</v>
      </c>
      <c r="S233" s="8">
        <f>SUMPRODUCT(SUMIFS(AssessedValuation[100% Military Exempt],AssessedValuation[Dist],$C233:$E233,AssessedValuation[Tif_NonTIF],$A$4))</f>
        <v>0</v>
      </c>
      <c r="T233" s="8">
        <f>SUMPRODUCT(SUMIFS(AssessedValuation[100% Net],AssessedValuation[Dist],$C233:$E233,AssessedValuation[Tif_NonTIF],$A$4))</f>
        <v>7552801</v>
      </c>
      <c r="U233" s="8">
        <f>SUMPRODUCT(SUMIFS(AssessedValuation[100% Gas &amp; Elec Utilities],AssessedValuation[Dist],$C233:$E233,AssessedValuation[Tif_NonTIF],$A$4))</f>
        <v>0</v>
      </c>
      <c r="V233" s="8">
        <f t="shared" si="3"/>
        <v>7552801</v>
      </c>
    </row>
    <row r="234" spans="1:22" x14ac:dyDescent="0.25">
      <c r="A234">
        <f>'Assessed Non-TIF_Combined'!A234</f>
        <v>2024</v>
      </c>
      <c r="B234" t="str">
        <f>'Assessed Non-TIF_Combined'!B234</f>
        <v>15</v>
      </c>
      <c r="C234" t="str">
        <f>'Assessed Non-TIF_Combined'!C234</f>
        <v>5163</v>
      </c>
      <c r="D234" t="str">
        <f>'Assessed Non-TIF_Combined'!D234</f>
        <v/>
      </c>
      <c r="E234" t="str">
        <f>'Assessed Non-TIF_Combined'!E234</f>
        <v/>
      </c>
      <c r="F234" t="str">
        <f>'Assessed Non-TIF_Combined'!F234</f>
        <v>5163</v>
      </c>
      <c r="G234" t="str">
        <f>'Assessed Non-TIF_Combined'!G234</f>
        <v>Pekin</v>
      </c>
      <c r="H234" s="8">
        <f>SUMPRODUCT(SUMIFS(AssessedValuation[100% Residential],AssessedValuation[Dist],$C234:$E234,AssessedValuation[Tif_NonTIF],$A$4))</f>
        <v>0</v>
      </c>
      <c r="I234" s="8">
        <f>SUMPRODUCT(SUMIFS(AssessedValuation[100% Ag Land],AssessedValuation[Dist],$C234:$E234,AssessedValuation[Tif_NonTIF],$A$4))</f>
        <v>0</v>
      </c>
      <c r="J234" s="8">
        <f>SUMPRODUCT(SUMIFS(AssessedValuation[100% Ag Building],AssessedValuation[Dist],$C234:$E234,AssessedValuation[Tif_NonTIF],$A$4))</f>
        <v>0</v>
      </c>
      <c r="K234" s="8">
        <f>SUMPRODUCT(SUMIFS(AssessedValuation[100% Commercial],AssessedValuation[Dist],$C234:$E234,AssessedValuation[Tif_NonTIF],$A$4))</f>
        <v>0</v>
      </c>
      <c r="L234" s="8">
        <f>SUMPRODUCT(SUMIFS(AssessedValuation[100% Industrial],AssessedValuation[Dist],$C234:$E234,AssessedValuation[Tif_NonTIF],$A$4))</f>
        <v>0</v>
      </c>
      <c r="M234" s="8">
        <f>SUMPRODUCT(SUMIFS(AssessedValuation[100% Reserved],AssessedValuation[Dist],$C234:$E234,AssessedValuation[Tif_NonTIF],$A$4))</f>
        <v>0</v>
      </c>
      <c r="N234" s="8">
        <f>SUMPRODUCT(SUMIFS(AssessedValuation[100% Reserved3],AssessedValuation[Dist],$C234,AssessedValuation[Tif_NonTIF],$A$4))</f>
        <v>0</v>
      </c>
      <c r="O234" s="8">
        <f>SUMPRODUCT(SUMIFS(AssessedValuation[100% Railroads],AssessedValuation[Dist],$C234:$E234,AssessedValuation[Tif_NonTIF],$A$4))</f>
        <v>0</v>
      </c>
      <c r="P234" s="8">
        <f>SUMPRODUCT(SUMIFS(AssessedValuation[100% Utilities],AssessedValuation[Dist],$C234:$E234,AssessedValuation[Tif_NonTIF],$A$4))</f>
        <v>0</v>
      </c>
      <c r="Q234" s="8">
        <f>SUMPRODUCT(SUMIFS(AssessedValuation[100% Other],AssessedValuation[Dist],$C234:$E234,AssessedValuation[Tif_NonTIF],$A$4))</f>
        <v>0</v>
      </c>
      <c r="R234" s="8">
        <f>SUMPRODUCT(SUMIFS(AssessedValuation[100% Gross],AssessedValuation[Dist],$C234:$E234,AssessedValuation[Tif_NonTIF],$A$4))</f>
        <v>0</v>
      </c>
      <c r="S234" s="8">
        <f>SUMPRODUCT(SUMIFS(AssessedValuation[100% Military Exempt],AssessedValuation[Dist],$C234:$E234,AssessedValuation[Tif_NonTIF],$A$4))</f>
        <v>0</v>
      </c>
      <c r="T234" s="8">
        <f>SUMPRODUCT(SUMIFS(AssessedValuation[100% Net],AssessedValuation[Dist],$C234:$E234,AssessedValuation[Tif_NonTIF],$A$4))</f>
        <v>0</v>
      </c>
      <c r="U234" s="8">
        <f>SUMPRODUCT(SUMIFS(AssessedValuation[100% Gas &amp; Elec Utilities],AssessedValuation[Dist],$C234:$E234,AssessedValuation[Tif_NonTIF],$A$4))</f>
        <v>0</v>
      </c>
      <c r="V234" s="8">
        <f t="shared" si="3"/>
        <v>0</v>
      </c>
    </row>
    <row r="235" spans="1:22" x14ac:dyDescent="0.25">
      <c r="A235">
        <f>'Assessed Non-TIF_Combined'!A235</f>
        <v>2024</v>
      </c>
      <c r="B235" t="str">
        <f>'Assessed Non-TIF_Combined'!B235</f>
        <v>11</v>
      </c>
      <c r="C235" t="str">
        <f>'Assessed Non-TIF_Combined'!C235</f>
        <v>5166</v>
      </c>
      <c r="D235" t="str">
        <f>'Assessed Non-TIF_Combined'!D235</f>
        <v/>
      </c>
      <c r="E235" t="str">
        <f>'Assessed Non-TIF_Combined'!E235</f>
        <v/>
      </c>
      <c r="F235" t="str">
        <f>'Assessed Non-TIF_Combined'!F235</f>
        <v>5166</v>
      </c>
      <c r="G235" t="str">
        <f>'Assessed Non-TIF_Combined'!G235</f>
        <v>Pella</v>
      </c>
      <c r="H235" s="8">
        <f>SUMPRODUCT(SUMIFS(AssessedValuation[100% Residential],AssessedValuation[Dist],$C235:$E235,AssessedValuation[Tif_NonTIF],$A$4))</f>
        <v>33615375</v>
      </c>
      <c r="I235" s="8">
        <f>SUMPRODUCT(SUMIFS(AssessedValuation[100% Ag Land],AssessedValuation[Dist],$C235:$E235,AssessedValuation[Tif_NonTIF],$A$4))</f>
        <v>55040</v>
      </c>
      <c r="J235" s="8">
        <f>SUMPRODUCT(SUMIFS(AssessedValuation[100% Ag Building],AssessedValuation[Dist],$C235:$E235,AssessedValuation[Tif_NonTIF],$A$4))</f>
        <v>360</v>
      </c>
      <c r="K235" s="8">
        <f>SUMPRODUCT(SUMIFS(AssessedValuation[100% Commercial],AssessedValuation[Dist],$C235:$E235,AssessedValuation[Tif_NonTIF],$A$4))</f>
        <v>26921438</v>
      </c>
      <c r="L235" s="8">
        <f>SUMPRODUCT(SUMIFS(AssessedValuation[100% Industrial],AssessedValuation[Dist],$C235:$E235,AssessedValuation[Tif_NonTIF],$A$4))</f>
        <v>16549262</v>
      </c>
      <c r="M235" s="8">
        <f>SUMPRODUCT(SUMIFS(AssessedValuation[100% Reserved],AssessedValuation[Dist],$C235:$E235,AssessedValuation[Tif_NonTIF],$A$4))</f>
        <v>0</v>
      </c>
      <c r="N235" s="8">
        <f>SUMPRODUCT(SUMIFS(AssessedValuation[100% Reserved3],AssessedValuation[Dist],$C235,AssessedValuation[Tif_NonTIF],$A$4))</f>
        <v>0</v>
      </c>
      <c r="O235" s="8">
        <f>SUMPRODUCT(SUMIFS(AssessedValuation[100% Railroads],AssessedValuation[Dist],$C235:$E235,AssessedValuation[Tif_NonTIF],$A$4))</f>
        <v>0</v>
      </c>
      <c r="P235" s="8">
        <f>SUMPRODUCT(SUMIFS(AssessedValuation[100% Utilities],AssessedValuation[Dist],$C235:$E235,AssessedValuation[Tif_NonTIF],$A$4))</f>
        <v>0</v>
      </c>
      <c r="Q235" s="8">
        <f>SUMPRODUCT(SUMIFS(AssessedValuation[100% Other],AssessedValuation[Dist],$C235:$E235,AssessedValuation[Tif_NonTIF],$A$4))</f>
        <v>0</v>
      </c>
      <c r="R235" s="8">
        <f>SUMPRODUCT(SUMIFS(AssessedValuation[100% Gross],AssessedValuation[Dist],$C235:$E235,AssessedValuation[Tif_NonTIF],$A$4))</f>
        <v>77141475</v>
      </c>
      <c r="S235" s="8">
        <f>SUMPRODUCT(SUMIFS(AssessedValuation[100% Military Exempt],AssessedValuation[Dist],$C235:$E235,AssessedValuation[Tif_NonTIF],$A$4))</f>
        <v>0</v>
      </c>
      <c r="T235" s="8">
        <f>SUMPRODUCT(SUMIFS(AssessedValuation[100% Net],AssessedValuation[Dist],$C235:$E235,AssessedValuation[Tif_NonTIF],$A$4))</f>
        <v>77141475</v>
      </c>
      <c r="U235" s="8">
        <f>SUMPRODUCT(SUMIFS(AssessedValuation[100% Gas &amp; Elec Utilities],AssessedValuation[Dist],$C235:$E235,AssessedValuation[Tif_NonTIF],$A$4))</f>
        <v>0</v>
      </c>
      <c r="V235" s="8">
        <f t="shared" si="3"/>
        <v>77141475</v>
      </c>
    </row>
    <row r="236" spans="1:22" x14ac:dyDescent="0.25">
      <c r="A236">
        <f>'Assessed Non-TIF_Combined'!A236</f>
        <v>2024</v>
      </c>
      <c r="B236" t="str">
        <f>'Assessed Non-TIF_Combined'!B236</f>
        <v>11</v>
      </c>
      <c r="C236" t="str">
        <f>'Assessed Non-TIF_Combined'!C236</f>
        <v>5184</v>
      </c>
      <c r="D236" t="str">
        <f>'Assessed Non-TIF_Combined'!D236</f>
        <v/>
      </c>
      <c r="E236" t="str">
        <f>'Assessed Non-TIF_Combined'!E236</f>
        <v/>
      </c>
      <c r="F236" t="str">
        <f>'Assessed Non-TIF_Combined'!F236</f>
        <v>5184</v>
      </c>
      <c r="G236" t="str">
        <f>'Assessed Non-TIF_Combined'!G236</f>
        <v>Perry</v>
      </c>
      <c r="H236" s="8">
        <f>SUMPRODUCT(SUMIFS(AssessedValuation[100% Residential],AssessedValuation[Dist],$C236:$E236,AssessedValuation[Tif_NonTIF],$A$4))</f>
        <v>7458283</v>
      </c>
      <c r="I236" s="8">
        <f>SUMPRODUCT(SUMIFS(AssessedValuation[100% Ag Land],AssessedValuation[Dist],$C236:$E236,AssessedValuation[Tif_NonTIF],$A$4))</f>
        <v>1773</v>
      </c>
      <c r="J236" s="8">
        <f>SUMPRODUCT(SUMIFS(AssessedValuation[100% Ag Building],AssessedValuation[Dist],$C236:$E236,AssessedValuation[Tif_NonTIF],$A$4))</f>
        <v>0</v>
      </c>
      <c r="K236" s="8">
        <f>SUMPRODUCT(SUMIFS(AssessedValuation[100% Commercial],AssessedValuation[Dist],$C236:$E236,AssessedValuation[Tif_NonTIF],$A$4))</f>
        <v>2553589</v>
      </c>
      <c r="L236" s="8">
        <f>SUMPRODUCT(SUMIFS(AssessedValuation[100% Industrial],AssessedValuation[Dist],$C236:$E236,AssessedValuation[Tif_NonTIF],$A$4))</f>
        <v>3103084</v>
      </c>
      <c r="M236" s="8">
        <f>SUMPRODUCT(SUMIFS(AssessedValuation[100% Reserved],AssessedValuation[Dist],$C236:$E236,AssessedValuation[Tif_NonTIF],$A$4))</f>
        <v>0</v>
      </c>
      <c r="N236" s="8">
        <f>SUMPRODUCT(SUMIFS(AssessedValuation[100% Reserved3],AssessedValuation[Dist],$C236,AssessedValuation[Tif_NonTIF],$A$4))</f>
        <v>0</v>
      </c>
      <c r="O236" s="8">
        <f>SUMPRODUCT(SUMIFS(AssessedValuation[100% Railroads],AssessedValuation[Dist],$C236:$E236,AssessedValuation[Tif_NonTIF],$A$4))</f>
        <v>0</v>
      </c>
      <c r="P236" s="8">
        <f>SUMPRODUCT(SUMIFS(AssessedValuation[100% Utilities],AssessedValuation[Dist],$C236:$E236,AssessedValuation[Tif_NonTIF],$A$4))</f>
        <v>0</v>
      </c>
      <c r="Q236" s="8">
        <f>SUMPRODUCT(SUMIFS(AssessedValuation[100% Other],AssessedValuation[Dist],$C236:$E236,AssessedValuation[Tif_NonTIF],$A$4))</f>
        <v>0</v>
      </c>
      <c r="R236" s="8">
        <f>SUMPRODUCT(SUMIFS(AssessedValuation[100% Gross],AssessedValuation[Dist],$C236:$E236,AssessedValuation[Tif_NonTIF],$A$4))</f>
        <v>13116729</v>
      </c>
      <c r="S236" s="8">
        <f>SUMPRODUCT(SUMIFS(AssessedValuation[100% Military Exempt],AssessedValuation[Dist],$C236:$E236,AssessedValuation[Tif_NonTIF],$A$4))</f>
        <v>0</v>
      </c>
      <c r="T236" s="8">
        <f>SUMPRODUCT(SUMIFS(AssessedValuation[100% Net],AssessedValuation[Dist],$C236:$E236,AssessedValuation[Tif_NonTIF],$A$4))</f>
        <v>13116729</v>
      </c>
      <c r="U236" s="8">
        <f>SUMPRODUCT(SUMIFS(AssessedValuation[100% Gas &amp; Elec Utilities],AssessedValuation[Dist],$C236:$E236,AssessedValuation[Tif_NonTIF],$A$4))</f>
        <v>0</v>
      </c>
      <c r="V236" s="8">
        <f t="shared" si="3"/>
        <v>13116729</v>
      </c>
    </row>
    <row r="237" spans="1:22" x14ac:dyDescent="0.25">
      <c r="A237">
        <f>'Assessed Non-TIF_Combined'!A237</f>
        <v>2024</v>
      </c>
      <c r="B237" t="str">
        <f>'Assessed Non-TIF_Combined'!B237</f>
        <v>09</v>
      </c>
      <c r="C237" t="str">
        <f>'Assessed Non-TIF_Combined'!C237</f>
        <v>5250</v>
      </c>
      <c r="D237" t="str">
        <f>'Assessed Non-TIF_Combined'!D237</f>
        <v/>
      </c>
      <c r="E237" t="str">
        <f>'Assessed Non-TIF_Combined'!E237</f>
        <v/>
      </c>
      <c r="F237" t="str">
        <f>'Assessed Non-TIF_Combined'!F237</f>
        <v>5250</v>
      </c>
      <c r="G237" t="str">
        <f>'Assessed Non-TIF_Combined'!G237</f>
        <v>Pleasant Valley</v>
      </c>
      <c r="H237" s="8">
        <f>SUMPRODUCT(SUMIFS(AssessedValuation[100% Residential],AssessedValuation[Dist],$C237:$E237,AssessedValuation[Tif_NonTIF],$A$4))</f>
        <v>107960091</v>
      </c>
      <c r="I237" s="8">
        <f>SUMPRODUCT(SUMIFS(AssessedValuation[100% Ag Land],AssessedValuation[Dist],$C237:$E237,AssessedValuation[Tif_NonTIF],$A$4))</f>
        <v>0</v>
      </c>
      <c r="J237" s="8">
        <f>SUMPRODUCT(SUMIFS(AssessedValuation[100% Ag Building],AssessedValuation[Dist],$C237:$E237,AssessedValuation[Tif_NonTIF],$A$4))</f>
        <v>0</v>
      </c>
      <c r="K237" s="8">
        <f>SUMPRODUCT(SUMIFS(AssessedValuation[100% Commercial],AssessedValuation[Dist],$C237:$E237,AssessedValuation[Tif_NonTIF],$A$4))</f>
        <v>62015187</v>
      </c>
      <c r="L237" s="8">
        <f>SUMPRODUCT(SUMIFS(AssessedValuation[100% Industrial],AssessedValuation[Dist],$C237:$E237,AssessedValuation[Tif_NonTIF],$A$4))</f>
        <v>2710748</v>
      </c>
      <c r="M237" s="8">
        <f>SUMPRODUCT(SUMIFS(AssessedValuation[100% Reserved],AssessedValuation[Dist],$C237:$E237,AssessedValuation[Tif_NonTIF],$A$4))</f>
        <v>0</v>
      </c>
      <c r="N237" s="8">
        <f>SUMPRODUCT(SUMIFS(AssessedValuation[100% Reserved3],AssessedValuation[Dist],$C237,AssessedValuation[Tif_NonTIF],$A$4))</f>
        <v>0</v>
      </c>
      <c r="O237" s="8">
        <f>SUMPRODUCT(SUMIFS(AssessedValuation[100% Railroads],AssessedValuation[Dist],$C237:$E237,AssessedValuation[Tif_NonTIF],$A$4))</f>
        <v>0</v>
      </c>
      <c r="P237" s="8">
        <f>SUMPRODUCT(SUMIFS(AssessedValuation[100% Utilities],AssessedValuation[Dist],$C237:$E237,AssessedValuation[Tif_NonTIF],$A$4))</f>
        <v>0</v>
      </c>
      <c r="Q237" s="8">
        <f>SUMPRODUCT(SUMIFS(AssessedValuation[100% Other],AssessedValuation[Dist],$C237:$E237,AssessedValuation[Tif_NonTIF],$A$4))</f>
        <v>0</v>
      </c>
      <c r="R237" s="8">
        <f>SUMPRODUCT(SUMIFS(AssessedValuation[100% Gross],AssessedValuation[Dist],$C237:$E237,AssessedValuation[Tif_NonTIF],$A$4))</f>
        <v>172686026</v>
      </c>
      <c r="S237" s="8">
        <f>SUMPRODUCT(SUMIFS(AssessedValuation[100% Military Exempt],AssessedValuation[Dist],$C237:$E237,AssessedValuation[Tif_NonTIF],$A$4))</f>
        <v>3704</v>
      </c>
      <c r="T237" s="8">
        <f>SUMPRODUCT(SUMIFS(AssessedValuation[100% Net],AssessedValuation[Dist],$C237:$E237,AssessedValuation[Tif_NonTIF],$A$4))</f>
        <v>172682322</v>
      </c>
      <c r="U237" s="8">
        <f>SUMPRODUCT(SUMIFS(AssessedValuation[100% Gas &amp; Elec Utilities],AssessedValuation[Dist],$C237:$E237,AssessedValuation[Tif_NonTIF],$A$4))</f>
        <v>0</v>
      </c>
      <c r="V237" s="8">
        <f t="shared" si="3"/>
        <v>172682322</v>
      </c>
    </row>
    <row r="238" spans="1:22" x14ac:dyDescent="0.25">
      <c r="A238">
        <f>'Assessed Non-TIF_Combined'!A238</f>
        <v>2024</v>
      </c>
      <c r="B238" t="str">
        <f>'Assessed Non-TIF_Combined'!B238</f>
        <v>11</v>
      </c>
      <c r="C238" t="str">
        <f>'Assessed Non-TIF_Combined'!C238</f>
        <v>5256</v>
      </c>
      <c r="D238" t="str">
        <f>'Assessed Non-TIF_Combined'!D238</f>
        <v/>
      </c>
      <c r="E238" t="str">
        <f>'Assessed Non-TIF_Combined'!E238</f>
        <v/>
      </c>
      <c r="F238" t="str">
        <f>'Assessed Non-TIF_Combined'!F238</f>
        <v>5256</v>
      </c>
      <c r="G238" t="str">
        <f>'Assessed Non-TIF_Combined'!G238</f>
        <v>Pleasantville</v>
      </c>
      <c r="H238" s="8">
        <f>SUMPRODUCT(SUMIFS(AssessedValuation[100% Residential],AssessedValuation[Dist],$C238:$E238,AssessedValuation[Tif_NonTIF],$A$4))</f>
        <v>4655220</v>
      </c>
      <c r="I238" s="8">
        <f>SUMPRODUCT(SUMIFS(AssessedValuation[100% Ag Land],AssessedValuation[Dist],$C238:$E238,AssessedValuation[Tif_NonTIF],$A$4))</f>
        <v>0</v>
      </c>
      <c r="J238" s="8">
        <f>SUMPRODUCT(SUMIFS(AssessedValuation[100% Ag Building],AssessedValuation[Dist],$C238:$E238,AssessedValuation[Tif_NonTIF],$A$4))</f>
        <v>0</v>
      </c>
      <c r="K238" s="8">
        <f>SUMPRODUCT(SUMIFS(AssessedValuation[100% Commercial],AssessedValuation[Dist],$C238:$E238,AssessedValuation[Tif_NonTIF],$A$4))</f>
        <v>1810292</v>
      </c>
      <c r="L238" s="8">
        <f>SUMPRODUCT(SUMIFS(AssessedValuation[100% Industrial],AssessedValuation[Dist],$C238:$E238,AssessedValuation[Tif_NonTIF],$A$4))</f>
        <v>0</v>
      </c>
      <c r="M238" s="8">
        <f>SUMPRODUCT(SUMIFS(AssessedValuation[100% Reserved],AssessedValuation[Dist],$C238:$E238,AssessedValuation[Tif_NonTIF],$A$4))</f>
        <v>0</v>
      </c>
      <c r="N238" s="8">
        <f>SUMPRODUCT(SUMIFS(AssessedValuation[100% Reserved3],AssessedValuation[Dist],$C238,AssessedValuation[Tif_NonTIF],$A$4))</f>
        <v>0</v>
      </c>
      <c r="O238" s="8">
        <f>SUMPRODUCT(SUMIFS(AssessedValuation[100% Railroads],AssessedValuation[Dist],$C238:$E238,AssessedValuation[Tif_NonTIF],$A$4))</f>
        <v>0</v>
      </c>
      <c r="P238" s="8">
        <f>SUMPRODUCT(SUMIFS(AssessedValuation[100% Utilities],AssessedValuation[Dist],$C238:$E238,AssessedValuation[Tif_NonTIF],$A$4))</f>
        <v>0</v>
      </c>
      <c r="Q238" s="8">
        <f>SUMPRODUCT(SUMIFS(AssessedValuation[100% Other],AssessedValuation[Dist],$C238:$E238,AssessedValuation[Tif_NonTIF],$A$4))</f>
        <v>0</v>
      </c>
      <c r="R238" s="8">
        <f>SUMPRODUCT(SUMIFS(AssessedValuation[100% Gross],AssessedValuation[Dist],$C238:$E238,AssessedValuation[Tif_NonTIF],$A$4))</f>
        <v>6465512</v>
      </c>
      <c r="S238" s="8">
        <f>SUMPRODUCT(SUMIFS(AssessedValuation[100% Military Exempt],AssessedValuation[Dist],$C238:$E238,AssessedValuation[Tif_NonTIF],$A$4))</f>
        <v>0</v>
      </c>
      <c r="T238" s="8">
        <f>SUMPRODUCT(SUMIFS(AssessedValuation[100% Net],AssessedValuation[Dist],$C238:$E238,AssessedValuation[Tif_NonTIF],$A$4))</f>
        <v>6465512</v>
      </c>
      <c r="U238" s="8">
        <f>SUMPRODUCT(SUMIFS(AssessedValuation[100% Gas &amp; Elec Utilities],AssessedValuation[Dist],$C238:$E238,AssessedValuation[Tif_NonTIF],$A$4))</f>
        <v>0</v>
      </c>
      <c r="V238" s="8">
        <f t="shared" si="3"/>
        <v>6465512</v>
      </c>
    </row>
    <row r="239" spans="1:22" x14ac:dyDescent="0.25">
      <c r="A239">
        <f>'Assessed Non-TIF_Combined'!A239</f>
        <v>2024</v>
      </c>
      <c r="B239" t="str">
        <f>'Assessed Non-TIF_Combined'!B239</f>
        <v>05</v>
      </c>
      <c r="C239" t="str">
        <f>'Assessed Non-TIF_Combined'!C239</f>
        <v>5283</v>
      </c>
      <c r="D239" t="str">
        <f>'Assessed Non-TIF_Combined'!D239</f>
        <v/>
      </c>
      <c r="E239" t="str">
        <f>'Assessed Non-TIF_Combined'!E239</f>
        <v/>
      </c>
      <c r="F239" t="str">
        <f>'Assessed Non-TIF_Combined'!F239</f>
        <v>5283</v>
      </c>
      <c r="G239" t="str">
        <f>'Assessed Non-TIF_Combined'!G239</f>
        <v>Pocahontas Area</v>
      </c>
      <c r="H239" s="8">
        <f>SUMPRODUCT(SUMIFS(AssessedValuation[100% Residential],AssessedValuation[Dist],$C239:$E239,AssessedValuation[Tif_NonTIF],$A$4))</f>
        <v>669950</v>
      </c>
      <c r="I239" s="8">
        <f>SUMPRODUCT(SUMIFS(AssessedValuation[100% Ag Land],AssessedValuation[Dist],$C239:$E239,AssessedValuation[Tif_NonTIF],$A$4))</f>
        <v>1500</v>
      </c>
      <c r="J239" s="8">
        <f>SUMPRODUCT(SUMIFS(AssessedValuation[100% Ag Building],AssessedValuation[Dist],$C239:$E239,AssessedValuation[Tif_NonTIF],$A$4))</f>
        <v>0</v>
      </c>
      <c r="K239" s="8">
        <f>SUMPRODUCT(SUMIFS(AssessedValuation[100% Commercial],AssessedValuation[Dist],$C239:$E239,AssessedValuation[Tif_NonTIF],$A$4))</f>
        <v>956</v>
      </c>
      <c r="L239" s="8">
        <f>SUMPRODUCT(SUMIFS(AssessedValuation[100% Industrial],AssessedValuation[Dist],$C239:$E239,AssessedValuation[Tif_NonTIF],$A$4))</f>
        <v>0</v>
      </c>
      <c r="M239" s="8">
        <f>SUMPRODUCT(SUMIFS(AssessedValuation[100% Reserved],AssessedValuation[Dist],$C239:$E239,AssessedValuation[Tif_NonTIF],$A$4))</f>
        <v>0</v>
      </c>
      <c r="N239" s="8">
        <f>SUMPRODUCT(SUMIFS(AssessedValuation[100% Reserved3],AssessedValuation[Dist],$C239,AssessedValuation[Tif_NonTIF],$A$4))</f>
        <v>0</v>
      </c>
      <c r="O239" s="8">
        <f>SUMPRODUCT(SUMIFS(AssessedValuation[100% Railroads],AssessedValuation[Dist],$C239:$E239,AssessedValuation[Tif_NonTIF],$A$4))</f>
        <v>0</v>
      </c>
      <c r="P239" s="8">
        <f>SUMPRODUCT(SUMIFS(AssessedValuation[100% Utilities],AssessedValuation[Dist],$C239:$E239,AssessedValuation[Tif_NonTIF],$A$4))</f>
        <v>0</v>
      </c>
      <c r="Q239" s="8">
        <f>SUMPRODUCT(SUMIFS(AssessedValuation[100% Other],AssessedValuation[Dist],$C239:$E239,AssessedValuation[Tif_NonTIF],$A$4))</f>
        <v>0</v>
      </c>
      <c r="R239" s="8">
        <f>SUMPRODUCT(SUMIFS(AssessedValuation[100% Gross],AssessedValuation[Dist],$C239:$E239,AssessedValuation[Tif_NonTIF],$A$4))</f>
        <v>672406</v>
      </c>
      <c r="S239" s="8">
        <f>SUMPRODUCT(SUMIFS(AssessedValuation[100% Military Exempt],AssessedValuation[Dist],$C239:$E239,AssessedValuation[Tif_NonTIF],$A$4))</f>
        <v>0</v>
      </c>
      <c r="T239" s="8">
        <f>SUMPRODUCT(SUMIFS(AssessedValuation[100% Net],AssessedValuation[Dist],$C239:$E239,AssessedValuation[Tif_NonTIF],$A$4))</f>
        <v>672406</v>
      </c>
      <c r="U239" s="8">
        <f>SUMPRODUCT(SUMIFS(AssessedValuation[100% Gas &amp; Elec Utilities],AssessedValuation[Dist],$C239:$E239,AssessedValuation[Tif_NonTIF],$A$4))</f>
        <v>0</v>
      </c>
      <c r="V239" s="8">
        <f t="shared" si="3"/>
        <v>672406</v>
      </c>
    </row>
    <row r="240" spans="1:22" x14ac:dyDescent="0.25">
      <c r="A240">
        <f>'Assessed Non-TIF_Combined'!A240</f>
        <v>2024</v>
      </c>
      <c r="B240" t="str">
        <f>'Assessed Non-TIF_Combined'!B240</f>
        <v>01</v>
      </c>
      <c r="C240" t="str">
        <f>'Assessed Non-TIF_Combined'!C240</f>
        <v>5310</v>
      </c>
      <c r="D240" t="str">
        <f>'Assessed Non-TIF_Combined'!D240</f>
        <v/>
      </c>
      <c r="E240" t="str">
        <f>'Assessed Non-TIF_Combined'!E240</f>
        <v/>
      </c>
      <c r="F240" t="str">
        <f>'Assessed Non-TIF_Combined'!F240</f>
        <v>5310</v>
      </c>
      <c r="G240" t="str">
        <f>'Assessed Non-TIF_Combined'!G240</f>
        <v>Postville</v>
      </c>
      <c r="H240" s="8">
        <f>SUMPRODUCT(SUMIFS(AssessedValuation[100% Residential],AssessedValuation[Dist],$C240:$E240,AssessedValuation[Tif_NonTIF],$A$4))</f>
        <v>397100</v>
      </c>
      <c r="I240" s="8">
        <f>SUMPRODUCT(SUMIFS(AssessedValuation[100% Ag Land],AssessedValuation[Dist],$C240:$E240,AssessedValuation[Tif_NonTIF],$A$4))</f>
        <v>28188</v>
      </c>
      <c r="J240" s="8">
        <f>SUMPRODUCT(SUMIFS(AssessedValuation[100% Ag Building],AssessedValuation[Dist],$C240:$E240,AssessedValuation[Tif_NonTIF],$A$4))</f>
        <v>0</v>
      </c>
      <c r="K240" s="8">
        <f>SUMPRODUCT(SUMIFS(AssessedValuation[100% Commercial],AssessedValuation[Dist],$C240:$E240,AssessedValuation[Tif_NonTIF],$A$4))</f>
        <v>863300</v>
      </c>
      <c r="L240" s="8">
        <f>SUMPRODUCT(SUMIFS(AssessedValuation[100% Industrial],AssessedValuation[Dist],$C240:$E240,AssessedValuation[Tif_NonTIF],$A$4))</f>
        <v>809102</v>
      </c>
      <c r="M240" s="8">
        <f>SUMPRODUCT(SUMIFS(AssessedValuation[100% Reserved],AssessedValuation[Dist],$C240:$E240,AssessedValuation[Tif_NonTIF],$A$4))</f>
        <v>0</v>
      </c>
      <c r="N240" s="8">
        <f>SUMPRODUCT(SUMIFS(AssessedValuation[100% Reserved3],AssessedValuation[Dist],$C240,AssessedValuation[Tif_NonTIF],$A$4))</f>
        <v>0</v>
      </c>
      <c r="O240" s="8">
        <f>SUMPRODUCT(SUMIFS(AssessedValuation[100% Railroads],AssessedValuation[Dist],$C240:$E240,AssessedValuation[Tif_NonTIF],$A$4))</f>
        <v>0</v>
      </c>
      <c r="P240" s="8">
        <f>SUMPRODUCT(SUMIFS(AssessedValuation[100% Utilities],AssessedValuation[Dist],$C240:$E240,AssessedValuation[Tif_NonTIF],$A$4))</f>
        <v>0</v>
      </c>
      <c r="Q240" s="8">
        <f>SUMPRODUCT(SUMIFS(AssessedValuation[100% Other],AssessedValuation[Dist],$C240:$E240,AssessedValuation[Tif_NonTIF],$A$4))</f>
        <v>0</v>
      </c>
      <c r="R240" s="8">
        <f>SUMPRODUCT(SUMIFS(AssessedValuation[100% Gross],AssessedValuation[Dist],$C240:$E240,AssessedValuation[Tif_NonTIF],$A$4))</f>
        <v>2097690</v>
      </c>
      <c r="S240" s="8">
        <f>SUMPRODUCT(SUMIFS(AssessedValuation[100% Military Exempt],AssessedValuation[Dist],$C240:$E240,AssessedValuation[Tif_NonTIF],$A$4))</f>
        <v>0</v>
      </c>
      <c r="T240" s="8">
        <f>SUMPRODUCT(SUMIFS(AssessedValuation[100% Net],AssessedValuation[Dist],$C240:$E240,AssessedValuation[Tif_NonTIF],$A$4))</f>
        <v>2097690</v>
      </c>
      <c r="U240" s="8">
        <f>SUMPRODUCT(SUMIFS(AssessedValuation[100% Gas &amp; Elec Utilities],AssessedValuation[Dist],$C240:$E240,AssessedValuation[Tif_NonTIF],$A$4))</f>
        <v>0</v>
      </c>
      <c r="V240" s="8">
        <f t="shared" si="3"/>
        <v>2097690</v>
      </c>
    </row>
    <row r="241" spans="1:22" x14ac:dyDescent="0.25">
      <c r="A241">
        <f>'Assessed Non-TIF_Combined'!A241</f>
        <v>2024</v>
      </c>
      <c r="B241" t="str">
        <f>'Assessed Non-TIF_Combined'!B241</f>
        <v>13</v>
      </c>
      <c r="C241" t="str">
        <f>'Assessed Non-TIF_Combined'!C241</f>
        <v>5463</v>
      </c>
      <c r="D241" t="str">
        <f>'Assessed Non-TIF_Combined'!D241</f>
        <v/>
      </c>
      <c r="E241" t="str">
        <f>'Assessed Non-TIF_Combined'!E241</f>
        <v/>
      </c>
      <c r="F241" t="str">
        <f>'Assessed Non-TIF_Combined'!F241</f>
        <v>5463</v>
      </c>
      <c r="G241" t="str">
        <f>'Assessed Non-TIF_Combined'!G241</f>
        <v>Red Oak</v>
      </c>
      <c r="H241" s="8">
        <f>SUMPRODUCT(SUMIFS(AssessedValuation[100% Residential],AssessedValuation[Dist],$C241:$E241,AssessedValuation[Tif_NonTIF],$A$4))</f>
        <v>3252638</v>
      </c>
      <c r="I241" s="8">
        <f>SUMPRODUCT(SUMIFS(AssessedValuation[100% Ag Land],AssessedValuation[Dist],$C241:$E241,AssessedValuation[Tif_NonTIF],$A$4))</f>
        <v>0</v>
      </c>
      <c r="J241" s="8">
        <f>SUMPRODUCT(SUMIFS(AssessedValuation[100% Ag Building],AssessedValuation[Dist],$C241:$E241,AssessedValuation[Tif_NonTIF],$A$4))</f>
        <v>0</v>
      </c>
      <c r="K241" s="8">
        <f>SUMPRODUCT(SUMIFS(AssessedValuation[100% Commercial],AssessedValuation[Dist],$C241:$E241,AssessedValuation[Tif_NonTIF],$A$4))</f>
        <v>5325640</v>
      </c>
      <c r="L241" s="8">
        <f>SUMPRODUCT(SUMIFS(AssessedValuation[100% Industrial],AssessedValuation[Dist],$C241:$E241,AssessedValuation[Tif_NonTIF],$A$4))</f>
        <v>0</v>
      </c>
      <c r="M241" s="8">
        <f>SUMPRODUCT(SUMIFS(AssessedValuation[100% Reserved],AssessedValuation[Dist],$C241:$E241,AssessedValuation[Tif_NonTIF],$A$4))</f>
        <v>0</v>
      </c>
      <c r="N241" s="8">
        <f>SUMPRODUCT(SUMIFS(AssessedValuation[100% Reserved3],AssessedValuation[Dist],$C241,AssessedValuation[Tif_NonTIF],$A$4))</f>
        <v>0</v>
      </c>
      <c r="O241" s="8">
        <f>SUMPRODUCT(SUMIFS(AssessedValuation[100% Railroads],AssessedValuation[Dist],$C241:$E241,AssessedValuation[Tif_NonTIF],$A$4))</f>
        <v>0</v>
      </c>
      <c r="P241" s="8">
        <f>SUMPRODUCT(SUMIFS(AssessedValuation[100% Utilities],AssessedValuation[Dist],$C241:$E241,AssessedValuation[Tif_NonTIF],$A$4))</f>
        <v>0</v>
      </c>
      <c r="Q241" s="8">
        <f>SUMPRODUCT(SUMIFS(AssessedValuation[100% Other],AssessedValuation[Dist],$C241:$E241,AssessedValuation[Tif_NonTIF],$A$4))</f>
        <v>0</v>
      </c>
      <c r="R241" s="8">
        <f>SUMPRODUCT(SUMIFS(AssessedValuation[100% Gross],AssessedValuation[Dist],$C241:$E241,AssessedValuation[Tif_NonTIF],$A$4))</f>
        <v>8578278</v>
      </c>
      <c r="S241" s="8">
        <f>SUMPRODUCT(SUMIFS(AssessedValuation[100% Military Exempt],AssessedValuation[Dist],$C241:$E241,AssessedValuation[Tif_NonTIF],$A$4))</f>
        <v>0</v>
      </c>
      <c r="T241" s="8">
        <f>SUMPRODUCT(SUMIFS(AssessedValuation[100% Net],AssessedValuation[Dist],$C241:$E241,AssessedValuation[Tif_NonTIF],$A$4))</f>
        <v>8578278</v>
      </c>
      <c r="U241" s="8">
        <f>SUMPRODUCT(SUMIFS(AssessedValuation[100% Gas &amp; Elec Utilities],AssessedValuation[Dist],$C241:$E241,AssessedValuation[Tif_NonTIF],$A$4))</f>
        <v>0</v>
      </c>
      <c r="V241" s="8">
        <f t="shared" si="3"/>
        <v>8578278</v>
      </c>
    </row>
    <row r="242" spans="1:22" x14ac:dyDescent="0.25">
      <c r="A242">
        <f>'Assessed Non-TIF_Combined'!A242</f>
        <v>2024</v>
      </c>
      <c r="B242" t="str">
        <f>'Assessed Non-TIF_Combined'!B242</f>
        <v>12</v>
      </c>
      <c r="C242" t="str">
        <f>'Assessed Non-TIF_Combined'!C242</f>
        <v>5486</v>
      </c>
      <c r="D242" t="str">
        <f>'Assessed Non-TIF_Combined'!D242</f>
        <v/>
      </c>
      <c r="E242" t="str">
        <f>'Assessed Non-TIF_Combined'!E242</f>
        <v/>
      </c>
      <c r="F242" t="str">
        <f>'Assessed Non-TIF_Combined'!F242</f>
        <v>5486</v>
      </c>
      <c r="G242" t="str">
        <f>'Assessed Non-TIF_Combined'!G242</f>
        <v>Remsen-Union</v>
      </c>
      <c r="H242" s="8">
        <f>SUMPRODUCT(SUMIFS(AssessedValuation[100% Residential],AssessedValuation[Dist],$C242:$E242,AssessedValuation[Tif_NonTIF],$A$4))</f>
        <v>302178</v>
      </c>
      <c r="I242" s="8">
        <f>SUMPRODUCT(SUMIFS(AssessedValuation[100% Ag Land],AssessedValuation[Dist],$C242:$E242,AssessedValuation[Tif_NonTIF],$A$4))</f>
        <v>18520</v>
      </c>
      <c r="J242" s="8">
        <f>SUMPRODUCT(SUMIFS(AssessedValuation[100% Ag Building],AssessedValuation[Dist],$C242:$E242,AssessedValuation[Tif_NonTIF],$A$4))</f>
        <v>0</v>
      </c>
      <c r="K242" s="8">
        <f>SUMPRODUCT(SUMIFS(AssessedValuation[100% Commercial],AssessedValuation[Dist],$C242:$E242,AssessedValuation[Tif_NonTIF],$A$4))</f>
        <v>0</v>
      </c>
      <c r="L242" s="8">
        <f>SUMPRODUCT(SUMIFS(AssessedValuation[100% Industrial],AssessedValuation[Dist],$C242:$E242,AssessedValuation[Tif_NonTIF],$A$4))</f>
        <v>0</v>
      </c>
      <c r="M242" s="8">
        <f>SUMPRODUCT(SUMIFS(AssessedValuation[100% Reserved],AssessedValuation[Dist],$C242:$E242,AssessedValuation[Tif_NonTIF],$A$4))</f>
        <v>0</v>
      </c>
      <c r="N242" s="8">
        <f>SUMPRODUCT(SUMIFS(AssessedValuation[100% Reserved3],AssessedValuation[Dist],$C242,AssessedValuation[Tif_NonTIF],$A$4))</f>
        <v>0</v>
      </c>
      <c r="O242" s="8">
        <f>SUMPRODUCT(SUMIFS(AssessedValuation[100% Railroads],AssessedValuation[Dist],$C242:$E242,AssessedValuation[Tif_NonTIF],$A$4))</f>
        <v>0</v>
      </c>
      <c r="P242" s="8">
        <f>SUMPRODUCT(SUMIFS(AssessedValuation[100% Utilities],AssessedValuation[Dist],$C242:$E242,AssessedValuation[Tif_NonTIF],$A$4))</f>
        <v>0</v>
      </c>
      <c r="Q242" s="8">
        <f>SUMPRODUCT(SUMIFS(AssessedValuation[100% Other],AssessedValuation[Dist],$C242:$E242,AssessedValuation[Tif_NonTIF],$A$4))</f>
        <v>0</v>
      </c>
      <c r="R242" s="8">
        <f>SUMPRODUCT(SUMIFS(AssessedValuation[100% Gross],AssessedValuation[Dist],$C242:$E242,AssessedValuation[Tif_NonTIF],$A$4))</f>
        <v>320698</v>
      </c>
      <c r="S242" s="8">
        <f>SUMPRODUCT(SUMIFS(AssessedValuation[100% Military Exempt],AssessedValuation[Dist],$C242:$E242,AssessedValuation[Tif_NonTIF],$A$4))</f>
        <v>0</v>
      </c>
      <c r="T242" s="8">
        <f>SUMPRODUCT(SUMIFS(AssessedValuation[100% Net],AssessedValuation[Dist],$C242:$E242,AssessedValuation[Tif_NonTIF],$A$4))</f>
        <v>320698</v>
      </c>
      <c r="U242" s="8">
        <f>SUMPRODUCT(SUMIFS(AssessedValuation[100% Gas &amp; Elec Utilities],AssessedValuation[Dist],$C242:$E242,AssessedValuation[Tif_NonTIF],$A$4))</f>
        <v>0</v>
      </c>
      <c r="V242" s="8">
        <f t="shared" si="3"/>
        <v>320698</v>
      </c>
    </row>
    <row r="243" spans="1:22" x14ac:dyDescent="0.25">
      <c r="A243">
        <f>'Assessed Non-TIF_Combined'!A243</f>
        <v>2024</v>
      </c>
      <c r="B243" t="str">
        <f>'Assessed Non-TIF_Combined'!B243</f>
        <v>01</v>
      </c>
      <c r="C243" t="str">
        <f>'Assessed Non-TIF_Combined'!C243</f>
        <v>5508</v>
      </c>
      <c r="D243" t="str">
        <f>'Assessed Non-TIF_Combined'!D243</f>
        <v/>
      </c>
      <c r="E243" t="str">
        <f>'Assessed Non-TIF_Combined'!E243</f>
        <v/>
      </c>
      <c r="F243" t="str">
        <f>'Assessed Non-TIF_Combined'!F243</f>
        <v>5508</v>
      </c>
      <c r="G243" t="str">
        <f>'Assessed Non-TIF_Combined'!G243</f>
        <v>Riceville</v>
      </c>
      <c r="H243" s="8">
        <f>SUMPRODUCT(SUMIFS(AssessedValuation[100% Residential],AssessedValuation[Dist],$C243:$E243,AssessedValuation[Tif_NonTIF],$A$4))</f>
        <v>2035962</v>
      </c>
      <c r="I243" s="8">
        <f>SUMPRODUCT(SUMIFS(AssessedValuation[100% Ag Land],AssessedValuation[Dist],$C243:$E243,AssessedValuation[Tif_NonTIF],$A$4))</f>
        <v>306060</v>
      </c>
      <c r="J243" s="8">
        <f>SUMPRODUCT(SUMIFS(AssessedValuation[100% Ag Building],AssessedValuation[Dist],$C243:$E243,AssessedValuation[Tif_NonTIF],$A$4))</f>
        <v>387090</v>
      </c>
      <c r="K243" s="8">
        <f>SUMPRODUCT(SUMIFS(AssessedValuation[100% Commercial],AssessedValuation[Dist],$C243:$E243,AssessedValuation[Tif_NonTIF],$A$4))</f>
        <v>1220961</v>
      </c>
      <c r="L243" s="8">
        <f>SUMPRODUCT(SUMIFS(AssessedValuation[100% Industrial],AssessedValuation[Dist],$C243:$E243,AssessedValuation[Tif_NonTIF],$A$4))</f>
        <v>132593706</v>
      </c>
      <c r="M243" s="8">
        <f>SUMPRODUCT(SUMIFS(AssessedValuation[100% Reserved],AssessedValuation[Dist],$C243:$E243,AssessedValuation[Tif_NonTIF],$A$4))</f>
        <v>0</v>
      </c>
      <c r="N243" s="8">
        <f>SUMPRODUCT(SUMIFS(AssessedValuation[100% Reserved3],AssessedValuation[Dist],$C243,AssessedValuation[Tif_NonTIF],$A$4))</f>
        <v>0</v>
      </c>
      <c r="O243" s="8">
        <f>SUMPRODUCT(SUMIFS(AssessedValuation[100% Railroads],AssessedValuation[Dist],$C243:$E243,AssessedValuation[Tif_NonTIF],$A$4))</f>
        <v>0</v>
      </c>
      <c r="P243" s="8">
        <f>SUMPRODUCT(SUMIFS(AssessedValuation[100% Utilities],AssessedValuation[Dist],$C243:$E243,AssessedValuation[Tif_NonTIF],$A$4))</f>
        <v>0</v>
      </c>
      <c r="Q243" s="8">
        <f>SUMPRODUCT(SUMIFS(AssessedValuation[100% Other],AssessedValuation[Dist],$C243:$E243,AssessedValuation[Tif_NonTIF],$A$4))</f>
        <v>0</v>
      </c>
      <c r="R243" s="8">
        <f>SUMPRODUCT(SUMIFS(AssessedValuation[100% Gross],AssessedValuation[Dist],$C243:$E243,AssessedValuation[Tif_NonTIF],$A$4))</f>
        <v>136543779</v>
      </c>
      <c r="S243" s="8">
        <f>SUMPRODUCT(SUMIFS(AssessedValuation[100% Military Exempt],AssessedValuation[Dist],$C243:$E243,AssessedValuation[Tif_NonTIF],$A$4))</f>
        <v>11112</v>
      </c>
      <c r="T243" s="8">
        <f>SUMPRODUCT(SUMIFS(AssessedValuation[100% Net],AssessedValuation[Dist],$C243:$E243,AssessedValuation[Tif_NonTIF],$A$4))</f>
        <v>136532667</v>
      </c>
      <c r="U243" s="8">
        <f>SUMPRODUCT(SUMIFS(AssessedValuation[100% Gas &amp; Elec Utilities],AssessedValuation[Dist],$C243:$E243,AssessedValuation[Tif_NonTIF],$A$4))</f>
        <v>0</v>
      </c>
      <c r="V243" s="8">
        <f t="shared" si="3"/>
        <v>136532667</v>
      </c>
    </row>
    <row r="244" spans="1:22" x14ac:dyDescent="0.25">
      <c r="A244">
        <f>'Assessed Non-TIF_Combined'!A244</f>
        <v>2024</v>
      </c>
      <c r="B244" t="str">
        <f>'Assessed Non-TIF_Combined'!B244</f>
        <v>12</v>
      </c>
      <c r="C244" t="str">
        <f>'Assessed Non-TIF_Combined'!C244</f>
        <v>1975</v>
      </c>
      <c r="D244" t="str">
        <f>'Assessed Non-TIF_Combined'!D244</f>
        <v/>
      </c>
      <c r="E244" t="str">
        <f>'Assessed Non-TIF_Combined'!E244</f>
        <v/>
      </c>
      <c r="F244" t="str">
        <f>'Assessed Non-TIF_Combined'!F244</f>
        <v>1975</v>
      </c>
      <c r="G244" t="str">
        <f>'Assessed Non-TIF_Combined'!G244</f>
        <v>River Valley</v>
      </c>
      <c r="H244" s="8">
        <f>SUMPRODUCT(SUMIFS(AssessedValuation[100% Residential],AssessedValuation[Dist],$C244:$E244,AssessedValuation[Tif_NonTIF],$A$4))</f>
        <v>0</v>
      </c>
      <c r="I244" s="8">
        <f>SUMPRODUCT(SUMIFS(AssessedValuation[100% Ag Land],AssessedValuation[Dist],$C244:$E244,AssessedValuation[Tif_NonTIF],$A$4))</f>
        <v>0</v>
      </c>
      <c r="J244" s="8">
        <f>SUMPRODUCT(SUMIFS(AssessedValuation[100% Ag Building],AssessedValuation[Dist],$C244:$E244,AssessedValuation[Tif_NonTIF],$A$4))</f>
        <v>0</v>
      </c>
      <c r="K244" s="8">
        <f>SUMPRODUCT(SUMIFS(AssessedValuation[100% Commercial],AssessedValuation[Dist],$C244:$E244,AssessedValuation[Tif_NonTIF],$A$4))</f>
        <v>466608</v>
      </c>
      <c r="L244" s="8">
        <f>SUMPRODUCT(SUMIFS(AssessedValuation[100% Industrial],AssessedValuation[Dist],$C244:$E244,AssessedValuation[Tif_NonTIF],$A$4))</f>
        <v>0</v>
      </c>
      <c r="M244" s="8">
        <f>SUMPRODUCT(SUMIFS(AssessedValuation[100% Reserved],AssessedValuation[Dist],$C244:$E244,AssessedValuation[Tif_NonTIF],$A$4))</f>
        <v>0</v>
      </c>
      <c r="N244" s="8">
        <f>SUMPRODUCT(SUMIFS(AssessedValuation[100% Reserved3],AssessedValuation[Dist],$C244,AssessedValuation[Tif_NonTIF],$A$4))</f>
        <v>0</v>
      </c>
      <c r="O244" s="8">
        <f>SUMPRODUCT(SUMIFS(AssessedValuation[100% Railroads],AssessedValuation[Dist],$C244:$E244,AssessedValuation[Tif_NonTIF],$A$4))</f>
        <v>0</v>
      </c>
      <c r="P244" s="8">
        <f>SUMPRODUCT(SUMIFS(AssessedValuation[100% Utilities],AssessedValuation[Dist],$C244:$E244,AssessedValuation[Tif_NonTIF],$A$4))</f>
        <v>0</v>
      </c>
      <c r="Q244" s="8">
        <f>SUMPRODUCT(SUMIFS(AssessedValuation[100% Other],AssessedValuation[Dist],$C244:$E244,AssessedValuation[Tif_NonTIF],$A$4))</f>
        <v>0</v>
      </c>
      <c r="R244" s="8">
        <f>SUMPRODUCT(SUMIFS(AssessedValuation[100% Gross],AssessedValuation[Dist],$C244:$E244,AssessedValuation[Tif_NonTIF],$A$4))</f>
        <v>466608</v>
      </c>
      <c r="S244" s="8">
        <f>SUMPRODUCT(SUMIFS(AssessedValuation[100% Military Exempt],AssessedValuation[Dist],$C244:$E244,AssessedValuation[Tif_NonTIF],$A$4))</f>
        <v>0</v>
      </c>
      <c r="T244" s="8">
        <f>SUMPRODUCT(SUMIFS(AssessedValuation[100% Net],AssessedValuation[Dist],$C244:$E244,AssessedValuation[Tif_NonTIF],$A$4))</f>
        <v>466608</v>
      </c>
      <c r="U244" s="8">
        <f>SUMPRODUCT(SUMIFS(AssessedValuation[100% Gas &amp; Elec Utilities],AssessedValuation[Dist],$C244:$E244,AssessedValuation[Tif_NonTIF],$A$4))</f>
        <v>0</v>
      </c>
      <c r="V244" s="8">
        <f t="shared" si="3"/>
        <v>466608</v>
      </c>
    </row>
    <row r="245" spans="1:22" x14ac:dyDescent="0.25">
      <c r="A245">
        <f>'Assessed Non-TIF_Combined'!A245</f>
        <v>2024</v>
      </c>
      <c r="B245" t="str">
        <f>'Assessed Non-TIF_Combined'!B245</f>
        <v>13</v>
      </c>
      <c r="C245" t="str">
        <f>'Assessed Non-TIF_Combined'!C245</f>
        <v>4824</v>
      </c>
      <c r="D245" t="str">
        <f>'Assessed Non-TIF_Combined'!D245</f>
        <v/>
      </c>
      <c r="E245" t="str">
        <f>'Assessed Non-TIF_Combined'!E245</f>
        <v/>
      </c>
      <c r="F245" t="str">
        <f>'Assessed Non-TIF_Combined'!F245</f>
        <v>5510</v>
      </c>
      <c r="G245" t="str">
        <f>'Assessed Non-TIF_Combined'!G245</f>
        <v>Riverside</v>
      </c>
      <c r="H245" s="8">
        <f>SUMPRODUCT(SUMIFS(AssessedValuation[100% Residential],AssessedValuation[Dist],$C245:$E245,AssessedValuation[Tif_NonTIF],$A$4))</f>
        <v>3914725</v>
      </c>
      <c r="I245" s="8">
        <f>SUMPRODUCT(SUMIFS(AssessedValuation[100% Ag Land],AssessedValuation[Dist],$C245:$E245,AssessedValuation[Tif_NonTIF],$A$4))</f>
        <v>0</v>
      </c>
      <c r="J245" s="8">
        <f>SUMPRODUCT(SUMIFS(AssessedValuation[100% Ag Building],AssessedValuation[Dist],$C245:$E245,AssessedValuation[Tif_NonTIF],$A$4))</f>
        <v>0</v>
      </c>
      <c r="K245" s="8">
        <f>SUMPRODUCT(SUMIFS(AssessedValuation[100% Commercial],AssessedValuation[Dist],$C245:$E245,AssessedValuation[Tif_NonTIF],$A$4))</f>
        <v>3001981</v>
      </c>
      <c r="L245" s="8">
        <f>SUMPRODUCT(SUMIFS(AssessedValuation[100% Industrial],AssessedValuation[Dist],$C245:$E245,AssessedValuation[Tif_NonTIF],$A$4))</f>
        <v>90603</v>
      </c>
      <c r="M245" s="8">
        <f>SUMPRODUCT(SUMIFS(AssessedValuation[100% Reserved],AssessedValuation[Dist],$C245:$E245,AssessedValuation[Tif_NonTIF],$A$4))</f>
        <v>0</v>
      </c>
      <c r="N245" s="8">
        <f>SUMPRODUCT(SUMIFS(AssessedValuation[100% Reserved3],AssessedValuation[Dist],$C245,AssessedValuation[Tif_NonTIF],$A$4))</f>
        <v>0</v>
      </c>
      <c r="O245" s="8">
        <f>SUMPRODUCT(SUMIFS(AssessedValuation[100% Railroads],AssessedValuation[Dist],$C245:$E245,AssessedValuation[Tif_NonTIF],$A$4))</f>
        <v>0</v>
      </c>
      <c r="P245" s="8">
        <f>SUMPRODUCT(SUMIFS(AssessedValuation[100% Utilities],AssessedValuation[Dist],$C245:$E245,AssessedValuation[Tif_NonTIF],$A$4))</f>
        <v>0</v>
      </c>
      <c r="Q245" s="8">
        <f>SUMPRODUCT(SUMIFS(AssessedValuation[100% Other],AssessedValuation[Dist],$C245:$E245,AssessedValuation[Tif_NonTIF],$A$4))</f>
        <v>0</v>
      </c>
      <c r="R245" s="8">
        <f>SUMPRODUCT(SUMIFS(AssessedValuation[100% Gross],AssessedValuation[Dist],$C245:$E245,AssessedValuation[Tif_NonTIF],$A$4))</f>
        <v>7007309</v>
      </c>
      <c r="S245" s="8">
        <f>SUMPRODUCT(SUMIFS(AssessedValuation[100% Military Exempt],AssessedValuation[Dist],$C245:$E245,AssessedValuation[Tif_NonTIF],$A$4))</f>
        <v>5556</v>
      </c>
      <c r="T245" s="8">
        <f>SUMPRODUCT(SUMIFS(AssessedValuation[100% Net],AssessedValuation[Dist],$C245:$E245,AssessedValuation[Tif_NonTIF],$A$4))</f>
        <v>7001753</v>
      </c>
      <c r="U245" s="8">
        <f>SUMPRODUCT(SUMIFS(AssessedValuation[100% Gas &amp; Elec Utilities],AssessedValuation[Dist],$C245:$E245,AssessedValuation[Tif_NonTIF],$A$4))</f>
        <v>0</v>
      </c>
      <c r="V245" s="8">
        <f t="shared" si="3"/>
        <v>7001753</v>
      </c>
    </row>
    <row r="246" spans="1:22" x14ac:dyDescent="0.25">
      <c r="A246">
        <f>'Assessed Non-TIF_Combined'!A246</f>
        <v>2024</v>
      </c>
      <c r="B246" t="str">
        <f>'Assessed Non-TIF_Combined'!B246</f>
        <v>12</v>
      </c>
      <c r="C246" t="str">
        <f>'Assessed Non-TIF_Combined'!C246</f>
        <v>5607</v>
      </c>
      <c r="D246" t="str">
        <f>'Assessed Non-TIF_Combined'!D246</f>
        <v/>
      </c>
      <c r="E246" t="str">
        <f>'Assessed Non-TIF_Combined'!E246</f>
        <v/>
      </c>
      <c r="F246" t="str">
        <f>'Assessed Non-TIF_Combined'!F246</f>
        <v>5607</v>
      </c>
      <c r="G246" t="str">
        <f>'Assessed Non-TIF_Combined'!G246</f>
        <v>Rock Valley</v>
      </c>
      <c r="H246" s="8">
        <f>SUMPRODUCT(SUMIFS(AssessedValuation[100% Residential],AssessedValuation[Dist],$C246:$E246,AssessedValuation[Tif_NonTIF],$A$4))</f>
        <v>29837901</v>
      </c>
      <c r="I246" s="8">
        <f>SUMPRODUCT(SUMIFS(AssessedValuation[100% Ag Land],AssessedValuation[Dist],$C246:$E246,AssessedValuation[Tif_NonTIF],$A$4))</f>
        <v>0</v>
      </c>
      <c r="J246" s="8">
        <f>SUMPRODUCT(SUMIFS(AssessedValuation[100% Ag Building],AssessedValuation[Dist],$C246:$E246,AssessedValuation[Tif_NonTIF],$A$4))</f>
        <v>0</v>
      </c>
      <c r="K246" s="8">
        <f>SUMPRODUCT(SUMIFS(AssessedValuation[100% Commercial],AssessedValuation[Dist],$C246:$E246,AssessedValuation[Tif_NonTIF],$A$4))</f>
        <v>26154111</v>
      </c>
      <c r="L246" s="8">
        <f>SUMPRODUCT(SUMIFS(AssessedValuation[100% Industrial],AssessedValuation[Dist],$C246:$E246,AssessedValuation[Tif_NonTIF],$A$4))</f>
        <v>7532830</v>
      </c>
      <c r="M246" s="8">
        <f>SUMPRODUCT(SUMIFS(AssessedValuation[100% Reserved],AssessedValuation[Dist],$C246:$E246,AssessedValuation[Tif_NonTIF],$A$4))</f>
        <v>0</v>
      </c>
      <c r="N246" s="8">
        <f>SUMPRODUCT(SUMIFS(AssessedValuation[100% Reserved3],AssessedValuation[Dist],$C246,AssessedValuation[Tif_NonTIF],$A$4))</f>
        <v>0</v>
      </c>
      <c r="O246" s="8">
        <f>SUMPRODUCT(SUMIFS(AssessedValuation[100% Railroads],AssessedValuation[Dist],$C246:$E246,AssessedValuation[Tif_NonTIF],$A$4))</f>
        <v>0</v>
      </c>
      <c r="P246" s="8">
        <f>SUMPRODUCT(SUMIFS(AssessedValuation[100% Utilities],AssessedValuation[Dist],$C246:$E246,AssessedValuation[Tif_NonTIF],$A$4))</f>
        <v>0</v>
      </c>
      <c r="Q246" s="8">
        <f>SUMPRODUCT(SUMIFS(AssessedValuation[100% Other],AssessedValuation[Dist],$C246:$E246,AssessedValuation[Tif_NonTIF],$A$4))</f>
        <v>0</v>
      </c>
      <c r="R246" s="8">
        <f>SUMPRODUCT(SUMIFS(AssessedValuation[100% Gross],AssessedValuation[Dist],$C246:$E246,AssessedValuation[Tif_NonTIF],$A$4))</f>
        <v>63524842</v>
      </c>
      <c r="S246" s="8">
        <f>SUMPRODUCT(SUMIFS(AssessedValuation[100% Military Exempt],AssessedValuation[Dist],$C246:$E246,AssessedValuation[Tif_NonTIF],$A$4))</f>
        <v>40744</v>
      </c>
      <c r="T246" s="8">
        <f>SUMPRODUCT(SUMIFS(AssessedValuation[100% Net],AssessedValuation[Dist],$C246:$E246,AssessedValuation[Tif_NonTIF],$A$4))</f>
        <v>63484098</v>
      </c>
      <c r="U246" s="8">
        <f>SUMPRODUCT(SUMIFS(AssessedValuation[100% Gas &amp; Elec Utilities],AssessedValuation[Dist],$C246:$E246,AssessedValuation[Tif_NonTIF],$A$4))</f>
        <v>0</v>
      </c>
      <c r="V246" s="8">
        <f t="shared" si="3"/>
        <v>63484098</v>
      </c>
    </row>
    <row r="247" spans="1:22" x14ac:dyDescent="0.25">
      <c r="A247">
        <f>'Assessed Non-TIF_Combined'!A247</f>
        <v>2024</v>
      </c>
      <c r="B247" t="str">
        <f>'Assessed Non-TIF_Combined'!B247</f>
        <v>11</v>
      </c>
      <c r="C247" t="str">
        <f>'Assessed Non-TIF_Combined'!C247</f>
        <v>5643</v>
      </c>
      <c r="D247" t="str">
        <f>'Assessed Non-TIF_Combined'!D247</f>
        <v/>
      </c>
      <c r="E247" t="str">
        <f>'Assessed Non-TIF_Combined'!E247</f>
        <v/>
      </c>
      <c r="F247" t="str">
        <f>'Assessed Non-TIF_Combined'!F247</f>
        <v>5643</v>
      </c>
      <c r="G247" t="str">
        <f>'Assessed Non-TIF_Combined'!G247</f>
        <v>Roland-Story</v>
      </c>
      <c r="H247" s="8">
        <f>SUMPRODUCT(SUMIFS(AssessedValuation[100% Residential],AssessedValuation[Dist],$C247:$E247,AssessedValuation[Tif_NonTIF],$A$4))</f>
        <v>29812273</v>
      </c>
      <c r="I247" s="8">
        <f>SUMPRODUCT(SUMIFS(AssessedValuation[100% Ag Land],AssessedValuation[Dist],$C247:$E247,AssessedValuation[Tif_NonTIF],$A$4))</f>
        <v>39939</v>
      </c>
      <c r="J247" s="8">
        <f>SUMPRODUCT(SUMIFS(AssessedValuation[100% Ag Building],AssessedValuation[Dist],$C247:$E247,AssessedValuation[Tif_NonTIF],$A$4))</f>
        <v>0</v>
      </c>
      <c r="K247" s="8">
        <f>SUMPRODUCT(SUMIFS(AssessedValuation[100% Commercial],AssessedValuation[Dist],$C247:$E247,AssessedValuation[Tif_NonTIF],$A$4))</f>
        <v>9301420</v>
      </c>
      <c r="L247" s="8">
        <f>SUMPRODUCT(SUMIFS(AssessedValuation[100% Industrial],AssessedValuation[Dist],$C247:$E247,AssessedValuation[Tif_NonTIF],$A$4))</f>
        <v>2424491</v>
      </c>
      <c r="M247" s="8">
        <f>SUMPRODUCT(SUMIFS(AssessedValuation[100% Reserved],AssessedValuation[Dist],$C247:$E247,AssessedValuation[Tif_NonTIF],$A$4))</f>
        <v>0</v>
      </c>
      <c r="N247" s="8">
        <f>SUMPRODUCT(SUMIFS(AssessedValuation[100% Reserved3],AssessedValuation[Dist],$C247,AssessedValuation[Tif_NonTIF],$A$4))</f>
        <v>0</v>
      </c>
      <c r="O247" s="8">
        <f>SUMPRODUCT(SUMIFS(AssessedValuation[100% Railroads],AssessedValuation[Dist],$C247:$E247,AssessedValuation[Tif_NonTIF],$A$4))</f>
        <v>0</v>
      </c>
      <c r="P247" s="8">
        <f>SUMPRODUCT(SUMIFS(AssessedValuation[100% Utilities],AssessedValuation[Dist],$C247:$E247,AssessedValuation[Tif_NonTIF],$A$4))</f>
        <v>0</v>
      </c>
      <c r="Q247" s="8">
        <f>SUMPRODUCT(SUMIFS(AssessedValuation[100% Other],AssessedValuation[Dist],$C247:$E247,AssessedValuation[Tif_NonTIF],$A$4))</f>
        <v>0</v>
      </c>
      <c r="R247" s="8">
        <f>SUMPRODUCT(SUMIFS(AssessedValuation[100% Gross],AssessedValuation[Dist],$C247:$E247,AssessedValuation[Tif_NonTIF],$A$4))</f>
        <v>41578123</v>
      </c>
      <c r="S247" s="8">
        <f>SUMPRODUCT(SUMIFS(AssessedValuation[100% Military Exempt],AssessedValuation[Dist],$C247:$E247,AssessedValuation[Tif_NonTIF],$A$4))</f>
        <v>0</v>
      </c>
      <c r="T247" s="8">
        <f>SUMPRODUCT(SUMIFS(AssessedValuation[100% Net],AssessedValuation[Dist],$C247:$E247,AssessedValuation[Tif_NonTIF],$A$4))</f>
        <v>41578123</v>
      </c>
      <c r="U247" s="8">
        <f>SUMPRODUCT(SUMIFS(AssessedValuation[100% Gas &amp; Elec Utilities],AssessedValuation[Dist],$C247:$E247,AssessedValuation[Tif_NonTIF],$A$4))</f>
        <v>0</v>
      </c>
      <c r="V247" s="8">
        <f t="shared" si="3"/>
        <v>41578123</v>
      </c>
    </row>
    <row r="248" spans="1:22" x14ac:dyDescent="0.25">
      <c r="A248">
        <f>'Assessed Non-TIF_Combined'!A248</f>
        <v>2024</v>
      </c>
      <c r="B248" t="str">
        <f>'Assessed Non-TIF_Combined'!B248</f>
        <v>07</v>
      </c>
      <c r="C248" t="str">
        <f>'Assessed Non-TIF_Combined'!C248</f>
        <v>5697</v>
      </c>
      <c r="D248" t="str">
        <f>'Assessed Non-TIF_Combined'!D248</f>
        <v/>
      </c>
      <c r="E248" t="str">
        <f>'Assessed Non-TIF_Combined'!E248</f>
        <v/>
      </c>
      <c r="F248" t="str">
        <f>'Assessed Non-TIF_Combined'!F248</f>
        <v>5697</v>
      </c>
      <c r="G248" t="str">
        <f>'Assessed Non-TIF_Combined'!G248</f>
        <v>Rudd-Rockford-Marble Rock</v>
      </c>
      <c r="H248" s="8">
        <f>SUMPRODUCT(SUMIFS(AssessedValuation[100% Residential],AssessedValuation[Dist],$C248:$E248,AssessedValuation[Tif_NonTIF],$A$4))</f>
        <v>1023547</v>
      </c>
      <c r="I248" s="8">
        <f>SUMPRODUCT(SUMIFS(AssessedValuation[100% Ag Land],AssessedValuation[Dist],$C248:$E248,AssessedValuation[Tif_NonTIF],$A$4))</f>
        <v>0</v>
      </c>
      <c r="J248" s="8">
        <f>SUMPRODUCT(SUMIFS(AssessedValuation[100% Ag Building],AssessedValuation[Dist],$C248:$E248,AssessedValuation[Tif_NonTIF],$A$4))</f>
        <v>0</v>
      </c>
      <c r="K248" s="8">
        <f>SUMPRODUCT(SUMIFS(AssessedValuation[100% Commercial],AssessedValuation[Dist],$C248:$E248,AssessedValuation[Tif_NonTIF],$A$4))</f>
        <v>4310344</v>
      </c>
      <c r="L248" s="8">
        <f>SUMPRODUCT(SUMIFS(AssessedValuation[100% Industrial],AssessedValuation[Dist],$C248:$E248,AssessedValuation[Tif_NonTIF],$A$4))</f>
        <v>0</v>
      </c>
      <c r="M248" s="8">
        <f>SUMPRODUCT(SUMIFS(AssessedValuation[100% Reserved],AssessedValuation[Dist],$C248:$E248,AssessedValuation[Tif_NonTIF],$A$4))</f>
        <v>0</v>
      </c>
      <c r="N248" s="8">
        <f>SUMPRODUCT(SUMIFS(AssessedValuation[100% Reserved3],AssessedValuation[Dist],$C248,AssessedValuation[Tif_NonTIF],$A$4))</f>
        <v>0</v>
      </c>
      <c r="O248" s="8">
        <f>SUMPRODUCT(SUMIFS(AssessedValuation[100% Railroads],AssessedValuation[Dist],$C248:$E248,AssessedValuation[Tif_NonTIF],$A$4))</f>
        <v>0</v>
      </c>
      <c r="P248" s="8">
        <f>SUMPRODUCT(SUMIFS(AssessedValuation[100% Utilities],AssessedValuation[Dist],$C248:$E248,AssessedValuation[Tif_NonTIF],$A$4))</f>
        <v>0</v>
      </c>
      <c r="Q248" s="8">
        <f>SUMPRODUCT(SUMIFS(AssessedValuation[100% Other],AssessedValuation[Dist],$C248:$E248,AssessedValuation[Tif_NonTIF],$A$4))</f>
        <v>0</v>
      </c>
      <c r="R248" s="8">
        <f>SUMPRODUCT(SUMIFS(AssessedValuation[100% Gross],AssessedValuation[Dist],$C248:$E248,AssessedValuation[Tif_NonTIF],$A$4))</f>
        <v>5333891</v>
      </c>
      <c r="S248" s="8">
        <f>SUMPRODUCT(SUMIFS(AssessedValuation[100% Military Exempt],AssessedValuation[Dist],$C248:$E248,AssessedValuation[Tif_NonTIF],$A$4))</f>
        <v>0</v>
      </c>
      <c r="T248" s="8">
        <f>SUMPRODUCT(SUMIFS(AssessedValuation[100% Net],AssessedValuation[Dist],$C248:$E248,AssessedValuation[Tif_NonTIF],$A$4))</f>
        <v>5333891</v>
      </c>
      <c r="U248" s="8">
        <f>SUMPRODUCT(SUMIFS(AssessedValuation[100% Gas &amp; Elec Utilities],AssessedValuation[Dist],$C248:$E248,AssessedValuation[Tif_NonTIF],$A$4))</f>
        <v>0</v>
      </c>
      <c r="V248" s="8">
        <f t="shared" si="3"/>
        <v>5333891</v>
      </c>
    </row>
    <row r="249" spans="1:22" x14ac:dyDescent="0.25">
      <c r="A249">
        <f>'Assessed Non-TIF_Combined'!A249</f>
        <v>2024</v>
      </c>
      <c r="B249" t="str">
        <f>'Assessed Non-TIF_Combined'!B249</f>
        <v>05</v>
      </c>
      <c r="C249" t="str">
        <f>'Assessed Non-TIF_Combined'!C249</f>
        <v>5724</v>
      </c>
      <c r="D249" t="str">
        <f>'Assessed Non-TIF_Combined'!D249</f>
        <v/>
      </c>
      <c r="E249" t="str">
        <f>'Assessed Non-TIF_Combined'!E249</f>
        <v/>
      </c>
      <c r="F249" t="str">
        <f>'Assessed Non-TIF_Combined'!F249</f>
        <v>5724</v>
      </c>
      <c r="G249" t="str">
        <f>'Assessed Non-TIF_Combined'!G249</f>
        <v>Ruthven-Ayrshire</v>
      </c>
      <c r="H249" s="8">
        <f>SUMPRODUCT(SUMIFS(AssessedValuation[100% Residential],AssessedValuation[Dist],$C249:$E249,AssessedValuation[Tif_NonTIF],$A$4))</f>
        <v>0</v>
      </c>
      <c r="I249" s="8">
        <f>SUMPRODUCT(SUMIFS(AssessedValuation[100% Ag Land],AssessedValuation[Dist],$C249:$E249,AssessedValuation[Tif_NonTIF],$A$4))</f>
        <v>0</v>
      </c>
      <c r="J249" s="8">
        <f>SUMPRODUCT(SUMIFS(AssessedValuation[100% Ag Building],AssessedValuation[Dist],$C249:$E249,AssessedValuation[Tif_NonTIF],$A$4))</f>
        <v>0</v>
      </c>
      <c r="K249" s="8">
        <f>SUMPRODUCT(SUMIFS(AssessedValuation[100% Commercial],AssessedValuation[Dist],$C249:$E249,AssessedValuation[Tif_NonTIF],$A$4))</f>
        <v>0</v>
      </c>
      <c r="L249" s="8">
        <f>SUMPRODUCT(SUMIFS(AssessedValuation[100% Industrial],AssessedValuation[Dist],$C249:$E249,AssessedValuation[Tif_NonTIF],$A$4))</f>
        <v>4665990</v>
      </c>
      <c r="M249" s="8">
        <f>SUMPRODUCT(SUMIFS(AssessedValuation[100% Reserved],AssessedValuation[Dist],$C249:$E249,AssessedValuation[Tif_NonTIF],$A$4))</f>
        <v>0</v>
      </c>
      <c r="N249" s="8">
        <f>SUMPRODUCT(SUMIFS(AssessedValuation[100% Reserved3],AssessedValuation[Dist],$C249,AssessedValuation[Tif_NonTIF],$A$4))</f>
        <v>0</v>
      </c>
      <c r="O249" s="8">
        <f>SUMPRODUCT(SUMIFS(AssessedValuation[100% Railroads],AssessedValuation[Dist],$C249:$E249,AssessedValuation[Tif_NonTIF],$A$4))</f>
        <v>0</v>
      </c>
      <c r="P249" s="8">
        <f>SUMPRODUCT(SUMIFS(AssessedValuation[100% Utilities],AssessedValuation[Dist],$C249:$E249,AssessedValuation[Tif_NonTIF],$A$4))</f>
        <v>0</v>
      </c>
      <c r="Q249" s="8">
        <f>SUMPRODUCT(SUMIFS(AssessedValuation[100% Other],AssessedValuation[Dist],$C249:$E249,AssessedValuation[Tif_NonTIF],$A$4))</f>
        <v>0</v>
      </c>
      <c r="R249" s="8">
        <f>SUMPRODUCT(SUMIFS(AssessedValuation[100% Gross],AssessedValuation[Dist],$C249:$E249,AssessedValuation[Tif_NonTIF],$A$4))</f>
        <v>4665990</v>
      </c>
      <c r="S249" s="8">
        <f>SUMPRODUCT(SUMIFS(AssessedValuation[100% Military Exempt],AssessedValuation[Dist],$C249:$E249,AssessedValuation[Tif_NonTIF],$A$4))</f>
        <v>0</v>
      </c>
      <c r="T249" s="8">
        <f>SUMPRODUCT(SUMIFS(AssessedValuation[100% Net],AssessedValuation[Dist],$C249:$E249,AssessedValuation[Tif_NonTIF],$A$4))</f>
        <v>4665990</v>
      </c>
      <c r="U249" s="8">
        <f>SUMPRODUCT(SUMIFS(AssessedValuation[100% Gas &amp; Elec Utilities],AssessedValuation[Dist],$C249:$E249,AssessedValuation[Tif_NonTIF],$A$4))</f>
        <v>0</v>
      </c>
      <c r="V249" s="8">
        <f t="shared" si="3"/>
        <v>4665990</v>
      </c>
    </row>
    <row r="250" spans="1:22" x14ac:dyDescent="0.25">
      <c r="A250">
        <f>'Assessed Non-TIF_Combined'!A250</f>
        <v>2024</v>
      </c>
      <c r="B250" t="str">
        <f>'Assessed Non-TIF_Combined'!B250</f>
        <v>11</v>
      </c>
      <c r="C250" t="str">
        <f>'Assessed Non-TIF_Combined'!C250</f>
        <v>5805</v>
      </c>
      <c r="D250" t="str">
        <f>'Assessed Non-TIF_Combined'!D250</f>
        <v/>
      </c>
      <c r="E250" t="str">
        <f>'Assessed Non-TIF_Combined'!E250</f>
        <v/>
      </c>
      <c r="F250" t="str">
        <f>'Assessed Non-TIF_Combined'!F250</f>
        <v>5805</v>
      </c>
      <c r="G250" t="str">
        <f>'Assessed Non-TIF_Combined'!G250</f>
        <v>Saydel</v>
      </c>
      <c r="H250" s="8">
        <f>SUMPRODUCT(SUMIFS(AssessedValuation[100% Residential],AssessedValuation[Dist],$C250:$E250,AssessedValuation[Tif_NonTIF],$A$4))</f>
        <v>35782191</v>
      </c>
      <c r="I250" s="8">
        <f>SUMPRODUCT(SUMIFS(AssessedValuation[100% Ag Land],AssessedValuation[Dist],$C250:$E250,AssessedValuation[Tif_NonTIF],$A$4))</f>
        <v>566</v>
      </c>
      <c r="J250" s="8">
        <f>SUMPRODUCT(SUMIFS(AssessedValuation[100% Ag Building],AssessedValuation[Dist],$C250:$E250,AssessedValuation[Tif_NonTIF],$A$4))</f>
        <v>0</v>
      </c>
      <c r="K250" s="8">
        <f>SUMPRODUCT(SUMIFS(AssessedValuation[100% Commercial],AssessedValuation[Dist],$C250:$E250,AssessedValuation[Tif_NonTIF],$A$4))</f>
        <v>42804767</v>
      </c>
      <c r="L250" s="8">
        <f>SUMPRODUCT(SUMIFS(AssessedValuation[100% Industrial],AssessedValuation[Dist],$C250:$E250,AssessedValuation[Tif_NonTIF],$A$4))</f>
        <v>58261353</v>
      </c>
      <c r="M250" s="8">
        <f>SUMPRODUCT(SUMIFS(AssessedValuation[100% Reserved],AssessedValuation[Dist],$C250:$E250,AssessedValuation[Tif_NonTIF],$A$4))</f>
        <v>0</v>
      </c>
      <c r="N250" s="8">
        <f>SUMPRODUCT(SUMIFS(AssessedValuation[100% Reserved3],AssessedValuation[Dist],$C250,AssessedValuation[Tif_NonTIF],$A$4))</f>
        <v>0</v>
      </c>
      <c r="O250" s="8">
        <f>SUMPRODUCT(SUMIFS(AssessedValuation[100% Railroads],AssessedValuation[Dist],$C250:$E250,AssessedValuation[Tif_NonTIF],$A$4))</f>
        <v>0</v>
      </c>
      <c r="P250" s="8">
        <f>SUMPRODUCT(SUMIFS(AssessedValuation[100% Utilities],AssessedValuation[Dist],$C250:$E250,AssessedValuation[Tif_NonTIF],$A$4))</f>
        <v>0</v>
      </c>
      <c r="Q250" s="8">
        <f>SUMPRODUCT(SUMIFS(AssessedValuation[100% Other],AssessedValuation[Dist],$C250:$E250,AssessedValuation[Tif_NonTIF],$A$4))</f>
        <v>0</v>
      </c>
      <c r="R250" s="8">
        <f>SUMPRODUCT(SUMIFS(AssessedValuation[100% Gross],AssessedValuation[Dist],$C250:$E250,AssessedValuation[Tif_NonTIF],$A$4))</f>
        <v>136848877</v>
      </c>
      <c r="S250" s="8">
        <f>SUMPRODUCT(SUMIFS(AssessedValuation[100% Military Exempt],AssessedValuation[Dist],$C250:$E250,AssessedValuation[Tif_NonTIF],$A$4))</f>
        <v>0</v>
      </c>
      <c r="T250" s="8">
        <f>SUMPRODUCT(SUMIFS(AssessedValuation[100% Net],AssessedValuation[Dist],$C250:$E250,AssessedValuation[Tif_NonTIF],$A$4))</f>
        <v>136848877</v>
      </c>
      <c r="U250" s="8">
        <f>SUMPRODUCT(SUMIFS(AssessedValuation[100% Gas &amp; Elec Utilities],AssessedValuation[Dist],$C250:$E250,AssessedValuation[Tif_NonTIF],$A$4))</f>
        <v>0</v>
      </c>
      <c r="V250" s="8">
        <f t="shared" si="3"/>
        <v>136848877</v>
      </c>
    </row>
    <row r="251" spans="1:22" x14ac:dyDescent="0.25">
      <c r="A251">
        <f>'Assessed Non-TIF_Combined'!A251</f>
        <v>2024</v>
      </c>
      <c r="B251" t="str">
        <f>'Assessed Non-TIF_Combined'!B251</f>
        <v>05</v>
      </c>
      <c r="C251" t="str">
        <f>'Assessed Non-TIF_Combined'!C251</f>
        <v>5823</v>
      </c>
      <c r="D251" t="str">
        <f>'Assessed Non-TIF_Combined'!D251</f>
        <v/>
      </c>
      <c r="E251" t="str">
        <f>'Assessed Non-TIF_Combined'!E251</f>
        <v/>
      </c>
      <c r="F251" t="str">
        <f>'Assessed Non-TIF_Combined'!F251</f>
        <v>5823</v>
      </c>
      <c r="G251" t="str">
        <f>'Assessed Non-TIF_Combined'!G251</f>
        <v>Schaller-Crestland</v>
      </c>
      <c r="H251" s="8">
        <f>SUMPRODUCT(SUMIFS(AssessedValuation[100% Residential],AssessedValuation[Dist],$C251:$E251,AssessedValuation[Tif_NonTIF],$A$4))</f>
        <v>0</v>
      </c>
      <c r="I251" s="8">
        <f>SUMPRODUCT(SUMIFS(AssessedValuation[100% Ag Land],AssessedValuation[Dist],$C251:$E251,AssessedValuation[Tif_NonTIF],$A$4))</f>
        <v>0</v>
      </c>
      <c r="J251" s="8">
        <f>SUMPRODUCT(SUMIFS(AssessedValuation[100% Ag Building],AssessedValuation[Dist],$C251:$E251,AssessedValuation[Tif_NonTIF],$A$4))</f>
        <v>0</v>
      </c>
      <c r="K251" s="8">
        <f>SUMPRODUCT(SUMIFS(AssessedValuation[100% Commercial],AssessedValuation[Dist],$C251:$E251,AssessedValuation[Tif_NonTIF],$A$4))</f>
        <v>0</v>
      </c>
      <c r="L251" s="8">
        <f>SUMPRODUCT(SUMIFS(AssessedValuation[100% Industrial],AssessedValuation[Dist],$C251:$E251,AssessedValuation[Tif_NonTIF],$A$4))</f>
        <v>350196</v>
      </c>
      <c r="M251" s="8">
        <f>SUMPRODUCT(SUMIFS(AssessedValuation[100% Reserved],AssessedValuation[Dist],$C251:$E251,AssessedValuation[Tif_NonTIF],$A$4))</f>
        <v>0</v>
      </c>
      <c r="N251" s="8">
        <f>SUMPRODUCT(SUMIFS(AssessedValuation[100% Reserved3],AssessedValuation[Dist],$C251,AssessedValuation[Tif_NonTIF],$A$4))</f>
        <v>0</v>
      </c>
      <c r="O251" s="8">
        <f>SUMPRODUCT(SUMIFS(AssessedValuation[100% Railroads],AssessedValuation[Dist],$C251:$E251,AssessedValuation[Tif_NonTIF],$A$4))</f>
        <v>0</v>
      </c>
      <c r="P251" s="8">
        <f>SUMPRODUCT(SUMIFS(AssessedValuation[100% Utilities],AssessedValuation[Dist],$C251:$E251,AssessedValuation[Tif_NonTIF],$A$4))</f>
        <v>0</v>
      </c>
      <c r="Q251" s="8">
        <f>SUMPRODUCT(SUMIFS(AssessedValuation[100% Other],AssessedValuation[Dist],$C251:$E251,AssessedValuation[Tif_NonTIF],$A$4))</f>
        <v>0</v>
      </c>
      <c r="R251" s="8">
        <f>SUMPRODUCT(SUMIFS(AssessedValuation[100% Gross],AssessedValuation[Dist],$C251:$E251,AssessedValuation[Tif_NonTIF],$A$4))</f>
        <v>350196</v>
      </c>
      <c r="S251" s="8">
        <f>SUMPRODUCT(SUMIFS(AssessedValuation[100% Military Exempt],AssessedValuation[Dist],$C251:$E251,AssessedValuation[Tif_NonTIF],$A$4))</f>
        <v>0</v>
      </c>
      <c r="T251" s="8">
        <f>SUMPRODUCT(SUMIFS(AssessedValuation[100% Net],AssessedValuation[Dist],$C251:$E251,AssessedValuation[Tif_NonTIF],$A$4))</f>
        <v>350196</v>
      </c>
      <c r="U251" s="8">
        <f>SUMPRODUCT(SUMIFS(AssessedValuation[100% Gas &amp; Elec Utilities],AssessedValuation[Dist],$C251:$E251,AssessedValuation[Tif_NonTIF],$A$4))</f>
        <v>0</v>
      </c>
      <c r="V251" s="8">
        <f t="shared" si="3"/>
        <v>350196</v>
      </c>
    </row>
    <row r="252" spans="1:22" x14ac:dyDescent="0.25">
      <c r="A252">
        <f>'Assessed Non-TIF_Combined'!A252</f>
        <v>2024</v>
      </c>
      <c r="B252" t="str">
        <f>'Assessed Non-TIF_Combined'!B252</f>
        <v>12</v>
      </c>
      <c r="C252" t="str">
        <f>'Assessed Non-TIF_Combined'!C252</f>
        <v>5832</v>
      </c>
      <c r="D252" t="str">
        <f>'Assessed Non-TIF_Combined'!D252</f>
        <v/>
      </c>
      <c r="E252" t="str">
        <f>'Assessed Non-TIF_Combined'!E252</f>
        <v/>
      </c>
      <c r="F252" t="str">
        <f>'Assessed Non-TIF_Combined'!F252</f>
        <v>5832</v>
      </c>
      <c r="G252" t="str">
        <f>'Assessed Non-TIF_Combined'!G252</f>
        <v>Schleswig</v>
      </c>
      <c r="H252" s="8">
        <f>SUMPRODUCT(SUMIFS(AssessedValuation[100% Residential],AssessedValuation[Dist],$C252:$E252,AssessedValuation[Tif_NonTIF],$A$4))</f>
        <v>0</v>
      </c>
      <c r="I252" s="8">
        <f>SUMPRODUCT(SUMIFS(AssessedValuation[100% Ag Land],AssessedValuation[Dist],$C252:$E252,AssessedValuation[Tif_NonTIF],$A$4))</f>
        <v>0</v>
      </c>
      <c r="J252" s="8">
        <f>SUMPRODUCT(SUMIFS(AssessedValuation[100% Ag Building],AssessedValuation[Dist],$C252:$E252,AssessedValuation[Tif_NonTIF],$A$4))</f>
        <v>0</v>
      </c>
      <c r="K252" s="8">
        <f>SUMPRODUCT(SUMIFS(AssessedValuation[100% Commercial],AssessedValuation[Dist],$C252:$E252,AssessedValuation[Tif_NonTIF],$A$4))</f>
        <v>0</v>
      </c>
      <c r="L252" s="8">
        <f>SUMPRODUCT(SUMIFS(AssessedValuation[100% Industrial],AssessedValuation[Dist],$C252:$E252,AssessedValuation[Tif_NonTIF],$A$4))</f>
        <v>2901180</v>
      </c>
      <c r="M252" s="8">
        <f>SUMPRODUCT(SUMIFS(AssessedValuation[100% Reserved],AssessedValuation[Dist],$C252:$E252,AssessedValuation[Tif_NonTIF],$A$4))</f>
        <v>0</v>
      </c>
      <c r="N252" s="8">
        <f>SUMPRODUCT(SUMIFS(AssessedValuation[100% Reserved3],AssessedValuation[Dist],$C252,AssessedValuation[Tif_NonTIF],$A$4))</f>
        <v>0</v>
      </c>
      <c r="O252" s="8">
        <f>SUMPRODUCT(SUMIFS(AssessedValuation[100% Railroads],AssessedValuation[Dist],$C252:$E252,AssessedValuation[Tif_NonTIF],$A$4))</f>
        <v>0</v>
      </c>
      <c r="P252" s="8">
        <f>SUMPRODUCT(SUMIFS(AssessedValuation[100% Utilities],AssessedValuation[Dist],$C252:$E252,AssessedValuation[Tif_NonTIF],$A$4))</f>
        <v>0</v>
      </c>
      <c r="Q252" s="8">
        <f>SUMPRODUCT(SUMIFS(AssessedValuation[100% Other],AssessedValuation[Dist],$C252:$E252,AssessedValuation[Tif_NonTIF],$A$4))</f>
        <v>0</v>
      </c>
      <c r="R252" s="8">
        <f>SUMPRODUCT(SUMIFS(AssessedValuation[100% Gross],AssessedValuation[Dist],$C252:$E252,AssessedValuation[Tif_NonTIF],$A$4))</f>
        <v>2901180</v>
      </c>
      <c r="S252" s="8">
        <f>SUMPRODUCT(SUMIFS(AssessedValuation[100% Military Exempt],AssessedValuation[Dist],$C252:$E252,AssessedValuation[Tif_NonTIF],$A$4))</f>
        <v>0</v>
      </c>
      <c r="T252" s="8">
        <f>SUMPRODUCT(SUMIFS(AssessedValuation[100% Net],AssessedValuation[Dist],$C252:$E252,AssessedValuation[Tif_NonTIF],$A$4))</f>
        <v>2901180</v>
      </c>
      <c r="U252" s="8">
        <f>SUMPRODUCT(SUMIFS(AssessedValuation[100% Gas &amp; Elec Utilities],AssessedValuation[Dist],$C252:$E252,AssessedValuation[Tif_NonTIF],$A$4))</f>
        <v>0</v>
      </c>
      <c r="V252" s="8">
        <f t="shared" si="3"/>
        <v>2901180</v>
      </c>
    </row>
    <row r="253" spans="1:22" x14ac:dyDescent="0.25">
      <c r="A253">
        <f>'Assessed Non-TIF_Combined'!A253</f>
        <v>2024</v>
      </c>
      <c r="B253" t="str">
        <f>'Assessed Non-TIF_Combined'!B253</f>
        <v>12</v>
      </c>
      <c r="C253" t="str">
        <f>'Assessed Non-TIF_Combined'!C253</f>
        <v>5877</v>
      </c>
      <c r="D253" t="str">
        <f>'Assessed Non-TIF_Combined'!D253</f>
        <v/>
      </c>
      <c r="E253" t="str">
        <f>'Assessed Non-TIF_Combined'!E253</f>
        <v/>
      </c>
      <c r="F253" t="str">
        <f>'Assessed Non-TIF_Combined'!F253</f>
        <v>5877</v>
      </c>
      <c r="G253" t="str">
        <f>'Assessed Non-TIF_Combined'!G253</f>
        <v>Sergeant Bluff-Luton</v>
      </c>
      <c r="H253" s="8">
        <f>SUMPRODUCT(SUMIFS(AssessedValuation[100% Residential],AssessedValuation[Dist],$C253:$E253,AssessedValuation[Tif_NonTIF],$A$4))</f>
        <v>9619746</v>
      </c>
      <c r="I253" s="8">
        <f>SUMPRODUCT(SUMIFS(AssessedValuation[100% Ag Land],AssessedValuation[Dist],$C253:$E253,AssessedValuation[Tif_NonTIF],$A$4))</f>
        <v>150812</v>
      </c>
      <c r="J253" s="8">
        <f>SUMPRODUCT(SUMIFS(AssessedValuation[100% Ag Building],AssessedValuation[Dist],$C253:$E253,AssessedValuation[Tif_NonTIF],$A$4))</f>
        <v>45853</v>
      </c>
      <c r="K253" s="8">
        <f>SUMPRODUCT(SUMIFS(AssessedValuation[100% Commercial],AssessedValuation[Dist],$C253:$E253,AssessedValuation[Tif_NonTIF],$A$4))</f>
        <v>105304229</v>
      </c>
      <c r="L253" s="8">
        <f>SUMPRODUCT(SUMIFS(AssessedValuation[100% Industrial],AssessedValuation[Dist],$C253:$E253,AssessedValuation[Tif_NonTIF],$A$4))</f>
        <v>106420224</v>
      </c>
      <c r="M253" s="8">
        <f>SUMPRODUCT(SUMIFS(AssessedValuation[100% Reserved],AssessedValuation[Dist],$C253:$E253,AssessedValuation[Tif_NonTIF],$A$4))</f>
        <v>0</v>
      </c>
      <c r="N253" s="8">
        <f>SUMPRODUCT(SUMIFS(AssessedValuation[100% Reserved3],AssessedValuation[Dist],$C253,AssessedValuation[Tif_NonTIF],$A$4))</f>
        <v>0</v>
      </c>
      <c r="O253" s="8">
        <f>SUMPRODUCT(SUMIFS(AssessedValuation[100% Railroads],AssessedValuation[Dist],$C253:$E253,AssessedValuation[Tif_NonTIF],$A$4))</f>
        <v>0</v>
      </c>
      <c r="P253" s="8">
        <f>SUMPRODUCT(SUMIFS(AssessedValuation[100% Utilities],AssessedValuation[Dist],$C253:$E253,AssessedValuation[Tif_NonTIF],$A$4))</f>
        <v>0</v>
      </c>
      <c r="Q253" s="8">
        <f>SUMPRODUCT(SUMIFS(AssessedValuation[100% Other],AssessedValuation[Dist],$C253:$E253,AssessedValuation[Tif_NonTIF],$A$4))</f>
        <v>0</v>
      </c>
      <c r="R253" s="8">
        <f>SUMPRODUCT(SUMIFS(AssessedValuation[100% Gross],AssessedValuation[Dist],$C253:$E253,AssessedValuation[Tif_NonTIF],$A$4))</f>
        <v>221540864</v>
      </c>
      <c r="S253" s="8">
        <f>SUMPRODUCT(SUMIFS(AssessedValuation[100% Military Exempt],AssessedValuation[Dist],$C253:$E253,AssessedValuation[Tif_NonTIF],$A$4))</f>
        <v>0</v>
      </c>
      <c r="T253" s="8">
        <f>SUMPRODUCT(SUMIFS(AssessedValuation[100% Net],AssessedValuation[Dist],$C253:$E253,AssessedValuation[Tif_NonTIF],$A$4))</f>
        <v>221540864</v>
      </c>
      <c r="U253" s="8">
        <f>SUMPRODUCT(SUMIFS(AssessedValuation[100% Gas &amp; Elec Utilities],AssessedValuation[Dist],$C253:$E253,AssessedValuation[Tif_NonTIF],$A$4))</f>
        <v>0</v>
      </c>
      <c r="V253" s="8">
        <f t="shared" si="3"/>
        <v>221540864</v>
      </c>
    </row>
    <row r="254" spans="1:22" x14ac:dyDescent="0.25">
      <c r="A254">
        <f>'Assessed Non-TIF_Combined'!A254</f>
        <v>2024</v>
      </c>
      <c r="B254" t="str">
        <f>'Assessed Non-TIF_Combined'!B254</f>
        <v>15</v>
      </c>
      <c r="C254" t="str">
        <f>'Assessed Non-TIF_Combined'!C254</f>
        <v>5895</v>
      </c>
      <c r="D254" t="str">
        <f>'Assessed Non-TIF_Combined'!D254</f>
        <v/>
      </c>
      <c r="E254" t="str">
        <f>'Assessed Non-TIF_Combined'!E254</f>
        <v/>
      </c>
      <c r="F254" t="str">
        <f>'Assessed Non-TIF_Combined'!F254</f>
        <v>5895</v>
      </c>
      <c r="G254" t="str">
        <f>'Assessed Non-TIF_Combined'!G254</f>
        <v>Seymour</v>
      </c>
      <c r="H254" s="8">
        <f>SUMPRODUCT(SUMIFS(AssessedValuation[100% Residential],AssessedValuation[Dist],$C254:$E254,AssessedValuation[Tif_NonTIF],$A$4))</f>
        <v>0</v>
      </c>
      <c r="I254" s="8">
        <f>SUMPRODUCT(SUMIFS(AssessedValuation[100% Ag Land],AssessedValuation[Dist],$C254:$E254,AssessedValuation[Tif_NonTIF],$A$4))</f>
        <v>0</v>
      </c>
      <c r="J254" s="8">
        <f>SUMPRODUCT(SUMIFS(AssessedValuation[100% Ag Building],AssessedValuation[Dist],$C254:$E254,AssessedValuation[Tif_NonTIF],$A$4))</f>
        <v>0</v>
      </c>
      <c r="K254" s="8">
        <f>SUMPRODUCT(SUMIFS(AssessedValuation[100% Commercial],AssessedValuation[Dist],$C254:$E254,AssessedValuation[Tif_NonTIF],$A$4))</f>
        <v>0</v>
      </c>
      <c r="L254" s="8">
        <f>SUMPRODUCT(SUMIFS(AssessedValuation[100% Industrial],AssessedValuation[Dist],$C254:$E254,AssessedValuation[Tif_NonTIF],$A$4))</f>
        <v>0</v>
      </c>
      <c r="M254" s="8">
        <f>SUMPRODUCT(SUMIFS(AssessedValuation[100% Reserved],AssessedValuation[Dist],$C254:$E254,AssessedValuation[Tif_NonTIF],$A$4))</f>
        <v>0</v>
      </c>
      <c r="N254" s="8">
        <f>SUMPRODUCT(SUMIFS(AssessedValuation[100% Reserved3],AssessedValuation[Dist],$C254,AssessedValuation[Tif_NonTIF],$A$4))</f>
        <v>0</v>
      </c>
      <c r="O254" s="8">
        <f>SUMPRODUCT(SUMIFS(AssessedValuation[100% Railroads],AssessedValuation[Dist],$C254:$E254,AssessedValuation[Tif_NonTIF],$A$4))</f>
        <v>0</v>
      </c>
      <c r="P254" s="8">
        <f>SUMPRODUCT(SUMIFS(AssessedValuation[100% Utilities],AssessedValuation[Dist],$C254:$E254,AssessedValuation[Tif_NonTIF],$A$4))</f>
        <v>0</v>
      </c>
      <c r="Q254" s="8">
        <f>SUMPRODUCT(SUMIFS(AssessedValuation[100% Other],AssessedValuation[Dist],$C254:$E254,AssessedValuation[Tif_NonTIF],$A$4))</f>
        <v>0</v>
      </c>
      <c r="R254" s="8">
        <f>SUMPRODUCT(SUMIFS(AssessedValuation[100% Gross],AssessedValuation[Dist],$C254:$E254,AssessedValuation[Tif_NonTIF],$A$4))</f>
        <v>0</v>
      </c>
      <c r="S254" s="8">
        <f>SUMPRODUCT(SUMIFS(AssessedValuation[100% Military Exempt],AssessedValuation[Dist],$C254:$E254,AssessedValuation[Tif_NonTIF],$A$4))</f>
        <v>0</v>
      </c>
      <c r="T254" s="8">
        <f>SUMPRODUCT(SUMIFS(AssessedValuation[100% Net],AssessedValuation[Dist],$C254:$E254,AssessedValuation[Tif_NonTIF],$A$4))</f>
        <v>0</v>
      </c>
      <c r="U254" s="8">
        <f>SUMPRODUCT(SUMIFS(AssessedValuation[100% Gas &amp; Elec Utilities],AssessedValuation[Dist],$C254:$E254,AssessedValuation[Tif_NonTIF],$A$4))</f>
        <v>0</v>
      </c>
      <c r="V254" s="8">
        <f t="shared" si="3"/>
        <v>0</v>
      </c>
    </row>
    <row r="255" spans="1:22" x14ac:dyDescent="0.25">
      <c r="A255">
        <f>'Assessed Non-TIF_Combined'!A255</f>
        <v>2024</v>
      </c>
      <c r="B255" t="str">
        <f>'Assessed Non-TIF_Combined'!B255</f>
        <v>12</v>
      </c>
      <c r="C255" t="str">
        <f>'Assessed Non-TIF_Combined'!C255</f>
        <v>5949</v>
      </c>
      <c r="D255" t="str">
        <f>'Assessed Non-TIF_Combined'!D255</f>
        <v/>
      </c>
      <c r="E255" t="str">
        <f>'Assessed Non-TIF_Combined'!E255</f>
        <v/>
      </c>
      <c r="F255" t="str">
        <f>'Assessed Non-TIF_Combined'!F255</f>
        <v>5949</v>
      </c>
      <c r="G255" t="str">
        <f>'Assessed Non-TIF_Combined'!G255</f>
        <v>Sheldon</v>
      </c>
      <c r="H255" s="8">
        <f>SUMPRODUCT(SUMIFS(AssessedValuation[100% Residential],AssessedValuation[Dist],$C255:$E255,AssessedValuation[Tif_NonTIF],$A$4))</f>
        <v>37961883</v>
      </c>
      <c r="I255" s="8">
        <f>SUMPRODUCT(SUMIFS(AssessedValuation[100% Ag Land],AssessedValuation[Dist],$C255:$E255,AssessedValuation[Tif_NonTIF],$A$4))</f>
        <v>3416999</v>
      </c>
      <c r="J255" s="8">
        <f>SUMPRODUCT(SUMIFS(AssessedValuation[100% Ag Building],AssessedValuation[Dist],$C255:$E255,AssessedValuation[Tif_NonTIF],$A$4))</f>
        <v>172535</v>
      </c>
      <c r="K255" s="8">
        <f>SUMPRODUCT(SUMIFS(AssessedValuation[100% Commercial],AssessedValuation[Dist],$C255:$E255,AssessedValuation[Tif_NonTIF],$A$4))</f>
        <v>50571590</v>
      </c>
      <c r="L255" s="8">
        <f>SUMPRODUCT(SUMIFS(AssessedValuation[100% Industrial],AssessedValuation[Dist],$C255:$E255,AssessedValuation[Tif_NonTIF],$A$4))</f>
        <v>33891384</v>
      </c>
      <c r="M255" s="8">
        <f>SUMPRODUCT(SUMIFS(AssessedValuation[100% Reserved],AssessedValuation[Dist],$C255:$E255,AssessedValuation[Tif_NonTIF],$A$4))</f>
        <v>0</v>
      </c>
      <c r="N255" s="8">
        <f>SUMPRODUCT(SUMIFS(AssessedValuation[100% Reserved3],AssessedValuation[Dist],$C255,AssessedValuation[Tif_NonTIF],$A$4))</f>
        <v>0</v>
      </c>
      <c r="O255" s="8">
        <f>SUMPRODUCT(SUMIFS(AssessedValuation[100% Railroads],AssessedValuation[Dist],$C255:$E255,AssessedValuation[Tif_NonTIF],$A$4))</f>
        <v>0</v>
      </c>
      <c r="P255" s="8">
        <f>SUMPRODUCT(SUMIFS(AssessedValuation[100% Utilities],AssessedValuation[Dist],$C255:$E255,AssessedValuation[Tif_NonTIF],$A$4))</f>
        <v>0</v>
      </c>
      <c r="Q255" s="8">
        <f>SUMPRODUCT(SUMIFS(AssessedValuation[100% Other],AssessedValuation[Dist],$C255:$E255,AssessedValuation[Tif_NonTIF],$A$4))</f>
        <v>0</v>
      </c>
      <c r="R255" s="8">
        <f>SUMPRODUCT(SUMIFS(AssessedValuation[100% Gross],AssessedValuation[Dist],$C255:$E255,AssessedValuation[Tif_NonTIF],$A$4))</f>
        <v>126014391</v>
      </c>
      <c r="S255" s="8">
        <f>SUMPRODUCT(SUMIFS(AssessedValuation[100% Military Exempt],AssessedValuation[Dist],$C255:$E255,AssessedValuation[Tif_NonTIF],$A$4))</f>
        <v>55560</v>
      </c>
      <c r="T255" s="8">
        <f>SUMPRODUCT(SUMIFS(AssessedValuation[100% Net],AssessedValuation[Dist],$C255:$E255,AssessedValuation[Tif_NonTIF],$A$4))</f>
        <v>125958831</v>
      </c>
      <c r="U255" s="8">
        <f>SUMPRODUCT(SUMIFS(AssessedValuation[100% Gas &amp; Elec Utilities],AssessedValuation[Dist],$C255:$E255,AssessedValuation[Tif_NonTIF],$A$4))</f>
        <v>0</v>
      </c>
      <c r="V255" s="8">
        <f t="shared" si="3"/>
        <v>125958831</v>
      </c>
    </row>
    <row r="256" spans="1:22" x14ac:dyDescent="0.25">
      <c r="A256">
        <f>'Assessed Non-TIF_Combined'!A256</f>
        <v>2024</v>
      </c>
      <c r="B256" t="str">
        <f>'Assessed Non-TIF_Combined'!B256</f>
        <v>13</v>
      </c>
      <c r="C256" t="str">
        <f>'Assessed Non-TIF_Combined'!C256</f>
        <v>5976</v>
      </c>
      <c r="D256" t="str">
        <f>'Assessed Non-TIF_Combined'!D256</f>
        <v/>
      </c>
      <c r="E256" t="str">
        <f>'Assessed Non-TIF_Combined'!E256</f>
        <v/>
      </c>
      <c r="F256" t="str">
        <f>'Assessed Non-TIF_Combined'!F256</f>
        <v>5976</v>
      </c>
      <c r="G256" t="str">
        <f>'Assessed Non-TIF_Combined'!G256</f>
        <v>Shenandoah</v>
      </c>
      <c r="H256" s="8">
        <f>SUMPRODUCT(SUMIFS(AssessedValuation[100% Residential],AssessedValuation[Dist],$C256:$E256,AssessedValuation[Tif_NonTIF],$A$4))</f>
        <v>3186070</v>
      </c>
      <c r="I256" s="8">
        <f>SUMPRODUCT(SUMIFS(AssessedValuation[100% Ag Land],AssessedValuation[Dist],$C256:$E256,AssessedValuation[Tif_NonTIF],$A$4))</f>
        <v>103136</v>
      </c>
      <c r="J256" s="8">
        <f>SUMPRODUCT(SUMIFS(AssessedValuation[100% Ag Building],AssessedValuation[Dist],$C256:$E256,AssessedValuation[Tif_NonTIF],$A$4))</f>
        <v>0</v>
      </c>
      <c r="K256" s="8">
        <f>SUMPRODUCT(SUMIFS(AssessedValuation[100% Commercial],AssessedValuation[Dist],$C256:$E256,AssessedValuation[Tif_NonTIF],$A$4))</f>
        <v>3246554</v>
      </c>
      <c r="L256" s="8">
        <f>SUMPRODUCT(SUMIFS(AssessedValuation[100% Industrial],AssessedValuation[Dist],$C256:$E256,AssessedValuation[Tif_NonTIF],$A$4))</f>
        <v>0</v>
      </c>
      <c r="M256" s="8">
        <f>SUMPRODUCT(SUMIFS(AssessedValuation[100% Reserved],AssessedValuation[Dist],$C256:$E256,AssessedValuation[Tif_NonTIF],$A$4))</f>
        <v>0</v>
      </c>
      <c r="N256" s="8">
        <f>SUMPRODUCT(SUMIFS(AssessedValuation[100% Reserved3],AssessedValuation[Dist],$C256,AssessedValuation[Tif_NonTIF],$A$4))</f>
        <v>0</v>
      </c>
      <c r="O256" s="8">
        <f>SUMPRODUCT(SUMIFS(AssessedValuation[100% Railroads],AssessedValuation[Dist],$C256:$E256,AssessedValuation[Tif_NonTIF],$A$4))</f>
        <v>0</v>
      </c>
      <c r="P256" s="8">
        <f>SUMPRODUCT(SUMIFS(AssessedValuation[100% Utilities],AssessedValuation[Dist],$C256:$E256,AssessedValuation[Tif_NonTIF],$A$4))</f>
        <v>0</v>
      </c>
      <c r="Q256" s="8">
        <f>SUMPRODUCT(SUMIFS(AssessedValuation[100% Other],AssessedValuation[Dist],$C256:$E256,AssessedValuation[Tif_NonTIF],$A$4))</f>
        <v>0</v>
      </c>
      <c r="R256" s="8">
        <f>SUMPRODUCT(SUMIFS(AssessedValuation[100% Gross],AssessedValuation[Dist],$C256:$E256,AssessedValuation[Tif_NonTIF],$A$4))</f>
        <v>6535760</v>
      </c>
      <c r="S256" s="8">
        <f>SUMPRODUCT(SUMIFS(AssessedValuation[100% Military Exempt],AssessedValuation[Dist],$C256:$E256,AssessedValuation[Tif_NonTIF],$A$4))</f>
        <v>0</v>
      </c>
      <c r="T256" s="8">
        <f>SUMPRODUCT(SUMIFS(AssessedValuation[100% Net],AssessedValuation[Dist],$C256:$E256,AssessedValuation[Tif_NonTIF],$A$4))</f>
        <v>6535760</v>
      </c>
      <c r="U256" s="8">
        <f>SUMPRODUCT(SUMIFS(AssessedValuation[100% Gas &amp; Elec Utilities],AssessedValuation[Dist],$C256:$E256,AssessedValuation[Tif_NonTIF],$A$4))</f>
        <v>0</v>
      </c>
      <c r="V256" s="8">
        <f t="shared" si="3"/>
        <v>6535760</v>
      </c>
    </row>
    <row r="257" spans="1:22" x14ac:dyDescent="0.25">
      <c r="A257">
        <f>'Assessed Non-TIF_Combined'!A257</f>
        <v>2024</v>
      </c>
      <c r="B257" t="str">
        <f>'Assessed Non-TIF_Combined'!B257</f>
        <v>12</v>
      </c>
      <c r="C257" t="str">
        <f>'Assessed Non-TIF_Combined'!C257</f>
        <v>5994</v>
      </c>
      <c r="D257" t="str">
        <f>'Assessed Non-TIF_Combined'!D257</f>
        <v/>
      </c>
      <c r="E257" t="str">
        <f>'Assessed Non-TIF_Combined'!E257</f>
        <v/>
      </c>
      <c r="F257" t="str">
        <f>'Assessed Non-TIF_Combined'!F257</f>
        <v>5994</v>
      </c>
      <c r="G257" t="str">
        <f>'Assessed Non-TIF_Combined'!G257</f>
        <v>Sibley-Ocheyedan</v>
      </c>
      <c r="H257" s="8">
        <f>SUMPRODUCT(SUMIFS(AssessedValuation[100% Residential],AssessedValuation[Dist],$C257:$E257,AssessedValuation[Tif_NonTIF],$A$4))</f>
        <v>9973879</v>
      </c>
      <c r="I257" s="8">
        <f>SUMPRODUCT(SUMIFS(AssessedValuation[100% Ag Land],AssessedValuation[Dist],$C257:$E257,AssessedValuation[Tif_NonTIF],$A$4))</f>
        <v>0</v>
      </c>
      <c r="J257" s="8">
        <f>SUMPRODUCT(SUMIFS(AssessedValuation[100% Ag Building],AssessedValuation[Dist],$C257:$E257,AssessedValuation[Tif_NonTIF],$A$4))</f>
        <v>0</v>
      </c>
      <c r="K257" s="8">
        <f>SUMPRODUCT(SUMIFS(AssessedValuation[100% Commercial],AssessedValuation[Dist],$C257:$E257,AssessedValuation[Tif_NonTIF],$A$4))</f>
        <v>12471995</v>
      </c>
      <c r="L257" s="8">
        <f>SUMPRODUCT(SUMIFS(AssessedValuation[100% Industrial],AssessedValuation[Dist],$C257:$E257,AssessedValuation[Tif_NonTIF],$A$4))</f>
        <v>14835037</v>
      </c>
      <c r="M257" s="8">
        <f>SUMPRODUCT(SUMIFS(AssessedValuation[100% Reserved],AssessedValuation[Dist],$C257:$E257,AssessedValuation[Tif_NonTIF],$A$4))</f>
        <v>0</v>
      </c>
      <c r="N257" s="8">
        <f>SUMPRODUCT(SUMIFS(AssessedValuation[100% Reserved3],AssessedValuation[Dist],$C257,AssessedValuation[Tif_NonTIF],$A$4))</f>
        <v>0</v>
      </c>
      <c r="O257" s="8">
        <f>SUMPRODUCT(SUMIFS(AssessedValuation[100% Railroads],AssessedValuation[Dist],$C257:$E257,AssessedValuation[Tif_NonTIF],$A$4))</f>
        <v>0</v>
      </c>
      <c r="P257" s="8">
        <f>SUMPRODUCT(SUMIFS(AssessedValuation[100% Utilities],AssessedValuation[Dist],$C257:$E257,AssessedValuation[Tif_NonTIF],$A$4))</f>
        <v>0</v>
      </c>
      <c r="Q257" s="8">
        <f>SUMPRODUCT(SUMIFS(AssessedValuation[100% Other],AssessedValuation[Dist],$C257:$E257,AssessedValuation[Tif_NonTIF],$A$4))</f>
        <v>0</v>
      </c>
      <c r="R257" s="8">
        <f>SUMPRODUCT(SUMIFS(AssessedValuation[100% Gross],AssessedValuation[Dist],$C257:$E257,AssessedValuation[Tif_NonTIF],$A$4))</f>
        <v>37280911</v>
      </c>
      <c r="S257" s="8">
        <f>SUMPRODUCT(SUMIFS(AssessedValuation[100% Military Exempt],AssessedValuation[Dist],$C257:$E257,AssessedValuation[Tif_NonTIF],$A$4))</f>
        <v>0</v>
      </c>
      <c r="T257" s="8">
        <f>SUMPRODUCT(SUMIFS(AssessedValuation[100% Net],AssessedValuation[Dist],$C257:$E257,AssessedValuation[Tif_NonTIF],$A$4))</f>
        <v>37280911</v>
      </c>
      <c r="U257" s="8">
        <f>SUMPRODUCT(SUMIFS(AssessedValuation[100% Gas &amp; Elec Utilities],AssessedValuation[Dist],$C257:$E257,AssessedValuation[Tif_NonTIF],$A$4))</f>
        <v>0</v>
      </c>
      <c r="V257" s="8">
        <f t="shared" si="3"/>
        <v>37280911</v>
      </c>
    </row>
    <row r="258" spans="1:22" x14ac:dyDescent="0.25">
      <c r="A258">
        <f>'Assessed Non-TIF_Combined'!A258</f>
        <v>2024</v>
      </c>
      <c r="B258" t="str">
        <f>'Assessed Non-TIF_Combined'!B258</f>
        <v>13</v>
      </c>
      <c r="C258" t="str">
        <f>'Assessed Non-TIF_Combined'!C258</f>
        <v>6003</v>
      </c>
      <c r="D258" t="str">
        <f>'Assessed Non-TIF_Combined'!D258</f>
        <v/>
      </c>
      <c r="E258" t="str">
        <f>'Assessed Non-TIF_Combined'!E258</f>
        <v/>
      </c>
      <c r="F258" t="str">
        <f>'Assessed Non-TIF_Combined'!F258</f>
        <v>6003</v>
      </c>
      <c r="G258" t="str">
        <f>'Assessed Non-TIF_Combined'!G258</f>
        <v>Sidney</v>
      </c>
      <c r="H258" s="8">
        <f>SUMPRODUCT(SUMIFS(AssessedValuation[100% Residential],AssessedValuation[Dist],$C258:$E258,AssessedValuation[Tif_NonTIF],$A$4))</f>
        <v>0</v>
      </c>
      <c r="I258" s="8">
        <f>SUMPRODUCT(SUMIFS(AssessedValuation[100% Ag Land],AssessedValuation[Dist],$C258:$E258,AssessedValuation[Tif_NonTIF],$A$4))</f>
        <v>0</v>
      </c>
      <c r="J258" s="8">
        <f>SUMPRODUCT(SUMIFS(AssessedValuation[100% Ag Building],AssessedValuation[Dist],$C258:$E258,AssessedValuation[Tif_NonTIF],$A$4))</f>
        <v>0</v>
      </c>
      <c r="K258" s="8">
        <f>SUMPRODUCT(SUMIFS(AssessedValuation[100% Commercial],AssessedValuation[Dist],$C258:$E258,AssessedValuation[Tif_NonTIF],$A$4))</f>
        <v>0</v>
      </c>
      <c r="L258" s="8">
        <f>SUMPRODUCT(SUMIFS(AssessedValuation[100% Industrial],AssessedValuation[Dist],$C258:$E258,AssessedValuation[Tif_NonTIF],$A$4))</f>
        <v>0</v>
      </c>
      <c r="M258" s="8">
        <f>SUMPRODUCT(SUMIFS(AssessedValuation[100% Reserved],AssessedValuation[Dist],$C258:$E258,AssessedValuation[Tif_NonTIF],$A$4))</f>
        <v>0</v>
      </c>
      <c r="N258" s="8">
        <f>SUMPRODUCT(SUMIFS(AssessedValuation[100% Reserved3],AssessedValuation[Dist],$C258,AssessedValuation[Tif_NonTIF],$A$4))</f>
        <v>0</v>
      </c>
      <c r="O258" s="8">
        <f>SUMPRODUCT(SUMIFS(AssessedValuation[100% Railroads],AssessedValuation[Dist],$C258:$E258,AssessedValuation[Tif_NonTIF],$A$4))</f>
        <v>0</v>
      </c>
      <c r="P258" s="8">
        <f>SUMPRODUCT(SUMIFS(AssessedValuation[100% Utilities],AssessedValuation[Dist],$C258:$E258,AssessedValuation[Tif_NonTIF],$A$4))</f>
        <v>0</v>
      </c>
      <c r="Q258" s="8">
        <f>SUMPRODUCT(SUMIFS(AssessedValuation[100% Other],AssessedValuation[Dist],$C258:$E258,AssessedValuation[Tif_NonTIF],$A$4))</f>
        <v>0</v>
      </c>
      <c r="R258" s="8">
        <f>SUMPRODUCT(SUMIFS(AssessedValuation[100% Gross],AssessedValuation[Dist],$C258:$E258,AssessedValuation[Tif_NonTIF],$A$4))</f>
        <v>0</v>
      </c>
      <c r="S258" s="8">
        <f>SUMPRODUCT(SUMIFS(AssessedValuation[100% Military Exempt],AssessedValuation[Dist],$C258:$E258,AssessedValuation[Tif_NonTIF],$A$4))</f>
        <v>0</v>
      </c>
      <c r="T258" s="8">
        <f>SUMPRODUCT(SUMIFS(AssessedValuation[100% Net],AssessedValuation[Dist],$C258:$E258,AssessedValuation[Tif_NonTIF],$A$4))</f>
        <v>0</v>
      </c>
      <c r="U258" s="8">
        <f>SUMPRODUCT(SUMIFS(AssessedValuation[100% Gas &amp; Elec Utilities],AssessedValuation[Dist],$C258:$E258,AssessedValuation[Tif_NonTIF],$A$4))</f>
        <v>0</v>
      </c>
      <c r="V258" s="8">
        <f t="shared" si="3"/>
        <v>0</v>
      </c>
    </row>
    <row r="259" spans="1:22" x14ac:dyDescent="0.25">
      <c r="A259">
        <f>'Assessed Non-TIF_Combined'!A259</f>
        <v>2024</v>
      </c>
      <c r="B259" t="str">
        <f>'Assessed Non-TIF_Combined'!B259</f>
        <v>15</v>
      </c>
      <c r="C259" t="str">
        <f>'Assessed Non-TIF_Combined'!C259</f>
        <v>6012</v>
      </c>
      <c r="D259" t="str">
        <f>'Assessed Non-TIF_Combined'!D259</f>
        <v/>
      </c>
      <c r="E259" t="str">
        <f>'Assessed Non-TIF_Combined'!E259</f>
        <v/>
      </c>
      <c r="F259" t="str">
        <f>'Assessed Non-TIF_Combined'!F259</f>
        <v>6012</v>
      </c>
      <c r="G259" t="str">
        <f>'Assessed Non-TIF_Combined'!G259</f>
        <v>Sigourney</v>
      </c>
      <c r="H259" s="8">
        <f>SUMPRODUCT(SUMIFS(AssessedValuation[100% Residential],AssessedValuation[Dist],$C259:$E259,AssessedValuation[Tif_NonTIF],$A$4))</f>
        <v>0</v>
      </c>
      <c r="I259" s="8">
        <f>SUMPRODUCT(SUMIFS(AssessedValuation[100% Ag Land],AssessedValuation[Dist],$C259:$E259,AssessedValuation[Tif_NonTIF],$A$4))</f>
        <v>0</v>
      </c>
      <c r="J259" s="8">
        <f>SUMPRODUCT(SUMIFS(AssessedValuation[100% Ag Building],AssessedValuation[Dist],$C259:$E259,AssessedValuation[Tif_NonTIF],$A$4))</f>
        <v>0</v>
      </c>
      <c r="K259" s="8">
        <f>SUMPRODUCT(SUMIFS(AssessedValuation[100% Commercial],AssessedValuation[Dist],$C259:$E259,AssessedValuation[Tif_NonTIF],$A$4))</f>
        <v>0</v>
      </c>
      <c r="L259" s="8">
        <f>SUMPRODUCT(SUMIFS(AssessedValuation[100% Industrial],AssessedValuation[Dist],$C259:$E259,AssessedValuation[Tif_NonTIF],$A$4))</f>
        <v>0</v>
      </c>
      <c r="M259" s="8">
        <f>SUMPRODUCT(SUMIFS(AssessedValuation[100% Reserved],AssessedValuation[Dist],$C259:$E259,AssessedValuation[Tif_NonTIF],$A$4))</f>
        <v>0</v>
      </c>
      <c r="N259" s="8">
        <f>SUMPRODUCT(SUMIFS(AssessedValuation[100% Reserved3],AssessedValuation[Dist],$C259,AssessedValuation[Tif_NonTIF],$A$4))</f>
        <v>0</v>
      </c>
      <c r="O259" s="8">
        <f>SUMPRODUCT(SUMIFS(AssessedValuation[100% Railroads],AssessedValuation[Dist],$C259:$E259,AssessedValuation[Tif_NonTIF],$A$4))</f>
        <v>0</v>
      </c>
      <c r="P259" s="8">
        <f>SUMPRODUCT(SUMIFS(AssessedValuation[100% Utilities],AssessedValuation[Dist],$C259:$E259,AssessedValuation[Tif_NonTIF],$A$4))</f>
        <v>0</v>
      </c>
      <c r="Q259" s="8">
        <f>SUMPRODUCT(SUMIFS(AssessedValuation[100% Other],AssessedValuation[Dist],$C259:$E259,AssessedValuation[Tif_NonTIF],$A$4))</f>
        <v>0</v>
      </c>
      <c r="R259" s="8">
        <f>SUMPRODUCT(SUMIFS(AssessedValuation[100% Gross],AssessedValuation[Dist],$C259:$E259,AssessedValuation[Tif_NonTIF],$A$4))</f>
        <v>0</v>
      </c>
      <c r="S259" s="8">
        <f>SUMPRODUCT(SUMIFS(AssessedValuation[100% Military Exempt],AssessedValuation[Dist],$C259:$E259,AssessedValuation[Tif_NonTIF],$A$4))</f>
        <v>0</v>
      </c>
      <c r="T259" s="8">
        <f>SUMPRODUCT(SUMIFS(AssessedValuation[100% Net],AssessedValuation[Dist],$C259:$E259,AssessedValuation[Tif_NonTIF],$A$4))</f>
        <v>0</v>
      </c>
      <c r="U259" s="8">
        <f>SUMPRODUCT(SUMIFS(AssessedValuation[100% Gas &amp; Elec Utilities],AssessedValuation[Dist],$C259:$E259,AssessedValuation[Tif_NonTIF],$A$4))</f>
        <v>0</v>
      </c>
      <c r="V259" s="8">
        <f t="shared" si="3"/>
        <v>0</v>
      </c>
    </row>
    <row r="260" spans="1:22" x14ac:dyDescent="0.25">
      <c r="A260">
        <f>'Assessed Non-TIF_Combined'!A260</f>
        <v>2024</v>
      </c>
      <c r="B260" t="str">
        <f>'Assessed Non-TIF_Combined'!B260</f>
        <v>12</v>
      </c>
      <c r="C260" t="str">
        <f>'Assessed Non-TIF_Combined'!C260</f>
        <v>6030</v>
      </c>
      <c r="D260" t="str">
        <f>'Assessed Non-TIF_Combined'!D260</f>
        <v/>
      </c>
      <c r="E260" t="str">
        <f>'Assessed Non-TIF_Combined'!E260</f>
        <v/>
      </c>
      <c r="F260" t="str">
        <f>'Assessed Non-TIF_Combined'!F260</f>
        <v>6030</v>
      </c>
      <c r="G260" t="str">
        <f>'Assessed Non-TIF_Combined'!G260</f>
        <v>Sioux Center</v>
      </c>
      <c r="H260" s="8">
        <f>SUMPRODUCT(SUMIFS(AssessedValuation[100% Residential],AssessedValuation[Dist],$C260:$E260,AssessedValuation[Tif_NonTIF],$A$4))</f>
        <v>44503218</v>
      </c>
      <c r="I260" s="8">
        <f>SUMPRODUCT(SUMIFS(AssessedValuation[100% Ag Land],AssessedValuation[Dist],$C260:$E260,AssessedValuation[Tif_NonTIF],$A$4))</f>
        <v>5330597</v>
      </c>
      <c r="J260" s="8">
        <f>SUMPRODUCT(SUMIFS(AssessedValuation[100% Ag Building],AssessedValuation[Dist],$C260:$E260,AssessedValuation[Tif_NonTIF],$A$4))</f>
        <v>2745226</v>
      </c>
      <c r="K260" s="8">
        <f>SUMPRODUCT(SUMIFS(AssessedValuation[100% Commercial],AssessedValuation[Dist],$C260:$E260,AssessedValuation[Tif_NonTIF],$A$4))</f>
        <v>53426261</v>
      </c>
      <c r="L260" s="8">
        <f>SUMPRODUCT(SUMIFS(AssessedValuation[100% Industrial],AssessedValuation[Dist],$C260:$E260,AssessedValuation[Tif_NonTIF],$A$4))</f>
        <v>16008874</v>
      </c>
      <c r="M260" s="8">
        <f>SUMPRODUCT(SUMIFS(AssessedValuation[100% Reserved],AssessedValuation[Dist],$C260:$E260,AssessedValuation[Tif_NonTIF],$A$4))</f>
        <v>0</v>
      </c>
      <c r="N260" s="8">
        <f>SUMPRODUCT(SUMIFS(AssessedValuation[100% Reserved3],AssessedValuation[Dist],$C260,AssessedValuation[Tif_NonTIF],$A$4))</f>
        <v>0</v>
      </c>
      <c r="O260" s="8">
        <f>SUMPRODUCT(SUMIFS(AssessedValuation[100% Railroads],AssessedValuation[Dist],$C260:$E260,AssessedValuation[Tif_NonTIF],$A$4))</f>
        <v>0</v>
      </c>
      <c r="P260" s="8">
        <f>SUMPRODUCT(SUMIFS(AssessedValuation[100% Utilities],AssessedValuation[Dist],$C260:$E260,AssessedValuation[Tif_NonTIF],$A$4))</f>
        <v>0</v>
      </c>
      <c r="Q260" s="8">
        <f>SUMPRODUCT(SUMIFS(AssessedValuation[100% Other],AssessedValuation[Dist],$C260:$E260,AssessedValuation[Tif_NonTIF],$A$4))</f>
        <v>0</v>
      </c>
      <c r="R260" s="8">
        <f>SUMPRODUCT(SUMIFS(AssessedValuation[100% Gross],AssessedValuation[Dist],$C260:$E260,AssessedValuation[Tif_NonTIF],$A$4))</f>
        <v>122014176</v>
      </c>
      <c r="S260" s="8">
        <f>SUMPRODUCT(SUMIFS(AssessedValuation[100% Military Exempt],AssessedValuation[Dist],$C260:$E260,AssessedValuation[Tif_NonTIF],$A$4))</f>
        <v>3704</v>
      </c>
      <c r="T260" s="8">
        <f>SUMPRODUCT(SUMIFS(AssessedValuation[100% Net],AssessedValuation[Dist],$C260:$E260,AssessedValuation[Tif_NonTIF],$A$4))</f>
        <v>122010472</v>
      </c>
      <c r="U260" s="8">
        <f>SUMPRODUCT(SUMIFS(AssessedValuation[100% Gas &amp; Elec Utilities],AssessedValuation[Dist],$C260:$E260,AssessedValuation[Tif_NonTIF],$A$4))</f>
        <v>0</v>
      </c>
      <c r="V260" s="8">
        <f t="shared" si="3"/>
        <v>122010472</v>
      </c>
    </row>
    <row r="261" spans="1:22" x14ac:dyDescent="0.25">
      <c r="A261">
        <f>'Assessed Non-TIF_Combined'!A261</f>
        <v>2024</v>
      </c>
      <c r="B261" t="str">
        <f>'Assessed Non-TIF_Combined'!B261</f>
        <v>05</v>
      </c>
      <c r="C261" t="str">
        <f>'Assessed Non-TIF_Combined'!C261</f>
        <v>6048</v>
      </c>
      <c r="D261" t="str">
        <f>'Assessed Non-TIF_Combined'!D261</f>
        <v/>
      </c>
      <c r="E261" t="str">
        <f>'Assessed Non-TIF_Combined'!E261</f>
        <v/>
      </c>
      <c r="F261" t="str">
        <f>'Assessed Non-TIF_Combined'!F261</f>
        <v>6035</v>
      </c>
      <c r="G261" t="str">
        <f>'Assessed Non-TIF_Combined'!G261</f>
        <v>Sioux Central</v>
      </c>
      <c r="H261" s="8">
        <f>SUMPRODUCT(SUMIFS(AssessedValuation[100% Residential],AssessedValuation[Dist],$C261:$E261,AssessedValuation[Tif_NonTIF],$A$4))</f>
        <v>0</v>
      </c>
      <c r="I261" s="8">
        <f>SUMPRODUCT(SUMIFS(AssessedValuation[100% Ag Land],AssessedValuation[Dist],$C261:$E261,AssessedValuation[Tif_NonTIF],$A$4))</f>
        <v>0</v>
      </c>
      <c r="J261" s="8">
        <f>SUMPRODUCT(SUMIFS(AssessedValuation[100% Ag Building],AssessedValuation[Dist],$C261:$E261,AssessedValuation[Tif_NonTIF],$A$4))</f>
        <v>0</v>
      </c>
      <c r="K261" s="8">
        <f>SUMPRODUCT(SUMIFS(AssessedValuation[100% Commercial],AssessedValuation[Dist],$C261:$E261,AssessedValuation[Tif_NonTIF],$A$4))</f>
        <v>0</v>
      </c>
      <c r="L261" s="8">
        <f>SUMPRODUCT(SUMIFS(AssessedValuation[100% Industrial],AssessedValuation[Dist],$C261:$E261,AssessedValuation[Tif_NonTIF],$A$4))</f>
        <v>0</v>
      </c>
      <c r="M261" s="8">
        <f>SUMPRODUCT(SUMIFS(AssessedValuation[100% Reserved],AssessedValuation[Dist],$C261:$E261,AssessedValuation[Tif_NonTIF],$A$4))</f>
        <v>0</v>
      </c>
      <c r="N261" s="8">
        <f>SUMPRODUCT(SUMIFS(AssessedValuation[100% Reserved3],AssessedValuation[Dist],$C261,AssessedValuation[Tif_NonTIF],$A$4))</f>
        <v>0</v>
      </c>
      <c r="O261" s="8">
        <f>SUMPRODUCT(SUMIFS(AssessedValuation[100% Railroads],AssessedValuation[Dist],$C261:$E261,AssessedValuation[Tif_NonTIF],$A$4))</f>
        <v>0</v>
      </c>
      <c r="P261" s="8">
        <f>SUMPRODUCT(SUMIFS(AssessedValuation[100% Utilities],AssessedValuation[Dist],$C261:$E261,AssessedValuation[Tif_NonTIF],$A$4))</f>
        <v>0</v>
      </c>
      <c r="Q261" s="8">
        <f>SUMPRODUCT(SUMIFS(AssessedValuation[100% Other],AssessedValuation[Dist],$C261:$E261,AssessedValuation[Tif_NonTIF],$A$4))</f>
        <v>0</v>
      </c>
      <c r="R261" s="8">
        <f>SUMPRODUCT(SUMIFS(AssessedValuation[100% Gross],AssessedValuation[Dist],$C261:$E261,AssessedValuation[Tif_NonTIF],$A$4))</f>
        <v>0</v>
      </c>
      <c r="S261" s="8">
        <f>SUMPRODUCT(SUMIFS(AssessedValuation[100% Military Exempt],AssessedValuation[Dist],$C261:$E261,AssessedValuation[Tif_NonTIF],$A$4))</f>
        <v>0</v>
      </c>
      <c r="T261" s="8">
        <f>SUMPRODUCT(SUMIFS(AssessedValuation[100% Net],AssessedValuation[Dist],$C261:$E261,AssessedValuation[Tif_NonTIF],$A$4))</f>
        <v>0</v>
      </c>
      <c r="U261" s="8">
        <f>SUMPRODUCT(SUMIFS(AssessedValuation[100% Gas &amp; Elec Utilities],AssessedValuation[Dist],$C261:$E261,AssessedValuation[Tif_NonTIF],$A$4))</f>
        <v>0</v>
      </c>
      <c r="V261" s="8">
        <f t="shared" si="3"/>
        <v>0</v>
      </c>
    </row>
    <row r="262" spans="1:22" x14ac:dyDescent="0.25">
      <c r="A262">
        <f>'Assessed Non-TIF_Combined'!A262</f>
        <v>2024</v>
      </c>
      <c r="B262" t="str">
        <f>'Assessed Non-TIF_Combined'!B262</f>
        <v>12</v>
      </c>
      <c r="C262" t="str">
        <f>'Assessed Non-TIF_Combined'!C262</f>
        <v>6039</v>
      </c>
      <c r="D262" t="str">
        <f>'Assessed Non-TIF_Combined'!D262</f>
        <v/>
      </c>
      <c r="E262" t="str">
        <f>'Assessed Non-TIF_Combined'!E262</f>
        <v/>
      </c>
      <c r="F262" t="str">
        <f>'Assessed Non-TIF_Combined'!F262</f>
        <v>6039</v>
      </c>
      <c r="G262" t="str">
        <f>'Assessed Non-TIF_Combined'!G262</f>
        <v>Sioux City</v>
      </c>
      <c r="H262" s="8">
        <f>SUMPRODUCT(SUMIFS(AssessedValuation[100% Residential],AssessedValuation[Dist],$C262:$E262,AssessedValuation[Tif_NonTIF],$A$4))</f>
        <v>41137840</v>
      </c>
      <c r="I262" s="8">
        <f>SUMPRODUCT(SUMIFS(AssessedValuation[100% Ag Land],AssessedValuation[Dist],$C262:$E262,AssessedValuation[Tif_NonTIF],$A$4))</f>
        <v>1089</v>
      </c>
      <c r="J262" s="8">
        <f>SUMPRODUCT(SUMIFS(AssessedValuation[100% Ag Building],AssessedValuation[Dist],$C262:$E262,AssessedValuation[Tif_NonTIF],$A$4))</f>
        <v>0</v>
      </c>
      <c r="K262" s="8">
        <f>SUMPRODUCT(SUMIFS(AssessedValuation[100% Commercial],AssessedValuation[Dist],$C262:$E262,AssessedValuation[Tif_NonTIF],$A$4))</f>
        <v>250200375</v>
      </c>
      <c r="L262" s="8">
        <f>SUMPRODUCT(SUMIFS(AssessedValuation[100% Industrial],AssessedValuation[Dist],$C262:$E262,AssessedValuation[Tif_NonTIF],$A$4))</f>
        <v>28663550</v>
      </c>
      <c r="M262" s="8">
        <f>SUMPRODUCT(SUMIFS(AssessedValuation[100% Reserved],AssessedValuation[Dist],$C262:$E262,AssessedValuation[Tif_NonTIF],$A$4))</f>
        <v>0</v>
      </c>
      <c r="N262" s="8">
        <f>SUMPRODUCT(SUMIFS(AssessedValuation[100% Reserved3],AssessedValuation[Dist],$C262,AssessedValuation[Tif_NonTIF],$A$4))</f>
        <v>0</v>
      </c>
      <c r="O262" s="8">
        <f>SUMPRODUCT(SUMIFS(AssessedValuation[100% Railroads],AssessedValuation[Dist],$C262:$E262,AssessedValuation[Tif_NonTIF],$A$4))</f>
        <v>0</v>
      </c>
      <c r="P262" s="8">
        <f>SUMPRODUCT(SUMIFS(AssessedValuation[100% Utilities],AssessedValuation[Dist],$C262:$E262,AssessedValuation[Tif_NonTIF],$A$4))</f>
        <v>0</v>
      </c>
      <c r="Q262" s="8">
        <f>SUMPRODUCT(SUMIFS(AssessedValuation[100% Other],AssessedValuation[Dist],$C262:$E262,AssessedValuation[Tif_NonTIF],$A$4))</f>
        <v>0</v>
      </c>
      <c r="R262" s="8">
        <f>SUMPRODUCT(SUMIFS(AssessedValuation[100% Gross],AssessedValuation[Dist],$C262:$E262,AssessedValuation[Tif_NonTIF],$A$4))</f>
        <v>320002854</v>
      </c>
      <c r="S262" s="8">
        <f>SUMPRODUCT(SUMIFS(AssessedValuation[100% Military Exempt],AssessedValuation[Dist],$C262:$E262,AssessedValuation[Tif_NonTIF],$A$4))</f>
        <v>0</v>
      </c>
      <c r="T262" s="8">
        <f>SUMPRODUCT(SUMIFS(AssessedValuation[100% Net],AssessedValuation[Dist],$C262:$E262,AssessedValuation[Tif_NonTIF],$A$4))</f>
        <v>320002854</v>
      </c>
      <c r="U262" s="8">
        <f>SUMPRODUCT(SUMIFS(AssessedValuation[100% Gas &amp; Elec Utilities],AssessedValuation[Dist],$C262:$E262,AssessedValuation[Tif_NonTIF],$A$4))</f>
        <v>0</v>
      </c>
      <c r="V262" s="8">
        <f t="shared" si="3"/>
        <v>320002854</v>
      </c>
    </row>
    <row r="263" spans="1:22" x14ac:dyDescent="0.25">
      <c r="A263">
        <f>'Assessed Non-TIF_Combined'!A263</f>
        <v>2024</v>
      </c>
      <c r="B263" t="str">
        <f>'Assessed Non-TIF_Combined'!B263</f>
        <v>10</v>
      </c>
      <c r="C263" t="str">
        <f>'Assessed Non-TIF_Combined'!C263</f>
        <v>6093</v>
      </c>
      <c r="D263" t="str">
        <f>'Assessed Non-TIF_Combined'!D263</f>
        <v/>
      </c>
      <c r="E263" t="str">
        <f>'Assessed Non-TIF_Combined'!E263</f>
        <v/>
      </c>
      <c r="F263" t="str">
        <f>'Assessed Non-TIF_Combined'!F263</f>
        <v>6093</v>
      </c>
      <c r="G263" t="str">
        <f>'Assessed Non-TIF_Combined'!G263</f>
        <v>Solon</v>
      </c>
      <c r="H263" s="8">
        <f>SUMPRODUCT(SUMIFS(AssessedValuation[100% Residential],AssessedValuation[Dist],$C263:$E263,AssessedValuation[Tif_NonTIF],$A$4))</f>
        <v>23025494</v>
      </c>
      <c r="I263" s="8">
        <f>SUMPRODUCT(SUMIFS(AssessedValuation[100% Ag Land],AssessedValuation[Dist],$C263:$E263,AssessedValuation[Tif_NonTIF],$A$4))</f>
        <v>0</v>
      </c>
      <c r="J263" s="8">
        <f>SUMPRODUCT(SUMIFS(AssessedValuation[100% Ag Building],AssessedValuation[Dist],$C263:$E263,AssessedValuation[Tif_NonTIF],$A$4))</f>
        <v>0</v>
      </c>
      <c r="K263" s="8">
        <f>SUMPRODUCT(SUMIFS(AssessedValuation[100% Commercial],AssessedValuation[Dist],$C263:$E263,AssessedValuation[Tif_NonTIF],$A$4))</f>
        <v>2632731</v>
      </c>
      <c r="L263" s="8">
        <f>SUMPRODUCT(SUMIFS(AssessedValuation[100% Industrial],AssessedValuation[Dist],$C263:$E263,AssessedValuation[Tif_NonTIF],$A$4))</f>
        <v>93058</v>
      </c>
      <c r="M263" s="8">
        <f>SUMPRODUCT(SUMIFS(AssessedValuation[100% Reserved],AssessedValuation[Dist],$C263:$E263,AssessedValuation[Tif_NonTIF],$A$4))</f>
        <v>0</v>
      </c>
      <c r="N263" s="8">
        <f>SUMPRODUCT(SUMIFS(AssessedValuation[100% Reserved3],AssessedValuation[Dist],$C263,AssessedValuation[Tif_NonTIF],$A$4))</f>
        <v>0</v>
      </c>
      <c r="O263" s="8">
        <f>SUMPRODUCT(SUMIFS(AssessedValuation[100% Railroads],AssessedValuation[Dist],$C263:$E263,AssessedValuation[Tif_NonTIF],$A$4))</f>
        <v>0</v>
      </c>
      <c r="P263" s="8">
        <f>SUMPRODUCT(SUMIFS(AssessedValuation[100% Utilities],AssessedValuation[Dist],$C263:$E263,AssessedValuation[Tif_NonTIF],$A$4))</f>
        <v>0</v>
      </c>
      <c r="Q263" s="8">
        <f>SUMPRODUCT(SUMIFS(AssessedValuation[100% Other],AssessedValuation[Dist],$C263:$E263,AssessedValuation[Tif_NonTIF],$A$4))</f>
        <v>0</v>
      </c>
      <c r="R263" s="8">
        <f>SUMPRODUCT(SUMIFS(AssessedValuation[100% Gross],AssessedValuation[Dist],$C263:$E263,AssessedValuation[Tif_NonTIF],$A$4))</f>
        <v>25751283</v>
      </c>
      <c r="S263" s="8">
        <f>SUMPRODUCT(SUMIFS(AssessedValuation[100% Military Exempt],AssessedValuation[Dist],$C263:$E263,AssessedValuation[Tif_NonTIF],$A$4))</f>
        <v>0</v>
      </c>
      <c r="T263" s="8">
        <f>SUMPRODUCT(SUMIFS(AssessedValuation[100% Net],AssessedValuation[Dist],$C263:$E263,AssessedValuation[Tif_NonTIF],$A$4))</f>
        <v>25751283</v>
      </c>
      <c r="U263" s="8">
        <f>SUMPRODUCT(SUMIFS(AssessedValuation[100% Gas &amp; Elec Utilities],AssessedValuation[Dist],$C263:$E263,AssessedValuation[Tif_NonTIF],$A$4))</f>
        <v>0</v>
      </c>
      <c r="V263" s="8">
        <f t="shared" si="3"/>
        <v>25751283</v>
      </c>
    </row>
    <row r="264" spans="1:22" x14ac:dyDescent="0.25">
      <c r="A264">
        <f>'Assessed Non-TIF_Combined'!A264</f>
        <v>2024</v>
      </c>
      <c r="B264" t="str">
        <f>'Assessed Non-TIF_Combined'!B264</f>
        <v>05</v>
      </c>
      <c r="C264" t="str">
        <f>'Assessed Non-TIF_Combined'!C264</f>
        <v>6091</v>
      </c>
      <c r="D264" t="str">
        <f>'Assessed Non-TIF_Combined'!D264</f>
        <v/>
      </c>
      <c r="E264" t="str">
        <f>'Assessed Non-TIF_Combined'!E264</f>
        <v/>
      </c>
      <c r="F264" t="str">
        <f>'Assessed Non-TIF_Combined'!F264</f>
        <v>6091</v>
      </c>
      <c r="G264" t="str">
        <f>'Assessed Non-TIF_Combined'!G264</f>
        <v>South Central Calhoun</v>
      </c>
      <c r="H264" s="8">
        <f>SUMPRODUCT(SUMIFS(AssessedValuation[100% Residential],AssessedValuation[Dist],$C264:$E264,AssessedValuation[Tif_NonTIF],$A$4))</f>
        <v>6132</v>
      </c>
      <c r="I264" s="8">
        <f>SUMPRODUCT(SUMIFS(AssessedValuation[100% Ag Land],AssessedValuation[Dist],$C264:$E264,AssessedValuation[Tif_NonTIF],$A$4))</f>
        <v>0</v>
      </c>
      <c r="J264" s="8">
        <f>SUMPRODUCT(SUMIFS(AssessedValuation[100% Ag Building],AssessedValuation[Dist],$C264:$E264,AssessedValuation[Tif_NonTIF],$A$4))</f>
        <v>0</v>
      </c>
      <c r="K264" s="8">
        <f>SUMPRODUCT(SUMIFS(AssessedValuation[100% Commercial],AssessedValuation[Dist],$C264:$E264,AssessedValuation[Tif_NonTIF],$A$4))</f>
        <v>1588875</v>
      </c>
      <c r="L264" s="8">
        <f>SUMPRODUCT(SUMIFS(AssessedValuation[100% Industrial],AssessedValuation[Dist],$C264:$E264,AssessedValuation[Tif_NonTIF],$A$4))</f>
        <v>0</v>
      </c>
      <c r="M264" s="8">
        <f>SUMPRODUCT(SUMIFS(AssessedValuation[100% Reserved],AssessedValuation[Dist],$C264:$E264,AssessedValuation[Tif_NonTIF],$A$4))</f>
        <v>0</v>
      </c>
      <c r="N264" s="8">
        <f>SUMPRODUCT(SUMIFS(AssessedValuation[100% Reserved3],AssessedValuation[Dist],$C264,AssessedValuation[Tif_NonTIF],$A$4))</f>
        <v>0</v>
      </c>
      <c r="O264" s="8">
        <f>SUMPRODUCT(SUMIFS(AssessedValuation[100% Railroads],AssessedValuation[Dist],$C264:$E264,AssessedValuation[Tif_NonTIF],$A$4))</f>
        <v>0</v>
      </c>
      <c r="P264" s="8">
        <f>SUMPRODUCT(SUMIFS(AssessedValuation[100% Utilities],AssessedValuation[Dist],$C264:$E264,AssessedValuation[Tif_NonTIF],$A$4))</f>
        <v>0</v>
      </c>
      <c r="Q264" s="8">
        <f>SUMPRODUCT(SUMIFS(AssessedValuation[100% Other],AssessedValuation[Dist],$C264:$E264,AssessedValuation[Tif_NonTIF],$A$4))</f>
        <v>0</v>
      </c>
      <c r="R264" s="8">
        <f>SUMPRODUCT(SUMIFS(AssessedValuation[100% Gross],AssessedValuation[Dist],$C264:$E264,AssessedValuation[Tif_NonTIF],$A$4))</f>
        <v>1595007</v>
      </c>
      <c r="S264" s="8">
        <f>SUMPRODUCT(SUMIFS(AssessedValuation[100% Military Exempt],AssessedValuation[Dist],$C264:$E264,AssessedValuation[Tif_NonTIF],$A$4))</f>
        <v>0</v>
      </c>
      <c r="T264" s="8">
        <f>SUMPRODUCT(SUMIFS(AssessedValuation[100% Net],AssessedValuation[Dist],$C264:$E264,AssessedValuation[Tif_NonTIF],$A$4))</f>
        <v>1595007</v>
      </c>
      <c r="U264" s="8">
        <f>SUMPRODUCT(SUMIFS(AssessedValuation[100% Gas &amp; Elec Utilities],AssessedValuation[Dist],$C264:$E264,AssessedValuation[Tif_NonTIF],$A$4))</f>
        <v>0</v>
      </c>
      <c r="V264" s="8">
        <f t="shared" ref="V264:V327" si="4">SUM(T264:U264)</f>
        <v>1595007</v>
      </c>
    </row>
    <row r="265" spans="1:22" x14ac:dyDescent="0.25">
      <c r="A265">
        <f>'Assessed Non-TIF_Combined'!A265</f>
        <v>2024</v>
      </c>
      <c r="B265" t="str">
        <f>'Assessed Non-TIF_Combined'!B265</f>
        <v>05</v>
      </c>
      <c r="C265" t="str">
        <f>'Assessed Non-TIF_Combined'!C265</f>
        <v>6095</v>
      </c>
      <c r="D265" t="str">
        <f>'Assessed Non-TIF_Combined'!D265</f>
        <v/>
      </c>
      <c r="E265" t="str">
        <f>'Assessed Non-TIF_Combined'!E265</f>
        <v/>
      </c>
      <c r="F265" t="str">
        <f>'Assessed Non-TIF_Combined'!F265</f>
        <v>6095</v>
      </c>
      <c r="G265" t="str">
        <f>'Assessed Non-TIF_Combined'!G265</f>
        <v>South Hamilton</v>
      </c>
      <c r="H265" s="8">
        <f>SUMPRODUCT(SUMIFS(AssessedValuation[100% Residential],AssessedValuation[Dist],$C265:$E265,AssessedValuation[Tif_NonTIF],$A$4))</f>
        <v>686191</v>
      </c>
      <c r="I265" s="8">
        <f>SUMPRODUCT(SUMIFS(AssessedValuation[100% Ag Land],AssessedValuation[Dist],$C265:$E265,AssessedValuation[Tif_NonTIF],$A$4))</f>
        <v>0</v>
      </c>
      <c r="J265" s="8">
        <f>SUMPRODUCT(SUMIFS(AssessedValuation[100% Ag Building],AssessedValuation[Dist],$C265:$E265,AssessedValuation[Tif_NonTIF],$A$4))</f>
        <v>0</v>
      </c>
      <c r="K265" s="8">
        <f>SUMPRODUCT(SUMIFS(AssessedValuation[100% Commercial],AssessedValuation[Dist],$C265:$E265,AssessedValuation[Tif_NonTIF],$A$4))</f>
        <v>314490</v>
      </c>
      <c r="L265" s="8">
        <f>SUMPRODUCT(SUMIFS(AssessedValuation[100% Industrial],AssessedValuation[Dist],$C265:$E265,AssessedValuation[Tif_NonTIF],$A$4))</f>
        <v>0</v>
      </c>
      <c r="M265" s="8">
        <f>SUMPRODUCT(SUMIFS(AssessedValuation[100% Reserved],AssessedValuation[Dist],$C265:$E265,AssessedValuation[Tif_NonTIF],$A$4))</f>
        <v>0</v>
      </c>
      <c r="N265" s="8">
        <f>SUMPRODUCT(SUMIFS(AssessedValuation[100% Reserved3],AssessedValuation[Dist],$C265,AssessedValuation[Tif_NonTIF],$A$4))</f>
        <v>0</v>
      </c>
      <c r="O265" s="8">
        <f>SUMPRODUCT(SUMIFS(AssessedValuation[100% Railroads],AssessedValuation[Dist],$C265:$E265,AssessedValuation[Tif_NonTIF],$A$4))</f>
        <v>0</v>
      </c>
      <c r="P265" s="8">
        <f>SUMPRODUCT(SUMIFS(AssessedValuation[100% Utilities],AssessedValuation[Dist],$C265:$E265,AssessedValuation[Tif_NonTIF],$A$4))</f>
        <v>0</v>
      </c>
      <c r="Q265" s="8">
        <f>SUMPRODUCT(SUMIFS(AssessedValuation[100% Other],AssessedValuation[Dist],$C265:$E265,AssessedValuation[Tif_NonTIF],$A$4))</f>
        <v>0</v>
      </c>
      <c r="R265" s="8">
        <f>SUMPRODUCT(SUMIFS(AssessedValuation[100% Gross],AssessedValuation[Dist],$C265:$E265,AssessedValuation[Tif_NonTIF],$A$4))</f>
        <v>1000681</v>
      </c>
      <c r="S265" s="8">
        <f>SUMPRODUCT(SUMIFS(AssessedValuation[100% Military Exempt],AssessedValuation[Dist],$C265:$E265,AssessedValuation[Tif_NonTIF],$A$4))</f>
        <v>0</v>
      </c>
      <c r="T265" s="8">
        <f>SUMPRODUCT(SUMIFS(AssessedValuation[100% Net],AssessedValuation[Dist],$C265:$E265,AssessedValuation[Tif_NonTIF],$A$4))</f>
        <v>1000681</v>
      </c>
      <c r="U265" s="8">
        <f>SUMPRODUCT(SUMIFS(AssessedValuation[100% Gas &amp; Elec Utilities],AssessedValuation[Dist],$C265:$E265,AssessedValuation[Tif_NonTIF],$A$4))</f>
        <v>0</v>
      </c>
      <c r="V265" s="8">
        <f t="shared" si="4"/>
        <v>1000681</v>
      </c>
    </row>
    <row r="266" spans="1:22" x14ac:dyDescent="0.25">
      <c r="A266">
        <f>'Assessed Non-TIF_Combined'!A266</f>
        <v>2024</v>
      </c>
      <c r="B266" t="str">
        <f>'Assessed Non-TIF_Combined'!B266</f>
        <v>12</v>
      </c>
      <c r="C266" t="str">
        <f>'Assessed Non-TIF_Combined'!C266</f>
        <v>5157</v>
      </c>
      <c r="D266" t="str">
        <f>'Assessed Non-TIF_Combined'!D266</f>
        <v/>
      </c>
      <c r="E266" t="str">
        <f>'Assessed Non-TIF_Combined'!E266</f>
        <v/>
      </c>
      <c r="F266" t="str">
        <f>'Assessed Non-TIF_Combined'!F266</f>
        <v>6099</v>
      </c>
      <c r="G266" t="str">
        <f>'Assessed Non-TIF_Combined'!G266</f>
        <v>South O'Brien</v>
      </c>
      <c r="H266" s="8">
        <f>SUMPRODUCT(SUMIFS(AssessedValuation[100% Residential],AssessedValuation[Dist],$C266:$E266,AssessedValuation[Tif_NonTIF],$A$4))</f>
        <v>1474662</v>
      </c>
      <c r="I266" s="8">
        <f>SUMPRODUCT(SUMIFS(AssessedValuation[100% Ag Land],AssessedValuation[Dist],$C266:$E266,AssessedValuation[Tif_NonTIF],$A$4))</f>
        <v>56146</v>
      </c>
      <c r="J266" s="8">
        <f>SUMPRODUCT(SUMIFS(AssessedValuation[100% Ag Building],AssessedValuation[Dist],$C266:$E266,AssessedValuation[Tif_NonTIF],$A$4))</f>
        <v>6148</v>
      </c>
      <c r="K266" s="8">
        <f>SUMPRODUCT(SUMIFS(AssessedValuation[100% Commercial],AssessedValuation[Dist],$C266:$E266,AssessedValuation[Tif_NonTIF],$A$4))</f>
        <v>11966076</v>
      </c>
      <c r="L266" s="8">
        <f>SUMPRODUCT(SUMIFS(AssessedValuation[100% Industrial],AssessedValuation[Dist],$C266:$E266,AssessedValuation[Tif_NonTIF],$A$4))</f>
        <v>2021847</v>
      </c>
      <c r="M266" s="8">
        <f>SUMPRODUCT(SUMIFS(AssessedValuation[100% Reserved],AssessedValuation[Dist],$C266:$E266,AssessedValuation[Tif_NonTIF],$A$4))</f>
        <v>0</v>
      </c>
      <c r="N266" s="8">
        <f>SUMPRODUCT(SUMIFS(AssessedValuation[100% Reserved3],AssessedValuation[Dist],$C266,AssessedValuation[Tif_NonTIF],$A$4))</f>
        <v>0</v>
      </c>
      <c r="O266" s="8">
        <f>SUMPRODUCT(SUMIFS(AssessedValuation[100% Railroads],AssessedValuation[Dist],$C266:$E266,AssessedValuation[Tif_NonTIF],$A$4))</f>
        <v>0</v>
      </c>
      <c r="P266" s="8">
        <f>SUMPRODUCT(SUMIFS(AssessedValuation[100% Utilities],AssessedValuation[Dist],$C266:$E266,AssessedValuation[Tif_NonTIF],$A$4))</f>
        <v>0</v>
      </c>
      <c r="Q266" s="8">
        <f>SUMPRODUCT(SUMIFS(AssessedValuation[100% Other],AssessedValuation[Dist],$C266:$E266,AssessedValuation[Tif_NonTIF],$A$4))</f>
        <v>0</v>
      </c>
      <c r="R266" s="8">
        <f>SUMPRODUCT(SUMIFS(AssessedValuation[100% Gross],AssessedValuation[Dist],$C266:$E266,AssessedValuation[Tif_NonTIF],$A$4))</f>
        <v>15524879</v>
      </c>
      <c r="S266" s="8">
        <f>SUMPRODUCT(SUMIFS(AssessedValuation[100% Military Exempt],AssessedValuation[Dist],$C266:$E266,AssessedValuation[Tif_NonTIF],$A$4))</f>
        <v>5556</v>
      </c>
      <c r="T266" s="8">
        <f>SUMPRODUCT(SUMIFS(AssessedValuation[100% Net],AssessedValuation[Dist],$C266:$E266,AssessedValuation[Tif_NonTIF],$A$4))</f>
        <v>15519323</v>
      </c>
      <c r="U266" s="8">
        <f>SUMPRODUCT(SUMIFS(AssessedValuation[100% Gas &amp; Elec Utilities],AssessedValuation[Dist],$C266:$E266,AssessedValuation[Tif_NonTIF],$A$4))</f>
        <v>0</v>
      </c>
      <c r="V266" s="8">
        <f t="shared" si="4"/>
        <v>15519323</v>
      </c>
    </row>
    <row r="267" spans="1:22" x14ac:dyDescent="0.25">
      <c r="A267">
        <f>'Assessed Non-TIF_Combined'!A267</f>
        <v>2024</v>
      </c>
      <c r="B267" t="str">
        <f>'Assessed Non-TIF_Combined'!B267</f>
        <v>13</v>
      </c>
      <c r="C267" t="str">
        <f>'Assessed Non-TIF_Combined'!C267</f>
        <v>6097</v>
      </c>
      <c r="D267" t="str">
        <f>'Assessed Non-TIF_Combined'!D267</f>
        <v/>
      </c>
      <c r="E267" t="str">
        <f>'Assessed Non-TIF_Combined'!E267</f>
        <v/>
      </c>
      <c r="F267" t="str">
        <f>'Assessed Non-TIF_Combined'!F267</f>
        <v>6097</v>
      </c>
      <c r="G267" t="str">
        <f>'Assessed Non-TIF_Combined'!G267</f>
        <v>South Page</v>
      </c>
      <c r="H267" s="8">
        <f>SUMPRODUCT(SUMIFS(AssessedValuation[100% Residential],AssessedValuation[Dist],$C267:$E267,AssessedValuation[Tif_NonTIF],$A$4))</f>
        <v>0</v>
      </c>
      <c r="I267" s="8">
        <f>SUMPRODUCT(SUMIFS(AssessedValuation[100% Ag Land],AssessedValuation[Dist],$C267:$E267,AssessedValuation[Tif_NonTIF],$A$4))</f>
        <v>0</v>
      </c>
      <c r="J267" s="8">
        <f>SUMPRODUCT(SUMIFS(AssessedValuation[100% Ag Building],AssessedValuation[Dist],$C267:$E267,AssessedValuation[Tif_NonTIF],$A$4))</f>
        <v>0</v>
      </c>
      <c r="K267" s="8">
        <f>SUMPRODUCT(SUMIFS(AssessedValuation[100% Commercial],AssessedValuation[Dist],$C267:$E267,AssessedValuation[Tif_NonTIF],$A$4))</f>
        <v>0</v>
      </c>
      <c r="L267" s="8">
        <f>SUMPRODUCT(SUMIFS(AssessedValuation[100% Industrial],AssessedValuation[Dist],$C267:$E267,AssessedValuation[Tif_NonTIF],$A$4))</f>
        <v>0</v>
      </c>
      <c r="M267" s="8">
        <f>SUMPRODUCT(SUMIFS(AssessedValuation[100% Reserved],AssessedValuation[Dist],$C267:$E267,AssessedValuation[Tif_NonTIF],$A$4))</f>
        <v>0</v>
      </c>
      <c r="N267" s="8">
        <f>SUMPRODUCT(SUMIFS(AssessedValuation[100% Reserved3],AssessedValuation[Dist],$C267,AssessedValuation[Tif_NonTIF],$A$4))</f>
        <v>0</v>
      </c>
      <c r="O267" s="8">
        <f>SUMPRODUCT(SUMIFS(AssessedValuation[100% Railroads],AssessedValuation[Dist],$C267:$E267,AssessedValuation[Tif_NonTIF],$A$4))</f>
        <v>0</v>
      </c>
      <c r="P267" s="8">
        <f>SUMPRODUCT(SUMIFS(AssessedValuation[100% Utilities],AssessedValuation[Dist],$C267:$E267,AssessedValuation[Tif_NonTIF],$A$4))</f>
        <v>0</v>
      </c>
      <c r="Q267" s="8">
        <f>SUMPRODUCT(SUMIFS(AssessedValuation[100% Other],AssessedValuation[Dist],$C267:$E267,AssessedValuation[Tif_NonTIF],$A$4))</f>
        <v>0</v>
      </c>
      <c r="R267" s="8">
        <f>SUMPRODUCT(SUMIFS(AssessedValuation[100% Gross],AssessedValuation[Dist],$C267:$E267,AssessedValuation[Tif_NonTIF],$A$4))</f>
        <v>0</v>
      </c>
      <c r="S267" s="8">
        <f>SUMPRODUCT(SUMIFS(AssessedValuation[100% Military Exempt],AssessedValuation[Dist],$C267:$E267,AssessedValuation[Tif_NonTIF],$A$4))</f>
        <v>0</v>
      </c>
      <c r="T267" s="8">
        <f>SUMPRODUCT(SUMIFS(AssessedValuation[100% Net],AssessedValuation[Dist],$C267:$E267,AssessedValuation[Tif_NonTIF],$A$4))</f>
        <v>0</v>
      </c>
      <c r="U267" s="8">
        <f>SUMPRODUCT(SUMIFS(AssessedValuation[100% Gas &amp; Elec Utilities],AssessedValuation[Dist],$C267:$E267,AssessedValuation[Tif_NonTIF],$A$4))</f>
        <v>0</v>
      </c>
      <c r="V267" s="8">
        <f t="shared" si="4"/>
        <v>0</v>
      </c>
    </row>
    <row r="268" spans="1:22" x14ac:dyDescent="0.25">
      <c r="A268">
        <f>'Assessed Non-TIF_Combined'!A268</f>
        <v>2024</v>
      </c>
      <c r="B268" t="str">
        <f>'Assessed Non-TIF_Combined'!B268</f>
        <v>07</v>
      </c>
      <c r="C268" t="str">
        <f>'Assessed Non-TIF_Combined'!C268</f>
        <v>6098</v>
      </c>
      <c r="D268" t="str">
        <f>'Assessed Non-TIF_Combined'!D268</f>
        <v/>
      </c>
      <c r="E268" t="str">
        <f>'Assessed Non-TIF_Combined'!E268</f>
        <v/>
      </c>
      <c r="F268" t="str">
        <f>'Assessed Non-TIF_Combined'!F268</f>
        <v>6098</v>
      </c>
      <c r="G268" t="str">
        <f>'Assessed Non-TIF_Combined'!G268</f>
        <v>South Tama</v>
      </c>
      <c r="H268" s="8">
        <f>SUMPRODUCT(SUMIFS(AssessedValuation[100% Residential],AssessedValuation[Dist],$C268:$E268,AssessedValuation[Tif_NonTIF],$A$4))</f>
        <v>206952</v>
      </c>
      <c r="I268" s="8">
        <f>SUMPRODUCT(SUMIFS(AssessedValuation[100% Ag Land],AssessedValuation[Dist],$C268:$E268,AssessedValuation[Tif_NonTIF],$A$4))</f>
        <v>19230</v>
      </c>
      <c r="J268" s="8">
        <f>SUMPRODUCT(SUMIFS(AssessedValuation[100% Ag Building],AssessedValuation[Dist],$C268:$E268,AssessedValuation[Tif_NonTIF],$A$4))</f>
        <v>0</v>
      </c>
      <c r="K268" s="8">
        <f>SUMPRODUCT(SUMIFS(AssessedValuation[100% Commercial],AssessedValuation[Dist],$C268:$E268,AssessedValuation[Tif_NonTIF],$A$4))</f>
        <v>253191</v>
      </c>
      <c r="L268" s="8">
        <f>SUMPRODUCT(SUMIFS(AssessedValuation[100% Industrial],AssessedValuation[Dist],$C268:$E268,AssessedValuation[Tif_NonTIF],$A$4))</f>
        <v>5092216</v>
      </c>
      <c r="M268" s="8">
        <f>SUMPRODUCT(SUMIFS(AssessedValuation[100% Reserved],AssessedValuation[Dist],$C268:$E268,AssessedValuation[Tif_NonTIF],$A$4))</f>
        <v>0</v>
      </c>
      <c r="N268" s="8">
        <f>SUMPRODUCT(SUMIFS(AssessedValuation[100% Reserved3],AssessedValuation[Dist],$C268,AssessedValuation[Tif_NonTIF],$A$4))</f>
        <v>0</v>
      </c>
      <c r="O268" s="8">
        <f>SUMPRODUCT(SUMIFS(AssessedValuation[100% Railroads],AssessedValuation[Dist],$C268:$E268,AssessedValuation[Tif_NonTIF],$A$4))</f>
        <v>0</v>
      </c>
      <c r="P268" s="8">
        <f>SUMPRODUCT(SUMIFS(AssessedValuation[100% Utilities],AssessedValuation[Dist],$C268:$E268,AssessedValuation[Tif_NonTIF],$A$4))</f>
        <v>0</v>
      </c>
      <c r="Q268" s="8">
        <f>SUMPRODUCT(SUMIFS(AssessedValuation[100% Other],AssessedValuation[Dist],$C268:$E268,AssessedValuation[Tif_NonTIF],$A$4))</f>
        <v>0</v>
      </c>
      <c r="R268" s="8">
        <f>SUMPRODUCT(SUMIFS(AssessedValuation[100% Gross],AssessedValuation[Dist],$C268:$E268,AssessedValuation[Tif_NonTIF],$A$4))</f>
        <v>5571589</v>
      </c>
      <c r="S268" s="8">
        <f>SUMPRODUCT(SUMIFS(AssessedValuation[100% Military Exempt],AssessedValuation[Dist],$C268:$E268,AssessedValuation[Tif_NonTIF],$A$4))</f>
        <v>0</v>
      </c>
      <c r="T268" s="8">
        <f>SUMPRODUCT(SUMIFS(AssessedValuation[100% Net],AssessedValuation[Dist],$C268:$E268,AssessedValuation[Tif_NonTIF],$A$4))</f>
        <v>5571589</v>
      </c>
      <c r="U268" s="8">
        <f>SUMPRODUCT(SUMIFS(AssessedValuation[100% Gas &amp; Elec Utilities],AssessedValuation[Dist],$C268:$E268,AssessedValuation[Tif_NonTIF],$A$4))</f>
        <v>0</v>
      </c>
      <c r="V268" s="8">
        <f t="shared" si="4"/>
        <v>5571589</v>
      </c>
    </row>
    <row r="269" spans="1:22" x14ac:dyDescent="0.25">
      <c r="A269">
        <f>'Assessed Non-TIF_Combined'!A269</f>
        <v>2024</v>
      </c>
      <c r="B269" t="str">
        <f>'Assessed Non-TIF_Combined'!B269</f>
        <v>01</v>
      </c>
      <c r="C269" t="str">
        <f>'Assessed Non-TIF_Combined'!C269</f>
        <v>6100</v>
      </c>
      <c r="D269" t="str">
        <f>'Assessed Non-TIF_Combined'!D269</f>
        <v/>
      </c>
      <c r="E269" t="str">
        <f>'Assessed Non-TIF_Combined'!E269</f>
        <v/>
      </c>
      <c r="F269" t="str">
        <f>'Assessed Non-TIF_Combined'!F269</f>
        <v>6100</v>
      </c>
      <c r="G269" t="str">
        <f>'Assessed Non-TIF_Combined'!G269</f>
        <v>South Winneshiek</v>
      </c>
      <c r="H269" s="8">
        <f>SUMPRODUCT(SUMIFS(AssessedValuation[100% Residential],AssessedValuation[Dist],$C269:$E269,AssessedValuation[Tif_NonTIF],$A$4))</f>
        <v>0</v>
      </c>
      <c r="I269" s="8">
        <f>SUMPRODUCT(SUMIFS(AssessedValuation[100% Ag Land],AssessedValuation[Dist],$C269:$E269,AssessedValuation[Tif_NonTIF],$A$4))</f>
        <v>0</v>
      </c>
      <c r="J269" s="8">
        <f>SUMPRODUCT(SUMIFS(AssessedValuation[100% Ag Building],AssessedValuation[Dist],$C269:$E269,AssessedValuation[Tif_NonTIF],$A$4))</f>
        <v>0</v>
      </c>
      <c r="K269" s="8">
        <f>SUMPRODUCT(SUMIFS(AssessedValuation[100% Commercial],AssessedValuation[Dist],$C269:$E269,AssessedValuation[Tif_NonTIF],$A$4))</f>
        <v>1990000</v>
      </c>
      <c r="L269" s="8">
        <f>SUMPRODUCT(SUMIFS(AssessedValuation[100% Industrial],AssessedValuation[Dist],$C269:$E269,AssessedValuation[Tif_NonTIF],$A$4))</f>
        <v>0</v>
      </c>
      <c r="M269" s="8">
        <f>SUMPRODUCT(SUMIFS(AssessedValuation[100% Reserved],AssessedValuation[Dist],$C269:$E269,AssessedValuation[Tif_NonTIF],$A$4))</f>
        <v>0</v>
      </c>
      <c r="N269" s="8">
        <f>SUMPRODUCT(SUMIFS(AssessedValuation[100% Reserved3],AssessedValuation[Dist],$C269,AssessedValuation[Tif_NonTIF],$A$4))</f>
        <v>0</v>
      </c>
      <c r="O269" s="8">
        <f>SUMPRODUCT(SUMIFS(AssessedValuation[100% Railroads],AssessedValuation[Dist],$C269:$E269,AssessedValuation[Tif_NonTIF],$A$4))</f>
        <v>0</v>
      </c>
      <c r="P269" s="8">
        <f>SUMPRODUCT(SUMIFS(AssessedValuation[100% Utilities],AssessedValuation[Dist],$C269:$E269,AssessedValuation[Tif_NonTIF],$A$4))</f>
        <v>0</v>
      </c>
      <c r="Q269" s="8">
        <f>SUMPRODUCT(SUMIFS(AssessedValuation[100% Other],AssessedValuation[Dist],$C269:$E269,AssessedValuation[Tif_NonTIF],$A$4))</f>
        <v>0</v>
      </c>
      <c r="R269" s="8">
        <f>SUMPRODUCT(SUMIFS(AssessedValuation[100% Gross],AssessedValuation[Dist],$C269:$E269,AssessedValuation[Tif_NonTIF],$A$4))</f>
        <v>1990000</v>
      </c>
      <c r="S269" s="8">
        <f>SUMPRODUCT(SUMIFS(AssessedValuation[100% Military Exempt],AssessedValuation[Dist],$C269:$E269,AssessedValuation[Tif_NonTIF],$A$4))</f>
        <v>0</v>
      </c>
      <c r="T269" s="8">
        <f>SUMPRODUCT(SUMIFS(AssessedValuation[100% Net],AssessedValuation[Dist],$C269:$E269,AssessedValuation[Tif_NonTIF],$A$4))</f>
        <v>1990000</v>
      </c>
      <c r="U269" s="8">
        <f>SUMPRODUCT(SUMIFS(AssessedValuation[100% Gas &amp; Elec Utilities],AssessedValuation[Dist],$C269:$E269,AssessedValuation[Tif_NonTIF],$A$4))</f>
        <v>0</v>
      </c>
      <c r="V269" s="8">
        <f t="shared" si="4"/>
        <v>1990000</v>
      </c>
    </row>
    <row r="270" spans="1:22" x14ac:dyDescent="0.25">
      <c r="A270">
        <f>'Assessed Non-TIF_Combined'!A270</f>
        <v>2024</v>
      </c>
      <c r="B270" t="str">
        <f>'Assessed Non-TIF_Combined'!B270</f>
        <v>11</v>
      </c>
      <c r="C270" t="str">
        <f>'Assessed Non-TIF_Combined'!C270</f>
        <v>6101</v>
      </c>
      <c r="D270" t="str">
        <f>'Assessed Non-TIF_Combined'!D270</f>
        <v/>
      </c>
      <c r="E270" t="str">
        <f>'Assessed Non-TIF_Combined'!E270</f>
        <v/>
      </c>
      <c r="F270" t="str">
        <f>'Assessed Non-TIF_Combined'!F270</f>
        <v>6101</v>
      </c>
      <c r="G270" t="str">
        <f>'Assessed Non-TIF_Combined'!G270</f>
        <v>Southeast Polk</v>
      </c>
      <c r="H270" s="8">
        <f>SUMPRODUCT(SUMIFS(AssessedValuation[100% Residential],AssessedValuation[Dist],$C270:$E270,AssessedValuation[Tif_NonTIF],$A$4))</f>
        <v>99145249</v>
      </c>
      <c r="I270" s="8">
        <f>SUMPRODUCT(SUMIFS(AssessedValuation[100% Ag Land],AssessedValuation[Dist],$C270:$E270,AssessedValuation[Tif_NonTIF],$A$4))</f>
        <v>0</v>
      </c>
      <c r="J270" s="8">
        <f>SUMPRODUCT(SUMIFS(AssessedValuation[100% Ag Building],AssessedValuation[Dist],$C270:$E270,AssessedValuation[Tif_NonTIF],$A$4))</f>
        <v>0</v>
      </c>
      <c r="K270" s="8">
        <f>SUMPRODUCT(SUMIFS(AssessedValuation[100% Commercial],AssessedValuation[Dist],$C270:$E270,AssessedValuation[Tif_NonTIF],$A$4))</f>
        <v>266922213</v>
      </c>
      <c r="L270" s="8">
        <f>SUMPRODUCT(SUMIFS(AssessedValuation[100% Industrial],AssessedValuation[Dist],$C270:$E270,AssessedValuation[Tif_NonTIF],$A$4))</f>
        <v>8329273</v>
      </c>
      <c r="M270" s="8">
        <f>SUMPRODUCT(SUMIFS(AssessedValuation[100% Reserved],AssessedValuation[Dist],$C270:$E270,AssessedValuation[Tif_NonTIF],$A$4))</f>
        <v>0</v>
      </c>
      <c r="N270" s="8">
        <f>SUMPRODUCT(SUMIFS(AssessedValuation[100% Reserved3],AssessedValuation[Dist],$C270,AssessedValuation[Tif_NonTIF],$A$4))</f>
        <v>0</v>
      </c>
      <c r="O270" s="8">
        <f>SUMPRODUCT(SUMIFS(AssessedValuation[100% Railroads],AssessedValuation[Dist],$C270:$E270,AssessedValuation[Tif_NonTIF],$A$4))</f>
        <v>0</v>
      </c>
      <c r="P270" s="8">
        <f>SUMPRODUCT(SUMIFS(AssessedValuation[100% Utilities],AssessedValuation[Dist],$C270:$E270,AssessedValuation[Tif_NonTIF],$A$4))</f>
        <v>0</v>
      </c>
      <c r="Q270" s="8">
        <f>SUMPRODUCT(SUMIFS(AssessedValuation[100% Other],AssessedValuation[Dist],$C270:$E270,AssessedValuation[Tif_NonTIF],$A$4))</f>
        <v>0</v>
      </c>
      <c r="R270" s="8">
        <f>SUMPRODUCT(SUMIFS(AssessedValuation[100% Gross],AssessedValuation[Dist],$C270:$E270,AssessedValuation[Tif_NonTIF],$A$4))</f>
        <v>374396735</v>
      </c>
      <c r="S270" s="8">
        <f>SUMPRODUCT(SUMIFS(AssessedValuation[100% Military Exempt],AssessedValuation[Dist],$C270:$E270,AssessedValuation[Tif_NonTIF],$A$4))</f>
        <v>55560</v>
      </c>
      <c r="T270" s="8">
        <f>SUMPRODUCT(SUMIFS(AssessedValuation[100% Net],AssessedValuation[Dist],$C270:$E270,AssessedValuation[Tif_NonTIF],$A$4))</f>
        <v>374341175</v>
      </c>
      <c r="U270" s="8">
        <f>SUMPRODUCT(SUMIFS(AssessedValuation[100% Gas &amp; Elec Utilities],AssessedValuation[Dist],$C270:$E270,AssessedValuation[Tif_NonTIF],$A$4))</f>
        <v>0</v>
      </c>
      <c r="V270" s="8">
        <f t="shared" si="4"/>
        <v>374341175</v>
      </c>
    </row>
    <row r="271" spans="1:22" x14ac:dyDescent="0.25">
      <c r="A271">
        <f>'Assessed Non-TIF_Combined'!A271</f>
        <v>2024</v>
      </c>
      <c r="B271" t="str">
        <f>'Assessed Non-TIF_Combined'!B271</f>
        <v>11</v>
      </c>
      <c r="C271" t="str">
        <f>'Assessed Non-TIF_Combined'!C271</f>
        <v>6094</v>
      </c>
      <c r="D271" t="str">
        <f>'Assessed Non-TIF_Combined'!D271</f>
        <v/>
      </c>
      <c r="E271" t="str">
        <f>'Assessed Non-TIF_Combined'!E271</f>
        <v/>
      </c>
      <c r="F271" t="str">
        <f>'Assessed Non-TIF_Combined'!F271</f>
        <v>6094</v>
      </c>
      <c r="G271" t="str">
        <f>'Assessed Non-TIF_Combined'!G271</f>
        <v>Southeast Warren</v>
      </c>
      <c r="H271" s="8">
        <f>SUMPRODUCT(SUMIFS(AssessedValuation[100% Residential],AssessedValuation[Dist],$C271:$E271,AssessedValuation[Tif_NonTIF],$A$4))</f>
        <v>0</v>
      </c>
      <c r="I271" s="8">
        <f>SUMPRODUCT(SUMIFS(AssessedValuation[100% Ag Land],AssessedValuation[Dist],$C271:$E271,AssessedValuation[Tif_NonTIF],$A$4))</f>
        <v>0</v>
      </c>
      <c r="J271" s="8">
        <f>SUMPRODUCT(SUMIFS(AssessedValuation[100% Ag Building],AssessedValuation[Dist],$C271:$E271,AssessedValuation[Tif_NonTIF],$A$4))</f>
        <v>0</v>
      </c>
      <c r="K271" s="8">
        <f>SUMPRODUCT(SUMIFS(AssessedValuation[100% Commercial],AssessedValuation[Dist],$C271:$E271,AssessedValuation[Tif_NonTIF],$A$4))</f>
        <v>0</v>
      </c>
      <c r="L271" s="8">
        <f>SUMPRODUCT(SUMIFS(AssessedValuation[100% Industrial],AssessedValuation[Dist],$C271:$E271,AssessedValuation[Tif_NonTIF],$A$4))</f>
        <v>0</v>
      </c>
      <c r="M271" s="8">
        <f>SUMPRODUCT(SUMIFS(AssessedValuation[100% Reserved],AssessedValuation[Dist],$C271:$E271,AssessedValuation[Tif_NonTIF],$A$4))</f>
        <v>0</v>
      </c>
      <c r="N271" s="8">
        <f>SUMPRODUCT(SUMIFS(AssessedValuation[100% Reserved3],AssessedValuation[Dist],$C271,AssessedValuation[Tif_NonTIF],$A$4))</f>
        <v>0</v>
      </c>
      <c r="O271" s="8">
        <f>SUMPRODUCT(SUMIFS(AssessedValuation[100% Railroads],AssessedValuation[Dist],$C271:$E271,AssessedValuation[Tif_NonTIF],$A$4))</f>
        <v>0</v>
      </c>
      <c r="P271" s="8">
        <f>SUMPRODUCT(SUMIFS(AssessedValuation[100% Utilities],AssessedValuation[Dist],$C271:$E271,AssessedValuation[Tif_NonTIF],$A$4))</f>
        <v>0</v>
      </c>
      <c r="Q271" s="8">
        <f>SUMPRODUCT(SUMIFS(AssessedValuation[100% Other],AssessedValuation[Dist],$C271:$E271,AssessedValuation[Tif_NonTIF],$A$4))</f>
        <v>0</v>
      </c>
      <c r="R271" s="8">
        <f>SUMPRODUCT(SUMIFS(AssessedValuation[100% Gross],AssessedValuation[Dist],$C271:$E271,AssessedValuation[Tif_NonTIF],$A$4))</f>
        <v>0</v>
      </c>
      <c r="S271" s="8">
        <f>SUMPRODUCT(SUMIFS(AssessedValuation[100% Military Exempt],AssessedValuation[Dist],$C271:$E271,AssessedValuation[Tif_NonTIF],$A$4))</f>
        <v>0</v>
      </c>
      <c r="T271" s="8">
        <f>SUMPRODUCT(SUMIFS(AssessedValuation[100% Net],AssessedValuation[Dist],$C271:$E271,AssessedValuation[Tif_NonTIF],$A$4))</f>
        <v>0</v>
      </c>
      <c r="U271" s="8">
        <f>SUMPRODUCT(SUMIFS(AssessedValuation[100% Gas &amp; Elec Utilities],AssessedValuation[Dist],$C271:$E271,AssessedValuation[Tif_NonTIF],$A$4))</f>
        <v>0</v>
      </c>
      <c r="V271" s="8">
        <f t="shared" si="4"/>
        <v>0</v>
      </c>
    </row>
    <row r="272" spans="1:22" x14ac:dyDescent="0.25">
      <c r="A272">
        <f>'Assessed Non-TIF_Combined'!A272</f>
        <v>2024</v>
      </c>
      <c r="B272" t="str">
        <f>'Assessed Non-TIF_Combined'!B272</f>
        <v>05</v>
      </c>
      <c r="C272" t="str">
        <f>'Assessed Non-TIF_Combined'!C272</f>
        <v>6096</v>
      </c>
      <c r="D272" t="str">
        <f>'Assessed Non-TIF_Combined'!D272</f>
        <v>5323</v>
      </c>
      <c r="E272" t="str">
        <f>'Assessed Non-TIF_Combined'!E272</f>
        <v/>
      </c>
      <c r="F272" t="str">
        <f>'Assessed Non-TIF_Combined'!F272</f>
        <v>6096</v>
      </c>
      <c r="G272" t="str">
        <f>'Assessed Non-TIF_Combined'!G272</f>
        <v>Southeast Valley</v>
      </c>
      <c r="H272" s="8">
        <f>SUMPRODUCT(SUMIFS(AssessedValuation[100% Residential],AssessedValuation[Dist],$C272:$E272,AssessedValuation[Tif_NonTIF],$A$4))</f>
        <v>406954</v>
      </c>
      <c r="I272" s="8">
        <f>SUMPRODUCT(SUMIFS(AssessedValuation[100% Ag Land],AssessedValuation[Dist],$C272:$E272,AssessedValuation[Tif_NonTIF],$A$4))</f>
        <v>0</v>
      </c>
      <c r="J272" s="8">
        <f>SUMPRODUCT(SUMIFS(AssessedValuation[100% Ag Building],AssessedValuation[Dist],$C272:$E272,AssessedValuation[Tif_NonTIF],$A$4))</f>
        <v>0</v>
      </c>
      <c r="K272" s="8">
        <f>SUMPRODUCT(SUMIFS(AssessedValuation[100% Commercial],AssessedValuation[Dist],$C272:$E272,AssessedValuation[Tif_NonTIF],$A$4))</f>
        <v>10818953</v>
      </c>
      <c r="L272" s="8">
        <f>SUMPRODUCT(SUMIFS(AssessedValuation[100% Industrial],AssessedValuation[Dist],$C272:$E272,AssessedValuation[Tif_NonTIF],$A$4))</f>
        <v>70539827</v>
      </c>
      <c r="M272" s="8">
        <f>SUMPRODUCT(SUMIFS(AssessedValuation[100% Reserved],AssessedValuation[Dist],$C272:$E272,AssessedValuation[Tif_NonTIF],$A$4))</f>
        <v>0</v>
      </c>
      <c r="N272" s="8">
        <f>SUMPRODUCT(SUMIFS(AssessedValuation[100% Reserved3],AssessedValuation[Dist],$C272,AssessedValuation[Tif_NonTIF],$A$4))</f>
        <v>0</v>
      </c>
      <c r="O272" s="8">
        <f>SUMPRODUCT(SUMIFS(AssessedValuation[100% Railroads],AssessedValuation[Dist],$C272:$E272,AssessedValuation[Tif_NonTIF],$A$4))</f>
        <v>0</v>
      </c>
      <c r="P272" s="8">
        <f>SUMPRODUCT(SUMIFS(AssessedValuation[100% Utilities],AssessedValuation[Dist],$C272:$E272,AssessedValuation[Tif_NonTIF],$A$4))</f>
        <v>0</v>
      </c>
      <c r="Q272" s="8">
        <f>SUMPRODUCT(SUMIFS(AssessedValuation[100% Other],AssessedValuation[Dist],$C272:$E272,AssessedValuation[Tif_NonTIF],$A$4))</f>
        <v>0</v>
      </c>
      <c r="R272" s="8">
        <f>SUMPRODUCT(SUMIFS(AssessedValuation[100% Gross],AssessedValuation[Dist],$C272:$E272,AssessedValuation[Tif_NonTIF],$A$4))</f>
        <v>81765734</v>
      </c>
      <c r="S272" s="8">
        <f>SUMPRODUCT(SUMIFS(AssessedValuation[100% Military Exempt],AssessedValuation[Dist],$C272:$E272,AssessedValuation[Tif_NonTIF],$A$4))</f>
        <v>0</v>
      </c>
      <c r="T272" s="8">
        <f>SUMPRODUCT(SUMIFS(AssessedValuation[100% Net],AssessedValuation[Dist],$C272:$E272,AssessedValuation[Tif_NonTIF],$A$4))</f>
        <v>81765734</v>
      </c>
      <c r="U272" s="8">
        <f>SUMPRODUCT(SUMIFS(AssessedValuation[100% Gas &amp; Elec Utilities],AssessedValuation[Dist],$C272:$E272,AssessedValuation[Tif_NonTIF],$A$4))</f>
        <v>0</v>
      </c>
      <c r="V272" s="8">
        <f t="shared" si="4"/>
        <v>81765734</v>
      </c>
    </row>
    <row r="273" spans="1:22" x14ac:dyDescent="0.25">
      <c r="A273">
        <f>'Assessed Non-TIF_Combined'!A273</f>
        <v>2024</v>
      </c>
      <c r="B273" t="str">
        <f>'Assessed Non-TIF_Combined'!B273</f>
        <v>05</v>
      </c>
      <c r="C273" t="str">
        <f>'Assessed Non-TIF_Combined'!C273</f>
        <v>6102</v>
      </c>
      <c r="D273" t="str">
        <f>'Assessed Non-TIF_Combined'!D273</f>
        <v/>
      </c>
      <c r="E273" t="str">
        <f>'Assessed Non-TIF_Combined'!E273</f>
        <v/>
      </c>
      <c r="F273" t="str">
        <f>'Assessed Non-TIF_Combined'!F273</f>
        <v>6102</v>
      </c>
      <c r="G273" t="str">
        <f>'Assessed Non-TIF_Combined'!G273</f>
        <v>Spencer</v>
      </c>
      <c r="H273" s="8">
        <f>SUMPRODUCT(SUMIFS(AssessedValuation[100% Residential],AssessedValuation[Dist],$C273:$E273,AssessedValuation[Tif_NonTIF],$A$4))</f>
        <v>25651629</v>
      </c>
      <c r="I273" s="8">
        <f>SUMPRODUCT(SUMIFS(AssessedValuation[100% Ag Land],AssessedValuation[Dist],$C273:$E273,AssessedValuation[Tif_NonTIF],$A$4))</f>
        <v>0</v>
      </c>
      <c r="J273" s="8">
        <f>SUMPRODUCT(SUMIFS(AssessedValuation[100% Ag Building],AssessedValuation[Dist],$C273:$E273,AssessedValuation[Tif_NonTIF],$A$4))</f>
        <v>0</v>
      </c>
      <c r="K273" s="8">
        <f>SUMPRODUCT(SUMIFS(AssessedValuation[100% Commercial],AssessedValuation[Dist],$C273:$E273,AssessedValuation[Tif_NonTIF],$A$4))</f>
        <v>12573580</v>
      </c>
      <c r="L273" s="8">
        <f>SUMPRODUCT(SUMIFS(AssessedValuation[100% Industrial],AssessedValuation[Dist],$C273:$E273,AssessedValuation[Tif_NonTIF],$A$4))</f>
        <v>0</v>
      </c>
      <c r="M273" s="8">
        <f>SUMPRODUCT(SUMIFS(AssessedValuation[100% Reserved],AssessedValuation[Dist],$C273:$E273,AssessedValuation[Tif_NonTIF],$A$4))</f>
        <v>0</v>
      </c>
      <c r="N273" s="8">
        <f>SUMPRODUCT(SUMIFS(AssessedValuation[100% Reserved3],AssessedValuation[Dist],$C273,AssessedValuation[Tif_NonTIF],$A$4))</f>
        <v>0</v>
      </c>
      <c r="O273" s="8">
        <f>SUMPRODUCT(SUMIFS(AssessedValuation[100% Railroads],AssessedValuation[Dist],$C273:$E273,AssessedValuation[Tif_NonTIF],$A$4))</f>
        <v>0</v>
      </c>
      <c r="P273" s="8">
        <f>SUMPRODUCT(SUMIFS(AssessedValuation[100% Utilities],AssessedValuation[Dist],$C273:$E273,AssessedValuation[Tif_NonTIF],$A$4))</f>
        <v>0</v>
      </c>
      <c r="Q273" s="8">
        <f>SUMPRODUCT(SUMIFS(AssessedValuation[100% Other],AssessedValuation[Dist],$C273:$E273,AssessedValuation[Tif_NonTIF],$A$4))</f>
        <v>0</v>
      </c>
      <c r="R273" s="8">
        <f>SUMPRODUCT(SUMIFS(AssessedValuation[100% Gross],AssessedValuation[Dist],$C273:$E273,AssessedValuation[Tif_NonTIF],$A$4))</f>
        <v>38225209</v>
      </c>
      <c r="S273" s="8">
        <f>SUMPRODUCT(SUMIFS(AssessedValuation[100% Military Exempt],AssessedValuation[Dist],$C273:$E273,AssessedValuation[Tif_NonTIF],$A$4))</f>
        <v>0</v>
      </c>
      <c r="T273" s="8">
        <f>SUMPRODUCT(SUMIFS(AssessedValuation[100% Net],AssessedValuation[Dist],$C273:$E273,AssessedValuation[Tif_NonTIF],$A$4))</f>
        <v>38225209</v>
      </c>
      <c r="U273" s="8">
        <f>SUMPRODUCT(SUMIFS(AssessedValuation[100% Gas &amp; Elec Utilities],AssessedValuation[Dist],$C273:$E273,AssessedValuation[Tif_NonTIF],$A$4))</f>
        <v>0</v>
      </c>
      <c r="V273" s="8">
        <f t="shared" si="4"/>
        <v>38225209</v>
      </c>
    </row>
    <row r="274" spans="1:22" x14ac:dyDescent="0.25">
      <c r="A274">
        <f>'Assessed Non-TIF_Combined'!A274</f>
        <v>2024</v>
      </c>
      <c r="B274" t="str">
        <f>'Assessed Non-TIF_Combined'!B274</f>
        <v>05</v>
      </c>
      <c r="C274" t="str">
        <f>'Assessed Non-TIF_Combined'!C274</f>
        <v>6120</v>
      </c>
      <c r="D274" t="str">
        <f>'Assessed Non-TIF_Combined'!D274</f>
        <v/>
      </c>
      <c r="E274" t="str">
        <f>'Assessed Non-TIF_Combined'!E274</f>
        <v/>
      </c>
      <c r="F274" t="str">
        <f>'Assessed Non-TIF_Combined'!F274</f>
        <v>6120</v>
      </c>
      <c r="G274" t="str">
        <f>'Assessed Non-TIF_Combined'!G274</f>
        <v>Spirit Lake</v>
      </c>
      <c r="H274" s="8">
        <f>SUMPRODUCT(SUMIFS(AssessedValuation[100% Residential],AssessedValuation[Dist],$C274:$E274,AssessedValuation[Tif_NonTIF],$A$4))</f>
        <v>91206541</v>
      </c>
      <c r="I274" s="8">
        <f>SUMPRODUCT(SUMIFS(AssessedValuation[100% Ag Land],AssessedValuation[Dist],$C274:$E274,AssessedValuation[Tif_NonTIF],$A$4))</f>
        <v>0</v>
      </c>
      <c r="J274" s="8">
        <f>SUMPRODUCT(SUMIFS(AssessedValuation[100% Ag Building],AssessedValuation[Dist],$C274:$E274,AssessedValuation[Tif_NonTIF],$A$4))</f>
        <v>0</v>
      </c>
      <c r="K274" s="8">
        <f>SUMPRODUCT(SUMIFS(AssessedValuation[100% Commercial],AssessedValuation[Dist],$C274:$E274,AssessedValuation[Tif_NonTIF],$A$4))</f>
        <v>37530967</v>
      </c>
      <c r="L274" s="8">
        <f>SUMPRODUCT(SUMIFS(AssessedValuation[100% Industrial],AssessedValuation[Dist],$C274:$E274,AssessedValuation[Tif_NonTIF],$A$4))</f>
        <v>6857125</v>
      </c>
      <c r="M274" s="8">
        <f>SUMPRODUCT(SUMIFS(AssessedValuation[100% Reserved],AssessedValuation[Dist],$C274:$E274,AssessedValuation[Tif_NonTIF],$A$4))</f>
        <v>0</v>
      </c>
      <c r="N274" s="8">
        <f>SUMPRODUCT(SUMIFS(AssessedValuation[100% Reserved3],AssessedValuation[Dist],$C274,AssessedValuation[Tif_NonTIF],$A$4))</f>
        <v>0</v>
      </c>
      <c r="O274" s="8">
        <f>SUMPRODUCT(SUMIFS(AssessedValuation[100% Railroads],AssessedValuation[Dist],$C274:$E274,AssessedValuation[Tif_NonTIF],$A$4))</f>
        <v>0</v>
      </c>
      <c r="P274" s="8">
        <f>SUMPRODUCT(SUMIFS(AssessedValuation[100% Utilities],AssessedValuation[Dist],$C274:$E274,AssessedValuation[Tif_NonTIF],$A$4))</f>
        <v>0</v>
      </c>
      <c r="Q274" s="8">
        <f>SUMPRODUCT(SUMIFS(AssessedValuation[100% Other],AssessedValuation[Dist],$C274:$E274,AssessedValuation[Tif_NonTIF],$A$4))</f>
        <v>0</v>
      </c>
      <c r="R274" s="8">
        <f>SUMPRODUCT(SUMIFS(AssessedValuation[100% Gross],AssessedValuation[Dist],$C274:$E274,AssessedValuation[Tif_NonTIF],$A$4))</f>
        <v>135594633</v>
      </c>
      <c r="S274" s="8">
        <f>SUMPRODUCT(SUMIFS(AssessedValuation[100% Military Exempt],AssessedValuation[Dist],$C274:$E274,AssessedValuation[Tif_NonTIF],$A$4))</f>
        <v>38892</v>
      </c>
      <c r="T274" s="8">
        <f>SUMPRODUCT(SUMIFS(AssessedValuation[100% Net],AssessedValuation[Dist],$C274:$E274,AssessedValuation[Tif_NonTIF],$A$4))</f>
        <v>135555741</v>
      </c>
      <c r="U274" s="8">
        <f>SUMPRODUCT(SUMIFS(AssessedValuation[100% Gas &amp; Elec Utilities],AssessedValuation[Dist],$C274:$E274,AssessedValuation[Tif_NonTIF],$A$4))</f>
        <v>0</v>
      </c>
      <c r="V274" s="8">
        <f t="shared" si="4"/>
        <v>135555741</v>
      </c>
    </row>
    <row r="275" spans="1:22" x14ac:dyDescent="0.25">
      <c r="A275">
        <f>'Assessed Non-TIF_Combined'!A275</f>
        <v>2024</v>
      </c>
      <c r="B275" t="str">
        <f>'Assessed Non-TIF_Combined'!B275</f>
        <v>10</v>
      </c>
      <c r="C275" t="str">
        <f>'Assessed Non-TIF_Combined'!C275</f>
        <v>6138</v>
      </c>
      <c r="D275" t="str">
        <f>'Assessed Non-TIF_Combined'!D275</f>
        <v/>
      </c>
      <c r="E275" t="str">
        <f>'Assessed Non-TIF_Combined'!E275</f>
        <v/>
      </c>
      <c r="F275" t="str">
        <f>'Assessed Non-TIF_Combined'!F275</f>
        <v>6138</v>
      </c>
      <c r="G275" t="str">
        <f>'Assessed Non-TIF_Combined'!G275</f>
        <v>Springville</v>
      </c>
      <c r="H275" s="8">
        <f>SUMPRODUCT(SUMIFS(AssessedValuation[100% Residential],AssessedValuation[Dist],$C275:$E275,AssessedValuation[Tif_NonTIF],$A$4))</f>
        <v>0</v>
      </c>
      <c r="I275" s="8">
        <f>SUMPRODUCT(SUMIFS(AssessedValuation[100% Ag Land],AssessedValuation[Dist],$C275:$E275,AssessedValuation[Tif_NonTIF],$A$4))</f>
        <v>25399</v>
      </c>
      <c r="J275" s="8">
        <f>SUMPRODUCT(SUMIFS(AssessedValuation[100% Ag Building],AssessedValuation[Dist],$C275:$E275,AssessedValuation[Tif_NonTIF],$A$4))</f>
        <v>0</v>
      </c>
      <c r="K275" s="8">
        <f>SUMPRODUCT(SUMIFS(AssessedValuation[100% Commercial],AssessedValuation[Dist],$C275:$E275,AssessedValuation[Tif_NonTIF],$A$4))</f>
        <v>0</v>
      </c>
      <c r="L275" s="8">
        <f>SUMPRODUCT(SUMIFS(AssessedValuation[100% Industrial],AssessedValuation[Dist],$C275:$E275,AssessedValuation[Tif_NonTIF],$A$4))</f>
        <v>0</v>
      </c>
      <c r="M275" s="8">
        <f>SUMPRODUCT(SUMIFS(AssessedValuation[100% Reserved],AssessedValuation[Dist],$C275:$E275,AssessedValuation[Tif_NonTIF],$A$4))</f>
        <v>0</v>
      </c>
      <c r="N275" s="8">
        <f>SUMPRODUCT(SUMIFS(AssessedValuation[100% Reserved3],AssessedValuation[Dist],$C275,AssessedValuation[Tif_NonTIF],$A$4))</f>
        <v>0</v>
      </c>
      <c r="O275" s="8">
        <f>SUMPRODUCT(SUMIFS(AssessedValuation[100% Railroads],AssessedValuation[Dist],$C275:$E275,AssessedValuation[Tif_NonTIF],$A$4))</f>
        <v>0</v>
      </c>
      <c r="P275" s="8">
        <f>SUMPRODUCT(SUMIFS(AssessedValuation[100% Utilities],AssessedValuation[Dist],$C275:$E275,AssessedValuation[Tif_NonTIF],$A$4))</f>
        <v>0</v>
      </c>
      <c r="Q275" s="8">
        <f>SUMPRODUCT(SUMIFS(AssessedValuation[100% Other],AssessedValuation[Dist],$C275:$E275,AssessedValuation[Tif_NonTIF],$A$4))</f>
        <v>0</v>
      </c>
      <c r="R275" s="8">
        <f>SUMPRODUCT(SUMIFS(AssessedValuation[100% Gross],AssessedValuation[Dist],$C275:$E275,AssessedValuation[Tif_NonTIF],$A$4))</f>
        <v>25399</v>
      </c>
      <c r="S275" s="8">
        <f>SUMPRODUCT(SUMIFS(AssessedValuation[100% Military Exempt],AssessedValuation[Dist],$C275:$E275,AssessedValuation[Tif_NonTIF],$A$4))</f>
        <v>0</v>
      </c>
      <c r="T275" s="8">
        <f>SUMPRODUCT(SUMIFS(AssessedValuation[100% Net],AssessedValuation[Dist],$C275:$E275,AssessedValuation[Tif_NonTIF],$A$4))</f>
        <v>25399</v>
      </c>
      <c r="U275" s="8">
        <f>SUMPRODUCT(SUMIFS(AssessedValuation[100% Gas &amp; Elec Utilities],AssessedValuation[Dist],$C275:$E275,AssessedValuation[Tif_NonTIF],$A$4))</f>
        <v>0</v>
      </c>
      <c r="V275" s="8">
        <f t="shared" si="4"/>
        <v>25399</v>
      </c>
    </row>
    <row r="276" spans="1:22" x14ac:dyDescent="0.25">
      <c r="A276">
        <f>'Assessed Non-TIF_Combined'!A276</f>
        <v>2024</v>
      </c>
      <c r="B276" t="str">
        <f>'Assessed Non-TIF_Combined'!B276</f>
        <v>07</v>
      </c>
      <c r="C276" t="str">
        <f>'Assessed Non-TIF_Combined'!C276</f>
        <v>5751</v>
      </c>
      <c r="D276" t="str">
        <f>'Assessed Non-TIF_Combined'!D276</f>
        <v/>
      </c>
      <c r="E276" t="str">
        <f>'Assessed Non-TIF_Combined'!E276</f>
        <v/>
      </c>
      <c r="F276" t="str">
        <f>'Assessed Non-TIF_Combined'!F276</f>
        <v>5751</v>
      </c>
      <c r="G276" t="str">
        <f>'Assessed Non-TIF_Combined'!G276</f>
        <v>St Ansgar</v>
      </c>
      <c r="H276" s="8">
        <f>SUMPRODUCT(SUMIFS(AssessedValuation[100% Residential],AssessedValuation[Dist],$C276:$E276,AssessedValuation[Tif_NonTIF],$A$4))</f>
        <v>20676191</v>
      </c>
      <c r="I276" s="8">
        <f>SUMPRODUCT(SUMIFS(AssessedValuation[100% Ag Land],AssessedValuation[Dist],$C276:$E276,AssessedValuation[Tif_NonTIF],$A$4))</f>
        <v>0</v>
      </c>
      <c r="J276" s="8">
        <f>SUMPRODUCT(SUMIFS(AssessedValuation[100% Ag Building],AssessedValuation[Dist],$C276:$E276,AssessedValuation[Tif_NonTIF],$A$4))</f>
        <v>13680</v>
      </c>
      <c r="K276" s="8">
        <f>SUMPRODUCT(SUMIFS(AssessedValuation[100% Commercial],AssessedValuation[Dist],$C276:$E276,AssessedValuation[Tif_NonTIF],$A$4))</f>
        <v>12964246</v>
      </c>
      <c r="L276" s="8">
        <f>SUMPRODUCT(SUMIFS(AssessedValuation[100% Industrial],AssessedValuation[Dist],$C276:$E276,AssessedValuation[Tif_NonTIF],$A$4))</f>
        <v>170241856</v>
      </c>
      <c r="M276" s="8">
        <f>SUMPRODUCT(SUMIFS(AssessedValuation[100% Reserved],AssessedValuation[Dist],$C276:$E276,AssessedValuation[Tif_NonTIF],$A$4))</f>
        <v>0</v>
      </c>
      <c r="N276" s="8">
        <f>SUMPRODUCT(SUMIFS(AssessedValuation[100% Reserved3],AssessedValuation[Dist],$C276,AssessedValuation[Tif_NonTIF],$A$4))</f>
        <v>0</v>
      </c>
      <c r="O276" s="8">
        <f>SUMPRODUCT(SUMIFS(AssessedValuation[100% Railroads],AssessedValuation[Dist],$C276:$E276,AssessedValuation[Tif_NonTIF],$A$4))</f>
        <v>0</v>
      </c>
      <c r="P276" s="8">
        <f>SUMPRODUCT(SUMIFS(AssessedValuation[100% Utilities],AssessedValuation[Dist],$C276:$E276,AssessedValuation[Tif_NonTIF],$A$4))</f>
        <v>0</v>
      </c>
      <c r="Q276" s="8">
        <f>SUMPRODUCT(SUMIFS(AssessedValuation[100% Other],AssessedValuation[Dist],$C276:$E276,AssessedValuation[Tif_NonTIF],$A$4))</f>
        <v>0</v>
      </c>
      <c r="R276" s="8">
        <f>SUMPRODUCT(SUMIFS(AssessedValuation[100% Gross],AssessedValuation[Dist],$C276:$E276,AssessedValuation[Tif_NonTIF],$A$4))</f>
        <v>203895973</v>
      </c>
      <c r="S276" s="8">
        <f>SUMPRODUCT(SUMIFS(AssessedValuation[100% Military Exempt],AssessedValuation[Dist],$C276:$E276,AssessedValuation[Tif_NonTIF],$A$4))</f>
        <v>5556</v>
      </c>
      <c r="T276" s="8">
        <f>SUMPRODUCT(SUMIFS(AssessedValuation[100% Net],AssessedValuation[Dist],$C276:$E276,AssessedValuation[Tif_NonTIF],$A$4))</f>
        <v>203890417</v>
      </c>
      <c r="U276" s="8">
        <f>SUMPRODUCT(SUMIFS(AssessedValuation[100% Gas &amp; Elec Utilities],AssessedValuation[Dist],$C276:$E276,AssessedValuation[Tif_NonTIF],$A$4))</f>
        <v>0</v>
      </c>
      <c r="V276" s="8">
        <f t="shared" si="4"/>
        <v>203890417</v>
      </c>
    </row>
    <row r="277" spans="1:22" x14ac:dyDescent="0.25">
      <c r="A277">
        <f>'Assessed Non-TIF_Combined'!A277</f>
        <v>2024</v>
      </c>
      <c r="B277" t="str">
        <f>'Assessed Non-TIF_Combined'!B277</f>
        <v>13</v>
      </c>
      <c r="C277" t="str">
        <f>'Assessed Non-TIF_Combined'!C277</f>
        <v>6165</v>
      </c>
      <c r="D277" t="str">
        <f>'Assessed Non-TIF_Combined'!D277</f>
        <v/>
      </c>
      <c r="E277" t="str">
        <f>'Assessed Non-TIF_Combined'!E277</f>
        <v/>
      </c>
      <c r="F277" t="str">
        <f>'Assessed Non-TIF_Combined'!F277</f>
        <v>6165</v>
      </c>
      <c r="G277" t="str">
        <f>'Assessed Non-TIF_Combined'!G277</f>
        <v>Stanton</v>
      </c>
      <c r="H277" s="8">
        <f>SUMPRODUCT(SUMIFS(AssessedValuation[100% Residential],AssessedValuation[Dist],$C277:$E277,AssessedValuation[Tif_NonTIF],$A$4))</f>
        <v>0</v>
      </c>
      <c r="I277" s="8">
        <f>SUMPRODUCT(SUMIFS(AssessedValuation[100% Ag Land],AssessedValuation[Dist],$C277:$E277,AssessedValuation[Tif_NonTIF],$A$4))</f>
        <v>0</v>
      </c>
      <c r="J277" s="8">
        <f>SUMPRODUCT(SUMIFS(AssessedValuation[100% Ag Building],AssessedValuation[Dist],$C277:$E277,AssessedValuation[Tif_NonTIF],$A$4))</f>
        <v>0</v>
      </c>
      <c r="K277" s="8">
        <f>SUMPRODUCT(SUMIFS(AssessedValuation[100% Commercial],AssessedValuation[Dist],$C277:$E277,AssessedValuation[Tif_NonTIF],$A$4))</f>
        <v>0</v>
      </c>
      <c r="L277" s="8">
        <f>SUMPRODUCT(SUMIFS(AssessedValuation[100% Industrial],AssessedValuation[Dist],$C277:$E277,AssessedValuation[Tif_NonTIF],$A$4))</f>
        <v>0</v>
      </c>
      <c r="M277" s="8">
        <f>SUMPRODUCT(SUMIFS(AssessedValuation[100% Reserved],AssessedValuation[Dist],$C277:$E277,AssessedValuation[Tif_NonTIF],$A$4))</f>
        <v>0</v>
      </c>
      <c r="N277" s="8">
        <f>SUMPRODUCT(SUMIFS(AssessedValuation[100% Reserved3],AssessedValuation[Dist],$C277,AssessedValuation[Tif_NonTIF],$A$4))</f>
        <v>0</v>
      </c>
      <c r="O277" s="8">
        <f>SUMPRODUCT(SUMIFS(AssessedValuation[100% Railroads],AssessedValuation[Dist],$C277:$E277,AssessedValuation[Tif_NonTIF],$A$4))</f>
        <v>0</v>
      </c>
      <c r="P277" s="8">
        <f>SUMPRODUCT(SUMIFS(AssessedValuation[100% Utilities],AssessedValuation[Dist],$C277:$E277,AssessedValuation[Tif_NonTIF],$A$4))</f>
        <v>0</v>
      </c>
      <c r="Q277" s="8">
        <f>SUMPRODUCT(SUMIFS(AssessedValuation[100% Other],AssessedValuation[Dist],$C277:$E277,AssessedValuation[Tif_NonTIF],$A$4))</f>
        <v>0</v>
      </c>
      <c r="R277" s="8">
        <f>SUMPRODUCT(SUMIFS(AssessedValuation[100% Gross],AssessedValuation[Dist],$C277:$E277,AssessedValuation[Tif_NonTIF],$A$4))</f>
        <v>0</v>
      </c>
      <c r="S277" s="8">
        <f>SUMPRODUCT(SUMIFS(AssessedValuation[100% Military Exempt],AssessedValuation[Dist],$C277:$E277,AssessedValuation[Tif_NonTIF],$A$4))</f>
        <v>0</v>
      </c>
      <c r="T277" s="8">
        <f>SUMPRODUCT(SUMIFS(AssessedValuation[100% Net],AssessedValuation[Dist],$C277:$E277,AssessedValuation[Tif_NonTIF],$A$4))</f>
        <v>0</v>
      </c>
      <c r="U277" s="8">
        <f>SUMPRODUCT(SUMIFS(AssessedValuation[100% Gas &amp; Elec Utilities],AssessedValuation[Dist],$C277:$E277,AssessedValuation[Tif_NonTIF],$A$4))</f>
        <v>0</v>
      </c>
      <c r="V277" s="8">
        <f t="shared" si="4"/>
        <v>0</v>
      </c>
    </row>
    <row r="278" spans="1:22" x14ac:dyDescent="0.25">
      <c r="A278">
        <f>'Assessed Non-TIF_Combined'!A278</f>
        <v>2024</v>
      </c>
      <c r="B278" t="str">
        <f>'Assessed Non-TIF_Combined'!B278</f>
        <v>01</v>
      </c>
      <c r="C278" t="str">
        <f>'Assessed Non-TIF_Combined'!C278</f>
        <v>6175</v>
      </c>
      <c r="D278" t="str">
        <f>'Assessed Non-TIF_Combined'!D278</f>
        <v/>
      </c>
      <c r="E278" t="str">
        <f>'Assessed Non-TIF_Combined'!E278</f>
        <v/>
      </c>
      <c r="F278" t="str">
        <f>'Assessed Non-TIF_Combined'!F278</f>
        <v>6175</v>
      </c>
      <c r="G278" t="str">
        <f>'Assessed Non-TIF_Combined'!G278</f>
        <v>Starmont</v>
      </c>
      <c r="H278" s="8">
        <f>SUMPRODUCT(SUMIFS(AssessedValuation[100% Residential],AssessedValuation[Dist],$C278:$E278,AssessedValuation[Tif_NonTIF],$A$4))</f>
        <v>0</v>
      </c>
      <c r="I278" s="8">
        <f>SUMPRODUCT(SUMIFS(AssessedValuation[100% Ag Land],AssessedValuation[Dist],$C278:$E278,AssessedValuation[Tif_NonTIF],$A$4))</f>
        <v>0</v>
      </c>
      <c r="J278" s="8">
        <f>SUMPRODUCT(SUMIFS(AssessedValuation[100% Ag Building],AssessedValuation[Dist],$C278:$E278,AssessedValuation[Tif_NonTIF],$A$4))</f>
        <v>0</v>
      </c>
      <c r="K278" s="8">
        <f>SUMPRODUCT(SUMIFS(AssessedValuation[100% Commercial],AssessedValuation[Dist],$C278:$E278,AssessedValuation[Tif_NonTIF],$A$4))</f>
        <v>0</v>
      </c>
      <c r="L278" s="8">
        <f>SUMPRODUCT(SUMIFS(AssessedValuation[100% Industrial],AssessedValuation[Dist],$C278:$E278,AssessedValuation[Tif_NonTIF],$A$4))</f>
        <v>0</v>
      </c>
      <c r="M278" s="8">
        <f>SUMPRODUCT(SUMIFS(AssessedValuation[100% Reserved],AssessedValuation[Dist],$C278:$E278,AssessedValuation[Tif_NonTIF],$A$4))</f>
        <v>0</v>
      </c>
      <c r="N278" s="8">
        <f>SUMPRODUCT(SUMIFS(AssessedValuation[100% Reserved3],AssessedValuation[Dist],$C278,AssessedValuation[Tif_NonTIF],$A$4))</f>
        <v>0</v>
      </c>
      <c r="O278" s="8">
        <f>SUMPRODUCT(SUMIFS(AssessedValuation[100% Railroads],AssessedValuation[Dist],$C278:$E278,AssessedValuation[Tif_NonTIF],$A$4))</f>
        <v>0</v>
      </c>
      <c r="P278" s="8">
        <f>SUMPRODUCT(SUMIFS(AssessedValuation[100% Utilities],AssessedValuation[Dist],$C278:$E278,AssessedValuation[Tif_NonTIF],$A$4))</f>
        <v>0</v>
      </c>
      <c r="Q278" s="8">
        <f>SUMPRODUCT(SUMIFS(AssessedValuation[100% Other],AssessedValuation[Dist],$C278:$E278,AssessedValuation[Tif_NonTIF],$A$4))</f>
        <v>0</v>
      </c>
      <c r="R278" s="8">
        <f>SUMPRODUCT(SUMIFS(AssessedValuation[100% Gross],AssessedValuation[Dist],$C278:$E278,AssessedValuation[Tif_NonTIF],$A$4))</f>
        <v>0</v>
      </c>
      <c r="S278" s="8">
        <f>SUMPRODUCT(SUMIFS(AssessedValuation[100% Military Exempt],AssessedValuation[Dist],$C278:$E278,AssessedValuation[Tif_NonTIF],$A$4))</f>
        <v>0</v>
      </c>
      <c r="T278" s="8">
        <f>SUMPRODUCT(SUMIFS(AssessedValuation[100% Net],AssessedValuation[Dist],$C278:$E278,AssessedValuation[Tif_NonTIF],$A$4))</f>
        <v>0</v>
      </c>
      <c r="U278" s="8">
        <f>SUMPRODUCT(SUMIFS(AssessedValuation[100% Gas &amp; Elec Utilities],AssessedValuation[Dist],$C278:$E278,AssessedValuation[Tif_NonTIF],$A$4))</f>
        <v>0</v>
      </c>
      <c r="V278" s="8">
        <f t="shared" si="4"/>
        <v>0</v>
      </c>
    </row>
    <row r="279" spans="1:22" x14ac:dyDescent="0.25">
      <c r="A279">
        <f>'Assessed Non-TIF_Combined'!A279</f>
        <v>2024</v>
      </c>
      <c r="B279" t="str">
        <f>'Assessed Non-TIF_Combined'!B279</f>
        <v>05</v>
      </c>
      <c r="C279" t="str">
        <f>'Assessed Non-TIF_Combined'!C279</f>
        <v>6219</v>
      </c>
      <c r="D279" t="str">
        <f>'Assessed Non-TIF_Combined'!D279</f>
        <v/>
      </c>
      <c r="E279" t="str">
        <f>'Assessed Non-TIF_Combined'!E279</f>
        <v/>
      </c>
      <c r="F279" t="str">
        <f>'Assessed Non-TIF_Combined'!F279</f>
        <v>6219</v>
      </c>
      <c r="G279" t="str">
        <f>'Assessed Non-TIF_Combined'!G279</f>
        <v>Storm Lake</v>
      </c>
      <c r="H279" s="8">
        <f>SUMPRODUCT(SUMIFS(AssessedValuation[100% Residential],AssessedValuation[Dist],$C279:$E279,AssessedValuation[Tif_NonTIF],$A$4))</f>
        <v>7745205</v>
      </c>
      <c r="I279" s="8">
        <f>SUMPRODUCT(SUMIFS(AssessedValuation[100% Ag Land],AssessedValuation[Dist],$C279:$E279,AssessedValuation[Tif_NonTIF],$A$4))</f>
        <v>12450</v>
      </c>
      <c r="J279" s="8">
        <f>SUMPRODUCT(SUMIFS(AssessedValuation[100% Ag Building],AssessedValuation[Dist],$C279:$E279,AssessedValuation[Tif_NonTIF],$A$4))</f>
        <v>0</v>
      </c>
      <c r="K279" s="8">
        <f>SUMPRODUCT(SUMIFS(AssessedValuation[100% Commercial],AssessedValuation[Dist],$C279:$E279,AssessedValuation[Tif_NonTIF],$A$4))</f>
        <v>19063321</v>
      </c>
      <c r="L279" s="8">
        <f>SUMPRODUCT(SUMIFS(AssessedValuation[100% Industrial],AssessedValuation[Dist],$C279:$E279,AssessedValuation[Tif_NonTIF],$A$4))</f>
        <v>28353394</v>
      </c>
      <c r="M279" s="8">
        <f>SUMPRODUCT(SUMIFS(AssessedValuation[100% Reserved],AssessedValuation[Dist],$C279:$E279,AssessedValuation[Tif_NonTIF],$A$4))</f>
        <v>0</v>
      </c>
      <c r="N279" s="8">
        <f>SUMPRODUCT(SUMIFS(AssessedValuation[100% Reserved3],AssessedValuation[Dist],$C279,AssessedValuation[Tif_NonTIF],$A$4))</f>
        <v>0</v>
      </c>
      <c r="O279" s="8">
        <f>SUMPRODUCT(SUMIFS(AssessedValuation[100% Railroads],AssessedValuation[Dist],$C279:$E279,AssessedValuation[Tif_NonTIF],$A$4))</f>
        <v>0</v>
      </c>
      <c r="P279" s="8">
        <f>SUMPRODUCT(SUMIFS(AssessedValuation[100% Utilities],AssessedValuation[Dist],$C279:$E279,AssessedValuation[Tif_NonTIF],$A$4))</f>
        <v>0</v>
      </c>
      <c r="Q279" s="8">
        <f>SUMPRODUCT(SUMIFS(AssessedValuation[100% Other],AssessedValuation[Dist],$C279:$E279,AssessedValuation[Tif_NonTIF],$A$4))</f>
        <v>0</v>
      </c>
      <c r="R279" s="8">
        <f>SUMPRODUCT(SUMIFS(AssessedValuation[100% Gross],AssessedValuation[Dist],$C279:$E279,AssessedValuation[Tif_NonTIF],$A$4))</f>
        <v>55174370</v>
      </c>
      <c r="S279" s="8">
        <f>SUMPRODUCT(SUMIFS(AssessedValuation[100% Military Exempt],AssessedValuation[Dist],$C279:$E279,AssessedValuation[Tif_NonTIF],$A$4))</f>
        <v>0</v>
      </c>
      <c r="T279" s="8">
        <f>SUMPRODUCT(SUMIFS(AssessedValuation[100% Net],AssessedValuation[Dist],$C279:$E279,AssessedValuation[Tif_NonTIF],$A$4))</f>
        <v>55174370</v>
      </c>
      <c r="U279" s="8">
        <f>SUMPRODUCT(SUMIFS(AssessedValuation[100% Gas &amp; Elec Utilities],AssessedValuation[Dist],$C279:$E279,AssessedValuation[Tif_NonTIF],$A$4))</f>
        <v>0</v>
      </c>
      <c r="V279" s="8">
        <f t="shared" si="4"/>
        <v>55174370</v>
      </c>
    </row>
    <row r="280" spans="1:22" x14ac:dyDescent="0.25">
      <c r="A280">
        <f>'Assessed Non-TIF_Combined'!A280</f>
        <v>2024</v>
      </c>
      <c r="B280" t="str">
        <f>'Assessed Non-TIF_Combined'!B280</f>
        <v>05</v>
      </c>
      <c r="C280" t="str">
        <f>'Assessed Non-TIF_Combined'!C280</f>
        <v>6246</v>
      </c>
      <c r="D280" t="str">
        <f>'Assessed Non-TIF_Combined'!D280</f>
        <v/>
      </c>
      <c r="E280" t="str">
        <f>'Assessed Non-TIF_Combined'!E280</f>
        <v/>
      </c>
      <c r="F280" t="str">
        <f>'Assessed Non-TIF_Combined'!F280</f>
        <v>6246</v>
      </c>
      <c r="G280" t="str">
        <f>'Assessed Non-TIF_Combined'!G280</f>
        <v>Stratford</v>
      </c>
      <c r="H280" s="8">
        <f>SUMPRODUCT(SUMIFS(AssessedValuation[100% Residential],AssessedValuation[Dist],$C280:$E280,AssessedValuation[Tif_NonTIF],$A$4))</f>
        <v>886938</v>
      </c>
      <c r="I280" s="8">
        <f>SUMPRODUCT(SUMIFS(AssessedValuation[100% Ag Land],AssessedValuation[Dist],$C280:$E280,AssessedValuation[Tif_NonTIF],$A$4))</f>
        <v>0</v>
      </c>
      <c r="J280" s="8">
        <f>SUMPRODUCT(SUMIFS(AssessedValuation[100% Ag Building],AssessedValuation[Dist],$C280:$E280,AssessedValuation[Tif_NonTIF],$A$4))</f>
        <v>0</v>
      </c>
      <c r="K280" s="8">
        <f>SUMPRODUCT(SUMIFS(AssessedValuation[100% Commercial],AssessedValuation[Dist],$C280:$E280,AssessedValuation[Tif_NonTIF],$A$4))</f>
        <v>758935</v>
      </c>
      <c r="L280" s="8">
        <f>SUMPRODUCT(SUMIFS(AssessedValuation[100% Industrial],AssessedValuation[Dist],$C280:$E280,AssessedValuation[Tif_NonTIF],$A$4))</f>
        <v>0</v>
      </c>
      <c r="M280" s="8">
        <f>SUMPRODUCT(SUMIFS(AssessedValuation[100% Reserved],AssessedValuation[Dist],$C280:$E280,AssessedValuation[Tif_NonTIF],$A$4))</f>
        <v>0</v>
      </c>
      <c r="N280" s="8">
        <f>SUMPRODUCT(SUMIFS(AssessedValuation[100% Reserved3],AssessedValuation[Dist],$C280,AssessedValuation[Tif_NonTIF],$A$4))</f>
        <v>0</v>
      </c>
      <c r="O280" s="8">
        <f>SUMPRODUCT(SUMIFS(AssessedValuation[100% Railroads],AssessedValuation[Dist],$C280:$E280,AssessedValuation[Tif_NonTIF],$A$4))</f>
        <v>0</v>
      </c>
      <c r="P280" s="8">
        <f>SUMPRODUCT(SUMIFS(AssessedValuation[100% Utilities],AssessedValuation[Dist],$C280:$E280,AssessedValuation[Tif_NonTIF],$A$4))</f>
        <v>0</v>
      </c>
      <c r="Q280" s="8">
        <f>SUMPRODUCT(SUMIFS(AssessedValuation[100% Other],AssessedValuation[Dist],$C280:$E280,AssessedValuation[Tif_NonTIF],$A$4))</f>
        <v>0</v>
      </c>
      <c r="R280" s="8">
        <f>SUMPRODUCT(SUMIFS(AssessedValuation[100% Gross],AssessedValuation[Dist],$C280:$E280,AssessedValuation[Tif_NonTIF],$A$4))</f>
        <v>1645873</v>
      </c>
      <c r="S280" s="8">
        <f>SUMPRODUCT(SUMIFS(AssessedValuation[100% Military Exempt],AssessedValuation[Dist],$C280:$E280,AssessedValuation[Tif_NonTIF],$A$4))</f>
        <v>0</v>
      </c>
      <c r="T280" s="8">
        <f>SUMPRODUCT(SUMIFS(AssessedValuation[100% Net],AssessedValuation[Dist],$C280:$E280,AssessedValuation[Tif_NonTIF],$A$4))</f>
        <v>1645873</v>
      </c>
      <c r="U280" s="8">
        <f>SUMPRODUCT(SUMIFS(AssessedValuation[100% Gas &amp; Elec Utilities],AssessedValuation[Dist],$C280:$E280,AssessedValuation[Tif_NonTIF],$A$4))</f>
        <v>0</v>
      </c>
      <c r="V280" s="8">
        <f t="shared" si="4"/>
        <v>1645873</v>
      </c>
    </row>
    <row r="281" spans="1:22" x14ac:dyDescent="0.25">
      <c r="A281">
        <f>'Assessed Non-TIF_Combined'!A281</f>
        <v>2024</v>
      </c>
      <c r="B281" t="str">
        <f>'Assessed Non-TIF_Combined'!B281</f>
        <v>07</v>
      </c>
      <c r="C281" t="str">
        <f>'Assessed Non-TIF_Combined'!C281</f>
        <v>6273</v>
      </c>
      <c r="D281" t="str">
        <f>'Assessed Non-TIF_Combined'!D281</f>
        <v/>
      </c>
      <c r="E281" t="str">
        <f>'Assessed Non-TIF_Combined'!E281</f>
        <v/>
      </c>
      <c r="F281" t="str">
        <f>'Assessed Non-TIF_Combined'!F281</f>
        <v>6273</v>
      </c>
      <c r="G281" t="str">
        <f>'Assessed Non-TIF_Combined'!G281</f>
        <v>Sumner-Fredericksburg</v>
      </c>
      <c r="H281" s="8">
        <f>SUMPRODUCT(SUMIFS(AssessedValuation[100% Residential],AssessedValuation[Dist],$C281:$E281,AssessedValuation[Tif_NonTIF],$A$4))</f>
        <v>2918889</v>
      </c>
      <c r="I281" s="8">
        <f>SUMPRODUCT(SUMIFS(AssessedValuation[100% Ag Land],AssessedValuation[Dist],$C281:$E281,AssessedValuation[Tif_NonTIF],$A$4))</f>
        <v>10259</v>
      </c>
      <c r="J281" s="8">
        <f>SUMPRODUCT(SUMIFS(AssessedValuation[100% Ag Building],AssessedValuation[Dist],$C281:$E281,AssessedValuation[Tif_NonTIF],$A$4))</f>
        <v>836</v>
      </c>
      <c r="K281" s="8">
        <f>SUMPRODUCT(SUMIFS(AssessedValuation[100% Commercial],AssessedValuation[Dist],$C281:$E281,AssessedValuation[Tif_NonTIF],$A$4))</f>
        <v>1342997</v>
      </c>
      <c r="L281" s="8">
        <f>SUMPRODUCT(SUMIFS(AssessedValuation[100% Industrial],AssessedValuation[Dist],$C281:$E281,AssessedValuation[Tif_NonTIF],$A$4))</f>
        <v>688531</v>
      </c>
      <c r="M281" s="8">
        <f>SUMPRODUCT(SUMIFS(AssessedValuation[100% Reserved],AssessedValuation[Dist],$C281:$E281,AssessedValuation[Tif_NonTIF],$A$4))</f>
        <v>0</v>
      </c>
      <c r="N281" s="8">
        <f>SUMPRODUCT(SUMIFS(AssessedValuation[100% Reserved3],AssessedValuation[Dist],$C281,AssessedValuation[Tif_NonTIF],$A$4))</f>
        <v>0</v>
      </c>
      <c r="O281" s="8">
        <f>SUMPRODUCT(SUMIFS(AssessedValuation[100% Railroads],AssessedValuation[Dist],$C281:$E281,AssessedValuation[Tif_NonTIF],$A$4))</f>
        <v>0</v>
      </c>
      <c r="P281" s="8">
        <f>SUMPRODUCT(SUMIFS(AssessedValuation[100% Utilities],AssessedValuation[Dist],$C281:$E281,AssessedValuation[Tif_NonTIF],$A$4))</f>
        <v>0</v>
      </c>
      <c r="Q281" s="8">
        <f>SUMPRODUCT(SUMIFS(AssessedValuation[100% Other],AssessedValuation[Dist],$C281:$E281,AssessedValuation[Tif_NonTIF],$A$4))</f>
        <v>0</v>
      </c>
      <c r="R281" s="8">
        <f>SUMPRODUCT(SUMIFS(AssessedValuation[100% Gross],AssessedValuation[Dist],$C281:$E281,AssessedValuation[Tif_NonTIF],$A$4))</f>
        <v>4961512</v>
      </c>
      <c r="S281" s="8">
        <f>SUMPRODUCT(SUMIFS(AssessedValuation[100% Military Exempt],AssessedValuation[Dist],$C281:$E281,AssessedValuation[Tif_NonTIF],$A$4))</f>
        <v>0</v>
      </c>
      <c r="T281" s="8">
        <f>SUMPRODUCT(SUMIFS(AssessedValuation[100% Net],AssessedValuation[Dist],$C281:$E281,AssessedValuation[Tif_NonTIF],$A$4))</f>
        <v>4961512</v>
      </c>
      <c r="U281" s="8">
        <f>SUMPRODUCT(SUMIFS(AssessedValuation[100% Gas &amp; Elec Utilities],AssessedValuation[Dist],$C281:$E281,AssessedValuation[Tif_NonTIF],$A$4))</f>
        <v>0</v>
      </c>
      <c r="V281" s="8">
        <f t="shared" si="4"/>
        <v>4961512</v>
      </c>
    </row>
    <row r="282" spans="1:22" x14ac:dyDescent="0.25">
      <c r="A282">
        <f>'Assessed Non-TIF_Combined'!A282</f>
        <v>2024</v>
      </c>
      <c r="B282" t="str">
        <f>'Assessed Non-TIF_Combined'!B282</f>
        <v>10</v>
      </c>
      <c r="C282" t="str">
        <f>'Assessed Non-TIF_Combined'!C282</f>
        <v>6408</v>
      </c>
      <c r="D282" t="str">
        <f>'Assessed Non-TIF_Combined'!D282</f>
        <v/>
      </c>
      <c r="E282" t="str">
        <f>'Assessed Non-TIF_Combined'!E282</f>
        <v/>
      </c>
      <c r="F282" t="str">
        <f>'Assessed Non-TIF_Combined'!F282</f>
        <v>6408</v>
      </c>
      <c r="G282" t="str">
        <f>'Assessed Non-TIF_Combined'!G282</f>
        <v>Tipton</v>
      </c>
      <c r="H282" s="8">
        <f>SUMPRODUCT(SUMIFS(AssessedValuation[100% Residential],AssessedValuation[Dist],$C282:$E282,AssessedValuation[Tif_NonTIF],$A$4))</f>
        <v>7960864</v>
      </c>
      <c r="I282" s="8">
        <f>SUMPRODUCT(SUMIFS(AssessedValuation[100% Ag Land],AssessedValuation[Dist],$C282:$E282,AssessedValuation[Tif_NonTIF],$A$4))</f>
        <v>0</v>
      </c>
      <c r="J282" s="8">
        <f>SUMPRODUCT(SUMIFS(AssessedValuation[100% Ag Building],AssessedValuation[Dist],$C282:$E282,AssessedValuation[Tif_NonTIF],$A$4))</f>
        <v>0</v>
      </c>
      <c r="K282" s="8">
        <f>SUMPRODUCT(SUMIFS(AssessedValuation[100% Commercial],AssessedValuation[Dist],$C282:$E282,AssessedValuation[Tif_NonTIF],$A$4))</f>
        <v>489397</v>
      </c>
      <c r="L282" s="8">
        <f>SUMPRODUCT(SUMIFS(AssessedValuation[100% Industrial],AssessedValuation[Dist],$C282:$E282,AssessedValuation[Tif_NonTIF],$A$4))</f>
        <v>0</v>
      </c>
      <c r="M282" s="8">
        <f>SUMPRODUCT(SUMIFS(AssessedValuation[100% Reserved],AssessedValuation[Dist],$C282:$E282,AssessedValuation[Tif_NonTIF],$A$4))</f>
        <v>0</v>
      </c>
      <c r="N282" s="8">
        <f>SUMPRODUCT(SUMIFS(AssessedValuation[100% Reserved3],AssessedValuation[Dist],$C282,AssessedValuation[Tif_NonTIF],$A$4))</f>
        <v>0</v>
      </c>
      <c r="O282" s="8">
        <f>SUMPRODUCT(SUMIFS(AssessedValuation[100% Railroads],AssessedValuation[Dist],$C282:$E282,AssessedValuation[Tif_NonTIF],$A$4))</f>
        <v>0</v>
      </c>
      <c r="P282" s="8">
        <f>SUMPRODUCT(SUMIFS(AssessedValuation[100% Utilities],AssessedValuation[Dist],$C282:$E282,AssessedValuation[Tif_NonTIF],$A$4))</f>
        <v>0</v>
      </c>
      <c r="Q282" s="8">
        <f>SUMPRODUCT(SUMIFS(AssessedValuation[100% Other],AssessedValuation[Dist],$C282:$E282,AssessedValuation[Tif_NonTIF],$A$4))</f>
        <v>0</v>
      </c>
      <c r="R282" s="8">
        <f>SUMPRODUCT(SUMIFS(AssessedValuation[100% Gross],AssessedValuation[Dist],$C282:$E282,AssessedValuation[Tif_NonTIF],$A$4))</f>
        <v>8450261</v>
      </c>
      <c r="S282" s="8">
        <f>SUMPRODUCT(SUMIFS(AssessedValuation[100% Military Exempt],AssessedValuation[Dist],$C282:$E282,AssessedValuation[Tif_NonTIF],$A$4))</f>
        <v>0</v>
      </c>
      <c r="T282" s="8">
        <f>SUMPRODUCT(SUMIFS(AssessedValuation[100% Net],AssessedValuation[Dist],$C282:$E282,AssessedValuation[Tif_NonTIF],$A$4))</f>
        <v>8450261</v>
      </c>
      <c r="U282" s="8">
        <f>SUMPRODUCT(SUMIFS(AssessedValuation[100% Gas &amp; Elec Utilities],AssessedValuation[Dist],$C282:$E282,AssessedValuation[Tif_NonTIF],$A$4))</f>
        <v>0</v>
      </c>
      <c r="V282" s="8">
        <f t="shared" si="4"/>
        <v>8450261</v>
      </c>
    </row>
    <row r="283" spans="1:22" x14ac:dyDescent="0.25">
      <c r="A283">
        <f>'Assessed Non-TIF_Combined'!A283</f>
        <v>2024</v>
      </c>
      <c r="B283" t="str">
        <f>'Assessed Non-TIF_Combined'!B283</f>
        <v>13</v>
      </c>
      <c r="C283" t="str">
        <f>'Assessed Non-TIF_Combined'!C283</f>
        <v>6453</v>
      </c>
      <c r="D283" t="str">
        <f>'Assessed Non-TIF_Combined'!D283</f>
        <v/>
      </c>
      <c r="E283" t="str">
        <f>'Assessed Non-TIF_Combined'!E283</f>
        <v/>
      </c>
      <c r="F283" t="str">
        <f>'Assessed Non-TIF_Combined'!F283</f>
        <v>6453</v>
      </c>
      <c r="G283" t="str">
        <f>'Assessed Non-TIF_Combined'!G283</f>
        <v>Treynor</v>
      </c>
      <c r="H283" s="8">
        <f>SUMPRODUCT(SUMIFS(AssessedValuation[100% Residential],AssessedValuation[Dist],$C283:$E283,AssessedValuation[Tif_NonTIF],$A$4))</f>
        <v>4335285</v>
      </c>
      <c r="I283" s="8">
        <f>SUMPRODUCT(SUMIFS(AssessedValuation[100% Ag Land],AssessedValuation[Dist],$C283:$E283,AssessedValuation[Tif_NonTIF],$A$4))</f>
        <v>0</v>
      </c>
      <c r="J283" s="8">
        <f>SUMPRODUCT(SUMIFS(AssessedValuation[100% Ag Building],AssessedValuation[Dist],$C283:$E283,AssessedValuation[Tif_NonTIF],$A$4))</f>
        <v>0</v>
      </c>
      <c r="K283" s="8">
        <f>SUMPRODUCT(SUMIFS(AssessedValuation[100% Commercial],AssessedValuation[Dist],$C283:$E283,AssessedValuation[Tif_NonTIF],$A$4))</f>
        <v>0</v>
      </c>
      <c r="L283" s="8">
        <f>SUMPRODUCT(SUMIFS(AssessedValuation[100% Industrial],AssessedValuation[Dist],$C283:$E283,AssessedValuation[Tif_NonTIF],$A$4))</f>
        <v>0</v>
      </c>
      <c r="M283" s="8">
        <f>SUMPRODUCT(SUMIFS(AssessedValuation[100% Reserved],AssessedValuation[Dist],$C283:$E283,AssessedValuation[Tif_NonTIF],$A$4))</f>
        <v>0</v>
      </c>
      <c r="N283" s="8">
        <f>SUMPRODUCT(SUMIFS(AssessedValuation[100% Reserved3],AssessedValuation[Dist],$C283,AssessedValuation[Tif_NonTIF],$A$4))</f>
        <v>0</v>
      </c>
      <c r="O283" s="8">
        <f>SUMPRODUCT(SUMIFS(AssessedValuation[100% Railroads],AssessedValuation[Dist],$C283:$E283,AssessedValuation[Tif_NonTIF],$A$4))</f>
        <v>0</v>
      </c>
      <c r="P283" s="8">
        <f>SUMPRODUCT(SUMIFS(AssessedValuation[100% Utilities],AssessedValuation[Dist],$C283:$E283,AssessedValuation[Tif_NonTIF],$A$4))</f>
        <v>0</v>
      </c>
      <c r="Q283" s="8">
        <f>SUMPRODUCT(SUMIFS(AssessedValuation[100% Other],AssessedValuation[Dist],$C283:$E283,AssessedValuation[Tif_NonTIF],$A$4))</f>
        <v>0</v>
      </c>
      <c r="R283" s="8">
        <f>SUMPRODUCT(SUMIFS(AssessedValuation[100% Gross],AssessedValuation[Dist],$C283:$E283,AssessedValuation[Tif_NonTIF],$A$4))</f>
        <v>4335285</v>
      </c>
      <c r="S283" s="8">
        <f>SUMPRODUCT(SUMIFS(AssessedValuation[100% Military Exempt],AssessedValuation[Dist],$C283:$E283,AssessedValuation[Tif_NonTIF],$A$4))</f>
        <v>3704</v>
      </c>
      <c r="T283" s="8">
        <f>SUMPRODUCT(SUMIFS(AssessedValuation[100% Net],AssessedValuation[Dist],$C283:$E283,AssessedValuation[Tif_NonTIF],$A$4))</f>
        <v>4331581</v>
      </c>
      <c r="U283" s="8">
        <f>SUMPRODUCT(SUMIFS(AssessedValuation[100% Gas &amp; Elec Utilities],AssessedValuation[Dist],$C283:$E283,AssessedValuation[Tif_NonTIF],$A$4))</f>
        <v>0</v>
      </c>
      <c r="V283" s="8">
        <f t="shared" si="4"/>
        <v>4331581</v>
      </c>
    </row>
    <row r="284" spans="1:22" x14ac:dyDescent="0.25">
      <c r="A284">
        <f>'Assessed Non-TIF_Combined'!A284</f>
        <v>2024</v>
      </c>
      <c r="B284" t="str">
        <f>'Assessed Non-TIF_Combined'!B284</f>
        <v>13</v>
      </c>
      <c r="C284" t="str">
        <f>'Assessed Non-TIF_Combined'!C284</f>
        <v>6460</v>
      </c>
      <c r="D284" t="str">
        <f>'Assessed Non-TIF_Combined'!D284</f>
        <v/>
      </c>
      <c r="E284" t="str">
        <f>'Assessed Non-TIF_Combined'!E284</f>
        <v/>
      </c>
      <c r="F284" t="str">
        <f>'Assessed Non-TIF_Combined'!F284</f>
        <v>6460</v>
      </c>
      <c r="G284" t="str">
        <f>'Assessed Non-TIF_Combined'!G284</f>
        <v>Tri-Center</v>
      </c>
      <c r="H284" s="8">
        <f>SUMPRODUCT(SUMIFS(AssessedValuation[100% Residential],AssessedValuation[Dist],$C284:$E284,AssessedValuation[Tif_NonTIF],$A$4))</f>
        <v>27311248</v>
      </c>
      <c r="I284" s="8">
        <f>SUMPRODUCT(SUMIFS(AssessedValuation[100% Ag Land],AssessedValuation[Dist],$C284:$E284,AssessedValuation[Tif_NonTIF],$A$4))</f>
        <v>0</v>
      </c>
      <c r="J284" s="8">
        <f>SUMPRODUCT(SUMIFS(AssessedValuation[100% Ag Building],AssessedValuation[Dist],$C284:$E284,AssessedValuation[Tif_NonTIF],$A$4))</f>
        <v>0</v>
      </c>
      <c r="K284" s="8">
        <f>SUMPRODUCT(SUMIFS(AssessedValuation[100% Commercial],AssessedValuation[Dist],$C284:$E284,AssessedValuation[Tif_NonTIF],$A$4))</f>
        <v>1204531</v>
      </c>
      <c r="L284" s="8">
        <f>SUMPRODUCT(SUMIFS(AssessedValuation[100% Industrial],AssessedValuation[Dist],$C284:$E284,AssessedValuation[Tif_NonTIF],$A$4))</f>
        <v>0</v>
      </c>
      <c r="M284" s="8">
        <f>SUMPRODUCT(SUMIFS(AssessedValuation[100% Reserved],AssessedValuation[Dist],$C284:$E284,AssessedValuation[Tif_NonTIF],$A$4))</f>
        <v>0</v>
      </c>
      <c r="N284" s="8">
        <f>SUMPRODUCT(SUMIFS(AssessedValuation[100% Reserved3],AssessedValuation[Dist],$C284,AssessedValuation[Tif_NonTIF],$A$4))</f>
        <v>0</v>
      </c>
      <c r="O284" s="8">
        <f>SUMPRODUCT(SUMIFS(AssessedValuation[100% Railroads],AssessedValuation[Dist],$C284:$E284,AssessedValuation[Tif_NonTIF],$A$4))</f>
        <v>0</v>
      </c>
      <c r="P284" s="8">
        <f>SUMPRODUCT(SUMIFS(AssessedValuation[100% Utilities],AssessedValuation[Dist],$C284:$E284,AssessedValuation[Tif_NonTIF],$A$4))</f>
        <v>0</v>
      </c>
      <c r="Q284" s="8">
        <f>SUMPRODUCT(SUMIFS(AssessedValuation[100% Other],AssessedValuation[Dist],$C284:$E284,AssessedValuation[Tif_NonTIF],$A$4))</f>
        <v>0</v>
      </c>
      <c r="R284" s="8">
        <f>SUMPRODUCT(SUMIFS(AssessedValuation[100% Gross],AssessedValuation[Dist],$C284:$E284,AssessedValuation[Tif_NonTIF],$A$4))</f>
        <v>28515779</v>
      </c>
      <c r="S284" s="8">
        <f>SUMPRODUCT(SUMIFS(AssessedValuation[100% Military Exempt],AssessedValuation[Dist],$C284:$E284,AssessedValuation[Tif_NonTIF],$A$4))</f>
        <v>24076</v>
      </c>
      <c r="T284" s="8">
        <f>SUMPRODUCT(SUMIFS(AssessedValuation[100% Net],AssessedValuation[Dist],$C284:$E284,AssessedValuation[Tif_NonTIF],$A$4))</f>
        <v>28491703</v>
      </c>
      <c r="U284" s="8">
        <f>SUMPRODUCT(SUMIFS(AssessedValuation[100% Gas &amp; Elec Utilities],AssessedValuation[Dist],$C284:$E284,AssessedValuation[Tif_NonTIF],$A$4))</f>
        <v>0</v>
      </c>
      <c r="V284" s="8">
        <f t="shared" si="4"/>
        <v>28491703</v>
      </c>
    </row>
    <row r="285" spans="1:22" x14ac:dyDescent="0.25">
      <c r="A285">
        <f>'Assessed Non-TIF_Combined'!A285</f>
        <v>2024</v>
      </c>
      <c r="B285" t="str">
        <f>'Assessed Non-TIF_Combined'!B285</f>
        <v>15</v>
      </c>
      <c r="C285" t="str">
        <f>'Assessed Non-TIF_Combined'!C285</f>
        <v>6462</v>
      </c>
      <c r="D285" t="str">
        <f>'Assessed Non-TIF_Combined'!D285</f>
        <v/>
      </c>
      <c r="E285" t="str">
        <f>'Assessed Non-TIF_Combined'!E285</f>
        <v/>
      </c>
      <c r="F285" t="str">
        <f>'Assessed Non-TIF_Combined'!F285</f>
        <v>6462</v>
      </c>
      <c r="G285" t="str">
        <f>'Assessed Non-TIF_Combined'!G285</f>
        <v>Tri-County</v>
      </c>
      <c r="H285" s="8">
        <f>SUMPRODUCT(SUMIFS(AssessedValuation[100% Residential],AssessedValuation[Dist],$C285:$E285,AssessedValuation[Tif_NonTIF],$A$4))</f>
        <v>0</v>
      </c>
      <c r="I285" s="8">
        <f>SUMPRODUCT(SUMIFS(AssessedValuation[100% Ag Land],AssessedValuation[Dist],$C285:$E285,AssessedValuation[Tif_NonTIF],$A$4))</f>
        <v>0</v>
      </c>
      <c r="J285" s="8">
        <f>SUMPRODUCT(SUMIFS(AssessedValuation[100% Ag Building],AssessedValuation[Dist],$C285:$E285,AssessedValuation[Tif_NonTIF],$A$4))</f>
        <v>0</v>
      </c>
      <c r="K285" s="8">
        <f>SUMPRODUCT(SUMIFS(AssessedValuation[100% Commercial],AssessedValuation[Dist],$C285:$E285,AssessedValuation[Tif_NonTIF],$A$4))</f>
        <v>0</v>
      </c>
      <c r="L285" s="8">
        <f>SUMPRODUCT(SUMIFS(AssessedValuation[100% Industrial],AssessedValuation[Dist],$C285:$E285,AssessedValuation[Tif_NonTIF],$A$4))</f>
        <v>1088550</v>
      </c>
      <c r="M285" s="8">
        <f>SUMPRODUCT(SUMIFS(AssessedValuation[100% Reserved],AssessedValuation[Dist],$C285:$E285,AssessedValuation[Tif_NonTIF],$A$4))</f>
        <v>0</v>
      </c>
      <c r="N285" s="8">
        <f>SUMPRODUCT(SUMIFS(AssessedValuation[100% Reserved3],AssessedValuation[Dist],$C285,AssessedValuation[Tif_NonTIF],$A$4))</f>
        <v>0</v>
      </c>
      <c r="O285" s="8">
        <f>SUMPRODUCT(SUMIFS(AssessedValuation[100% Railroads],AssessedValuation[Dist],$C285:$E285,AssessedValuation[Tif_NonTIF],$A$4))</f>
        <v>0</v>
      </c>
      <c r="P285" s="8">
        <f>SUMPRODUCT(SUMIFS(AssessedValuation[100% Utilities],AssessedValuation[Dist],$C285:$E285,AssessedValuation[Tif_NonTIF],$A$4))</f>
        <v>0</v>
      </c>
      <c r="Q285" s="8">
        <f>SUMPRODUCT(SUMIFS(AssessedValuation[100% Other],AssessedValuation[Dist],$C285:$E285,AssessedValuation[Tif_NonTIF],$A$4))</f>
        <v>0</v>
      </c>
      <c r="R285" s="8">
        <f>SUMPRODUCT(SUMIFS(AssessedValuation[100% Gross],AssessedValuation[Dist],$C285:$E285,AssessedValuation[Tif_NonTIF],$A$4))</f>
        <v>1088550</v>
      </c>
      <c r="S285" s="8">
        <f>SUMPRODUCT(SUMIFS(AssessedValuation[100% Military Exempt],AssessedValuation[Dist],$C285:$E285,AssessedValuation[Tif_NonTIF],$A$4))</f>
        <v>0</v>
      </c>
      <c r="T285" s="8">
        <f>SUMPRODUCT(SUMIFS(AssessedValuation[100% Net],AssessedValuation[Dist],$C285:$E285,AssessedValuation[Tif_NonTIF],$A$4))</f>
        <v>1088550</v>
      </c>
      <c r="U285" s="8">
        <f>SUMPRODUCT(SUMIFS(AssessedValuation[100% Gas &amp; Elec Utilities],AssessedValuation[Dist],$C285:$E285,AssessedValuation[Tif_NonTIF],$A$4))</f>
        <v>0</v>
      </c>
      <c r="V285" s="8">
        <f t="shared" si="4"/>
        <v>1088550</v>
      </c>
    </row>
    <row r="286" spans="1:22" x14ac:dyDescent="0.25">
      <c r="A286">
        <f>'Assessed Non-TIF_Combined'!A286</f>
        <v>2024</v>
      </c>
      <c r="B286" t="str">
        <f>'Assessed Non-TIF_Combined'!B286</f>
        <v>07</v>
      </c>
      <c r="C286" t="str">
        <f>'Assessed Non-TIF_Combined'!C286</f>
        <v>6471</v>
      </c>
      <c r="D286" t="str">
        <f>'Assessed Non-TIF_Combined'!D286</f>
        <v/>
      </c>
      <c r="E286" t="str">
        <f>'Assessed Non-TIF_Combined'!E286</f>
        <v/>
      </c>
      <c r="F286" t="str">
        <f>'Assessed Non-TIF_Combined'!F286</f>
        <v>6471</v>
      </c>
      <c r="G286" t="str">
        <f>'Assessed Non-TIF_Combined'!G286</f>
        <v>Tripoli</v>
      </c>
      <c r="H286" s="8">
        <f>SUMPRODUCT(SUMIFS(AssessedValuation[100% Residential],AssessedValuation[Dist],$C286:$E286,AssessedValuation[Tif_NonTIF],$A$4))</f>
        <v>0</v>
      </c>
      <c r="I286" s="8">
        <f>SUMPRODUCT(SUMIFS(AssessedValuation[100% Ag Land],AssessedValuation[Dist],$C286:$E286,AssessedValuation[Tif_NonTIF],$A$4))</f>
        <v>0</v>
      </c>
      <c r="J286" s="8">
        <f>SUMPRODUCT(SUMIFS(AssessedValuation[100% Ag Building],AssessedValuation[Dist],$C286:$E286,AssessedValuation[Tif_NonTIF],$A$4))</f>
        <v>0</v>
      </c>
      <c r="K286" s="8">
        <f>SUMPRODUCT(SUMIFS(AssessedValuation[100% Commercial],AssessedValuation[Dist],$C286:$E286,AssessedValuation[Tif_NonTIF],$A$4))</f>
        <v>0</v>
      </c>
      <c r="L286" s="8">
        <f>SUMPRODUCT(SUMIFS(AssessedValuation[100% Industrial],AssessedValuation[Dist],$C286:$E286,AssessedValuation[Tif_NonTIF],$A$4))</f>
        <v>0</v>
      </c>
      <c r="M286" s="8">
        <f>SUMPRODUCT(SUMIFS(AssessedValuation[100% Reserved],AssessedValuation[Dist],$C286:$E286,AssessedValuation[Tif_NonTIF],$A$4))</f>
        <v>0</v>
      </c>
      <c r="N286" s="8">
        <f>SUMPRODUCT(SUMIFS(AssessedValuation[100% Reserved3],AssessedValuation[Dist],$C286,AssessedValuation[Tif_NonTIF],$A$4))</f>
        <v>0</v>
      </c>
      <c r="O286" s="8">
        <f>SUMPRODUCT(SUMIFS(AssessedValuation[100% Railroads],AssessedValuation[Dist],$C286:$E286,AssessedValuation[Tif_NonTIF],$A$4))</f>
        <v>0</v>
      </c>
      <c r="P286" s="8">
        <f>SUMPRODUCT(SUMIFS(AssessedValuation[100% Utilities],AssessedValuation[Dist],$C286:$E286,AssessedValuation[Tif_NonTIF],$A$4))</f>
        <v>0</v>
      </c>
      <c r="Q286" s="8">
        <f>SUMPRODUCT(SUMIFS(AssessedValuation[100% Other],AssessedValuation[Dist],$C286:$E286,AssessedValuation[Tif_NonTIF],$A$4))</f>
        <v>0</v>
      </c>
      <c r="R286" s="8">
        <f>SUMPRODUCT(SUMIFS(AssessedValuation[100% Gross],AssessedValuation[Dist],$C286:$E286,AssessedValuation[Tif_NonTIF],$A$4))</f>
        <v>0</v>
      </c>
      <c r="S286" s="8">
        <f>SUMPRODUCT(SUMIFS(AssessedValuation[100% Military Exempt],AssessedValuation[Dist],$C286:$E286,AssessedValuation[Tif_NonTIF],$A$4))</f>
        <v>0</v>
      </c>
      <c r="T286" s="8">
        <f>SUMPRODUCT(SUMIFS(AssessedValuation[100% Net],AssessedValuation[Dist],$C286:$E286,AssessedValuation[Tif_NonTIF],$A$4))</f>
        <v>0</v>
      </c>
      <c r="U286" s="8">
        <f>SUMPRODUCT(SUMIFS(AssessedValuation[100% Gas &amp; Elec Utilities],AssessedValuation[Dist],$C286:$E286,AssessedValuation[Tif_NonTIF],$A$4))</f>
        <v>0</v>
      </c>
      <c r="V286" s="8">
        <f t="shared" si="4"/>
        <v>0</v>
      </c>
    </row>
    <row r="287" spans="1:22" x14ac:dyDescent="0.25">
      <c r="A287">
        <f>'Assessed Non-TIF_Combined'!A287</f>
        <v>2024</v>
      </c>
      <c r="B287" t="str">
        <f>'Assessed Non-TIF_Combined'!B287</f>
        <v>01</v>
      </c>
      <c r="C287" t="str">
        <f>'Assessed Non-TIF_Combined'!C287</f>
        <v>6509</v>
      </c>
      <c r="D287" t="str">
        <f>'Assessed Non-TIF_Combined'!D287</f>
        <v/>
      </c>
      <c r="E287" t="str">
        <f>'Assessed Non-TIF_Combined'!E287</f>
        <v/>
      </c>
      <c r="F287" t="str">
        <f>'Assessed Non-TIF_Combined'!F287</f>
        <v>6509</v>
      </c>
      <c r="G287" t="str">
        <f>'Assessed Non-TIF_Combined'!G287</f>
        <v>Turkey Valley</v>
      </c>
      <c r="H287" s="8">
        <f>SUMPRODUCT(SUMIFS(AssessedValuation[100% Residential],AssessedValuation[Dist],$C287:$E287,AssessedValuation[Tif_NonTIF],$A$4))</f>
        <v>0</v>
      </c>
      <c r="I287" s="8">
        <f>SUMPRODUCT(SUMIFS(AssessedValuation[100% Ag Land],AssessedValuation[Dist],$C287:$E287,AssessedValuation[Tif_NonTIF],$A$4))</f>
        <v>0</v>
      </c>
      <c r="J287" s="8">
        <f>SUMPRODUCT(SUMIFS(AssessedValuation[100% Ag Building],AssessedValuation[Dist],$C287:$E287,AssessedValuation[Tif_NonTIF],$A$4))</f>
        <v>0</v>
      </c>
      <c r="K287" s="8">
        <f>SUMPRODUCT(SUMIFS(AssessedValuation[100% Commercial],AssessedValuation[Dist],$C287:$E287,AssessedValuation[Tif_NonTIF],$A$4))</f>
        <v>0</v>
      </c>
      <c r="L287" s="8">
        <f>SUMPRODUCT(SUMIFS(AssessedValuation[100% Industrial],AssessedValuation[Dist],$C287:$E287,AssessedValuation[Tif_NonTIF],$A$4))</f>
        <v>0</v>
      </c>
      <c r="M287" s="8">
        <f>SUMPRODUCT(SUMIFS(AssessedValuation[100% Reserved],AssessedValuation[Dist],$C287:$E287,AssessedValuation[Tif_NonTIF],$A$4))</f>
        <v>0</v>
      </c>
      <c r="N287" s="8">
        <f>SUMPRODUCT(SUMIFS(AssessedValuation[100% Reserved3],AssessedValuation[Dist],$C287,AssessedValuation[Tif_NonTIF],$A$4))</f>
        <v>0</v>
      </c>
      <c r="O287" s="8">
        <f>SUMPRODUCT(SUMIFS(AssessedValuation[100% Railroads],AssessedValuation[Dist],$C287:$E287,AssessedValuation[Tif_NonTIF],$A$4))</f>
        <v>0</v>
      </c>
      <c r="P287" s="8">
        <f>SUMPRODUCT(SUMIFS(AssessedValuation[100% Utilities],AssessedValuation[Dist],$C287:$E287,AssessedValuation[Tif_NonTIF],$A$4))</f>
        <v>0</v>
      </c>
      <c r="Q287" s="8">
        <f>SUMPRODUCT(SUMIFS(AssessedValuation[100% Other],AssessedValuation[Dist],$C287:$E287,AssessedValuation[Tif_NonTIF],$A$4))</f>
        <v>0</v>
      </c>
      <c r="R287" s="8">
        <f>SUMPRODUCT(SUMIFS(AssessedValuation[100% Gross],AssessedValuation[Dist],$C287:$E287,AssessedValuation[Tif_NonTIF],$A$4))</f>
        <v>0</v>
      </c>
      <c r="S287" s="8">
        <f>SUMPRODUCT(SUMIFS(AssessedValuation[100% Military Exempt],AssessedValuation[Dist],$C287:$E287,AssessedValuation[Tif_NonTIF],$A$4))</f>
        <v>0</v>
      </c>
      <c r="T287" s="8">
        <f>SUMPRODUCT(SUMIFS(AssessedValuation[100% Net],AssessedValuation[Dist],$C287:$E287,AssessedValuation[Tif_NonTIF],$A$4))</f>
        <v>0</v>
      </c>
      <c r="U287" s="8">
        <f>SUMPRODUCT(SUMIFS(AssessedValuation[100% Gas &amp; Elec Utilities],AssessedValuation[Dist],$C287:$E287,AssessedValuation[Tif_NonTIF],$A$4))</f>
        <v>0</v>
      </c>
      <c r="V287" s="8">
        <f t="shared" si="4"/>
        <v>0</v>
      </c>
    </row>
    <row r="288" spans="1:22" x14ac:dyDescent="0.25">
      <c r="A288">
        <f>'Assessed Non-TIF_Combined'!A288</f>
        <v>2024</v>
      </c>
      <c r="B288" t="str">
        <f>'Assessed Non-TIF_Combined'!B288</f>
        <v>11</v>
      </c>
      <c r="C288" t="str">
        <f>'Assessed Non-TIF_Combined'!C288</f>
        <v>6512</v>
      </c>
      <c r="D288" t="str">
        <f>'Assessed Non-TIF_Combined'!D288</f>
        <v/>
      </c>
      <c r="E288" t="str">
        <f>'Assessed Non-TIF_Combined'!E288</f>
        <v/>
      </c>
      <c r="F288" t="str">
        <f>'Assessed Non-TIF_Combined'!F288</f>
        <v>6512</v>
      </c>
      <c r="G288" t="str">
        <f>'Assessed Non-TIF_Combined'!G288</f>
        <v>Twin Cedars</v>
      </c>
      <c r="H288" s="8">
        <f>SUMPRODUCT(SUMIFS(AssessedValuation[100% Residential],AssessedValuation[Dist],$C288:$E288,AssessedValuation[Tif_NonTIF],$A$4))</f>
        <v>0</v>
      </c>
      <c r="I288" s="8">
        <f>SUMPRODUCT(SUMIFS(AssessedValuation[100% Ag Land],AssessedValuation[Dist],$C288:$E288,AssessedValuation[Tif_NonTIF],$A$4))</f>
        <v>0</v>
      </c>
      <c r="J288" s="8">
        <f>SUMPRODUCT(SUMIFS(AssessedValuation[100% Ag Building],AssessedValuation[Dist],$C288:$E288,AssessedValuation[Tif_NonTIF],$A$4))</f>
        <v>0</v>
      </c>
      <c r="K288" s="8">
        <f>SUMPRODUCT(SUMIFS(AssessedValuation[100% Commercial],AssessedValuation[Dist],$C288:$E288,AssessedValuation[Tif_NonTIF],$A$4))</f>
        <v>0</v>
      </c>
      <c r="L288" s="8">
        <f>SUMPRODUCT(SUMIFS(AssessedValuation[100% Industrial],AssessedValuation[Dist],$C288:$E288,AssessedValuation[Tif_NonTIF],$A$4))</f>
        <v>0</v>
      </c>
      <c r="M288" s="8">
        <f>SUMPRODUCT(SUMIFS(AssessedValuation[100% Reserved],AssessedValuation[Dist],$C288:$E288,AssessedValuation[Tif_NonTIF],$A$4))</f>
        <v>0</v>
      </c>
      <c r="N288" s="8">
        <f>SUMPRODUCT(SUMIFS(AssessedValuation[100% Reserved3],AssessedValuation[Dist],$C288,AssessedValuation[Tif_NonTIF],$A$4))</f>
        <v>0</v>
      </c>
      <c r="O288" s="8">
        <f>SUMPRODUCT(SUMIFS(AssessedValuation[100% Railroads],AssessedValuation[Dist],$C288:$E288,AssessedValuation[Tif_NonTIF],$A$4))</f>
        <v>0</v>
      </c>
      <c r="P288" s="8">
        <f>SUMPRODUCT(SUMIFS(AssessedValuation[100% Utilities],AssessedValuation[Dist],$C288:$E288,AssessedValuation[Tif_NonTIF],$A$4))</f>
        <v>0</v>
      </c>
      <c r="Q288" s="8">
        <f>SUMPRODUCT(SUMIFS(AssessedValuation[100% Other],AssessedValuation[Dist],$C288:$E288,AssessedValuation[Tif_NonTIF],$A$4))</f>
        <v>0</v>
      </c>
      <c r="R288" s="8">
        <f>SUMPRODUCT(SUMIFS(AssessedValuation[100% Gross],AssessedValuation[Dist],$C288:$E288,AssessedValuation[Tif_NonTIF],$A$4))</f>
        <v>0</v>
      </c>
      <c r="S288" s="8">
        <f>SUMPRODUCT(SUMIFS(AssessedValuation[100% Military Exempt],AssessedValuation[Dist],$C288:$E288,AssessedValuation[Tif_NonTIF],$A$4))</f>
        <v>0</v>
      </c>
      <c r="T288" s="8">
        <f>SUMPRODUCT(SUMIFS(AssessedValuation[100% Net],AssessedValuation[Dist],$C288:$E288,AssessedValuation[Tif_NonTIF],$A$4))</f>
        <v>0</v>
      </c>
      <c r="U288" s="8">
        <f>SUMPRODUCT(SUMIFS(AssessedValuation[100% Gas &amp; Elec Utilities],AssessedValuation[Dist],$C288:$E288,AssessedValuation[Tif_NonTIF],$A$4))</f>
        <v>0</v>
      </c>
      <c r="V288" s="8">
        <f t="shared" si="4"/>
        <v>0</v>
      </c>
    </row>
    <row r="289" spans="1:22" x14ac:dyDescent="0.25">
      <c r="A289">
        <f>'Assessed Non-TIF_Combined'!A289</f>
        <v>2024</v>
      </c>
      <c r="B289" t="str">
        <f>'Assessed Non-TIF_Combined'!B289</f>
        <v>05</v>
      </c>
      <c r="C289" t="str">
        <f>'Assessed Non-TIF_Combined'!C289</f>
        <v>6516</v>
      </c>
      <c r="D289" t="str">
        <f>'Assessed Non-TIF_Combined'!D289</f>
        <v/>
      </c>
      <c r="E289" t="str">
        <f>'Assessed Non-TIF_Combined'!E289</f>
        <v/>
      </c>
      <c r="F289" t="str">
        <f>'Assessed Non-TIF_Combined'!F289</f>
        <v>6516</v>
      </c>
      <c r="G289" t="str">
        <f>'Assessed Non-TIF_Combined'!G289</f>
        <v>Twin Rivers</v>
      </c>
      <c r="H289" s="8">
        <f>SUMPRODUCT(SUMIFS(AssessedValuation[100% Residential],AssessedValuation[Dist],$C289:$E289,AssessedValuation[Tif_NonTIF],$A$4))</f>
        <v>1056787</v>
      </c>
      <c r="I289" s="8">
        <f>SUMPRODUCT(SUMIFS(AssessedValuation[100% Ag Land],AssessedValuation[Dist],$C289:$E289,AssessedValuation[Tif_NonTIF],$A$4))</f>
        <v>0</v>
      </c>
      <c r="J289" s="8">
        <f>SUMPRODUCT(SUMIFS(AssessedValuation[100% Ag Building],AssessedValuation[Dist],$C289:$E289,AssessedValuation[Tif_NonTIF],$A$4))</f>
        <v>0</v>
      </c>
      <c r="K289" s="8">
        <f>SUMPRODUCT(SUMIFS(AssessedValuation[100% Commercial],AssessedValuation[Dist],$C289:$E289,AssessedValuation[Tif_NonTIF],$A$4))</f>
        <v>5000</v>
      </c>
      <c r="L289" s="8">
        <f>SUMPRODUCT(SUMIFS(AssessedValuation[100% Industrial],AssessedValuation[Dist],$C289:$E289,AssessedValuation[Tif_NonTIF],$A$4))</f>
        <v>0</v>
      </c>
      <c r="M289" s="8">
        <f>SUMPRODUCT(SUMIFS(AssessedValuation[100% Reserved],AssessedValuation[Dist],$C289:$E289,AssessedValuation[Tif_NonTIF],$A$4))</f>
        <v>0</v>
      </c>
      <c r="N289" s="8">
        <f>SUMPRODUCT(SUMIFS(AssessedValuation[100% Reserved3],AssessedValuation[Dist],$C289,AssessedValuation[Tif_NonTIF],$A$4))</f>
        <v>0</v>
      </c>
      <c r="O289" s="8">
        <f>SUMPRODUCT(SUMIFS(AssessedValuation[100% Railroads],AssessedValuation[Dist],$C289:$E289,AssessedValuation[Tif_NonTIF],$A$4))</f>
        <v>0</v>
      </c>
      <c r="P289" s="8">
        <f>SUMPRODUCT(SUMIFS(AssessedValuation[100% Utilities],AssessedValuation[Dist],$C289:$E289,AssessedValuation[Tif_NonTIF],$A$4))</f>
        <v>0</v>
      </c>
      <c r="Q289" s="8">
        <f>SUMPRODUCT(SUMIFS(AssessedValuation[100% Other],AssessedValuation[Dist],$C289:$E289,AssessedValuation[Tif_NonTIF],$A$4))</f>
        <v>0</v>
      </c>
      <c r="R289" s="8">
        <f>SUMPRODUCT(SUMIFS(AssessedValuation[100% Gross],AssessedValuation[Dist],$C289:$E289,AssessedValuation[Tif_NonTIF],$A$4))</f>
        <v>1061787</v>
      </c>
      <c r="S289" s="8">
        <f>SUMPRODUCT(SUMIFS(AssessedValuation[100% Military Exempt],AssessedValuation[Dist],$C289:$E289,AssessedValuation[Tif_NonTIF],$A$4))</f>
        <v>63</v>
      </c>
      <c r="T289" s="8">
        <f>SUMPRODUCT(SUMIFS(AssessedValuation[100% Net],AssessedValuation[Dist],$C289:$E289,AssessedValuation[Tif_NonTIF],$A$4))</f>
        <v>1061724</v>
      </c>
      <c r="U289" s="8">
        <f>SUMPRODUCT(SUMIFS(AssessedValuation[100% Gas &amp; Elec Utilities],AssessedValuation[Dist],$C289:$E289,AssessedValuation[Tif_NonTIF],$A$4))</f>
        <v>0</v>
      </c>
      <c r="V289" s="8">
        <f t="shared" si="4"/>
        <v>1061724</v>
      </c>
    </row>
    <row r="290" spans="1:22" x14ac:dyDescent="0.25">
      <c r="A290">
        <f>'Assessed Non-TIF_Combined'!A290</f>
        <v>2024</v>
      </c>
      <c r="B290" t="str">
        <f>'Assessed Non-TIF_Combined'!B290</f>
        <v>13</v>
      </c>
      <c r="C290" t="str">
        <f>'Assessed Non-TIF_Combined'!C290</f>
        <v>6534</v>
      </c>
      <c r="D290" t="str">
        <f>'Assessed Non-TIF_Combined'!D290</f>
        <v/>
      </c>
      <c r="E290" t="str">
        <f>'Assessed Non-TIF_Combined'!E290</f>
        <v/>
      </c>
      <c r="F290" t="str">
        <f>'Assessed Non-TIF_Combined'!F290</f>
        <v>6534</v>
      </c>
      <c r="G290" t="str">
        <f>'Assessed Non-TIF_Combined'!G290</f>
        <v>Underwood</v>
      </c>
      <c r="H290" s="8">
        <f>SUMPRODUCT(SUMIFS(AssessedValuation[100% Residential],AssessedValuation[Dist],$C290:$E290,AssessedValuation[Tif_NonTIF],$A$4))</f>
        <v>6797979</v>
      </c>
      <c r="I290" s="8">
        <f>SUMPRODUCT(SUMIFS(AssessedValuation[100% Ag Land],AssessedValuation[Dist],$C290:$E290,AssessedValuation[Tif_NonTIF],$A$4))</f>
        <v>0</v>
      </c>
      <c r="J290" s="8">
        <f>SUMPRODUCT(SUMIFS(AssessedValuation[100% Ag Building],AssessedValuation[Dist],$C290:$E290,AssessedValuation[Tif_NonTIF],$A$4))</f>
        <v>0</v>
      </c>
      <c r="K290" s="8">
        <f>SUMPRODUCT(SUMIFS(AssessedValuation[100% Commercial],AssessedValuation[Dist],$C290:$E290,AssessedValuation[Tif_NonTIF],$A$4))</f>
        <v>2214700</v>
      </c>
      <c r="L290" s="8">
        <f>SUMPRODUCT(SUMIFS(AssessedValuation[100% Industrial],AssessedValuation[Dist],$C290:$E290,AssessedValuation[Tif_NonTIF],$A$4))</f>
        <v>0</v>
      </c>
      <c r="M290" s="8">
        <f>SUMPRODUCT(SUMIFS(AssessedValuation[100% Reserved],AssessedValuation[Dist],$C290:$E290,AssessedValuation[Tif_NonTIF],$A$4))</f>
        <v>0</v>
      </c>
      <c r="N290" s="8">
        <f>SUMPRODUCT(SUMIFS(AssessedValuation[100% Reserved3],AssessedValuation[Dist],$C290,AssessedValuation[Tif_NonTIF],$A$4))</f>
        <v>0</v>
      </c>
      <c r="O290" s="8">
        <f>SUMPRODUCT(SUMIFS(AssessedValuation[100% Railroads],AssessedValuation[Dist],$C290:$E290,AssessedValuation[Tif_NonTIF],$A$4))</f>
        <v>0</v>
      </c>
      <c r="P290" s="8">
        <f>SUMPRODUCT(SUMIFS(AssessedValuation[100% Utilities],AssessedValuation[Dist],$C290:$E290,AssessedValuation[Tif_NonTIF],$A$4))</f>
        <v>0</v>
      </c>
      <c r="Q290" s="8">
        <f>SUMPRODUCT(SUMIFS(AssessedValuation[100% Other],AssessedValuation[Dist],$C290:$E290,AssessedValuation[Tif_NonTIF],$A$4))</f>
        <v>0</v>
      </c>
      <c r="R290" s="8">
        <f>SUMPRODUCT(SUMIFS(AssessedValuation[100% Gross],AssessedValuation[Dist],$C290:$E290,AssessedValuation[Tif_NonTIF],$A$4))</f>
        <v>9012679</v>
      </c>
      <c r="S290" s="8">
        <f>SUMPRODUCT(SUMIFS(AssessedValuation[100% Military Exempt],AssessedValuation[Dist],$C290:$E290,AssessedValuation[Tif_NonTIF],$A$4))</f>
        <v>7408</v>
      </c>
      <c r="T290" s="8">
        <f>SUMPRODUCT(SUMIFS(AssessedValuation[100% Net],AssessedValuation[Dist],$C290:$E290,AssessedValuation[Tif_NonTIF],$A$4))</f>
        <v>9005271</v>
      </c>
      <c r="U290" s="8">
        <f>SUMPRODUCT(SUMIFS(AssessedValuation[100% Gas &amp; Elec Utilities],AssessedValuation[Dist],$C290:$E290,AssessedValuation[Tif_NonTIF],$A$4))</f>
        <v>0</v>
      </c>
      <c r="V290" s="8">
        <f t="shared" si="4"/>
        <v>9005271</v>
      </c>
    </row>
    <row r="291" spans="1:22" x14ac:dyDescent="0.25">
      <c r="A291">
        <f>'Assessed Non-TIF_Combined'!A291</f>
        <v>2024</v>
      </c>
      <c r="B291" t="str">
        <f>'Assessed Non-TIF_Combined'!B291</f>
        <v>07</v>
      </c>
      <c r="C291" t="str">
        <f>'Assessed Non-TIF_Combined'!C291</f>
        <v>1935</v>
      </c>
      <c r="D291" t="str">
        <f>'Assessed Non-TIF_Combined'!D291</f>
        <v/>
      </c>
      <c r="E291" t="str">
        <f>'Assessed Non-TIF_Combined'!E291</f>
        <v/>
      </c>
      <c r="F291" t="str">
        <f>'Assessed Non-TIF_Combined'!F291</f>
        <v>6536</v>
      </c>
      <c r="G291" t="str">
        <f>'Assessed Non-TIF_Combined'!G291</f>
        <v>Union</v>
      </c>
      <c r="H291" s="8">
        <f>SUMPRODUCT(SUMIFS(AssessedValuation[100% Residential],AssessedValuation[Dist],$C291:$E291,AssessedValuation[Tif_NonTIF],$A$4))</f>
        <v>8074471</v>
      </c>
      <c r="I291" s="8">
        <f>SUMPRODUCT(SUMIFS(AssessedValuation[100% Ag Land],AssessedValuation[Dist],$C291:$E291,AssessedValuation[Tif_NonTIF],$A$4))</f>
        <v>326194</v>
      </c>
      <c r="J291" s="8">
        <f>SUMPRODUCT(SUMIFS(AssessedValuation[100% Ag Building],AssessedValuation[Dist],$C291:$E291,AssessedValuation[Tif_NonTIF],$A$4))</f>
        <v>0</v>
      </c>
      <c r="K291" s="8">
        <f>SUMPRODUCT(SUMIFS(AssessedValuation[100% Commercial],AssessedValuation[Dist],$C291:$E291,AssessedValuation[Tif_NonTIF],$A$4))</f>
        <v>619917</v>
      </c>
      <c r="L291" s="8">
        <f>SUMPRODUCT(SUMIFS(AssessedValuation[100% Industrial],AssessedValuation[Dist],$C291:$E291,AssessedValuation[Tif_NonTIF],$A$4))</f>
        <v>12707</v>
      </c>
      <c r="M291" s="8">
        <f>SUMPRODUCT(SUMIFS(AssessedValuation[100% Reserved],AssessedValuation[Dist],$C291:$E291,AssessedValuation[Tif_NonTIF],$A$4))</f>
        <v>0</v>
      </c>
      <c r="N291" s="8">
        <f>SUMPRODUCT(SUMIFS(AssessedValuation[100% Reserved3],AssessedValuation[Dist],$C291,AssessedValuation[Tif_NonTIF],$A$4))</f>
        <v>0</v>
      </c>
      <c r="O291" s="8">
        <f>SUMPRODUCT(SUMIFS(AssessedValuation[100% Railroads],AssessedValuation[Dist],$C291:$E291,AssessedValuation[Tif_NonTIF],$A$4))</f>
        <v>0</v>
      </c>
      <c r="P291" s="8">
        <f>SUMPRODUCT(SUMIFS(AssessedValuation[100% Utilities],AssessedValuation[Dist],$C291:$E291,AssessedValuation[Tif_NonTIF],$A$4))</f>
        <v>0</v>
      </c>
      <c r="Q291" s="8">
        <f>SUMPRODUCT(SUMIFS(AssessedValuation[100% Other],AssessedValuation[Dist],$C291:$E291,AssessedValuation[Tif_NonTIF],$A$4))</f>
        <v>0</v>
      </c>
      <c r="R291" s="8">
        <f>SUMPRODUCT(SUMIFS(AssessedValuation[100% Gross],AssessedValuation[Dist],$C291:$E291,AssessedValuation[Tif_NonTIF],$A$4))</f>
        <v>9033289</v>
      </c>
      <c r="S291" s="8">
        <f>SUMPRODUCT(SUMIFS(AssessedValuation[100% Military Exempt],AssessedValuation[Dist],$C291:$E291,AssessedValuation[Tif_NonTIF],$A$4))</f>
        <v>11112</v>
      </c>
      <c r="T291" s="8">
        <f>SUMPRODUCT(SUMIFS(AssessedValuation[100% Net],AssessedValuation[Dist],$C291:$E291,AssessedValuation[Tif_NonTIF],$A$4))</f>
        <v>9022177</v>
      </c>
      <c r="U291" s="8">
        <f>SUMPRODUCT(SUMIFS(AssessedValuation[100% Gas &amp; Elec Utilities],AssessedValuation[Dist],$C291:$E291,AssessedValuation[Tif_NonTIF],$A$4))</f>
        <v>0</v>
      </c>
      <c r="V291" s="8">
        <f t="shared" si="4"/>
        <v>9022177</v>
      </c>
    </row>
    <row r="292" spans="1:22" x14ac:dyDescent="0.25">
      <c r="A292">
        <f>'Assessed Non-TIF_Combined'!A292</f>
        <v>2024</v>
      </c>
      <c r="B292" t="str">
        <f>'Assessed Non-TIF_Combined'!B292</f>
        <v>11</v>
      </c>
      <c r="C292" t="str">
        <f>'Assessed Non-TIF_Combined'!C292</f>
        <v>6561</v>
      </c>
      <c r="D292" t="str">
        <f>'Assessed Non-TIF_Combined'!D292</f>
        <v/>
      </c>
      <c r="E292" t="str">
        <f>'Assessed Non-TIF_Combined'!E292</f>
        <v/>
      </c>
      <c r="F292" t="str">
        <f>'Assessed Non-TIF_Combined'!F292</f>
        <v>6561</v>
      </c>
      <c r="G292" t="str">
        <f>'Assessed Non-TIF_Combined'!G292</f>
        <v>United</v>
      </c>
      <c r="H292" s="8">
        <f>SUMPRODUCT(SUMIFS(AssessedValuation[100% Residential],AssessedValuation[Dist],$C292:$E292,AssessedValuation[Tif_NonTIF],$A$4))</f>
        <v>5064697</v>
      </c>
      <c r="I292" s="8">
        <f>SUMPRODUCT(SUMIFS(AssessedValuation[100% Ag Land],AssessedValuation[Dist],$C292:$E292,AssessedValuation[Tif_NonTIF],$A$4))</f>
        <v>1162684</v>
      </c>
      <c r="J292" s="8">
        <f>SUMPRODUCT(SUMIFS(AssessedValuation[100% Ag Building],AssessedValuation[Dist],$C292:$E292,AssessedValuation[Tif_NonTIF],$A$4))</f>
        <v>65541</v>
      </c>
      <c r="K292" s="8">
        <f>SUMPRODUCT(SUMIFS(AssessedValuation[100% Commercial],AssessedValuation[Dist],$C292:$E292,AssessedValuation[Tif_NonTIF],$A$4))</f>
        <v>11394653</v>
      </c>
      <c r="L292" s="8">
        <f>SUMPRODUCT(SUMIFS(AssessedValuation[100% Industrial],AssessedValuation[Dist],$C292:$E292,AssessedValuation[Tif_NonTIF],$A$4))</f>
        <v>6036219</v>
      </c>
      <c r="M292" s="8">
        <f>SUMPRODUCT(SUMIFS(AssessedValuation[100% Reserved],AssessedValuation[Dist],$C292:$E292,AssessedValuation[Tif_NonTIF],$A$4))</f>
        <v>0</v>
      </c>
      <c r="N292" s="8">
        <f>SUMPRODUCT(SUMIFS(AssessedValuation[100% Reserved3],AssessedValuation[Dist],$C292,AssessedValuation[Tif_NonTIF],$A$4))</f>
        <v>0</v>
      </c>
      <c r="O292" s="8">
        <f>SUMPRODUCT(SUMIFS(AssessedValuation[100% Railroads],AssessedValuation[Dist],$C292:$E292,AssessedValuation[Tif_NonTIF],$A$4))</f>
        <v>0</v>
      </c>
      <c r="P292" s="8">
        <f>SUMPRODUCT(SUMIFS(AssessedValuation[100% Utilities],AssessedValuation[Dist],$C292:$E292,AssessedValuation[Tif_NonTIF],$A$4))</f>
        <v>0</v>
      </c>
      <c r="Q292" s="8">
        <f>SUMPRODUCT(SUMIFS(AssessedValuation[100% Other],AssessedValuation[Dist],$C292:$E292,AssessedValuation[Tif_NonTIF],$A$4))</f>
        <v>0</v>
      </c>
      <c r="R292" s="8">
        <f>SUMPRODUCT(SUMIFS(AssessedValuation[100% Gross],AssessedValuation[Dist],$C292:$E292,AssessedValuation[Tif_NonTIF],$A$4))</f>
        <v>23723794</v>
      </c>
      <c r="S292" s="8">
        <f>SUMPRODUCT(SUMIFS(AssessedValuation[100% Military Exempt],AssessedValuation[Dist],$C292:$E292,AssessedValuation[Tif_NonTIF],$A$4))</f>
        <v>16668</v>
      </c>
      <c r="T292" s="8">
        <f>SUMPRODUCT(SUMIFS(AssessedValuation[100% Net],AssessedValuation[Dist],$C292:$E292,AssessedValuation[Tif_NonTIF],$A$4))</f>
        <v>23707126</v>
      </c>
      <c r="U292" s="8">
        <f>SUMPRODUCT(SUMIFS(AssessedValuation[100% Gas &amp; Elec Utilities],AssessedValuation[Dist],$C292:$E292,AssessedValuation[Tif_NonTIF],$A$4))</f>
        <v>0</v>
      </c>
      <c r="V292" s="8">
        <f t="shared" si="4"/>
        <v>23707126</v>
      </c>
    </row>
    <row r="293" spans="1:22" x14ac:dyDescent="0.25">
      <c r="A293">
        <f>'Assessed Non-TIF_Combined'!A293</f>
        <v>2024</v>
      </c>
      <c r="B293" t="str">
        <f>'Assessed Non-TIF_Combined'!B293</f>
        <v>11</v>
      </c>
      <c r="C293" t="str">
        <f>'Assessed Non-TIF_Combined'!C293</f>
        <v>6579</v>
      </c>
      <c r="D293" t="str">
        <f>'Assessed Non-TIF_Combined'!D293</f>
        <v/>
      </c>
      <c r="E293" t="str">
        <f>'Assessed Non-TIF_Combined'!E293</f>
        <v/>
      </c>
      <c r="F293" t="str">
        <f>'Assessed Non-TIF_Combined'!F293</f>
        <v>6579</v>
      </c>
      <c r="G293" t="str">
        <f>'Assessed Non-TIF_Combined'!G293</f>
        <v>Urbandale</v>
      </c>
      <c r="H293" s="8">
        <f>SUMPRODUCT(SUMIFS(AssessedValuation[100% Residential],AssessedValuation[Dist],$C293:$E293,AssessedValuation[Tif_NonTIF],$A$4))</f>
        <v>4458188</v>
      </c>
      <c r="I293" s="8">
        <f>SUMPRODUCT(SUMIFS(AssessedValuation[100% Ag Land],AssessedValuation[Dist],$C293:$E293,AssessedValuation[Tif_NonTIF],$A$4))</f>
        <v>0</v>
      </c>
      <c r="J293" s="8">
        <f>SUMPRODUCT(SUMIFS(AssessedValuation[100% Ag Building],AssessedValuation[Dist],$C293:$E293,AssessedValuation[Tif_NonTIF],$A$4))</f>
        <v>0</v>
      </c>
      <c r="K293" s="8">
        <f>SUMPRODUCT(SUMIFS(AssessedValuation[100% Commercial],AssessedValuation[Dist],$C293:$E293,AssessedValuation[Tif_NonTIF],$A$4))</f>
        <v>99829701</v>
      </c>
      <c r="L293" s="8">
        <f>SUMPRODUCT(SUMIFS(AssessedValuation[100% Industrial],AssessedValuation[Dist],$C293:$E293,AssessedValuation[Tif_NonTIF],$A$4))</f>
        <v>5310725</v>
      </c>
      <c r="M293" s="8">
        <f>SUMPRODUCT(SUMIFS(AssessedValuation[100% Reserved],AssessedValuation[Dist],$C293:$E293,AssessedValuation[Tif_NonTIF],$A$4))</f>
        <v>0</v>
      </c>
      <c r="N293" s="8">
        <f>SUMPRODUCT(SUMIFS(AssessedValuation[100% Reserved3],AssessedValuation[Dist],$C293,AssessedValuation[Tif_NonTIF],$A$4))</f>
        <v>0</v>
      </c>
      <c r="O293" s="8">
        <f>SUMPRODUCT(SUMIFS(AssessedValuation[100% Railroads],AssessedValuation[Dist],$C293:$E293,AssessedValuation[Tif_NonTIF],$A$4))</f>
        <v>0</v>
      </c>
      <c r="P293" s="8">
        <f>SUMPRODUCT(SUMIFS(AssessedValuation[100% Utilities],AssessedValuation[Dist],$C293:$E293,AssessedValuation[Tif_NonTIF],$A$4))</f>
        <v>0</v>
      </c>
      <c r="Q293" s="8">
        <f>SUMPRODUCT(SUMIFS(AssessedValuation[100% Other],AssessedValuation[Dist],$C293:$E293,AssessedValuation[Tif_NonTIF],$A$4))</f>
        <v>0</v>
      </c>
      <c r="R293" s="8">
        <f>SUMPRODUCT(SUMIFS(AssessedValuation[100% Gross],AssessedValuation[Dist],$C293:$E293,AssessedValuation[Tif_NonTIF],$A$4))</f>
        <v>109598614</v>
      </c>
      <c r="S293" s="8">
        <f>SUMPRODUCT(SUMIFS(AssessedValuation[100% Military Exempt],AssessedValuation[Dist],$C293:$E293,AssessedValuation[Tif_NonTIF],$A$4))</f>
        <v>0</v>
      </c>
      <c r="T293" s="8">
        <f>SUMPRODUCT(SUMIFS(AssessedValuation[100% Net],AssessedValuation[Dist],$C293:$E293,AssessedValuation[Tif_NonTIF],$A$4))</f>
        <v>109598614</v>
      </c>
      <c r="U293" s="8">
        <f>SUMPRODUCT(SUMIFS(AssessedValuation[100% Gas &amp; Elec Utilities],AssessedValuation[Dist],$C293:$E293,AssessedValuation[Tif_NonTIF],$A$4))</f>
        <v>0</v>
      </c>
      <c r="V293" s="8">
        <f t="shared" si="4"/>
        <v>109598614</v>
      </c>
    </row>
    <row r="294" spans="1:22" x14ac:dyDescent="0.25">
      <c r="A294">
        <f>'Assessed Non-TIF_Combined'!A294</f>
        <v>2024</v>
      </c>
      <c r="B294" t="str">
        <f>'Assessed Non-TIF_Combined'!B294</f>
        <v>15</v>
      </c>
      <c r="C294" t="str">
        <f>'Assessed Non-TIF_Combined'!C294</f>
        <v>6592</v>
      </c>
      <c r="D294" t="str">
        <f>'Assessed Non-TIF_Combined'!D294</f>
        <v/>
      </c>
      <c r="E294" t="str">
        <f>'Assessed Non-TIF_Combined'!E294</f>
        <v/>
      </c>
      <c r="F294" t="str">
        <f>'Assessed Non-TIF_Combined'!F294</f>
        <v>6592</v>
      </c>
      <c r="G294" t="str">
        <f>'Assessed Non-TIF_Combined'!G294</f>
        <v>Van Buren County</v>
      </c>
      <c r="H294" s="8">
        <f>SUMPRODUCT(SUMIFS(AssessedValuation[100% Residential],AssessedValuation[Dist],$C294:$E294,AssessedValuation[Tif_NonTIF],$A$4))</f>
        <v>0</v>
      </c>
      <c r="I294" s="8">
        <f>SUMPRODUCT(SUMIFS(AssessedValuation[100% Ag Land],AssessedValuation[Dist],$C294:$E294,AssessedValuation[Tif_NonTIF],$A$4))</f>
        <v>0</v>
      </c>
      <c r="J294" s="8">
        <f>SUMPRODUCT(SUMIFS(AssessedValuation[100% Ag Building],AssessedValuation[Dist],$C294:$E294,AssessedValuation[Tif_NonTIF],$A$4))</f>
        <v>0</v>
      </c>
      <c r="K294" s="8">
        <f>SUMPRODUCT(SUMIFS(AssessedValuation[100% Commercial],AssessedValuation[Dist],$C294:$E294,AssessedValuation[Tif_NonTIF],$A$4))</f>
        <v>0</v>
      </c>
      <c r="L294" s="8">
        <f>SUMPRODUCT(SUMIFS(AssessedValuation[100% Industrial],AssessedValuation[Dist],$C294:$E294,AssessedValuation[Tif_NonTIF],$A$4))</f>
        <v>0</v>
      </c>
      <c r="M294" s="8">
        <f>SUMPRODUCT(SUMIFS(AssessedValuation[100% Reserved],AssessedValuation[Dist],$C294:$E294,AssessedValuation[Tif_NonTIF],$A$4))</f>
        <v>0</v>
      </c>
      <c r="N294" s="8">
        <f>SUMPRODUCT(SUMIFS(AssessedValuation[100% Reserved3],AssessedValuation[Dist],$C294,AssessedValuation[Tif_NonTIF],$A$4))</f>
        <v>0</v>
      </c>
      <c r="O294" s="8">
        <f>SUMPRODUCT(SUMIFS(AssessedValuation[100% Railroads],AssessedValuation[Dist],$C294:$E294,AssessedValuation[Tif_NonTIF],$A$4))</f>
        <v>0</v>
      </c>
      <c r="P294" s="8">
        <f>SUMPRODUCT(SUMIFS(AssessedValuation[100% Utilities],AssessedValuation[Dist],$C294:$E294,AssessedValuation[Tif_NonTIF],$A$4))</f>
        <v>0</v>
      </c>
      <c r="Q294" s="8">
        <f>SUMPRODUCT(SUMIFS(AssessedValuation[100% Other],AssessedValuation[Dist],$C294:$E294,AssessedValuation[Tif_NonTIF],$A$4))</f>
        <v>0</v>
      </c>
      <c r="R294" s="8">
        <f>SUMPRODUCT(SUMIFS(AssessedValuation[100% Gross],AssessedValuation[Dist],$C294:$E294,AssessedValuation[Tif_NonTIF],$A$4))</f>
        <v>0</v>
      </c>
      <c r="S294" s="8">
        <f>SUMPRODUCT(SUMIFS(AssessedValuation[100% Military Exempt],AssessedValuation[Dist],$C294:$E294,AssessedValuation[Tif_NonTIF],$A$4))</f>
        <v>0</v>
      </c>
      <c r="T294" s="8">
        <f>SUMPRODUCT(SUMIFS(AssessedValuation[100% Net],AssessedValuation[Dist],$C294:$E294,AssessedValuation[Tif_NonTIF],$A$4))</f>
        <v>0</v>
      </c>
      <c r="U294" s="8">
        <f>SUMPRODUCT(SUMIFS(AssessedValuation[100% Gas &amp; Elec Utilities],AssessedValuation[Dist],$C294:$E294,AssessedValuation[Tif_NonTIF],$A$4))</f>
        <v>0</v>
      </c>
      <c r="V294" s="8">
        <f t="shared" si="4"/>
        <v>0</v>
      </c>
    </row>
    <row r="295" spans="1:22" x14ac:dyDescent="0.25">
      <c r="A295">
        <f>'Assessed Non-TIF_Combined'!A295</f>
        <v>2024</v>
      </c>
      <c r="B295" t="str">
        <f>'Assessed Non-TIF_Combined'!B295</f>
        <v>11</v>
      </c>
      <c r="C295" t="str">
        <f>'Assessed Non-TIF_Combined'!C295</f>
        <v>6615</v>
      </c>
      <c r="D295" t="str">
        <f>'Assessed Non-TIF_Combined'!D295</f>
        <v/>
      </c>
      <c r="E295" t="str">
        <f>'Assessed Non-TIF_Combined'!E295</f>
        <v/>
      </c>
      <c r="F295" t="str">
        <f>'Assessed Non-TIF_Combined'!F295</f>
        <v>6615</v>
      </c>
      <c r="G295" t="str">
        <f>'Assessed Non-TIF_Combined'!G295</f>
        <v>Van Meter</v>
      </c>
      <c r="H295" s="8">
        <f>SUMPRODUCT(SUMIFS(AssessedValuation[100% Residential],AssessedValuation[Dist],$C295:$E295,AssessedValuation[Tif_NonTIF],$A$4))</f>
        <v>6070773</v>
      </c>
      <c r="I295" s="8">
        <f>SUMPRODUCT(SUMIFS(AssessedValuation[100% Ag Land],AssessedValuation[Dist],$C295:$E295,AssessedValuation[Tif_NonTIF],$A$4))</f>
        <v>0</v>
      </c>
      <c r="J295" s="8">
        <f>SUMPRODUCT(SUMIFS(AssessedValuation[100% Ag Building],AssessedValuation[Dist],$C295:$E295,AssessedValuation[Tif_NonTIF],$A$4))</f>
        <v>0</v>
      </c>
      <c r="K295" s="8">
        <f>SUMPRODUCT(SUMIFS(AssessedValuation[100% Commercial],AssessedValuation[Dist],$C295:$E295,AssessedValuation[Tif_NonTIF],$A$4))</f>
        <v>6276584</v>
      </c>
      <c r="L295" s="8">
        <f>SUMPRODUCT(SUMIFS(AssessedValuation[100% Industrial],AssessedValuation[Dist],$C295:$E295,AssessedValuation[Tif_NonTIF],$A$4))</f>
        <v>0</v>
      </c>
      <c r="M295" s="8">
        <f>SUMPRODUCT(SUMIFS(AssessedValuation[100% Reserved],AssessedValuation[Dist],$C295:$E295,AssessedValuation[Tif_NonTIF],$A$4))</f>
        <v>0</v>
      </c>
      <c r="N295" s="8">
        <f>SUMPRODUCT(SUMIFS(AssessedValuation[100% Reserved3],AssessedValuation[Dist],$C295,AssessedValuation[Tif_NonTIF],$A$4))</f>
        <v>0</v>
      </c>
      <c r="O295" s="8">
        <f>SUMPRODUCT(SUMIFS(AssessedValuation[100% Railroads],AssessedValuation[Dist],$C295:$E295,AssessedValuation[Tif_NonTIF],$A$4))</f>
        <v>0</v>
      </c>
      <c r="P295" s="8">
        <f>SUMPRODUCT(SUMIFS(AssessedValuation[100% Utilities],AssessedValuation[Dist],$C295:$E295,AssessedValuation[Tif_NonTIF],$A$4))</f>
        <v>0</v>
      </c>
      <c r="Q295" s="8">
        <f>SUMPRODUCT(SUMIFS(AssessedValuation[100% Other],AssessedValuation[Dist],$C295:$E295,AssessedValuation[Tif_NonTIF],$A$4))</f>
        <v>0</v>
      </c>
      <c r="R295" s="8">
        <f>SUMPRODUCT(SUMIFS(AssessedValuation[100% Gross],AssessedValuation[Dist],$C295:$E295,AssessedValuation[Tif_NonTIF],$A$4))</f>
        <v>12347357</v>
      </c>
      <c r="S295" s="8">
        <f>SUMPRODUCT(SUMIFS(AssessedValuation[100% Military Exempt],AssessedValuation[Dist],$C295:$E295,AssessedValuation[Tif_NonTIF],$A$4))</f>
        <v>0</v>
      </c>
      <c r="T295" s="8">
        <f>SUMPRODUCT(SUMIFS(AssessedValuation[100% Net],AssessedValuation[Dist],$C295:$E295,AssessedValuation[Tif_NonTIF],$A$4))</f>
        <v>12347357</v>
      </c>
      <c r="U295" s="8">
        <f>SUMPRODUCT(SUMIFS(AssessedValuation[100% Gas &amp; Elec Utilities],AssessedValuation[Dist],$C295:$E295,AssessedValuation[Tif_NonTIF],$A$4))</f>
        <v>0</v>
      </c>
      <c r="V295" s="8">
        <f t="shared" si="4"/>
        <v>12347357</v>
      </c>
    </row>
    <row r="296" spans="1:22" x14ac:dyDescent="0.25">
      <c r="A296">
        <f>'Assessed Non-TIF_Combined'!A296</f>
        <v>2024</v>
      </c>
      <c r="B296" t="str">
        <f>'Assessed Non-TIF_Combined'!B296</f>
        <v>13</v>
      </c>
      <c r="C296" t="str">
        <f>'Assessed Non-TIF_Combined'!C296</f>
        <v>6651</v>
      </c>
      <c r="D296" t="str">
        <f>'Assessed Non-TIF_Combined'!D296</f>
        <v/>
      </c>
      <c r="E296" t="str">
        <f>'Assessed Non-TIF_Combined'!E296</f>
        <v/>
      </c>
      <c r="F296" t="str">
        <f>'Assessed Non-TIF_Combined'!F296</f>
        <v>6651</v>
      </c>
      <c r="G296" t="str">
        <f>'Assessed Non-TIF_Combined'!G296</f>
        <v>Villisca</v>
      </c>
      <c r="H296" s="8">
        <f>SUMPRODUCT(SUMIFS(AssessedValuation[100% Residential],AssessedValuation[Dist],$C296:$E296,AssessedValuation[Tif_NonTIF],$A$4))</f>
        <v>0</v>
      </c>
      <c r="I296" s="8">
        <f>SUMPRODUCT(SUMIFS(AssessedValuation[100% Ag Land],AssessedValuation[Dist],$C296:$E296,AssessedValuation[Tif_NonTIF],$A$4))</f>
        <v>0</v>
      </c>
      <c r="J296" s="8">
        <f>SUMPRODUCT(SUMIFS(AssessedValuation[100% Ag Building],AssessedValuation[Dist],$C296:$E296,AssessedValuation[Tif_NonTIF],$A$4))</f>
        <v>0</v>
      </c>
      <c r="K296" s="8">
        <f>SUMPRODUCT(SUMIFS(AssessedValuation[100% Commercial],AssessedValuation[Dist],$C296:$E296,AssessedValuation[Tif_NonTIF],$A$4))</f>
        <v>0</v>
      </c>
      <c r="L296" s="8">
        <f>SUMPRODUCT(SUMIFS(AssessedValuation[100% Industrial],AssessedValuation[Dist],$C296:$E296,AssessedValuation[Tif_NonTIF],$A$4))</f>
        <v>0</v>
      </c>
      <c r="M296" s="8">
        <f>SUMPRODUCT(SUMIFS(AssessedValuation[100% Reserved],AssessedValuation[Dist],$C296:$E296,AssessedValuation[Tif_NonTIF],$A$4))</f>
        <v>0</v>
      </c>
      <c r="N296" s="8">
        <f>SUMPRODUCT(SUMIFS(AssessedValuation[100% Reserved3],AssessedValuation[Dist],$C296,AssessedValuation[Tif_NonTIF],$A$4))</f>
        <v>0</v>
      </c>
      <c r="O296" s="8">
        <f>SUMPRODUCT(SUMIFS(AssessedValuation[100% Railroads],AssessedValuation[Dist],$C296:$E296,AssessedValuation[Tif_NonTIF],$A$4))</f>
        <v>0</v>
      </c>
      <c r="P296" s="8">
        <f>SUMPRODUCT(SUMIFS(AssessedValuation[100% Utilities],AssessedValuation[Dist],$C296:$E296,AssessedValuation[Tif_NonTIF],$A$4))</f>
        <v>0</v>
      </c>
      <c r="Q296" s="8">
        <f>SUMPRODUCT(SUMIFS(AssessedValuation[100% Other],AssessedValuation[Dist],$C296:$E296,AssessedValuation[Tif_NonTIF],$A$4))</f>
        <v>0</v>
      </c>
      <c r="R296" s="8">
        <f>SUMPRODUCT(SUMIFS(AssessedValuation[100% Gross],AssessedValuation[Dist],$C296:$E296,AssessedValuation[Tif_NonTIF],$A$4))</f>
        <v>0</v>
      </c>
      <c r="S296" s="8">
        <f>SUMPRODUCT(SUMIFS(AssessedValuation[100% Military Exempt],AssessedValuation[Dist],$C296:$E296,AssessedValuation[Tif_NonTIF],$A$4))</f>
        <v>0</v>
      </c>
      <c r="T296" s="8">
        <f>SUMPRODUCT(SUMIFS(AssessedValuation[100% Net],AssessedValuation[Dist],$C296:$E296,AssessedValuation[Tif_NonTIF],$A$4))</f>
        <v>0</v>
      </c>
      <c r="U296" s="8">
        <f>SUMPRODUCT(SUMIFS(AssessedValuation[100% Gas &amp; Elec Utilities],AssessedValuation[Dist],$C296:$E296,AssessedValuation[Tif_NonTIF],$A$4))</f>
        <v>0</v>
      </c>
      <c r="V296" s="8">
        <f t="shared" si="4"/>
        <v>0</v>
      </c>
    </row>
    <row r="297" spans="1:22" x14ac:dyDescent="0.25">
      <c r="A297">
        <f>'Assessed Non-TIF_Combined'!A297</f>
        <v>2024</v>
      </c>
      <c r="B297" t="str">
        <f>'Assessed Non-TIF_Combined'!B297</f>
        <v>10</v>
      </c>
      <c r="C297" t="str">
        <f>'Assessed Non-TIF_Combined'!C297</f>
        <v>6660</v>
      </c>
      <c r="D297" t="str">
        <f>'Assessed Non-TIF_Combined'!D297</f>
        <v/>
      </c>
      <c r="E297" t="str">
        <f>'Assessed Non-TIF_Combined'!E297</f>
        <v/>
      </c>
      <c r="F297" t="str">
        <f>'Assessed Non-TIF_Combined'!F297</f>
        <v>6660</v>
      </c>
      <c r="G297" t="str">
        <f>'Assessed Non-TIF_Combined'!G297</f>
        <v>Vinton-Shellsburg</v>
      </c>
      <c r="H297" s="8">
        <f>SUMPRODUCT(SUMIFS(AssessedValuation[100% Residential],AssessedValuation[Dist],$C297:$E297,AssessedValuation[Tif_NonTIF],$A$4))</f>
        <v>4163469</v>
      </c>
      <c r="I297" s="8">
        <f>SUMPRODUCT(SUMIFS(AssessedValuation[100% Ag Land],AssessedValuation[Dist],$C297:$E297,AssessedValuation[Tif_NonTIF],$A$4))</f>
        <v>0</v>
      </c>
      <c r="J297" s="8">
        <f>SUMPRODUCT(SUMIFS(AssessedValuation[100% Ag Building],AssessedValuation[Dist],$C297:$E297,AssessedValuation[Tif_NonTIF],$A$4))</f>
        <v>0</v>
      </c>
      <c r="K297" s="8">
        <f>SUMPRODUCT(SUMIFS(AssessedValuation[100% Commercial],AssessedValuation[Dist],$C297:$E297,AssessedValuation[Tif_NonTIF],$A$4))</f>
        <v>65451</v>
      </c>
      <c r="L297" s="8">
        <f>SUMPRODUCT(SUMIFS(AssessedValuation[100% Industrial],AssessedValuation[Dist],$C297:$E297,AssessedValuation[Tif_NonTIF],$A$4))</f>
        <v>0</v>
      </c>
      <c r="M297" s="8">
        <f>SUMPRODUCT(SUMIFS(AssessedValuation[100% Reserved],AssessedValuation[Dist],$C297:$E297,AssessedValuation[Tif_NonTIF],$A$4))</f>
        <v>0</v>
      </c>
      <c r="N297" s="8">
        <f>SUMPRODUCT(SUMIFS(AssessedValuation[100% Reserved3],AssessedValuation[Dist],$C297,AssessedValuation[Tif_NonTIF],$A$4))</f>
        <v>0</v>
      </c>
      <c r="O297" s="8">
        <f>SUMPRODUCT(SUMIFS(AssessedValuation[100% Railroads],AssessedValuation[Dist],$C297:$E297,AssessedValuation[Tif_NonTIF],$A$4))</f>
        <v>0</v>
      </c>
      <c r="P297" s="8">
        <f>SUMPRODUCT(SUMIFS(AssessedValuation[100% Utilities],AssessedValuation[Dist],$C297:$E297,AssessedValuation[Tif_NonTIF],$A$4))</f>
        <v>0</v>
      </c>
      <c r="Q297" s="8">
        <f>SUMPRODUCT(SUMIFS(AssessedValuation[100% Other],AssessedValuation[Dist],$C297:$E297,AssessedValuation[Tif_NonTIF],$A$4))</f>
        <v>0</v>
      </c>
      <c r="R297" s="8">
        <f>SUMPRODUCT(SUMIFS(AssessedValuation[100% Gross],AssessedValuation[Dist],$C297:$E297,AssessedValuation[Tif_NonTIF],$A$4))</f>
        <v>4228920</v>
      </c>
      <c r="S297" s="8">
        <f>SUMPRODUCT(SUMIFS(AssessedValuation[100% Military Exempt],AssessedValuation[Dist],$C297:$E297,AssessedValuation[Tif_NonTIF],$A$4))</f>
        <v>0</v>
      </c>
      <c r="T297" s="8">
        <f>SUMPRODUCT(SUMIFS(AssessedValuation[100% Net],AssessedValuation[Dist],$C297:$E297,AssessedValuation[Tif_NonTIF],$A$4))</f>
        <v>4228920</v>
      </c>
      <c r="U297" s="8">
        <f>SUMPRODUCT(SUMIFS(AssessedValuation[100% Gas &amp; Elec Utilities],AssessedValuation[Dist],$C297:$E297,AssessedValuation[Tif_NonTIF],$A$4))</f>
        <v>0</v>
      </c>
      <c r="V297" s="8">
        <f t="shared" si="4"/>
        <v>4228920</v>
      </c>
    </row>
    <row r="298" spans="1:22" x14ac:dyDescent="0.25">
      <c r="A298">
        <f>'Assessed Non-TIF_Combined'!A298</f>
        <v>2024</v>
      </c>
      <c r="B298" t="str">
        <f>'Assessed Non-TIF_Combined'!B298</f>
        <v>15</v>
      </c>
      <c r="C298" t="str">
        <f>'Assessed Non-TIF_Combined'!C298</f>
        <v>6700</v>
      </c>
      <c r="D298" t="str">
        <f>'Assessed Non-TIF_Combined'!D298</f>
        <v/>
      </c>
      <c r="E298" t="str">
        <f>'Assessed Non-TIF_Combined'!E298</f>
        <v/>
      </c>
      <c r="F298" t="str">
        <f>'Assessed Non-TIF_Combined'!F298</f>
        <v>6700</v>
      </c>
      <c r="G298" t="str">
        <f>'Assessed Non-TIF_Combined'!G298</f>
        <v>Waco</v>
      </c>
      <c r="H298" s="8">
        <f>SUMPRODUCT(SUMIFS(AssessedValuation[100% Residential],AssessedValuation[Dist],$C298:$E298,AssessedValuation[Tif_NonTIF],$A$4))</f>
        <v>3892263</v>
      </c>
      <c r="I298" s="8">
        <f>SUMPRODUCT(SUMIFS(AssessedValuation[100% Ag Land],AssessedValuation[Dist],$C298:$E298,AssessedValuation[Tif_NonTIF],$A$4))</f>
        <v>0</v>
      </c>
      <c r="J298" s="8">
        <f>SUMPRODUCT(SUMIFS(AssessedValuation[100% Ag Building],AssessedValuation[Dist],$C298:$E298,AssessedValuation[Tif_NonTIF],$A$4))</f>
        <v>0</v>
      </c>
      <c r="K298" s="8">
        <f>SUMPRODUCT(SUMIFS(AssessedValuation[100% Commercial],AssessedValuation[Dist],$C298:$E298,AssessedValuation[Tif_NonTIF],$A$4))</f>
        <v>0</v>
      </c>
      <c r="L298" s="8">
        <f>SUMPRODUCT(SUMIFS(AssessedValuation[100% Industrial],AssessedValuation[Dist],$C298:$E298,AssessedValuation[Tif_NonTIF],$A$4))</f>
        <v>0</v>
      </c>
      <c r="M298" s="8">
        <f>SUMPRODUCT(SUMIFS(AssessedValuation[100% Reserved],AssessedValuation[Dist],$C298:$E298,AssessedValuation[Tif_NonTIF],$A$4))</f>
        <v>0</v>
      </c>
      <c r="N298" s="8">
        <f>SUMPRODUCT(SUMIFS(AssessedValuation[100% Reserved3],AssessedValuation[Dist],$C298,AssessedValuation[Tif_NonTIF],$A$4))</f>
        <v>0</v>
      </c>
      <c r="O298" s="8">
        <f>SUMPRODUCT(SUMIFS(AssessedValuation[100% Railroads],AssessedValuation[Dist],$C298:$E298,AssessedValuation[Tif_NonTIF],$A$4))</f>
        <v>0</v>
      </c>
      <c r="P298" s="8">
        <f>SUMPRODUCT(SUMIFS(AssessedValuation[100% Utilities],AssessedValuation[Dist],$C298:$E298,AssessedValuation[Tif_NonTIF],$A$4))</f>
        <v>0</v>
      </c>
      <c r="Q298" s="8">
        <f>SUMPRODUCT(SUMIFS(AssessedValuation[100% Other],AssessedValuation[Dist],$C298:$E298,AssessedValuation[Tif_NonTIF],$A$4))</f>
        <v>0</v>
      </c>
      <c r="R298" s="8">
        <f>SUMPRODUCT(SUMIFS(AssessedValuation[100% Gross],AssessedValuation[Dist],$C298:$E298,AssessedValuation[Tif_NonTIF],$A$4))</f>
        <v>3892263</v>
      </c>
      <c r="S298" s="8">
        <f>SUMPRODUCT(SUMIFS(AssessedValuation[100% Military Exempt],AssessedValuation[Dist],$C298:$E298,AssessedValuation[Tif_NonTIF],$A$4))</f>
        <v>0</v>
      </c>
      <c r="T298" s="8">
        <f>SUMPRODUCT(SUMIFS(AssessedValuation[100% Net],AssessedValuation[Dist],$C298:$E298,AssessedValuation[Tif_NonTIF],$A$4))</f>
        <v>3892263</v>
      </c>
      <c r="U298" s="8">
        <f>SUMPRODUCT(SUMIFS(AssessedValuation[100% Gas &amp; Elec Utilities],AssessedValuation[Dist],$C298:$E298,AssessedValuation[Tif_NonTIF],$A$4))</f>
        <v>0</v>
      </c>
      <c r="V298" s="8">
        <f t="shared" si="4"/>
        <v>3892263</v>
      </c>
    </row>
    <row r="299" spans="1:22" x14ac:dyDescent="0.25">
      <c r="A299">
        <f>'Assessed Non-TIF_Combined'!A299</f>
        <v>2024</v>
      </c>
      <c r="B299" t="str">
        <f>'Assessed Non-TIF_Combined'!B299</f>
        <v>15</v>
      </c>
      <c r="C299" t="str">
        <f>'Assessed Non-TIF_Combined'!C299</f>
        <v>6759</v>
      </c>
      <c r="D299" t="str">
        <f>'Assessed Non-TIF_Combined'!D299</f>
        <v/>
      </c>
      <c r="E299" t="str">
        <f>'Assessed Non-TIF_Combined'!E299</f>
        <v/>
      </c>
      <c r="F299" t="str">
        <f>'Assessed Non-TIF_Combined'!F299</f>
        <v>6759</v>
      </c>
      <c r="G299" t="str">
        <f>'Assessed Non-TIF_Combined'!G299</f>
        <v>Wapello</v>
      </c>
      <c r="H299" s="8">
        <f>SUMPRODUCT(SUMIFS(AssessedValuation[100% Residential],AssessedValuation[Dist],$C299:$E299,AssessedValuation[Tif_NonTIF],$A$4))</f>
        <v>0</v>
      </c>
      <c r="I299" s="8">
        <f>SUMPRODUCT(SUMIFS(AssessedValuation[100% Ag Land],AssessedValuation[Dist],$C299:$E299,AssessedValuation[Tif_NonTIF],$A$4))</f>
        <v>0</v>
      </c>
      <c r="J299" s="8">
        <f>SUMPRODUCT(SUMIFS(AssessedValuation[100% Ag Building],AssessedValuation[Dist],$C299:$E299,AssessedValuation[Tif_NonTIF],$A$4))</f>
        <v>0</v>
      </c>
      <c r="K299" s="8">
        <f>SUMPRODUCT(SUMIFS(AssessedValuation[100% Commercial],AssessedValuation[Dist],$C299:$E299,AssessedValuation[Tif_NonTIF],$A$4))</f>
        <v>0</v>
      </c>
      <c r="L299" s="8">
        <f>SUMPRODUCT(SUMIFS(AssessedValuation[100% Industrial],AssessedValuation[Dist],$C299:$E299,AssessedValuation[Tif_NonTIF],$A$4))</f>
        <v>0</v>
      </c>
      <c r="M299" s="8">
        <f>SUMPRODUCT(SUMIFS(AssessedValuation[100% Reserved],AssessedValuation[Dist],$C299:$E299,AssessedValuation[Tif_NonTIF],$A$4))</f>
        <v>0</v>
      </c>
      <c r="N299" s="8">
        <f>SUMPRODUCT(SUMIFS(AssessedValuation[100% Reserved3],AssessedValuation[Dist],$C299,AssessedValuation[Tif_NonTIF],$A$4))</f>
        <v>0</v>
      </c>
      <c r="O299" s="8">
        <f>SUMPRODUCT(SUMIFS(AssessedValuation[100% Railroads],AssessedValuation[Dist],$C299:$E299,AssessedValuation[Tif_NonTIF],$A$4))</f>
        <v>0</v>
      </c>
      <c r="P299" s="8">
        <f>SUMPRODUCT(SUMIFS(AssessedValuation[100% Utilities],AssessedValuation[Dist],$C299:$E299,AssessedValuation[Tif_NonTIF],$A$4))</f>
        <v>0</v>
      </c>
      <c r="Q299" s="8">
        <f>SUMPRODUCT(SUMIFS(AssessedValuation[100% Other],AssessedValuation[Dist],$C299:$E299,AssessedValuation[Tif_NonTIF],$A$4))</f>
        <v>0</v>
      </c>
      <c r="R299" s="8">
        <f>SUMPRODUCT(SUMIFS(AssessedValuation[100% Gross],AssessedValuation[Dist],$C299:$E299,AssessedValuation[Tif_NonTIF],$A$4))</f>
        <v>0</v>
      </c>
      <c r="S299" s="8">
        <f>SUMPRODUCT(SUMIFS(AssessedValuation[100% Military Exempt],AssessedValuation[Dist],$C299:$E299,AssessedValuation[Tif_NonTIF],$A$4))</f>
        <v>0</v>
      </c>
      <c r="T299" s="8">
        <f>SUMPRODUCT(SUMIFS(AssessedValuation[100% Net],AssessedValuation[Dist],$C299:$E299,AssessedValuation[Tif_NonTIF],$A$4))</f>
        <v>0</v>
      </c>
      <c r="U299" s="8">
        <f>SUMPRODUCT(SUMIFS(AssessedValuation[100% Gas &amp; Elec Utilities],AssessedValuation[Dist],$C299:$E299,AssessedValuation[Tif_NonTIF],$A$4))</f>
        <v>0</v>
      </c>
      <c r="V299" s="8">
        <f t="shared" si="4"/>
        <v>0</v>
      </c>
    </row>
    <row r="300" spans="1:22" x14ac:dyDescent="0.25">
      <c r="A300">
        <f>'Assessed Non-TIF_Combined'!A300</f>
        <v>2024</v>
      </c>
      <c r="B300" t="str">
        <f>'Assessed Non-TIF_Combined'!B300</f>
        <v>07</v>
      </c>
      <c r="C300" t="str">
        <f>'Assessed Non-TIF_Combined'!C300</f>
        <v>6762</v>
      </c>
      <c r="D300" t="str">
        <f>'Assessed Non-TIF_Combined'!D300</f>
        <v/>
      </c>
      <c r="E300" t="str">
        <f>'Assessed Non-TIF_Combined'!E300</f>
        <v/>
      </c>
      <c r="F300" t="str">
        <f>'Assessed Non-TIF_Combined'!F300</f>
        <v>6762</v>
      </c>
      <c r="G300" t="str">
        <f>'Assessed Non-TIF_Combined'!G300</f>
        <v>Wapsie Valley</v>
      </c>
      <c r="H300" s="8">
        <f>SUMPRODUCT(SUMIFS(AssessedValuation[100% Residential],AssessedValuation[Dist],$C300:$E300,AssessedValuation[Tif_NonTIF],$A$4))</f>
        <v>3418729</v>
      </c>
      <c r="I300" s="8">
        <f>SUMPRODUCT(SUMIFS(AssessedValuation[100% Ag Land],AssessedValuation[Dist],$C300:$E300,AssessedValuation[Tif_NonTIF],$A$4))</f>
        <v>0</v>
      </c>
      <c r="J300" s="8">
        <f>SUMPRODUCT(SUMIFS(AssessedValuation[100% Ag Building],AssessedValuation[Dist],$C300:$E300,AssessedValuation[Tif_NonTIF],$A$4))</f>
        <v>0</v>
      </c>
      <c r="K300" s="8">
        <f>SUMPRODUCT(SUMIFS(AssessedValuation[100% Commercial],AssessedValuation[Dist],$C300:$E300,AssessedValuation[Tif_NonTIF],$A$4))</f>
        <v>510299</v>
      </c>
      <c r="L300" s="8">
        <f>SUMPRODUCT(SUMIFS(AssessedValuation[100% Industrial],AssessedValuation[Dist],$C300:$E300,AssessedValuation[Tif_NonTIF],$A$4))</f>
        <v>0</v>
      </c>
      <c r="M300" s="8">
        <f>SUMPRODUCT(SUMIFS(AssessedValuation[100% Reserved],AssessedValuation[Dist],$C300:$E300,AssessedValuation[Tif_NonTIF],$A$4))</f>
        <v>0</v>
      </c>
      <c r="N300" s="8">
        <f>SUMPRODUCT(SUMIFS(AssessedValuation[100% Reserved3],AssessedValuation[Dist],$C300,AssessedValuation[Tif_NonTIF],$A$4))</f>
        <v>0</v>
      </c>
      <c r="O300" s="8">
        <f>SUMPRODUCT(SUMIFS(AssessedValuation[100% Railroads],AssessedValuation[Dist],$C300:$E300,AssessedValuation[Tif_NonTIF],$A$4))</f>
        <v>0</v>
      </c>
      <c r="P300" s="8">
        <f>SUMPRODUCT(SUMIFS(AssessedValuation[100% Utilities],AssessedValuation[Dist],$C300:$E300,AssessedValuation[Tif_NonTIF],$A$4))</f>
        <v>0</v>
      </c>
      <c r="Q300" s="8">
        <f>SUMPRODUCT(SUMIFS(AssessedValuation[100% Other],AssessedValuation[Dist],$C300:$E300,AssessedValuation[Tif_NonTIF],$A$4))</f>
        <v>0</v>
      </c>
      <c r="R300" s="8">
        <f>SUMPRODUCT(SUMIFS(AssessedValuation[100% Gross],AssessedValuation[Dist],$C300:$E300,AssessedValuation[Tif_NonTIF],$A$4))</f>
        <v>3929028</v>
      </c>
      <c r="S300" s="8">
        <f>SUMPRODUCT(SUMIFS(AssessedValuation[100% Military Exempt],AssessedValuation[Dist],$C300:$E300,AssessedValuation[Tif_NonTIF],$A$4))</f>
        <v>0</v>
      </c>
      <c r="T300" s="8">
        <f>SUMPRODUCT(SUMIFS(AssessedValuation[100% Net],AssessedValuation[Dist],$C300:$E300,AssessedValuation[Tif_NonTIF],$A$4))</f>
        <v>3929028</v>
      </c>
      <c r="U300" s="8">
        <f>SUMPRODUCT(SUMIFS(AssessedValuation[100% Gas &amp; Elec Utilities],AssessedValuation[Dist],$C300:$E300,AssessedValuation[Tif_NonTIF],$A$4))</f>
        <v>0</v>
      </c>
      <c r="V300" s="8">
        <f t="shared" si="4"/>
        <v>3929028</v>
      </c>
    </row>
    <row r="301" spans="1:22" x14ac:dyDescent="0.25">
      <c r="A301">
        <f>'Assessed Non-TIF_Combined'!A301</f>
        <v>2024</v>
      </c>
      <c r="B301" t="str">
        <f>'Assessed Non-TIF_Combined'!B301</f>
        <v>10</v>
      </c>
      <c r="C301" t="str">
        <f>'Assessed Non-TIF_Combined'!C301</f>
        <v>6768</v>
      </c>
      <c r="D301" t="str">
        <f>'Assessed Non-TIF_Combined'!D301</f>
        <v/>
      </c>
      <c r="E301" t="str">
        <f>'Assessed Non-TIF_Combined'!E301</f>
        <v/>
      </c>
      <c r="F301" t="str">
        <f>'Assessed Non-TIF_Combined'!F301</f>
        <v>6768</v>
      </c>
      <c r="G301" t="str">
        <f>'Assessed Non-TIF_Combined'!G301</f>
        <v>Washington</v>
      </c>
      <c r="H301" s="8">
        <f>SUMPRODUCT(SUMIFS(AssessedValuation[100% Residential],AssessedValuation[Dist],$C301:$E301,AssessedValuation[Tif_NonTIF],$A$4))</f>
        <v>2653866</v>
      </c>
      <c r="I301" s="8">
        <f>SUMPRODUCT(SUMIFS(AssessedValuation[100% Ag Land],AssessedValuation[Dist],$C301:$E301,AssessedValuation[Tif_NonTIF],$A$4))</f>
        <v>0</v>
      </c>
      <c r="J301" s="8">
        <f>SUMPRODUCT(SUMIFS(AssessedValuation[100% Ag Building],AssessedValuation[Dist],$C301:$E301,AssessedValuation[Tif_NonTIF],$A$4))</f>
        <v>0</v>
      </c>
      <c r="K301" s="8">
        <f>SUMPRODUCT(SUMIFS(AssessedValuation[100% Commercial],AssessedValuation[Dist],$C301:$E301,AssessedValuation[Tif_NonTIF],$A$4))</f>
        <v>3029690</v>
      </c>
      <c r="L301" s="8">
        <f>SUMPRODUCT(SUMIFS(AssessedValuation[100% Industrial],AssessedValuation[Dist],$C301:$E301,AssessedValuation[Tif_NonTIF],$A$4))</f>
        <v>4615480</v>
      </c>
      <c r="M301" s="8">
        <f>SUMPRODUCT(SUMIFS(AssessedValuation[100% Reserved],AssessedValuation[Dist],$C301:$E301,AssessedValuation[Tif_NonTIF],$A$4))</f>
        <v>0</v>
      </c>
      <c r="N301" s="8">
        <f>SUMPRODUCT(SUMIFS(AssessedValuation[100% Reserved3],AssessedValuation[Dist],$C301,AssessedValuation[Tif_NonTIF],$A$4))</f>
        <v>0</v>
      </c>
      <c r="O301" s="8">
        <f>SUMPRODUCT(SUMIFS(AssessedValuation[100% Railroads],AssessedValuation[Dist],$C301:$E301,AssessedValuation[Tif_NonTIF],$A$4))</f>
        <v>0</v>
      </c>
      <c r="P301" s="8">
        <f>SUMPRODUCT(SUMIFS(AssessedValuation[100% Utilities],AssessedValuation[Dist],$C301:$E301,AssessedValuation[Tif_NonTIF],$A$4))</f>
        <v>0</v>
      </c>
      <c r="Q301" s="8">
        <f>SUMPRODUCT(SUMIFS(AssessedValuation[100% Other],AssessedValuation[Dist],$C301:$E301,AssessedValuation[Tif_NonTIF],$A$4))</f>
        <v>0</v>
      </c>
      <c r="R301" s="8">
        <f>SUMPRODUCT(SUMIFS(AssessedValuation[100% Gross],AssessedValuation[Dist],$C301:$E301,AssessedValuation[Tif_NonTIF],$A$4))</f>
        <v>10299036</v>
      </c>
      <c r="S301" s="8">
        <f>SUMPRODUCT(SUMIFS(AssessedValuation[100% Military Exempt],AssessedValuation[Dist],$C301:$E301,AssessedValuation[Tif_NonTIF],$A$4))</f>
        <v>3704</v>
      </c>
      <c r="T301" s="8">
        <f>SUMPRODUCT(SUMIFS(AssessedValuation[100% Net],AssessedValuation[Dist],$C301:$E301,AssessedValuation[Tif_NonTIF],$A$4))</f>
        <v>10295332</v>
      </c>
      <c r="U301" s="8">
        <f>SUMPRODUCT(SUMIFS(AssessedValuation[100% Gas &amp; Elec Utilities],AssessedValuation[Dist],$C301:$E301,AssessedValuation[Tif_NonTIF],$A$4))</f>
        <v>0</v>
      </c>
      <c r="V301" s="8">
        <f t="shared" si="4"/>
        <v>10295332</v>
      </c>
    </row>
    <row r="302" spans="1:22" x14ac:dyDescent="0.25">
      <c r="A302">
        <f>'Assessed Non-TIF_Combined'!A302</f>
        <v>2024</v>
      </c>
      <c r="B302" t="str">
        <f>'Assessed Non-TIF_Combined'!B302</f>
        <v>07</v>
      </c>
      <c r="C302" t="str">
        <f>'Assessed Non-TIF_Combined'!C302</f>
        <v>6795</v>
      </c>
      <c r="D302" t="str">
        <f>'Assessed Non-TIF_Combined'!D302</f>
        <v/>
      </c>
      <c r="E302" t="str">
        <f>'Assessed Non-TIF_Combined'!E302</f>
        <v/>
      </c>
      <c r="F302" t="str">
        <f>'Assessed Non-TIF_Combined'!F302</f>
        <v>6795</v>
      </c>
      <c r="G302" t="str">
        <f>'Assessed Non-TIF_Combined'!G302</f>
        <v>Waterloo</v>
      </c>
      <c r="H302" s="8">
        <f>SUMPRODUCT(SUMIFS(AssessedValuation[100% Residential],AssessedValuation[Dist],$C302:$E302,AssessedValuation[Tif_NonTIF],$A$4))</f>
        <v>74888312</v>
      </c>
      <c r="I302" s="8">
        <f>SUMPRODUCT(SUMIFS(AssessedValuation[100% Ag Land],AssessedValuation[Dist],$C302:$E302,AssessedValuation[Tif_NonTIF],$A$4))</f>
        <v>310977</v>
      </c>
      <c r="J302" s="8">
        <f>SUMPRODUCT(SUMIFS(AssessedValuation[100% Ag Building],AssessedValuation[Dist],$C302:$E302,AssessedValuation[Tif_NonTIF],$A$4))</f>
        <v>1493</v>
      </c>
      <c r="K302" s="8">
        <f>SUMPRODUCT(SUMIFS(AssessedValuation[100% Commercial],AssessedValuation[Dist],$C302:$E302,AssessedValuation[Tif_NonTIF],$A$4))</f>
        <v>271035611</v>
      </c>
      <c r="L302" s="8">
        <f>SUMPRODUCT(SUMIFS(AssessedValuation[100% Industrial],AssessedValuation[Dist],$C302:$E302,AssessedValuation[Tif_NonTIF],$A$4))</f>
        <v>73505593</v>
      </c>
      <c r="M302" s="8">
        <f>SUMPRODUCT(SUMIFS(AssessedValuation[100% Reserved],AssessedValuation[Dist],$C302:$E302,AssessedValuation[Tif_NonTIF],$A$4))</f>
        <v>0</v>
      </c>
      <c r="N302" s="8">
        <f>SUMPRODUCT(SUMIFS(AssessedValuation[100% Reserved3],AssessedValuation[Dist],$C302,AssessedValuation[Tif_NonTIF],$A$4))</f>
        <v>0</v>
      </c>
      <c r="O302" s="8">
        <f>SUMPRODUCT(SUMIFS(AssessedValuation[100% Railroads],AssessedValuation[Dist],$C302:$E302,AssessedValuation[Tif_NonTIF],$A$4))</f>
        <v>0</v>
      </c>
      <c r="P302" s="8">
        <f>SUMPRODUCT(SUMIFS(AssessedValuation[100% Utilities],AssessedValuation[Dist],$C302:$E302,AssessedValuation[Tif_NonTIF],$A$4))</f>
        <v>0</v>
      </c>
      <c r="Q302" s="8">
        <f>SUMPRODUCT(SUMIFS(AssessedValuation[100% Other],AssessedValuation[Dist],$C302:$E302,AssessedValuation[Tif_NonTIF],$A$4))</f>
        <v>0</v>
      </c>
      <c r="R302" s="8">
        <f>SUMPRODUCT(SUMIFS(AssessedValuation[100% Gross],AssessedValuation[Dist],$C302:$E302,AssessedValuation[Tif_NonTIF],$A$4))</f>
        <v>419741986</v>
      </c>
      <c r="S302" s="8">
        <f>SUMPRODUCT(SUMIFS(AssessedValuation[100% Military Exempt],AssessedValuation[Dist],$C302:$E302,AssessedValuation[Tif_NonTIF],$A$4))</f>
        <v>1852</v>
      </c>
      <c r="T302" s="8">
        <f>SUMPRODUCT(SUMIFS(AssessedValuation[100% Net],AssessedValuation[Dist],$C302:$E302,AssessedValuation[Tif_NonTIF],$A$4))</f>
        <v>419740134</v>
      </c>
      <c r="U302" s="8">
        <f>SUMPRODUCT(SUMIFS(AssessedValuation[100% Gas &amp; Elec Utilities],AssessedValuation[Dist],$C302:$E302,AssessedValuation[Tif_NonTIF],$A$4))</f>
        <v>0</v>
      </c>
      <c r="V302" s="8">
        <f t="shared" si="4"/>
        <v>419740134</v>
      </c>
    </row>
    <row r="303" spans="1:22" x14ac:dyDescent="0.25">
      <c r="A303">
        <f>'Assessed Non-TIF_Combined'!A303</f>
        <v>2024</v>
      </c>
      <c r="B303" t="str">
        <f>'Assessed Non-TIF_Combined'!B303</f>
        <v>11</v>
      </c>
      <c r="C303" t="str">
        <f>'Assessed Non-TIF_Combined'!C303</f>
        <v>6822</v>
      </c>
      <c r="D303" t="str">
        <f>'Assessed Non-TIF_Combined'!D303</f>
        <v/>
      </c>
      <c r="E303" t="str">
        <f>'Assessed Non-TIF_Combined'!E303</f>
        <v/>
      </c>
      <c r="F303" t="str">
        <f>'Assessed Non-TIF_Combined'!F303</f>
        <v>6822</v>
      </c>
      <c r="G303" t="str">
        <f>'Assessed Non-TIF_Combined'!G303</f>
        <v>Waukee</v>
      </c>
      <c r="H303" s="8">
        <f>SUMPRODUCT(SUMIFS(AssessedValuation[100% Residential],AssessedValuation[Dist],$C303:$E303,AssessedValuation[Tif_NonTIF],$A$4))</f>
        <v>352870620</v>
      </c>
      <c r="I303" s="8">
        <f>SUMPRODUCT(SUMIFS(AssessedValuation[100% Ag Land],AssessedValuation[Dist],$C303:$E303,AssessedValuation[Tif_NonTIF],$A$4))</f>
        <v>0</v>
      </c>
      <c r="J303" s="8">
        <f>SUMPRODUCT(SUMIFS(AssessedValuation[100% Ag Building],AssessedValuation[Dist],$C303:$E303,AssessedValuation[Tif_NonTIF],$A$4))</f>
        <v>0</v>
      </c>
      <c r="K303" s="8">
        <f>SUMPRODUCT(SUMIFS(AssessedValuation[100% Commercial],AssessedValuation[Dist],$C303:$E303,AssessedValuation[Tif_NonTIF],$A$4))</f>
        <v>820217543</v>
      </c>
      <c r="L303" s="8">
        <f>SUMPRODUCT(SUMIFS(AssessedValuation[100% Industrial],AssessedValuation[Dist],$C303:$E303,AssessedValuation[Tif_NonTIF],$A$4))</f>
        <v>6472112</v>
      </c>
      <c r="M303" s="8">
        <f>SUMPRODUCT(SUMIFS(AssessedValuation[100% Reserved],AssessedValuation[Dist],$C303:$E303,AssessedValuation[Tif_NonTIF],$A$4))</f>
        <v>0</v>
      </c>
      <c r="N303" s="8">
        <f>SUMPRODUCT(SUMIFS(AssessedValuation[100% Reserved3],AssessedValuation[Dist],$C303,AssessedValuation[Tif_NonTIF],$A$4))</f>
        <v>0</v>
      </c>
      <c r="O303" s="8">
        <f>SUMPRODUCT(SUMIFS(AssessedValuation[100% Railroads],AssessedValuation[Dist],$C303:$E303,AssessedValuation[Tif_NonTIF],$A$4))</f>
        <v>0</v>
      </c>
      <c r="P303" s="8">
        <f>SUMPRODUCT(SUMIFS(AssessedValuation[100% Utilities],AssessedValuation[Dist],$C303:$E303,AssessedValuation[Tif_NonTIF],$A$4))</f>
        <v>0</v>
      </c>
      <c r="Q303" s="8">
        <f>SUMPRODUCT(SUMIFS(AssessedValuation[100% Other],AssessedValuation[Dist],$C303:$E303,AssessedValuation[Tif_NonTIF],$A$4))</f>
        <v>0</v>
      </c>
      <c r="R303" s="8">
        <f>SUMPRODUCT(SUMIFS(AssessedValuation[100% Gross],AssessedValuation[Dist],$C303:$E303,AssessedValuation[Tif_NonTIF],$A$4))</f>
        <v>1179560275</v>
      </c>
      <c r="S303" s="8">
        <f>SUMPRODUCT(SUMIFS(AssessedValuation[100% Military Exempt],AssessedValuation[Dist],$C303:$E303,AssessedValuation[Tif_NonTIF],$A$4))</f>
        <v>12964</v>
      </c>
      <c r="T303" s="8">
        <f>SUMPRODUCT(SUMIFS(AssessedValuation[100% Net],AssessedValuation[Dist],$C303:$E303,AssessedValuation[Tif_NonTIF],$A$4))</f>
        <v>1179547311</v>
      </c>
      <c r="U303" s="8">
        <f>SUMPRODUCT(SUMIFS(AssessedValuation[100% Gas &amp; Elec Utilities],AssessedValuation[Dist],$C303:$E303,AssessedValuation[Tif_NonTIF],$A$4))</f>
        <v>0</v>
      </c>
      <c r="V303" s="8">
        <f t="shared" si="4"/>
        <v>1179547311</v>
      </c>
    </row>
    <row r="304" spans="1:22" x14ac:dyDescent="0.25">
      <c r="A304">
        <f>'Assessed Non-TIF_Combined'!A304</f>
        <v>2024</v>
      </c>
      <c r="B304" t="str">
        <f>'Assessed Non-TIF_Combined'!B304</f>
        <v>07</v>
      </c>
      <c r="C304" t="str">
        <f>'Assessed Non-TIF_Combined'!C304</f>
        <v>6840</v>
      </c>
      <c r="D304" t="str">
        <f>'Assessed Non-TIF_Combined'!D304</f>
        <v/>
      </c>
      <c r="E304" t="str">
        <f>'Assessed Non-TIF_Combined'!E304</f>
        <v/>
      </c>
      <c r="F304" t="str">
        <f>'Assessed Non-TIF_Combined'!F304</f>
        <v>6840</v>
      </c>
      <c r="G304" t="str">
        <f>'Assessed Non-TIF_Combined'!G304</f>
        <v>Waverly-Shell Rock</v>
      </c>
      <c r="H304" s="8">
        <f>SUMPRODUCT(SUMIFS(AssessedValuation[100% Residential],AssessedValuation[Dist],$C304:$E304,AssessedValuation[Tif_NonTIF],$A$4))</f>
        <v>15916820</v>
      </c>
      <c r="I304" s="8">
        <f>SUMPRODUCT(SUMIFS(AssessedValuation[100% Ag Land],AssessedValuation[Dist],$C304:$E304,AssessedValuation[Tif_NonTIF],$A$4))</f>
        <v>234063</v>
      </c>
      <c r="J304" s="8">
        <f>SUMPRODUCT(SUMIFS(AssessedValuation[100% Ag Building],AssessedValuation[Dist],$C304:$E304,AssessedValuation[Tif_NonTIF],$A$4))</f>
        <v>67678</v>
      </c>
      <c r="K304" s="8">
        <f>SUMPRODUCT(SUMIFS(AssessedValuation[100% Commercial],AssessedValuation[Dist],$C304:$E304,AssessedValuation[Tif_NonTIF],$A$4))</f>
        <v>58595120</v>
      </c>
      <c r="L304" s="8">
        <f>SUMPRODUCT(SUMIFS(AssessedValuation[100% Industrial],AssessedValuation[Dist],$C304:$E304,AssessedValuation[Tif_NonTIF],$A$4))</f>
        <v>46436816</v>
      </c>
      <c r="M304" s="8">
        <f>SUMPRODUCT(SUMIFS(AssessedValuation[100% Reserved],AssessedValuation[Dist],$C304:$E304,AssessedValuation[Tif_NonTIF],$A$4))</f>
        <v>0</v>
      </c>
      <c r="N304" s="8">
        <f>SUMPRODUCT(SUMIFS(AssessedValuation[100% Reserved3],AssessedValuation[Dist],$C304,AssessedValuation[Tif_NonTIF],$A$4))</f>
        <v>0</v>
      </c>
      <c r="O304" s="8">
        <f>SUMPRODUCT(SUMIFS(AssessedValuation[100% Railroads],AssessedValuation[Dist],$C304:$E304,AssessedValuation[Tif_NonTIF],$A$4))</f>
        <v>0</v>
      </c>
      <c r="P304" s="8">
        <f>SUMPRODUCT(SUMIFS(AssessedValuation[100% Utilities],AssessedValuation[Dist],$C304:$E304,AssessedValuation[Tif_NonTIF],$A$4))</f>
        <v>0</v>
      </c>
      <c r="Q304" s="8">
        <f>SUMPRODUCT(SUMIFS(AssessedValuation[100% Other],AssessedValuation[Dist],$C304:$E304,AssessedValuation[Tif_NonTIF],$A$4))</f>
        <v>0</v>
      </c>
      <c r="R304" s="8">
        <f>SUMPRODUCT(SUMIFS(AssessedValuation[100% Gross],AssessedValuation[Dist],$C304:$E304,AssessedValuation[Tif_NonTIF],$A$4))</f>
        <v>121250497</v>
      </c>
      <c r="S304" s="8">
        <f>SUMPRODUCT(SUMIFS(AssessedValuation[100% Military Exempt],AssessedValuation[Dist],$C304:$E304,AssessedValuation[Tif_NonTIF],$A$4))</f>
        <v>5556</v>
      </c>
      <c r="T304" s="8">
        <f>SUMPRODUCT(SUMIFS(AssessedValuation[100% Net],AssessedValuation[Dist],$C304:$E304,AssessedValuation[Tif_NonTIF],$A$4))</f>
        <v>121244941</v>
      </c>
      <c r="U304" s="8">
        <f>SUMPRODUCT(SUMIFS(AssessedValuation[100% Gas &amp; Elec Utilities],AssessedValuation[Dist],$C304:$E304,AssessedValuation[Tif_NonTIF],$A$4))</f>
        <v>0</v>
      </c>
      <c r="V304" s="8">
        <f t="shared" si="4"/>
        <v>121244941</v>
      </c>
    </row>
    <row r="305" spans="1:22" x14ac:dyDescent="0.25">
      <c r="A305">
        <f>'Assessed Non-TIF_Combined'!A305</f>
        <v>2024</v>
      </c>
      <c r="B305" t="str">
        <f>'Assessed Non-TIF_Combined'!B305</f>
        <v>15</v>
      </c>
      <c r="C305" t="str">
        <f>'Assessed Non-TIF_Combined'!C305</f>
        <v>6854</v>
      </c>
      <c r="D305" t="str">
        <f>'Assessed Non-TIF_Combined'!D305</f>
        <v/>
      </c>
      <c r="E305" t="str">
        <f>'Assessed Non-TIF_Combined'!E305</f>
        <v/>
      </c>
      <c r="F305" t="str">
        <f>'Assessed Non-TIF_Combined'!F305</f>
        <v>6854</v>
      </c>
      <c r="G305" t="str">
        <f>'Assessed Non-TIF_Combined'!G305</f>
        <v>Wayne</v>
      </c>
      <c r="H305" s="8">
        <f>SUMPRODUCT(SUMIFS(AssessedValuation[100% Residential],AssessedValuation[Dist],$C305:$E305,AssessedValuation[Tif_NonTIF],$A$4))</f>
        <v>0</v>
      </c>
      <c r="I305" s="8">
        <f>SUMPRODUCT(SUMIFS(AssessedValuation[100% Ag Land],AssessedValuation[Dist],$C305:$E305,AssessedValuation[Tif_NonTIF],$A$4))</f>
        <v>0</v>
      </c>
      <c r="J305" s="8">
        <f>SUMPRODUCT(SUMIFS(AssessedValuation[100% Ag Building],AssessedValuation[Dist],$C305:$E305,AssessedValuation[Tif_NonTIF],$A$4))</f>
        <v>0</v>
      </c>
      <c r="K305" s="8">
        <f>SUMPRODUCT(SUMIFS(AssessedValuation[100% Commercial],AssessedValuation[Dist],$C305:$E305,AssessedValuation[Tif_NonTIF],$A$4))</f>
        <v>0</v>
      </c>
      <c r="L305" s="8">
        <f>SUMPRODUCT(SUMIFS(AssessedValuation[100% Industrial],AssessedValuation[Dist],$C305:$E305,AssessedValuation[Tif_NonTIF],$A$4))</f>
        <v>0</v>
      </c>
      <c r="M305" s="8">
        <f>SUMPRODUCT(SUMIFS(AssessedValuation[100% Reserved],AssessedValuation[Dist],$C305:$E305,AssessedValuation[Tif_NonTIF],$A$4))</f>
        <v>0</v>
      </c>
      <c r="N305" s="8">
        <f>SUMPRODUCT(SUMIFS(AssessedValuation[100% Reserved3],AssessedValuation[Dist],$C305,AssessedValuation[Tif_NonTIF],$A$4))</f>
        <v>0</v>
      </c>
      <c r="O305" s="8">
        <f>SUMPRODUCT(SUMIFS(AssessedValuation[100% Railroads],AssessedValuation[Dist],$C305:$E305,AssessedValuation[Tif_NonTIF],$A$4))</f>
        <v>0</v>
      </c>
      <c r="P305" s="8">
        <f>SUMPRODUCT(SUMIFS(AssessedValuation[100% Utilities],AssessedValuation[Dist],$C305:$E305,AssessedValuation[Tif_NonTIF],$A$4))</f>
        <v>0</v>
      </c>
      <c r="Q305" s="8">
        <f>SUMPRODUCT(SUMIFS(AssessedValuation[100% Other],AssessedValuation[Dist],$C305:$E305,AssessedValuation[Tif_NonTIF],$A$4))</f>
        <v>0</v>
      </c>
      <c r="R305" s="8">
        <f>SUMPRODUCT(SUMIFS(AssessedValuation[100% Gross],AssessedValuation[Dist],$C305:$E305,AssessedValuation[Tif_NonTIF],$A$4))</f>
        <v>0</v>
      </c>
      <c r="S305" s="8">
        <f>SUMPRODUCT(SUMIFS(AssessedValuation[100% Military Exempt],AssessedValuation[Dist],$C305:$E305,AssessedValuation[Tif_NonTIF],$A$4))</f>
        <v>0</v>
      </c>
      <c r="T305" s="8">
        <f>SUMPRODUCT(SUMIFS(AssessedValuation[100% Net],AssessedValuation[Dist],$C305:$E305,AssessedValuation[Tif_NonTIF],$A$4))</f>
        <v>0</v>
      </c>
      <c r="U305" s="8">
        <f>SUMPRODUCT(SUMIFS(AssessedValuation[100% Gas &amp; Elec Utilities],AssessedValuation[Dist],$C305:$E305,AssessedValuation[Tif_NonTIF],$A$4))</f>
        <v>0</v>
      </c>
      <c r="V305" s="8">
        <f t="shared" si="4"/>
        <v>0</v>
      </c>
    </row>
    <row r="306" spans="1:22" x14ac:dyDescent="0.25">
      <c r="A306">
        <f>'Assessed Non-TIF_Combined'!A306</f>
        <v>2024</v>
      </c>
      <c r="B306" t="str">
        <f>'Assessed Non-TIF_Combined'!B306</f>
        <v>05</v>
      </c>
      <c r="C306" t="str">
        <f>'Assessed Non-TIF_Combined'!C306</f>
        <v>6867</v>
      </c>
      <c r="D306" t="str">
        <f>'Assessed Non-TIF_Combined'!D306</f>
        <v>4775</v>
      </c>
      <c r="E306" t="str">
        <f>'Assessed Non-TIF_Combined'!E306</f>
        <v/>
      </c>
      <c r="F306" t="str">
        <f>'Assessed Non-TIF_Combined'!F306</f>
        <v>6867</v>
      </c>
      <c r="G306" t="str">
        <f>'Assessed Non-TIF_Combined'!G306</f>
        <v>Webster City</v>
      </c>
      <c r="H306" s="8">
        <f>SUMPRODUCT(SUMIFS(AssessedValuation[100% Residential],AssessedValuation[Dist],$C306:$E306,AssessedValuation[Tif_NonTIF],$A$4))</f>
        <v>4305684</v>
      </c>
      <c r="I306" s="8">
        <f>SUMPRODUCT(SUMIFS(AssessedValuation[100% Ag Land],AssessedValuation[Dist],$C306:$E306,AssessedValuation[Tif_NonTIF],$A$4))</f>
        <v>0</v>
      </c>
      <c r="J306" s="8">
        <f>SUMPRODUCT(SUMIFS(AssessedValuation[100% Ag Building],AssessedValuation[Dist],$C306:$E306,AssessedValuation[Tif_NonTIF],$A$4))</f>
        <v>0</v>
      </c>
      <c r="K306" s="8">
        <f>SUMPRODUCT(SUMIFS(AssessedValuation[100% Commercial],AssessedValuation[Dist],$C306:$E306,AssessedValuation[Tif_NonTIF],$A$4))</f>
        <v>5054581</v>
      </c>
      <c r="L306" s="8">
        <f>SUMPRODUCT(SUMIFS(AssessedValuation[100% Industrial],AssessedValuation[Dist],$C306:$E306,AssessedValuation[Tif_NonTIF],$A$4))</f>
        <v>6190136</v>
      </c>
      <c r="M306" s="8">
        <f>SUMPRODUCT(SUMIFS(AssessedValuation[100% Reserved],AssessedValuation[Dist],$C306:$E306,AssessedValuation[Tif_NonTIF],$A$4))</f>
        <v>0</v>
      </c>
      <c r="N306" s="8">
        <f>SUMPRODUCT(SUMIFS(AssessedValuation[100% Reserved3],AssessedValuation[Dist],$C306,AssessedValuation[Tif_NonTIF],$A$4))</f>
        <v>0</v>
      </c>
      <c r="O306" s="8">
        <f>SUMPRODUCT(SUMIFS(AssessedValuation[100% Railroads],AssessedValuation[Dist],$C306:$E306,AssessedValuation[Tif_NonTIF],$A$4))</f>
        <v>0</v>
      </c>
      <c r="P306" s="8">
        <f>SUMPRODUCT(SUMIFS(AssessedValuation[100% Utilities],AssessedValuation[Dist],$C306:$E306,AssessedValuation[Tif_NonTIF],$A$4))</f>
        <v>0</v>
      </c>
      <c r="Q306" s="8">
        <f>SUMPRODUCT(SUMIFS(AssessedValuation[100% Other],AssessedValuation[Dist],$C306:$E306,AssessedValuation[Tif_NonTIF],$A$4))</f>
        <v>0</v>
      </c>
      <c r="R306" s="8">
        <f>SUMPRODUCT(SUMIFS(AssessedValuation[100% Gross],AssessedValuation[Dist],$C306:$E306,AssessedValuation[Tif_NonTIF],$A$4))</f>
        <v>15550401</v>
      </c>
      <c r="S306" s="8">
        <f>SUMPRODUCT(SUMIFS(AssessedValuation[100% Military Exempt],AssessedValuation[Dist],$C306:$E306,AssessedValuation[Tif_NonTIF],$A$4))</f>
        <v>0</v>
      </c>
      <c r="T306" s="8">
        <f>SUMPRODUCT(SUMIFS(AssessedValuation[100% Net],AssessedValuation[Dist],$C306:$E306,AssessedValuation[Tif_NonTIF],$A$4))</f>
        <v>15550401</v>
      </c>
      <c r="U306" s="8">
        <f>SUMPRODUCT(SUMIFS(AssessedValuation[100% Gas &amp; Elec Utilities],AssessedValuation[Dist],$C306:$E306,AssessedValuation[Tif_NonTIF],$A$4))</f>
        <v>0</v>
      </c>
      <c r="V306" s="8">
        <f t="shared" si="4"/>
        <v>15550401</v>
      </c>
    </row>
    <row r="307" spans="1:22" x14ac:dyDescent="0.25">
      <c r="A307">
        <f>'Assessed Non-TIF_Combined'!A307</f>
        <v>2024</v>
      </c>
      <c r="B307" t="str">
        <f>'Assessed Non-TIF_Combined'!B307</f>
        <v>05</v>
      </c>
      <c r="C307" t="str">
        <f>'Assessed Non-TIF_Combined'!C307</f>
        <v>6921</v>
      </c>
      <c r="D307" t="str">
        <f>'Assessed Non-TIF_Combined'!D307</f>
        <v/>
      </c>
      <c r="E307" t="str">
        <f>'Assessed Non-TIF_Combined'!E307</f>
        <v/>
      </c>
      <c r="F307" t="str">
        <f>'Assessed Non-TIF_Combined'!F307</f>
        <v>6921</v>
      </c>
      <c r="G307" t="str">
        <f>'Assessed Non-TIF_Combined'!G307</f>
        <v>West Bend-Mallard</v>
      </c>
      <c r="H307" s="8">
        <f>SUMPRODUCT(SUMIFS(AssessedValuation[100% Residential],AssessedValuation[Dist],$C307:$E307,AssessedValuation[Tif_NonTIF],$A$4))</f>
        <v>1773901</v>
      </c>
      <c r="I307" s="8">
        <f>SUMPRODUCT(SUMIFS(AssessedValuation[100% Ag Land],AssessedValuation[Dist],$C307:$E307,AssessedValuation[Tif_NonTIF],$A$4))</f>
        <v>8342</v>
      </c>
      <c r="J307" s="8">
        <f>SUMPRODUCT(SUMIFS(AssessedValuation[100% Ag Building],AssessedValuation[Dist],$C307:$E307,AssessedValuation[Tif_NonTIF],$A$4))</f>
        <v>0</v>
      </c>
      <c r="K307" s="8">
        <f>SUMPRODUCT(SUMIFS(AssessedValuation[100% Commercial],AssessedValuation[Dist],$C307:$E307,AssessedValuation[Tif_NonTIF],$A$4))</f>
        <v>2042692</v>
      </c>
      <c r="L307" s="8">
        <f>SUMPRODUCT(SUMIFS(AssessedValuation[100% Industrial],AssessedValuation[Dist],$C307:$E307,AssessedValuation[Tif_NonTIF],$A$4))</f>
        <v>0</v>
      </c>
      <c r="M307" s="8">
        <f>SUMPRODUCT(SUMIFS(AssessedValuation[100% Reserved],AssessedValuation[Dist],$C307:$E307,AssessedValuation[Tif_NonTIF],$A$4))</f>
        <v>0</v>
      </c>
      <c r="N307" s="8">
        <f>SUMPRODUCT(SUMIFS(AssessedValuation[100% Reserved3],AssessedValuation[Dist],$C307,AssessedValuation[Tif_NonTIF],$A$4))</f>
        <v>0</v>
      </c>
      <c r="O307" s="8">
        <f>SUMPRODUCT(SUMIFS(AssessedValuation[100% Railroads],AssessedValuation[Dist],$C307:$E307,AssessedValuation[Tif_NonTIF],$A$4))</f>
        <v>0</v>
      </c>
      <c r="P307" s="8">
        <f>SUMPRODUCT(SUMIFS(AssessedValuation[100% Utilities],AssessedValuation[Dist],$C307:$E307,AssessedValuation[Tif_NonTIF],$A$4))</f>
        <v>0</v>
      </c>
      <c r="Q307" s="8">
        <f>SUMPRODUCT(SUMIFS(AssessedValuation[100% Other],AssessedValuation[Dist],$C307:$E307,AssessedValuation[Tif_NonTIF],$A$4))</f>
        <v>0</v>
      </c>
      <c r="R307" s="8">
        <f>SUMPRODUCT(SUMIFS(AssessedValuation[100% Gross],AssessedValuation[Dist],$C307:$E307,AssessedValuation[Tif_NonTIF],$A$4))</f>
        <v>3824935</v>
      </c>
      <c r="S307" s="8">
        <f>SUMPRODUCT(SUMIFS(AssessedValuation[100% Military Exempt],AssessedValuation[Dist],$C307:$E307,AssessedValuation[Tif_NonTIF],$A$4))</f>
        <v>0</v>
      </c>
      <c r="T307" s="8">
        <f>SUMPRODUCT(SUMIFS(AssessedValuation[100% Net],AssessedValuation[Dist],$C307:$E307,AssessedValuation[Tif_NonTIF],$A$4))</f>
        <v>3824935</v>
      </c>
      <c r="U307" s="8">
        <f>SUMPRODUCT(SUMIFS(AssessedValuation[100% Gas &amp; Elec Utilities],AssessedValuation[Dist],$C307:$E307,AssessedValuation[Tif_NonTIF],$A$4))</f>
        <v>0</v>
      </c>
      <c r="V307" s="8">
        <f t="shared" si="4"/>
        <v>3824935</v>
      </c>
    </row>
    <row r="308" spans="1:22" x14ac:dyDescent="0.25">
      <c r="A308">
        <f>'Assessed Non-TIF_Combined'!A308</f>
        <v>2024</v>
      </c>
      <c r="B308" t="str">
        <f>'Assessed Non-TIF_Combined'!B308</f>
        <v>10</v>
      </c>
      <c r="C308" t="str">
        <f>'Assessed Non-TIF_Combined'!C308</f>
        <v>6930</v>
      </c>
      <c r="D308" t="str">
        <f>'Assessed Non-TIF_Combined'!D308</f>
        <v/>
      </c>
      <c r="E308" t="str">
        <f>'Assessed Non-TIF_Combined'!E308</f>
        <v/>
      </c>
      <c r="F308" t="str">
        <f>'Assessed Non-TIF_Combined'!F308</f>
        <v>6930</v>
      </c>
      <c r="G308" t="str">
        <f>'Assessed Non-TIF_Combined'!G308</f>
        <v>West Branch</v>
      </c>
      <c r="H308" s="8">
        <f>SUMPRODUCT(SUMIFS(AssessedValuation[100% Residential],AssessedValuation[Dist],$C308:$E308,AssessedValuation[Tif_NonTIF],$A$4))</f>
        <v>19050618</v>
      </c>
      <c r="I308" s="8">
        <f>SUMPRODUCT(SUMIFS(AssessedValuation[100% Ag Land],AssessedValuation[Dist],$C308:$E308,AssessedValuation[Tif_NonTIF],$A$4))</f>
        <v>0</v>
      </c>
      <c r="J308" s="8">
        <f>SUMPRODUCT(SUMIFS(AssessedValuation[100% Ag Building],AssessedValuation[Dist],$C308:$E308,AssessedValuation[Tif_NonTIF],$A$4))</f>
        <v>0</v>
      </c>
      <c r="K308" s="8">
        <f>SUMPRODUCT(SUMIFS(AssessedValuation[100% Commercial],AssessedValuation[Dist],$C308:$E308,AssessedValuation[Tif_NonTIF],$A$4))</f>
        <v>19432780</v>
      </c>
      <c r="L308" s="8">
        <f>SUMPRODUCT(SUMIFS(AssessedValuation[100% Industrial],AssessedValuation[Dist],$C308:$E308,AssessedValuation[Tif_NonTIF],$A$4))</f>
        <v>0</v>
      </c>
      <c r="M308" s="8">
        <f>SUMPRODUCT(SUMIFS(AssessedValuation[100% Reserved],AssessedValuation[Dist],$C308:$E308,AssessedValuation[Tif_NonTIF],$A$4))</f>
        <v>0</v>
      </c>
      <c r="N308" s="8">
        <f>SUMPRODUCT(SUMIFS(AssessedValuation[100% Reserved3],AssessedValuation[Dist],$C308,AssessedValuation[Tif_NonTIF],$A$4))</f>
        <v>0</v>
      </c>
      <c r="O308" s="8">
        <f>SUMPRODUCT(SUMIFS(AssessedValuation[100% Railroads],AssessedValuation[Dist],$C308:$E308,AssessedValuation[Tif_NonTIF],$A$4))</f>
        <v>0</v>
      </c>
      <c r="P308" s="8">
        <f>SUMPRODUCT(SUMIFS(AssessedValuation[100% Utilities],AssessedValuation[Dist],$C308:$E308,AssessedValuation[Tif_NonTIF],$A$4))</f>
        <v>0</v>
      </c>
      <c r="Q308" s="8">
        <f>SUMPRODUCT(SUMIFS(AssessedValuation[100% Other],AssessedValuation[Dist],$C308:$E308,AssessedValuation[Tif_NonTIF],$A$4))</f>
        <v>0</v>
      </c>
      <c r="R308" s="8">
        <f>SUMPRODUCT(SUMIFS(AssessedValuation[100% Gross],AssessedValuation[Dist],$C308:$E308,AssessedValuation[Tif_NonTIF],$A$4))</f>
        <v>38483398</v>
      </c>
      <c r="S308" s="8">
        <f>SUMPRODUCT(SUMIFS(AssessedValuation[100% Military Exempt],AssessedValuation[Dist],$C308:$E308,AssessedValuation[Tif_NonTIF],$A$4))</f>
        <v>0</v>
      </c>
      <c r="T308" s="8">
        <f>SUMPRODUCT(SUMIFS(AssessedValuation[100% Net],AssessedValuation[Dist],$C308:$E308,AssessedValuation[Tif_NonTIF],$A$4))</f>
        <v>38483398</v>
      </c>
      <c r="U308" s="8">
        <f>SUMPRODUCT(SUMIFS(AssessedValuation[100% Gas &amp; Elec Utilities],AssessedValuation[Dist],$C308:$E308,AssessedValuation[Tif_NonTIF],$A$4))</f>
        <v>0</v>
      </c>
      <c r="V308" s="8">
        <f t="shared" si="4"/>
        <v>38483398</v>
      </c>
    </row>
    <row r="309" spans="1:22" x14ac:dyDescent="0.25">
      <c r="A309">
        <f>'Assessed Non-TIF_Combined'!A309</f>
        <v>2024</v>
      </c>
      <c r="B309" t="str">
        <f>'Assessed Non-TIF_Combined'!B309</f>
        <v>15</v>
      </c>
      <c r="C309" t="str">
        <f>'Assessed Non-TIF_Combined'!C309</f>
        <v>6937</v>
      </c>
      <c r="D309" t="str">
        <f>'Assessed Non-TIF_Combined'!D309</f>
        <v/>
      </c>
      <c r="E309" t="str">
        <f>'Assessed Non-TIF_Combined'!E309</f>
        <v/>
      </c>
      <c r="F309" t="str">
        <f>'Assessed Non-TIF_Combined'!F309</f>
        <v>6937</v>
      </c>
      <c r="G309" t="str">
        <f>'Assessed Non-TIF_Combined'!G309</f>
        <v>West Burlington</v>
      </c>
      <c r="H309" s="8">
        <f>SUMPRODUCT(SUMIFS(AssessedValuation[100% Residential],AssessedValuation[Dist],$C309:$E309,AssessedValuation[Tif_NonTIF],$A$4))</f>
        <v>7788354</v>
      </c>
      <c r="I309" s="8">
        <f>SUMPRODUCT(SUMIFS(AssessedValuation[100% Ag Land],AssessedValuation[Dist],$C309:$E309,AssessedValuation[Tif_NonTIF],$A$4))</f>
        <v>11469</v>
      </c>
      <c r="J309" s="8">
        <f>SUMPRODUCT(SUMIFS(AssessedValuation[100% Ag Building],AssessedValuation[Dist],$C309:$E309,AssessedValuation[Tif_NonTIF],$A$4))</f>
        <v>845</v>
      </c>
      <c r="K309" s="8">
        <f>SUMPRODUCT(SUMIFS(AssessedValuation[100% Commercial],AssessedValuation[Dist],$C309:$E309,AssessedValuation[Tif_NonTIF],$A$4))</f>
        <v>5184998</v>
      </c>
      <c r="L309" s="8">
        <f>SUMPRODUCT(SUMIFS(AssessedValuation[100% Industrial],AssessedValuation[Dist],$C309:$E309,AssessedValuation[Tif_NonTIF],$A$4))</f>
        <v>193072</v>
      </c>
      <c r="M309" s="8">
        <f>SUMPRODUCT(SUMIFS(AssessedValuation[100% Reserved],AssessedValuation[Dist],$C309:$E309,AssessedValuation[Tif_NonTIF],$A$4))</f>
        <v>0</v>
      </c>
      <c r="N309" s="8">
        <f>SUMPRODUCT(SUMIFS(AssessedValuation[100% Reserved3],AssessedValuation[Dist],$C309,AssessedValuation[Tif_NonTIF],$A$4))</f>
        <v>0</v>
      </c>
      <c r="O309" s="8">
        <f>SUMPRODUCT(SUMIFS(AssessedValuation[100% Railroads],AssessedValuation[Dist],$C309:$E309,AssessedValuation[Tif_NonTIF],$A$4))</f>
        <v>0</v>
      </c>
      <c r="P309" s="8">
        <f>SUMPRODUCT(SUMIFS(AssessedValuation[100% Utilities],AssessedValuation[Dist],$C309:$E309,AssessedValuation[Tif_NonTIF],$A$4))</f>
        <v>0</v>
      </c>
      <c r="Q309" s="8">
        <f>SUMPRODUCT(SUMIFS(AssessedValuation[100% Other],AssessedValuation[Dist],$C309:$E309,AssessedValuation[Tif_NonTIF],$A$4))</f>
        <v>0</v>
      </c>
      <c r="R309" s="8">
        <f>SUMPRODUCT(SUMIFS(AssessedValuation[100% Gross],AssessedValuation[Dist],$C309:$E309,AssessedValuation[Tif_NonTIF],$A$4))</f>
        <v>13178738</v>
      </c>
      <c r="S309" s="8">
        <f>SUMPRODUCT(SUMIFS(AssessedValuation[100% Military Exempt],AssessedValuation[Dist],$C309:$E309,AssessedValuation[Tif_NonTIF],$A$4))</f>
        <v>0</v>
      </c>
      <c r="T309" s="8">
        <f>SUMPRODUCT(SUMIFS(AssessedValuation[100% Net],AssessedValuation[Dist],$C309:$E309,AssessedValuation[Tif_NonTIF],$A$4))</f>
        <v>13178738</v>
      </c>
      <c r="U309" s="8">
        <f>SUMPRODUCT(SUMIFS(AssessedValuation[100% Gas &amp; Elec Utilities],AssessedValuation[Dist],$C309:$E309,AssessedValuation[Tif_NonTIF],$A$4))</f>
        <v>0</v>
      </c>
      <c r="V309" s="8">
        <f t="shared" si="4"/>
        <v>13178738</v>
      </c>
    </row>
    <row r="310" spans="1:22" x14ac:dyDescent="0.25">
      <c r="A310">
        <f>'Assessed Non-TIF_Combined'!A310</f>
        <v>2024</v>
      </c>
      <c r="B310" t="str">
        <f>'Assessed Non-TIF_Combined'!B310</f>
        <v>01</v>
      </c>
      <c r="C310" t="str">
        <f>'Assessed Non-TIF_Combined'!C310</f>
        <v>6943</v>
      </c>
      <c r="D310" t="str">
        <f>'Assessed Non-TIF_Combined'!D310</f>
        <v/>
      </c>
      <c r="E310" t="str">
        <f>'Assessed Non-TIF_Combined'!E310</f>
        <v/>
      </c>
      <c r="F310" t="str">
        <f>'Assessed Non-TIF_Combined'!F310</f>
        <v>6943</v>
      </c>
      <c r="G310" t="str">
        <f>'Assessed Non-TIF_Combined'!G310</f>
        <v>West Central</v>
      </c>
      <c r="H310" s="8">
        <f>SUMPRODUCT(SUMIFS(AssessedValuation[100% Residential],AssessedValuation[Dist],$C310:$E310,AssessedValuation[Tif_NonTIF],$A$4))</f>
        <v>0</v>
      </c>
      <c r="I310" s="8">
        <f>SUMPRODUCT(SUMIFS(AssessedValuation[100% Ag Land],AssessedValuation[Dist],$C310:$E310,AssessedValuation[Tif_NonTIF],$A$4))</f>
        <v>0</v>
      </c>
      <c r="J310" s="8">
        <f>SUMPRODUCT(SUMIFS(AssessedValuation[100% Ag Building],AssessedValuation[Dist],$C310:$E310,AssessedValuation[Tif_NonTIF],$A$4))</f>
        <v>0</v>
      </c>
      <c r="K310" s="8">
        <f>SUMPRODUCT(SUMIFS(AssessedValuation[100% Commercial],AssessedValuation[Dist],$C310:$E310,AssessedValuation[Tif_NonTIF],$A$4))</f>
        <v>1774790</v>
      </c>
      <c r="L310" s="8">
        <f>SUMPRODUCT(SUMIFS(AssessedValuation[100% Industrial],AssessedValuation[Dist],$C310:$E310,AssessedValuation[Tif_NonTIF],$A$4))</f>
        <v>0</v>
      </c>
      <c r="M310" s="8">
        <f>SUMPRODUCT(SUMIFS(AssessedValuation[100% Reserved],AssessedValuation[Dist],$C310:$E310,AssessedValuation[Tif_NonTIF],$A$4))</f>
        <v>0</v>
      </c>
      <c r="N310" s="8">
        <f>SUMPRODUCT(SUMIFS(AssessedValuation[100% Reserved3],AssessedValuation[Dist],$C310,AssessedValuation[Tif_NonTIF],$A$4))</f>
        <v>0</v>
      </c>
      <c r="O310" s="8">
        <f>SUMPRODUCT(SUMIFS(AssessedValuation[100% Railroads],AssessedValuation[Dist],$C310:$E310,AssessedValuation[Tif_NonTIF],$A$4))</f>
        <v>0</v>
      </c>
      <c r="P310" s="8">
        <f>SUMPRODUCT(SUMIFS(AssessedValuation[100% Utilities],AssessedValuation[Dist],$C310:$E310,AssessedValuation[Tif_NonTIF],$A$4))</f>
        <v>0</v>
      </c>
      <c r="Q310" s="8">
        <f>SUMPRODUCT(SUMIFS(AssessedValuation[100% Other],AssessedValuation[Dist],$C310:$E310,AssessedValuation[Tif_NonTIF],$A$4))</f>
        <v>0</v>
      </c>
      <c r="R310" s="8">
        <f>SUMPRODUCT(SUMIFS(AssessedValuation[100% Gross],AssessedValuation[Dist],$C310:$E310,AssessedValuation[Tif_NonTIF],$A$4))</f>
        <v>1774790</v>
      </c>
      <c r="S310" s="8">
        <f>SUMPRODUCT(SUMIFS(AssessedValuation[100% Military Exempt],AssessedValuation[Dist],$C310:$E310,AssessedValuation[Tif_NonTIF],$A$4))</f>
        <v>0</v>
      </c>
      <c r="T310" s="8">
        <f>SUMPRODUCT(SUMIFS(AssessedValuation[100% Net],AssessedValuation[Dist],$C310:$E310,AssessedValuation[Tif_NonTIF],$A$4))</f>
        <v>1774790</v>
      </c>
      <c r="U310" s="8">
        <f>SUMPRODUCT(SUMIFS(AssessedValuation[100% Gas &amp; Elec Utilities],AssessedValuation[Dist],$C310:$E310,AssessedValuation[Tif_NonTIF],$A$4))</f>
        <v>0</v>
      </c>
      <c r="V310" s="8">
        <f t="shared" si="4"/>
        <v>1774790</v>
      </c>
    </row>
    <row r="311" spans="1:22" x14ac:dyDescent="0.25">
      <c r="A311">
        <f>'Assessed Non-TIF_Combined'!A311</f>
        <v>2024</v>
      </c>
      <c r="B311" t="str">
        <f>'Assessed Non-TIF_Combined'!B311</f>
        <v>11</v>
      </c>
      <c r="C311" t="str">
        <f>'Assessed Non-TIF_Combined'!C311</f>
        <v>6264</v>
      </c>
      <c r="D311" t="str">
        <f>'Assessed Non-TIF_Combined'!D311</f>
        <v/>
      </c>
      <c r="E311" t="str">
        <f>'Assessed Non-TIF_Combined'!E311</f>
        <v/>
      </c>
      <c r="F311" t="str">
        <f>'Assessed Non-TIF_Combined'!F311</f>
        <v>6264</v>
      </c>
      <c r="G311" t="str">
        <f>'Assessed Non-TIF_Combined'!G311</f>
        <v>West Central Valley</v>
      </c>
      <c r="H311" s="8">
        <f>SUMPRODUCT(SUMIFS(AssessedValuation[100% Residential],AssessedValuation[Dist],$C311:$E311,AssessedValuation[Tif_NonTIF],$A$4))</f>
        <v>52645771</v>
      </c>
      <c r="I311" s="8">
        <f>SUMPRODUCT(SUMIFS(AssessedValuation[100% Ag Land],AssessedValuation[Dist],$C311:$E311,AssessedValuation[Tif_NonTIF],$A$4))</f>
        <v>311061</v>
      </c>
      <c r="J311" s="8">
        <f>SUMPRODUCT(SUMIFS(AssessedValuation[100% Ag Building],AssessedValuation[Dist],$C311:$E311,AssessedValuation[Tif_NonTIF],$A$4))</f>
        <v>7906</v>
      </c>
      <c r="K311" s="8">
        <f>SUMPRODUCT(SUMIFS(AssessedValuation[100% Commercial],AssessedValuation[Dist],$C311:$E311,AssessedValuation[Tif_NonTIF],$A$4))</f>
        <v>26038496</v>
      </c>
      <c r="L311" s="8">
        <f>SUMPRODUCT(SUMIFS(AssessedValuation[100% Industrial],AssessedValuation[Dist],$C311:$E311,AssessedValuation[Tif_NonTIF],$A$4))</f>
        <v>36853522</v>
      </c>
      <c r="M311" s="8">
        <f>SUMPRODUCT(SUMIFS(AssessedValuation[100% Reserved],AssessedValuation[Dist],$C311:$E311,AssessedValuation[Tif_NonTIF],$A$4))</f>
        <v>0</v>
      </c>
      <c r="N311" s="8">
        <f>SUMPRODUCT(SUMIFS(AssessedValuation[100% Reserved3],AssessedValuation[Dist],$C311,AssessedValuation[Tif_NonTIF],$A$4))</f>
        <v>0</v>
      </c>
      <c r="O311" s="8">
        <f>SUMPRODUCT(SUMIFS(AssessedValuation[100% Railroads],AssessedValuation[Dist],$C311:$E311,AssessedValuation[Tif_NonTIF],$A$4))</f>
        <v>0</v>
      </c>
      <c r="P311" s="8">
        <f>SUMPRODUCT(SUMIFS(AssessedValuation[100% Utilities],AssessedValuation[Dist],$C311:$E311,AssessedValuation[Tif_NonTIF],$A$4))</f>
        <v>0</v>
      </c>
      <c r="Q311" s="8">
        <f>SUMPRODUCT(SUMIFS(AssessedValuation[100% Other],AssessedValuation[Dist],$C311:$E311,AssessedValuation[Tif_NonTIF],$A$4))</f>
        <v>0</v>
      </c>
      <c r="R311" s="8">
        <f>SUMPRODUCT(SUMIFS(AssessedValuation[100% Gross],AssessedValuation[Dist],$C311:$E311,AssessedValuation[Tif_NonTIF],$A$4))</f>
        <v>115856756</v>
      </c>
      <c r="S311" s="8">
        <f>SUMPRODUCT(SUMIFS(AssessedValuation[100% Military Exempt],AssessedValuation[Dist],$C311:$E311,AssessedValuation[Tif_NonTIF],$A$4))</f>
        <v>0</v>
      </c>
      <c r="T311" s="8">
        <f>SUMPRODUCT(SUMIFS(AssessedValuation[100% Net],AssessedValuation[Dist],$C311:$E311,AssessedValuation[Tif_NonTIF],$A$4))</f>
        <v>115856756</v>
      </c>
      <c r="U311" s="8">
        <f>SUMPRODUCT(SUMIFS(AssessedValuation[100% Gas &amp; Elec Utilities],AssessedValuation[Dist],$C311:$E311,AssessedValuation[Tif_NonTIF],$A$4))</f>
        <v>0</v>
      </c>
      <c r="V311" s="8">
        <f t="shared" si="4"/>
        <v>115856756</v>
      </c>
    </row>
    <row r="312" spans="1:22" x14ac:dyDescent="0.25">
      <c r="A312">
        <f>'Assessed Non-TIF_Combined'!A312</f>
        <v>2024</v>
      </c>
      <c r="B312" t="str">
        <f>'Assessed Non-TIF_Combined'!B312</f>
        <v>01</v>
      </c>
      <c r="C312" t="str">
        <f>'Assessed Non-TIF_Combined'!C312</f>
        <v>6950</v>
      </c>
      <c r="D312" t="str">
        <f>'Assessed Non-TIF_Combined'!D312</f>
        <v/>
      </c>
      <c r="E312" t="str">
        <f>'Assessed Non-TIF_Combined'!E312</f>
        <v/>
      </c>
      <c r="F312" t="str">
        <f>'Assessed Non-TIF_Combined'!F312</f>
        <v>6950</v>
      </c>
      <c r="G312" t="str">
        <f>'Assessed Non-TIF_Combined'!G312</f>
        <v>West Delaware Co</v>
      </c>
      <c r="H312" s="8">
        <f>SUMPRODUCT(SUMIFS(AssessedValuation[100% Residential],AssessedValuation[Dist],$C312:$E312,AssessedValuation[Tif_NonTIF],$A$4))</f>
        <v>12427766</v>
      </c>
      <c r="I312" s="8">
        <f>SUMPRODUCT(SUMIFS(AssessedValuation[100% Ag Land],AssessedValuation[Dist],$C312:$E312,AssessedValuation[Tif_NonTIF],$A$4))</f>
        <v>0</v>
      </c>
      <c r="J312" s="8">
        <f>SUMPRODUCT(SUMIFS(AssessedValuation[100% Ag Building],AssessedValuation[Dist],$C312:$E312,AssessedValuation[Tif_NonTIF],$A$4))</f>
        <v>0</v>
      </c>
      <c r="K312" s="8">
        <f>SUMPRODUCT(SUMIFS(AssessedValuation[100% Commercial],AssessedValuation[Dist],$C312:$E312,AssessedValuation[Tif_NonTIF],$A$4))</f>
        <v>10626359</v>
      </c>
      <c r="L312" s="8">
        <f>SUMPRODUCT(SUMIFS(AssessedValuation[100% Industrial],AssessedValuation[Dist],$C312:$E312,AssessedValuation[Tif_NonTIF],$A$4))</f>
        <v>2183562</v>
      </c>
      <c r="M312" s="8">
        <f>SUMPRODUCT(SUMIFS(AssessedValuation[100% Reserved],AssessedValuation[Dist],$C312:$E312,AssessedValuation[Tif_NonTIF],$A$4))</f>
        <v>0</v>
      </c>
      <c r="N312" s="8">
        <f>SUMPRODUCT(SUMIFS(AssessedValuation[100% Reserved3],AssessedValuation[Dist],$C312,AssessedValuation[Tif_NonTIF],$A$4))</f>
        <v>0</v>
      </c>
      <c r="O312" s="8">
        <f>SUMPRODUCT(SUMIFS(AssessedValuation[100% Railroads],AssessedValuation[Dist],$C312:$E312,AssessedValuation[Tif_NonTIF],$A$4))</f>
        <v>0</v>
      </c>
      <c r="P312" s="8">
        <f>SUMPRODUCT(SUMIFS(AssessedValuation[100% Utilities],AssessedValuation[Dist],$C312:$E312,AssessedValuation[Tif_NonTIF],$A$4))</f>
        <v>0</v>
      </c>
      <c r="Q312" s="8">
        <f>SUMPRODUCT(SUMIFS(AssessedValuation[100% Other],AssessedValuation[Dist],$C312:$E312,AssessedValuation[Tif_NonTIF],$A$4))</f>
        <v>0</v>
      </c>
      <c r="R312" s="8">
        <f>SUMPRODUCT(SUMIFS(AssessedValuation[100% Gross],AssessedValuation[Dist],$C312:$E312,AssessedValuation[Tif_NonTIF],$A$4))</f>
        <v>25237687</v>
      </c>
      <c r="S312" s="8">
        <f>SUMPRODUCT(SUMIFS(AssessedValuation[100% Military Exempt],AssessedValuation[Dist],$C312:$E312,AssessedValuation[Tif_NonTIF],$A$4))</f>
        <v>0</v>
      </c>
      <c r="T312" s="8">
        <f>SUMPRODUCT(SUMIFS(AssessedValuation[100% Net],AssessedValuation[Dist],$C312:$E312,AssessedValuation[Tif_NonTIF],$A$4))</f>
        <v>25237687</v>
      </c>
      <c r="U312" s="8">
        <f>SUMPRODUCT(SUMIFS(AssessedValuation[100% Gas &amp; Elec Utilities],AssessedValuation[Dist],$C312:$E312,AssessedValuation[Tif_NonTIF],$A$4))</f>
        <v>0</v>
      </c>
      <c r="V312" s="8">
        <f t="shared" si="4"/>
        <v>25237687</v>
      </c>
    </row>
    <row r="313" spans="1:22" x14ac:dyDescent="0.25">
      <c r="A313">
        <f>'Assessed Non-TIF_Combined'!A313</f>
        <v>2024</v>
      </c>
      <c r="B313" t="str">
        <f>'Assessed Non-TIF_Combined'!B313</f>
        <v>11</v>
      </c>
      <c r="C313" t="str">
        <f>'Assessed Non-TIF_Combined'!C313</f>
        <v>6957</v>
      </c>
      <c r="D313" t="str">
        <f>'Assessed Non-TIF_Combined'!D313</f>
        <v/>
      </c>
      <c r="E313" t="str">
        <f>'Assessed Non-TIF_Combined'!E313</f>
        <v/>
      </c>
      <c r="F313" t="str">
        <f>'Assessed Non-TIF_Combined'!F313</f>
        <v>6957</v>
      </c>
      <c r="G313" t="str">
        <f>'Assessed Non-TIF_Combined'!G313</f>
        <v>West Des Moines</v>
      </c>
      <c r="H313" s="8">
        <f>SUMPRODUCT(SUMIFS(AssessedValuation[100% Residential],AssessedValuation[Dist],$C313:$E313,AssessedValuation[Tif_NonTIF],$A$4))</f>
        <v>10533671</v>
      </c>
      <c r="I313" s="8">
        <f>SUMPRODUCT(SUMIFS(AssessedValuation[100% Ag Land],AssessedValuation[Dist],$C313:$E313,AssessedValuation[Tif_NonTIF],$A$4))</f>
        <v>0</v>
      </c>
      <c r="J313" s="8">
        <f>SUMPRODUCT(SUMIFS(AssessedValuation[100% Ag Building],AssessedValuation[Dist],$C313:$E313,AssessedValuation[Tif_NonTIF],$A$4))</f>
        <v>0</v>
      </c>
      <c r="K313" s="8">
        <f>SUMPRODUCT(SUMIFS(AssessedValuation[100% Commercial],AssessedValuation[Dist],$C313:$E313,AssessedValuation[Tif_NonTIF],$A$4))</f>
        <v>346744600</v>
      </c>
      <c r="L313" s="8">
        <f>SUMPRODUCT(SUMIFS(AssessedValuation[100% Industrial],AssessedValuation[Dist],$C313:$E313,AssessedValuation[Tif_NonTIF],$A$4))</f>
        <v>3682424</v>
      </c>
      <c r="M313" s="8">
        <f>SUMPRODUCT(SUMIFS(AssessedValuation[100% Reserved],AssessedValuation[Dist],$C313:$E313,AssessedValuation[Tif_NonTIF],$A$4))</f>
        <v>0</v>
      </c>
      <c r="N313" s="8">
        <f>SUMPRODUCT(SUMIFS(AssessedValuation[100% Reserved3],AssessedValuation[Dist],$C313,AssessedValuation[Tif_NonTIF],$A$4))</f>
        <v>0</v>
      </c>
      <c r="O313" s="8">
        <f>SUMPRODUCT(SUMIFS(AssessedValuation[100% Railroads],AssessedValuation[Dist],$C313:$E313,AssessedValuation[Tif_NonTIF],$A$4))</f>
        <v>0</v>
      </c>
      <c r="P313" s="8">
        <f>SUMPRODUCT(SUMIFS(AssessedValuation[100% Utilities],AssessedValuation[Dist],$C313:$E313,AssessedValuation[Tif_NonTIF],$A$4))</f>
        <v>0</v>
      </c>
      <c r="Q313" s="8">
        <f>SUMPRODUCT(SUMIFS(AssessedValuation[100% Other],AssessedValuation[Dist],$C313:$E313,AssessedValuation[Tif_NonTIF],$A$4))</f>
        <v>0</v>
      </c>
      <c r="R313" s="8">
        <f>SUMPRODUCT(SUMIFS(AssessedValuation[100% Gross],AssessedValuation[Dist],$C313:$E313,AssessedValuation[Tif_NonTIF],$A$4))</f>
        <v>360960695</v>
      </c>
      <c r="S313" s="8">
        <f>SUMPRODUCT(SUMIFS(AssessedValuation[100% Military Exempt],AssessedValuation[Dist],$C313:$E313,AssessedValuation[Tif_NonTIF],$A$4))</f>
        <v>0</v>
      </c>
      <c r="T313" s="8">
        <f>SUMPRODUCT(SUMIFS(AssessedValuation[100% Net],AssessedValuation[Dist],$C313:$E313,AssessedValuation[Tif_NonTIF],$A$4))</f>
        <v>360960695</v>
      </c>
      <c r="U313" s="8">
        <f>SUMPRODUCT(SUMIFS(AssessedValuation[100% Gas &amp; Elec Utilities],AssessedValuation[Dist],$C313:$E313,AssessedValuation[Tif_NonTIF],$A$4))</f>
        <v>0</v>
      </c>
      <c r="V313" s="8">
        <f t="shared" si="4"/>
        <v>360960695</v>
      </c>
    </row>
    <row r="314" spans="1:22" x14ac:dyDescent="0.25">
      <c r="A314">
        <f>'Assessed Non-TIF_Combined'!A314</f>
        <v>2024</v>
      </c>
      <c r="B314" t="str">
        <f>'Assessed Non-TIF_Combined'!B314</f>
        <v>07</v>
      </c>
      <c r="C314" t="str">
        <f>'Assessed Non-TIF_Combined'!C314</f>
        <v>5922</v>
      </c>
      <c r="D314" t="str">
        <f>'Assessed Non-TIF_Combined'!D314</f>
        <v/>
      </c>
      <c r="E314" t="str">
        <f>'Assessed Non-TIF_Combined'!E314</f>
        <v/>
      </c>
      <c r="F314" t="str">
        <f>'Assessed Non-TIF_Combined'!F314</f>
        <v>5922</v>
      </c>
      <c r="G314" t="str">
        <f>'Assessed Non-TIF_Combined'!G314</f>
        <v>West Fork</v>
      </c>
      <c r="H314" s="8">
        <f>SUMPRODUCT(SUMIFS(AssessedValuation[100% Residential],AssessedValuation[Dist],$C314:$E314,AssessedValuation[Tif_NonTIF],$A$4))</f>
        <v>6449063</v>
      </c>
      <c r="I314" s="8">
        <f>SUMPRODUCT(SUMIFS(AssessedValuation[100% Ag Land],AssessedValuation[Dist],$C314:$E314,AssessedValuation[Tif_NonTIF],$A$4))</f>
        <v>52393</v>
      </c>
      <c r="J314" s="8">
        <f>SUMPRODUCT(SUMIFS(AssessedValuation[100% Ag Building],AssessedValuation[Dist],$C314:$E314,AssessedValuation[Tif_NonTIF],$A$4))</f>
        <v>0</v>
      </c>
      <c r="K314" s="8">
        <f>SUMPRODUCT(SUMIFS(AssessedValuation[100% Commercial],AssessedValuation[Dist],$C314:$E314,AssessedValuation[Tif_NonTIF],$A$4))</f>
        <v>2055821</v>
      </c>
      <c r="L314" s="8">
        <f>SUMPRODUCT(SUMIFS(AssessedValuation[100% Industrial],AssessedValuation[Dist],$C314:$E314,AssessedValuation[Tif_NonTIF],$A$4))</f>
        <v>0</v>
      </c>
      <c r="M314" s="8">
        <f>SUMPRODUCT(SUMIFS(AssessedValuation[100% Reserved],AssessedValuation[Dist],$C314:$E314,AssessedValuation[Tif_NonTIF],$A$4))</f>
        <v>0</v>
      </c>
      <c r="N314" s="8">
        <f>SUMPRODUCT(SUMIFS(AssessedValuation[100% Reserved3],AssessedValuation[Dist],$C314,AssessedValuation[Tif_NonTIF],$A$4))</f>
        <v>0</v>
      </c>
      <c r="O314" s="8">
        <f>SUMPRODUCT(SUMIFS(AssessedValuation[100% Railroads],AssessedValuation[Dist],$C314:$E314,AssessedValuation[Tif_NonTIF],$A$4))</f>
        <v>0</v>
      </c>
      <c r="P314" s="8">
        <f>SUMPRODUCT(SUMIFS(AssessedValuation[100% Utilities],AssessedValuation[Dist],$C314:$E314,AssessedValuation[Tif_NonTIF],$A$4))</f>
        <v>0</v>
      </c>
      <c r="Q314" s="8">
        <f>SUMPRODUCT(SUMIFS(AssessedValuation[100% Other],AssessedValuation[Dist],$C314:$E314,AssessedValuation[Tif_NonTIF],$A$4))</f>
        <v>0</v>
      </c>
      <c r="R314" s="8">
        <f>SUMPRODUCT(SUMIFS(AssessedValuation[100% Gross],AssessedValuation[Dist],$C314:$E314,AssessedValuation[Tif_NonTIF],$A$4))</f>
        <v>8557277</v>
      </c>
      <c r="S314" s="8">
        <f>SUMPRODUCT(SUMIFS(AssessedValuation[100% Military Exempt],AssessedValuation[Dist],$C314:$E314,AssessedValuation[Tif_NonTIF],$A$4))</f>
        <v>0</v>
      </c>
      <c r="T314" s="8">
        <f>SUMPRODUCT(SUMIFS(AssessedValuation[100% Net],AssessedValuation[Dist],$C314:$E314,AssessedValuation[Tif_NonTIF],$A$4))</f>
        <v>8557277</v>
      </c>
      <c r="U314" s="8">
        <f>SUMPRODUCT(SUMIFS(AssessedValuation[100% Gas &amp; Elec Utilities],AssessedValuation[Dist],$C314:$E314,AssessedValuation[Tif_NonTIF],$A$4))</f>
        <v>0</v>
      </c>
      <c r="V314" s="8">
        <f t="shared" si="4"/>
        <v>8557277</v>
      </c>
    </row>
    <row r="315" spans="1:22" x14ac:dyDescent="0.25">
      <c r="A315">
        <f>'Assessed Non-TIF_Combined'!A315</f>
        <v>2024</v>
      </c>
      <c r="B315" t="str">
        <f>'Assessed Non-TIF_Combined'!B315</f>
        <v>07</v>
      </c>
      <c r="C315" t="str">
        <f>'Assessed Non-TIF_Combined'!C315</f>
        <v>0819</v>
      </c>
      <c r="D315" t="str">
        <f>'Assessed Non-TIF_Combined'!D315</f>
        <v/>
      </c>
      <c r="E315" t="str">
        <f>'Assessed Non-TIF_Combined'!E315</f>
        <v/>
      </c>
      <c r="F315" t="str">
        <f>'Assessed Non-TIF_Combined'!F315</f>
        <v>0819</v>
      </c>
      <c r="G315" t="str">
        <f>'Assessed Non-TIF_Combined'!G315</f>
        <v>West Hancock</v>
      </c>
      <c r="H315" s="8">
        <f>SUMPRODUCT(SUMIFS(AssessedValuation[100% Residential],AssessedValuation[Dist],$C315:$E315,AssessedValuation[Tif_NonTIF],$A$4))</f>
        <v>0</v>
      </c>
      <c r="I315" s="8">
        <f>SUMPRODUCT(SUMIFS(AssessedValuation[100% Ag Land],AssessedValuation[Dist],$C315:$E315,AssessedValuation[Tif_NonTIF],$A$4))</f>
        <v>0</v>
      </c>
      <c r="J315" s="8">
        <f>SUMPRODUCT(SUMIFS(AssessedValuation[100% Ag Building],AssessedValuation[Dist],$C315:$E315,AssessedValuation[Tif_NonTIF],$A$4))</f>
        <v>0</v>
      </c>
      <c r="K315" s="8">
        <f>SUMPRODUCT(SUMIFS(AssessedValuation[100% Commercial],AssessedValuation[Dist],$C315:$E315,AssessedValuation[Tif_NonTIF],$A$4))</f>
        <v>12940</v>
      </c>
      <c r="L315" s="8">
        <f>SUMPRODUCT(SUMIFS(AssessedValuation[100% Industrial],AssessedValuation[Dist],$C315:$E315,AssessedValuation[Tif_NonTIF],$A$4))</f>
        <v>0</v>
      </c>
      <c r="M315" s="8">
        <f>SUMPRODUCT(SUMIFS(AssessedValuation[100% Reserved],AssessedValuation[Dist],$C315:$E315,AssessedValuation[Tif_NonTIF],$A$4))</f>
        <v>0</v>
      </c>
      <c r="N315" s="8">
        <f>SUMPRODUCT(SUMIFS(AssessedValuation[100% Reserved3],AssessedValuation[Dist],$C315,AssessedValuation[Tif_NonTIF],$A$4))</f>
        <v>0</v>
      </c>
      <c r="O315" s="8">
        <f>SUMPRODUCT(SUMIFS(AssessedValuation[100% Railroads],AssessedValuation[Dist],$C315:$E315,AssessedValuation[Tif_NonTIF],$A$4))</f>
        <v>0</v>
      </c>
      <c r="P315" s="8">
        <f>SUMPRODUCT(SUMIFS(AssessedValuation[100% Utilities],AssessedValuation[Dist],$C315:$E315,AssessedValuation[Tif_NonTIF],$A$4))</f>
        <v>0</v>
      </c>
      <c r="Q315" s="8">
        <f>SUMPRODUCT(SUMIFS(AssessedValuation[100% Other],AssessedValuation[Dist],$C315:$E315,AssessedValuation[Tif_NonTIF],$A$4))</f>
        <v>0</v>
      </c>
      <c r="R315" s="8">
        <f>SUMPRODUCT(SUMIFS(AssessedValuation[100% Gross],AssessedValuation[Dist],$C315:$E315,AssessedValuation[Tif_NonTIF],$A$4))</f>
        <v>12940</v>
      </c>
      <c r="S315" s="8">
        <f>SUMPRODUCT(SUMIFS(AssessedValuation[100% Military Exempt],AssessedValuation[Dist],$C315:$E315,AssessedValuation[Tif_NonTIF],$A$4))</f>
        <v>0</v>
      </c>
      <c r="T315" s="8">
        <f>SUMPRODUCT(SUMIFS(AssessedValuation[100% Net],AssessedValuation[Dist],$C315:$E315,AssessedValuation[Tif_NonTIF],$A$4))</f>
        <v>12940</v>
      </c>
      <c r="U315" s="8">
        <f>SUMPRODUCT(SUMIFS(AssessedValuation[100% Gas &amp; Elec Utilities],AssessedValuation[Dist],$C315:$E315,AssessedValuation[Tif_NonTIF],$A$4))</f>
        <v>0</v>
      </c>
      <c r="V315" s="8">
        <f t="shared" si="4"/>
        <v>12940</v>
      </c>
    </row>
    <row r="316" spans="1:22" x14ac:dyDescent="0.25">
      <c r="A316">
        <f>'Assessed Non-TIF_Combined'!A316</f>
        <v>2024</v>
      </c>
      <c r="B316" t="str">
        <f>'Assessed Non-TIF_Combined'!B316</f>
        <v>13</v>
      </c>
      <c r="C316" t="str">
        <f>'Assessed Non-TIF_Combined'!C316</f>
        <v>6969</v>
      </c>
      <c r="D316" t="str">
        <f>'Assessed Non-TIF_Combined'!D316</f>
        <v/>
      </c>
      <c r="E316" t="str">
        <f>'Assessed Non-TIF_Combined'!E316</f>
        <v/>
      </c>
      <c r="F316" t="str">
        <f>'Assessed Non-TIF_Combined'!F316</f>
        <v>6969</v>
      </c>
      <c r="G316" t="str">
        <f>'Assessed Non-TIF_Combined'!G316</f>
        <v>West Harrison</v>
      </c>
      <c r="H316" s="8">
        <f>SUMPRODUCT(SUMIFS(AssessedValuation[100% Residential],AssessedValuation[Dist],$C316:$E316,AssessedValuation[Tif_NonTIF],$A$4))</f>
        <v>0</v>
      </c>
      <c r="I316" s="8">
        <f>SUMPRODUCT(SUMIFS(AssessedValuation[100% Ag Land],AssessedValuation[Dist],$C316:$E316,AssessedValuation[Tif_NonTIF],$A$4))</f>
        <v>0</v>
      </c>
      <c r="J316" s="8">
        <f>SUMPRODUCT(SUMIFS(AssessedValuation[100% Ag Building],AssessedValuation[Dist],$C316:$E316,AssessedValuation[Tif_NonTIF],$A$4))</f>
        <v>0</v>
      </c>
      <c r="K316" s="8">
        <f>SUMPRODUCT(SUMIFS(AssessedValuation[100% Commercial],AssessedValuation[Dist],$C316:$E316,AssessedValuation[Tif_NonTIF],$A$4))</f>
        <v>0</v>
      </c>
      <c r="L316" s="8">
        <f>SUMPRODUCT(SUMIFS(AssessedValuation[100% Industrial],AssessedValuation[Dist],$C316:$E316,AssessedValuation[Tif_NonTIF],$A$4))</f>
        <v>0</v>
      </c>
      <c r="M316" s="8">
        <f>SUMPRODUCT(SUMIFS(AssessedValuation[100% Reserved],AssessedValuation[Dist],$C316:$E316,AssessedValuation[Tif_NonTIF],$A$4))</f>
        <v>0</v>
      </c>
      <c r="N316" s="8">
        <f>SUMPRODUCT(SUMIFS(AssessedValuation[100% Reserved3],AssessedValuation[Dist],$C316,AssessedValuation[Tif_NonTIF],$A$4))</f>
        <v>0</v>
      </c>
      <c r="O316" s="8">
        <f>SUMPRODUCT(SUMIFS(AssessedValuation[100% Railroads],AssessedValuation[Dist],$C316:$E316,AssessedValuation[Tif_NonTIF],$A$4))</f>
        <v>0</v>
      </c>
      <c r="P316" s="8">
        <f>SUMPRODUCT(SUMIFS(AssessedValuation[100% Utilities],AssessedValuation[Dist],$C316:$E316,AssessedValuation[Tif_NonTIF],$A$4))</f>
        <v>0</v>
      </c>
      <c r="Q316" s="8">
        <f>SUMPRODUCT(SUMIFS(AssessedValuation[100% Other],AssessedValuation[Dist],$C316:$E316,AssessedValuation[Tif_NonTIF],$A$4))</f>
        <v>0</v>
      </c>
      <c r="R316" s="8">
        <f>SUMPRODUCT(SUMIFS(AssessedValuation[100% Gross],AssessedValuation[Dist],$C316:$E316,AssessedValuation[Tif_NonTIF],$A$4))</f>
        <v>0</v>
      </c>
      <c r="S316" s="8">
        <f>SUMPRODUCT(SUMIFS(AssessedValuation[100% Military Exempt],AssessedValuation[Dist],$C316:$E316,AssessedValuation[Tif_NonTIF],$A$4))</f>
        <v>0</v>
      </c>
      <c r="T316" s="8">
        <f>SUMPRODUCT(SUMIFS(AssessedValuation[100% Net],AssessedValuation[Dist],$C316:$E316,AssessedValuation[Tif_NonTIF],$A$4))</f>
        <v>0</v>
      </c>
      <c r="U316" s="8">
        <f>SUMPRODUCT(SUMIFS(AssessedValuation[100% Gas &amp; Elec Utilities],AssessedValuation[Dist],$C316:$E316,AssessedValuation[Tif_NonTIF],$A$4))</f>
        <v>0</v>
      </c>
      <c r="V316" s="8">
        <f t="shared" si="4"/>
        <v>0</v>
      </c>
    </row>
    <row r="317" spans="1:22" x14ac:dyDescent="0.25">
      <c r="A317">
        <f>'Assessed Non-TIF_Combined'!A317</f>
        <v>2024</v>
      </c>
      <c r="B317" t="str">
        <f>'Assessed Non-TIF_Combined'!B317</f>
        <v>09</v>
      </c>
      <c r="C317" t="str">
        <f>'Assessed Non-TIF_Combined'!C317</f>
        <v>6975</v>
      </c>
      <c r="D317" t="str">
        <f>'Assessed Non-TIF_Combined'!D317</f>
        <v/>
      </c>
      <c r="E317" t="str">
        <f>'Assessed Non-TIF_Combined'!E317</f>
        <v/>
      </c>
      <c r="F317" t="str">
        <f>'Assessed Non-TIF_Combined'!F317</f>
        <v>6975</v>
      </c>
      <c r="G317" t="str">
        <f>'Assessed Non-TIF_Combined'!G317</f>
        <v>West Liberty</v>
      </c>
      <c r="H317" s="8">
        <f>SUMPRODUCT(SUMIFS(AssessedValuation[100% Residential],AssessedValuation[Dist],$C317:$E317,AssessedValuation[Tif_NonTIF],$A$4))</f>
        <v>14552962</v>
      </c>
      <c r="I317" s="8">
        <f>SUMPRODUCT(SUMIFS(AssessedValuation[100% Ag Land],AssessedValuation[Dist],$C317:$E317,AssessedValuation[Tif_NonTIF],$A$4))</f>
        <v>98</v>
      </c>
      <c r="J317" s="8">
        <f>SUMPRODUCT(SUMIFS(AssessedValuation[100% Ag Building],AssessedValuation[Dist],$C317:$E317,AssessedValuation[Tif_NonTIF],$A$4))</f>
        <v>0</v>
      </c>
      <c r="K317" s="8">
        <f>SUMPRODUCT(SUMIFS(AssessedValuation[100% Commercial],AssessedValuation[Dist],$C317:$E317,AssessedValuation[Tif_NonTIF],$A$4))</f>
        <v>1154367</v>
      </c>
      <c r="L317" s="8">
        <f>SUMPRODUCT(SUMIFS(AssessedValuation[100% Industrial],AssessedValuation[Dist],$C317:$E317,AssessedValuation[Tif_NonTIF],$A$4))</f>
        <v>402571</v>
      </c>
      <c r="M317" s="8">
        <f>SUMPRODUCT(SUMIFS(AssessedValuation[100% Reserved],AssessedValuation[Dist],$C317:$E317,AssessedValuation[Tif_NonTIF],$A$4))</f>
        <v>0</v>
      </c>
      <c r="N317" s="8">
        <f>SUMPRODUCT(SUMIFS(AssessedValuation[100% Reserved3],AssessedValuation[Dist],$C317,AssessedValuation[Tif_NonTIF],$A$4))</f>
        <v>0</v>
      </c>
      <c r="O317" s="8">
        <f>SUMPRODUCT(SUMIFS(AssessedValuation[100% Railroads],AssessedValuation[Dist],$C317:$E317,AssessedValuation[Tif_NonTIF],$A$4))</f>
        <v>0</v>
      </c>
      <c r="P317" s="8">
        <f>SUMPRODUCT(SUMIFS(AssessedValuation[100% Utilities],AssessedValuation[Dist],$C317:$E317,AssessedValuation[Tif_NonTIF],$A$4))</f>
        <v>0</v>
      </c>
      <c r="Q317" s="8">
        <f>SUMPRODUCT(SUMIFS(AssessedValuation[100% Other],AssessedValuation[Dist],$C317:$E317,AssessedValuation[Tif_NonTIF],$A$4))</f>
        <v>0</v>
      </c>
      <c r="R317" s="8">
        <f>SUMPRODUCT(SUMIFS(AssessedValuation[100% Gross],AssessedValuation[Dist],$C317:$E317,AssessedValuation[Tif_NonTIF],$A$4))</f>
        <v>16109998</v>
      </c>
      <c r="S317" s="8">
        <f>SUMPRODUCT(SUMIFS(AssessedValuation[100% Military Exempt],AssessedValuation[Dist],$C317:$E317,AssessedValuation[Tif_NonTIF],$A$4))</f>
        <v>0</v>
      </c>
      <c r="T317" s="8">
        <f>SUMPRODUCT(SUMIFS(AssessedValuation[100% Net],AssessedValuation[Dist],$C317:$E317,AssessedValuation[Tif_NonTIF],$A$4))</f>
        <v>16109998</v>
      </c>
      <c r="U317" s="8">
        <f>SUMPRODUCT(SUMIFS(AssessedValuation[100% Gas &amp; Elec Utilities],AssessedValuation[Dist],$C317:$E317,AssessedValuation[Tif_NonTIF],$A$4))</f>
        <v>0</v>
      </c>
      <c r="V317" s="8">
        <f t="shared" si="4"/>
        <v>16109998</v>
      </c>
    </row>
    <row r="318" spans="1:22" x14ac:dyDescent="0.25">
      <c r="A318">
        <f>'Assessed Non-TIF_Combined'!A318</f>
        <v>2024</v>
      </c>
      <c r="B318" t="str">
        <f>'Assessed Non-TIF_Combined'!B318</f>
        <v>12</v>
      </c>
      <c r="C318" t="str">
        <f>'Assessed Non-TIF_Combined'!C318</f>
        <v>6983</v>
      </c>
      <c r="D318" t="str">
        <f>'Assessed Non-TIF_Combined'!D318</f>
        <v/>
      </c>
      <c r="E318" t="str">
        <f>'Assessed Non-TIF_Combined'!E318</f>
        <v/>
      </c>
      <c r="F318" t="str">
        <f>'Assessed Non-TIF_Combined'!F318</f>
        <v>6983</v>
      </c>
      <c r="G318" t="str">
        <f>'Assessed Non-TIF_Combined'!G318</f>
        <v>West Lyon</v>
      </c>
      <c r="H318" s="8">
        <f>SUMPRODUCT(SUMIFS(AssessedValuation[100% Residential],AssessedValuation[Dist],$C318:$E318,AssessedValuation[Tif_NonTIF],$A$4))</f>
        <v>890402</v>
      </c>
      <c r="I318" s="8">
        <f>SUMPRODUCT(SUMIFS(AssessedValuation[100% Ag Land],AssessedValuation[Dist],$C318:$E318,AssessedValuation[Tif_NonTIF],$A$4))</f>
        <v>0</v>
      </c>
      <c r="J318" s="8">
        <f>SUMPRODUCT(SUMIFS(AssessedValuation[100% Ag Building],AssessedValuation[Dist],$C318:$E318,AssessedValuation[Tif_NonTIF],$A$4))</f>
        <v>0</v>
      </c>
      <c r="K318" s="8">
        <f>SUMPRODUCT(SUMIFS(AssessedValuation[100% Commercial],AssessedValuation[Dist],$C318:$E318,AssessedValuation[Tif_NonTIF],$A$4))</f>
        <v>39157230</v>
      </c>
      <c r="L318" s="8">
        <f>SUMPRODUCT(SUMIFS(AssessedValuation[100% Industrial],AssessedValuation[Dist],$C318:$E318,AssessedValuation[Tif_NonTIF],$A$4))</f>
        <v>3846680</v>
      </c>
      <c r="M318" s="8">
        <f>SUMPRODUCT(SUMIFS(AssessedValuation[100% Reserved],AssessedValuation[Dist],$C318:$E318,AssessedValuation[Tif_NonTIF],$A$4))</f>
        <v>0</v>
      </c>
      <c r="N318" s="8">
        <f>SUMPRODUCT(SUMIFS(AssessedValuation[100% Reserved3],AssessedValuation[Dist],$C318,AssessedValuation[Tif_NonTIF],$A$4))</f>
        <v>0</v>
      </c>
      <c r="O318" s="8">
        <f>SUMPRODUCT(SUMIFS(AssessedValuation[100% Railroads],AssessedValuation[Dist],$C318:$E318,AssessedValuation[Tif_NonTIF],$A$4))</f>
        <v>0</v>
      </c>
      <c r="P318" s="8">
        <f>SUMPRODUCT(SUMIFS(AssessedValuation[100% Utilities],AssessedValuation[Dist],$C318:$E318,AssessedValuation[Tif_NonTIF],$A$4))</f>
        <v>0</v>
      </c>
      <c r="Q318" s="8">
        <f>SUMPRODUCT(SUMIFS(AssessedValuation[100% Other],AssessedValuation[Dist],$C318:$E318,AssessedValuation[Tif_NonTIF],$A$4))</f>
        <v>0</v>
      </c>
      <c r="R318" s="8">
        <f>SUMPRODUCT(SUMIFS(AssessedValuation[100% Gross],AssessedValuation[Dist],$C318:$E318,AssessedValuation[Tif_NonTIF],$A$4))</f>
        <v>43894312</v>
      </c>
      <c r="S318" s="8">
        <f>SUMPRODUCT(SUMIFS(AssessedValuation[100% Military Exempt],AssessedValuation[Dist],$C318:$E318,AssessedValuation[Tif_NonTIF],$A$4))</f>
        <v>0</v>
      </c>
      <c r="T318" s="8">
        <f>SUMPRODUCT(SUMIFS(AssessedValuation[100% Net],AssessedValuation[Dist],$C318:$E318,AssessedValuation[Tif_NonTIF],$A$4))</f>
        <v>43894312</v>
      </c>
      <c r="U318" s="8">
        <f>SUMPRODUCT(SUMIFS(AssessedValuation[100% Gas &amp; Elec Utilities],AssessedValuation[Dist],$C318:$E318,AssessedValuation[Tif_NonTIF],$A$4))</f>
        <v>0</v>
      </c>
      <c r="V318" s="8">
        <f t="shared" si="4"/>
        <v>43894312</v>
      </c>
    </row>
    <row r="319" spans="1:22" x14ac:dyDescent="0.25">
      <c r="A319">
        <f>'Assessed Non-TIF_Combined'!A319</f>
        <v>2024</v>
      </c>
      <c r="B319" t="str">
        <f>'Assessed Non-TIF_Combined'!B319</f>
        <v>07</v>
      </c>
      <c r="C319" t="str">
        <f>'Assessed Non-TIF_Combined'!C319</f>
        <v>6985</v>
      </c>
      <c r="D319" t="str">
        <f>'Assessed Non-TIF_Combined'!D319</f>
        <v/>
      </c>
      <c r="E319" t="str">
        <f>'Assessed Non-TIF_Combined'!E319</f>
        <v/>
      </c>
      <c r="F319" t="str">
        <f>'Assessed Non-TIF_Combined'!F319</f>
        <v>6985</v>
      </c>
      <c r="G319" t="str">
        <f>'Assessed Non-TIF_Combined'!G319</f>
        <v>West Marshall</v>
      </c>
      <c r="H319" s="8">
        <f>SUMPRODUCT(SUMIFS(AssessedValuation[100% Residential],AssessedValuation[Dist],$C319:$E319,AssessedValuation[Tif_NonTIF],$A$4))</f>
        <v>0</v>
      </c>
      <c r="I319" s="8">
        <f>SUMPRODUCT(SUMIFS(AssessedValuation[100% Ag Land],AssessedValuation[Dist],$C319:$E319,AssessedValuation[Tif_NonTIF],$A$4))</f>
        <v>0</v>
      </c>
      <c r="J319" s="8">
        <f>SUMPRODUCT(SUMIFS(AssessedValuation[100% Ag Building],AssessedValuation[Dist],$C319:$E319,AssessedValuation[Tif_NonTIF],$A$4))</f>
        <v>0</v>
      </c>
      <c r="K319" s="8">
        <f>SUMPRODUCT(SUMIFS(AssessedValuation[100% Commercial],AssessedValuation[Dist],$C319:$E319,AssessedValuation[Tif_NonTIF],$A$4))</f>
        <v>0</v>
      </c>
      <c r="L319" s="8">
        <f>SUMPRODUCT(SUMIFS(AssessedValuation[100% Industrial],AssessedValuation[Dist],$C319:$E319,AssessedValuation[Tif_NonTIF],$A$4))</f>
        <v>0</v>
      </c>
      <c r="M319" s="8">
        <f>SUMPRODUCT(SUMIFS(AssessedValuation[100% Reserved],AssessedValuation[Dist],$C319:$E319,AssessedValuation[Tif_NonTIF],$A$4))</f>
        <v>0</v>
      </c>
      <c r="N319" s="8">
        <f>SUMPRODUCT(SUMIFS(AssessedValuation[100% Reserved3],AssessedValuation[Dist],$C319,AssessedValuation[Tif_NonTIF],$A$4))</f>
        <v>0</v>
      </c>
      <c r="O319" s="8">
        <f>SUMPRODUCT(SUMIFS(AssessedValuation[100% Railroads],AssessedValuation[Dist],$C319:$E319,AssessedValuation[Tif_NonTIF],$A$4))</f>
        <v>0</v>
      </c>
      <c r="P319" s="8">
        <f>SUMPRODUCT(SUMIFS(AssessedValuation[100% Utilities],AssessedValuation[Dist],$C319:$E319,AssessedValuation[Tif_NonTIF],$A$4))</f>
        <v>0</v>
      </c>
      <c r="Q319" s="8">
        <f>SUMPRODUCT(SUMIFS(AssessedValuation[100% Other],AssessedValuation[Dist],$C319:$E319,AssessedValuation[Tif_NonTIF],$A$4))</f>
        <v>0</v>
      </c>
      <c r="R319" s="8">
        <f>SUMPRODUCT(SUMIFS(AssessedValuation[100% Gross],AssessedValuation[Dist],$C319:$E319,AssessedValuation[Tif_NonTIF],$A$4))</f>
        <v>0</v>
      </c>
      <c r="S319" s="8">
        <f>SUMPRODUCT(SUMIFS(AssessedValuation[100% Military Exempt],AssessedValuation[Dist],$C319:$E319,AssessedValuation[Tif_NonTIF],$A$4))</f>
        <v>0</v>
      </c>
      <c r="T319" s="8">
        <f>SUMPRODUCT(SUMIFS(AssessedValuation[100% Net],AssessedValuation[Dist],$C319:$E319,AssessedValuation[Tif_NonTIF],$A$4))</f>
        <v>0</v>
      </c>
      <c r="U319" s="8">
        <f>SUMPRODUCT(SUMIFS(AssessedValuation[100% Gas &amp; Elec Utilities],AssessedValuation[Dist],$C319:$E319,AssessedValuation[Tif_NonTIF],$A$4))</f>
        <v>0</v>
      </c>
      <c r="V319" s="8">
        <f t="shared" si="4"/>
        <v>0</v>
      </c>
    </row>
    <row r="320" spans="1:22" x14ac:dyDescent="0.25">
      <c r="A320">
        <f>'Assessed Non-TIF_Combined'!A320</f>
        <v>2024</v>
      </c>
      <c r="B320" t="str">
        <f>'Assessed Non-TIF_Combined'!B320</f>
        <v>12</v>
      </c>
      <c r="C320" t="str">
        <f>'Assessed Non-TIF_Combined'!C320</f>
        <v>6987</v>
      </c>
      <c r="D320" t="str">
        <f>'Assessed Non-TIF_Combined'!D320</f>
        <v/>
      </c>
      <c r="E320" t="str">
        <f>'Assessed Non-TIF_Combined'!E320</f>
        <v/>
      </c>
      <c r="F320" t="str">
        <f>'Assessed Non-TIF_Combined'!F320</f>
        <v>6987</v>
      </c>
      <c r="G320" t="str">
        <f>'Assessed Non-TIF_Combined'!G320</f>
        <v>West Monona</v>
      </c>
      <c r="H320" s="8">
        <f>SUMPRODUCT(SUMIFS(AssessedValuation[100% Residential],AssessedValuation[Dist],$C320:$E320,AssessedValuation[Tif_NonTIF],$A$4))</f>
        <v>8583023</v>
      </c>
      <c r="I320" s="8">
        <f>SUMPRODUCT(SUMIFS(AssessedValuation[100% Ag Land],AssessedValuation[Dist],$C320:$E320,AssessedValuation[Tif_NonTIF],$A$4))</f>
        <v>389063</v>
      </c>
      <c r="J320" s="8">
        <f>SUMPRODUCT(SUMIFS(AssessedValuation[100% Ag Building],AssessedValuation[Dist],$C320:$E320,AssessedValuation[Tif_NonTIF],$A$4))</f>
        <v>16110</v>
      </c>
      <c r="K320" s="8">
        <f>SUMPRODUCT(SUMIFS(AssessedValuation[100% Commercial],AssessedValuation[Dist],$C320:$E320,AssessedValuation[Tif_NonTIF],$A$4))</f>
        <v>9302656</v>
      </c>
      <c r="L320" s="8">
        <f>SUMPRODUCT(SUMIFS(AssessedValuation[100% Industrial],AssessedValuation[Dist],$C320:$E320,AssessedValuation[Tif_NonTIF],$A$4))</f>
        <v>242242</v>
      </c>
      <c r="M320" s="8">
        <f>SUMPRODUCT(SUMIFS(AssessedValuation[100% Reserved],AssessedValuation[Dist],$C320:$E320,AssessedValuation[Tif_NonTIF],$A$4))</f>
        <v>0</v>
      </c>
      <c r="N320" s="8">
        <f>SUMPRODUCT(SUMIFS(AssessedValuation[100% Reserved3],AssessedValuation[Dist],$C320,AssessedValuation[Tif_NonTIF],$A$4))</f>
        <v>0</v>
      </c>
      <c r="O320" s="8">
        <f>SUMPRODUCT(SUMIFS(AssessedValuation[100% Railroads],AssessedValuation[Dist],$C320:$E320,AssessedValuation[Tif_NonTIF],$A$4))</f>
        <v>0</v>
      </c>
      <c r="P320" s="8">
        <f>SUMPRODUCT(SUMIFS(AssessedValuation[100% Utilities],AssessedValuation[Dist],$C320:$E320,AssessedValuation[Tif_NonTIF],$A$4))</f>
        <v>0</v>
      </c>
      <c r="Q320" s="8">
        <f>SUMPRODUCT(SUMIFS(AssessedValuation[100% Other],AssessedValuation[Dist],$C320:$E320,AssessedValuation[Tif_NonTIF],$A$4))</f>
        <v>0</v>
      </c>
      <c r="R320" s="8">
        <f>SUMPRODUCT(SUMIFS(AssessedValuation[100% Gross],AssessedValuation[Dist],$C320:$E320,AssessedValuation[Tif_NonTIF],$A$4))</f>
        <v>18533094</v>
      </c>
      <c r="S320" s="8">
        <f>SUMPRODUCT(SUMIFS(AssessedValuation[100% Military Exempt],AssessedValuation[Dist],$C320:$E320,AssessedValuation[Tif_NonTIF],$A$4))</f>
        <v>0</v>
      </c>
      <c r="T320" s="8">
        <f>SUMPRODUCT(SUMIFS(AssessedValuation[100% Net],AssessedValuation[Dist],$C320:$E320,AssessedValuation[Tif_NonTIF],$A$4))</f>
        <v>18533094</v>
      </c>
      <c r="U320" s="8">
        <f>SUMPRODUCT(SUMIFS(AssessedValuation[100% Gas &amp; Elec Utilities],AssessedValuation[Dist],$C320:$E320,AssessedValuation[Tif_NonTIF],$A$4))</f>
        <v>0</v>
      </c>
      <c r="V320" s="8">
        <f t="shared" si="4"/>
        <v>18533094</v>
      </c>
    </row>
    <row r="321" spans="1:22" x14ac:dyDescent="0.25">
      <c r="A321">
        <f>'Assessed Non-TIF_Combined'!A321</f>
        <v>2024</v>
      </c>
      <c r="B321" t="str">
        <f>'Assessed Non-TIF_Combined'!B321</f>
        <v>12</v>
      </c>
      <c r="C321" t="str">
        <f>'Assessed Non-TIF_Combined'!C321</f>
        <v>6990</v>
      </c>
      <c r="D321" t="str">
        <f>'Assessed Non-TIF_Combined'!D321</f>
        <v/>
      </c>
      <c r="E321" t="str">
        <f>'Assessed Non-TIF_Combined'!E321</f>
        <v/>
      </c>
      <c r="F321" t="str">
        <f>'Assessed Non-TIF_Combined'!F321</f>
        <v>6990</v>
      </c>
      <c r="G321" t="str">
        <f>'Assessed Non-TIF_Combined'!G321</f>
        <v>West Sioux</v>
      </c>
      <c r="H321" s="8">
        <f>SUMPRODUCT(SUMIFS(AssessedValuation[100% Residential],AssessedValuation[Dist],$C321:$E321,AssessedValuation[Tif_NonTIF],$A$4))</f>
        <v>5703386</v>
      </c>
      <c r="I321" s="8">
        <f>SUMPRODUCT(SUMIFS(AssessedValuation[100% Ag Land],AssessedValuation[Dist],$C321:$E321,AssessedValuation[Tif_NonTIF],$A$4))</f>
        <v>163214</v>
      </c>
      <c r="J321" s="8">
        <f>SUMPRODUCT(SUMIFS(AssessedValuation[100% Ag Building],AssessedValuation[Dist],$C321:$E321,AssessedValuation[Tif_NonTIF],$A$4))</f>
        <v>1430</v>
      </c>
      <c r="K321" s="8">
        <f>SUMPRODUCT(SUMIFS(AssessedValuation[100% Commercial],AssessedValuation[Dist],$C321:$E321,AssessedValuation[Tif_NonTIF],$A$4))</f>
        <v>3751306</v>
      </c>
      <c r="L321" s="8">
        <f>SUMPRODUCT(SUMIFS(AssessedValuation[100% Industrial],AssessedValuation[Dist],$C321:$E321,AssessedValuation[Tif_NonTIF],$A$4))</f>
        <v>2365101</v>
      </c>
      <c r="M321" s="8">
        <f>SUMPRODUCT(SUMIFS(AssessedValuation[100% Reserved],AssessedValuation[Dist],$C321:$E321,AssessedValuation[Tif_NonTIF],$A$4))</f>
        <v>0</v>
      </c>
      <c r="N321" s="8">
        <f>SUMPRODUCT(SUMIFS(AssessedValuation[100% Reserved3],AssessedValuation[Dist],$C321,AssessedValuation[Tif_NonTIF],$A$4))</f>
        <v>0</v>
      </c>
      <c r="O321" s="8">
        <f>SUMPRODUCT(SUMIFS(AssessedValuation[100% Railroads],AssessedValuation[Dist],$C321:$E321,AssessedValuation[Tif_NonTIF],$A$4))</f>
        <v>0</v>
      </c>
      <c r="P321" s="8">
        <f>SUMPRODUCT(SUMIFS(AssessedValuation[100% Utilities],AssessedValuation[Dist],$C321:$E321,AssessedValuation[Tif_NonTIF],$A$4))</f>
        <v>0</v>
      </c>
      <c r="Q321" s="8">
        <f>SUMPRODUCT(SUMIFS(AssessedValuation[100% Other],AssessedValuation[Dist],$C321:$E321,AssessedValuation[Tif_NonTIF],$A$4))</f>
        <v>0</v>
      </c>
      <c r="R321" s="8">
        <f>SUMPRODUCT(SUMIFS(AssessedValuation[100% Gross],AssessedValuation[Dist],$C321:$E321,AssessedValuation[Tif_NonTIF],$A$4))</f>
        <v>11984437</v>
      </c>
      <c r="S321" s="8">
        <f>SUMPRODUCT(SUMIFS(AssessedValuation[100% Military Exempt],AssessedValuation[Dist],$C321:$E321,AssessedValuation[Tif_NonTIF],$A$4))</f>
        <v>0</v>
      </c>
      <c r="T321" s="8">
        <f>SUMPRODUCT(SUMIFS(AssessedValuation[100% Net],AssessedValuation[Dist],$C321:$E321,AssessedValuation[Tif_NonTIF],$A$4))</f>
        <v>11984437</v>
      </c>
      <c r="U321" s="8">
        <f>SUMPRODUCT(SUMIFS(AssessedValuation[100% Gas &amp; Elec Utilities],AssessedValuation[Dist],$C321:$E321,AssessedValuation[Tif_NonTIF],$A$4))</f>
        <v>0</v>
      </c>
      <c r="V321" s="8">
        <f t="shared" si="4"/>
        <v>11984437</v>
      </c>
    </row>
    <row r="322" spans="1:22" x14ac:dyDescent="0.25">
      <c r="A322">
        <f>'Assessed Non-TIF_Combined'!A322</f>
        <v>2024</v>
      </c>
      <c r="B322" t="str">
        <f>'Assessed Non-TIF_Combined'!B322</f>
        <v>01</v>
      </c>
      <c r="C322" t="str">
        <f>'Assessed Non-TIF_Combined'!C322</f>
        <v>6961</v>
      </c>
      <c r="D322" t="str">
        <f>'Assessed Non-TIF_Combined'!D322</f>
        <v/>
      </c>
      <c r="E322" t="str">
        <f>'Assessed Non-TIF_Combined'!E322</f>
        <v/>
      </c>
      <c r="F322" t="str">
        <f>'Assessed Non-TIF_Combined'!F322</f>
        <v>6961</v>
      </c>
      <c r="G322" t="str">
        <f>'Assessed Non-TIF_Combined'!G322</f>
        <v>Western Dubuque Co</v>
      </c>
      <c r="H322" s="8">
        <f>SUMPRODUCT(SUMIFS(AssessedValuation[100% Residential],AssessedValuation[Dist],$C322:$E322,AssessedValuation[Tif_NonTIF],$A$4))</f>
        <v>57564197</v>
      </c>
      <c r="I322" s="8">
        <f>SUMPRODUCT(SUMIFS(AssessedValuation[100% Ag Land],AssessedValuation[Dist],$C322:$E322,AssessedValuation[Tif_NonTIF],$A$4))</f>
        <v>59686</v>
      </c>
      <c r="J322" s="8">
        <f>SUMPRODUCT(SUMIFS(AssessedValuation[100% Ag Building],AssessedValuation[Dist],$C322:$E322,AssessedValuation[Tif_NonTIF],$A$4))</f>
        <v>0</v>
      </c>
      <c r="K322" s="8">
        <f>SUMPRODUCT(SUMIFS(AssessedValuation[100% Commercial],AssessedValuation[Dist],$C322:$E322,AssessedValuation[Tif_NonTIF],$A$4))</f>
        <v>43568845</v>
      </c>
      <c r="L322" s="8">
        <f>SUMPRODUCT(SUMIFS(AssessedValuation[100% Industrial],AssessedValuation[Dist],$C322:$E322,AssessedValuation[Tif_NonTIF],$A$4))</f>
        <v>60428118</v>
      </c>
      <c r="M322" s="8">
        <f>SUMPRODUCT(SUMIFS(AssessedValuation[100% Reserved],AssessedValuation[Dist],$C322:$E322,AssessedValuation[Tif_NonTIF],$A$4))</f>
        <v>0</v>
      </c>
      <c r="N322" s="8">
        <f>SUMPRODUCT(SUMIFS(AssessedValuation[100% Reserved3],AssessedValuation[Dist],$C322,AssessedValuation[Tif_NonTIF],$A$4))</f>
        <v>0</v>
      </c>
      <c r="O322" s="8">
        <f>SUMPRODUCT(SUMIFS(AssessedValuation[100% Railroads],AssessedValuation[Dist],$C322:$E322,AssessedValuation[Tif_NonTIF],$A$4))</f>
        <v>0</v>
      </c>
      <c r="P322" s="8">
        <f>SUMPRODUCT(SUMIFS(AssessedValuation[100% Utilities],AssessedValuation[Dist],$C322:$E322,AssessedValuation[Tif_NonTIF],$A$4))</f>
        <v>0</v>
      </c>
      <c r="Q322" s="8">
        <f>SUMPRODUCT(SUMIFS(AssessedValuation[100% Other],AssessedValuation[Dist],$C322:$E322,AssessedValuation[Tif_NonTIF],$A$4))</f>
        <v>0</v>
      </c>
      <c r="R322" s="8">
        <f>SUMPRODUCT(SUMIFS(AssessedValuation[100% Gross],AssessedValuation[Dist],$C322:$E322,AssessedValuation[Tif_NonTIF],$A$4))</f>
        <v>161620846</v>
      </c>
      <c r="S322" s="8">
        <f>SUMPRODUCT(SUMIFS(AssessedValuation[100% Military Exempt],AssessedValuation[Dist],$C322:$E322,AssessedValuation[Tif_NonTIF],$A$4))</f>
        <v>18520</v>
      </c>
      <c r="T322" s="8">
        <f>SUMPRODUCT(SUMIFS(AssessedValuation[100% Net],AssessedValuation[Dist],$C322:$E322,AssessedValuation[Tif_NonTIF],$A$4))</f>
        <v>161602326</v>
      </c>
      <c r="U322" s="8">
        <f>SUMPRODUCT(SUMIFS(AssessedValuation[100% Gas &amp; Elec Utilities],AssessedValuation[Dist],$C322:$E322,AssessedValuation[Tif_NonTIF],$A$4))</f>
        <v>0</v>
      </c>
      <c r="V322" s="8">
        <f t="shared" si="4"/>
        <v>161602326</v>
      </c>
    </row>
    <row r="323" spans="1:22" x14ac:dyDescent="0.25">
      <c r="A323">
        <f>'Assessed Non-TIF_Combined'!A323</f>
        <v>2024</v>
      </c>
      <c r="B323" t="str">
        <f>'Assessed Non-TIF_Combined'!B323</f>
        <v>12</v>
      </c>
      <c r="C323" t="str">
        <f>'Assessed Non-TIF_Combined'!C323</f>
        <v>6992</v>
      </c>
      <c r="D323" t="str">
        <f>'Assessed Non-TIF_Combined'!D323</f>
        <v/>
      </c>
      <c r="E323" t="str">
        <f>'Assessed Non-TIF_Combined'!E323</f>
        <v/>
      </c>
      <c r="F323" t="str">
        <f>'Assessed Non-TIF_Combined'!F323</f>
        <v>6992</v>
      </c>
      <c r="G323" t="str">
        <f>'Assessed Non-TIF_Combined'!G323</f>
        <v>Westwood</v>
      </c>
      <c r="H323" s="8">
        <f>SUMPRODUCT(SUMIFS(AssessedValuation[100% Residential],AssessedValuation[Dist],$C323:$E323,AssessedValuation[Tif_NonTIF],$A$4))</f>
        <v>25468</v>
      </c>
      <c r="I323" s="8">
        <f>SUMPRODUCT(SUMIFS(AssessedValuation[100% Ag Land],AssessedValuation[Dist],$C323:$E323,AssessedValuation[Tif_NonTIF],$A$4))</f>
        <v>49460</v>
      </c>
      <c r="J323" s="8">
        <f>SUMPRODUCT(SUMIFS(AssessedValuation[100% Ag Building],AssessedValuation[Dist],$C323:$E323,AssessedValuation[Tif_NonTIF],$A$4))</f>
        <v>1065</v>
      </c>
      <c r="K323" s="8">
        <f>SUMPRODUCT(SUMIFS(AssessedValuation[100% Commercial],AssessedValuation[Dist],$C323:$E323,AssessedValuation[Tif_NonTIF],$A$4))</f>
        <v>2341581</v>
      </c>
      <c r="L323" s="8">
        <f>SUMPRODUCT(SUMIFS(AssessedValuation[100% Industrial],AssessedValuation[Dist],$C323:$E323,AssessedValuation[Tif_NonTIF],$A$4))</f>
        <v>15168</v>
      </c>
      <c r="M323" s="8">
        <f>SUMPRODUCT(SUMIFS(AssessedValuation[100% Reserved],AssessedValuation[Dist],$C323:$E323,AssessedValuation[Tif_NonTIF],$A$4))</f>
        <v>0</v>
      </c>
      <c r="N323" s="8">
        <f>SUMPRODUCT(SUMIFS(AssessedValuation[100% Reserved3],AssessedValuation[Dist],$C323,AssessedValuation[Tif_NonTIF],$A$4))</f>
        <v>0</v>
      </c>
      <c r="O323" s="8">
        <f>SUMPRODUCT(SUMIFS(AssessedValuation[100% Railroads],AssessedValuation[Dist],$C323:$E323,AssessedValuation[Tif_NonTIF],$A$4))</f>
        <v>0</v>
      </c>
      <c r="P323" s="8">
        <f>SUMPRODUCT(SUMIFS(AssessedValuation[100% Utilities],AssessedValuation[Dist],$C323:$E323,AssessedValuation[Tif_NonTIF],$A$4))</f>
        <v>0</v>
      </c>
      <c r="Q323" s="8">
        <f>SUMPRODUCT(SUMIFS(AssessedValuation[100% Other],AssessedValuation[Dist],$C323:$E323,AssessedValuation[Tif_NonTIF],$A$4))</f>
        <v>0</v>
      </c>
      <c r="R323" s="8">
        <f>SUMPRODUCT(SUMIFS(AssessedValuation[100% Gross],AssessedValuation[Dist],$C323:$E323,AssessedValuation[Tif_NonTIF],$A$4))</f>
        <v>2432742</v>
      </c>
      <c r="S323" s="8">
        <f>SUMPRODUCT(SUMIFS(AssessedValuation[100% Military Exempt],AssessedValuation[Dist],$C323:$E323,AssessedValuation[Tif_NonTIF],$A$4))</f>
        <v>0</v>
      </c>
      <c r="T323" s="8">
        <f>SUMPRODUCT(SUMIFS(AssessedValuation[100% Net],AssessedValuation[Dist],$C323:$E323,AssessedValuation[Tif_NonTIF],$A$4))</f>
        <v>2432742</v>
      </c>
      <c r="U323" s="8">
        <f>SUMPRODUCT(SUMIFS(AssessedValuation[100% Gas &amp; Elec Utilities],AssessedValuation[Dist],$C323:$E323,AssessedValuation[Tif_NonTIF],$A$4))</f>
        <v>0</v>
      </c>
      <c r="V323" s="8">
        <f t="shared" si="4"/>
        <v>2432742</v>
      </c>
    </row>
    <row r="324" spans="1:22" x14ac:dyDescent="0.25">
      <c r="A324">
        <f>'Assessed Non-TIF_Combined'!A324</f>
        <v>2024</v>
      </c>
      <c r="B324" t="str">
        <f>'Assessed Non-TIF_Combined'!B324</f>
        <v>12</v>
      </c>
      <c r="C324" t="str">
        <f>'Assessed Non-TIF_Combined'!C324</f>
        <v>7002</v>
      </c>
      <c r="D324" t="str">
        <f>'Assessed Non-TIF_Combined'!D324</f>
        <v/>
      </c>
      <c r="E324" t="str">
        <f>'Assessed Non-TIF_Combined'!E324</f>
        <v/>
      </c>
      <c r="F324" t="str">
        <f>'Assessed Non-TIF_Combined'!F324</f>
        <v>7002</v>
      </c>
      <c r="G324" t="str">
        <f>'Assessed Non-TIF_Combined'!G324</f>
        <v>Whiting</v>
      </c>
      <c r="H324" s="8">
        <f>SUMPRODUCT(SUMIFS(AssessedValuation[100% Residential],AssessedValuation[Dist],$C324:$E324,AssessedValuation[Tif_NonTIF],$A$4))</f>
        <v>0</v>
      </c>
      <c r="I324" s="8">
        <f>SUMPRODUCT(SUMIFS(AssessedValuation[100% Ag Land],AssessedValuation[Dist],$C324:$E324,AssessedValuation[Tif_NonTIF],$A$4))</f>
        <v>0</v>
      </c>
      <c r="J324" s="8">
        <f>SUMPRODUCT(SUMIFS(AssessedValuation[100% Ag Building],AssessedValuation[Dist],$C324:$E324,AssessedValuation[Tif_NonTIF],$A$4))</f>
        <v>0</v>
      </c>
      <c r="K324" s="8">
        <f>SUMPRODUCT(SUMIFS(AssessedValuation[100% Commercial],AssessedValuation[Dist],$C324:$E324,AssessedValuation[Tif_NonTIF],$A$4))</f>
        <v>0</v>
      </c>
      <c r="L324" s="8">
        <f>SUMPRODUCT(SUMIFS(AssessedValuation[100% Industrial],AssessedValuation[Dist],$C324:$E324,AssessedValuation[Tif_NonTIF],$A$4))</f>
        <v>0</v>
      </c>
      <c r="M324" s="8">
        <f>SUMPRODUCT(SUMIFS(AssessedValuation[100% Reserved],AssessedValuation[Dist],$C324:$E324,AssessedValuation[Tif_NonTIF],$A$4))</f>
        <v>0</v>
      </c>
      <c r="N324" s="8">
        <f>SUMPRODUCT(SUMIFS(AssessedValuation[100% Reserved3],AssessedValuation[Dist],$C324,AssessedValuation[Tif_NonTIF],$A$4))</f>
        <v>0</v>
      </c>
      <c r="O324" s="8">
        <f>SUMPRODUCT(SUMIFS(AssessedValuation[100% Railroads],AssessedValuation[Dist],$C324:$E324,AssessedValuation[Tif_NonTIF],$A$4))</f>
        <v>0</v>
      </c>
      <c r="P324" s="8">
        <f>SUMPRODUCT(SUMIFS(AssessedValuation[100% Utilities],AssessedValuation[Dist],$C324:$E324,AssessedValuation[Tif_NonTIF],$A$4))</f>
        <v>0</v>
      </c>
      <c r="Q324" s="8">
        <f>SUMPRODUCT(SUMIFS(AssessedValuation[100% Other],AssessedValuation[Dist],$C324:$E324,AssessedValuation[Tif_NonTIF],$A$4))</f>
        <v>0</v>
      </c>
      <c r="R324" s="8">
        <f>SUMPRODUCT(SUMIFS(AssessedValuation[100% Gross],AssessedValuation[Dist],$C324:$E324,AssessedValuation[Tif_NonTIF],$A$4))</f>
        <v>0</v>
      </c>
      <c r="S324" s="8">
        <f>SUMPRODUCT(SUMIFS(AssessedValuation[100% Military Exempt],AssessedValuation[Dist],$C324:$E324,AssessedValuation[Tif_NonTIF],$A$4))</f>
        <v>0</v>
      </c>
      <c r="T324" s="8">
        <f>SUMPRODUCT(SUMIFS(AssessedValuation[100% Net],AssessedValuation[Dist],$C324:$E324,AssessedValuation[Tif_NonTIF],$A$4))</f>
        <v>0</v>
      </c>
      <c r="U324" s="8">
        <f>SUMPRODUCT(SUMIFS(AssessedValuation[100% Gas &amp; Elec Utilities],AssessedValuation[Dist],$C324:$E324,AssessedValuation[Tif_NonTIF],$A$4))</f>
        <v>0</v>
      </c>
      <c r="V324" s="8">
        <f t="shared" si="4"/>
        <v>0</v>
      </c>
    </row>
    <row r="325" spans="1:22" x14ac:dyDescent="0.25">
      <c r="A325">
        <f>'Assessed Non-TIF_Combined'!A325</f>
        <v>2024</v>
      </c>
      <c r="B325" t="str">
        <f>'Assessed Non-TIF_Combined'!B325</f>
        <v>10</v>
      </c>
      <c r="C325" t="str">
        <f>'Assessed Non-TIF_Combined'!C325</f>
        <v>7029</v>
      </c>
      <c r="D325" t="str">
        <f>'Assessed Non-TIF_Combined'!D325</f>
        <v/>
      </c>
      <c r="E325" t="str">
        <f>'Assessed Non-TIF_Combined'!E325</f>
        <v/>
      </c>
      <c r="F325" t="str">
        <f>'Assessed Non-TIF_Combined'!F325</f>
        <v>7029</v>
      </c>
      <c r="G325" t="str">
        <f>'Assessed Non-TIF_Combined'!G325</f>
        <v>Williamsburg</v>
      </c>
      <c r="H325" s="8">
        <f>SUMPRODUCT(SUMIFS(AssessedValuation[100% Residential],AssessedValuation[Dist],$C325:$E325,AssessedValuation[Tif_NonTIF],$A$4))</f>
        <v>21964992</v>
      </c>
      <c r="I325" s="8">
        <f>SUMPRODUCT(SUMIFS(AssessedValuation[100% Ag Land],AssessedValuation[Dist],$C325:$E325,AssessedValuation[Tif_NonTIF],$A$4))</f>
        <v>65508</v>
      </c>
      <c r="J325" s="8">
        <f>SUMPRODUCT(SUMIFS(AssessedValuation[100% Ag Building],AssessedValuation[Dist],$C325:$E325,AssessedValuation[Tif_NonTIF],$A$4))</f>
        <v>0</v>
      </c>
      <c r="K325" s="8">
        <f>SUMPRODUCT(SUMIFS(AssessedValuation[100% Commercial],AssessedValuation[Dist],$C325:$E325,AssessedValuation[Tif_NonTIF],$A$4))</f>
        <v>19333602</v>
      </c>
      <c r="L325" s="8">
        <f>SUMPRODUCT(SUMIFS(AssessedValuation[100% Industrial],AssessedValuation[Dist],$C325:$E325,AssessedValuation[Tif_NonTIF],$A$4))</f>
        <v>4232376</v>
      </c>
      <c r="M325" s="8">
        <f>SUMPRODUCT(SUMIFS(AssessedValuation[100% Reserved],AssessedValuation[Dist],$C325:$E325,AssessedValuation[Tif_NonTIF],$A$4))</f>
        <v>0</v>
      </c>
      <c r="N325" s="8">
        <f>SUMPRODUCT(SUMIFS(AssessedValuation[100% Reserved3],AssessedValuation[Dist],$C325,AssessedValuation[Tif_NonTIF],$A$4))</f>
        <v>0</v>
      </c>
      <c r="O325" s="8">
        <f>SUMPRODUCT(SUMIFS(AssessedValuation[100% Railroads],AssessedValuation[Dist],$C325:$E325,AssessedValuation[Tif_NonTIF],$A$4))</f>
        <v>0</v>
      </c>
      <c r="P325" s="8">
        <f>SUMPRODUCT(SUMIFS(AssessedValuation[100% Utilities],AssessedValuation[Dist],$C325:$E325,AssessedValuation[Tif_NonTIF],$A$4))</f>
        <v>0</v>
      </c>
      <c r="Q325" s="8">
        <f>SUMPRODUCT(SUMIFS(AssessedValuation[100% Other],AssessedValuation[Dist],$C325:$E325,AssessedValuation[Tif_NonTIF],$A$4))</f>
        <v>0</v>
      </c>
      <c r="R325" s="8">
        <f>SUMPRODUCT(SUMIFS(AssessedValuation[100% Gross],AssessedValuation[Dist],$C325:$E325,AssessedValuation[Tif_NonTIF],$A$4))</f>
        <v>45596478</v>
      </c>
      <c r="S325" s="8">
        <f>SUMPRODUCT(SUMIFS(AssessedValuation[100% Military Exempt],AssessedValuation[Dist],$C325:$E325,AssessedValuation[Tif_NonTIF],$A$4))</f>
        <v>0</v>
      </c>
      <c r="T325" s="8">
        <f>SUMPRODUCT(SUMIFS(AssessedValuation[100% Net],AssessedValuation[Dist],$C325:$E325,AssessedValuation[Tif_NonTIF],$A$4))</f>
        <v>45596478</v>
      </c>
      <c r="U325" s="8">
        <f>SUMPRODUCT(SUMIFS(AssessedValuation[100% Gas &amp; Elec Utilities],AssessedValuation[Dist],$C325:$E325,AssessedValuation[Tif_NonTIF],$A$4))</f>
        <v>0</v>
      </c>
      <c r="V325" s="8">
        <f t="shared" si="4"/>
        <v>45596478</v>
      </c>
    </row>
    <row r="326" spans="1:22" x14ac:dyDescent="0.25">
      <c r="A326">
        <f>'Assessed Non-TIF_Combined'!A326</f>
        <v>2024</v>
      </c>
      <c r="B326" t="str">
        <f>'Assessed Non-TIF_Combined'!B326</f>
        <v>09</v>
      </c>
      <c r="C326" t="str">
        <f>'Assessed Non-TIF_Combined'!C326</f>
        <v>7038</v>
      </c>
      <c r="D326" t="str">
        <f>'Assessed Non-TIF_Combined'!D326</f>
        <v/>
      </c>
      <c r="E326" t="str">
        <f>'Assessed Non-TIF_Combined'!E326</f>
        <v/>
      </c>
      <c r="F326" t="str">
        <f>'Assessed Non-TIF_Combined'!F326</f>
        <v>7038</v>
      </c>
      <c r="G326" t="str">
        <f>'Assessed Non-TIF_Combined'!G326</f>
        <v>Wilton</v>
      </c>
      <c r="H326" s="8">
        <f>SUMPRODUCT(SUMIFS(AssessedValuation[100% Residential],AssessedValuation[Dist],$C326:$E326,AssessedValuation[Tif_NonTIF],$A$4))</f>
        <v>2702320</v>
      </c>
      <c r="I326" s="8">
        <f>SUMPRODUCT(SUMIFS(AssessedValuation[100% Ag Land],AssessedValuation[Dist],$C326:$E326,AssessedValuation[Tif_NonTIF],$A$4))</f>
        <v>8114</v>
      </c>
      <c r="J326" s="8">
        <f>SUMPRODUCT(SUMIFS(AssessedValuation[100% Ag Building],AssessedValuation[Dist],$C326:$E326,AssessedValuation[Tif_NonTIF],$A$4))</f>
        <v>3437</v>
      </c>
      <c r="K326" s="8">
        <f>SUMPRODUCT(SUMIFS(AssessedValuation[100% Commercial],AssessedValuation[Dist],$C326:$E326,AssessedValuation[Tif_NonTIF],$A$4))</f>
        <v>11555785</v>
      </c>
      <c r="L326" s="8">
        <f>SUMPRODUCT(SUMIFS(AssessedValuation[100% Industrial],AssessedValuation[Dist],$C326:$E326,AssessedValuation[Tif_NonTIF],$A$4))</f>
        <v>4834374</v>
      </c>
      <c r="M326" s="8">
        <f>SUMPRODUCT(SUMIFS(AssessedValuation[100% Reserved],AssessedValuation[Dist],$C326:$E326,AssessedValuation[Tif_NonTIF],$A$4))</f>
        <v>0</v>
      </c>
      <c r="N326" s="8">
        <f>SUMPRODUCT(SUMIFS(AssessedValuation[100% Reserved3],AssessedValuation[Dist],$C326,AssessedValuation[Tif_NonTIF],$A$4))</f>
        <v>0</v>
      </c>
      <c r="O326" s="8">
        <f>SUMPRODUCT(SUMIFS(AssessedValuation[100% Railroads],AssessedValuation[Dist],$C326:$E326,AssessedValuation[Tif_NonTIF],$A$4))</f>
        <v>0</v>
      </c>
      <c r="P326" s="8">
        <f>SUMPRODUCT(SUMIFS(AssessedValuation[100% Utilities],AssessedValuation[Dist],$C326:$E326,AssessedValuation[Tif_NonTIF],$A$4))</f>
        <v>0</v>
      </c>
      <c r="Q326" s="8">
        <f>SUMPRODUCT(SUMIFS(AssessedValuation[100% Other],AssessedValuation[Dist],$C326:$E326,AssessedValuation[Tif_NonTIF],$A$4))</f>
        <v>0</v>
      </c>
      <c r="R326" s="8">
        <f>SUMPRODUCT(SUMIFS(AssessedValuation[100% Gross],AssessedValuation[Dist],$C326:$E326,AssessedValuation[Tif_NonTIF],$A$4))</f>
        <v>19104030</v>
      </c>
      <c r="S326" s="8">
        <f>SUMPRODUCT(SUMIFS(AssessedValuation[100% Military Exempt],AssessedValuation[Dist],$C326:$E326,AssessedValuation[Tif_NonTIF],$A$4))</f>
        <v>0</v>
      </c>
      <c r="T326" s="8">
        <f>SUMPRODUCT(SUMIFS(AssessedValuation[100% Net],AssessedValuation[Dist],$C326:$E326,AssessedValuation[Tif_NonTIF],$A$4))</f>
        <v>19104030</v>
      </c>
      <c r="U326" s="8">
        <f>SUMPRODUCT(SUMIFS(AssessedValuation[100% Gas &amp; Elec Utilities],AssessedValuation[Dist],$C326:$E326,AssessedValuation[Tif_NonTIF],$A$4))</f>
        <v>0</v>
      </c>
      <c r="V326" s="8">
        <f t="shared" si="4"/>
        <v>19104030</v>
      </c>
    </row>
    <row r="327" spans="1:22" x14ac:dyDescent="0.25">
      <c r="A327">
        <f>'Assessed Non-TIF_Combined'!A327</f>
        <v>2024</v>
      </c>
      <c r="B327" t="str">
        <f>'Assessed Non-TIF_Combined'!B327</f>
        <v>15</v>
      </c>
      <c r="C327" t="str">
        <f>'Assessed Non-TIF_Combined'!C327</f>
        <v>7047</v>
      </c>
      <c r="D327" t="str">
        <f>'Assessed Non-TIF_Combined'!D327</f>
        <v/>
      </c>
      <c r="E327" t="str">
        <f>'Assessed Non-TIF_Combined'!E327</f>
        <v/>
      </c>
      <c r="F327" t="str">
        <f>'Assessed Non-TIF_Combined'!F327</f>
        <v>7047</v>
      </c>
      <c r="G327" t="str">
        <f>'Assessed Non-TIF_Combined'!G327</f>
        <v>Winfield-Mt Union</v>
      </c>
      <c r="H327" s="8">
        <f>SUMPRODUCT(SUMIFS(AssessedValuation[100% Residential],AssessedValuation[Dist],$C327:$E327,AssessedValuation[Tif_NonTIF],$A$4))</f>
        <v>2050095</v>
      </c>
      <c r="I327" s="8">
        <f>SUMPRODUCT(SUMIFS(AssessedValuation[100% Ag Land],AssessedValuation[Dist],$C327:$E327,AssessedValuation[Tif_NonTIF],$A$4))</f>
        <v>0</v>
      </c>
      <c r="J327" s="8">
        <f>SUMPRODUCT(SUMIFS(AssessedValuation[100% Ag Building],AssessedValuation[Dist],$C327:$E327,AssessedValuation[Tif_NonTIF],$A$4))</f>
        <v>0</v>
      </c>
      <c r="K327" s="8">
        <f>SUMPRODUCT(SUMIFS(AssessedValuation[100% Commercial],AssessedValuation[Dist],$C327:$E327,AssessedValuation[Tif_NonTIF],$A$4))</f>
        <v>0</v>
      </c>
      <c r="L327" s="8">
        <f>SUMPRODUCT(SUMIFS(AssessedValuation[100% Industrial],AssessedValuation[Dist],$C327:$E327,AssessedValuation[Tif_NonTIF],$A$4))</f>
        <v>0</v>
      </c>
      <c r="M327" s="8">
        <f>SUMPRODUCT(SUMIFS(AssessedValuation[100% Reserved],AssessedValuation[Dist],$C327:$E327,AssessedValuation[Tif_NonTIF],$A$4))</f>
        <v>0</v>
      </c>
      <c r="N327" s="8">
        <f>SUMPRODUCT(SUMIFS(AssessedValuation[100% Reserved3],AssessedValuation[Dist],$C327,AssessedValuation[Tif_NonTIF],$A$4))</f>
        <v>0</v>
      </c>
      <c r="O327" s="8">
        <f>SUMPRODUCT(SUMIFS(AssessedValuation[100% Railroads],AssessedValuation[Dist],$C327:$E327,AssessedValuation[Tif_NonTIF],$A$4))</f>
        <v>0</v>
      </c>
      <c r="P327" s="8">
        <f>SUMPRODUCT(SUMIFS(AssessedValuation[100% Utilities],AssessedValuation[Dist],$C327:$E327,AssessedValuation[Tif_NonTIF],$A$4))</f>
        <v>0</v>
      </c>
      <c r="Q327" s="8">
        <f>SUMPRODUCT(SUMIFS(AssessedValuation[100% Other],AssessedValuation[Dist],$C327:$E327,AssessedValuation[Tif_NonTIF],$A$4))</f>
        <v>0</v>
      </c>
      <c r="R327" s="8">
        <f>SUMPRODUCT(SUMIFS(AssessedValuation[100% Gross],AssessedValuation[Dist],$C327:$E327,AssessedValuation[Tif_NonTIF],$A$4))</f>
        <v>2050095</v>
      </c>
      <c r="S327" s="8">
        <f>SUMPRODUCT(SUMIFS(AssessedValuation[100% Military Exempt],AssessedValuation[Dist],$C327:$E327,AssessedValuation[Tif_NonTIF],$A$4))</f>
        <v>0</v>
      </c>
      <c r="T327" s="8">
        <f>SUMPRODUCT(SUMIFS(AssessedValuation[100% Net],AssessedValuation[Dist],$C327:$E327,AssessedValuation[Tif_NonTIF],$A$4))</f>
        <v>2050095</v>
      </c>
      <c r="U327" s="8">
        <f>SUMPRODUCT(SUMIFS(AssessedValuation[100% Gas &amp; Elec Utilities],AssessedValuation[Dist],$C327:$E327,AssessedValuation[Tif_NonTIF],$A$4))</f>
        <v>0</v>
      </c>
      <c r="V327" s="8">
        <f t="shared" si="4"/>
        <v>2050095</v>
      </c>
    </row>
    <row r="328" spans="1:22" x14ac:dyDescent="0.25">
      <c r="A328">
        <f>'Assessed Non-TIF_Combined'!A328</f>
        <v>2024</v>
      </c>
      <c r="B328" t="str">
        <f>'Assessed Non-TIF_Combined'!B328</f>
        <v>11</v>
      </c>
      <c r="C328" t="str">
        <f>'Assessed Non-TIF_Combined'!C328</f>
        <v>7056</v>
      </c>
      <c r="D328" t="str">
        <f>'Assessed Non-TIF_Combined'!D328</f>
        <v/>
      </c>
      <c r="E328" t="str">
        <f>'Assessed Non-TIF_Combined'!E328</f>
        <v/>
      </c>
      <c r="F328" t="str">
        <f>'Assessed Non-TIF_Combined'!F328</f>
        <v>7056</v>
      </c>
      <c r="G328" t="str">
        <f>'Assessed Non-TIF_Combined'!G328</f>
        <v>Winterset</v>
      </c>
      <c r="H328" s="8">
        <f>SUMPRODUCT(SUMIFS(AssessedValuation[100% Residential],AssessedValuation[Dist],$C328:$E328,AssessedValuation[Tif_NonTIF],$A$4))</f>
        <v>39038665</v>
      </c>
      <c r="I328" s="8">
        <f>SUMPRODUCT(SUMIFS(AssessedValuation[100% Ag Land],AssessedValuation[Dist],$C328:$E328,AssessedValuation[Tif_NonTIF],$A$4))</f>
        <v>28385</v>
      </c>
      <c r="J328" s="8">
        <f>SUMPRODUCT(SUMIFS(AssessedValuation[100% Ag Building],AssessedValuation[Dist],$C328:$E328,AssessedValuation[Tif_NonTIF],$A$4))</f>
        <v>0</v>
      </c>
      <c r="K328" s="8">
        <f>SUMPRODUCT(SUMIFS(AssessedValuation[100% Commercial],AssessedValuation[Dist],$C328:$E328,AssessedValuation[Tif_NonTIF],$A$4))</f>
        <v>25066088</v>
      </c>
      <c r="L328" s="8">
        <f>SUMPRODUCT(SUMIFS(AssessedValuation[100% Industrial],AssessedValuation[Dist],$C328:$E328,AssessedValuation[Tif_NonTIF],$A$4))</f>
        <v>12988800</v>
      </c>
      <c r="M328" s="8">
        <f>SUMPRODUCT(SUMIFS(AssessedValuation[100% Reserved],AssessedValuation[Dist],$C328:$E328,AssessedValuation[Tif_NonTIF],$A$4))</f>
        <v>0</v>
      </c>
      <c r="N328" s="8">
        <f>SUMPRODUCT(SUMIFS(AssessedValuation[100% Reserved3],AssessedValuation[Dist],$C328,AssessedValuation[Tif_NonTIF],$A$4))</f>
        <v>0</v>
      </c>
      <c r="O328" s="8">
        <f>SUMPRODUCT(SUMIFS(AssessedValuation[100% Railroads],AssessedValuation[Dist],$C328:$E328,AssessedValuation[Tif_NonTIF],$A$4))</f>
        <v>0</v>
      </c>
      <c r="P328" s="8">
        <f>SUMPRODUCT(SUMIFS(AssessedValuation[100% Utilities],AssessedValuation[Dist],$C328:$E328,AssessedValuation[Tif_NonTIF],$A$4))</f>
        <v>0</v>
      </c>
      <c r="Q328" s="8">
        <f>SUMPRODUCT(SUMIFS(AssessedValuation[100% Other],AssessedValuation[Dist],$C328:$E328,AssessedValuation[Tif_NonTIF],$A$4))</f>
        <v>0</v>
      </c>
      <c r="R328" s="8">
        <f>SUMPRODUCT(SUMIFS(AssessedValuation[100% Gross],AssessedValuation[Dist],$C328:$E328,AssessedValuation[Tif_NonTIF],$A$4))</f>
        <v>77121938</v>
      </c>
      <c r="S328" s="8">
        <f>SUMPRODUCT(SUMIFS(AssessedValuation[100% Military Exempt],AssessedValuation[Dist],$C328:$E328,AssessedValuation[Tif_NonTIF],$A$4))</f>
        <v>7408</v>
      </c>
      <c r="T328" s="8">
        <f>SUMPRODUCT(SUMIFS(AssessedValuation[100% Net],AssessedValuation[Dist],$C328:$E328,AssessedValuation[Tif_NonTIF],$A$4))</f>
        <v>77114530</v>
      </c>
      <c r="U328" s="8">
        <f>SUMPRODUCT(SUMIFS(AssessedValuation[100% Gas &amp; Elec Utilities],AssessedValuation[Dist],$C328:$E328,AssessedValuation[Tif_NonTIF],$A$4))</f>
        <v>0</v>
      </c>
      <c r="V328" s="8">
        <f t="shared" ref="V328:V331" si="5">SUM(T328:U328)</f>
        <v>77114530</v>
      </c>
    </row>
    <row r="329" spans="1:22" x14ac:dyDescent="0.25">
      <c r="A329">
        <f>'Assessed Non-TIF_Combined'!A329</f>
        <v>2024</v>
      </c>
      <c r="B329" t="str">
        <f>'Assessed Non-TIF_Combined'!B329</f>
        <v>13</v>
      </c>
      <c r="C329" t="str">
        <f>'Assessed Non-TIF_Combined'!C329</f>
        <v>7092</v>
      </c>
      <c r="D329" t="str">
        <f>'Assessed Non-TIF_Combined'!D329</f>
        <v/>
      </c>
      <c r="E329" t="str">
        <f>'Assessed Non-TIF_Combined'!E329</f>
        <v/>
      </c>
      <c r="F329" t="str">
        <f>'Assessed Non-TIF_Combined'!F329</f>
        <v>7092</v>
      </c>
      <c r="G329" t="str">
        <f>'Assessed Non-TIF_Combined'!G329</f>
        <v>Woodbine</v>
      </c>
      <c r="H329" s="8">
        <f>SUMPRODUCT(SUMIFS(AssessedValuation[100% Residential],AssessedValuation[Dist],$C329:$E329,AssessedValuation[Tif_NonTIF],$A$4))</f>
        <v>2905117</v>
      </c>
      <c r="I329" s="8">
        <f>SUMPRODUCT(SUMIFS(AssessedValuation[100% Ag Land],AssessedValuation[Dist],$C329:$E329,AssessedValuation[Tif_NonTIF],$A$4))</f>
        <v>59172</v>
      </c>
      <c r="J329" s="8">
        <f>SUMPRODUCT(SUMIFS(AssessedValuation[100% Ag Building],AssessedValuation[Dist],$C329:$E329,AssessedValuation[Tif_NonTIF],$A$4))</f>
        <v>0</v>
      </c>
      <c r="K329" s="8">
        <f>SUMPRODUCT(SUMIFS(AssessedValuation[100% Commercial],AssessedValuation[Dist],$C329:$E329,AssessedValuation[Tif_NonTIF],$A$4))</f>
        <v>2871858</v>
      </c>
      <c r="L329" s="8">
        <f>SUMPRODUCT(SUMIFS(AssessedValuation[100% Industrial],AssessedValuation[Dist],$C329:$E329,AssessedValuation[Tif_NonTIF],$A$4))</f>
        <v>705718</v>
      </c>
      <c r="M329" s="8">
        <f>SUMPRODUCT(SUMIFS(AssessedValuation[100% Reserved],AssessedValuation[Dist],$C329:$E329,AssessedValuation[Tif_NonTIF],$A$4))</f>
        <v>0</v>
      </c>
      <c r="N329" s="8">
        <f>SUMPRODUCT(SUMIFS(AssessedValuation[100% Reserved3],AssessedValuation[Dist],$C329,AssessedValuation[Tif_NonTIF],$A$4))</f>
        <v>0</v>
      </c>
      <c r="O329" s="8">
        <f>SUMPRODUCT(SUMIFS(AssessedValuation[100% Railroads],AssessedValuation[Dist],$C329:$E329,AssessedValuation[Tif_NonTIF],$A$4))</f>
        <v>0</v>
      </c>
      <c r="P329" s="8">
        <f>SUMPRODUCT(SUMIFS(AssessedValuation[100% Utilities],AssessedValuation[Dist],$C329:$E329,AssessedValuation[Tif_NonTIF],$A$4))</f>
        <v>0</v>
      </c>
      <c r="Q329" s="8">
        <f>SUMPRODUCT(SUMIFS(AssessedValuation[100% Other],AssessedValuation[Dist],$C329:$E329,AssessedValuation[Tif_NonTIF],$A$4))</f>
        <v>0</v>
      </c>
      <c r="R329" s="8">
        <f>SUMPRODUCT(SUMIFS(AssessedValuation[100% Gross],AssessedValuation[Dist],$C329:$E329,AssessedValuation[Tif_NonTIF],$A$4))</f>
        <v>6541865</v>
      </c>
      <c r="S329" s="8">
        <f>SUMPRODUCT(SUMIFS(AssessedValuation[100% Military Exempt],AssessedValuation[Dist],$C329:$E329,AssessedValuation[Tif_NonTIF],$A$4))</f>
        <v>0</v>
      </c>
      <c r="T329" s="8">
        <f>SUMPRODUCT(SUMIFS(AssessedValuation[100% Net],AssessedValuation[Dist],$C329:$E329,AssessedValuation[Tif_NonTIF],$A$4))</f>
        <v>6541865</v>
      </c>
      <c r="U329" s="8">
        <f>SUMPRODUCT(SUMIFS(AssessedValuation[100% Gas &amp; Elec Utilities],AssessedValuation[Dist],$C329:$E329,AssessedValuation[Tif_NonTIF],$A$4))</f>
        <v>0</v>
      </c>
      <c r="V329" s="8">
        <f t="shared" si="5"/>
        <v>6541865</v>
      </c>
    </row>
    <row r="330" spans="1:22" x14ac:dyDescent="0.25">
      <c r="A330">
        <f>'Assessed Non-TIF_Combined'!A330</f>
        <v>2024</v>
      </c>
      <c r="B330" t="str">
        <f>'Assessed Non-TIF_Combined'!B330</f>
        <v>12</v>
      </c>
      <c r="C330" t="str">
        <f>'Assessed Non-TIF_Combined'!C330</f>
        <v>7098</v>
      </c>
      <c r="D330" t="str">
        <f>'Assessed Non-TIF_Combined'!D330</f>
        <v/>
      </c>
      <c r="E330" t="str">
        <f>'Assessed Non-TIF_Combined'!E330</f>
        <v/>
      </c>
      <c r="F330" t="str">
        <f>'Assessed Non-TIF_Combined'!F330</f>
        <v>7098</v>
      </c>
      <c r="G330" t="str">
        <f>'Assessed Non-TIF_Combined'!G330</f>
        <v>Woodbury Central</v>
      </c>
      <c r="H330" s="8">
        <f>SUMPRODUCT(SUMIFS(AssessedValuation[100% Residential],AssessedValuation[Dist],$C330:$E330,AssessedValuation[Tif_NonTIF],$A$4))</f>
        <v>4435699</v>
      </c>
      <c r="I330" s="8">
        <f>SUMPRODUCT(SUMIFS(AssessedValuation[100% Ag Land],AssessedValuation[Dist],$C330:$E330,AssessedValuation[Tif_NonTIF],$A$4))</f>
        <v>0</v>
      </c>
      <c r="J330" s="8">
        <f>SUMPRODUCT(SUMIFS(AssessedValuation[100% Ag Building],AssessedValuation[Dist],$C330:$E330,AssessedValuation[Tif_NonTIF],$A$4))</f>
        <v>0</v>
      </c>
      <c r="K330" s="8">
        <f>SUMPRODUCT(SUMIFS(AssessedValuation[100% Commercial],AssessedValuation[Dist],$C330:$E330,AssessedValuation[Tif_NonTIF],$A$4))</f>
        <v>800942</v>
      </c>
      <c r="L330" s="8">
        <f>SUMPRODUCT(SUMIFS(AssessedValuation[100% Industrial],AssessedValuation[Dist],$C330:$E330,AssessedValuation[Tif_NonTIF],$A$4))</f>
        <v>0</v>
      </c>
      <c r="M330" s="8">
        <f>SUMPRODUCT(SUMIFS(AssessedValuation[100% Reserved],AssessedValuation[Dist],$C330:$E330,AssessedValuation[Tif_NonTIF],$A$4))</f>
        <v>0</v>
      </c>
      <c r="N330" s="8">
        <f>SUMPRODUCT(SUMIFS(AssessedValuation[100% Reserved3],AssessedValuation[Dist],$C330,AssessedValuation[Tif_NonTIF],$A$4))</f>
        <v>0</v>
      </c>
      <c r="O330" s="8">
        <f>SUMPRODUCT(SUMIFS(AssessedValuation[100% Railroads],AssessedValuation[Dist],$C330:$E330,AssessedValuation[Tif_NonTIF],$A$4))</f>
        <v>0</v>
      </c>
      <c r="P330" s="8">
        <f>SUMPRODUCT(SUMIFS(AssessedValuation[100% Utilities],AssessedValuation[Dist],$C330:$E330,AssessedValuation[Tif_NonTIF],$A$4))</f>
        <v>0</v>
      </c>
      <c r="Q330" s="8">
        <f>SUMPRODUCT(SUMIFS(AssessedValuation[100% Other],AssessedValuation[Dist],$C330:$E330,AssessedValuation[Tif_NonTIF],$A$4))</f>
        <v>0</v>
      </c>
      <c r="R330" s="8">
        <f>SUMPRODUCT(SUMIFS(AssessedValuation[100% Gross],AssessedValuation[Dist],$C330:$E330,AssessedValuation[Tif_NonTIF],$A$4))</f>
        <v>5236641</v>
      </c>
      <c r="S330" s="8">
        <f>SUMPRODUCT(SUMIFS(AssessedValuation[100% Military Exempt],AssessedValuation[Dist],$C330:$E330,AssessedValuation[Tif_NonTIF],$A$4))</f>
        <v>5556</v>
      </c>
      <c r="T330" s="8">
        <f>SUMPRODUCT(SUMIFS(AssessedValuation[100% Net],AssessedValuation[Dist],$C330:$E330,AssessedValuation[Tif_NonTIF],$A$4))</f>
        <v>5231085</v>
      </c>
      <c r="U330" s="8">
        <f>SUMPRODUCT(SUMIFS(AssessedValuation[100% Gas &amp; Elec Utilities],AssessedValuation[Dist],$C330:$E330,AssessedValuation[Tif_NonTIF],$A$4))</f>
        <v>0</v>
      </c>
      <c r="V330" s="8">
        <f t="shared" si="5"/>
        <v>5231085</v>
      </c>
    </row>
    <row r="331" spans="1:22" x14ac:dyDescent="0.25">
      <c r="A331">
        <f>'Assessed Non-TIF_Combined'!A331</f>
        <v>2024</v>
      </c>
      <c r="B331" t="str">
        <f>'Assessed Non-TIF_Combined'!B331</f>
        <v>11</v>
      </c>
      <c r="C331" t="str">
        <f>'Assessed Non-TIF_Combined'!C331</f>
        <v>7110</v>
      </c>
      <c r="D331" t="str">
        <f>'Assessed Non-TIF_Combined'!D331</f>
        <v/>
      </c>
      <c r="E331" t="str">
        <f>'Assessed Non-TIF_Combined'!E331</f>
        <v/>
      </c>
      <c r="F331" t="str">
        <f>'Assessed Non-TIF_Combined'!F331</f>
        <v>7110</v>
      </c>
      <c r="G331" t="str">
        <f>'Assessed Non-TIF_Combined'!G331</f>
        <v>Woodward-Granger</v>
      </c>
      <c r="H331" s="8">
        <f>SUMPRODUCT(SUMIFS(AssessedValuation[100% Residential],AssessedValuation[Dist],$C331:$E331,AssessedValuation[Tif_NonTIF],$A$4))</f>
        <v>7881714</v>
      </c>
      <c r="I331" s="8">
        <f>SUMPRODUCT(SUMIFS(AssessedValuation[100% Ag Land],AssessedValuation[Dist],$C331:$E331,AssessedValuation[Tif_NonTIF],$A$4))</f>
        <v>0</v>
      </c>
      <c r="J331" s="8">
        <f>SUMPRODUCT(SUMIFS(AssessedValuation[100% Ag Building],AssessedValuation[Dist],$C331:$E331,AssessedValuation[Tif_NonTIF],$A$4))</f>
        <v>0</v>
      </c>
      <c r="K331" s="8">
        <f>SUMPRODUCT(SUMIFS(AssessedValuation[100% Commercial],AssessedValuation[Dist],$C331:$E331,AssessedValuation[Tif_NonTIF],$A$4))</f>
        <v>2806067</v>
      </c>
      <c r="L331" s="8">
        <f>SUMPRODUCT(SUMIFS(AssessedValuation[100% Industrial],AssessedValuation[Dist],$C331:$E331,AssessedValuation[Tif_NonTIF],$A$4))</f>
        <v>0</v>
      </c>
      <c r="M331" s="8">
        <f>SUMPRODUCT(SUMIFS(AssessedValuation[100% Reserved],AssessedValuation[Dist],$C331:$E331,AssessedValuation[Tif_NonTIF],$A$4))</f>
        <v>0</v>
      </c>
      <c r="N331" s="8">
        <f>SUMPRODUCT(SUMIFS(AssessedValuation[100% Reserved3],AssessedValuation[Dist],$C331,AssessedValuation[Tif_NonTIF],$A$4))</f>
        <v>0</v>
      </c>
      <c r="O331" s="8">
        <f>SUMPRODUCT(SUMIFS(AssessedValuation[100% Railroads],AssessedValuation[Dist],$C331:$E331,AssessedValuation[Tif_NonTIF],$A$4))</f>
        <v>0</v>
      </c>
      <c r="P331" s="8">
        <f>SUMPRODUCT(SUMIFS(AssessedValuation[100% Utilities],AssessedValuation[Dist],$C331:$E331,AssessedValuation[Tif_NonTIF],$A$4))</f>
        <v>0</v>
      </c>
      <c r="Q331" s="8">
        <f>SUMPRODUCT(SUMIFS(AssessedValuation[100% Other],AssessedValuation[Dist],$C331:$E331,AssessedValuation[Tif_NonTIF],$A$4))</f>
        <v>0</v>
      </c>
      <c r="R331" s="8">
        <f>SUMPRODUCT(SUMIFS(AssessedValuation[100% Gross],AssessedValuation[Dist],$C331:$E331,AssessedValuation[Tif_NonTIF],$A$4))</f>
        <v>10687781</v>
      </c>
      <c r="S331" s="8">
        <f>SUMPRODUCT(SUMIFS(AssessedValuation[100% Military Exempt],AssessedValuation[Dist],$C331:$E331,AssessedValuation[Tif_NonTIF],$A$4))</f>
        <v>0</v>
      </c>
      <c r="T331" s="8">
        <f>SUMPRODUCT(SUMIFS(AssessedValuation[100% Net],AssessedValuation[Dist],$C331:$E331,AssessedValuation[Tif_NonTIF],$A$4))</f>
        <v>10687781</v>
      </c>
      <c r="U331" s="8">
        <f>SUMPRODUCT(SUMIFS(AssessedValuation[100% Gas &amp; Elec Utilities],AssessedValuation[Dist],$C331:$E331,AssessedValuation[Tif_NonTIF],$A$4))</f>
        <v>0</v>
      </c>
      <c r="V331" s="8">
        <f t="shared" si="5"/>
        <v>10687781</v>
      </c>
    </row>
    <row r="332" spans="1:22" ht="15.75" thickBot="1" x14ac:dyDescent="0.3">
      <c r="H332" s="10">
        <f>SUM(H7:H331)</f>
        <v>5012563933</v>
      </c>
      <c r="I332" s="10">
        <f>SUM(I7:I331)</f>
        <v>27794179</v>
      </c>
      <c r="J332" s="10">
        <f>SUM(J7:J331)</f>
        <v>19249176</v>
      </c>
      <c r="K332" s="10">
        <f>SUM(K7:K331)</f>
        <v>7892808176</v>
      </c>
      <c r="L332" s="10">
        <f>SUM(L7:L331)</f>
        <v>2954732588</v>
      </c>
      <c r="M332" s="10">
        <f>SUM(M7:M331)</f>
        <v>0</v>
      </c>
      <c r="N332" s="10">
        <f>SUM(N7:N331)</f>
        <v>0</v>
      </c>
      <c r="O332" s="10">
        <f>SUM(O7:O331)</f>
        <v>0</v>
      </c>
      <c r="P332" s="10">
        <f>SUM(P7:P331)</f>
        <v>0</v>
      </c>
      <c r="Q332" s="10">
        <f>SUM(Q7:Q331)</f>
        <v>174790</v>
      </c>
      <c r="R332" s="10">
        <f>SUM(R7:R331)</f>
        <v>15907322842</v>
      </c>
      <c r="S332" s="10">
        <f>SUM(S7:S331)</f>
        <v>917085</v>
      </c>
      <c r="T332" s="10">
        <f>SUM(T7:T331)</f>
        <v>15906405757</v>
      </c>
      <c r="U332" s="10">
        <f>SUM(U7:U331)</f>
        <v>0</v>
      </c>
      <c r="V332" s="10">
        <f>SUM(V7:V331)</f>
        <v>15906405757</v>
      </c>
    </row>
    <row r="333" spans="1:22" ht="15.75" thickTop="1" x14ac:dyDescent="0.25"/>
    <row r="335" spans="1:22" hidden="1" x14ac:dyDescent="0.25">
      <c r="G335" t="s">
        <v>1757</v>
      </c>
      <c r="H335" s="8">
        <f>H332-'Assessed TIF'!G338</f>
        <v>0</v>
      </c>
      <c r="I335" s="8">
        <f>I332-'Assessed TIF'!H338</f>
        <v>0</v>
      </c>
      <c r="J335" s="8">
        <f>J332-'Assessed TIF'!I338</f>
        <v>0</v>
      </c>
      <c r="K335" s="8">
        <f>K332-'Assessed TIF'!J338</f>
        <v>0</v>
      </c>
      <c r="L335" s="8">
        <f>L332-'Assessed TIF'!K338</f>
        <v>0</v>
      </c>
      <c r="M335" s="8">
        <f>M332-'Assessed TIF'!L338</f>
        <v>0</v>
      </c>
      <c r="N335" s="8">
        <f>N332-'Assessed TIF'!M338</f>
        <v>0</v>
      </c>
      <c r="O335" s="8">
        <f>O332-'Assessed TIF'!N338</f>
        <v>0</v>
      </c>
      <c r="P335" s="8">
        <f>P332-'Assessed TIF'!O338</f>
        <v>0</v>
      </c>
      <c r="Q335" s="8">
        <f>Q332-'Assessed TIF'!P338</f>
        <v>0</v>
      </c>
      <c r="R335" s="8">
        <f>R332-'Assessed TIF'!Q338</f>
        <v>0</v>
      </c>
      <c r="S335" s="8">
        <f>S332-'Assessed TIF'!R338</f>
        <v>0</v>
      </c>
      <c r="T335" s="8">
        <f>T332-'Assessed TIF'!S338</f>
        <v>0</v>
      </c>
      <c r="U335" s="8">
        <f>U332-'Assessed TIF'!T338</f>
        <v>0</v>
      </c>
      <c r="V335" s="8">
        <f>V332-'Assessed TIF'!U338</f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F0AF1-2759-4F88-BF80-7C459A7F3FE2}">
  <sheetPr>
    <tabColor theme="5" tint="-0.249977111117893"/>
  </sheetPr>
  <dimension ref="A1:V335"/>
  <sheetViews>
    <sheetView workbookViewId="0">
      <pane xSplit="7" ySplit="6" topLeftCell="H307" activePane="bottomRight" state="frozen"/>
      <selection pane="topRight" activeCell="G1" sqref="G1"/>
      <selection pane="bottomLeft" activeCell="A7" sqref="A7"/>
      <selection pane="bottomRight"/>
    </sheetView>
  </sheetViews>
  <sheetFormatPr defaultRowHeight="15" x14ac:dyDescent="0.25"/>
  <cols>
    <col min="1" max="1" width="11.5703125" customWidth="1"/>
    <col min="2" max="2" width="9.140625" hidden="1" customWidth="1"/>
    <col min="4" max="5" width="0" hidden="1" customWidth="1"/>
    <col min="6" max="6" width="9.140625" customWidth="1"/>
    <col min="7" max="7" width="40.42578125" bestFit="1" customWidth="1"/>
    <col min="8" max="8" width="14.85546875" bestFit="1" customWidth="1"/>
    <col min="9" max="9" width="13.85546875" bestFit="1" customWidth="1"/>
    <col min="10" max="10" width="12.7109375" bestFit="1" customWidth="1"/>
    <col min="11" max="11" width="13.85546875" bestFit="1" customWidth="1"/>
    <col min="12" max="12" width="12.7109375" bestFit="1" customWidth="1"/>
    <col min="13" max="14" width="9.28515625" bestFit="1" customWidth="1"/>
    <col min="15" max="16" width="12.7109375" bestFit="1" customWidth="1"/>
    <col min="17" max="17" width="10.140625" bestFit="1" customWidth="1"/>
    <col min="18" max="18" width="14.85546875" bestFit="1" customWidth="1"/>
    <col min="19" max="19" width="13.140625" bestFit="1" customWidth="1"/>
    <col min="20" max="20" width="14.85546875" bestFit="1" customWidth="1"/>
    <col min="21" max="21" width="13.85546875" bestFit="1" customWidth="1"/>
    <col min="22" max="22" width="14.42578125" bestFit="1" customWidth="1"/>
  </cols>
  <sheetData>
    <row r="1" spans="1:22" x14ac:dyDescent="0.25">
      <c r="A1" t="str">
        <f>'Assessed Non-TIF'!$A$1</f>
        <v>Iowa Department of Management - June 6, 2023 - Final</v>
      </c>
    </row>
    <row r="2" spans="1:22" x14ac:dyDescent="0.25">
      <c r="A2" t="str">
        <f>_xlfn.CONCAT("January 1, ",TaxableValuation[[#This Row],[???"Year"]]," - Taxable Valuations")</f>
        <v>January 1, 2022 - Taxable Valuations</v>
      </c>
    </row>
    <row r="3" spans="1:22" x14ac:dyDescent="0.25">
      <c r="A3" s="11" t="str">
        <f>_xlfn.CONCAT("For Fiscal Year ",'2022_School_100pct Valuations B'!A2+2," Budgets - Districts Combined to Include Subdistricts Valuation")</f>
        <v>For Fiscal Year 2024 Budgets - Districts Combined to Include Subdistricts Valuation</v>
      </c>
    </row>
    <row r="4" spans="1:22" x14ac:dyDescent="0.25">
      <c r="A4" s="7" t="s">
        <v>1024</v>
      </c>
    </row>
    <row r="5" spans="1:22" x14ac:dyDescent="0.25">
      <c r="R5" s="8"/>
    </row>
    <row r="6" spans="1:22" s="9" customFormat="1" ht="30" customHeight="1" x14ac:dyDescent="0.25">
      <c r="A6" s="9" t="s">
        <v>1697</v>
      </c>
      <c r="B6" s="9" t="s">
        <v>1698</v>
      </c>
      <c r="C6" s="9" t="s">
        <v>1021</v>
      </c>
      <c r="D6" s="9" t="s">
        <v>1754</v>
      </c>
      <c r="E6" s="9" t="s">
        <v>1755</v>
      </c>
      <c r="F6" s="9" t="s">
        <v>1699</v>
      </c>
      <c r="G6" s="9" t="s">
        <v>1700</v>
      </c>
      <c r="H6" s="9" t="s">
        <v>3</v>
      </c>
      <c r="I6" s="9" t="s">
        <v>4</v>
      </c>
      <c r="J6" s="9" t="s">
        <v>5</v>
      </c>
      <c r="K6" s="9" t="s">
        <v>6</v>
      </c>
      <c r="L6" s="9" t="s">
        <v>7</v>
      </c>
      <c r="M6" s="9" t="s">
        <v>8</v>
      </c>
      <c r="N6" s="9" t="s">
        <v>8</v>
      </c>
      <c r="O6" s="9" t="s">
        <v>11</v>
      </c>
      <c r="P6" s="9" t="s">
        <v>10</v>
      </c>
      <c r="Q6" s="9" t="s">
        <v>9</v>
      </c>
      <c r="R6" s="9" t="s">
        <v>12</v>
      </c>
      <c r="S6" s="9" t="s">
        <v>13</v>
      </c>
      <c r="T6" s="9" t="s">
        <v>14</v>
      </c>
      <c r="U6" s="9" t="s">
        <v>15</v>
      </c>
      <c r="V6" s="9" t="s">
        <v>1702</v>
      </c>
    </row>
    <row r="7" spans="1:22" x14ac:dyDescent="0.25">
      <c r="A7">
        <f>'Assessed Non-TIF_Combined'!A7</f>
        <v>2024</v>
      </c>
      <c r="B7" t="str">
        <f>'Assessed Non-TIF_Combined'!B7</f>
        <v>11</v>
      </c>
      <c r="C7" t="str">
        <f>'Assessed Non-TIF_Combined'!C7</f>
        <v>0018</v>
      </c>
      <c r="D7" t="str">
        <f>'Assessed Non-TIF_Combined'!D7</f>
        <v/>
      </c>
      <c r="E7" t="str">
        <f>'Assessed Non-TIF_Combined'!E7</f>
        <v/>
      </c>
      <c r="F7" t="str">
        <f>'Assessed Non-TIF_Combined'!F7</f>
        <v>0018</v>
      </c>
      <c r="G7" t="str">
        <f>'Assessed Non-TIF_Combined'!G7</f>
        <v>Adair-Casey</v>
      </c>
      <c r="H7" s="8">
        <f>SUMPRODUCT(SUMIFS(TaxableValuation[Taxable Residential],TaxableValuation[Dist],$C7:$E7,TaxableValuation[Tif_NonTIF],$A$4))</f>
        <v>44053280</v>
      </c>
      <c r="I7" s="8">
        <f>SUMPRODUCT(SUMIFS(TaxableValuation[Taxable Ag Land],TaxableValuation[Dist],$C7:$E7,TaxableValuation[Tif_NonTIF],$A$4))</f>
        <v>85913023</v>
      </c>
      <c r="J7" s="8">
        <f>SUMPRODUCT(SUMIFS(TaxableValuation[Taxable Ag Building],TaxableValuation[Dist],$C7:$E7,TaxableValuation[Tif_NonTIF],$A$4))</f>
        <v>1935407</v>
      </c>
      <c r="K7" s="8">
        <f>SUMPRODUCT(SUMIFS(TaxableValuation[Taxable Commercial],TaxableValuation[Dist],$C7:$E7,TaxableValuation[Tif_NonTIF],$A$4))</f>
        <v>13563793</v>
      </c>
      <c r="L7" s="8">
        <f>SUMPRODUCT(SUMIFS(TaxableValuation[Taxable Industrial],TaxableValuation[Dist],$C7:$E7,TaxableValuation[Tif_NonTIF],$A$4))</f>
        <v>29666076</v>
      </c>
      <c r="M7" s="8">
        <f>SUMPRODUCT(SUMIFS(TaxableValuation[Taxable Reserved],TaxableValuation[Dist],$C7:$E7,TaxableValuation[Tif_NonTIF],$A$4))</f>
        <v>0</v>
      </c>
      <c r="N7" s="8">
        <f>SUMPRODUCT(SUMIFS(TaxableValuation[Taxable Reserved2],TaxableValuation[Dist],$C7:$E7,TaxableValuation[Tif_NonTIF],$A$4))</f>
        <v>0</v>
      </c>
      <c r="O7" s="8">
        <f>SUMPRODUCT(SUMIFS(TaxableValuation[Taxable Railroads],TaxableValuation[Dist],$C7:$E7,TaxableValuation[Tif_NonTIF],$A$4))</f>
        <v>3399922</v>
      </c>
      <c r="P7" s="8">
        <f>SUMPRODUCT(SUMIFS(TaxableValuation[Taxable Utilities],TaxableValuation[Dist],$C7:$E7,TaxableValuation[Tif_NonTIF],$A$4))</f>
        <v>252193</v>
      </c>
      <c r="Q7" s="8">
        <f>SUMPRODUCT(SUMIFS(TaxableValuation[Taxable Other],TaxableValuation[Dist],$C7:$E7,TaxableValuation[Tif_NonTIF],$A$4))</f>
        <v>0</v>
      </c>
      <c r="R7" s="8">
        <f>SUMPRODUCT(SUMIFS(TaxableValuation[Taxable Gross],TaxableValuation[Dist],$C7:$E7,TaxableValuation[Tif_NonTIF],$A$4))</f>
        <v>178783694</v>
      </c>
      <c r="S7" s="8">
        <f>SUMPRODUCT(SUMIFS(TaxableValuation[Taxable Military Exempt],TaxableValuation[Dist],$C7:$E7,TaxableValuation[Tif_NonTIF],$A$4))</f>
        <v>192608</v>
      </c>
      <c r="T7" s="8">
        <f>SUMPRODUCT(SUMIFS(TaxableValuation[Taxable Net],TaxableValuation[Dist],$C7:$E7,TaxableValuation[Tif_NonTIF],$A$4))</f>
        <v>178591086</v>
      </c>
      <c r="U7" s="8">
        <f>SUMPRODUCT(SUMIFS(TaxableValuation[Taxable Gas &amp; Elec Utilities],TaxableValuation[Dist],$C7:$E7,TaxableValuation[Tif_NonTIF],$A$4))</f>
        <v>17643370</v>
      </c>
      <c r="V7" s="8">
        <f>SUM(T7:U7)</f>
        <v>196234456</v>
      </c>
    </row>
    <row r="8" spans="1:22" x14ac:dyDescent="0.25">
      <c r="A8">
        <f>'Assessed Non-TIF_Combined'!A8</f>
        <v>2024</v>
      </c>
      <c r="B8" t="str">
        <f>'Assessed Non-TIF_Combined'!B8</f>
        <v>11</v>
      </c>
      <c r="C8" t="str">
        <f>'Assessed Non-TIF_Combined'!C8</f>
        <v>0027</v>
      </c>
      <c r="D8" t="str">
        <f>'Assessed Non-TIF_Combined'!D8</f>
        <v/>
      </c>
      <c r="E8" t="str">
        <f>'Assessed Non-TIF_Combined'!E8</f>
        <v/>
      </c>
      <c r="F8" t="str">
        <f>'Assessed Non-TIF_Combined'!F8</f>
        <v>0027</v>
      </c>
      <c r="G8" t="str">
        <f>'Assessed Non-TIF_Combined'!G8</f>
        <v>Adel-Desoto-Minburn</v>
      </c>
      <c r="H8" s="8">
        <f>SUMPRODUCT(SUMIFS(TaxableValuation[Taxable Residential],TaxableValuation[Dist],$C8:$E8,TaxableValuation[Tif_NonTIF],$A$4))</f>
        <v>423040470</v>
      </c>
      <c r="I8" s="8">
        <f>SUMPRODUCT(SUMIFS(TaxableValuation[Taxable Ag Land],TaxableValuation[Dist],$C8:$E8,TaxableValuation[Tif_NonTIF],$A$4))</f>
        <v>85138176</v>
      </c>
      <c r="J8" s="8">
        <f>SUMPRODUCT(SUMIFS(TaxableValuation[Taxable Ag Building],TaxableValuation[Dist],$C8:$E8,TaxableValuation[Tif_NonTIF],$A$4))</f>
        <v>3693016</v>
      </c>
      <c r="K8" s="8">
        <f>SUMPRODUCT(SUMIFS(TaxableValuation[Taxable Commercial],TaxableValuation[Dist],$C8:$E8,TaxableValuation[Tif_NonTIF],$A$4))</f>
        <v>66683930</v>
      </c>
      <c r="L8" s="8">
        <f>SUMPRODUCT(SUMIFS(TaxableValuation[Taxable Industrial],TaxableValuation[Dist],$C8:$E8,TaxableValuation[Tif_NonTIF],$A$4))</f>
        <v>13687192</v>
      </c>
      <c r="M8" s="8">
        <f>SUMPRODUCT(SUMIFS(TaxableValuation[Taxable Reserved],TaxableValuation[Dist],$C8:$E8,TaxableValuation[Tif_NonTIF],$A$4))</f>
        <v>0</v>
      </c>
      <c r="N8" s="8">
        <f>SUMPRODUCT(SUMIFS(TaxableValuation[Taxable Reserved2],TaxableValuation[Dist],$C8:$E8,TaxableValuation[Tif_NonTIF],$A$4))</f>
        <v>0</v>
      </c>
      <c r="O8" s="8">
        <f>SUMPRODUCT(SUMIFS(TaxableValuation[Taxable Railroads],TaxableValuation[Dist],$C8:$E8,TaxableValuation[Tif_NonTIF],$A$4))</f>
        <v>1236451</v>
      </c>
      <c r="P8" s="8">
        <f>SUMPRODUCT(SUMIFS(TaxableValuation[Taxable Utilities],TaxableValuation[Dist],$C8:$E8,TaxableValuation[Tif_NonTIF],$A$4))</f>
        <v>14492438</v>
      </c>
      <c r="Q8" s="8">
        <f>SUMPRODUCT(SUMIFS(TaxableValuation[Taxable Other],TaxableValuation[Dist],$C8:$E8,TaxableValuation[Tif_NonTIF],$A$4))</f>
        <v>0</v>
      </c>
      <c r="R8" s="8">
        <f>SUMPRODUCT(SUMIFS(TaxableValuation[Taxable Gross],TaxableValuation[Dist],$C8:$E8,TaxableValuation[Tif_NonTIF],$A$4))</f>
        <v>607971673</v>
      </c>
      <c r="S8" s="8">
        <f>SUMPRODUCT(SUMIFS(TaxableValuation[Taxable Military Exempt],TaxableValuation[Dist],$C8:$E8,TaxableValuation[Tif_NonTIF],$A$4))</f>
        <v>576255</v>
      </c>
      <c r="T8" s="8">
        <f>SUMPRODUCT(SUMIFS(TaxableValuation[Taxable Net],TaxableValuation[Dist],$C8:$E8,TaxableValuation[Tif_NonTIF],$A$4))</f>
        <v>607395418</v>
      </c>
      <c r="U8" s="8">
        <f>SUMPRODUCT(SUMIFS(TaxableValuation[Taxable Gas &amp; Elec Utilities],TaxableValuation[Dist],$C8:$E8,TaxableValuation[Tif_NonTIF],$A$4))</f>
        <v>56829328</v>
      </c>
      <c r="V8" s="8">
        <f t="shared" ref="V8:V71" si="0">SUM(T8:U8)</f>
        <v>664224746</v>
      </c>
    </row>
    <row r="9" spans="1:22" x14ac:dyDescent="0.25">
      <c r="A9">
        <f>'Assessed Non-TIF_Combined'!A9</f>
        <v>2024</v>
      </c>
      <c r="B9" t="str">
        <f>'Assessed Non-TIF_Combined'!B9</f>
        <v>07</v>
      </c>
      <c r="C9" t="str">
        <f>'Assessed Non-TIF_Combined'!C9</f>
        <v>0009</v>
      </c>
      <c r="D9" t="str">
        <f>'Assessed Non-TIF_Combined'!D9</f>
        <v/>
      </c>
      <c r="E9" t="str">
        <f>'Assessed Non-TIF_Combined'!E9</f>
        <v/>
      </c>
      <c r="F9" t="str">
        <f>'Assessed Non-TIF_Combined'!F9</f>
        <v>0009</v>
      </c>
      <c r="G9" t="str">
        <f>'Assessed Non-TIF_Combined'!G9</f>
        <v>AGWSR</v>
      </c>
      <c r="H9" s="8">
        <f>SUMPRODUCT(SUMIFS(TaxableValuation[Taxable Residential],TaxableValuation[Dist],$C9:$E9,TaxableValuation[Tif_NonTIF],$A$4))</f>
        <v>107249582</v>
      </c>
      <c r="I9" s="8">
        <f>SUMPRODUCT(SUMIFS(TaxableValuation[Taxable Ag Land],TaxableValuation[Dist],$C9:$E9,TaxableValuation[Tif_NonTIF],$A$4))</f>
        <v>225640516</v>
      </c>
      <c r="J9" s="8">
        <f>SUMPRODUCT(SUMIFS(TaxableValuation[Taxable Ag Building],TaxableValuation[Dist],$C9:$E9,TaxableValuation[Tif_NonTIF],$A$4))</f>
        <v>15492215</v>
      </c>
      <c r="K9" s="8">
        <f>SUMPRODUCT(SUMIFS(TaxableValuation[Taxable Commercial],TaxableValuation[Dist],$C9:$E9,TaxableValuation[Tif_NonTIF],$A$4))</f>
        <v>22150335</v>
      </c>
      <c r="L9" s="8">
        <f>SUMPRODUCT(SUMIFS(TaxableValuation[Taxable Industrial],TaxableValuation[Dist],$C9:$E9,TaxableValuation[Tif_NonTIF],$A$4))</f>
        <v>73056011</v>
      </c>
      <c r="M9" s="8">
        <f>SUMPRODUCT(SUMIFS(TaxableValuation[Taxable Reserved],TaxableValuation[Dist],$C9:$E9,TaxableValuation[Tif_NonTIF],$A$4))</f>
        <v>0</v>
      </c>
      <c r="N9" s="8">
        <f>SUMPRODUCT(SUMIFS(TaxableValuation[Taxable Reserved2],TaxableValuation[Dist],$C9:$E9,TaxableValuation[Tif_NonTIF],$A$4))</f>
        <v>0</v>
      </c>
      <c r="O9" s="8">
        <f>SUMPRODUCT(SUMIFS(TaxableValuation[Taxable Railroads],TaxableValuation[Dist],$C9:$E9,TaxableValuation[Tif_NonTIF],$A$4))</f>
        <v>2498089</v>
      </c>
      <c r="P9" s="8">
        <f>SUMPRODUCT(SUMIFS(TaxableValuation[Taxable Utilities],TaxableValuation[Dist],$C9:$E9,TaxableValuation[Tif_NonTIF],$A$4))</f>
        <v>24439269</v>
      </c>
      <c r="Q9" s="8">
        <f>SUMPRODUCT(SUMIFS(TaxableValuation[Taxable Other],TaxableValuation[Dist],$C9:$E9,TaxableValuation[Tif_NonTIF],$A$4))</f>
        <v>0</v>
      </c>
      <c r="R9" s="8">
        <f>SUMPRODUCT(SUMIFS(TaxableValuation[Taxable Gross],TaxableValuation[Dist],$C9:$E9,TaxableValuation[Tif_NonTIF],$A$4))</f>
        <v>470526017</v>
      </c>
      <c r="S9" s="8">
        <f>SUMPRODUCT(SUMIFS(TaxableValuation[Taxable Military Exempt],TaxableValuation[Dist],$C9:$E9,TaxableValuation[Tif_NonTIF],$A$4))</f>
        <v>433368</v>
      </c>
      <c r="T9" s="8">
        <f>SUMPRODUCT(SUMIFS(TaxableValuation[Taxable Net],TaxableValuation[Dist],$C9:$E9,TaxableValuation[Tif_NonTIF],$A$4))</f>
        <v>470092649</v>
      </c>
      <c r="U9" s="8">
        <f>SUMPRODUCT(SUMIFS(TaxableValuation[Taxable Gas &amp; Elec Utilities],TaxableValuation[Dist],$C9:$E9,TaxableValuation[Tif_NonTIF],$A$4))</f>
        <v>21443073</v>
      </c>
      <c r="V9" s="8">
        <f t="shared" si="0"/>
        <v>491535722</v>
      </c>
    </row>
    <row r="10" spans="1:22" x14ac:dyDescent="0.25">
      <c r="A10">
        <f>'Assessed Non-TIF_Combined'!A10</f>
        <v>2024</v>
      </c>
      <c r="B10" t="str">
        <f>'Assessed Non-TIF_Combined'!B10</f>
        <v>13</v>
      </c>
      <c r="C10" t="str">
        <f>'Assessed Non-TIF_Combined'!C10</f>
        <v>0441</v>
      </c>
      <c r="D10" t="str">
        <f>'Assessed Non-TIF_Combined'!D10</f>
        <v/>
      </c>
      <c r="E10" t="str">
        <f>'Assessed Non-TIF_Combined'!E10</f>
        <v/>
      </c>
      <c r="F10" t="str">
        <f>'Assessed Non-TIF_Combined'!F10</f>
        <v>0441</v>
      </c>
      <c r="G10" t="str">
        <f>'Assessed Non-TIF_Combined'!G10</f>
        <v>AHSTW</v>
      </c>
      <c r="H10" s="8">
        <f>SUMPRODUCT(SUMIFS(TaxableValuation[Taxable Residential],TaxableValuation[Dist],$C10:$E10,TaxableValuation[Tif_NonTIF],$A$4))</f>
        <v>146956269</v>
      </c>
      <c r="I10" s="8">
        <f>SUMPRODUCT(SUMIFS(TaxableValuation[Taxable Ag Land],TaxableValuation[Dist],$C10:$E10,TaxableValuation[Tif_NonTIF],$A$4))</f>
        <v>230624814</v>
      </c>
      <c r="J10" s="8">
        <f>SUMPRODUCT(SUMIFS(TaxableValuation[Taxable Ag Building],TaxableValuation[Dist],$C10:$E10,TaxableValuation[Tif_NonTIF],$A$4))</f>
        <v>5874027</v>
      </c>
      <c r="K10" s="8">
        <f>SUMPRODUCT(SUMIFS(TaxableValuation[Taxable Commercial],TaxableValuation[Dist],$C10:$E10,TaxableValuation[Tif_NonTIF],$A$4))</f>
        <v>31862655</v>
      </c>
      <c r="L10" s="8">
        <f>SUMPRODUCT(SUMIFS(TaxableValuation[Taxable Industrial],TaxableValuation[Dist],$C10:$E10,TaxableValuation[Tif_NonTIF],$A$4))</f>
        <v>123556696</v>
      </c>
      <c r="M10" s="8">
        <f>SUMPRODUCT(SUMIFS(TaxableValuation[Taxable Reserved],TaxableValuation[Dist],$C10:$E10,TaxableValuation[Tif_NonTIF],$A$4))</f>
        <v>0</v>
      </c>
      <c r="N10" s="8">
        <f>SUMPRODUCT(SUMIFS(TaxableValuation[Taxable Reserved2],TaxableValuation[Dist],$C10:$E10,TaxableValuation[Tif_NonTIF],$A$4))</f>
        <v>0</v>
      </c>
      <c r="O10" s="8">
        <f>SUMPRODUCT(SUMIFS(TaxableValuation[Taxable Railroads],TaxableValuation[Dist],$C10:$E10,TaxableValuation[Tif_NonTIF],$A$4))</f>
        <v>4223661</v>
      </c>
      <c r="P10" s="8">
        <f>SUMPRODUCT(SUMIFS(TaxableValuation[Taxable Utilities],TaxableValuation[Dist],$C10:$E10,TaxableValuation[Tif_NonTIF],$A$4))</f>
        <v>3063661</v>
      </c>
      <c r="Q10" s="8">
        <f>SUMPRODUCT(SUMIFS(TaxableValuation[Taxable Other],TaxableValuation[Dist],$C10:$E10,TaxableValuation[Tif_NonTIF],$A$4))</f>
        <v>272</v>
      </c>
      <c r="R10" s="8">
        <f>SUMPRODUCT(SUMIFS(TaxableValuation[Taxable Gross],TaxableValuation[Dist],$C10:$E10,TaxableValuation[Tif_NonTIF],$A$4))</f>
        <v>546162055</v>
      </c>
      <c r="S10" s="8">
        <f>SUMPRODUCT(SUMIFS(TaxableValuation[Taxable Military Exempt],TaxableValuation[Dist],$C10:$E10,TaxableValuation[Tif_NonTIF],$A$4))</f>
        <v>514856</v>
      </c>
      <c r="T10" s="8">
        <f>SUMPRODUCT(SUMIFS(TaxableValuation[Taxable Net],TaxableValuation[Dist],$C10:$E10,TaxableValuation[Tif_NonTIF],$A$4))</f>
        <v>545647199</v>
      </c>
      <c r="U10" s="8">
        <f>SUMPRODUCT(SUMIFS(TaxableValuation[Taxable Gas &amp; Elec Utilities],TaxableValuation[Dist],$C10:$E10,TaxableValuation[Tif_NonTIF],$A$4))</f>
        <v>20779087</v>
      </c>
      <c r="V10" s="8">
        <f t="shared" si="0"/>
        <v>566426286</v>
      </c>
    </row>
    <row r="11" spans="1:22" x14ac:dyDescent="0.25">
      <c r="A11">
        <f>'Assessed Non-TIF_Combined'!A11</f>
        <v>2024</v>
      </c>
      <c r="B11" t="str">
        <f>'Assessed Non-TIF_Combined'!B11</f>
        <v>12</v>
      </c>
      <c r="C11" t="str">
        <f>'Assessed Non-TIF_Combined'!C11</f>
        <v>0063</v>
      </c>
      <c r="D11" t="str">
        <f>'Assessed Non-TIF_Combined'!D11</f>
        <v/>
      </c>
      <c r="E11" t="str">
        <f>'Assessed Non-TIF_Combined'!E11</f>
        <v/>
      </c>
      <c r="F11" t="str">
        <f>'Assessed Non-TIF_Combined'!F11</f>
        <v>0063</v>
      </c>
      <c r="G11" t="str">
        <f>'Assessed Non-TIF_Combined'!G11</f>
        <v>Akron-Westfield</v>
      </c>
      <c r="H11" s="8">
        <f>SUMPRODUCT(SUMIFS(TaxableValuation[Taxable Residential],TaxableValuation[Dist],$C11:$E11,TaxableValuation[Tif_NonTIF],$A$4))</f>
        <v>104433643</v>
      </c>
      <c r="I11" s="8">
        <f>SUMPRODUCT(SUMIFS(TaxableValuation[Taxable Ag Land],TaxableValuation[Dist],$C11:$E11,TaxableValuation[Tif_NonTIF],$A$4))</f>
        <v>102719757</v>
      </c>
      <c r="J11" s="8">
        <f>SUMPRODUCT(SUMIFS(TaxableValuation[Taxable Ag Building],TaxableValuation[Dist],$C11:$E11,TaxableValuation[Tif_NonTIF],$A$4))</f>
        <v>7011279</v>
      </c>
      <c r="K11" s="8">
        <f>SUMPRODUCT(SUMIFS(TaxableValuation[Taxable Commercial],TaxableValuation[Dist],$C11:$E11,TaxableValuation[Tif_NonTIF],$A$4))</f>
        <v>15711255</v>
      </c>
      <c r="L11" s="8">
        <f>SUMPRODUCT(SUMIFS(TaxableValuation[Taxable Industrial],TaxableValuation[Dist],$C11:$E11,TaxableValuation[Tif_NonTIF],$A$4))</f>
        <v>576492</v>
      </c>
      <c r="M11" s="8">
        <f>SUMPRODUCT(SUMIFS(TaxableValuation[Taxable Reserved],TaxableValuation[Dist],$C11:$E11,TaxableValuation[Tif_NonTIF],$A$4))</f>
        <v>0</v>
      </c>
      <c r="N11" s="8">
        <f>SUMPRODUCT(SUMIFS(TaxableValuation[Taxable Reserved2],TaxableValuation[Dist],$C11:$E11,TaxableValuation[Tif_NonTIF],$A$4))</f>
        <v>0</v>
      </c>
      <c r="O11" s="8">
        <f>SUMPRODUCT(SUMIFS(TaxableValuation[Taxable Railroads],TaxableValuation[Dist],$C11:$E11,TaxableValuation[Tif_NonTIF],$A$4))</f>
        <v>0</v>
      </c>
      <c r="P11" s="8">
        <f>SUMPRODUCT(SUMIFS(TaxableValuation[Taxable Utilities],TaxableValuation[Dist],$C11:$E11,TaxableValuation[Tif_NonTIF],$A$4))</f>
        <v>632888</v>
      </c>
      <c r="Q11" s="8">
        <f>SUMPRODUCT(SUMIFS(TaxableValuation[Taxable Other],TaxableValuation[Dist],$C11:$E11,TaxableValuation[Tif_NonTIF],$A$4))</f>
        <v>0</v>
      </c>
      <c r="R11" s="8">
        <f>SUMPRODUCT(SUMIFS(TaxableValuation[Taxable Gross],TaxableValuation[Dist],$C11:$E11,TaxableValuation[Tif_NonTIF],$A$4))</f>
        <v>231085314</v>
      </c>
      <c r="S11" s="8">
        <f>SUMPRODUCT(SUMIFS(TaxableValuation[Taxable Military Exempt],TaxableValuation[Dist],$C11:$E11,TaxableValuation[Tif_NonTIF],$A$4))</f>
        <v>294468</v>
      </c>
      <c r="T11" s="8">
        <f>SUMPRODUCT(SUMIFS(TaxableValuation[Taxable Net],TaxableValuation[Dist],$C11:$E11,TaxableValuation[Tif_NonTIF],$A$4))</f>
        <v>230790846</v>
      </c>
      <c r="U11" s="8">
        <f>SUMPRODUCT(SUMIFS(TaxableValuation[Taxable Gas &amp; Elec Utilities],TaxableValuation[Dist],$C11:$E11,TaxableValuation[Tif_NonTIF],$A$4))</f>
        <v>1366948</v>
      </c>
      <c r="V11" s="8">
        <f t="shared" si="0"/>
        <v>232157794</v>
      </c>
    </row>
    <row r="12" spans="1:22" x14ac:dyDescent="0.25">
      <c r="A12">
        <f>'Assessed Non-TIF_Combined'!A12</f>
        <v>2024</v>
      </c>
      <c r="B12" t="str">
        <f>'Assessed Non-TIF_Combined'!B12</f>
        <v>05</v>
      </c>
      <c r="C12" t="str">
        <f>'Assessed Non-TIF_Combined'!C12</f>
        <v>0072</v>
      </c>
      <c r="D12" t="str">
        <f>'Assessed Non-TIF_Combined'!D12</f>
        <v/>
      </c>
      <c r="E12" t="str">
        <f>'Assessed Non-TIF_Combined'!E12</f>
        <v/>
      </c>
      <c r="F12" t="str">
        <f>'Assessed Non-TIF_Combined'!F12</f>
        <v>0072</v>
      </c>
      <c r="G12" t="str">
        <f>'Assessed Non-TIF_Combined'!G12</f>
        <v>Albert City-Truesdale</v>
      </c>
      <c r="H12" s="8">
        <f>SUMPRODUCT(SUMIFS(TaxableValuation[Taxable Residential],TaxableValuation[Dist],$C12:$E12,TaxableValuation[Tif_NonTIF],$A$4))</f>
        <v>34053362</v>
      </c>
      <c r="I12" s="8">
        <f>SUMPRODUCT(SUMIFS(TaxableValuation[Taxable Ag Land],TaxableValuation[Dist],$C12:$E12,TaxableValuation[Tif_NonTIF],$A$4))</f>
        <v>90926362</v>
      </c>
      <c r="J12" s="8">
        <f>SUMPRODUCT(SUMIFS(TaxableValuation[Taxable Ag Building],TaxableValuation[Dist],$C12:$E12,TaxableValuation[Tif_NonTIF],$A$4))</f>
        <v>6622578</v>
      </c>
      <c r="K12" s="8">
        <f>SUMPRODUCT(SUMIFS(TaxableValuation[Taxable Commercial],TaxableValuation[Dist],$C12:$E12,TaxableValuation[Tif_NonTIF],$A$4))</f>
        <v>13655336</v>
      </c>
      <c r="L12" s="8">
        <f>SUMPRODUCT(SUMIFS(TaxableValuation[Taxable Industrial],TaxableValuation[Dist],$C12:$E12,TaxableValuation[Tif_NonTIF],$A$4))</f>
        <v>19209241</v>
      </c>
      <c r="M12" s="8">
        <f>SUMPRODUCT(SUMIFS(TaxableValuation[Taxable Reserved],TaxableValuation[Dist],$C12:$E12,TaxableValuation[Tif_NonTIF],$A$4))</f>
        <v>0</v>
      </c>
      <c r="N12" s="8">
        <f>SUMPRODUCT(SUMIFS(TaxableValuation[Taxable Reserved2],TaxableValuation[Dist],$C12:$E12,TaxableValuation[Tif_NonTIF],$A$4))</f>
        <v>0</v>
      </c>
      <c r="O12" s="8">
        <f>SUMPRODUCT(SUMIFS(TaxableValuation[Taxable Railroads],TaxableValuation[Dist],$C12:$E12,TaxableValuation[Tif_NonTIF],$A$4))</f>
        <v>3471445</v>
      </c>
      <c r="P12" s="8">
        <f>SUMPRODUCT(SUMIFS(TaxableValuation[Taxable Utilities],TaxableValuation[Dist],$C12:$E12,TaxableValuation[Tif_NonTIF],$A$4))</f>
        <v>1220995</v>
      </c>
      <c r="Q12" s="8">
        <f>SUMPRODUCT(SUMIFS(TaxableValuation[Taxable Other],TaxableValuation[Dist],$C12:$E12,TaxableValuation[Tif_NonTIF],$A$4))</f>
        <v>0</v>
      </c>
      <c r="R12" s="8">
        <f>SUMPRODUCT(SUMIFS(TaxableValuation[Taxable Gross],TaxableValuation[Dist],$C12:$E12,TaxableValuation[Tif_NonTIF],$A$4))</f>
        <v>169159319</v>
      </c>
      <c r="S12" s="8">
        <f>SUMPRODUCT(SUMIFS(TaxableValuation[Taxable Military Exempt],TaxableValuation[Dist],$C12:$E12,TaxableValuation[Tif_NonTIF],$A$4))</f>
        <v>131492</v>
      </c>
      <c r="T12" s="8">
        <f>SUMPRODUCT(SUMIFS(TaxableValuation[Taxable Net],TaxableValuation[Dist],$C12:$E12,TaxableValuation[Tif_NonTIF],$A$4))</f>
        <v>169027827</v>
      </c>
      <c r="U12" s="8">
        <f>SUMPRODUCT(SUMIFS(TaxableValuation[Taxable Gas &amp; Elec Utilities],TaxableValuation[Dist],$C12:$E12,TaxableValuation[Tif_NonTIF],$A$4))</f>
        <v>16591521</v>
      </c>
      <c r="V12" s="8">
        <f t="shared" si="0"/>
        <v>185619348</v>
      </c>
    </row>
    <row r="13" spans="1:22" x14ac:dyDescent="0.25">
      <c r="A13">
        <f>'Assessed Non-TIF_Combined'!A13</f>
        <v>2024</v>
      </c>
      <c r="B13" t="str">
        <f>'Assessed Non-TIF_Combined'!B13</f>
        <v>15</v>
      </c>
      <c r="C13" t="str">
        <f>'Assessed Non-TIF_Combined'!C13</f>
        <v>0081</v>
      </c>
      <c r="D13" t="str">
        <f>'Assessed Non-TIF_Combined'!D13</f>
        <v/>
      </c>
      <c r="E13" t="str">
        <f>'Assessed Non-TIF_Combined'!E13</f>
        <v/>
      </c>
      <c r="F13" t="str">
        <f>'Assessed Non-TIF_Combined'!F13</f>
        <v>0081</v>
      </c>
      <c r="G13" t="str">
        <f>'Assessed Non-TIF_Combined'!G13</f>
        <v>Albia</v>
      </c>
      <c r="H13" s="8">
        <f>SUMPRODUCT(SUMIFS(TaxableValuation[Taxable Residential],TaxableValuation[Dist],$C13:$E13,TaxableValuation[Tif_NonTIF],$A$4))</f>
        <v>175041832</v>
      </c>
      <c r="I13" s="8">
        <f>SUMPRODUCT(SUMIFS(TaxableValuation[Taxable Ag Land],TaxableValuation[Dist],$C13:$E13,TaxableValuation[Tif_NonTIF],$A$4))</f>
        <v>94006328</v>
      </c>
      <c r="J13" s="8">
        <f>SUMPRODUCT(SUMIFS(TaxableValuation[Taxable Ag Building],TaxableValuation[Dist],$C13:$E13,TaxableValuation[Tif_NonTIF],$A$4))</f>
        <v>2810260</v>
      </c>
      <c r="K13" s="8">
        <f>SUMPRODUCT(SUMIFS(TaxableValuation[Taxable Commercial],TaxableValuation[Dist],$C13:$E13,TaxableValuation[Tif_NonTIF],$A$4))</f>
        <v>22240006</v>
      </c>
      <c r="L13" s="8">
        <f>SUMPRODUCT(SUMIFS(TaxableValuation[Taxable Industrial],TaxableValuation[Dist],$C13:$E13,TaxableValuation[Tif_NonTIF],$A$4))</f>
        <v>10862714</v>
      </c>
      <c r="M13" s="8">
        <f>SUMPRODUCT(SUMIFS(TaxableValuation[Taxable Reserved],TaxableValuation[Dist],$C13:$E13,TaxableValuation[Tif_NonTIF],$A$4))</f>
        <v>0</v>
      </c>
      <c r="N13" s="8">
        <f>SUMPRODUCT(SUMIFS(TaxableValuation[Taxable Reserved2],TaxableValuation[Dist],$C13:$E13,TaxableValuation[Tif_NonTIF],$A$4))</f>
        <v>0</v>
      </c>
      <c r="O13" s="8">
        <f>SUMPRODUCT(SUMIFS(TaxableValuation[Taxable Railroads],TaxableValuation[Dist],$C13:$E13,TaxableValuation[Tif_NonTIF],$A$4))</f>
        <v>36284177</v>
      </c>
      <c r="P13" s="8">
        <f>SUMPRODUCT(SUMIFS(TaxableValuation[Taxable Utilities],TaxableValuation[Dist],$C13:$E13,TaxableValuation[Tif_NonTIF],$A$4))</f>
        <v>1612891</v>
      </c>
      <c r="Q13" s="8">
        <f>SUMPRODUCT(SUMIFS(TaxableValuation[Taxable Other],TaxableValuation[Dist],$C13:$E13,TaxableValuation[Tif_NonTIF],$A$4))</f>
        <v>39012</v>
      </c>
      <c r="R13" s="8">
        <f>SUMPRODUCT(SUMIFS(TaxableValuation[Taxable Gross],TaxableValuation[Dist],$C13:$E13,TaxableValuation[Tif_NonTIF],$A$4))</f>
        <v>342897220</v>
      </c>
      <c r="S13" s="8">
        <f>SUMPRODUCT(SUMIFS(TaxableValuation[Taxable Military Exempt],TaxableValuation[Dist],$C13:$E13,TaxableValuation[Tif_NonTIF],$A$4))</f>
        <v>497287</v>
      </c>
      <c r="T13" s="8">
        <f>SUMPRODUCT(SUMIFS(TaxableValuation[Taxable Net],TaxableValuation[Dist],$C13:$E13,TaxableValuation[Tif_NonTIF],$A$4))</f>
        <v>342399933</v>
      </c>
      <c r="U13" s="8">
        <f>SUMPRODUCT(SUMIFS(TaxableValuation[Taxable Gas &amp; Elec Utilities],TaxableValuation[Dist],$C13:$E13,TaxableValuation[Tif_NonTIF],$A$4))</f>
        <v>4720291</v>
      </c>
      <c r="V13" s="8">
        <f t="shared" si="0"/>
        <v>347120224</v>
      </c>
    </row>
    <row r="14" spans="1:22" x14ac:dyDescent="0.25">
      <c r="A14">
        <f>'Assessed Non-TIF_Combined'!A14</f>
        <v>2024</v>
      </c>
      <c r="B14" t="str">
        <f>'Assessed Non-TIF_Combined'!B14</f>
        <v>10</v>
      </c>
      <c r="C14" t="str">
        <f>'Assessed Non-TIF_Combined'!C14</f>
        <v>0099</v>
      </c>
      <c r="D14" t="str">
        <f>'Assessed Non-TIF_Combined'!D14</f>
        <v/>
      </c>
      <c r="E14" t="str">
        <f>'Assessed Non-TIF_Combined'!E14</f>
        <v/>
      </c>
      <c r="F14" t="str">
        <f>'Assessed Non-TIF_Combined'!F14</f>
        <v>0099</v>
      </c>
      <c r="G14" t="str">
        <f>'Assessed Non-TIF_Combined'!G14</f>
        <v>Alburnett</v>
      </c>
      <c r="H14" s="8">
        <f>SUMPRODUCT(SUMIFS(TaxableValuation[Taxable Residential],TaxableValuation[Dist],$C14:$E14,TaxableValuation[Tif_NonTIF],$A$4))</f>
        <v>179819327</v>
      </c>
      <c r="I14" s="8">
        <f>SUMPRODUCT(SUMIFS(TaxableValuation[Taxable Ag Land],TaxableValuation[Dist],$C14:$E14,TaxableValuation[Tif_NonTIF],$A$4))</f>
        <v>49222142</v>
      </c>
      <c r="J14" s="8">
        <f>SUMPRODUCT(SUMIFS(TaxableValuation[Taxable Ag Building],TaxableValuation[Dist],$C14:$E14,TaxableValuation[Tif_NonTIF],$A$4))</f>
        <v>2879433</v>
      </c>
      <c r="K14" s="8">
        <f>SUMPRODUCT(SUMIFS(TaxableValuation[Taxable Commercial],TaxableValuation[Dist],$C14:$E14,TaxableValuation[Tif_NonTIF],$A$4))</f>
        <v>8919856</v>
      </c>
      <c r="L14" s="8">
        <f>SUMPRODUCT(SUMIFS(TaxableValuation[Taxable Industrial],TaxableValuation[Dist],$C14:$E14,TaxableValuation[Tif_NonTIF],$A$4))</f>
        <v>240070</v>
      </c>
      <c r="M14" s="8">
        <f>SUMPRODUCT(SUMIFS(TaxableValuation[Taxable Reserved],TaxableValuation[Dist],$C14:$E14,TaxableValuation[Tif_NonTIF],$A$4))</f>
        <v>0</v>
      </c>
      <c r="N14" s="8">
        <f>SUMPRODUCT(SUMIFS(TaxableValuation[Taxable Reserved2],TaxableValuation[Dist],$C14:$E14,TaxableValuation[Tif_NonTIF],$A$4))</f>
        <v>0</v>
      </c>
      <c r="O14" s="8">
        <f>SUMPRODUCT(SUMIFS(TaxableValuation[Taxable Railroads],TaxableValuation[Dist],$C14:$E14,TaxableValuation[Tif_NonTIF],$A$4))</f>
        <v>1454221</v>
      </c>
      <c r="P14" s="8">
        <f>SUMPRODUCT(SUMIFS(TaxableValuation[Taxable Utilities],TaxableValuation[Dist],$C14:$E14,TaxableValuation[Tif_NonTIF],$A$4))</f>
        <v>1474</v>
      </c>
      <c r="Q14" s="8">
        <f>SUMPRODUCT(SUMIFS(TaxableValuation[Taxable Other],TaxableValuation[Dist],$C14:$E14,TaxableValuation[Tif_NonTIF],$A$4))</f>
        <v>0</v>
      </c>
      <c r="R14" s="8">
        <f>SUMPRODUCT(SUMIFS(TaxableValuation[Taxable Gross],TaxableValuation[Dist],$C14:$E14,TaxableValuation[Tif_NonTIF],$A$4))</f>
        <v>242536523</v>
      </c>
      <c r="S14" s="8">
        <f>SUMPRODUCT(SUMIFS(TaxableValuation[Taxable Military Exempt],TaxableValuation[Dist],$C14:$E14,TaxableValuation[Tif_NonTIF],$A$4))</f>
        <v>312988</v>
      </c>
      <c r="T14" s="8">
        <f>SUMPRODUCT(SUMIFS(TaxableValuation[Taxable Net],TaxableValuation[Dist],$C14:$E14,TaxableValuation[Tif_NonTIF],$A$4))</f>
        <v>242223535</v>
      </c>
      <c r="U14" s="8">
        <f>SUMPRODUCT(SUMIFS(TaxableValuation[Taxable Gas &amp; Elec Utilities],TaxableValuation[Dist],$C14:$E14,TaxableValuation[Tif_NonTIF],$A$4))</f>
        <v>3711236</v>
      </c>
      <c r="V14" s="8">
        <f t="shared" si="0"/>
        <v>245934771</v>
      </c>
    </row>
    <row r="15" spans="1:22" x14ac:dyDescent="0.25">
      <c r="A15">
        <f>'Assessed Non-TIF_Combined'!A15</f>
        <v>2024</v>
      </c>
      <c r="B15" t="str">
        <f>'Assessed Non-TIF_Combined'!B15</f>
        <v>07</v>
      </c>
      <c r="C15" t="str">
        <f>'Assessed Non-TIF_Combined'!C15</f>
        <v>0108</v>
      </c>
      <c r="D15" t="str">
        <f>'Assessed Non-TIF_Combined'!D15</f>
        <v/>
      </c>
      <c r="E15" t="str">
        <f>'Assessed Non-TIF_Combined'!E15</f>
        <v/>
      </c>
      <c r="F15" t="str">
        <f>'Assessed Non-TIF_Combined'!F15</f>
        <v>0108</v>
      </c>
      <c r="G15" t="str">
        <f>'Assessed Non-TIF_Combined'!G15</f>
        <v>Alden</v>
      </c>
      <c r="H15" s="8">
        <f>SUMPRODUCT(SUMIFS(TaxableValuation[Taxable Residential],TaxableValuation[Dist],$C15:$E15,TaxableValuation[Tif_NonTIF],$A$4))</f>
        <v>32325699</v>
      </c>
      <c r="I15" s="8">
        <f>SUMPRODUCT(SUMIFS(TaxableValuation[Taxable Ag Land],TaxableValuation[Dist],$C15:$E15,TaxableValuation[Tif_NonTIF],$A$4))</f>
        <v>79027260</v>
      </c>
      <c r="J15" s="8">
        <f>SUMPRODUCT(SUMIFS(TaxableValuation[Taxable Ag Building],TaxableValuation[Dist],$C15:$E15,TaxableValuation[Tif_NonTIF],$A$4))</f>
        <v>9305175</v>
      </c>
      <c r="K15" s="8">
        <f>SUMPRODUCT(SUMIFS(TaxableValuation[Taxable Commercial],TaxableValuation[Dist],$C15:$E15,TaxableValuation[Tif_NonTIF],$A$4))</f>
        <v>13652042</v>
      </c>
      <c r="L15" s="8">
        <f>SUMPRODUCT(SUMIFS(TaxableValuation[Taxable Industrial],TaxableValuation[Dist],$C15:$E15,TaxableValuation[Tif_NonTIF],$A$4))</f>
        <v>14438473</v>
      </c>
      <c r="M15" s="8">
        <f>SUMPRODUCT(SUMIFS(TaxableValuation[Taxable Reserved],TaxableValuation[Dist],$C15:$E15,TaxableValuation[Tif_NonTIF],$A$4))</f>
        <v>0</v>
      </c>
      <c r="N15" s="8">
        <f>SUMPRODUCT(SUMIFS(TaxableValuation[Taxable Reserved2],TaxableValuation[Dist],$C15:$E15,TaxableValuation[Tif_NonTIF],$A$4))</f>
        <v>0</v>
      </c>
      <c r="O15" s="8">
        <f>SUMPRODUCT(SUMIFS(TaxableValuation[Taxable Railroads],TaxableValuation[Dist],$C15:$E15,TaxableValuation[Tif_NonTIF],$A$4))</f>
        <v>10681407</v>
      </c>
      <c r="P15" s="8">
        <f>SUMPRODUCT(SUMIFS(TaxableValuation[Taxable Utilities],TaxableValuation[Dist],$C15:$E15,TaxableValuation[Tif_NonTIF],$A$4))</f>
        <v>1350763</v>
      </c>
      <c r="Q15" s="8">
        <f>SUMPRODUCT(SUMIFS(TaxableValuation[Taxable Other],TaxableValuation[Dist],$C15:$E15,TaxableValuation[Tif_NonTIF],$A$4))</f>
        <v>0</v>
      </c>
      <c r="R15" s="8">
        <f>SUMPRODUCT(SUMIFS(TaxableValuation[Taxable Gross],TaxableValuation[Dist],$C15:$E15,TaxableValuation[Tif_NonTIF],$A$4))</f>
        <v>160780819</v>
      </c>
      <c r="S15" s="8">
        <f>SUMPRODUCT(SUMIFS(TaxableValuation[Taxable Military Exempt],TaxableValuation[Dist],$C15:$E15,TaxableValuation[Tif_NonTIF],$A$4))</f>
        <v>137048</v>
      </c>
      <c r="T15" s="8">
        <f>SUMPRODUCT(SUMIFS(TaxableValuation[Taxable Net],TaxableValuation[Dist],$C15:$E15,TaxableValuation[Tif_NonTIF],$A$4))</f>
        <v>160643771</v>
      </c>
      <c r="U15" s="8">
        <f>SUMPRODUCT(SUMIFS(TaxableValuation[Taxable Gas &amp; Elec Utilities],TaxableValuation[Dist],$C15:$E15,TaxableValuation[Tif_NonTIF],$A$4))</f>
        <v>1932839</v>
      </c>
      <c r="V15" s="8">
        <f t="shared" si="0"/>
        <v>162576610</v>
      </c>
    </row>
    <row r="16" spans="1:22" x14ac:dyDescent="0.25">
      <c r="A16">
        <f>'Assessed Non-TIF_Combined'!A16</f>
        <v>2024</v>
      </c>
      <c r="B16" t="str">
        <f>'Assessed Non-TIF_Combined'!B16</f>
        <v>05</v>
      </c>
      <c r="C16" t="str">
        <f>'Assessed Non-TIF_Combined'!C16</f>
        <v>0126</v>
      </c>
      <c r="D16" t="str">
        <f>'Assessed Non-TIF_Combined'!D16</f>
        <v>6417</v>
      </c>
      <c r="E16" t="str">
        <f>'Assessed Non-TIF_Combined'!E16</f>
        <v>3897</v>
      </c>
      <c r="F16" t="str">
        <f>'Assessed Non-TIF_Combined'!F16</f>
        <v>0126</v>
      </c>
      <c r="G16" t="str">
        <f>'Assessed Non-TIF_Combined'!G16</f>
        <v>Algona</v>
      </c>
      <c r="H16" s="8">
        <f>SUMPRODUCT(SUMIFS(TaxableValuation[Taxable Residential],TaxableValuation[Dist],$C16:$E16,TaxableValuation[Tif_NonTIF],$A$4))</f>
        <v>371455106</v>
      </c>
      <c r="I16" s="8">
        <f>SUMPRODUCT(SUMIFS(TaxableValuation[Taxable Ag Land],TaxableValuation[Dist],$C16:$E16,TaxableValuation[Tif_NonTIF],$A$4))</f>
        <v>436681631</v>
      </c>
      <c r="J16" s="8">
        <f>SUMPRODUCT(SUMIFS(TaxableValuation[Taxable Ag Building],TaxableValuation[Dist],$C16:$E16,TaxableValuation[Tif_NonTIF],$A$4))</f>
        <v>37558791</v>
      </c>
      <c r="K16" s="8">
        <f>SUMPRODUCT(SUMIFS(TaxableValuation[Taxable Commercial],TaxableValuation[Dist],$C16:$E16,TaxableValuation[Tif_NonTIF],$A$4))</f>
        <v>120002615</v>
      </c>
      <c r="L16" s="8">
        <f>SUMPRODUCT(SUMIFS(TaxableValuation[Taxable Industrial],TaxableValuation[Dist],$C16:$E16,TaxableValuation[Tif_NonTIF],$A$4))</f>
        <v>62573621</v>
      </c>
      <c r="M16" s="8">
        <f>SUMPRODUCT(SUMIFS(TaxableValuation[Taxable Reserved],TaxableValuation[Dist],$C16:$E16,TaxableValuation[Tif_NonTIF],$A$4))</f>
        <v>0</v>
      </c>
      <c r="N16" s="8">
        <f>SUMPRODUCT(SUMIFS(TaxableValuation[Taxable Reserved2],TaxableValuation[Dist],$C16:$E16,TaxableValuation[Tif_NonTIF],$A$4))</f>
        <v>0</v>
      </c>
      <c r="O16" s="8">
        <f>SUMPRODUCT(SUMIFS(TaxableValuation[Taxable Railroads],TaxableValuation[Dist],$C16:$E16,TaxableValuation[Tif_NonTIF],$A$4))</f>
        <v>42618712</v>
      </c>
      <c r="P16" s="8">
        <f>SUMPRODUCT(SUMIFS(TaxableValuation[Taxable Utilities],TaxableValuation[Dist],$C16:$E16,TaxableValuation[Tif_NonTIF],$A$4))</f>
        <v>1900826</v>
      </c>
      <c r="Q16" s="8">
        <f>SUMPRODUCT(SUMIFS(TaxableValuation[Taxable Other],TaxableValuation[Dist],$C16:$E16,TaxableValuation[Tif_NonTIF],$A$4))</f>
        <v>0</v>
      </c>
      <c r="R16" s="8">
        <f>SUMPRODUCT(SUMIFS(TaxableValuation[Taxable Gross],TaxableValuation[Dist],$C16:$E16,TaxableValuation[Tif_NonTIF],$A$4))</f>
        <v>1072791302</v>
      </c>
      <c r="S16" s="8">
        <f>SUMPRODUCT(SUMIFS(TaxableValuation[Taxable Military Exempt],TaxableValuation[Dist],$C16:$E16,TaxableValuation[Tif_NonTIF],$A$4))</f>
        <v>1000654</v>
      </c>
      <c r="T16" s="8">
        <f>SUMPRODUCT(SUMIFS(TaxableValuation[Taxable Net],TaxableValuation[Dist],$C16:$E16,TaxableValuation[Tif_NonTIF],$A$4))</f>
        <v>1071790648</v>
      </c>
      <c r="U16" s="8">
        <f>SUMPRODUCT(SUMIFS(TaxableValuation[Taxable Gas &amp; Elec Utilities],TaxableValuation[Dist],$C16:$E16,TaxableValuation[Tif_NonTIF],$A$4))</f>
        <v>56767015</v>
      </c>
      <c r="V16" s="8">
        <f t="shared" si="0"/>
        <v>1128557663</v>
      </c>
    </row>
    <row r="17" spans="1:22" x14ac:dyDescent="0.25">
      <c r="A17">
        <f>'Assessed Non-TIF_Combined'!A17</f>
        <v>2024</v>
      </c>
      <c r="B17" t="str">
        <f>'Assessed Non-TIF_Combined'!B17</f>
        <v>01</v>
      </c>
      <c r="C17" t="str">
        <f>'Assessed Non-TIF_Combined'!C17</f>
        <v>0135</v>
      </c>
      <c r="D17" t="str">
        <f>'Assessed Non-TIF_Combined'!D17</f>
        <v/>
      </c>
      <c r="E17" t="str">
        <f>'Assessed Non-TIF_Combined'!E17</f>
        <v/>
      </c>
      <c r="F17" t="str">
        <f>'Assessed Non-TIF_Combined'!F17</f>
        <v>0135</v>
      </c>
      <c r="G17" t="str">
        <f>'Assessed Non-TIF_Combined'!G17</f>
        <v>Allamakee</v>
      </c>
      <c r="H17" s="8">
        <f>SUMPRODUCT(SUMIFS(TaxableValuation[Taxable Residential],TaxableValuation[Dist],$C17:$E17,TaxableValuation[Tif_NonTIF],$A$4))</f>
        <v>298563544</v>
      </c>
      <c r="I17" s="8">
        <f>SUMPRODUCT(SUMIFS(TaxableValuation[Taxable Ag Land],TaxableValuation[Dist],$C17:$E17,TaxableValuation[Tif_NonTIF],$A$4))</f>
        <v>188612645</v>
      </c>
      <c r="J17" s="8">
        <f>SUMPRODUCT(SUMIFS(TaxableValuation[Taxable Ag Building],TaxableValuation[Dist],$C17:$E17,TaxableValuation[Tif_NonTIF],$A$4))</f>
        <v>16208268</v>
      </c>
      <c r="K17" s="8">
        <f>SUMPRODUCT(SUMIFS(TaxableValuation[Taxable Commercial],TaxableValuation[Dist],$C17:$E17,TaxableValuation[Tif_NonTIF],$A$4))</f>
        <v>34032856</v>
      </c>
      <c r="L17" s="8">
        <f>SUMPRODUCT(SUMIFS(TaxableValuation[Taxable Industrial],TaxableValuation[Dist],$C17:$E17,TaxableValuation[Tif_NonTIF],$A$4))</f>
        <v>10039630</v>
      </c>
      <c r="M17" s="8">
        <f>SUMPRODUCT(SUMIFS(TaxableValuation[Taxable Reserved],TaxableValuation[Dist],$C17:$E17,TaxableValuation[Tif_NonTIF],$A$4))</f>
        <v>0</v>
      </c>
      <c r="N17" s="8">
        <f>SUMPRODUCT(SUMIFS(TaxableValuation[Taxable Reserved2],TaxableValuation[Dist],$C17:$E17,TaxableValuation[Tif_NonTIF],$A$4))</f>
        <v>0</v>
      </c>
      <c r="O17" s="8">
        <f>SUMPRODUCT(SUMIFS(TaxableValuation[Taxable Railroads],TaxableValuation[Dist],$C17:$E17,TaxableValuation[Tif_NonTIF],$A$4))</f>
        <v>2558061</v>
      </c>
      <c r="P17" s="8">
        <f>SUMPRODUCT(SUMIFS(TaxableValuation[Taxable Utilities],TaxableValuation[Dist],$C17:$E17,TaxableValuation[Tif_NonTIF],$A$4))</f>
        <v>3486142</v>
      </c>
      <c r="Q17" s="8">
        <f>SUMPRODUCT(SUMIFS(TaxableValuation[Taxable Other],TaxableValuation[Dist],$C17:$E17,TaxableValuation[Tif_NonTIF],$A$4))</f>
        <v>0</v>
      </c>
      <c r="R17" s="8">
        <f>SUMPRODUCT(SUMIFS(TaxableValuation[Taxable Gross],TaxableValuation[Dist],$C17:$E17,TaxableValuation[Tif_NonTIF],$A$4))</f>
        <v>553501146</v>
      </c>
      <c r="S17" s="8">
        <f>SUMPRODUCT(SUMIFS(TaxableValuation[Taxable Military Exempt],TaxableValuation[Dist],$C17:$E17,TaxableValuation[Tif_NonTIF],$A$4))</f>
        <v>733392</v>
      </c>
      <c r="T17" s="8">
        <f>SUMPRODUCT(SUMIFS(TaxableValuation[Taxable Net],TaxableValuation[Dist],$C17:$E17,TaxableValuation[Tif_NonTIF],$A$4))</f>
        <v>552767754</v>
      </c>
      <c r="U17" s="8">
        <f>SUMPRODUCT(SUMIFS(TaxableValuation[Taxable Gas &amp; Elec Utilities],TaxableValuation[Dist],$C17:$E17,TaxableValuation[Tif_NonTIF],$A$4))</f>
        <v>4482039</v>
      </c>
      <c r="V17" s="8">
        <f t="shared" si="0"/>
        <v>557249793</v>
      </c>
    </row>
    <row r="18" spans="1:22" x14ac:dyDescent="0.25">
      <c r="A18">
        <f>'Assessed Non-TIF_Combined'!A18</f>
        <v>2024</v>
      </c>
      <c r="B18" t="str">
        <f>'Assessed Non-TIF_Combined'!B18</f>
        <v>05</v>
      </c>
      <c r="C18" t="str">
        <f>'Assessed Non-TIF_Combined'!C18</f>
        <v>0171</v>
      </c>
      <c r="D18" t="str">
        <f>'Assessed Non-TIF_Combined'!D18</f>
        <v/>
      </c>
      <c r="E18" t="str">
        <f>'Assessed Non-TIF_Combined'!E18</f>
        <v/>
      </c>
      <c r="F18" t="str">
        <f>'Assessed Non-TIF_Combined'!F18</f>
        <v>0171</v>
      </c>
      <c r="G18" t="str">
        <f>'Assessed Non-TIF_Combined'!G18</f>
        <v>Alta-Aurelia</v>
      </c>
      <c r="H18" s="8">
        <f>SUMPRODUCT(SUMIFS(TaxableValuation[Taxable Residential],TaxableValuation[Dist],$C18:$E18,TaxableValuation[Tif_NonTIF],$A$4))</f>
        <v>138090506</v>
      </c>
      <c r="I18" s="8">
        <f>SUMPRODUCT(SUMIFS(TaxableValuation[Taxable Ag Land],TaxableValuation[Dist],$C18:$E18,TaxableValuation[Tif_NonTIF],$A$4))</f>
        <v>219175971</v>
      </c>
      <c r="J18" s="8">
        <f>SUMPRODUCT(SUMIFS(TaxableValuation[Taxable Ag Building],TaxableValuation[Dist],$C18:$E18,TaxableValuation[Tif_NonTIF],$A$4))</f>
        <v>12846529</v>
      </c>
      <c r="K18" s="8">
        <f>SUMPRODUCT(SUMIFS(TaxableValuation[Taxable Commercial],TaxableValuation[Dist],$C18:$E18,TaxableValuation[Tif_NonTIF],$A$4))</f>
        <v>24525461</v>
      </c>
      <c r="L18" s="8">
        <f>SUMPRODUCT(SUMIFS(TaxableValuation[Taxable Industrial],TaxableValuation[Dist],$C18:$E18,TaxableValuation[Tif_NonTIF],$A$4))</f>
        <v>53520623</v>
      </c>
      <c r="M18" s="8">
        <f>SUMPRODUCT(SUMIFS(TaxableValuation[Taxable Reserved],TaxableValuation[Dist],$C18:$E18,TaxableValuation[Tif_NonTIF],$A$4))</f>
        <v>0</v>
      </c>
      <c r="N18" s="8">
        <f>SUMPRODUCT(SUMIFS(TaxableValuation[Taxable Reserved2],TaxableValuation[Dist],$C18:$E18,TaxableValuation[Tif_NonTIF],$A$4))</f>
        <v>0</v>
      </c>
      <c r="O18" s="8">
        <f>SUMPRODUCT(SUMIFS(TaxableValuation[Taxable Railroads],TaxableValuation[Dist],$C18:$E18,TaxableValuation[Tif_NonTIF],$A$4))</f>
        <v>2912019</v>
      </c>
      <c r="P18" s="8">
        <f>SUMPRODUCT(SUMIFS(TaxableValuation[Taxable Utilities],TaxableValuation[Dist],$C18:$E18,TaxableValuation[Tif_NonTIF],$A$4))</f>
        <v>42449406</v>
      </c>
      <c r="Q18" s="8">
        <f>SUMPRODUCT(SUMIFS(TaxableValuation[Taxable Other],TaxableValuation[Dist],$C18:$E18,TaxableValuation[Tif_NonTIF],$A$4))</f>
        <v>0</v>
      </c>
      <c r="R18" s="8">
        <f>SUMPRODUCT(SUMIFS(TaxableValuation[Taxable Gross],TaxableValuation[Dist],$C18:$E18,TaxableValuation[Tif_NonTIF],$A$4))</f>
        <v>493520515</v>
      </c>
      <c r="S18" s="8">
        <f>SUMPRODUCT(SUMIFS(TaxableValuation[Taxable Military Exempt],TaxableValuation[Dist],$C18:$E18,TaxableValuation[Tif_NonTIF],$A$4))</f>
        <v>359288</v>
      </c>
      <c r="T18" s="8">
        <f>SUMPRODUCT(SUMIFS(TaxableValuation[Taxable Net],TaxableValuation[Dist],$C18:$E18,TaxableValuation[Tif_NonTIF],$A$4))</f>
        <v>493161227</v>
      </c>
      <c r="U18" s="8">
        <f>SUMPRODUCT(SUMIFS(TaxableValuation[Taxable Gas &amp; Elec Utilities],TaxableValuation[Dist],$C18:$E18,TaxableValuation[Tif_NonTIF],$A$4))</f>
        <v>4213204</v>
      </c>
      <c r="V18" s="8">
        <f t="shared" si="0"/>
        <v>497374431</v>
      </c>
    </row>
    <row r="19" spans="1:22" x14ac:dyDescent="0.25">
      <c r="A19">
        <f>'Assessed Non-TIF_Combined'!A19</f>
        <v>2024</v>
      </c>
      <c r="B19" t="str">
        <f>'Assessed Non-TIF_Combined'!B19</f>
        <v>11</v>
      </c>
      <c r="C19" t="str">
        <f>'Assessed Non-TIF_Combined'!C19</f>
        <v>0225</v>
      </c>
      <c r="D19" t="str">
        <f>'Assessed Non-TIF_Combined'!D19</f>
        <v/>
      </c>
      <c r="E19" t="str">
        <f>'Assessed Non-TIF_Combined'!E19</f>
        <v/>
      </c>
      <c r="F19" t="str">
        <f>'Assessed Non-TIF_Combined'!F19</f>
        <v>0225</v>
      </c>
      <c r="G19" t="str">
        <f>'Assessed Non-TIF_Combined'!G19</f>
        <v>Ames</v>
      </c>
      <c r="H19" s="8">
        <f>SUMPRODUCT(SUMIFS(TaxableValuation[Taxable Residential],TaxableValuation[Dist],$C19:$E19,TaxableValuation[Tif_NonTIF],$A$4))</f>
        <v>2021539023</v>
      </c>
      <c r="I19" s="8">
        <f>SUMPRODUCT(SUMIFS(TaxableValuation[Taxable Ag Land],TaxableValuation[Dist],$C19:$E19,TaxableValuation[Tif_NonTIF],$A$4))</f>
        <v>9489820</v>
      </c>
      <c r="J19" s="8">
        <f>SUMPRODUCT(SUMIFS(TaxableValuation[Taxable Ag Building],TaxableValuation[Dist],$C19:$E19,TaxableValuation[Tif_NonTIF],$A$4))</f>
        <v>316628</v>
      </c>
      <c r="K19" s="8">
        <f>SUMPRODUCT(SUMIFS(TaxableValuation[Taxable Commercial],TaxableValuation[Dist],$C19:$E19,TaxableValuation[Tif_NonTIF],$A$4))</f>
        <v>900046868</v>
      </c>
      <c r="L19" s="8">
        <f>SUMPRODUCT(SUMIFS(TaxableValuation[Taxable Industrial],TaxableValuation[Dist],$C19:$E19,TaxableValuation[Tif_NonTIF],$A$4))</f>
        <v>144786745</v>
      </c>
      <c r="M19" s="8">
        <f>SUMPRODUCT(SUMIFS(TaxableValuation[Taxable Reserved],TaxableValuation[Dist],$C19:$E19,TaxableValuation[Tif_NonTIF],$A$4))</f>
        <v>0</v>
      </c>
      <c r="N19" s="8">
        <f>SUMPRODUCT(SUMIFS(TaxableValuation[Taxable Reserved2],TaxableValuation[Dist],$C19:$E19,TaxableValuation[Tif_NonTIF],$A$4))</f>
        <v>0</v>
      </c>
      <c r="O19" s="8">
        <f>SUMPRODUCT(SUMIFS(TaxableValuation[Taxable Railroads],TaxableValuation[Dist],$C19:$E19,TaxableValuation[Tif_NonTIF],$A$4))</f>
        <v>11716694</v>
      </c>
      <c r="P19" s="8">
        <f>SUMPRODUCT(SUMIFS(TaxableValuation[Taxable Utilities],TaxableValuation[Dist],$C19:$E19,TaxableValuation[Tif_NonTIF],$A$4))</f>
        <v>961248</v>
      </c>
      <c r="Q19" s="8">
        <f>SUMPRODUCT(SUMIFS(TaxableValuation[Taxable Other],TaxableValuation[Dist],$C19:$E19,TaxableValuation[Tif_NonTIF],$A$4))</f>
        <v>0</v>
      </c>
      <c r="R19" s="8">
        <f>SUMPRODUCT(SUMIFS(TaxableValuation[Taxable Gross],TaxableValuation[Dist],$C19:$E19,TaxableValuation[Tif_NonTIF],$A$4))</f>
        <v>3088857026</v>
      </c>
      <c r="S19" s="8">
        <f>SUMPRODUCT(SUMIFS(TaxableValuation[Taxable Military Exempt],TaxableValuation[Dist],$C19:$E19,TaxableValuation[Tif_NonTIF],$A$4))</f>
        <v>1666800</v>
      </c>
      <c r="T19" s="8">
        <f>SUMPRODUCT(SUMIFS(TaxableValuation[Taxable Net],TaxableValuation[Dist],$C19:$E19,TaxableValuation[Tif_NonTIF],$A$4))</f>
        <v>3087190226</v>
      </c>
      <c r="U19" s="8">
        <f>SUMPRODUCT(SUMIFS(TaxableValuation[Taxable Gas &amp; Elec Utilities],TaxableValuation[Dist],$C19:$E19,TaxableValuation[Tif_NonTIF],$A$4))</f>
        <v>9110599</v>
      </c>
      <c r="V19" s="8">
        <f t="shared" si="0"/>
        <v>3096300825</v>
      </c>
    </row>
    <row r="20" spans="1:22" x14ac:dyDescent="0.25">
      <c r="A20">
        <f>'Assessed Non-TIF_Combined'!A20</f>
        <v>2024</v>
      </c>
      <c r="B20" t="str">
        <f>'Assessed Non-TIF_Combined'!B20</f>
        <v>10</v>
      </c>
      <c r="C20" t="str">
        <f>'Assessed Non-TIF_Combined'!C20</f>
        <v>0234</v>
      </c>
      <c r="D20" t="str">
        <f>'Assessed Non-TIF_Combined'!D20</f>
        <v/>
      </c>
      <c r="E20" t="str">
        <f>'Assessed Non-TIF_Combined'!E20</f>
        <v/>
      </c>
      <c r="F20" t="str">
        <f>'Assessed Non-TIF_Combined'!F20</f>
        <v>0234</v>
      </c>
      <c r="G20" t="str">
        <f>'Assessed Non-TIF_Combined'!G20</f>
        <v>Anamosa</v>
      </c>
      <c r="H20" s="8">
        <f>SUMPRODUCT(SUMIFS(TaxableValuation[Taxable Residential],TaxableValuation[Dist],$C20:$E20,TaxableValuation[Tif_NonTIF],$A$4))</f>
        <v>314233417</v>
      </c>
      <c r="I20" s="8">
        <f>SUMPRODUCT(SUMIFS(TaxableValuation[Taxable Ag Land],TaxableValuation[Dist],$C20:$E20,TaxableValuation[Tif_NonTIF],$A$4))</f>
        <v>85064140</v>
      </c>
      <c r="J20" s="8">
        <f>SUMPRODUCT(SUMIFS(TaxableValuation[Taxable Ag Building],TaxableValuation[Dist],$C20:$E20,TaxableValuation[Tif_NonTIF],$A$4))</f>
        <v>3907827</v>
      </c>
      <c r="K20" s="8">
        <f>SUMPRODUCT(SUMIFS(TaxableValuation[Taxable Commercial],TaxableValuation[Dist],$C20:$E20,TaxableValuation[Tif_NonTIF],$A$4))</f>
        <v>38952757</v>
      </c>
      <c r="L20" s="8">
        <f>SUMPRODUCT(SUMIFS(TaxableValuation[Taxable Industrial],TaxableValuation[Dist],$C20:$E20,TaxableValuation[Tif_NonTIF],$A$4))</f>
        <v>3185630</v>
      </c>
      <c r="M20" s="8">
        <f>SUMPRODUCT(SUMIFS(TaxableValuation[Taxable Reserved],TaxableValuation[Dist],$C20:$E20,TaxableValuation[Tif_NonTIF],$A$4))</f>
        <v>0</v>
      </c>
      <c r="N20" s="8">
        <f>SUMPRODUCT(SUMIFS(TaxableValuation[Taxable Reserved2],TaxableValuation[Dist],$C20:$E20,TaxableValuation[Tif_NonTIF],$A$4))</f>
        <v>0</v>
      </c>
      <c r="O20" s="8">
        <f>SUMPRODUCT(SUMIFS(TaxableValuation[Taxable Railroads],TaxableValuation[Dist],$C20:$E20,TaxableValuation[Tif_NonTIF],$A$4))</f>
        <v>0</v>
      </c>
      <c r="P20" s="8">
        <f>SUMPRODUCT(SUMIFS(TaxableValuation[Taxable Utilities],TaxableValuation[Dist],$C20:$E20,TaxableValuation[Tif_NonTIF],$A$4))</f>
        <v>4962287</v>
      </c>
      <c r="Q20" s="8">
        <f>SUMPRODUCT(SUMIFS(TaxableValuation[Taxable Other],TaxableValuation[Dist],$C20:$E20,TaxableValuation[Tif_NonTIF],$A$4))</f>
        <v>0</v>
      </c>
      <c r="R20" s="8">
        <f>SUMPRODUCT(SUMIFS(TaxableValuation[Taxable Gross],TaxableValuation[Dist],$C20:$E20,TaxableValuation[Tif_NonTIF],$A$4))</f>
        <v>450306058</v>
      </c>
      <c r="S20" s="8">
        <f>SUMPRODUCT(SUMIFS(TaxableValuation[Taxable Military Exempt],TaxableValuation[Dist],$C20:$E20,TaxableValuation[Tif_NonTIF],$A$4))</f>
        <v>804599</v>
      </c>
      <c r="T20" s="8">
        <f>SUMPRODUCT(SUMIFS(TaxableValuation[Taxable Net],TaxableValuation[Dist],$C20:$E20,TaxableValuation[Tif_NonTIF],$A$4))</f>
        <v>449501459</v>
      </c>
      <c r="U20" s="8">
        <f>SUMPRODUCT(SUMIFS(TaxableValuation[Taxable Gas &amp; Elec Utilities],TaxableValuation[Dist],$C20:$E20,TaxableValuation[Tif_NonTIF],$A$4))</f>
        <v>7847667</v>
      </c>
      <c r="V20" s="8">
        <f t="shared" si="0"/>
        <v>457349126</v>
      </c>
    </row>
    <row r="21" spans="1:22" x14ac:dyDescent="0.25">
      <c r="A21">
        <f>'Assessed Non-TIF_Combined'!A21</f>
        <v>2024</v>
      </c>
      <c r="B21" t="str">
        <f>'Assessed Non-TIF_Combined'!B21</f>
        <v>09</v>
      </c>
      <c r="C21" t="str">
        <f>'Assessed Non-TIF_Combined'!C21</f>
        <v>0243</v>
      </c>
      <c r="D21" t="str">
        <f>'Assessed Non-TIF_Combined'!D21</f>
        <v/>
      </c>
      <c r="E21" t="str">
        <f>'Assessed Non-TIF_Combined'!E21</f>
        <v/>
      </c>
      <c r="F21" t="str">
        <f>'Assessed Non-TIF_Combined'!F21</f>
        <v>0243</v>
      </c>
      <c r="G21" t="str">
        <f>'Assessed Non-TIF_Combined'!G21</f>
        <v>Andrew</v>
      </c>
      <c r="H21" s="8">
        <f>SUMPRODUCT(SUMIFS(TaxableValuation[Taxable Residential],TaxableValuation[Dist],$C21:$E21,TaxableValuation[Tif_NonTIF],$A$4))</f>
        <v>55529278</v>
      </c>
      <c r="I21" s="8">
        <f>SUMPRODUCT(SUMIFS(TaxableValuation[Taxable Ag Land],TaxableValuation[Dist],$C21:$E21,TaxableValuation[Tif_NonTIF],$A$4))</f>
        <v>62749692</v>
      </c>
      <c r="J21" s="8">
        <f>SUMPRODUCT(SUMIFS(TaxableValuation[Taxable Ag Building],TaxableValuation[Dist],$C21:$E21,TaxableValuation[Tif_NonTIF],$A$4))</f>
        <v>3812632</v>
      </c>
      <c r="K21" s="8">
        <f>SUMPRODUCT(SUMIFS(TaxableValuation[Taxable Commercial],TaxableValuation[Dist],$C21:$E21,TaxableValuation[Tif_NonTIF],$A$4))</f>
        <v>1527233</v>
      </c>
      <c r="L21" s="8">
        <f>SUMPRODUCT(SUMIFS(TaxableValuation[Taxable Industrial],TaxableValuation[Dist],$C21:$E21,TaxableValuation[Tif_NonTIF],$A$4))</f>
        <v>1640835</v>
      </c>
      <c r="M21" s="8">
        <f>SUMPRODUCT(SUMIFS(TaxableValuation[Taxable Reserved],TaxableValuation[Dist],$C21:$E21,TaxableValuation[Tif_NonTIF],$A$4))</f>
        <v>0</v>
      </c>
      <c r="N21" s="8">
        <f>SUMPRODUCT(SUMIFS(TaxableValuation[Taxable Reserved2],TaxableValuation[Dist],$C21:$E21,TaxableValuation[Tif_NonTIF],$A$4))</f>
        <v>0</v>
      </c>
      <c r="O21" s="8">
        <f>SUMPRODUCT(SUMIFS(TaxableValuation[Taxable Railroads],TaxableValuation[Dist],$C21:$E21,TaxableValuation[Tif_NonTIF],$A$4))</f>
        <v>0</v>
      </c>
      <c r="P21" s="8">
        <f>SUMPRODUCT(SUMIFS(TaxableValuation[Taxable Utilities],TaxableValuation[Dist],$C21:$E21,TaxableValuation[Tif_NonTIF],$A$4))</f>
        <v>865787</v>
      </c>
      <c r="Q21" s="8">
        <f>SUMPRODUCT(SUMIFS(TaxableValuation[Taxable Other],TaxableValuation[Dist],$C21:$E21,TaxableValuation[Tif_NonTIF],$A$4))</f>
        <v>0</v>
      </c>
      <c r="R21" s="8">
        <f>SUMPRODUCT(SUMIFS(TaxableValuation[Taxable Gross],TaxableValuation[Dist],$C21:$E21,TaxableValuation[Tif_NonTIF],$A$4))</f>
        <v>126125457</v>
      </c>
      <c r="S21" s="8">
        <f>SUMPRODUCT(SUMIFS(TaxableValuation[Taxable Military Exempt],TaxableValuation[Dist],$C21:$E21,TaxableValuation[Tif_NonTIF],$A$4))</f>
        <v>105564</v>
      </c>
      <c r="T21" s="8">
        <f>SUMPRODUCT(SUMIFS(TaxableValuation[Taxable Net],TaxableValuation[Dist],$C21:$E21,TaxableValuation[Tif_NonTIF],$A$4))</f>
        <v>126019893</v>
      </c>
      <c r="U21" s="8">
        <f>SUMPRODUCT(SUMIFS(TaxableValuation[Taxable Gas &amp; Elec Utilities],TaxableValuation[Dist],$C21:$E21,TaxableValuation[Tif_NonTIF],$A$4))</f>
        <v>3101805</v>
      </c>
      <c r="V21" s="8">
        <f t="shared" si="0"/>
        <v>129121698</v>
      </c>
    </row>
    <row r="22" spans="1:22" x14ac:dyDescent="0.25">
      <c r="A22">
        <f>'Assessed Non-TIF_Combined'!A22</f>
        <v>2024</v>
      </c>
      <c r="B22" t="str">
        <f>'Assessed Non-TIF_Combined'!B22</f>
        <v>11</v>
      </c>
      <c r="C22" t="str">
        <f>'Assessed Non-TIF_Combined'!C22</f>
        <v>0261</v>
      </c>
      <c r="D22" t="str">
        <f>'Assessed Non-TIF_Combined'!D22</f>
        <v/>
      </c>
      <c r="E22" t="str">
        <f>'Assessed Non-TIF_Combined'!E22</f>
        <v/>
      </c>
      <c r="F22" t="str">
        <f>'Assessed Non-TIF_Combined'!F22</f>
        <v>0261</v>
      </c>
      <c r="G22" t="str">
        <f>'Assessed Non-TIF_Combined'!G22</f>
        <v>Ankeny</v>
      </c>
      <c r="H22" s="8">
        <f>SUMPRODUCT(SUMIFS(TaxableValuation[Taxable Residential],TaxableValuation[Dist],$C22:$E22,TaxableValuation[Tif_NonTIF],$A$4))</f>
        <v>3842136368</v>
      </c>
      <c r="I22" s="8">
        <f>SUMPRODUCT(SUMIFS(TaxableValuation[Taxable Ag Land],TaxableValuation[Dist],$C22:$E22,TaxableValuation[Tif_NonTIF],$A$4))</f>
        <v>12793356</v>
      </c>
      <c r="J22" s="8">
        <f>SUMPRODUCT(SUMIFS(TaxableValuation[Taxable Ag Building],TaxableValuation[Dist],$C22:$E22,TaxableValuation[Tif_NonTIF],$A$4))</f>
        <v>699540</v>
      </c>
      <c r="K22" s="8">
        <f>SUMPRODUCT(SUMIFS(TaxableValuation[Taxable Commercial],TaxableValuation[Dist],$C22:$E22,TaxableValuation[Tif_NonTIF],$A$4))</f>
        <v>863972101</v>
      </c>
      <c r="L22" s="8">
        <f>SUMPRODUCT(SUMIFS(TaxableValuation[Taxable Industrial],TaxableValuation[Dist],$C22:$E22,TaxableValuation[Tif_NonTIF],$A$4))</f>
        <v>151349986</v>
      </c>
      <c r="M22" s="8">
        <f>SUMPRODUCT(SUMIFS(TaxableValuation[Taxable Reserved],TaxableValuation[Dist],$C22:$E22,TaxableValuation[Tif_NonTIF],$A$4))</f>
        <v>0</v>
      </c>
      <c r="N22" s="8">
        <f>SUMPRODUCT(SUMIFS(TaxableValuation[Taxable Reserved2],TaxableValuation[Dist],$C22:$E22,TaxableValuation[Tif_NonTIF],$A$4))</f>
        <v>0</v>
      </c>
      <c r="O22" s="8">
        <f>SUMPRODUCT(SUMIFS(TaxableValuation[Taxable Railroads],TaxableValuation[Dist],$C22:$E22,TaxableValuation[Tif_NonTIF],$A$4))</f>
        <v>2351686</v>
      </c>
      <c r="P22" s="8">
        <f>SUMPRODUCT(SUMIFS(TaxableValuation[Taxable Utilities],TaxableValuation[Dist],$C22:$E22,TaxableValuation[Tif_NonTIF],$A$4))</f>
        <v>1345329</v>
      </c>
      <c r="Q22" s="8">
        <f>SUMPRODUCT(SUMIFS(TaxableValuation[Taxable Other],TaxableValuation[Dist],$C22:$E22,TaxableValuation[Tif_NonTIF],$A$4))</f>
        <v>0</v>
      </c>
      <c r="R22" s="8">
        <f>SUMPRODUCT(SUMIFS(TaxableValuation[Taxable Gross],TaxableValuation[Dist],$C22:$E22,TaxableValuation[Tif_NonTIF],$A$4))</f>
        <v>4874648366</v>
      </c>
      <c r="S22" s="8">
        <f>SUMPRODUCT(SUMIFS(TaxableValuation[Taxable Military Exempt],TaxableValuation[Dist],$C22:$E22,TaxableValuation[Tif_NonTIF],$A$4))</f>
        <v>3744744</v>
      </c>
      <c r="T22" s="8">
        <f>SUMPRODUCT(SUMIFS(TaxableValuation[Taxable Net],TaxableValuation[Dist],$C22:$E22,TaxableValuation[Tif_NonTIF],$A$4))</f>
        <v>4870903622</v>
      </c>
      <c r="U22" s="8">
        <f>SUMPRODUCT(SUMIFS(TaxableValuation[Taxable Gas &amp; Elec Utilities],TaxableValuation[Dist],$C22:$E22,TaxableValuation[Tif_NonTIF],$A$4))</f>
        <v>39714322</v>
      </c>
      <c r="V22" s="8">
        <f t="shared" si="0"/>
        <v>4910617944</v>
      </c>
    </row>
    <row r="23" spans="1:22" x14ac:dyDescent="0.25">
      <c r="A23">
        <f>'Assessed Non-TIF_Combined'!A23</f>
        <v>2024</v>
      </c>
      <c r="B23" t="str">
        <f>'Assessed Non-TIF_Combined'!B23</f>
        <v>07</v>
      </c>
      <c r="C23" t="str">
        <f>'Assessed Non-TIF_Combined'!C23</f>
        <v>0279</v>
      </c>
      <c r="D23" t="str">
        <f>'Assessed Non-TIF_Combined'!D23</f>
        <v/>
      </c>
      <c r="E23" t="str">
        <f>'Assessed Non-TIF_Combined'!E23</f>
        <v/>
      </c>
      <c r="F23" t="str">
        <f>'Assessed Non-TIF_Combined'!F23</f>
        <v>0279</v>
      </c>
      <c r="G23" t="str">
        <f>'Assessed Non-TIF_Combined'!G23</f>
        <v>Aplington-Parkersburg</v>
      </c>
      <c r="H23" s="8">
        <f>SUMPRODUCT(SUMIFS(TaxableValuation[Taxable Residential],TaxableValuation[Dist],$C23:$E23,TaxableValuation[Tif_NonTIF],$A$4))</f>
        <v>152192888</v>
      </c>
      <c r="I23" s="8">
        <f>SUMPRODUCT(SUMIFS(TaxableValuation[Taxable Ag Land],TaxableValuation[Dist],$C23:$E23,TaxableValuation[Tif_NonTIF],$A$4))</f>
        <v>125312464</v>
      </c>
      <c r="J23" s="8">
        <f>SUMPRODUCT(SUMIFS(TaxableValuation[Taxable Ag Building],TaxableValuation[Dist],$C23:$E23,TaxableValuation[Tif_NonTIF],$A$4))</f>
        <v>6770486</v>
      </c>
      <c r="K23" s="8">
        <f>SUMPRODUCT(SUMIFS(TaxableValuation[Taxable Commercial],TaxableValuation[Dist],$C23:$E23,TaxableValuation[Tif_NonTIF],$A$4))</f>
        <v>15070860</v>
      </c>
      <c r="L23" s="8">
        <f>SUMPRODUCT(SUMIFS(TaxableValuation[Taxable Industrial],TaxableValuation[Dist],$C23:$E23,TaxableValuation[Tif_NonTIF],$A$4))</f>
        <v>4725371</v>
      </c>
      <c r="M23" s="8">
        <f>SUMPRODUCT(SUMIFS(TaxableValuation[Taxable Reserved],TaxableValuation[Dist],$C23:$E23,TaxableValuation[Tif_NonTIF],$A$4))</f>
        <v>0</v>
      </c>
      <c r="N23" s="8">
        <f>SUMPRODUCT(SUMIFS(TaxableValuation[Taxable Reserved2],TaxableValuation[Dist],$C23:$E23,TaxableValuation[Tif_NonTIF],$A$4))</f>
        <v>0</v>
      </c>
      <c r="O23" s="8">
        <f>SUMPRODUCT(SUMIFS(TaxableValuation[Taxable Railroads],TaxableValuation[Dist],$C23:$E23,TaxableValuation[Tif_NonTIF],$A$4))</f>
        <v>3672225</v>
      </c>
      <c r="P23" s="8">
        <f>SUMPRODUCT(SUMIFS(TaxableValuation[Taxable Utilities],TaxableValuation[Dist],$C23:$E23,TaxableValuation[Tif_NonTIF],$A$4))</f>
        <v>900863</v>
      </c>
      <c r="Q23" s="8">
        <f>SUMPRODUCT(SUMIFS(TaxableValuation[Taxable Other],TaxableValuation[Dist],$C23:$E23,TaxableValuation[Tif_NonTIF],$A$4))</f>
        <v>0</v>
      </c>
      <c r="R23" s="8">
        <f>SUMPRODUCT(SUMIFS(TaxableValuation[Taxable Gross],TaxableValuation[Dist],$C23:$E23,TaxableValuation[Tif_NonTIF],$A$4))</f>
        <v>308645157</v>
      </c>
      <c r="S23" s="8">
        <f>SUMPRODUCT(SUMIFS(TaxableValuation[Taxable Military Exempt],TaxableValuation[Dist],$C23:$E23,TaxableValuation[Tif_NonTIF],$A$4))</f>
        <v>431516</v>
      </c>
      <c r="T23" s="8">
        <f>SUMPRODUCT(SUMIFS(TaxableValuation[Taxable Net],TaxableValuation[Dist],$C23:$E23,TaxableValuation[Tif_NonTIF],$A$4))</f>
        <v>308213641</v>
      </c>
      <c r="U23" s="8">
        <f>SUMPRODUCT(SUMIFS(TaxableValuation[Taxable Gas &amp; Elec Utilities],TaxableValuation[Dist],$C23:$E23,TaxableValuation[Tif_NonTIF],$A$4))</f>
        <v>25375830</v>
      </c>
      <c r="V23" s="8">
        <f t="shared" si="0"/>
        <v>333589471</v>
      </c>
    </row>
    <row r="24" spans="1:22" x14ac:dyDescent="0.25">
      <c r="A24">
        <f>'Assessed Non-TIF_Combined'!A24</f>
        <v>2024</v>
      </c>
      <c r="B24" t="str">
        <f>'Assessed Non-TIF_Combined'!B24</f>
        <v>12</v>
      </c>
      <c r="C24" t="str">
        <f>'Assessed Non-TIF_Combined'!C24</f>
        <v>0355</v>
      </c>
      <c r="D24" t="str">
        <f>'Assessed Non-TIF_Combined'!D24</f>
        <v/>
      </c>
      <c r="E24" t="str">
        <f>'Assessed Non-TIF_Combined'!E24</f>
        <v/>
      </c>
      <c r="F24" t="str">
        <f>'Assessed Non-TIF_Combined'!F24</f>
        <v>0355</v>
      </c>
      <c r="G24" t="str">
        <f>'Assessed Non-TIF_Combined'!G24</f>
        <v>Ar-We-Va</v>
      </c>
      <c r="H24" s="8">
        <f>SUMPRODUCT(SUMIFS(TaxableValuation[Taxable Residential],TaxableValuation[Dist],$C24:$E24,TaxableValuation[Tif_NonTIF],$A$4))</f>
        <v>52683221</v>
      </c>
      <c r="I24" s="8">
        <f>SUMPRODUCT(SUMIFS(TaxableValuation[Taxable Ag Land],TaxableValuation[Dist],$C24:$E24,TaxableValuation[Tif_NonTIF],$A$4))</f>
        <v>148236338</v>
      </c>
      <c r="J24" s="8">
        <f>SUMPRODUCT(SUMIFS(TaxableValuation[Taxable Ag Building],TaxableValuation[Dist],$C24:$E24,TaxableValuation[Tif_NonTIF],$A$4))</f>
        <v>11524956</v>
      </c>
      <c r="K24" s="8">
        <f>SUMPRODUCT(SUMIFS(TaxableValuation[Taxable Commercial],TaxableValuation[Dist],$C24:$E24,TaxableValuation[Tif_NonTIF],$A$4))</f>
        <v>5205208</v>
      </c>
      <c r="L24" s="8">
        <f>SUMPRODUCT(SUMIFS(TaxableValuation[Taxable Industrial],TaxableValuation[Dist],$C24:$E24,TaxableValuation[Tif_NonTIF],$A$4))</f>
        <v>51251120</v>
      </c>
      <c r="M24" s="8">
        <f>SUMPRODUCT(SUMIFS(TaxableValuation[Taxable Reserved],TaxableValuation[Dist],$C24:$E24,TaxableValuation[Tif_NonTIF],$A$4))</f>
        <v>0</v>
      </c>
      <c r="N24" s="8">
        <f>SUMPRODUCT(SUMIFS(TaxableValuation[Taxable Reserved2],TaxableValuation[Dist],$C24:$E24,TaxableValuation[Tif_NonTIF],$A$4))</f>
        <v>0</v>
      </c>
      <c r="O24" s="8">
        <f>SUMPRODUCT(SUMIFS(TaxableValuation[Taxable Railroads],TaxableValuation[Dist],$C24:$E24,TaxableValuation[Tif_NonTIF],$A$4))</f>
        <v>17594356</v>
      </c>
      <c r="P24" s="8">
        <f>SUMPRODUCT(SUMIFS(TaxableValuation[Taxable Utilities],TaxableValuation[Dist],$C24:$E24,TaxableValuation[Tif_NonTIF],$A$4))</f>
        <v>749194</v>
      </c>
      <c r="Q24" s="8">
        <f>SUMPRODUCT(SUMIFS(TaxableValuation[Taxable Other],TaxableValuation[Dist],$C24:$E24,TaxableValuation[Tif_NonTIF],$A$4))</f>
        <v>0</v>
      </c>
      <c r="R24" s="8">
        <f>SUMPRODUCT(SUMIFS(TaxableValuation[Taxable Gross],TaxableValuation[Dist],$C24:$E24,TaxableValuation[Tif_NonTIF],$A$4))</f>
        <v>287244393</v>
      </c>
      <c r="S24" s="8">
        <f>SUMPRODUCT(SUMIFS(TaxableValuation[Taxable Military Exempt],TaxableValuation[Dist],$C24:$E24,TaxableValuation[Tif_NonTIF],$A$4))</f>
        <v>159272</v>
      </c>
      <c r="T24" s="8">
        <f>SUMPRODUCT(SUMIFS(TaxableValuation[Taxable Net],TaxableValuation[Dist],$C24:$E24,TaxableValuation[Tif_NonTIF],$A$4))</f>
        <v>287085121</v>
      </c>
      <c r="U24" s="8">
        <f>SUMPRODUCT(SUMIFS(TaxableValuation[Taxable Gas &amp; Elec Utilities],TaxableValuation[Dist],$C24:$E24,TaxableValuation[Tif_NonTIF],$A$4))</f>
        <v>2378427</v>
      </c>
      <c r="V24" s="8">
        <f t="shared" si="0"/>
        <v>289463548</v>
      </c>
    </row>
    <row r="25" spans="1:22" x14ac:dyDescent="0.25">
      <c r="A25">
        <f>'Assessed Non-TIF_Combined'!A25</f>
        <v>2024</v>
      </c>
      <c r="B25" t="str">
        <f>'Assessed Non-TIF_Combined'!B25</f>
        <v>13</v>
      </c>
      <c r="C25" t="str">
        <f>'Assessed Non-TIF_Combined'!C25</f>
        <v>0387</v>
      </c>
      <c r="D25" t="str">
        <f>'Assessed Non-TIF_Combined'!D25</f>
        <v/>
      </c>
      <c r="E25" t="str">
        <f>'Assessed Non-TIF_Combined'!E25</f>
        <v/>
      </c>
      <c r="F25" t="str">
        <f>'Assessed Non-TIF_Combined'!F25</f>
        <v>0387</v>
      </c>
      <c r="G25" t="str">
        <f>'Assessed Non-TIF_Combined'!G25</f>
        <v>Atlantic</v>
      </c>
      <c r="H25" s="8">
        <f>SUMPRODUCT(SUMIFS(TaxableValuation[Taxable Residential],TaxableValuation[Dist],$C25:$E25,TaxableValuation[Tif_NonTIF],$A$4))</f>
        <v>235396658</v>
      </c>
      <c r="I25" s="8">
        <f>SUMPRODUCT(SUMIFS(TaxableValuation[Taxable Ag Land],TaxableValuation[Dist],$C25:$E25,TaxableValuation[Tif_NonTIF],$A$4))</f>
        <v>163479656</v>
      </c>
      <c r="J25" s="8">
        <f>SUMPRODUCT(SUMIFS(TaxableValuation[Taxable Ag Building],TaxableValuation[Dist],$C25:$E25,TaxableValuation[Tif_NonTIF],$A$4))</f>
        <v>7400960</v>
      </c>
      <c r="K25" s="8">
        <f>SUMPRODUCT(SUMIFS(TaxableValuation[Taxable Commercial],TaxableValuation[Dist],$C25:$E25,TaxableValuation[Tif_NonTIF],$A$4))</f>
        <v>72737487</v>
      </c>
      <c r="L25" s="8">
        <f>SUMPRODUCT(SUMIFS(TaxableValuation[Taxable Industrial],TaxableValuation[Dist],$C25:$E25,TaxableValuation[Tif_NonTIF],$A$4))</f>
        <v>8046673</v>
      </c>
      <c r="M25" s="8">
        <f>SUMPRODUCT(SUMIFS(TaxableValuation[Taxable Reserved],TaxableValuation[Dist],$C25:$E25,TaxableValuation[Tif_NonTIF],$A$4))</f>
        <v>0</v>
      </c>
      <c r="N25" s="8">
        <f>SUMPRODUCT(SUMIFS(TaxableValuation[Taxable Reserved2],TaxableValuation[Dist],$C25:$E25,TaxableValuation[Tif_NonTIF],$A$4))</f>
        <v>0</v>
      </c>
      <c r="O25" s="8">
        <f>SUMPRODUCT(SUMIFS(TaxableValuation[Taxable Railroads],TaxableValuation[Dist],$C25:$E25,TaxableValuation[Tif_NonTIF],$A$4))</f>
        <v>4234021</v>
      </c>
      <c r="P25" s="8">
        <f>SUMPRODUCT(SUMIFS(TaxableValuation[Taxable Utilities],TaxableValuation[Dist],$C25:$E25,TaxableValuation[Tif_NonTIF],$A$4))</f>
        <v>18479409</v>
      </c>
      <c r="Q25" s="8">
        <f>SUMPRODUCT(SUMIFS(TaxableValuation[Taxable Other],TaxableValuation[Dist],$C25:$E25,TaxableValuation[Tif_NonTIF],$A$4))</f>
        <v>0</v>
      </c>
      <c r="R25" s="8">
        <f>SUMPRODUCT(SUMIFS(TaxableValuation[Taxable Gross],TaxableValuation[Dist],$C25:$E25,TaxableValuation[Tif_NonTIF],$A$4))</f>
        <v>509774864</v>
      </c>
      <c r="S25" s="8">
        <f>SUMPRODUCT(SUMIFS(TaxableValuation[Taxable Military Exempt],TaxableValuation[Dist],$C25:$E25,TaxableValuation[Tif_NonTIF],$A$4))</f>
        <v>716724</v>
      </c>
      <c r="T25" s="8">
        <f>SUMPRODUCT(SUMIFS(TaxableValuation[Taxable Net],TaxableValuation[Dist],$C25:$E25,TaxableValuation[Tif_NonTIF],$A$4))</f>
        <v>509058140</v>
      </c>
      <c r="U25" s="8">
        <f>SUMPRODUCT(SUMIFS(TaxableValuation[Taxable Gas &amp; Elec Utilities],TaxableValuation[Dist],$C25:$E25,TaxableValuation[Tif_NonTIF],$A$4))</f>
        <v>13255885</v>
      </c>
      <c r="V25" s="8">
        <f t="shared" si="0"/>
        <v>522314025</v>
      </c>
    </row>
    <row r="26" spans="1:22" x14ac:dyDescent="0.25">
      <c r="A26">
        <f>'Assessed Non-TIF_Combined'!A26</f>
        <v>2024</v>
      </c>
      <c r="B26" t="str">
        <f>'Assessed Non-TIF_Combined'!B26</f>
        <v>11</v>
      </c>
      <c r="C26" t="str">
        <f>'Assessed Non-TIF_Combined'!C26</f>
        <v>0414</v>
      </c>
      <c r="D26" t="str">
        <f>'Assessed Non-TIF_Combined'!D26</f>
        <v/>
      </c>
      <c r="E26" t="str">
        <f>'Assessed Non-TIF_Combined'!E26</f>
        <v/>
      </c>
      <c r="F26" t="str">
        <f>'Assessed Non-TIF_Combined'!F26</f>
        <v>0414</v>
      </c>
      <c r="G26" t="str">
        <f>'Assessed Non-TIF_Combined'!G26</f>
        <v>Audubon</v>
      </c>
      <c r="H26" s="8">
        <f>SUMPRODUCT(SUMIFS(TaxableValuation[Taxable Residential],TaxableValuation[Dist],$C26:$E26,TaxableValuation[Tif_NonTIF],$A$4))</f>
        <v>76024103</v>
      </c>
      <c r="I26" s="8">
        <f>SUMPRODUCT(SUMIFS(TaxableValuation[Taxable Ag Land],TaxableValuation[Dist],$C26:$E26,TaxableValuation[Tif_NonTIF],$A$4))</f>
        <v>179718024</v>
      </c>
      <c r="J26" s="8">
        <f>SUMPRODUCT(SUMIFS(TaxableValuation[Taxable Ag Building],TaxableValuation[Dist],$C26:$E26,TaxableValuation[Tif_NonTIF],$A$4))</f>
        <v>12476177</v>
      </c>
      <c r="K26" s="8">
        <f>SUMPRODUCT(SUMIFS(TaxableValuation[Taxable Commercial],TaxableValuation[Dist],$C26:$E26,TaxableValuation[Tif_NonTIF],$A$4))</f>
        <v>23646544</v>
      </c>
      <c r="L26" s="8">
        <f>SUMPRODUCT(SUMIFS(TaxableValuation[Taxable Industrial],TaxableValuation[Dist],$C26:$E26,TaxableValuation[Tif_NonTIF],$A$4))</f>
        <v>6534832</v>
      </c>
      <c r="M26" s="8">
        <f>SUMPRODUCT(SUMIFS(TaxableValuation[Taxable Reserved],TaxableValuation[Dist],$C26:$E26,TaxableValuation[Tif_NonTIF],$A$4))</f>
        <v>0</v>
      </c>
      <c r="N26" s="8">
        <f>SUMPRODUCT(SUMIFS(TaxableValuation[Taxable Reserved2],TaxableValuation[Dist],$C26:$E26,TaxableValuation[Tif_NonTIF],$A$4))</f>
        <v>0</v>
      </c>
      <c r="O26" s="8">
        <f>SUMPRODUCT(SUMIFS(TaxableValuation[Taxable Railroads],TaxableValuation[Dist],$C26:$E26,TaxableValuation[Tif_NonTIF],$A$4))</f>
        <v>0</v>
      </c>
      <c r="P26" s="8">
        <f>SUMPRODUCT(SUMIFS(TaxableValuation[Taxable Utilities],TaxableValuation[Dist],$C26:$E26,TaxableValuation[Tif_NonTIF],$A$4))</f>
        <v>215673</v>
      </c>
      <c r="Q26" s="8">
        <f>SUMPRODUCT(SUMIFS(TaxableValuation[Taxable Other],TaxableValuation[Dist],$C26:$E26,TaxableValuation[Tif_NonTIF],$A$4))</f>
        <v>0</v>
      </c>
      <c r="R26" s="8">
        <f>SUMPRODUCT(SUMIFS(TaxableValuation[Taxable Gross],TaxableValuation[Dist],$C26:$E26,TaxableValuation[Tif_NonTIF],$A$4))</f>
        <v>298615353</v>
      </c>
      <c r="S26" s="8">
        <f>SUMPRODUCT(SUMIFS(TaxableValuation[Taxable Military Exempt],TaxableValuation[Dist],$C26:$E26,TaxableValuation[Tif_NonTIF],$A$4))</f>
        <v>312988</v>
      </c>
      <c r="T26" s="8">
        <f>SUMPRODUCT(SUMIFS(TaxableValuation[Taxable Net],TaxableValuation[Dist],$C26:$E26,TaxableValuation[Tif_NonTIF],$A$4))</f>
        <v>298302365</v>
      </c>
      <c r="U26" s="8">
        <f>SUMPRODUCT(SUMIFS(TaxableValuation[Taxable Gas &amp; Elec Utilities],TaxableValuation[Dist],$C26:$E26,TaxableValuation[Tif_NonTIF],$A$4))</f>
        <v>6104921</v>
      </c>
      <c r="V26" s="8">
        <f t="shared" si="0"/>
        <v>304407286</v>
      </c>
    </row>
    <row r="27" spans="1:22" x14ac:dyDescent="0.25">
      <c r="A27">
        <f>'Assessed Non-TIF_Combined'!A27</f>
        <v>2024</v>
      </c>
      <c r="B27" t="str">
        <f>'Assessed Non-TIF_Combined'!B27</f>
        <v>11</v>
      </c>
      <c r="C27" t="str">
        <f>'Assessed Non-TIF_Combined'!C27</f>
        <v>0472</v>
      </c>
      <c r="D27" t="str">
        <f>'Assessed Non-TIF_Combined'!D27</f>
        <v/>
      </c>
      <c r="E27" t="str">
        <f>'Assessed Non-TIF_Combined'!E27</f>
        <v/>
      </c>
      <c r="F27" t="str">
        <f>'Assessed Non-TIF_Combined'!F27</f>
        <v>0472</v>
      </c>
      <c r="G27" t="str">
        <f>'Assessed Non-TIF_Combined'!G27</f>
        <v>Ballard</v>
      </c>
      <c r="H27" s="8">
        <f>SUMPRODUCT(SUMIFS(TaxableValuation[Taxable Residential],TaxableValuation[Dist],$C27:$E27,TaxableValuation[Tif_NonTIF],$A$4))</f>
        <v>271570405</v>
      </c>
      <c r="I27" s="8">
        <f>SUMPRODUCT(SUMIFS(TaxableValuation[Taxable Ag Land],TaxableValuation[Dist],$C27:$E27,TaxableValuation[Tif_NonTIF],$A$4))</f>
        <v>63668644</v>
      </c>
      <c r="J27" s="8">
        <f>SUMPRODUCT(SUMIFS(TaxableValuation[Taxable Ag Building],TaxableValuation[Dist],$C27:$E27,TaxableValuation[Tif_NonTIF],$A$4))</f>
        <v>2322522</v>
      </c>
      <c r="K27" s="8">
        <f>SUMPRODUCT(SUMIFS(TaxableValuation[Taxable Commercial],TaxableValuation[Dist],$C27:$E27,TaxableValuation[Tif_NonTIF],$A$4))</f>
        <v>48388248</v>
      </c>
      <c r="L27" s="8">
        <f>SUMPRODUCT(SUMIFS(TaxableValuation[Taxable Industrial],TaxableValuation[Dist],$C27:$E27,TaxableValuation[Tif_NonTIF],$A$4))</f>
        <v>33018088</v>
      </c>
      <c r="M27" s="8">
        <f>SUMPRODUCT(SUMIFS(TaxableValuation[Taxable Reserved],TaxableValuation[Dist],$C27:$E27,TaxableValuation[Tif_NonTIF],$A$4))</f>
        <v>0</v>
      </c>
      <c r="N27" s="8">
        <f>SUMPRODUCT(SUMIFS(TaxableValuation[Taxable Reserved2],TaxableValuation[Dist],$C27:$E27,TaxableValuation[Tif_NonTIF],$A$4))</f>
        <v>0</v>
      </c>
      <c r="O27" s="8">
        <f>SUMPRODUCT(SUMIFS(TaxableValuation[Taxable Railroads],TaxableValuation[Dist],$C27:$E27,TaxableValuation[Tif_NonTIF],$A$4))</f>
        <v>6999884</v>
      </c>
      <c r="P27" s="8">
        <f>SUMPRODUCT(SUMIFS(TaxableValuation[Taxable Utilities],TaxableValuation[Dist],$C27:$E27,TaxableValuation[Tif_NonTIF],$A$4))</f>
        <v>58129467</v>
      </c>
      <c r="Q27" s="8">
        <f>SUMPRODUCT(SUMIFS(TaxableValuation[Taxable Other],TaxableValuation[Dist],$C27:$E27,TaxableValuation[Tif_NonTIF],$A$4))</f>
        <v>0</v>
      </c>
      <c r="R27" s="8">
        <f>SUMPRODUCT(SUMIFS(TaxableValuation[Taxable Gross],TaxableValuation[Dist],$C27:$E27,TaxableValuation[Tif_NonTIF],$A$4))</f>
        <v>484097258</v>
      </c>
      <c r="S27" s="8">
        <f>SUMPRODUCT(SUMIFS(TaxableValuation[Taxable Military Exempt],TaxableValuation[Dist],$C27:$E27,TaxableValuation[Tif_NonTIF],$A$4))</f>
        <v>503744</v>
      </c>
      <c r="T27" s="8">
        <f>SUMPRODUCT(SUMIFS(TaxableValuation[Taxable Net],TaxableValuation[Dist],$C27:$E27,TaxableValuation[Tif_NonTIF],$A$4))</f>
        <v>483593514</v>
      </c>
      <c r="U27" s="8">
        <f>SUMPRODUCT(SUMIFS(TaxableValuation[Taxable Gas &amp; Elec Utilities],TaxableValuation[Dist],$C27:$E27,TaxableValuation[Tif_NonTIF],$A$4))</f>
        <v>6504401</v>
      </c>
      <c r="V27" s="8">
        <f t="shared" si="0"/>
        <v>490097915</v>
      </c>
    </row>
    <row r="28" spans="1:22" x14ac:dyDescent="0.25">
      <c r="A28">
        <f>'Assessed Non-TIF_Combined'!A28</f>
        <v>2024</v>
      </c>
      <c r="B28" t="str">
        <f>'Assessed Non-TIF_Combined'!B28</f>
        <v>11</v>
      </c>
      <c r="C28" t="str">
        <f>'Assessed Non-TIF_Combined'!C28</f>
        <v>0513</v>
      </c>
      <c r="D28" t="str">
        <f>'Assessed Non-TIF_Combined'!D28</f>
        <v/>
      </c>
      <c r="E28" t="str">
        <f>'Assessed Non-TIF_Combined'!E28</f>
        <v/>
      </c>
      <c r="F28" t="str">
        <f>'Assessed Non-TIF_Combined'!F28</f>
        <v>0513</v>
      </c>
      <c r="G28" t="str">
        <f>'Assessed Non-TIF_Combined'!G28</f>
        <v>Baxter</v>
      </c>
      <c r="H28" s="8">
        <f>SUMPRODUCT(SUMIFS(TaxableValuation[Taxable Residential],TaxableValuation[Dist],$C28:$E28,TaxableValuation[Tif_NonTIF],$A$4))</f>
        <v>73036400</v>
      </c>
      <c r="I28" s="8">
        <f>SUMPRODUCT(SUMIFS(TaxableValuation[Taxable Ag Land],TaxableValuation[Dist],$C28:$E28,TaxableValuation[Tif_NonTIF],$A$4))</f>
        <v>50314787</v>
      </c>
      <c r="J28" s="8">
        <f>SUMPRODUCT(SUMIFS(TaxableValuation[Taxable Ag Building],TaxableValuation[Dist],$C28:$E28,TaxableValuation[Tif_NonTIF],$A$4))</f>
        <v>1104313</v>
      </c>
      <c r="K28" s="8">
        <f>SUMPRODUCT(SUMIFS(TaxableValuation[Taxable Commercial],TaxableValuation[Dist],$C28:$E28,TaxableValuation[Tif_NonTIF],$A$4))</f>
        <v>3345195</v>
      </c>
      <c r="L28" s="8">
        <f>SUMPRODUCT(SUMIFS(TaxableValuation[Taxable Industrial],TaxableValuation[Dist],$C28:$E28,TaxableValuation[Tif_NonTIF],$A$4))</f>
        <v>0</v>
      </c>
      <c r="M28" s="8">
        <f>SUMPRODUCT(SUMIFS(TaxableValuation[Taxable Reserved],TaxableValuation[Dist],$C28:$E28,TaxableValuation[Tif_NonTIF],$A$4))</f>
        <v>0</v>
      </c>
      <c r="N28" s="8">
        <f>SUMPRODUCT(SUMIFS(TaxableValuation[Taxable Reserved2],TaxableValuation[Dist],$C28:$E28,TaxableValuation[Tif_NonTIF],$A$4))</f>
        <v>0</v>
      </c>
      <c r="O28" s="8">
        <f>SUMPRODUCT(SUMIFS(TaxableValuation[Taxable Railroads],TaxableValuation[Dist],$C28:$E28,TaxableValuation[Tif_NonTIF],$A$4))</f>
        <v>0</v>
      </c>
      <c r="P28" s="8">
        <f>SUMPRODUCT(SUMIFS(TaxableValuation[Taxable Utilities],TaxableValuation[Dist],$C28:$E28,TaxableValuation[Tif_NonTIF],$A$4))</f>
        <v>0</v>
      </c>
      <c r="Q28" s="8">
        <f>SUMPRODUCT(SUMIFS(TaxableValuation[Taxable Other],TaxableValuation[Dist],$C28:$E28,TaxableValuation[Tif_NonTIF],$A$4))</f>
        <v>0</v>
      </c>
      <c r="R28" s="8">
        <f>SUMPRODUCT(SUMIFS(TaxableValuation[Taxable Gross],TaxableValuation[Dist],$C28:$E28,TaxableValuation[Tif_NonTIF],$A$4))</f>
        <v>127800695</v>
      </c>
      <c r="S28" s="8">
        <f>SUMPRODUCT(SUMIFS(TaxableValuation[Taxable Military Exempt],TaxableValuation[Dist],$C28:$E28,TaxableValuation[Tif_NonTIF],$A$4))</f>
        <v>159272</v>
      </c>
      <c r="T28" s="8">
        <f>SUMPRODUCT(SUMIFS(TaxableValuation[Taxable Net],TaxableValuation[Dist],$C28:$E28,TaxableValuation[Tif_NonTIF],$A$4))</f>
        <v>127641423</v>
      </c>
      <c r="U28" s="8">
        <f>SUMPRODUCT(SUMIFS(TaxableValuation[Taxable Gas &amp; Elec Utilities],TaxableValuation[Dist],$C28:$E28,TaxableValuation[Tif_NonTIF],$A$4))</f>
        <v>1670746</v>
      </c>
      <c r="V28" s="8">
        <f t="shared" si="0"/>
        <v>129312169</v>
      </c>
    </row>
    <row r="29" spans="1:22" x14ac:dyDescent="0.25">
      <c r="A29">
        <f>'Assessed Non-TIF_Combined'!A29</f>
        <v>2024</v>
      </c>
      <c r="B29" t="str">
        <f>'Assessed Non-TIF_Combined'!B29</f>
        <v>07</v>
      </c>
      <c r="C29" t="str">
        <f>'Assessed Non-TIF_Combined'!C29</f>
        <v>0540</v>
      </c>
      <c r="D29" t="str">
        <f>'Assessed Non-TIF_Combined'!D29</f>
        <v/>
      </c>
      <c r="E29" t="str">
        <f>'Assessed Non-TIF_Combined'!E29</f>
        <v/>
      </c>
      <c r="F29" t="str">
        <f>'Assessed Non-TIF_Combined'!F29</f>
        <v>0540</v>
      </c>
      <c r="G29" t="str">
        <f>'Assessed Non-TIF_Combined'!G29</f>
        <v>BCLUW</v>
      </c>
      <c r="H29" s="8">
        <f>SUMPRODUCT(SUMIFS(TaxableValuation[Taxable Residential],TaxableValuation[Dist],$C29:$E29,TaxableValuation[Tif_NonTIF],$A$4))</f>
        <v>83528316</v>
      </c>
      <c r="I29" s="8">
        <f>SUMPRODUCT(SUMIFS(TaxableValuation[Taxable Ag Land],TaxableValuation[Dist],$C29:$E29,TaxableValuation[Tif_NonTIF],$A$4))</f>
        <v>176499637</v>
      </c>
      <c r="J29" s="8">
        <f>SUMPRODUCT(SUMIFS(TaxableValuation[Taxable Ag Building],TaxableValuation[Dist],$C29:$E29,TaxableValuation[Tif_NonTIF],$A$4))</f>
        <v>5814667</v>
      </c>
      <c r="K29" s="8">
        <f>SUMPRODUCT(SUMIFS(TaxableValuation[Taxable Commercial],TaxableValuation[Dist],$C29:$E29,TaxableValuation[Tif_NonTIF],$A$4))</f>
        <v>18147917</v>
      </c>
      <c r="L29" s="8">
        <f>SUMPRODUCT(SUMIFS(TaxableValuation[Taxable Industrial],TaxableValuation[Dist],$C29:$E29,TaxableValuation[Tif_NonTIF],$A$4))</f>
        <v>24417703</v>
      </c>
      <c r="M29" s="8">
        <f>SUMPRODUCT(SUMIFS(TaxableValuation[Taxable Reserved],TaxableValuation[Dist],$C29:$E29,TaxableValuation[Tif_NonTIF],$A$4))</f>
        <v>0</v>
      </c>
      <c r="N29" s="8">
        <f>SUMPRODUCT(SUMIFS(TaxableValuation[Taxable Reserved2],TaxableValuation[Dist],$C29:$E29,TaxableValuation[Tif_NonTIF],$A$4))</f>
        <v>0</v>
      </c>
      <c r="O29" s="8">
        <f>SUMPRODUCT(SUMIFS(TaxableValuation[Taxable Railroads],TaxableValuation[Dist],$C29:$E29,TaxableValuation[Tif_NonTIF],$A$4))</f>
        <v>0</v>
      </c>
      <c r="P29" s="8">
        <f>SUMPRODUCT(SUMIFS(TaxableValuation[Taxable Utilities],TaxableValuation[Dist],$C29:$E29,TaxableValuation[Tif_NonTIF],$A$4))</f>
        <v>6237309</v>
      </c>
      <c r="Q29" s="8">
        <f>SUMPRODUCT(SUMIFS(TaxableValuation[Taxable Other],TaxableValuation[Dist],$C29:$E29,TaxableValuation[Tif_NonTIF],$A$4))</f>
        <v>0</v>
      </c>
      <c r="R29" s="8">
        <f>SUMPRODUCT(SUMIFS(TaxableValuation[Taxable Gross],TaxableValuation[Dist],$C29:$E29,TaxableValuation[Tif_NonTIF],$A$4))</f>
        <v>314645549</v>
      </c>
      <c r="S29" s="8">
        <f>SUMPRODUCT(SUMIFS(TaxableValuation[Taxable Military Exempt],TaxableValuation[Dist],$C29:$E29,TaxableValuation[Tif_NonTIF],$A$4))</f>
        <v>314840</v>
      </c>
      <c r="T29" s="8">
        <f>SUMPRODUCT(SUMIFS(TaxableValuation[Taxable Net],TaxableValuation[Dist],$C29:$E29,TaxableValuation[Tif_NonTIF],$A$4))</f>
        <v>314330709</v>
      </c>
      <c r="U29" s="8">
        <f>SUMPRODUCT(SUMIFS(TaxableValuation[Taxable Gas &amp; Elec Utilities],TaxableValuation[Dist],$C29:$E29,TaxableValuation[Tif_NonTIF],$A$4))</f>
        <v>8192332</v>
      </c>
      <c r="V29" s="8">
        <f t="shared" si="0"/>
        <v>322523041</v>
      </c>
    </row>
    <row r="30" spans="1:22" x14ac:dyDescent="0.25">
      <c r="A30">
        <f>'Assessed Non-TIF_Combined'!A30</f>
        <v>2024</v>
      </c>
      <c r="B30" t="str">
        <f>'Assessed Non-TIF_Combined'!B30</f>
        <v>13</v>
      </c>
      <c r="C30" t="str">
        <f>'Assessed Non-TIF_Combined'!C30</f>
        <v>0549</v>
      </c>
      <c r="D30" t="str">
        <f>'Assessed Non-TIF_Combined'!D30</f>
        <v/>
      </c>
      <c r="E30" t="str">
        <f>'Assessed Non-TIF_Combined'!E30</f>
        <v/>
      </c>
      <c r="F30" t="str">
        <f>'Assessed Non-TIF_Combined'!F30</f>
        <v>0549</v>
      </c>
      <c r="G30" t="str">
        <f>'Assessed Non-TIF_Combined'!G30</f>
        <v>Bedford</v>
      </c>
      <c r="H30" s="8">
        <f>SUMPRODUCT(SUMIFS(TaxableValuation[Taxable Residential],TaxableValuation[Dist],$C30:$E30,TaxableValuation[Tif_NonTIF],$A$4))</f>
        <v>69477527</v>
      </c>
      <c r="I30" s="8">
        <f>SUMPRODUCT(SUMIFS(TaxableValuation[Taxable Ag Land],TaxableValuation[Dist],$C30:$E30,TaxableValuation[Tif_NonTIF],$A$4))</f>
        <v>138342751</v>
      </c>
      <c r="J30" s="8">
        <f>SUMPRODUCT(SUMIFS(TaxableValuation[Taxable Ag Building],TaxableValuation[Dist],$C30:$E30,TaxableValuation[Tif_NonTIF],$A$4))</f>
        <v>5943231</v>
      </c>
      <c r="K30" s="8">
        <f>SUMPRODUCT(SUMIFS(TaxableValuation[Taxable Commercial],TaxableValuation[Dist],$C30:$E30,TaxableValuation[Tif_NonTIF],$A$4))</f>
        <v>6194872</v>
      </c>
      <c r="L30" s="8">
        <f>SUMPRODUCT(SUMIFS(TaxableValuation[Taxable Industrial],TaxableValuation[Dist],$C30:$E30,TaxableValuation[Tif_NonTIF],$A$4))</f>
        <v>9922803</v>
      </c>
      <c r="M30" s="8">
        <f>SUMPRODUCT(SUMIFS(TaxableValuation[Taxable Reserved],TaxableValuation[Dist],$C30:$E30,TaxableValuation[Tif_NonTIF],$A$4))</f>
        <v>0</v>
      </c>
      <c r="N30" s="8">
        <f>SUMPRODUCT(SUMIFS(TaxableValuation[Taxable Reserved2],TaxableValuation[Dist],$C30:$E30,TaxableValuation[Tif_NonTIF],$A$4))</f>
        <v>0</v>
      </c>
      <c r="O30" s="8">
        <f>SUMPRODUCT(SUMIFS(TaxableValuation[Taxable Railroads],TaxableValuation[Dist],$C30:$E30,TaxableValuation[Tif_NonTIF],$A$4))</f>
        <v>0</v>
      </c>
      <c r="P30" s="8">
        <f>SUMPRODUCT(SUMIFS(TaxableValuation[Taxable Utilities],TaxableValuation[Dist],$C30:$E30,TaxableValuation[Tif_NonTIF],$A$4))</f>
        <v>344951</v>
      </c>
      <c r="Q30" s="8">
        <f>SUMPRODUCT(SUMIFS(TaxableValuation[Taxable Other],TaxableValuation[Dist],$C30:$E30,TaxableValuation[Tif_NonTIF],$A$4))</f>
        <v>0</v>
      </c>
      <c r="R30" s="8">
        <f>SUMPRODUCT(SUMIFS(TaxableValuation[Taxable Gross],TaxableValuation[Dist],$C30:$E30,TaxableValuation[Tif_NonTIF],$A$4))</f>
        <v>230226135</v>
      </c>
      <c r="S30" s="8">
        <f>SUMPRODUCT(SUMIFS(TaxableValuation[Taxable Military Exempt],TaxableValuation[Dist],$C30:$E30,TaxableValuation[Tif_NonTIF],$A$4))</f>
        <v>385532</v>
      </c>
      <c r="T30" s="8">
        <f>SUMPRODUCT(SUMIFS(TaxableValuation[Taxable Net],TaxableValuation[Dist],$C30:$E30,TaxableValuation[Tif_NonTIF],$A$4))</f>
        <v>229840603</v>
      </c>
      <c r="U30" s="8">
        <f>SUMPRODUCT(SUMIFS(TaxableValuation[Taxable Gas &amp; Elec Utilities],TaxableValuation[Dist],$C30:$E30,TaxableValuation[Tif_NonTIF],$A$4))</f>
        <v>5256509</v>
      </c>
      <c r="V30" s="8">
        <f t="shared" si="0"/>
        <v>235097112</v>
      </c>
    </row>
    <row r="31" spans="1:22" x14ac:dyDescent="0.25">
      <c r="A31">
        <f>'Assessed Non-TIF_Combined'!A31</f>
        <v>2024</v>
      </c>
      <c r="B31" t="str">
        <f>'Assessed Non-TIF_Combined'!B31</f>
        <v>10</v>
      </c>
      <c r="C31" t="str">
        <f>'Assessed Non-TIF_Combined'!C31</f>
        <v>0576</v>
      </c>
      <c r="D31" t="str">
        <f>'Assessed Non-TIF_Combined'!D31</f>
        <v/>
      </c>
      <c r="E31" t="str">
        <f>'Assessed Non-TIF_Combined'!E31</f>
        <v/>
      </c>
      <c r="F31" t="str">
        <f>'Assessed Non-TIF_Combined'!F31</f>
        <v>0576</v>
      </c>
      <c r="G31" t="str">
        <f>'Assessed Non-TIF_Combined'!G31</f>
        <v>Belle Plaine</v>
      </c>
      <c r="H31" s="8">
        <f>SUMPRODUCT(SUMIFS(TaxableValuation[Taxable Residential],TaxableValuation[Dist],$C31:$E31,TaxableValuation[Tif_NonTIF],$A$4))</f>
        <v>84644263</v>
      </c>
      <c r="I31" s="8">
        <f>SUMPRODUCT(SUMIFS(TaxableValuation[Taxable Ag Land],TaxableValuation[Dist],$C31:$E31,TaxableValuation[Tif_NonTIF],$A$4))</f>
        <v>62435322</v>
      </c>
      <c r="J31" s="8">
        <f>SUMPRODUCT(SUMIFS(TaxableValuation[Taxable Ag Building],TaxableValuation[Dist],$C31:$E31,TaxableValuation[Tif_NonTIF],$A$4))</f>
        <v>1861413</v>
      </c>
      <c r="K31" s="8">
        <f>SUMPRODUCT(SUMIFS(TaxableValuation[Taxable Commercial],TaxableValuation[Dist],$C31:$E31,TaxableValuation[Tif_NonTIF],$A$4))</f>
        <v>8746923</v>
      </c>
      <c r="L31" s="8">
        <f>SUMPRODUCT(SUMIFS(TaxableValuation[Taxable Industrial],TaxableValuation[Dist],$C31:$E31,TaxableValuation[Tif_NonTIF],$A$4))</f>
        <v>6344030</v>
      </c>
      <c r="M31" s="8">
        <f>SUMPRODUCT(SUMIFS(TaxableValuation[Taxable Reserved],TaxableValuation[Dist],$C31:$E31,TaxableValuation[Tif_NonTIF],$A$4))</f>
        <v>0</v>
      </c>
      <c r="N31" s="8">
        <f>SUMPRODUCT(SUMIFS(TaxableValuation[Taxable Reserved2],TaxableValuation[Dist],$C31:$E31,TaxableValuation[Tif_NonTIF],$A$4))</f>
        <v>0</v>
      </c>
      <c r="O31" s="8">
        <f>SUMPRODUCT(SUMIFS(TaxableValuation[Taxable Railroads],TaxableValuation[Dist],$C31:$E31,TaxableValuation[Tif_NonTIF],$A$4))</f>
        <v>14157180</v>
      </c>
      <c r="P31" s="8">
        <f>SUMPRODUCT(SUMIFS(TaxableValuation[Taxable Utilities],TaxableValuation[Dist],$C31:$E31,TaxableValuation[Tif_NonTIF],$A$4))</f>
        <v>591926</v>
      </c>
      <c r="Q31" s="8">
        <f>SUMPRODUCT(SUMIFS(TaxableValuation[Taxable Other],TaxableValuation[Dist],$C31:$E31,TaxableValuation[Tif_NonTIF],$A$4))</f>
        <v>0</v>
      </c>
      <c r="R31" s="8">
        <f>SUMPRODUCT(SUMIFS(TaxableValuation[Taxable Gross],TaxableValuation[Dist],$C31:$E31,TaxableValuation[Tif_NonTIF],$A$4))</f>
        <v>178781057</v>
      </c>
      <c r="S31" s="8">
        <f>SUMPRODUCT(SUMIFS(TaxableValuation[Taxable Military Exempt],TaxableValuation[Dist],$C31:$E31,TaxableValuation[Tif_NonTIF],$A$4))</f>
        <v>303570</v>
      </c>
      <c r="T31" s="8">
        <f>SUMPRODUCT(SUMIFS(TaxableValuation[Taxable Net],TaxableValuation[Dist],$C31:$E31,TaxableValuation[Tif_NonTIF],$A$4))</f>
        <v>178477487</v>
      </c>
      <c r="U31" s="8">
        <f>SUMPRODUCT(SUMIFS(TaxableValuation[Taxable Gas &amp; Elec Utilities],TaxableValuation[Dist],$C31:$E31,TaxableValuation[Tif_NonTIF],$A$4))</f>
        <v>4404210</v>
      </c>
      <c r="V31" s="8">
        <f t="shared" si="0"/>
        <v>182881697</v>
      </c>
    </row>
    <row r="32" spans="1:22" x14ac:dyDescent="0.25">
      <c r="A32">
        <f>'Assessed Non-TIF_Combined'!A32</f>
        <v>2024</v>
      </c>
      <c r="B32" t="str">
        <f>'Assessed Non-TIF_Combined'!B32</f>
        <v>09</v>
      </c>
      <c r="C32" t="str">
        <f>'Assessed Non-TIF_Combined'!C32</f>
        <v>0585</v>
      </c>
      <c r="D32" t="str">
        <f>'Assessed Non-TIF_Combined'!D32</f>
        <v/>
      </c>
      <c r="E32" t="str">
        <f>'Assessed Non-TIF_Combined'!E32</f>
        <v/>
      </c>
      <c r="F32" t="str">
        <f>'Assessed Non-TIF_Combined'!F32</f>
        <v>0585</v>
      </c>
      <c r="G32" t="str">
        <f>'Assessed Non-TIF_Combined'!G32</f>
        <v>Bellevue</v>
      </c>
      <c r="H32" s="8">
        <f>SUMPRODUCT(SUMIFS(TaxableValuation[Taxable Residential],TaxableValuation[Dist],$C32:$E32,TaxableValuation[Tif_NonTIF],$A$4))</f>
        <v>207932801</v>
      </c>
      <c r="I32" s="8">
        <f>SUMPRODUCT(SUMIFS(TaxableValuation[Taxable Ag Land],TaxableValuation[Dist],$C32:$E32,TaxableValuation[Tif_NonTIF],$A$4))</f>
        <v>65061341</v>
      </c>
      <c r="J32" s="8">
        <f>SUMPRODUCT(SUMIFS(TaxableValuation[Taxable Ag Building],TaxableValuation[Dist],$C32:$E32,TaxableValuation[Tif_NonTIF],$A$4))</f>
        <v>4811083</v>
      </c>
      <c r="K32" s="8">
        <f>SUMPRODUCT(SUMIFS(TaxableValuation[Taxable Commercial],TaxableValuation[Dist],$C32:$E32,TaxableValuation[Tif_NonTIF],$A$4))</f>
        <v>17257053</v>
      </c>
      <c r="L32" s="8">
        <f>SUMPRODUCT(SUMIFS(TaxableValuation[Taxable Industrial],TaxableValuation[Dist],$C32:$E32,TaxableValuation[Tif_NonTIF],$A$4))</f>
        <v>2067546</v>
      </c>
      <c r="M32" s="8">
        <f>SUMPRODUCT(SUMIFS(TaxableValuation[Taxable Reserved],TaxableValuation[Dist],$C32:$E32,TaxableValuation[Tif_NonTIF],$A$4))</f>
        <v>0</v>
      </c>
      <c r="N32" s="8">
        <f>SUMPRODUCT(SUMIFS(TaxableValuation[Taxable Reserved2],TaxableValuation[Dist],$C32:$E32,TaxableValuation[Tif_NonTIF],$A$4))</f>
        <v>0</v>
      </c>
      <c r="O32" s="8">
        <f>SUMPRODUCT(SUMIFS(TaxableValuation[Taxable Railroads],TaxableValuation[Dist],$C32:$E32,TaxableValuation[Tif_NonTIF],$A$4))</f>
        <v>4585950</v>
      </c>
      <c r="P32" s="8">
        <f>SUMPRODUCT(SUMIFS(TaxableValuation[Taxable Utilities],TaxableValuation[Dist],$C32:$E32,TaxableValuation[Tif_NonTIF],$A$4))</f>
        <v>1156043</v>
      </c>
      <c r="Q32" s="8">
        <f>SUMPRODUCT(SUMIFS(TaxableValuation[Taxable Other],TaxableValuation[Dist],$C32:$E32,TaxableValuation[Tif_NonTIF],$A$4))</f>
        <v>0</v>
      </c>
      <c r="R32" s="8">
        <f>SUMPRODUCT(SUMIFS(TaxableValuation[Taxable Gross],TaxableValuation[Dist],$C32:$E32,TaxableValuation[Tif_NonTIF],$A$4))</f>
        <v>302871817</v>
      </c>
      <c r="S32" s="8">
        <f>SUMPRODUCT(SUMIFS(TaxableValuation[Taxable Military Exempt],TaxableValuation[Dist],$C32:$E32,TaxableValuation[Tif_NonTIF],$A$4))</f>
        <v>505596</v>
      </c>
      <c r="T32" s="8">
        <f>SUMPRODUCT(SUMIFS(TaxableValuation[Taxable Net],TaxableValuation[Dist],$C32:$E32,TaxableValuation[Tif_NonTIF],$A$4))</f>
        <v>302366221</v>
      </c>
      <c r="U32" s="8">
        <f>SUMPRODUCT(SUMIFS(TaxableValuation[Taxable Gas &amp; Elec Utilities],TaxableValuation[Dist],$C32:$E32,TaxableValuation[Tif_NonTIF],$A$4))</f>
        <v>1830789</v>
      </c>
      <c r="V32" s="8">
        <f t="shared" si="0"/>
        <v>304197010</v>
      </c>
    </row>
    <row r="33" spans="1:22" x14ac:dyDescent="0.25">
      <c r="A33">
        <f>'Assessed Non-TIF_Combined'!A33</f>
        <v>2024</v>
      </c>
      <c r="B33" t="str">
        <f>'Assessed Non-TIF_Combined'!B33</f>
        <v>07</v>
      </c>
      <c r="C33" t="str">
        <f>'Assessed Non-TIF_Combined'!C33</f>
        <v>0594</v>
      </c>
      <c r="D33" t="str">
        <f>'Assessed Non-TIF_Combined'!D33</f>
        <v/>
      </c>
      <c r="E33" t="str">
        <f>'Assessed Non-TIF_Combined'!E33</f>
        <v/>
      </c>
      <c r="F33" t="str">
        <f>'Assessed Non-TIF_Combined'!F33</f>
        <v>0594</v>
      </c>
      <c r="G33" t="str">
        <f>'Assessed Non-TIF_Combined'!G33</f>
        <v>Belmond-Klemme</v>
      </c>
      <c r="H33" s="8">
        <f>SUMPRODUCT(SUMIFS(TaxableValuation[Taxable Residential],TaxableValuation[Dist],$C33:$E33,TaxableValuation[Tif_NonTIF],$A$4))</f>
        <v>113952289</v>
      </c>
      <c r="I33" s="8">
        <f>SUMPRODUCT(SUMIFS(TaxableValuation[Taxable Ag Land],TaxableValuation[Dist],$C33:$E33,TaxableValuation[Tif_NonTIF],$A$4))</f>
        <v>138937002</v>
      </c>
      <c r="J33" s="8">
        <f>SUMPRODUCT(SUMIFS(TaxableValuation[Taxable Ag Building],TaxableValuation[Dist],$C33:$E33,TaxableValuation[Tif_NonTIF],$A$4))</f>
        <v>8619040</v>
      </c>
      <c r="K33" s="8">
        <f>SUMPRODUCT(SUMIFS(TaxableValuation[Taxable Commercial],TaxableValuation[Dist],$C33:$E33,TaxableValuation[Tif_NonTIF],$A$4))</f>
        <v>29513698</v>
      </c>
      <c r="L33" s="8">
        <f>SUMPRODUCT(SUMIFS(TaxableValuation[Taxable Industrial],TaxableValuation[Dist],$C33:$E33,TaxableValuation[Tif_NonTIF],$A$4))</f>
        <v>10708342</v>
      </c>
      <c r="M33" s="8">
        <f>SUMPRODUCT(SUMIFS(TaxableValuation[Taxable Reserved],TaxableValuation[Dist],$C33:$E33,TaxableValuation[Tif_NonTIF],$A$4))</f>
        <v>0</v>
      </c>
      <c r="N33" s="8">
        <f>SUMPRODUCT(SUMIFS(TaxableValuation[Taxable Reserved2],TaxableValuation[Dist],$C33:$E33,TaxableValuation[Tif_NonTIF],$A$4))</f>
        <v>0</v>
      </c>
      <c r="O33" s="8">
        <f>SUMPRODUCT(SUMIFS(TaxableValuation[Taxable Railroads],TaxableValuation[Dist],$C33:$E33,TaxableValuation[Tif_NonTIF],$A$4))</f>
        <v>19765283</v>
      </c>
      <c r="P33" s="8">
        <f>SUMPRODUCT(SUMIFS(TaxableValuation[Taxable Utilities],TaxableValuation[Dist],$C33:$E33,TaxableValuation[Tif_NonTIF],$A$4))</f>
        <v>15506180</v>
      </c>
      <c r="Q33" s="8">
        <f>SUMPRODUCT(SUMIFS(TaxableValuation[Taxable Other],TaxableValuation[Dist],$C33:$E33,TaxableValuation[Tif_NonTIF],$A$4))</f>
        <v>0</v>
      </c>
      <c r="R33" s="8">
        <f>SUMPRODUCT(SUMIFS(TaxableValuation[Taxable Gross],TaxableValuation[Dist],$C33:$E33,TaxableValuation[Tif_NonTIF],$A$4))</f>
        <v>337001834</v>
      </c>
      <c r="S33" s="8">
        <f>SUMPRODUCT(SUMIFS(TaxableValuation[Taxable Military Exempt],TaxableValuation[Dist],$C33:$E33,TaxableValuation[Tif_NonTIF],$A$4))</f>
        <v>329656</v>
      </c>
      <c r="T33" s="8">
        <f>SUMPRODUCT(SUMIFS(TaxableValuation[Taxable Net],TaxableValuation[Dist],$C33:$E33,TaxableValuation[Tif_NonTIF],$A$4))</f>
        <v>336672178</v>
      </c>
      <c r="U33" s="8">
        <f>SUMPRODUCT(SUMIFS(TaxableValuation[Taxable Gas &amp; Elec Utilities],TaxableValuation[Dist],$C33:$E33,TaxableValuation[Tif_NonTIF],$A$4))</f>
        <v>6272822</v>
      </c>
      <c r="V33" s="8">
        <f t="shared" si="0"/>
        <v>342945000</v>
      </c>
    </row>
    <row r="34" spans="1:22" x14ac:dyDescent="0.25">
      <c r="A34">
        <f>'Assessed Non-TIF_Combined'!A34</f>
        <v>2024</v>
      </c>
      <c r="B34" t="str">
        <f>'Assessed Non-TIF_Combined'!B34</f>
        <v>09</v>
      </c>
      <c r="C34" t="str">
        <f>'Assessed Non-TIF_Combined'!C34</f>
        <v>0603</v>
      </c>
      <c r="D34" t="str">
        <f>'Assessed Non-TIF_Combined'!D34</f>
        <v/>
      </c>
      <c r="E34" t="str">
        <f>'Assessed Non-TIF_Combined'!E34</f>
        <v/>
      </c>
      <c r="F34" t="str">
        <f>'Assessed Non-TIF_Combined'!F34</f>
        <v>0603</v>
      </c>
      <c r="G34" t="str">
        <f>'Assessed Non-TIF_Combined'!G34</f>
        <v>Bennett</v>
      </c>
      <c r="H34" s="8">
        <f>SUMPRODUCT(SUMIFS(TaxableValuation[Taxable Residential],TaxableValuation[Dist],$C34:$E34,TaxableValuation[Tif_NonTIF],$A$4))</f>
        <v>42558776</v>
      </c>
      <c r="I34" s="8">
        <f>SUMPRODUCT(SUMIFS(TaxableValuation[Taxable Ag Land],TaxableValuation[Dist],$C34:$E34,TaxableValuation[Tif_NonTIF],$A$4))</f>
        <v>71572668</v>
      </c>
      <c r="J34" s="8">
        <f>SUMPRODUCT(SUMIFS(TaxableValuation[Taxable Ag Building],TaxableValuation[Dist],$C34:$E34,TaxableValuation[Tif_NonTIF],$A$4))</f>
        <v>4007571</v>
      </c>
      <c r="K34" s="8">
        <f>SUMPRODUCT(SUMIFS(TaxableValuation[Taxable Commercial],TaxableValuation[Dist],$C34:$E34,TaxableValuation[Tif_NonTIF],$A$4))</f>
        <v>2040181</v>
      </c>
      <c r="L34" s="8">
        <f>SUMPRODUCT(SUMIFS(TaxableValuation[Taxable Industrial],TaxableValuation[Dist],$C34:$E34,TaxableValuation[Tif_NonTIF],$A$4))</f>
        <v>590973</v>
      </c>
      <c r="M34" s="8">
        <f>SUMPRODUCT(SUMIFS(TaxableValuation[Taxable Reserved],TaxableValuation[Dist],$C34:$E34,TaxableValuation[Tif_NonTIF],$A$4))</f>
        <v>0</v>
      </c>
      <c r="N34" s="8">
        <f>SUMPRODUCT(SUMIFS(TaxableValuation[Taxable Reserved2],TaxableValuation[Dist],$C34:$E34,TaxableValuation[Tif_NonTIF],$A$4))</f>
        <v>0</v>
      </c>
      <c r="O34" s="8">
        <f>SUMPRODUCT(SUMIFS(TaxableValuation[Taxable Railroads],TaxableValuation[Dist],$C34:$E34,TaxableValuation[Tif_NonTIF],$A$4))</f>
        <v>0</v>
      </c>
      <c r="P34" s="8">
        <f>SUMPRODUCT(SUMIFS(TaxableValuation[Taxable Utilities],TaxableValuation[Dist],$C34:$E34,TaxableValuation[Tif_NonTIF],$A$4))</f>
        <v>3067768</v>
      </c>
      <c r="Q34" s="8">
        <f>SUMPRODUCT(SUMIFS(TaxableValuation[Taxable Other],TaxableValuation[Dist],$C34:$E34,TaxableValuation[Tif_NonTIF],$A$4))</f>
        <v>0</v>
      </c>
      <c r="R34" s="8">
        <f>SUMPRODUCT(SUMIFS(TaxableValuation[Taxable Gross],TaxableValuation[Dist],$C34:$E34,TaxableValuation[Tif_NonTIF],$A$4))</f>
        <v>123837937</v>
      </c>
      <c r="S34" s="8">
        <f>SUMPRODUCT(SUMIFS(TaxableValuation[Taxable Military Exempt],TaxableValuation[Dist],$C34:$E34,TaxableValuation[Tif_NonTIF],$A$4))</f>
        <v>109268</v>
      </c>
      <c r="T34" s="8">
        <f>SUMPRODUCT(SUMIFS(TaxableValuation[Taxable Net],TaxableValuation[Dist],$C34:$E34,TaxableValuation[Tif_NonTIF],$A$4))</f>
        <v>123728669</v>
      </c>
      <c r="U34" s="8">
        <f>SUMPRODUCT(SUMIFS(TaxableValuation[Taxable Gas &amp; Elec Utilities],TaxableValuation[Dist],$C34:$E34,TaxableValuation[Tif_NonTIF],$A$4))</f>
        <v>1392600</v>
      </c>
      <c r="V34" s="8">
        <f t="shared" si="0"/>
        <v>125121269</v>
      </c>
    </row>
    <row r="35" spans="1:22" x14ac:dyDescent="0.25">
      <c r="A35">
        <f>'Assessed Non-TIF_Combined'!A35</f>
        <v>2024</v>
      </c>
      <c r="B35" t="str">
        <f>'Assessed Non-TIF_Combined'!B35</f>
        <v>10</v>
      </c>
      <c r="C35" t="str">
        <f>'Assessed Non-TIF_Combined'!C35</f>
        <v>0609</v>
      </c>
      <c r="D35" t="str">
        <f>'Assessed Non-TIF_Combined'!D35</f>
        <v/>
      </c>
      <c r="E35" t="str">
        <f>'Assessed Non-TIF_Combined'!E35</f>
        <v/>
      </c>
      <c r="F35" t="str">
        <f>'Assessed Non-TIF_Combined'!F35</f>
        <v>0609</v>
      </c>
      <c r="G35" t="str">
        <f>'Assessed Non-TIF_Combined'!G35</f>
        <v>Benton</v>
      </c>
      <c r="H35" s="8">
        <f>SUMPRODUCT(SUMIFS(TaxableValuation[Taxable Residential],TaxableValuation[Dist],$C35:$E35,TaxableValuation[Tif_NonTIF],$A$4))</f>
        <v>366966503</v>
      </c>
      <c r="I35" s="8">
        <f>SUMPRODUCT(SUMIFS(TaxableValuation[Taxable Ag Land],TaxableValuation[Dist],$C35:$E35,TaxableValuation[Tif_NonTIF],$A$4))</f>
        <v>297939630</v>
      </c>
      <c r="J35" s="8">
        <f>SUMPRODUCT(SUMIFS(TaxableValuation[Taxable Ag Building],TaxableValuation[Dist],$C35:$E35,TaxableValuation[Tif_NonTIF],$A$4))</f>
        <v>15269800</v>
      </c>
      <c r="K35" s="8">
        <f>SUMPRODUCT(SUMIFS(TaxableValuation[Taxable Commercial],TaxableValuation[Dist],$C35:$E35,TaxableValuation[Tif_NonTIF],$A$4))</f>
        <v>28889062</v>
      </c>
      <c r="L35" s="8">
        <f>SUMPRODUCT(SUMIFS(TaxableValuation[Taxable Industrial],TaxableValuation[Dist],$C35:$E35,TaxableValuation[Tif_NonTIF],$A$4))</f>
        <v>10375010</v>
      </c>
      <c r="M35" s="8">
        <f>SUMPRODUCT(SUMIFS(TaxableValuation[Taxable Reserved],TaxableValuation[Dist],$C35:$E35,TaxableValuation[Tif_NonTIF],$A$4))</f>
        <v>0</v>
      </c>
      <c r="N35" s="8">
        <f>SUMPRODUCT(SUMIFS(TaxableValuation[Taxable Reserved2],TaxableValuation[Dist],$C35:$E35,TaxableValuation[Tif_NonTIF],$A$4))</f>
        <v>0</v>
      </c>
      <c r="O35" s="8">
        <f>SUMPRODUCT(SUMIFS(TaxableValuation[Taxable Railroads],TaxableValuation[Dist],$C35:$E35,TaxableValuation[Tif_NonTIF],$A$4))</f>
        <v>23803519</v>
      </c>
      <c r="P35" s="8">
        <f>SUMPRODUCT(SUMIFS(TaxableValuation[Taxable Utilities],TaxableValuation[Dist],$C35:$E35,TaxableValuation[Tif_NonTIF],$A$4))</f>
        <v>0</v>
      </c>
      <c r="Q35" s="8">
        <f>SUMPRODUCT(SUMIFS(TaxableValuation[Taxable Other],TaxableValuation[Dist],$C35:$E35,TaxableValuation[Tif_NonTIF],$A$4))</f>
        <v>0</v>
      </c>
      <c r="R35" s="8">
        <f>SUMPRODUCT(SUMIFS(TaxableValuation[Taxable Gross],TaxableValuation[Dist],$C35:$E35,TaxableValuation[Tif_NonTIF],$A$4))</f>
        <v>743243524</v>
      </c>
      <c r="S35" s="8">
        <f>SUMPRODUCT(SUMIFS(TaxableValuation[Taxable Military Exempt],TaxableValuation[Dist],$C35:$E35,TaxableValuation[Tif_NonTIF],$A$4))</f>
        <v>934324</v>
      </c>
      <c r="T35" s="8">
        <f>SUMPRODUCT(SUMIFS(TaxableValuation[Taxable Net],TaxableValuation[Dist],$C35:$E35,TaxableValuation[Tif_NonTIF],$A$4))</f>
        <v>742309200</v>
      </c>
      <c r="U35" s="8">
        <f>SUMPRODUCT(SUMIFS(TaxableValuation[Taxable Gas &amp; Elec Utilities],TaxableValuation[Dist],$C35:$E35,TaxableValuation[Tif_NonTIF],$A$4))</f>
        <v>10941705</v>
      </c>
      <c r="V35" s="8">
        <f t="shared" si="0"/>
        <v>753250905</v>
      </c>
    </row>
    <row r="36" spans="1:22" x14ac:dyDescent="0.25">
      <c r="A36">
        <f>'Assessed Non-TIF_Combined'!A36</f>
        <v>2024</v>
      </c>
      <c r="B36" t="str">
        <f>'Assessed Non-TIF_Combined'!B36</f>
        <v>09</v>
      </c>
      <c r="C36" t="str">
        <f>'Assessed Non-TIF_Combined'!C36</f>
        <v>0621</v>
      </c>
      <c r="D36" t="str">
        <f>'Assessed Non-TIF_Combined'!D36</f>
        <v/>
      </c>
      <c r="E36" t="str">
        <f>'Assessed Non-TIF_Combined'!E36</f>
        <v/>
      </c>
      <c r="F36" t="str">
        <f>'Assessed Non-TIF_Combined'!F36</f>
        <v>0621</v>
      </c>
      <c r="G36" t="str">
        <f>'Assessed Non-TIF_Combined'!G36</f>
        <v>Bettendorf</v>
      </c>
      <c r="H36" s="8">
        <f>SUMPRODUCT(SUMIFS(TaxableValuation[Taxable Residential],TaxableValuation[Dist],$C36:$E36,TaxableValuation[Tif_NonTIF],$A$4))</f>
        <v>1103163064</v>
      </c>
      <c r="I36" s="8">
        <f>SUMPRODUCT(SUMIFS(TaxableValuation[Taxable Ag Land],TaxableValuation[Dist],$C36:$E36,TaxableValuation[Tif_NonTIF],$A$4))</f>
        <v>751144</v>
      </c>
      <c r="J36" s="8">
        <f>SUMPRODUCT(SUMIFS(TaxableValuation[Taxable Ag Building],TaxableValuation[Dist],$C36:$E36,TaxableValuation[Tif_NonTIF],$A$4))</f>
        <v>24643</v>
      </c>
      <c r="K36" s="8">
        <f>SUMPRODUCT(SUMIFS(TaxableValuation[Taxable Commercial],TaxableValuation[Dist],$C36:$E36,TaxableValuation[Tif_NonTIF],$A$4))</f>
        <v>514616971</v>
      </c>
      <c r="L36" s="8">
        <f>SUMPRODUCT(SUMIFS(TaxableValuation[Taxable Industrial],TaxableValuation[Dist],$C36:$E36,TaxableValuation[Tif_NonTIF],$A$4))</f>
        <v>12246568</v>
      </c>
      <c r="M36" s="8">
        <f>SUMPRODUCT(SUMIFS(TaxableValuation[Taxable Reserved],TaxableValuation[Dist],$C36:$E36,TaxableValuation[Tif_NonTIF],$A$4))</f>
        <v>0</v>
      </c>
      <c r="N36" s="8">
        <f>SUMPRODUCT(SUMIFS(TaxableValuation[Taxable Reserved2],TaxableValuation[Dist],$C36:$E36,TaxableValuation[Tif_NonTIF],$A$4))</f>
        <v>0</v>
      </c>
      <c r="O36" s="8">
        <f>SUMPRODUCT(SUMIFS(TaxableValuation[Taxable Railroads],TaxableValuation[Dist],$C36:$E36,TaxableValuation[Tif_NonTIF],$A$4))</f>
        <v>763269</v>
      </c>
      <c r="P36" s="8">
        <f>SUMPRODUCT(SUMIFS(TaxableValuation[Taxable Utilities],TaxableValuation[Dist],$C36:$E36,TaxableValuation[Tif_NonTIF],$A$4))</f>
        <v>7831652</v>
      </c>
      <c r="Q36" s="8">
        <f>SUMPRODUCT(SUMIFS(TaxableValuation[Taxable Other],TaxableValuation[Dist],$C36:$E36,TaxableValuation[Tif_NonTIF],$A$4))</f>
        <v>0</v>
      </c>
      <c r="R36" s="8">
        <f>SUMPRODUCT(SUMIFS(TaxableValuation[Taxable Gross],TaxableValuation[Dist],$C36:$E36,TaxableValuation[Tif_NonTIF],$A$4))</f>
        <v>1639397311</v>
      </c>
      <c r="S36" s="8">
        <f>SUMPRODUCT(SUMIFS(TaxableValuation[Taxable Military Exempt],TaxableValuation[Dist],$C36:$E36,TaxableValuation[Tif_NonTIF],$A$4))</f>
        <v>1868668</v>
      </c>
      <c r="T36" s="8">
        <f>SUMPRODUCT(SUMIFS(TaxableValuation[Taxable Net],TaxableValuation[Dist],$C36:$E36,TaxableValuation[Tif_NonTIF],$A$4))</f>
        <v>1637528643</v>
      </c>
      <c r="U36" s="8">
        <f>SUMPRODUCT(SUMIFS(TaxableValuation[Taxable Gas &amp; Elec Utilities],TaxableValuation[Dist],$C36:$E36,TaxableValuation[Tif_NonTIF],$A$4))</f>
        <v>29870978</v>
      </c>
      <c r="V36" s="8">
        <f t="shared" si="0"/>
        <v>1667399621</v>
      </c>
    </row>
    <row r="37" spans="1:22" x14ac:dyDescent="0.25">
      <c r="A37">
        <f>'Assessed Non-TIF_Combined'!A37</f>
        <v>2024</v>
      </c>
      <c r="B37" t="str">
        <f>'Assessed Non-TIF_Combined'!B37</f>
        <v>11</v>
      </c>
      <c r="C37" t="str">
        <f>'Assessed Non-TIF_Combined'!C37</f>
        <v>0720</v>
      </c>
      <c r="D37" t="str">
        <f>'Assessed Non-TIF_Combined'!D37</f>
        <v/>
      </c>
      <c r="E37" t="str">
        <f>'Assessed Non-TIF_Combined'!E37</f>
        <v/>
      </c>
      <c r="F37" t="str">
        <f>'Assessed Non-TIF_Combined'!F37</f>
        <v>0720</v>
      </c>
      <c r="G37" t="str">
        <f>'Assessed Non-TIF_Combined'!G37</f>
        <v>Bondurant-Farrar</v>
      </c>
      <c r="H37" s="8">
        <f>SUMPRODUCT(SUMIFS(TaxableValuation[Taxable Residential],TaxableValuation[Dist],$C37:$E37,TaxableValuation[Tif_NonTIF],$A$4))</f>
        <v>408115778</v>
      </c>
      <c r="I37" s="8">
        <f>SUMPRODUCT(SUMIFS(TaxableValuation[Taxable Ag Land],TaxableValuation[Dist],$C37:$E37,TaxableValuation[Tif_NonTIF],$A$4))</f>
        <v>41457636</v>
      </c>
      <c r="J37" s="8">
        <f>SUMPRODUCT(SUMIFS(TaxableValuation[Taxable Ag Building],TaxableValuation[Dist],$C37:$E37,TaxableValuation[Tif_NonTIF],$A$4))</f>
        <v>2339201</v>
      </c>
      <c r="K37" s="8">
        <f>SUMPRODUCT(SUMIFS(TaxableValuation[Taxable Commercial],TaxableValuation[Dist],$C37:$E37,TaxableValuation[Tif_NonTIF],$A$4))</f>
        <v>212872495</v>
      </c>
      <c r="L37" s="8">
        <f>SUMPRODUCT(SUMIFS(TaxableValuation[Taxable Industrial],TaxableValuation[Dist],$C37:$E37,TaxableValuation[Tif_NonTIF],$A$4))</f>
        <v>7100789</v>
      </c>
      <c r="M37" s="8">
        <f>SUMPRODUCT(SUMIFS(TaxableValuation[Taxable Reserved],TaxableValuation[Dist],$C37:$E37,TaxableValuation[Tif_NonTIF],$A$4))</f>
        <v>0</v>
      </c>
      <c r="N37" s="8">
        <f>SUMPRODUCT(SUMIFS(TaxableValuation[Taxable Reserved2],TaxableValuation[Dist],$C37:$E37,TaxableValuation[Tif_NonTIF],$A$4))</f>
        <v>0</v>
      </c>
      <c r="O37" s="8">
        <f>SUMPRODUCT(SUMIFS(TaxableValuation[Taxable Railroads],TaxableValuation[Dist],$C37:$E37,TaxableValuation[Tif_NonTIF],$A$4))</f>
        <v>3084909</v>
      </c>
      <c r="P37" s="8">
        <f>SUMPRODUCT(SUMIFS(TaxableValuation[Taxable Utilities],TaxableValuation[Dist],$C37:$E37,TaxableValuation[Tif_NonTIF],$A$4))</f>
        <v>16496332</v>
      </c>
      <c r="Q37" s="8">
        <f>SUMPRODUCT(SUMIFS(TaxableValuation[Taxable Other],TaxableValuation[Dist],$C37:$E37,TaxableValuation[Tif_NonTIF],$A$4))</f>
        <v>0</v>
      </c>
      <c r="R37" s="8">
        <f>SUMPRODUCT(SUMIFS(TaxableValuation[Taxable Gross],TaxableValuation[Dist],$C37:$E37,TaxableValuation[Tif_NonTIF],$A$4))</f>
        <v>691467140</v>
      </c>
      <c r="S37" s="8">
        <f>SUMPRODUCT(SUMIFS(TaxableValuation[Taxable Military Exempt],TaxableValuation[Dist],$C37:$E37,TaxableValuation[Tif_NonTIF],$A$4))</f>
        <v>501892</v>
      </c>
      <c r="T37" s="8">
        <f>SUMPRODUCT(SUMIFS(TaxableValuation[Taxable Net],TaxableValuation[Dist],$C37:$E37,TaxableValuation[Tif_NonTIF],$A$4))</f>
        <v>690965248</v>
      </c>
      <c r="U37" s="8">
        <f>SUMPRODUCT(SUMIFS(TaxableValuation[Taxable Gas &amp; Elec Utilities],TaxableValuation[Dist],$C37:$E37,TaxableValuation[Tif_NonTIF],$A$4))</f>
        <v>79703302</v>
      </c>
      <c r="V37" s="8">
        <f t="shared" si="0"/>
        <v>770668550</v>
      </c>
    </row>
    <row r="38" spans="1:22" x14ac:dyDescent="0.25">
      <c r="A38">
        <f>'Assessed Non-TIF_Combined'!A38</f>
        <v>2024</v>
      </c>
      <c r="B38" t="str">
        <f>'Assessed Non-TIF_Combined'!B38</f>
        <v>11</v>
      </c>
      <c r="C38" t="str">
        <f>'Assessed Non-TIF_Combined'!C38</f>
        <v>0729</v>
      </c>
      <c r="D38" t="str">
        <f>'Assessed Non-TIF_Combined'!D38</f>
        <v/>
      </c>
      <c r="E38" t="str">
        <f>'Assessed Non-TIF_Combined'!E38</f>
        <v/>
      </c>
      <c r="F38" t="str">
        <f>'Assessed Non-TIF_Combined'!F38</f>
        <v>0729</v>
      </c>
      <c r="G38" t="str">
        <f>'Assessed Non-TIF_Combined'!G38</f>
        <v>Boone</v>
      </c>
      <c r="H38" s="8">
        <f>SUMPRODUCT(SUMIFS(TaxableValuation[Taxable Residential],TaxableValuation[Dist],$C38:$E38,TaxableValuation[Tif_NonTIF],$A$4))</f>
        <v>434436065</v>
      </c>
      <c r="I38" s="8">
        <f>SUMPRODUCT(SUMIFS(TaxableValuation[Taxable Ag Land],TaxableValuation[Dist],$C38:$E38,TaxableValuation[Tif_NonTIF],$A$4))</f>
        <v>39744011</v>
      </c>
      <c r="J38" s="8">
        <f>SUMPRODUCT(SUMIFS(TaxableValuation[Taxable Ag Building],TaxableValuation[Dist],$C38:$E38,TaxableValuation[Tif_NonTIF],$A$4))</f>
        <v>2541562</v>
      </c>
      <c r="K38" s="8">
        <f>SUMPRODUCT(SUMIFS(TaxableValuation[Taxable Commercial],TaxableValuation[Dist],$C38:$E38,TaxableValuation[Tif_NonTIF],$A$4))</f>
        <v>85782335</v>
      </c>
      <c r="L38" s="8">
        <f>SUMPRODUCT(SUMIFS(TaxableValuation[Taxable Industrial],TaxableValuation[Dist],$C38:$E38,TaxableValuation[Tif_NonTIF],$A$4))</f>
        <v>28858963</v>
      </c>
      <c r="M38" s="8">
        <f>SUMPRODUCT(SUMIFS(TaxableValuation[Taxable Reserved],TaxableValuation[Dist],$C38:$E38,TaxableValuation[Tif_NonTIF],$A$4))</f>
        <v>0</v>
      </c>
      <c r="N38" s="8">
        <f>SUMPRODUCT(SUMIFS(TaxableValuation[Taxable Reserved2],TaxableValuation[Dist],$C38:$E38,TaxableValuation[Tif_NonTIF],$A$4))</f>
        <v>0</v>
      </c>
      <c r="O38" s="8">
        <f>SUMPRODUCT(SUMIFS(TaxableValuation[Taxable Railroads],TaxableValuation[Dist],$C38:$E38,TaxableValuation[Tif_NonTIF],$A$4))</f>
        <v>8252786</v>
      </c>
      <c r="P38" s="8">
        <f>SUMPRODUCT(SUMIFS(TaxableValuation[Taxable Utilities],TaxableValuation[Dist],$C38:$E38,TaxableValuation[Tif_NonTIF],$A$4))</f>
        <v>29837171</v>
      </c>
      <c r="Q38" s="8">
        <f>SUMPRODUCT(SUMIFS(TaxableValuation[Taxable Other],TaxableValuation[Dist],$C38:$E38,TaxableValuation[Tif_NonTIF],$A$4))</f>
        <v>6486</v>
      </c>
      <c r="R38" s="8">
        <f>SUMPRODUCT(SUMIFS(TaxableValuation[Taxable Gross],TaxableValuation[Dist],$C38:$E38,TaxableValuation[Tif_NonTIF],$A$4))</f>
        <v>629459379</v>
      </c>
      <c r="S38" s="8">
        <f>SUMPRODUCT(SUMIFS(TaxableValuation[Taxable Military Exempt],TaxableValuation[Dist],$C38:$E38,TaxableValuation[Tif_NonTIF],$A$4))</f>
        <v>1081568</v>
      </c>
      <c r="T38" s="8">
        <f>SUMPRODUCT(SUMIFS(TaxableValuation[Taxable Net],TaxableValuation[Dist],$C38:$E38,TaxableValuation[Tif_NonTIF],$A$4))</f>
        <v>628377811</v>
      </c>
      <c r="U38" s="8">
        <f>SUMPRODUCT(SUMIFS(TaxableValuation[Taxable Gas &amp; Elec Utilities],TaxableValuation[Dist],$C38:$E38,TaxableValuation[Tif_NonTIF],$A$4))</f>
        <v>11918805</v>
      </c>
      <c r="V38" s="8">
        <f t="shared" si="0"/>
        <v>640296616</v>
      </c>
    </row>
    <row r="39" spans="1:22" x14ac:dyDescent="0.25">
      <c r="A39">
        <f>'Assessed Non-TIF_Combined'!A39</f>
        <v>2024</v>
      </c>
      <c r="B39" t="str">
        <f>'Assessed Non-TIF_Combined'!B39</f>
        <v>12</v>
      </c>
      <c r="C39" t="str">
        <f>'Assessed Non-TIF_Combined'!C39</f>
        <v>0747</v>
      </c>
      <c r="D39" t="str">
        <f>'Assessed Non-TIF_Combined'!D39</f>
        <v/>
      </c>
      <c r="E39" t="str">
        <f>'Assessed Non-TIF_Combined'!E39</f>
        <v/>
      </c>
      <c r="F39" t="str">
        <f>'Assessed Non-TIF_Combined'!F39</f>
        <v>0747</v>
      </c>
      <c r="G39" t="str">
        <f>'Assessed Non-TIF_Combined'!G39</f>
        <v>Boyden-Hull</v>
      </c>
      <c r="H39" s="8">
        <f>SUMPRODUCT(SUMIFS(TaxableValuation[Taxable Residential],TaxableValuation[Dist],$C39:$E39,TaxableValuation[Tif_NonTIF],$A$4))</f>
        <v>142034380</v>
      </c>
      <c r="I39" s="8">
        <f>SUMPRODUCT(SUMIFS(TaxableValuation[Taxable Ag Land],TaxableValuation[Dist],$C39:$E39,TaxableValuation[Tif_NonTIF],$A$4))</f>
        <v>98197256</v>
      </c>
      <c r="J39" s="8">
        <f>SUMPRODUCT(SUMIFS(TaxableValuation[Taxable Ag Building],TaxableValuation[Dist],$C39:$E39,TaxableValuation[Tif_NonTIF],$A$4))</f>
        <v>10073613</v>
      </c>
      <c r="K39" s="8">
        <f>SUMPRODUCT(SUMIFS(TaxableValuation[Taxable Commercial],TaxableValuation[Dist],$C39:$E39,TaxableValuation[Tif_NonTIF],$A$4))</f>
        <v>15009068</v>
      </c>
      <c r="L39" s="8">
        <f>SUMPRODUCT(SUMIFS(TaxableValuation[Taxable Industrial],TaxableValuation[Dist],$C39:$E39,TaxableValuation[Tif_NonTIF],$A$4))</f>
        <v>4298794</v>
      </c>
      <c r="M39" s="8">
        <f>SUMPRODUCT(SUMIFS(TaxableValuation[Taxable Reserved],TaxableValuation[Dist],$C39:$E39,TaxableValuation[Tif_NonTIF],$A$4))</f>
        <v>0</v>
      </c>
      <c r="N39" s="8">
        <f>SUMPRODUCT(SUMIFS(TaxableValuation[Taxable Reserved2],TaxableValuation[Dist],$C39:$E39,TaxableValuation[Tif_NonTIF],$A$4))</f>
        <v>0</v>
      </c>
      <c r="O39" s="8">
        <f>SUMPRODUCT(SUMIFS(TaxableValuation[Taxable Railroads],TaxableValuation[Dist],$C39:$E39,TaxableValuation[Tif_NonTIF],$A$4))</f>
        <v>8025716</v>
      </c>
      <c r="P39" s="8">
        <f>SUMPRODUCT(SUMIFS(TaxableValuation[Taxable Utilities],TaxableValuation[Dist],$C39:$E39,TaxableValuation[Tif_NonTIF],$A$4))</f>
        <v>8609510</v>
      </c>
      <c r="Q39" s="8">
        <f>SUMPRODUCT(SUMIFS(TaxableValuation[Taxable Other],TaxableValuation[Dist],$C39:$E39,TaxableValuation[Tif_NonTIF],$A$4))</f>
        <v>0</v>
      </c>
      <c r="R39" s="8">
        <f>SUMPRODUCT(SUMIFS(TaxableValuation[Taxable Gross],TaxableValuation[Dist],$C39:$E39,TaxableValuation[Tif_NonTIF],$A$4))</f>
        <v>286248337</v>
      </c>
      <c r="S39" s="8">
        <f>SUMPRODUCT(SUMIFS(TaxableValuation[Taxable Military Exempt],TaxableValuation[Dist],$C39:$E39,TaxableValuation[Tif_NonTIF],$A$4))</f>
        <v>244464</v>
      </c>
      <c r="T39" s="8">
        <f>SUMPRODUCT(SUMIFS(TaxableValuation[Taxable Net],TaxableValuation[Dist],$C39:$E39,TaxableValuation[Tif_NonTIF],$A$4))</f>
        <v>286003873</v>
      </c>
      <c r="U39" s="8">
        <f>SUMPRODUCT(SUMIFS(TaxableValuation[Taxable Gas &amp; Elec Utilities],TaxableValuation[Dist],$C39:$E39,TaxableValuation[Tif_NonTIF],$A$4))</f>
        <v>3420597</v>
      </c>
      <c r="V39" s="8">
        <f t="shared" si="0"/>
        <v>289424470</v>
      </c>
    </row>
    <row r="40" spans="1:22" x14ac:dyDescent="0.25">
      <c r="A40">
        <f>'Assessed Non-TIF_Combined'!A40</f>
        <v>2024</v>
      </c>
      <c r="B40" t="str">
        <f>'Assessed Non-TIF_Combined'!B40</f>
        <v>13</v>
      </c>
      <c r="C40" t="str">
        <f>'Assessed Non-TIF_Combined'!C40</f>
        <v>1917</v>
      </c>
      <c r="D40" t="str">
        <f>'Assessed Non-TIF_Combined'!D40</f>
        <v/>
      </c>
      <c r="E40" t="str">
        <f>'Assessed Non-TIF_Combined'!E40</f>
        <v/>
      </c>
      <c r="F40" t="str">
        <f>'Assessed Non-TIF_Combined'!F40</f>
        <v>1917</v>
      </c>
      <c r="G40" t="str">
        <f>'Assessed Non-TIF_Combined'!G40</f>
        <v>Boyer Valley</v>
      </c>
      <c r="H40" s="8">
        <f>SUMPRODUCT(SUMIFS(TaxableValuation[Taxable Residential],TaxableValuation[Dist],$C40:$E40,TaxableValuation[Tif_NonTIF],$A$4))</f>
        <v>67930024</v>
      </c>
      <c r="I40" s="8">
        <f>SUMPRODUCT(SUMIFS(TaxableValuation[Taxable Ag Land],TaxableValuation[Dist],$C40:$E40,TaxableValuation[Tif_NonTIF],$A$4))</f>
        <v>140392843</v>
      </c>
      <c r="J40" s="8">
        <f>SUMPRODUCT(SUMIFS(TaxableValuation[Taxable Ag Building],TaxableValuation[Dist],$C40:$E40,TaxableValuation[Tif_NonTIF],$A$4))</f>
        <v>9358379</v>
      </c>
      <c r="K40" s="8">
        <f>SUMPRODUCT(SUMIFS(TaxableValuation[Taxable Commercial],TaxableValuation[Dist],$C40:$E40,TaxableValuation[Tif_NonTIF],$A$4))</f>
        <v>17481753</v>
      </c>
      <c r="L40" s="8">
        <f>SUMPRODUCT(SUMIFS(TaxableValuation[Taxable Industrial],TaxableValuation[Dist],$C40:$E40,TaxableValuation[Tif_NonTIF],$A$4))</f>
        <v>2803301</v>
      </c>
      <c r="M40" s="8">
        <f>SUMPRODUCT(SUMIFS(TaxableValuation[Taxable Reserved],TaxableValuation[Dist],$C40:$E40,TaxableValuation[Tif_NonTIF],$A$4))</f>
        <v>0</v>
      </c>
      <c r="N40" s="8">
        <f>SUMPRODUCT(SUMIFS(TaxableValuation[Taxable Reserved2],TaxableValuation[Dist],$C40:$E40,TaxableValuation[Tif_NonTIF],$A$4))</f>
        <v>0</v>
      </c>
      <c r="O40" s="8">
        <f>SUMPRODUCT(SUMIFS(TaxableValuation[Taxable Railroads],TaxableValuation[Dist],$C40:$E40,TaxableValuation[Tif_NonTIF],$A$4))</f>
        <v>21140341</v>
      </c>
      <c r="P40" s="8">
        <f>SUMPRODUCT(SUMIFS(TaxableValuation[Taxable Utilities],TaxableValuation[Dist],$C40:$E40,TaxableValuation[Tif_NonTIF],$A$4))</f>
        <v>273578</v>
      </c>
      <c r="Q40" s="8">
        <f>SUMPRODUCT(SUMIFS(TaxableValuation[Taxable Other],TaxableValuation[Dist],$C40:$E40,TaxableValuation[Tif_NonTIF],$A$4))</f>
        <v>0</v>
      </c>
      <c r="R40" s="8">
        <f>SUMPRODUCT(SUMIFS(TaxableValuation[Taxable Gross],TaxableValuation[Dist],$C40:$E40,TaxableValuation[Tif_NonTIF],$A$4))</f>
        <v>259380219</v>
      </c>
      <c r="S40" s="8">
        <f>SUMPRODUCT(SUMIFS(TaxableValuation[Taxable Military Exempt],TaxableValuation[Dist],$C40:$E40,TaxableValuation[Tif_NonTIF],$A$4))</f>
        <v>190756</v>
      </c>
      <c r="T40" s="8">
        <f>SUMPRODUCT(SUMIFS(TaxableValuation[Taxable Net],TaxableValuation[Dist],$C40:$E40,TaxableValuation[Tif_NonTIF],$A$4))</f>
        <v>259189463</v>
      </c>
      <c r="U40" s="8">
        <f>SUMPRODUCT(SUMIFS(TaxableValuation[Taxable Gas &amp; Elec Utilities],TaxableValuation[Dist],$C40:$E40,TaxableValuation[Tif_NonTIF],$A$4))</f>
        <v>2661892</v>
      </c>
      <c r="V40" s="8">
        <f t="shared" si="0"/>
        <v>261851355</v>
      </c>
    </row>
    <row r="41" spans="1:22" x14ac:dyDescent="0.25">
      <c r="A41">
        <f>'Assessed Non-TIF_Combined'!A41</f>
        <v>2024</v>
      </c>
      <c r="B41" t="str">
        <f>'Assessed Non-TIF_Combined'!B41</f>
        <v>07</v>
      </c>
      <c r="C41" t="str">
        <f>'Assessed Non-TIF_Combined'!C41</f>
        <v>0846</v>
      </c>
      <c r="D41" t="str">
        <f>'Assessed Non-TIF_Combined'!D41</f>
        <v/>
      </c>
      <c r="E41" t="str">
        <f>'Assessed Non-TIF_Combined'!E41</f>
        <v/>
      </c>
      <c r="F41" t="str">
        <f>'Assessed Non-TIF_Combined'!F41</f>
        <v>0846</v>
      </c>
      <c r="G41" t="str">
        <f>'Assessed Non-TIF_Combined'!G41</f>
        <v>Brooklyn-Guernsey-Malcom</v>
      </c>
      <c r="H41" s="8">
        <f>SUMPRODUCT(SUMIFS(TaxableValuation[Taxable Residential],TaxableValuation[Dist],$C41:$E41,TaxableValuation[Tif_NonTIF],$A$4))</f>
        <v>129950381</v>
      </c>
      <c r="I41" s="8">
        <f>SUMPRODUCT(SUMIFS(TaxableValuation[Taxable Ag Land],TaxableValuation[Dist],$C41:$E41,TaxableValuation[Tif_NonTIF],$A$4))</f>
        <v>111286638</v>
      </c>
      <c r="J41" s="8">
        <f>SUMPRODUCT(SUMIFS(TaxableValuation[Taxable Ag Building],TaxableValuation[Dist],$C41:$E41,TaxableValuation[Tif_NonTIF],$A$4))</f>
        <v>4868460</v>
      </c>
      <c r="K41" s="8">
        <f>SUMPRODUCT(SUMIFS(TaxableValuation[Taxable Commercial],TaxableValuation[Dist],$C41:$E41,TaxableValuation[Tif_NonTIF],$A$4))</f>
        <v>18037289</v>
      </c>
      <c r="L41" s="8">
        <f>SUMPRODUCT(SUMIFS(TaxableValuation[Taxable Industrial],TaxableValuation[Dist],$C41:$E41,TaxableValuation[Tif_NonTIF],$A$4))</f>
        <v>17433491</v>
      </c>
      <c r="M41" s="8">
        <f>SUMPRODUCT(SUMIFS(TaxableValuation[Taxable Reserved],TaxableValuation[Dist],$C41:$E41,TaxableValuation[Tif_NonTIF],$A$4))</f>
        <v>0</v>
      </c>
      <c r="N41" s="8">
        <f>SUMPRODUCT(SUMIFS(TaxableValuation[Taxable Reserved2],TaxableValuation[Dist],$C41:$E41,TaxableValuation[Tif_NonTIF],$A$4))</f>
        <v>0</v>
      </c>
      <c r="O41" s="8">
        <f>SUMPRODUCT(SUMIFS(TaxableValuation[Taxable Railroads],TaxableValuation[Dist],$C41:$E41,TaxableValuation[Tif_NonTIF],$A$4))</f>
        <v>3263802</v>
      </c>
      <c r="P41" s="8">
        <f>SUMPRODUCT(SUMIFS(TaxableValuation[Taxable Utilities],TaxableValuation[Dist],$C41:$E41,TaxableValuation[Tif_NonTIF],$A$4))</f>
        <v>5569202</v>
      </c>
      <c r="Q41" s="8">
        <f>SUMPRODUCT(SUMIFS(TaxableValuation[Taxable Other],TaxableValuation[Dist],$C41:$E41,TaxableValuation[Tif_NonTIF],$A$4))</f>
        <v>0</v>
      </c>
      <c r="R41" s="8">
        <f>SUMPRODUCT(SUMIFS(TaxableValuation[Taxable Gross],TaxableValuation[Dist],$C41:$E41,TaxableValuation[Tif_NonTIF],$A$4))</f>
        <v>290409263</v>
      </c>
      <c r="S41" s="8">
        <f>SUMPRODUCT(SUMIFS(TaxableValuation[Taxable Military Exempt],TaxableValuation[Dist],$C41:$E41,TaxableValuation[Tif_NonTIF],$A$4))</f>
        <v>320396</v>
      </c>
      <c r="T41" s="8">
        <f>SUMPRODUCT(SUMIFS(TaxableValuation[Taxable Net],TaxableValuation[Dist],$C41:$E41,TaxableValuation[Tif_NonTIF],$A$4))</f>
        <v>290088867</v>
      </c>
      <c r="U41" s="8">
        <f>SUMPRODUCT(SUMIFS(TaxableValuation[Taxable Gas &amp; Elec Utilities],TaxableValuation[Dist],$C41:$E41,TaxableValuation[Tif_NonTIF],$A$4))</f>
        <v>3438436</v>
      </c>
      <c r="V41" s="8">
        <f t="shared" si="0"/>
        <v>293527303</v>
      </c>
    </row>
    <row r="42" spans="1:22" x14ac:dyDescent="0.25">
      <c r="A42">
        <f>'Assessed Non-TIF_Combined'!A42</f>
        <v>2024</v>
      </c>
      <c r="B42" t="str">
        <f>'Assessed Non-TIF_Combined'!B42</f>
        <v>15</v>
      </c>
      <c r="C42" t="str">
        <f>'Assessed Non-TIF_Combined'!C42</f>
        <v>0882</v>
      </c>
      <c r="D42" t="str">
        <f>'Assessed Non-TIF_Combined'!D42</f>
        <v/>
      </c>
      <c r="E42" t="str">
        <f>'Assessed Non-TIF_Combined'!E42</f>
        <v/>
      </c>
      <c r="F42" t="str">
        <f>'Assessed Non-TIF_Combined'!F42</f>
        <v>0882</v>
      </c>
      <c r="G42" t="str">
        <f>'Assessed Non-TIF_Combined'!G42</f>
        <v>Burlington</v>
      </c>
      <c r="H42" s="8">
        <f>SUMPRODUCT(SUMIFS(TaxableValuation[Taxable Residential],TaxableValuation[Dist],$C42:$E42,TaxableValuation[Tif_NonTIF],$A$4))</f>
        <v>683711241</v>
      </c>
      <c r="I42" s="8">
        <f>SUMPRODUCT(SUMIFS(TaxableValuation[Taxable Ag Land],TaxableValuation[Dist],$C42:$E42,TaxableValuation[Tif_NonTIF],$A$4))</f>
        <v>20716202</v>
      </c>
      <c r="J42" s="8">
        <f>SUMPRODUCT(SUMIFS(TaxableValuation[Taxable Ag Building],TaxableValuation[Dist],$C42:$E42,TaxableValuation[Tif_NonTIF],$A$4))</f>
        <v>928260</v>
      </c>
      <c r="K42" s="8">
        <f>SUMPRODUCT(SUMIFS(TaxableValuation[Taxable Commercial],TaxableValuation[Dist],$C42:$E42,TaxableValuation[Tif_NonTIF],$A$4))</f>
        <v>357228087</v>
      </c>
      <c r="L42" s="8">
        <f>SUMPRODUCT(SUMIFS(TaxableValuation[Taxable Industrial],TaxableValuation[Dist],$C42:$E42,TaxableValuation[Tif_NonTIF],$A$4))</f>
        <v>31178415</v>
      </c>
      <c r="M42" s="8">
        <f>SUMPRODUCT(SUMIFS(TaxableValuation[Taxable Reserved],TaxableValuation[Dist],$C42:$E42,TaxableValuation[Tif_NonTIF],$A$4))</f>
        <v>0</v>
      </c>
      <c r="N42" s="8">
        <f>SUMPRODUCT(SUMIFS(TaxableValuation[Taxable Reserved2],TaxableValuation[Dist],$C42:$E42,TaxableValuation[Tif_NonTIF],$A$4))</f>
        <v>0</v>
      </c>
      <c r="O42" s="8">
        <f>SUMPRODUCT(SUMIFS(TaxableValuation[Taxable Railroads],TaxableValuation[Dist],$C42:$E42,TaxableValuation[Tif_NonTIF],$A$4))</f>
        <v>17623229</v>
      </c>
      <c r="P42" s="8">
        <f>SUMPRODUCT(SUMIFS(TaxableValuation[Taxable Utilities],TaxableValuation[Dist],$C42:$E42,TaxableValuation[Tif_NonTIF],$A$4))</f>
        <v>2218196</v>
      </c>
      <c r="Q42" s="8">
        <f>SUMPRODUCT(SUMIFS(TaxableValuation[Taxable Other],TaxableValuation[Dist],$C42:$E42,TaxableValuation[Tif_NonTIF],$A$4))</f>
        <v>0</v>
      </c>
      <c r="R42" s="8">
        <f>SUMPRODUCT(SUMIFS(TaxableValuation[Taxable Gross],TaxableValuation[Dist],$C42:$E42,TaxableValuation[Tif_NonTIF],$A$4))</f>
        <v>1113603630</v>
      </c>
      <c r="S42" s="8">
        <f>SUMPRODUCT(SUMIFS(TaxableValuation[Taxable Military Exempt],TaxableValuation[Dist],$C42:$E42,TaxableValuation[Tif_NonTIF],$A$4))</f>
        <v>2394636</v>
      </c>
      <c r="T42" s="8">
        <f>SUMPRODUCT(SUMIFS(TaxableValuation[Taxable Net],TaxableValuation[Dist],$C42:$E42,TaxableValuation[Tif_NonTIF],$A$4))</f>
        <v>1111208994</v>
      </c>
      <c r="U42" s="8">
        <f>SUMPRODUCT(SUMIFS(TaxableValuation[Taxable Gas &amp; Elec Utilities],TaxableValuation[Dist],$C42:$E42,TaxableValuation[Tif_NonTIF],$A$4))</f>
        <v>48403343</v>
      </c>
      <c r="V42" s="8">
        <f t="shared" si="0"/>
        <v>1159612337</v>
      </c>
    </row>
    <row r="43" spans="1:22" x14ac:dyDescent="0.25">
      <c r="A43">
        <f>'Assessed Non-TIF_Combined'!A43</f>
        <v>2024</v>
      </c>
      <c r="B43" t="str">
        <f>'Assessed Non-TIF_Combined'!B43</f>
        <v>07</v>
      </c>
      <c r="C43" t="str">
        <f>'Assessed Non-TIF_Combined'!C43</f>
        <v>0916</v>
      </c>
      <c r="D43" t="str">
        <f>'Assessed Non-TIF_Combined'!D43</f>
        <v/>
      </c>
      <c r="E43" t="str">
        <f>'Assessed Non-TIF_Combined'!E43</f>
        <v/>
      </c>
      <c r="F43" t="str">
        <f>'Assessed Non-TIF_Combined'!F43</f>
        <v>0916</v>
      </c>
      <c r="G43" t="str">
        <f>'Assessed Non-TIF_Combined'!G43</f>
        <v>CAL</v>
      </c>
      <c r="H43" s="8">
        <f>SUMPRODUCT(SUMIFS(TaxableValuation[Taxable Residential],TaxableValuation[Dist],$C43:$E43,TaxableValuation[Tif_NonTIF],$A$4))</f>
        <v>32758224</v>
      </c>
      <c r="I43" s="8">
        <f>SUMPRODUCT(SUMIFS(TaxableValuation[Taxable Ag Land],TaxableValuation[Dist],$C43:$E43,TaxableValuation[Tif_NonTIF],$A$4))</f>
        <v>91766168</v>
      </c>
      <c r="J43" s="8">
        <f>SUMPRODUCT(SUMIFS(TaxableValuation[Taxable Ag Building],TaxableValuation[Dist],$C43:$E43,TaxableValuation[Tif_NonTIF],$A$4))</f>
        <v>8037644</v>
      </c>
      <c r="K43" s="8">
        <f>SUMPRODUCT(SUMIFS(TaxableValuation[Taxable Commercial],TaxableValuation[Dist],$C43:$E43,TaxableValuation[Tif_NonTIF],$A$4))</f>
        <v>6477381</v>
      </c>
      <c r="L43" s="8">
        <f>SUMPRODUCT(SUMIFS(TaxableValuation[Taxable Industrial],TaxableValuation[Dist],$C43:$E43,TaxableValuation[Tif_NonTIF],$A$4))</f>
        <v>13577578</v>
      </c>
      <c r="M43" s="8">
        <f>SUMPRODUCT(SUMIFS(TaxableValuation[Taxable Reserved],TaxableValuation[Dist],$C43:$E43,TaxableValuation[Tif_NonTIF],$A$4))</f>
        <v>0</v>
      </c>
      <c r="N43" s="8">
        <f>SUMPRODUCT(SUMIFS(TaxableValuation[Taxable Reserved2],TaxableValuation[Dist],$C43:$E43,TaxableValuation[Tif_NonTIF],$A$4))</f>
        <v>0</v>
      </c>
      <c r="O43" s="8">
        <f>SUMPRODUCT(SUMIFS(TaxableValuation[Taxable Railroads],TaxableValuation[Dist],$C43:$E43,TaxableValuation[Tif_NonTIF],$A$4))</f>
        <v>0</v>
      </c>
      <c r="P43" s="8">
        <f>SUMPRODUCT(SUMIFS(TaxableValuation[Taxable Utilities],TaxableValuation[Dist],$C43:$E43,TaxableValuation[Tif_NonTIF],$A$4))</f>
        <v>8509118</v>
      </c>
      <c r="Q43" s="8">
        <f>SUMPRODUCT(SUMIFS(TaxableValuation[Taxable Other],TaxableValuation[Dist],$C43:$E43,TaxableValuation[Tif_NonTIF],$A$4))</f>
        <v>0</v>
      </c>
      <c r="R43" s="8">
        <f>SUMPRODUCT(SUMIFS(TaxableValuation[Taxable Gross],TaxableValuation[Dist],$C43:$E43,TaxableValuation[Tif_NonTIF],$A$4))</f>
        <v>161126113</v>
      </c>
      <c r="S43" s="8">
        <f>SUMPRODUCT(SUMIFS(TaxableValuation[Taxable Military Exempt],TaxableValuation[Dist],$C43:$E43,TaxableValuation[Tif_NonTIF],$A$4))</f>
        <v>96304</v>
      </c>
      <c r="T43" s="8">
        <f>SUMPRODUCT(SUMIFS(TaxableValuation[Taxable Net],TaxableValuation[Dist],$C43:$E43,TaxableValuation[Tif_NonTIF],$A$4))</f>
        <v>161029809</v>
      </c>
      <c r="U43" s="8">
        <f>SUMPRODUCT(SUMIFS(TaxableValuation[Taxable Gas &amp; Elec Utilities],TaxableValuation[Dist],$C43:$E43,TaxableValuation[Tif_NonTIF],$A$4))</f>
        <v>3543969</v>
      </c>
      <c r="V43" s="8">
        <f t="shared" si="0"/>
        <v>164573778</v>
      </c>
    </row>
    <row r="44" spans="1:22" x14ac:dyDescent="0.25">
      <c r="A44">
        <f>'Assessed Non-TIF_Combined'!A44</f>
        <v>2024</v>
      </c>
      <c r="B44" t="str">
        <f>'Assessed Non-TIF_Combined'!B44</f>
        <v>09</v>
      </c>
      <c r="C44" t="str">
        <f>'Assessed Non-TIF_Combined'!C44</f>
        <v>0918</v>
      </c>
      <c r="D44" t="str">
        <f>'Assessed Non-TIF_Combined'!D44</f>
        <v/>
      </c>
      <c r="E44" t="str">
        <f>'Assessed Non-TIF_Combined'!E44</f>
        <v/>
      </c>
      <c r="F44" t="str">
        <f>'Assessed Non-TIF_Combined'!F44</f>
        <v>0918</v>
      </c>
      <c r="G44" t="str">
        <f>'Assessed Non-TIF_Combined'!G44</f>
        <v>Calamus-Wheatland</v>
      </c>
      <c r="H44" s="8">
        <f>SUMPRODUCT(SUMIFS(TaxableValuation[Taxable Residential],TaxableValuation[Dist],$C44:$E44,TaxableValuation[Tif_NonTIF],$A$4))</f>
        <v>90952017</v>
      </c>
      <c r="I44" s="8">
        <f>SUMPRODUCT(SUMIFS(TaxableValuation[Taxable Ag Land],TaxableValuation[Dist],$C44:$E44,TaxableValuation[Tif_NonTIF],$A$4))</f>
        <v>90464379</v>
      </c>
      <c r="J44" s="8">
        <f>SUMPRODUCT(SUMIFS(TaxableValuation[Taxable Ag Building],TaxableValuation[Dist],$C44:$E44,TaxableValuation[Tif_NonTIF],$A$4))</f>
        <v>6180345</v>
      </c>
      <c r="K44" s="8">
        <f>SUMPRODUCT(SUMIFS(TaxableValuation[Taxable Commercial],TaxableValuation[Dist],$C44:$E44,TaxableValuation[Tif_NonTIF],$A$4))</f>
        <v>5383825</v>
      </c>
      <c r="L44" s="8">
        <f>SUMPRODUCT(SUMIFS(TaxableValuation[Taxable Industrial],TaxableValuation[Dist],$C44:$E44,TaxableValuation[Tif_NonTIF],$A$4))</f>
        <v>123745</v>
      </c>
      <c r="M44" s="8">
        <f>SUMPRODUCT(SUMIFS(TaxableValuation[Taxable Reserved],TaxableValuation[Dist],$C44:$E44,TaxableValuation[Tif_NonTIF],$A$4))</f>
        <v>0</v>
      </c>
      <c r="N44" s="8">
        <f>SUMPRODUCT(SUMIFS(TaxableValuation[Taxable Reserved2],TaxableValuation[Dist],$C44:$E44,TaxableValuation[Tif_NonTIF],$A$4))</f>
        <v>0</v>
      </c>
      <c r="O44" s="8">
        <f>SUMPRODUCT(SUMIFS(TaxableValuation[Taxable Railroads],TaxableValuation[Dist],$C44:$E44,TaxableValuation[Tif_NonTIF],$A$4))</f>
        <v>13540490</v>
      </c>
      <c r="P44" s="8">
        <f>SUMPRODUCT(SUMIFS(TaxableValuation[Taxable Utilities],TaxableValuation[Dist],$C44:$E44,TaxableValuation[Tif_NonTIF],$A$4))</f>
        <v>15938540</v>
      </c>
      <c r="Q44" s="8">
        <f>SUMPRODUCT(SUMIFS(TaxableValuation[Taxable Other],TaxableValuation[Dist],$C44:$E44,TaxableValuation[Tif_NonTIF],$A$4))</f>
        <v>0</v>
      </c>
      <c r="R44" s="8">
        <f>SUMPRODUCT(SUMIFS(TaxableValuation[Taxable Gross],TaxableValuation[Dist],$C44:$E44,TaxableValuation[Tif_NonTIF],$A$4))</f>
        <v>222583341</v>
      </c>
      <c r="S44" s="8">
        <f>SUMPRODUCT(SUMIFS(TaxableValuation[Taxable Military Exempt],TaxableValuation[Dist],$C44:$E44,TaxableValuation[Tif_NonTIF],$A$4))</f>
        <v>237056</v>
      </c>
      <c r="T44" s="8">
        <f>SUMPRODUCT(SUMIFS(TaxableValuation[Taxable Net],TaxableValuation[Dist],$C44:$E44,TaxableValuation[Tif_NonTIF],$A$4))</f>
        <v>222346285</v>
      </c>
      <c r="U44" s="8">
        <f>SUMPRODUCT(SUMIFS(TaxableValuation[Taxable Gas &amp; Elec Utilities],TaxableValuation[Dist],$C44:$E44,TaxableValuation[Tif_NonTIF],$A$4))</f>
        <v>5014437</v>
      </c>
      <c r="V44" s="8">
        <f t="shared" si="0"/>
        <v>227360722</v>
      </c>
    </row>
    <row r="45" spans="1:22" x14ac:dyDescent="0.25">
      <c r="A45">
        <f>'Assessed Non-TIF_Combined'!A45</f>
        <v>2024</v>
      </c>
      <c r="B45" t="str">
        <f>'Assessed Non-TIF_Combined'!B45</f>
        <v>13</v>
      </c>
      <c r="C45" t="str">
        <f>'Assessed Non-TIF_Combined'!C45</f>
        <v>0914</v>
      </c>
      <c r="D45" t="str">
        <f>'Assessed Non-TIF_Combined'!D45</f>
        <v/>
      </c>
      <c r="E45" t="str">
        <f>'Assessed Non-TIF_Combined'!E45</f>
        <v/>
      </c>
      <c r="F45" t="str">
        <f>'Assessed Non-TIF_Combined'!F45</f>
        <v>0914</v>
      </c>
      <c r="G45" t="str">
        <f>'Assessed Non-TIF_Combined'!G45</f>
        <v>CAM</v>
      </c>
      <c r="H45" s="8">
        <f>SUMPRODUCT(SUMIFS(TaxableValuation[Taxable Residential],TaxableValuation[Dist],$C45:$E45,TaxableValuation[Tif_NonTIF],$A$4))</f>
        <v>81226505</v>
      </c>
      <c r="I45" s="8">
        <f>SUMPRODUCT(SUMIFS(TaxableValuation[Taxable Ag Land],TaxableValuation[Dist],$C45:$E45,TaxableValuation[Tif_NonTIF],$A$4))</f>
        <v>201413570</v>
      </c>
      <c r="J45" s="8">
        <f>SUMPRODUCT(SUMIFS(TaxableValuation[Taxable Ag Building],TaxableValuation[Dist],$C45:$E45,TaxableValuation[Tif_NonTIF],$A$4))</f>
        <v>7170867</v>
      </c>
      <c r="K45" s="8">
        <f>SUMPRODUCT(SUMIFS(TaxableValuation[Taxable Commercial],TaxableValuation[Dist],$C45:$E45,TaxableValuation[Tif_NonTIF],$A$4))</f>
        <v>14254072</v>
      </c>
      <c r="L45" s="8">
        <f>SUMPRODUCT(SUMIFS(TaxableValuation[Taxable Industrial],TaxableValuation[Dist],$C45:$E45,TaxableValuation[Tif_NonTIF],$A$4))</f>
        <v>136315961</v>
      </c>
      <c r="M45" s="8">
        <f>SUMPRODUCT(SUMIFS(TaxableValuation[Taxable Reserved],TaxableValuation[Dist],$C45:$E45,TaxableValuation[Tif_NonTIF],$A$4))</f>
        <v>0</v>
      </c>
      <c r="N45" s="8">
        <f>SUMPRODUCT(SUMIFS(TaxableValuation[Taxable Reserved2],TaxableValuation[Dist],$C45:$E45,TaxableValuation[Tif_NonTIF],$A$4))</f>
        <v>0</v>
      </c>
      <c r="O45" s="8">
        <f>SUMPRODUCT(SUMIFS(TaxableValuation[Taxable Railroads],TaxableValuation[Dist],$C45:$E45,TaxableValuation[Tif_NonTIF],$A$4))</f>
        <v>2737745</v>
      </c>
      <c r="P45" s="8">
        <f>SUMPRODUCT(SUMIFS(TaxableValuation[Taxable Utilities],TaxableValuation[Dist],$C45:$E45,TaxableValuation[Tif_NonTIF],$A$4))</f>
        <v>5626379</v>
      </c>
      <c r="Q45" s="8">
        <f>SUMPRODUCT(SUMIFS(TaxableValuation[Taxable Other],TaxableValuation[Dist],$C45:$E45,TaxableValuation[Tif_NonTIF],$A$4))</f>
        <v>0</v>
      </c>
      <c r="R45" s="8">
        <f>SUMPRODUCT(SUMIFS(TaxableValuation[Taxable Gross],TaxableValuation[Dist],$C45:$E45,TaxableValuation[Tif_NonTIF],$A$4))</f>
        <v>448745099</v>
      </c>
      <c r="S45" s="8">
        <f>SUMPRODUCT(SUMIFS(TaxableValuation[Taxable Military Exempt],TaxableValuation[Dist],$C45:$E45,TaxableValuation[Tif_NonTIF],$A$4))</f>
        <v>266688</v>
      </c>
      <c r="T45" s="8">
        <f>SUMPRODUCT(SUMIFS(TaxableValuation[Taxable Net],TaxableValuation[Dist],$C45:$E45,TaxableValuation[Tif_NonTIF],$A$4))</f>
        <v>448478411</v>
      </c>
      <c r="U45" s="8">
        <f>SUMPRODUCT(SUMIFS(TaxableValuation[Taxable Gas &amp; Elec Utilities],TaxableValuation[Dist],$C45:$E45,TaxableValuation[Tif_NonTIF],$A$4))</f>
        <v>12309730</v>
      </c>
      <c r="V45" s="8">
        <f t="shared" si="0"/>
        <v>460788141</v>
      </c>
    </row>
    <row r="46" spans="1:22" x14ac:dyDescent="0.25">
      <c r="A46">
        <f>'Assessed Non-TIF_Combined'!A46</f>
        <v>2024</v>
      </c>
      <c r="B46" t="str">
        <f>'Assessed Non-TIF_Combined'!B46</f>
        <v>09</v>
      </c>
      <c r="C46" t="str">
        <f>'Assessed Non-TIF_Combined'!C46</f>
        <v>0936</v>
      </c>
      <c r="D46" t="str">
        <f>'Assessed Non-TIF_Combined'!D46</f>
        <v/>
      </c>
      <c r="E46" t="str">
        <f>'Assessed Non-TIF_Combined'!E46</f>
        <v/>
      </c>
      <c r="F46" t="str">
        <f>'Assessed Non-TIF_Combined'!F46</f>
        <v>0936</v>
      </c>
      <c r="G46" t="str">
        <f>'Assessed Non-TIF_Combined'!G46</f>
        <v>Camanche</v>
      </c>
      <c r="H46" s="8">
        <f>SUMPRODUCT(SUMIFS(TaxableValuation[Taxable Residential],TaxableValuation[Dist],$C46:$E46,TaxableValuation[Tif_NonTIF],$A$4))</f>
        <v>197993867</v>
      </c>
      <c r="I46" s="8">
        <f>SUMPRODUCT(SUMIFS(TaxableValuation[Taxable Ag Land],TaxableValuation[Dist],$C46:$E46,TaxableValuation[Tif_NonTIF],$A$4))</f>
        <v>22690207</v>
      </c>
      <c r="J46" s="8">
        <f>SUMPRODUCT(SUMIFS(TaxableValuation[Taxable Ag Building],TaxableValuation[Dist],$C46:$E46,TaxableValuation[Tif_NonTIF],$A$4))</f>
        <v>1275937</v>
      </c>
      <c r="K46" s="8">
        <f>SUMPRODUCT(SUMIFS(TaxableValuation[Taxable Commercial],TaxableValuation[Dist],$C46:$E46,TaxableValuation[Tif_NonTIF],$A$4))</f>
        <v>53695830</v>
      </c>
      <c r="L46" s="8">
        <f>SUMPRODUCT(SUMIFS(TaxableValuation[Taxable Industrial],TaxableValuation[Dist],$C46:$E46,TaxableValuation[Tif_NonTIF],$A$4))</f>
        <v>53470438</v>
      </c>
      <c r="M46" s="8">
        <f>SUMPRODUCT(SUMIFS(TaxableValuation[Taxable Reserved],TaxableValuation[Dist],$C46:$E46,TaxableValuation[Tif_NonTIF],$A$4))</f>
        <v>0</v>
      </c>
      <c r="N46" s="8">
        <f>SUMPRODUCT(SUMIFS(TaxableValuation[Taxable Reserved2],TaxableValuation[Dist],$C46:$E46,TaxableValuation[Tif_NonTIF],$A$4))</f>
        <v>0</v>
      </c>
      <c r="O46" s="8">
        <f>SUMPRODUCT(SUMIFS(TaxableValuation[Taxable Railroads],TaxableValuation[Dist],$C46:$E46,TaxableValuation[Tif_NonTIF],$A$4))</f>
        <v>7774526</v>
      </c>
      <c r="P46" s="8">
        <f>SUMPRODUCT(SUMIFS(TaxableValuation[Taxable Utilities],TaxableValuation[Dist],$C46:$E46,TaxableValuation[Tif_NonTIF],$A$4))</f>
        <v>6481323</v>
      </c>
      <c r="Q46" s="8">
        <f>SUMPRODUCT(SUMIFS(TaxableValuation[Taxable Other],TaxableValuation[Dist],$C46:$E46,TaxableValuation[Tif_NonTIF],$A$4))</f>
        <v>0</v>
      </c>
      <c r="R46" s="8">
        <f>SUMPRODUCT(SUMIFS(TaxableValuation[Taxable Gross],TaxableValuation[Dist],$C46:$E46,TaxableValuation[Tif_NonTIF],$A$4))</f>
        <v>343382128</v>
      </c>
      <c r="S46" s="8">
        <f>SUMPRODUCT(SUMIFS(TaxableValuation[Taxable Military Exempt],TaxableValuation[Dist],$C46:$E46,TaxableValuation[Tif_NonTIF],$A$4))</f>
        <v>503744</v>
      </c>
      <c r="T46" s="8">
        <f>SUMPRODUCT(SUMIFS(TaxableValuation[Taxable Net],TaxableValuation[Dist],$C46:$E46,TaxableValuation[Tif_NonTIF],$A$4))</f>
        <v>342878384</v>
      </c>
      <c r="U46" s="8">
        <f>SUMPRODUCT(SUMIFS(TaxableValuation[Taxable Gas &amp; Elec Utilities],TaxableValuation[Dist],$C46:$E46,TaxableValuation[Tif_NonTIF],$A$4))</f>
        <v>31740860</v>
      </c>
      <c r="V46" s="8">
        <f t="shared" si="0"/>
        <v>374619244</v>
      </c>
    </row>
    <row r="47" spans="1:22" x14ac:dyDescent="0.25">
      <c r="A47">
        <f>'Assessed Non-TIF_Combined'!A47</f>
        <v>2024</v>
      </c>
      <c r="B47" t="str">
        <f>'Assessed Non-TIF_Combined'!B47</f>
        <v>15</v>
      </c>
      <c r="C47" t="str">
        <f>'Assessed Non-TIF_Combined'!C47</f>
        <v>0977</v>
      </c>
      <c r="D47" t="str">
        <f>'Assessed Non-TIF_Combined'!D47</f>
        <v/>
      </c>
      <c r="E47" t="str">
        <f>'Assessed Non-TIF_Combined'!E47</f>
        <v/>
      </c>
      <c r="F47" t="str">
        <f>'Assessed Non-TIF_Combined'!F47</f>
        <v>0977</v>
      </c>
      <c r="G47" t="str">
        <f>'Assessed Non-TIF_Combined'!G47</f>
        <v>Cardinal</v>
      </c>
      <c r="H47" s="8">
        <f>SUMPRODUCT(SUMIFS(TaxableValuation[Taxable Residential],TaxableValuation[Dist],$C47:$E47,TaxableValuation[Tif_NonTIF],$A$4))</f>
        <v>90292610</v>
      </c>
      <c r="I47" s="8">
        <f>SUMPRODUCT(SUMIFS(TaxableValuation[Taxable Ag Land],TaxableValuation[Dist],$C47:$E47,TaxableValuation[Tif_NonTIF],$A$4))</f>
        <v>63025878</v>
      </c>
      <c r="J47" s="8">
        <f>SUMPRODUCT(SUMIFS(TaxableValuation[Taxable Ag Building],TaxableValuation[Dist],$C47:$E47,TaxableValuation[Tif_NonTIF],$A$4))</f>
        <v>3378905</v>
      </c>
      <c r="K47" s="8">
        <f>SUMPRODUCT(SUMIFS(TaxableValuation[Taxable Commercial],TaxableValuation[Dist],$C47:$E47,TaxableValuation[Tif_NonTIF],$A$4))</f>
        <v>7673229</v>
      </c>
      <c r="L47" s="8">
        <f>SUMPRODUCT(SUMIFS(TaxableValuation[Taxable Industrial],TaxableValuation[Dist],$C47:$E47,TaxableValuation[Tif_NonTIF],$A$4))</f>
        <v>0</v>
      </c>
      <c r="M47" s="8">
        <f>SUMPRODUCT(SUMIFS(TaxableValuation[Taxable Reserved],TaxableValuation[Dist],$C47:$E47,TaxableValuation[Tif_NonTIF],$A$4))</f>
        <v>0</v>
      </c>
      <c r="N47" s="8">
        <f>SUMPRODUCT(SUMIFS(TaxableValuation[Taxable Reserved2],TaxableValuation[Dist],$C47:$E47,TaxableValuation[Tif_NonTIF],$A$4))</f>
        <v>0</v>
      </c>
      <c r="O47" s="8">
        <f>SUMPRODUCT(SUMIFS(TaxableValuation[Taxable Railroads],TaxableValuation[Dist],$C47:$E47,TaxableValuation[Tif_NonTIF],$A$4))</f>
        <v>10043573</v>
      </c>
      <c r="P47" s="8">
        <f>SUMPRODUCT(SUMIFS(TaxableValuation[Taxable Utilities],TaxableValuation[Dist],$C47:$E47,TaxableValuation[Tif_NonTIF],$A$4))</f>
        <v>11186961</v>
      </c>
      <c r="Q47" s="8">
        <f>SUMPRODUCT(SUMIFS(TaxableValuation[Taxable Other],TaxableValuation[Dist],$C47:$E47,TaxableValuation[Tif_NonTIF],$A$4))</f>
        <v>0</v>
      </c>
      <c r="R47" s="8">
        <f>SUMPRODUCT(SUMIFS(TaxableValuation[Taxable Gross],TaxableValuation[Dist],$C47:$E47,TaxableValuation[Tif_NonTIF],$A$4))</f>
        <v>185601156</v>
      </c>
      <c r="S47" s="8">
        <f>SUMPRODUCT(SUMIFS(TaxableValuation[Taxable Military Exempt],TaxableValuation[Dist],$C47:$E47,TaxableValuation[Tif_NonTIF],$A$4))</f>
        <v>371192</v>
      </c>
      <c r="T47" s="8">
        <f>SUMPRODUCT(SUMIFS(TaxableValuation[Taxable Net],TaxableValuation[Dist],$C47:$E47,TaxableValuation[Tif_NonTIF],$A$4))</f>
        <v>185229964</v>
      </c>
      <c r="U47" s="8">
        <f>SUMPRODUCT(SUMIFS(TaxableValuation[Taxable Gas &amp; Elec Utilities],TaxableValuation[Dist],$C47:$E47,TaxableValuation[Tif_NonTIF],$A$4))</f>
        <v>3442467</v>
      </c>
      <c r="V47" s="8">
        <f t="shared" si="0"/>
        <v>188672431</v>
      </c>
    </row>
    <row r="48" spans="1:22" x14ac:dyDescent="0.25">
      <c r="A48">
        <f>'Assessed Non-TIF_Combined'!A48</f>
        <v>2024</v>
      </c>
      <c r="B48" t="str">
        <f>'Assessed Non-TIF_Combined'!B48</f>
        <v>11</v>
      </c>
      <c r="C48" t="str">
        <f>'Assessed Non-TIF_Combined'!C48</f>
        <v>0981</v>
      </c>
      <c r="D48" t="str">
        <f>'Assessed Non-TIF_Combined'!D48</f>
        <v/>
      </c>
      <c r="E48" t="str">
        <f>'Assessed Non-TIF_Combined'!E48</f>
        <v/>
      </c>
      <c r="F48" t="str">
        <f>'Assessed Non-TIF_Combined'!F48</f>
        <v>0981</v>
      </c>
      <c r="G48" t="str">
        <f>'Assessed Non-TIF_Combined'!G48</f>
        <v>Carlisle</v>
      </c>
      <c r="H48" s="8">
        <f>SUMPRODUCT(SUMIFS(TaxableValuation[Taxable Residential],TaxableValuation[Dist],$C48:$E48,TaxableValuation[Tif_NonTIF],$A$4))</f>
        <v>344785262</v>
      </c>
      <c r="I48" s="8">
        <f>SUMPRODUCT(SUMIFS(TaxableValuation[Taxable Ag Land],TaxableValuation[Dist],$C48:$E48,TaxableValuation[Tif_NonTIF],$A$4))</f>
        <v>28137120</v>
      </c>
      <c r="J48" s="8">
        <f>SUMPRODUCT(SUMIFS(TaxableValuation[Taxable Ag Building],TaxableValuation[Dist],$C48:$E48,TaxableValuation[Tif_NonTIF],$A$4))</f>
        <v>1161412</v>
      </c>
      <c r="K48" s="8">
        <f>SUMPRODUCT(SUMIFS(TaxableValuation[Taxable Commercial],TaxableValuation[Dist],$C48:$E48,TaxableValuation[Tif_NonTIF],$A$4))</f>
        <v>27328626</v>
      </c>
      <c r="L48" s="8">
        <f>SUMPRODUCT(SUMIFS(TaxableValuation[Taxable Industrial],TaxableValuation[Dist],$C48:$E48,TaxableValuation[Tif_NonTIF],$A$4))</f>
        <v>6779720</v>
      </c>
      <c r="M48" s="8">
        <f>SUMPRODUCT(SUMIFS(TaxableValuation[Taxable Reserved],TaxableValuation[Dist],$C48:$E48,TaxableValuation[Tif_NonTIF],$A$4))</f>
        <v>0</v>
      </c>
      <c r="N48" s="8">
        <f>SUMPRODUCT(SUMIFS(TaxableValuation[Taxable Reserved2],TaxableValuation[Dist],$C48:$E48,TaxableValuation[Tif_NonTIF],$A$4))</f>
        <v>0</v>
      </c>
      <c r="O48" s="8">
        <f>SUMPRODUCT(SUMIFS(TaxableValuation[Taxable Railroads],TaxableValuation[Dist],$C48:$E48,TaxableValuation[Tif_NonTIF],$A$4))</f>
        <v>15885431</v>
      </c>
      <c r="P48" s="8">
        <f>SUMPRODUCT(SUMIFS(TaxableValuation[Taxable Utilities],TaxableValuation[Dist],$C48:$E48,TaxableValuation[Tif_NonTIF],$A$4))</f>
        <v>1652634</v>
      </c>
      <c r="Q48" s="8">
        <f>SUMPRODUCT(SUMIFS(TaxableValuation[Taxable Other],TaxableValuation[Dist],$C48:$E48,TaxableValuation[Tif_NonTIF],$A$4))</f>
        <v>0</v>
      </c>
      <c r="R48" s="8">
        <f>SUMPRODUCT(SUMIFS(TaxableValuation[Taxable Gross],TaxableValuation[Dist],$C48:$E48,TaxableValuation[Tif_NonTIF],$A$4))</f>
        <v>425730205</v>
      </c>
      <c r="S48" s="8">
        <f>SUMPRODUCT(SUMIFS(TaxableValuation[Taxable Military Exempt],TaxableValuation[Dist],$C48:$E48,TaxableValuation[Tif_NonTIF],$A$4))</f>
        <v>568564</v>
      </c>
      <c r="T48" s="8">
        <f>SUMPRODUCT(SUMIFS(TaxableValuation[Taxable Net],TaxableValuation[Dist],$C48:$E48,TaxableValuation[Tif_NonTIF],$A$4))</f>
        <v>425161641</v>
      </c>
      <c r="U48" s="8">
        <f>SUMPRODUCT(SUMIFS(TaxableValuation[Taxable Gas &amp; Elec Utilities],TaxableValuation[Dist],$C48:$E48,TaxableValuation[Tif_NonTIF],$A$4))</f>
        <v>5509553</v>
      </c>
      <c r="V48" s="8">
        <f t="shared" si="0"/>
        <v>430671194</v>
      </c>
    </row>
    <row r="49" spans="1:22" x14ac:dyDescent="0.25">
      <c r="A49">
        <f>'Assessed Non-TIF_Combined'!A49</f>
        <v>2024</v>
      </c>
      <c r="B49" t="str">
        <f>'Assessed Non-TIF_Combined'!B49</f>
        <v>11</v>
      </c>
      <c r="C49" t="str">
        <f>'Assessed Non-TIF_Combined'!C49</f>
        <v>0999</v>
      </c>
      <c r="D49" t="str">
        <f>'Assessed Non-TIF_Combined'!D49</f>
        <v/>
      </c>
      <c r="E49" t="str">
        <f>'Assessed Non-TIF_Combined'!E49</f>
        <v/>
      </c>
      <c r="F49" t="str">
        <f>'Assessed Non-TIF_Combined'!F49</f>
        <v>0999</v>
      </c>
      <c r="G49" t="str">
        <f>'Assessed Non-TIF_Combined'!G49</f>
        <v>Carroll</v>
      </c>
      <c r="H49" s="8">
        <f>SUMPRODUCT(SUMIFS(TaxableValuation[Taxable Residential],TaxableValuation[Dist],$C49:$E49,TaxableValuation[Tif_NonTIF],$A$4))</f>
        <v>517436481</v>
      </c>
      <c r="I49" s="8">
        <f>SUMPRODUCT(SUMIFS(TaxableValuation[Taxable Ag Land],TaxableValuation[Dist],$C49:$E49,TaxableValuation[Tif_NonTIF],$A$4))</f>
        <v>225860289</v>
      </c>
      <c r="J49" s="8">
        <f>SUMPRODUCT(SUMIFS(TaxableValuation[Taxable Ag Building],TaxableValuation[Dist],$C49:$E49,TaxableValuation[Tif_NonTIF],$A$4))</f>
        <v>27804680</v>
      </c>
      <c r="K49" s="8">
        <f>SUMPRODUCT(SUMIFS(TaxableValuation[Taxable Commercial],TaxableValuation[Dist],$C49:$E49,TaxableValuation[Tif_NonTIF],$A$4))</f>
        <v>162801630</v>
      </c>
      <c r="L49" s="8">
        <f>SUMPRODUCT(SUMIFS(TaxableValuation[Taxable Industrial],TaxableValuation[Dist],$C49:$E49,TaxableValuation[Tif_NonTIF],$A$4))</f>
        <v>117656977</v>
      </c>
      <c r="M49" s="8">
        <f>SUMPRODUCT(SUMIFS(TaxableValuation[Taxable Reserved],TaxableValuation[Dist],$C49:$E49,TaxableValuation[Tif_NonTIF],$A$4))</f>
        <v>0</v>
      </c>
      <c r="N49" s="8">
        <f>SUMPRODUCT(SUMIFS(TaxableValuation[Taxable Reserved2],TaxableValuation[Dist],$C49:$E49,TaxableValuation[Tif_NonTIF],$A$4))</f>
        <v>0</v>
      </c>
      <c r="O49" s="8">
        <f>SUMPRODUCT(SUMIFS(TaxableValuation[Taxable Railroads],TaxableValuation[Dist],$C49:$E49,TaxableValuation[Tif_NonTIF],$A$4))</f>
        <v>25818387</v>
      </c>
      <c r="P49" s="8">
        <f>SUMPRODUCT(SUMIFS(TaxableValuation[Taxable Utilities],TaxableValuation[Dist],$C49:$E49,TaxableValuation[Tif_NonTIF],$A$4))</f>
        <v>1006284</v>
      </c>
      <c r="Q49" s="8">
        <f>SUMPRODUCT(SUMIFS(TaxableValuation[Taxable Other],TaxableValuation[Dist],$C49:$E49,TaxableValuation[Tif_NonTIF],$A$4))</f>
        <v>0</v>
      </c>
      <c r="R49" s="8">
        <f>SUMPRODUCT(SUMIFS(TaxableValuation[Taxable Gross],TaxableValuation[Dist],$C49:$E49,TaxableValuation[Tif_NonTIF],$A$4))</f>
        <v>1078384728</v>
      </c>
      <c r="S49" s="8">
        <f>SUMPRODUCT(SUMIFS(TaxableValuation[Taxable Military Exempt],TaxableValuation[Dist],$C49:$E49,TaxableValuation[Tif_NonTIF],$A$4))</f>
        <v>1046380</v>
      </c>
      <c r="T49" s="8">
        <f>SUMPRODUCT(SUMIFS(TaxableValuation[Taxable Net],TaxableValuation[Dist],$C49:$E49,TaxableValuation[Tif_NonTIF],$A$4))</f>
        <v>1077338348</v>
      </c>
      <c r="U49" s="8">
        <f>SUMPRODUCT(SUMIFS(TaxableValuation[Taxable Gas &amp; Elec Utilities],TaxableValuation[Dist],$C49:$E49,TaxableValuation[Tif_NonTIF],$A$4))</f>
        <v>15991153</v>
      </c>
      <c r="V49" s="8">
        <f t="shared" si="0"/>
        <v>1093329501</v>
      </c>
    </row>
    <row r="50" spans="1:22" x14ac:dyDescent="0.25">
      <c r="A50">
        <f>'Assessed Non-TIF_Combined'!A50</f>
        <v>2024</v>
      </c>
      <c r="B50" t="str">
        <f>'Assessed Non-TIF_Combined'!B50</f>
        <v>07</v>
      </c>
      <c r="C50" t="str">
        <f>'Assessed Non-TIF_Combined'!C50</f>
        <v>1044</v>
      </c>
      <c r="D50" t="str">
        <f>'Assessed Non-TIF_Combined'!D50</f>
        <v/>
      </c>
      <c r="E50" t="str">
        <f>'Assessed Non-TIF_Combined'!E50</f>
        <v/>
      </c>
      <c r="F50" t="str">
        <f>'Assessed Non-TIF_Combined'!F50</f>
        <v>1044</v>
      </c>
      <c r="G50" t="str">
        <f>'Assessed Non-TIF_Combined'!G50</f>
        <v>Cedar Falls</v>
      </c>
      <c r="H50" s="8">
        <f>SUMPRODUCT(SUMIFS(TaxableValuation[Taxable Residential],TaxableValuation[Dist],$C50:$E50,TaxableValuation[Tif_NonTIF],$A$4))</f>
        <v>1713535841</v>
      </c>
      <c r="I50" s="8">
        <f>SUMPRODUCT(SUMIFS(TaxableValuation[Taxable Ag Land],TaxableValuation[Dist],$C50:$E50,TaxableValuation[Tif_NonTIF],$A$4))</f>
        <v>23722477</v>
      </c>
      <c r="J50" s="8">
        <f>SUMPRODUCT(SUMIFS(TaxableValuation[Taxable Ag Building],TaxableValuation[Dist],$C50:$E50,TaxableValuation[Tif_NonTIF],$A$4))</f>
        <v>1693585</v>
      </c>
      <c r="K50" s="8">
        <f>SUMPRODUCT(SUMIFS(TaxableValuation[Taxable Commercial],TaxableValuation[Dist],$C50:$E50,TaxableValuation[Tif_NonTIF],$A$4))</f>
        <v>426654933</v>
      </c>
      <c r="L50" s="8">
        <f>SUMPRODUCT(SUMIFS(TaxableValuation[Taxable Industrial],TaxableValuation[Dist],$C50:$E50,TaxableValuation[Tif_NonTIF],$A$4))</f>
        <v>15377811</v>
      </c>
      <c r="M50" s="8">
        <f>SUMPRODUCT(SUMIFS(TaxableValuation[Taxable Reserved],TaxableValuation[Dist],$C50:$E50,TaxableValuation[Tif_NonTIF],$A$4))</f>
        <v>0</v>
      </c>
      <c r="N50" s="8">
        <f>SUMPRODUCT(SUMIFS(TaxableValuation[Taxable Reserved2],TaxableValuation[Dist],$C50:$E50,TaxableValuation[Tif_NonTIF],$A$4))</f>
        <v>0</v>
      </c>
      <c r="O50" s="8">
        <f>SUMPRODUCT(SUMIFS(TaxableValuation[Taxable Railroads],TaxableValuation[Dist],$C50:$E50,TaxableValuation[Tif_NonTIF],$A$4))</f>
        <v>4693408</v>
      </c>
      <c r="P50" s="8">
        <f>SUMPRODUCT(SUMIFS(TaxableValuation[Taxable Utilities],TaxableValuation[Dist],$C50:$E50,TaxableValuation[Tif_NonTIF],$A$4))</f>
        <v>1183812</v>
      </c>
      <c r="Q50" s="8">
        <f>SUMPRODUCT(SUMIFS(TaxableValuation[Taxable Other],TaxableValuation[Dist],$C50:$E50,TaxableValuation[Tif_NonTIF],$A$4))</f>
        <v>0</v>
      </c>
      <c r="R50" s="8">
        <f>SUMPRODUCT(SUMIFS(TaxableValuation[Taxable Gross],TaxableValuation[Dist],$C50:$E50,TaxableValuation[Tif_NonTIF],$A$4))</f>
        <v>2186861867</v>
      </c>
      <c r="S50" s="8">
        <f>SUMPRODUCT(SUMIFS(TaxableValuation[Taxable Military Exempt],TaxableValuation[Dist],$C50:$E50,TaxableValuation[Tif_NonTIF],$A$4))</f>
        <v>2770592</v>
      </c>
      <c r="T50" s="8">
        <f>SUMPRODUCT(SUMIFS(TaxableValuation[Taxable Net],TaxableValuation[Dist],$C50:$E50,TaxableValuation[Tif_NonTIF],$A$4))</f>
        <v>2184091275</v>
      </c>
      <c r="U50" s="8">
        <f>SUMPRODUCT(SUMIFS(TaxableValuation[Taxable Gas &amp; Elec Utilities],TaxableValuation[Dist],$C50:$E50,TaxableValuation[Tif_NonTIF],$A$4))</f>
        <v>6941112</v>
      </c>
      <c r="V50" s="8">
        <f t="shared" si="0"/>
        <v>2191032387</v>
      </c>
    </row>
    <row r="51" spans="1:22" x14ac:dyDescent="0.25">
      <c r="A51">
        <f>'Assessed Non-TIF_Combined'!A51</f>
        <v>2024</v>
      </c>
      <c r="B51" t="str">
        <f>'Assessed Non-TIF_Combined'!B51</f>
        <v>10</v>
      </c>
      <c r="C51" t="str">
        <f>'Assessed Non-TIF_Combined'!C51</f>
        <v>1053</v>
      </c>
      <c r="D51" t="str">
        <f>'Assessed Non-TIF_Combined'!D51</f>
        <v/>
      </c>
      <c r="E51" t="str">
        <f>'Assessed Non-TIF_Combined'!E51</f>
        <v/>
      </c>
      <c r="F51" t="str">
        <f>'Assessed Non-TIF_Combined'!F51</f>
        <v>1053</v>
      </c>
      <c r="G51" t="str">
        <f>'Assessed Non-TIF_Combined'!G51</f>
        <v>Cedar Rapids</v>
      </c>
      <c r="H51" s="8">
        <f>SUMPRODUCT(SUMIFS(TaxableValuation[Taxable Residential],TaxableValuation[Dist],$C51:$E51,TaxableValuation[Tif_NonTIF],$A$4))</f>
        <v>4380029560</v>
      </c>
      <c r="I51" s="8">
        <f>SUMPRODUCT(SUMIFS(TaxableValuation[Taxable Ag Land],TaxableValuation[Dist],$C51:$E51,TaxableValuation[Tif_NonTIF],$A$4))</f>
        <v>45602970</v>
      </c>
      <c r="J51" s="8">
        <f>SUMPRODUCT(SUMIFS(TaxableValuation[Taxable Ag Building],TaxableValuation[Dist],$C51:$E51,TaxableValuation[Tif_NonTIF],$A$4))</f>
        <v>1985074</v>
      </c>
      <c r="K51" s="8">
        <f>SUMPRODUCT(SUMIFS(TaxableValuation[Taxable Commercial],TaxableValuation[Dist],$C51:$E51,TaxableValuation[Tif_NonTIF],$A$4))</f>
        <v>1334957200</v>
      </c>
      <c r="L51" s="8">
        <f>SUMPRODUCT(SUMIFS(TaxableValuation[Taxable Industrial],TaxableValuation[Dist],$C51:$E51,TaxableValuation[Tif_NonTIF],$A$4))</f>
        <v>103693062</v>
      </c>
      <c r="M51" s="8">
        <f>SUMPRODUCT(SUMIFS(TaxableValuation[Taxable Reserved],TaxableValuation[Dist],$C51:$E51,TaxableValuation[Tif_NonTIF],$A$4))</f>
        <v>0</v>
      </c>
      <c r="N51" s="8">
        <f>SUMPRODUCT(SUMIFS(TaxableValuation[Taxable Reserved2],TaxableValuation[Dist],$C51:$E51,TaxableValuation[Tif_NonTIF],$A$4))</f>
        <v>0</v>
      </c>
      <c r="O51" s="8">
        <f>SUMPRODUCT(SUMIFS(TaxableValuation[Taxable Railroads],TaxableValuation[Dist],$C51:$E51,TaxableValuation[Tif_NonTIF],$A$4))</f>
        <v>24523307</v>
      </c>
      <c r="P51" s="8">
        <f>SUMPRODUCT(SUMIFS(TaxableValuation[Taxable Utilities],TaxableValuation[Dist],$C51:$E51,TaxableValuation[Tif_NonTIF],$A$4))</f>
        <v>55640</v>
      </c>
      <c r="Q51" s="8">
        <f>SUMPRODUCT(SUMIFS(TaxableValuation[Taxable Other],TaxableValuation[Dist],$C51:$E51,TaxableValuation[Tif_NonTIF],$A$4))</f>
        <v>0</v>
      </c>
      <c r="R51" s="8">
        <f>SUMPRODUCT(SUMIFS(TaxableValuation[Taxable Gross],TaxableValuation[Dist],$C51:$E51,TaxableValuation[Tif_NonTIF],$A$4))</f>
        <v>5890846813</v>
      </c>
      <c r="S51" s="8">
        <f>SUMPRODUCT(SUMIFS(TaxableValuation[Taxable Military Exempt],TaxableValuation[Dist],$C51:$E51,TaxableValuation[Tif_NonTIF],$A$4))</f>
        <v>8172876</v>
      </c>
      <c r="T51" s="8">
        <f>SUMPRODUCT(SUMIFS(TaxableValuation[Taxable Net],TaxableValuation[Dist],$C51:$E51,TaxableValuation[Tif_NonTIF],$A$4))</f>
        <v>5882673937</v>
      </c>
      <c r="U51" s="8">
        <f>SUMPRODUCT(SUMIFS(TaxableValuation[Taxable Gas &amp; Elec Utilities],TaxableValuation[Dist],$C51:$E51,TaxableValuation[Tif_NonTIF],$A$4))</f>
        <v>185849284</v>
      </c>
      <c r="V51" s="8">
        <f t="shared" si="0"/>
        <v>6068523221</v>
      </c>
    </row>
    <row r="52" spans="1:22" x14ac:dyDescent="0.25">
      <c r="A52">
        <f>'Assessed Non-TIF_Combined'!A52</f>
        <v>2024</v>
      </c>
      <c r="B52" t="str">
        <f>'Assessed Non-TIF_Combined'!B52</f>
        <v>10</v>
      </c>
      <c r="C52" t="str">
        <f>'Assessed Non-TIF_Combined'!C52</f>
        <v>1062</v>
      </c>
      <c r="D52" t="str">
        <f>'Assessed Non-TIF_Combined'!D52</f>
        <v/>
      </c>
      <c r="E52" t="str">
        <f>'Assessed Non-TIF_Combined'!E52</f>
        <v/>
      </c>
      <c r="F52" t="str">
        <f>'Assessed Non-TIF_Combined'!F52</f>
        <v>1062</v>
      </c>
      <c r="G52" t="str">
        <f>'Assessed Non-TIF_Combined'!G52</f>
        <v>Center Point-Urbana</v>
      </c>
      <c r="H52" s="8">
        <f>SUMPRODUCT(SUMIFS(TaxableValuation[Taxable Residential],TaxableValuation[Dist],$C52:$E52,TaxableValuation[Tif_NonTIF],$A$4))</f>
        <v>250342119</v>
      </c>
      <c r="I52" s="8">
        <f>SUMPRODUCT(SUMIFS(TaxableValuation[Taxable Ag Land],TaxableValuation[Dist],$C52:$E52,TaxableValuation[Tif_NonTIF],$A$4))</f>
        <v>61420810</v>
      </c>
      <c r="J52" s="8">
        <f>SUMPRODUCT(SUMIFS(TaxableValuation[Taxable Ag Building],TaxableValuation[Dist],$C52:$E52,TaxableValuation[Tif_NonTIF],$A$4))</f>
        <v>2793466</v>
      </c>
      <c r="K52" s="8">
        <f>SUMPRODUCT(SUMIFS(TaxableValuation[Taxable Commercial],TaxableValuation[Dist],$C52:$E52,TaxableValuation[Tif_NonTIF],$A$4))</f>
        <v>38028099</v>
      </c>
      <c r="L52" s="8">
        <f>SUMPRODUCT(SUMIFS(TaxableValuation[Taxable Industrial],TaxableValuation[Dist],$C52:$E52,TaxableValuation[Tif_NonTIF],$A$4))</f>
        <v>1659876</v>
      </c>
      <c r="M52" s="8">
        <f>SUMPRODUCT(SUMIFS(TaxableValuation[Taxable Reserved],TaxableValuation[Dist],$C52:$E52,TaxableValuation[Tif_NonTIF],$A$4))</f>
        <v>0</v>
      </c>
      <c r="N52" s="8">
        <f>SUMPRODUCT(SUMIFS(TaxableValuation[Taxable Reserved2],TaxableValuation[Dist],$C52:$E52,TaxableValuation[Tif_NonTIF],$A$4))</f>
        <v>0</v>
      </c>
      <c r="O52" s="8">
        <f>SUMPRODUCT(SUMIFS(TaxableValuation[Taxable Railroads],TaxableValuation[Dist],$C52:$E52,TaxableValuation[Tif_NonTIF],$A$4))</f>
        <v>0</v>
      </c>
      <c r="P52" s="8">
        <f>SUMPRODUCT(SUMIFS(TaxableValuation[Taxable Utilities],TaxableValuation[Dist],$C52:$E52,TaxableValuation[Tif_NonTIF],$A$4))</f>
        <v>32982</v>
      </c>
      <c r="Q52" s="8">
        <f>SUMPRODUCT(SUMIFS(TaxableValuation[Taxable Other],TaxableValuation[Dist],$C52:$E52,TaxableValuation[Tif_NonTIF],$A$4))</f>
        <v>0</v>
      </c>
      <c r="R52" s="8">
        <f>SUMPRODUCT(SUMIFS(TaxableValuation[Taxable Gross],TaxableValuation[Dist],$C52:$E52,TaxableValuation[Tif_NonTIF],$A$4))</f>
        <v>354277352</v>
      </c>
      <c r="S52" s="8">
        <f>SUMPRODUCT(SUMIFS(TaxableValuation[Taxable Military Exempt],TaxableValuation[Dist],$C52:$E52,TaxableValuation[Tif_NonTIF],$A$4))</f>
        <v>555600</v>
      </c>
      <c r="T52" s="8">
        <f>SUMPRODUCT(SUMIFS(TaxableValuation[Taxable Net],TaxableValuation[Dist],$C52:$E52,TaxableValuation[Tif_NonTIF],$A$4))</f>
        <v>353721752</v>
      </c>
      <c r="U52" s="8">
        <f>SUMPRODUCT(SUMIFS(TaxableValuation[Taxable Gas &amp; Elec Utilities],TaxableValuation[Dist],$C52:$E52,TaxableValuation[Tif_NonTIF],$A$4))</f>
        <v>3191385</v>
      </c>
      <c r="V52" s="8">
        <f t="shared" si="0"/>
        <v>356913137</v>
      </c>
    </row>
    <row r="53" spans="1:22" x14ac:dyDescent="0.25">
      <c r="A53">
        <f>'Assessed Non-TIF_Combined'!A53</f>
        <v>2024</v>
      </c>
      <c r="B53" t="str">
        <f>'Assessed Non-TIF_Combined'!B53</f>
        <v>15</v>
      </c>
      <c r="C53" t="str">
        <f>'Assessed Non-TIF_Combined'!C53</f>
        <v>1071</v>
      </c>
      <c r="D53" t="str">
        <f>'Assessed Non-TIF_Combined'!D53</f>
        <v/>
      </c>
      <c r="E53" t="str">
        <f>'Assessed Non-TIF_Combined'!E53</f>
        <v/>
      </c>
      <c r="F53" t="str">
        <f>'Assessed Non-TIF_Combined'!F53</f>
        <v>1071</v>
      </c>
      <c r="G53" t="str">
        <f>'Assessed Non-TIF_Combined'!G53</f>
        <v>Centerville</v>
      </c>
      <c r="H53" s="8">
        <f>SUMPRODUCT(SUMIFS(TaxableValuation[Taxable Residential],TaxableValuation[Dist],$C53:$E53,TaxableValuation[Tif_NonTIF],$A$4))</f>
        <v>178696861</v>
      </c>
      <c r="I53" s="8">
        <f>SUMPRODUCT(SUMIFS(TaxableValuation[Taxable Ag Land],TaxableValuation[Dist],$C53:$E53,TaxableValuation[Tif_NonTIF],$A$4))</f>
        <v>47265879</v>
      </c>
      <c r="J53" s="8">
        <f>SUMPRODUCT(SUMIFS(TaxableValuation[Taxable Ag Building],TaxableValuation[Dist],$C53:$E53,TaxableValuation[Tif_NonTIF],$A$4))</f>
        <v>2888174</v>
      </c>
      <c r="K53" s="8">
        <f>SUMPRODUCT(SUMIFS(TaxableValuation[Taxable Commercial],TaxableValuation[Dist],$C53:$E53,TaxableValuation[Tif_NonTIF],$A$4))</f>
        <v>46713074</v>
      </c>
      <c r="L53" s="8">
        <f>SUMPRODUCT(SUMIFS(TaxableValuation[Taxable Industrial],TaxableValuation[Dist],$C53:$E53,TaxableValuation[Tif_NonTIF],$A$4))</f>
        <v>14993510</v>
      </c>
      <c r="M53" s="8">
        <f>SUMPRODUCT(SUMIFS(TaxableValuation[Taxable Reserved],TaxableValuation[Dist],$C53:$E53,TaxableValuation[Tif_NonTIF],$A$4))</f>
        <v>0</v>
      </c>
      <c r="N53" s="8">
        <f>SUMPRODUCT(SUMIFS(TaxableValuation[Taxable Reserved2],TaxableValuation[Dist],$C53:$E53,TaxableValuation[Tif_NonTIF],$A$4))</f>
        <v>0</v>
      </c>
      <c r="O53" s="8">
        <f>SUMPRODUCT(SUMIFS(TaxableValuation[Taxable Railroads],TaxableValuation[Dist],$C53:$E53,TaxableValuation[Tif_NonTIF],$A$4))</f>
        <v>2479267</v>
      </c>
      <c r="P53" s="8">
        <f>SUMPRODUCT(SUMIFS(TaxableValuation[Taxable Utilities],TaxableValuation[Dist],$C53:$E53,TaxableValuation[Tif_NonTIF],$A$4))</f>
        <v>3548389</v>
      </c>
      <c r="Q53" s="8">
        <f>SUMPRODUCT(SUMIFS(TaxableValuation[Taxable Other],TaxableValuation[Dist],$C53:$E53,TaxableValuation[Tif_NonTIF],$A$4))</f>
        <v>33366</v>
      </c>
      <c r="R53" s="8">
        <f>SUMPRODUCT(SUMIFS(TaxableValuation[Taxable Gross],TaxableValuation[Dist],$C53:$E53,TaxableValuation[Tif_NonTIF],$A$4))</f>
        <v>296618520</v>
      </c>
      <c r="S53" s="8">
        <f>SUMPRODUCT(SUMIFS(TaxableValuation[Taxable Military Exempt],TaxableValuation[Dist],$C53:$E53,TaxableValuation[Tif_NonTIF],$A$4))</f>
        <v>635236</v>
      </c>
      <c r="T53" s="8">
        <f>SUMPRODUCT(SUMIFS(TaxableValuation[Taxable Net],TaxableValuation[Dist],$C53:$E53,TaxableValuation[Tif_NonTIF],$A$4))</f>
        <v>295983284</v>
      </c>
      <c r="U53" s="8">
        <f>SUMPRODUCT(SUMIFS(TaxableValuation[Taxable Gas &amp; Elec Utilities],TaxableValuation[Dist],$C53:$E53,TaxableValuation[Tif_NonTIF],$A$4))</f>
        <v>16972881</v>
      </c>
      <c r="V53" s="8">
        <f t="shared" si="0"/>
        <v>312956165</v>
      </c>
    </row>
    <row r="54" spans="1:22" x14ac:dyDescent="0.25">
      <c r="A54">
        <f>'Assessed Non-TIF_Combined'!A54</f>
        <v>2024</v>
      </c>
      <c r="B54" t="str">
        <f>'Assessed Non-TIF_Combined'!B54</f>
        <v>10</v>
      </c>
      <c r="C54" t="str">
        <f>'Assessed Non-TIF_Combined'!C54</f>
        <v>1089</v>
      </c>
      <c r="D54" t="str">
        <f>'Assessed Non-TIF_Combined'!D54</f>
        <v/>
      </c>
      <c r="E54" t="str">
        <f>'Assessed Non-TIF_Combined'!E54</f>
        <v/>
      </c>
      <c r="F54" t="str">
        <f>'Assessed Non-TIF_Combined'!F54</f>
        <v>1089</v>
      </c>
      <c r="G54" t="str">
        <f>'Assessed Non-TIF_Combined'!G54</f>
        <v>Central City</v>
      </c>
      <c r="H54" s="8">
        <f>SUMPRODUCT(SUMIFS(TaxableValuation[Taxable Residential],TaxableValuation[Dist],$C54:$E54,TaxableValuation[Tif_NonTIF],$A$4))</f>
        <v>102981111</v>
      </c>
      <c r="I54" s="8">
        <f>SUMPRODUCT(SUMIFS(TaxableValuation[Taxable Ag Land],TaxableValuation[Dist],$C54:$E54,TaxableValuation[Tif_NonTIF],$A$4))</f>
        <v>46938941</v>
      </c>
      <c r="J54" s="8">
        <f>SUMPRODUCT(SUMIFS(TaxableValuation[Taxable Ag Building],TaxableValuation[Dist],$C54:$E54,TaxableValuation[Tif_NonTIF],$A$4))</f>
        <v>2225469</v>
      </c>
      <c r="K54" s="8">
        <f>SUMPRODUCT(SUMIFS(TaxableValuation[Taxable Commercial],TaxableValuation[Dist],$C54:$E54,TaxableValuation[Tif_NonTIF],$A$4))</f>
        <v>11858726</v>
      </c>
      <c r="L54" s="8">
        <f>SUMPRODUCT(SUMIFS(TaxableValuation[Taxable Industrial],TaxableValuation[Dist],$C54:$E54,TaxableValuation[Tif_NonTIF],$A$4))</f>
        <v>434181</v>
      </c>
      <c r="M54" s="8">
        <f>SUMPRODUCT(SUMIFS(TaxableValuation[Taxable Reserved],TaxableValuation[Dist],$C54:$E54,TaxableValuation[Tif_NonTIF],$A$4))</f>
        <v>0</v>
      </c>
      <c r="N54" s="8">
        <f>SUMPRODUCT(SUMIFS(TaxableValuation[Taxable Reserved2],TaxableValuation[Dist],$C54:$E54,TaxableValuation[Tif_NonTIF],$A$4))</f>
        <v>0</v>
      </c>
      <c r="O54" s="8">
        <f>SUMPRODUCT(SUMIFS(TaxableValuation[Taxable Railroads],TaxableValuation[Dist],$C54:$E54,TaxableValuation[Tif_NonTIF],$A$4))</f>
        <v>1634608</v>
      </c>
      <c r="P54" s="8">
        <f>SUMPRODUCT(SUMIFS(TaxableValuation[Taxable Utilities],TaxableValuation[Dist],$C54:$E54,TaxableValuation[Tif_NonTIF],$A$4))</f>
        <v>101567</v>
      </c>
      <c r="Q54" s="8">
        <f>SUMPRODUCT(SUMIFS(TaxableValuation[Taxable Other],TaxableValuation[Dist],$C54:$E54,TaxableValuation[Tif_NonTIF],$A$4))</f>
        <v>0</v>
      </c>
      <c r="R54" s="8">
        <f>SUMPRODUCT(SUMIFS(TaxableValuation[Taxable Gross],TaxableValuation[Dist],$C54:$E54,TaxableValuation[Tif_NonTIF],$A$4))</f>
        <v>166174603</v>
      </c>
      <c r="S54" s="8">
        <f>SUMPRODUCT(SUMIFS(TaxableValuation[Taxable Military Exempt],TaxableValuation[Dist],$C54:$E54,TaxableValuation[Tif_NonTIF],$A$4))</f>
        <v>238908</v>
      </c>
      <c r="T54" s="8">
        <f>SUMPRODUCT(SUMIFS(TaxableValuation[Taxable Net],TaxableValuation[Dist],$C54:$E54,TaxableValuation[Tif_NonTIF],$A$4))</f>
        <v>165935695</v>
      </c>
      <c r="U54" s="8">
        <f>SUMPRODUCT(SUMIFS(TaxableValuation[Taxable Gas &amp; Elec Utilities],TaxableValuation[Dist],$C54:$E54,TaxableValuation[Tif_NonTIF],$A$4))</f>
        <v>2183828</v>
      </c>
      <c r="V54" s="8">
        <f t="shared" si="0"/>
        <v>168119523</v>
      </c>
    </row>
    <row r="55" spans="1:22" x14ac:dyDescent="0.25">
      <c r="A55">
        <f>'Assessed Non-TIF_Combined'!A55</f>
        <v>2024</v>
      </c>
      <c r="B55" t="str">
        <f>'Assessed Non-TIF_Combined'!B55</f>
        <v>01</v>
      </c>
      <c r="C55" t="str">
        <f>'Assessed Non-TIF_Combined'!C55</f>
        <v>1080</v>
      </c>
      <c r="D55" t="str">
        <f>'Assessed Non-TIF_Combined'!D55</f>
        <v/>
      </c>
      <c r="E55" t="str">
        <f>'Assessed Non-TIF_Combined'!E55</f>
        <v/>
      </c>
      <c r="F55" t="str">
        <f>'Assessed Non-TIF_Combined'!F55</f>
        <v>1080</v>
      </c>
      <c r="G55" t="str">
        <f>'Assessed Non-TIF_Combined'!G55</f>
        <v>Central Clayton</v>
      </c>
      <c r="H55" s="8">
        <f>SUMPRODUCT(SUMIFS(TaxableValuation[Taxable Residential],TaxableValuation[Dist],$C55:$E55,TaxableValuation[Tif_NonTIF],$A$4))</f>
        <v>92870086</v>
      </c>
      <c r="I55" s="8">
        <f>SUMPRODUCT(SUMIFS(TaxableValuation[Taxable Ag Land],TaxableValuation[Dist],$C55:$E55,TaxableValuation[Tif_NonTIF],$A$4))</f>
        <v>86130991</v>
      </c>
      <c r="J55" s="8">
        <f>SUMPRODUCT(SUMIFS(TaxableValuation[Taxable Ag Building],TaxableValuation[Dist],$C55:$E55,TaxableValuation[Tif_NonTIF],$A$4))</f>
        <v>4046225</v>
      </c>
      <c r="K55" s="8">
        <f>SUMPRODUCT(SUMIFS(TaxableValuation[Taxable Commercial],TaxableValuation[Dist],$C55:$E55,TaxableValuation[Tif_NonTIF],$A$4))</f>
        <v>18301730</v>
      </c>
      <c r="L55" s="8">
        <f>SUMPRODUCT(SUMIFS(TaxableValuation[Taxable Industrial],TaxableValuation[Dist],$C55:$E55,TaxableValuation[Tif_NonTIF],$A$4))</f>
        <v>7344943</v>
      </c>
      <c r="M55" s="8">
        <f>SUMPRODUCT(SUMIFS(TaxableValuation[Taxable Reserved],TaxableValuation[Dist],$C55:$E55,TaxableValuation[Tif_NonTIF],$A$4))</f>
        <v>0</v>
      </c>
      <c r="N55" s="8">
        <f>SUMPRODUCT(SUMIFS(TaxableValuation[Taxable Reserved2],TaxableValuation[Dist],$C55:$E55,TaxableValuation[Tif_NonTIF],$A$4))</f>
        <v>0</v>
      </c>
      <c r="O55" s="8">
        <f>SUMPRODUCT(SUMIFS(TaxableValuation[Taxable Railroads],TaxableValuation[Dist],$C55:$E55,TaxableValuation[Tif_NonTIF],$A$4))</f>
        <v>0</v>
      </c>
      <c r="P55" s="8">
        <f>SUMPRODUCT(SUMIFS(TaxableValuation[Taxable Utilities],TaxableValuation[Dist],$C55:$E55,TaxableValuation[Tif_NonTIF],$A$4))</f>
        <v>3383652</v>
      </c>
      <c r="Q55" s="8">
        <f>SUMPRODUCT(SUMIFS(TaxableValuation[Taxable Other],TaxableValuation[Dist],$C55:$E55,TaxableValuation[Tif_NonTIF],$A$4))</f>
        <v>0</v>
      </c>
      <c r="R55" s="8">
        <f>SUMPRODUCT(SUMIFS(TaxableValuation[Taxable Gross],TaxableValuation[Dist],$C55:$E55,TaxableValuation[Tif_NonTIF],$A$4))</f>
        <v>212077627</v>
      </c>
      <c r="S55" s="8">
        <f>SUMPRODUCT(SUMIFS(TaxableValuation[Taxable Military Exempt],TaxableValuation[Dist],$C55:$E55,TaxableValuation[Tif_NonTIF],$A$4))</f>
        <v>335212</v>
      </c>
      <c r="T55" s="8">
        <f>SUMPRODUCT(SUMIFS(TaxableValuation[Taxable Net],TaxableValuation[Dist],$C55:$E55,TaxableValuation[Tif_NonTIF],$A$4))</f>
        <v>211742415</v>
      </c>
      <c r="U55" s="8">
        <f>SUMPRODUCT(SUMIFS(TaxableValuation[Taxable Gas &amp; Elec Utilities],TaxableValuation[Dist],$C55:$E55,TaxableValuation[Tif_NonTIF],$A$4))</f>
        <v>3287588</v>
      </c>
      <c r="V55" s="8">
        <f t="shared" si="0"/>
        <v>215030003</v>
      </c>
    </row>
    <row r="56" spans="1:22" x14ac:dyDescent="0.25">
      <c r="A56">
        <f>'Assessed Non-TIF_Combined'!A56</f>
        <v>2024</v>
      </c>
      <c r="B56" t="str">
        <f>'Assessed Non-TIF_Combined'!B56</f>
        <v>09</v>
      </c>
      <c r="C56" t="str">
        <f>'Assessed Non-TIF_Combined'!C56</f>
        <v>1082</v>
      </c>
      <c r="D56" t="str">
        <f>'Assessed Non-TIF_Combined'!D56</f>
        <v/>
      </c>
      <c r="E56" t="str">
        <f>'Assessed Non-TIF_Combined'!E56</f>
        <v/>
      </c>
      <c r="F56" t="str">
        <f>'Assessed Non-TIF_Combined'!F56</f>
        <v>1082</v>
      </c>
      <c r="G56" t="str">
        <f>'Assessed Non-TIF_Combined'!G56</f>
        <v>Central De Witt</v>
      </c>
      <c r="H56" s="8">
        <f>SUMPRODUCT(SUMIFS(TaxableValuation[Taxable Residential],TaxableValuation[Dist],$C56:$E56,TaxableValuation[Tif_NonTIF],$A$4))</f>
        <v>372936433</v>
      </c>
      <c r="I56" s="8">
        <f>SUMPRODUCT(SUMIFS(TaxableValuation[Taxable Ag Land],TaxableValuation[Dist],$C56:$E56,TaxableValuation[Tif_NonTIF],$A$4))</f>
        <v>139658114</v>
      </c>
      <c r="J56" s="8">
        <f>SUMPRODUCT(SUMIFS(TaxableValuation[Taxable Ag Building],TaxableValuation[Dist],$C56:$E56,TaxableValuation[Tif_NonTIF],$A$4))</f>
        <v>8579182</v>
      </c>
      <c r="K56" s="8">
        <f>SUMPRODUCT(SUMIFS(TaxableValuation[Taxable Commercial],TaxableValuation[Dist],$C56:$E56,TaxableValuation[Tif_NonTIF],$A$4))</f>
        <v>59805379</v>
      </c>
      <c r="L56" s="8">
        <f>SUMPRODUCT(SUMIFS(TaxableValuation[Taxable Industrial],TaxableValuation[Dist],$C56:$E56,TaxableValuation[Tif_NonTIF],$A$4))</f>
        <v>31855743</v>
      </c>
      <c r="M56" s="8">
        <f>SUMPRODUCT(SUMIFS(TaxableValuation[Taxable Reserved],TaxableValuation[Dist],$C56:$E56,TaxableValuation[Tif_NonTIF],$A$4))</f>
        <v>0</v>
      </c>
      <c r="N56" s="8">
        <f>SUMPRODUCT(SUMIFS(TaxableValuation[Taxable Reserved2],TaxableValuation[Dist],$C56:$E56,TaxableValuation[Tif_NonTIF],$A$4))</f>
        <v>0</v>
      </c>
      <c r="O56" s="8">
        <f>SUMPRODUCT(SUMIFS(TaxableValuation[Taxable Railroads],TaxableValuation[Dist],$C56:$E56,TaxableValuation[Tif_NonTIF],$A$4))</f>
        <v>19818458</v>
      </c>
      <c r="P56" s="8">
        <f>SUMPRODUCT(SUMIFS(TaxableValuation[Taxable Utilities],TaxableValuation[Dist],$C56:$E56,TaxableValuation[Tif_NonTIF],$A$4))</f>
        <v>19162796</v>
      </c>
      <c r="Q56" s="8">
        <f>SUMPRODUCT(SUMIFS(TaxableValuation[Taxable Other],TaxableValuation[Dist],$C56:$E56,TaxableValuation[Tif_NonTIF],$A$4))</f>
        <v>0</v>
      </c>
      <c r="R56" s="8">
        <f>SUMPRODUCT(SUMIFS(TaxableValuation[Taxable Gross],TaxableValuation[Dist],$C56:$E56,TaxableValuation[Tif_NonTIF],$A$4))</f>
        <v>651816105</v>
      </c>
      <c r="S56" s="8">
        <f>SUMPRODUCT(SUMIFS(TaxableValuation[Taxable Military Exempt],TaxableValuation[Dist],$C56:$E56,TaxableValuation[Tif_NonTIF],$A$4))</f>
        <v>722280</v>
      </c>
      <c r="T56" s="8">
        <f>SUMPRODUCT(SUMIFS(TaxableValuation[Taxable Net],TaxableValuation[Dist],$C56:$E56,TaxableValuation[Tif_NonTIF],$A$4))</f>
        <v>651093825</v>
      </c>
      <c r="U56" s="8">
        <f>SUMPRODUCT(SUMIFS(TaxableValuation[Taxable Gas &amp; Elec Utilities],TaxableValuation[Dist],$C56:$E56,TaxableValuation[Tif_NonTIF],$A$4))</f>
        <v>9886100</v>
      </c>
      <c r="V56" s="8">
        <f t="shared" si="0"/>
        <v>660979925</v>
      </c>
    </row>
    <row r="57" spans="1:22" x14ac:dyDescent="0.25">
      <c r="A57">
        <f>'Assessed Non-TIF_Combined'!A57</f>
        <v>2024</v>
      </c>
      <c r="B57" t="str">
        <f>'Assessed Non-TIF_Combined'!B57</f>
        <v>13</v>
      </c>
      <c r="C57" t="str">
        <f>'Assessed Non-TIF_Combined'!C57</f>
        <v>1093</v>
      </c>
      <c r="D57" t="str">
        <f>'Assessed Non-TIF_Combined'!D57</f>
        <v/>
      </c>
      <c r="E57" t="str">
        <f>'Assessed Non-TIF_Combined'!E57</f>
        <v/>
      </c>
      <c r="F57" t="str">
        <f>'Assessed Non-TIF_Combined'!F57</f>
        <v>1093</v>
      </c>
      <c r="G57" t="str">
        <f>'Assessed Non-TIF_Combined'!G57</f>
        <v>Central Decatur</v>
      </c>
      <c r="H57" s="8">
        <f>SUMPRODUCT(SUMIFS(TaxableValuation[Taxable Residential],TaxableValuation[Dist],$C57:$E57,TaxableValuation[Tif_NonTIF],$A$4))</f>
        <v>70093482</v>
      </c>
      <c r="I57" s="8">
        <f>SUMPRODUCT(SUMIFS(TaxableValuation[Taxable Ag Land],TaxableValuation[Dist],$C57:$E57,TaxableValuation[Tif_NonTIF],$A$4))</f>
        <v>69752520</v>
      </c>
      <c r="J57" s="8">
        <f>SUMPRODUCT(SUMIFS(TaxableValuation[Taxable Ag Building],TaxableValuation[Dist],$C57:$E57,TaxableValuation[Tif_NonTIF],$A$4))</f>
        <v>6737617</v>
      </c>
      <c r="K57" s="8">
        <f>SUMPRODUCT(SUMIFS(TaxableValuation[Taxable Commercial],TaxableValuation[Dist],$C57:$E57,TaxableValuation[Tif_NonTIF],$A$4))</f>
        <v>9290185</v>
      </c>
      <c r="L57" s="8">
        <f>SUMPRODUCT(SUMIFS(TaxableValuation[Taxable Industrial],TaxableValuation[Dist],$C57:$E57,TaxableValuation[Tif_NonTIF],$A$4))</f>
        <v>1321409</v>
      </c>
      <c r="M57" s="8">
        <f>SUMPRODUCT(SUMIFS(TaxableValuation[Taxable Reserved],TaxableValuation[Dist],$C57:$E57,TaxableValuation[Tif_NonTIF],$A$4))</f>
        <v>0</v>
      </c>
      <c r="N57" s="8">
        <f>SUMPRODUCT(SUMIFS(TaxableValuation[Taxable Reserved2],TaxableValuation[Dist],$C57:$E57,TaxableValuation[Tif_NonTIF],$A$4))</f>
        <v>0</v>
      </c>
      <c r="O57" s="8">
        <f>SUMPRODUCT(SUMIFS(TaxableValuation[Taxable Railroads],TaxableValuation[Dist],$C57:$E57,TaxableValuation[Tif_NonTIF],$A$4))</f>
        <v>0</v>
      </c>
      <c r="P57" s="8">
        <f>SUMPRODUCT(SUMIFS(TaxableValuation[Taxable Utilities],TaxableValuation[Dist],$C57:$E57,TaxableValuation[Tif_NonTIF],$A$4))</f>
        <v>5924485</v>
      </c>
      <c r="Q57" s="8">
        <f>SUMPRODUCT(SUMIFS(TaxableValuation[Taxable Other],TaxableValuation[Dist],$C57:$E57,TaxableValuation[Tif_NonTIF],$A$4))</f>
        <v>0</v>
      </c>
      <c r="R57" s="8">
        <f>SUMPRODUCT(SUMIFS(TaxableValuation[Taxable Gross],TaxableValuation[Dist],$C57:$E57,TaxableValuation[Tif_NonTIF],$A$4))</f>
        <v>163119698</v>
      </c>
      <c r="S57" s="8">
        <f>SUMPRODUCT(SUMIFS(TaxableValuation[Taxable Military Exempt],TaxableValuation[Dist],$C57:$E57,TaxableValuation[Tif_NonTIF],$A$4))</f>
        <v>338916</v>
      </c>
      <c r="T57" s="8">
        <f>SUMPRODUCT(SUMIFS(TaxableValuation[Taxable Net],TaxableValuation[Dist],$C57:$E57,TaxableValuation[Tif_NonTIF],$A$4))</f>
        <v>162780782</v>
      </c>
      <c r="U57" s="8">
        <f>SUMPRODUCT(SUMIFS(TaxableValuation[Taxable Gas &amp; Elec Utilities],TaxableValuation[Dist],$C57:$E57,TaxableValuation[Tif_NonTIF],$A$4))</f>
        <v>4735527</v>
      </c>
      <c r="V57" s="8">
        <f t="shared" si="0"/>
        <v>167516309</v>
      </c>
    </row>
    <row r="58" spans="1:22" x14ac:dyDescent="0.25">
      <c r="A58">
        <f>'Assessed Non-TIF_Combined'!A58</f>
        <v>2024</v>
      </c>
      <c r="B58" t="str">
        <f>'Assessed Non-TIF_Combined'!B58</f>
        <v>15</v>
      </c>
      <c r="C58" t="str">
        <f>'Assessed Non-TIF_Combined'!C58</f>
        <v>1079</v>
      </c>
      <c r="D58" t="str">
        <f>'Assessed Non-TIF_Combined'!D58</f>
        <v/>
      </c>
      <c r="E58" t="str">
        <f>'Assessed Non-TIF_Combined'!E58</f>
        <v/>
      </c>
      <c r="F58" t="str">
        <f>'Assessed Non-TIF_Combined'!F58</f>
        <v>1079</v>
      </c>
      <c r="G58" t="str">
        <f>'Assessed Non-TIF_Combined'!G58</f>
        <v>Central Lee</v>
      </c>
      <c r="H58" s="8">
        <f>SUMPRODUCT(SUMIFS(TaxableValuation[Taxable Residential],TaxableValuation[Dist],$C58:$E58,TaxableValuation[Tif_NonTIF],$A$4))</f>
        <v>142219065</v>
      </c>
      <c r="I58" s="8">
        <f>SUMPRODUCT(SUMIFS(TaxableValuation[Taxable Ag Land],TaxableValuation[Dist],$C58:$E58,TaxableValuation[Tif_NonTIF],$A$4))</f>
        <v>99966721</v>
      </c>
      <c r="J58" s="8">
        <f>SUMPRODUCT(SUMIFS(TaxableValuation[Taxable Ag Building],TaxableValuation[Dist],$C58:$E58,TaxableValuation[Tif_NonTIF],$A$4))</f>
        <v>3611294</v>
      </c>
      <c r="K58" s="8">
        <f>SUMPRODUCT(SUMIFS(TaxableValuation[Taxable Commercial],TaxableValuation[Dist],$C58:$E58,TaxableValuation[Tif_NonTIF],$A$4))</f>
        <v>14473369</v>
      </c>
      <c r="L58" s="8">
        <f>SUMPRODUCT(SUMIFS(TaxableValuation[Taxable Industrial],TaxableValuation[Dist],$C58:$E58,TaxableValuation[Tif_NonTIF],$A$4))</f>
        <v>26002807</v>
      </c>
      <c r="M58" s="8">
        <f>SUMPRODUCT(SUMIFS(TaxableValuation[Taxable Reserved],TaxableValuation[Dist],$C58:$E58,TaxableValuation[Tif_NonTIF],$A$4))</f>
        <v>0</v>
      </c>
      <c r="N58" s="8">
        <f>SUMPRODUCT(SUMIFS(TaxableValuation[Taxable Reserved2],TaxableValuation[Dist],$C58:$E58,TaxableValuation[Tif_NonTIF],$A$4))</f>
        <v>0</v>
      </c>
      <c r="O58" s="8">
        <f>SUMPRODUCT(SUMIFS(TaxableValuation[Taxable Railroads],TaxableValuation[Dist],$C58:$E58,TaxableValuation[Tif_NonTIF],$A$4))</f>
        <v>21090347</v>
      </c>
      <c r="P58" s="8">
        <f>SUMPRODUCT(SUMIFS(TaxableValuation[Taxable Utilities],TaxableValuation[Dist],$C58:$E58,TaxableValuation[Tif_NonTIF],$A$4))</f>
        <v>81488442</v>
      </c>
      <c r="Q58" s="8">
        <f>SUMPRODUCT(SUMIFS(TaxableValuation[Taxable Other],TaxableValuation[Dist],$C58:$E58,TaxableValuation[Tif_NonTIF],$A$4))</f>
        <v>0</v>
      </c>
      <c r="R58" s="8">
        <f>SUMPRODUCT(SUMIFS(TaxableValuation[Taxable Gross],TaxableValuation[Dist],$C58:$E58,TaxableValuation[Tif_NonTIF],$A$4))</f>
        <v>388852045</v>
      </c>
      <c r="S58" s="8">
        <f>SUMPRODUCT(SUMIFS(TaxableValuation[Taxable Military Exempt],TaxableValuation[Dist],$C58:$E58,TaxableValuation[Tif_NonTIF],$A$4))</f>
        <v>509300</v>
      </c>
      <c r="T58" s="8">
        <f>SUMPRODUCT(SUMIFS(TaxableValuation[Taxable Net],TaxableValuation[Dist],$C58:$E58,TaxableValuation[Tif_NonTIF],$A$4))</f>
        <v>388342745</v>
      </c>
      <c r="U58" s="8">
        <f>SUMPRODUCT(SUMIFS(TaxableValuation[Taxable Gas &amp; Elec Utilities],TaxableValuation[Dist],$C58:$E58,TaxableValuation[Tif_NonTIF],$A$4))</f>
        <v>8125553</v>
      </c>
      <c r="V58" s="8">
        <f t="shared" si="0"/>
        <v>396468298</v>
      </c>
    </row>
    <row r="59" spans="1:22" x14ac:dyDescent="0.25">
      <c r="A59">
        <f>'Assessed Non-TIF_Combined'!A59</f>
        <v>2024</v>
      </c>
      <c r="B59" t="str">
        <f>'Assessed Non-TIF_Combined'!B59</f>
        <v>12</v>
      </c>
      <c r="C59" t="str">
        <f>'Assessed Non-TIF_Combined'!C59</f>
        <v>1095</v>
      </c>
      <c r="D59" t="str">
        <f>'Assessed Non-TIF_Combined'!D59</f>
        <v/>
      </c>
      <c r="E59" t="str">
        <f>'Assessed Non-TIF_Combined'!E59</f>
        <v/>
      </c>
      <c r="F59" t="str">
        <f>'Assessed Non-TIF_Combined'!F59</f>
        <v>1095</v>
      </c>
      <c r="G59" t="str">
        <f>'Assessed Non-TIF_Combined'!G59</f>
        <v>Central Lyon</v>
      </c>
      <c r="H59" s="8">
        <f>SUMPRODUCT(SUMIFS(TaxableValuation[Taxable Residential],TaxableValuation[Dist],$C59:$E59,TaxableValuation[Tif_NonTIF],$A$4))</f>
        <v>142469718</v>
      </c>
      <c r="I59" s="8">
        <f>SUMPRODUCT(SUMIFS(TaxableValuation[Taxable Ag Land],TaxableValuation[Dist],$C59:$E59,TaxableValuation[Tif_NonTIF],$A$4))</f>
        <v>129103632</v>
      </c>
      <c r="J59" s="8">
        <f>SUMPRODUCT(SUMIFS(TaxableValuation[Taxable Ag Building],TaxableValuation[Dist],$C59:$E59,TaxableValuation[Tif_NonTIF],$A$4))</f>
        <v>12760915</v>
      </c>
      <c r="K59" s="8">
        <f>SUMPRODUCT(SUMIFS(TaxableValuation[Taxable Commercial],TaxableValuation[Dist],$C59:$E59,TaxableValuation[Tif_NonTIF],$A$4))</f>
        <v>28504664</v>
      </c>
      <c r="L59" s="8">
        <f>SUMPRODUCT(SUMIFS(TaxableValuation[Taxable Industrial],TaxableValuation[Dist],$C59:$E59,TaxableValuation[Tif_NonTIF],$A$4))</f>
        <v>2907137</v>
      </c>
      <c r="M59" s="8">
        <f>SUMPRODUCT(SUMIFS(TaxableValuation[Taxable Reserved],TaxableValuation[Dist],$C59:$E59,TaxableValuation[Tif_NonTIF],$A$4))</f>
        <v>0</v>
      </c>
      <c r="N59" s="8">
        <f>SUMPRODUCT(SUMIFS(TaxableValuation[Taxable Reserved2],TaxableValuation[Dist],$C59:$E59,TaxableValuation[Tif_NonTIF],$A$4))</f>
        <v>0</v>
      </c>
      <c r="O59" s="8">
        <f>SUMPRODUCT(SUMIFS(TaxableValuation[Taxable Railroads],TaxableValuation[Dist],$C59:$E59,TaxableValuation[Tif_NonTIF],$A$4))</f>
        <v>4046114</v>
      </c>
      <c r="P59" s="8">
        <f>SUMPRODUCT(SUMIFS(TaxableValuation[Taxable Utilities],TaxableValuation[Dist],$C59:$E59,TaxableValuation[Tif_NonTIF],$A$4))</f>
        <v>13589399</v>
      </c>
      <c r="Q59" s="8">
        <f>SUMPRODUCT(SUMIFS(TaxableValuation[Taxable Other],TaxableValuation[Dist],$C59:$E59,TaxableValuation[Tif_NonTIF],$A$4))</f>
        <v>0</v>
      </c>
      <c r="R59" s="8">
        <f>SUMPRODUCT(SUMIFS(TaxableValuation[Taxable Gross],TaxableValuation[Dist],$C59:$E59,TaxableValuation[Tif_NonTIF],$A$4))</f>
        <v>333381579</v>
      </c>
      <c r="S59" s="8">
        <f>SUMPRODUCT(SUMIFS(TaxableValuation[Taxable Military Exempt],TaxableValuation[Dist],$C59:$E59,TaxableValuation[Tif_NonTIF],$A$4))</f>
        <v>261132</v>
      </c>
      <c r="T59" s="8">
        <f>SUMPRODUCT(SUMIFS(TaxableValuation[Taxable Net],TaxableValuation[Dist],$C59:$E59,TaxableValuation[Tif_NonTIF],$A$4))</f>
        <v>333120447</v>
      </c>
      <c r="U59" s="8">
        <f>SUMPRODUCT(SUMIFS(TaxableValuation[Taxable Gas &amp; Elec Utilities],TaxableValuation[Dist],$C59:$E59,TaxableValuation[Tif_NonTIF],$A$4))</f>
        <v>1181350</v>
      </c>
      <c r="V59" s="8">
        <f t="shared" si="0"/>
        <v>334301797</v>
      </c>
    </row>
    <row r="60" spans="1:22" x14ac:dyDescent="0.25">
      <c r="A60">
        <f>'Assessed Non-TIF_Combined'!A60</f>
        <v>2024</v>
      </c>
      <c r="B60" t="str">
        <f>'Assessed Non-TIF_Combined'!B60</f>
        <v>07</v>
      </c>
      <c r="C60" t="str">
        <f>'Assessed Non-TIF_Combined'!C60</f>
        <v>4772</v>
      </c>
      <c r="D60" t="str">
        <f>'Assessed Non-TIF_Combined'!D60</f>
        <v/>
      </c>
      <c r="E60" t="str">
        <f>'Assessed Non-TIF_Combined'!E60</f>
        <v/>
      </c>
      <c r="F60" t="str">
        <f>'Assessed Non-TIF_Combined'!F60</f>
        <v>4772</v>
      </c>
      <c r="G60" t="str">
        <f>'Assessed Non-TIF_Combined'!G60</f>
        <v>Central Springs</v>
      </c>
      <c r="H60" s="8">
        <f>SUMPRODUCT(SUMIFS(TaxableValuation[Taxable Residential],TaxableValuation[Dist],$C60:$E60,TaxableValuation[Tif_NonTIF],$A$4))</f>
        <v>145292976</v>
      </c>
      <c r="I60" s="8">
        <f>SUMPRODUCT(SUMIFS(TaxableValuation[Taxable Ag Land],TaxableValuation[Dist],$C60:$E60,TaxableValuation[Tif_NonTIF],$A$4))</f>
        <v>146155614</v>
      </c>
      <c r="J60" s="8">
        <f>SUMPRODUCT(SUMIFS(TaxableValuation[Taxable Ag Building],TaxableValuation[Dist],$C60:$E60,TaxableValuation[Tif_NonTIF],$A$4))</f>
        <v>6052218</v>
      </c>
      <c r="K60" s="8">
        <f>SUMPRODUCT(SUMIFS(TaxableValuation[Taxable Commercial],TaxableValuation[Dist],$C60:$E60,TaxableValuation[Tif_NonTIF],$A$4))</f>
        <v>19738347</v>
      </c>
      <c r="L60" s="8">
        <f>SUMPRODUCT(SUMIFS(TaxableValuation[Taxable Industrial],TaxableValuation[Dist],$C60:$E60,TaxableValuation[Tif_NonTIF],$A$4))</f>
        <v>31284419</v>
      </c>
      <c r="M60" s="8">
        <f>SUMPRODUCT(SUMIFS(TaxableValuation[Taxable Reserved],TaxableValuation[Dist],$C60:$E60,TaxableValuation[Tif_NonTIF],$A$4))</f>
        <v>0</v>
      </c>
      <c r="N60" s="8">
        <f>SUMPRODUCT(SUMIFS(TaxableValuation[Taxable Reserved2],TaxableValuation[Dist],$C60:$E60,TaxableValuation[Tif_NonTIF],$A$4))</f>
        <v>0</v>
      </c>
      <c r="O60" s="8">
        <f>SUMPRODUCT(SUMIFS(TaxableValuation[Taxable Railroads],TaxableValuation[Dist],$C60:$E60,TaxableValuation[Tif_NonTIF],$A$4))</f>
        <v>26224163</v>
      </c>
      <c r="P60" s="8">
        <f>SUMPRODUCT(SUMIFS(TaxableValuation[Taxable Utilities],TaxableValuation[Dist],$C60:$E60,TaxableValuation[Tif_NonTIF],$A$4))</f>
        <v>1771121</v>
      </c>
      <c r="Q60" s="8">
        <f>SUMPRODUCT(SUMIFS(TaxableValuation[Taxable Other],TaxableValuation[Dist],$C60:$E60,TaxableValuation[Tif_NonTIF],$A$4))</f>
        <v>0</v>
      </c>
      <c r="R60" s="8">
        <f>SUMPRODUCT(SUMIFS(TaxableValuation[Taxable Gross],TaxableValuation[Dist],$C60:$E60,TaxableValuation[Tif_NonTIF],$A$4))</f>
        <v>376518858</v>
      </c>
      <c r="S60" s="8">
        <f>SUMPRODUCT(SUMIFS(TaxableValuation[Taxable Military Exempt],TaxableValuation[Dist],$C60:$E60,TaxableValuation[Tif_NonTIF],$A$4))</f>
        <v>492632</v>
      </c>
      <c r="T60" s="8">
        <f>SUMPRODUCT(SUMIFS(TaxableValuation[Taxable Net],TaxableValuation[Dist],$C60:$E60,TaxableValuation[Tif_NonTIF],$A$4))</f>
        <v>376026226</v>
      </c>
      <c r="U60" s="8">
        <f>SUMPRODUCT(SUMIFS(TaxableValuation[Taxable Gas &amp; Elec Utilities],TaxableValuation[Dist],$C60:$E60,TaxableValuation[Tif_NonTIF],$A$4))</f>
        <v>34358228</v>
      </c>
      <c r="V60" s="8">
        <f t="shared" si="0"/>
        <v>410384454</v>
      </c>
    </row>
    <row r="61" spans="1:22" x14ac:dyDescent="0.25">
      <c r="A61">
        <f>'Assessed Non-TIF_Combined'!A61</f>
        <v>2024</v>
      </c>
      <c r="B61" t="str">
        <f>'Assessed Non-TIF_Combined'!B61</f>
        <v>15</v>
      </c>
      <c r="C61" t="str">
        <f>'Assessed Non-TIF_Combined'!C61</f>
        <v>1107</v>
      </c>
      <c r="D61" t="str">
        <f>'Assessed Non-TIF_Combined'!D61</f>
        <v/>
      </c>
      <c r="E61" t="str">
        <f>'Assessed Non-TIF_Combined'!E61</f>
        <v/>
      </c>
      <c r="F61" t="str">
        <f>'Assessed Non-TIF_Combined'!F61</f>
        <v>1107</v>
      </c>
      <c r="G61" t="str">
        <f>'Assessed Non-TIF_Combined'!G61</f>
        <v>Chariton</v>
      </c>
      <c r="H61" s="8">
        <f>SUMPRODUCT(SUMIFS(TaxableValuation[Taxable Residential],TaxableValuation[Dist],$C61:$E61,TaxableValuation[Tif_NonTIF],$A$4))</f>
        <v>194072472</v>
      </c>
      <c r="I61" s="8">
        <f>SUMPRODUCT(SUMIFS(TaxableValuation[Taxable Ag Land],TaxableValuation[Dist],$C61:$E61,TaxableValuation[Tif_NonTIF],$A$4))</f>
        <v>84371579</v>
      </c>
      <c r="J61" s="8">
        <f>SUMPRODUCT(SUMIFS(TaxableValuation[Taxable Ag Building],TaxableValuation[Dist],$C61:$E61,TaxableValuation[Tif_NonTIF],$A$4))</f>
        <v>4294129</v>
      </c>
      <c r="K61" s="8">
        <f>SUMPRODUCT(SUMIFS(TaxableValuation[Taxable Commercial],TaxableValuation[Dist],$C61:$E61,TaxableValuation[Tif_NonTIF],$A$4))</f>
        <v>38777607</v>
      </c>
      <c r="L61" s="8">
        <f>SUMPRODUCT(SUMIFS(TaxableValuation[Taxable Industrial],TaxableValuation[Dist],$C61:$E61,TaxableValuation[Tif_NonTIF],$A$4))</f>
        <v>2204318</v>
      </c>
      <c r="M61" s="8">
        <f>SUMPRODUCT(SUMIFS(TaxableValuation[Taxable Reserved],TaxableValuation[Dist],$C61:$E61,TaxableValuation[Tif_NonTIF],$A$4))</f>
        <v>0</v>
      </c>
      <c r="N61" s="8">
        <f>SUMPRODUCT(SUMIFS(TaxableValuation[Taxable Reserved2],TaxableValuation[Dist],$C61:$E61,TaxableValuation[Tif_NonTIF],$A$4))</f>
        <v>0</v>
      </c>
      <c r="O61" s="8">
        <f>SUMPRODUCT(SUMIFS(TaxableValuation[Taxable Railroads],TaxableValuation[Dist],$C61:$E61,TaxableValuation[Tif_NonTIF],$A$4))</f>
        <v>49289616</v>
      </c>
      <c r="P61" s="8">
        <f>SUMPRODUCT(SUMIFS(TaxableValuation[Taxable Utilities],TaxableValuation[Dist],$C61:$E61,TaxableValuation[Tif_NonTIF],$A$4))</f>
        <v>0</v>
      </c>
      <c r="Q61" s="8">
        <f>SUMPRODUCT(SUMIFS(TaxableValuation[Taxable Other],TaxableValuation[Dist],$C61:$E61,TaxableValuation[Tif_NonTIF],$A$4))</f>
        <v>9686</v>
      </c>
      <c r="R61" s="8">
        <f>SUMPRODUCT(SUMIFS(TaxableValuation[Taxable Gross],TaxableValuation[Dist],$C61:$E61,TaxableValuation[Tif_NonTIF],$A$4))</f>
        <v>373019407</v>
      </c>
      <c r="S61" s="8">
        <f>SUMPRODUCT(SUMIFS(TaxableValuation[Taxable Military Exempt],TaxableValuation[Dist],$C61:$E61,TaxableValuation[Tif_NonTIF],$A$4))</f>
        <v>729344</v>
      </c>
      <c r="T61" s="8">
        <f>SUMPRODUCT(SUMIFS(TaxableValuation[Taxable Net],TaxableValuation[Dist],$C61:$E61,TaxableValuation[Tif_NonTIF],$A$4))</f>
        <v>372290063</v>
      </c>
      <c r="U61" s="8">
        <f>SUMPRODUCT(SUMIFS(TaxableValuation[Taxable Gas &amp; Elec Utilities],TaxableValuation[Dist],$C61:$E61,TaxableValuation[Tif_NonTIF],$A$4))</f>
        <v>10705630</v>
      </c>
      <c r="V61" s="8">
        <f t="shared" si="0"/>
        <v>382995693</v>
      </c>
    </row>
    <row r="62" spans="1:22" x14ac:dyDescent="0.25">
      <c r="A62">
        <f>'Assessed Non-TIF_Combined'!A62</f>
        <v>2024</v>
      </c>
      <c r="B62" t="str">
        <f>'Assessed Non-TIF_Combined'!B62</f>
        <v>07</v>
      </c>
      <c r="C62" t="str">
        <f>'Assessed Non-TIF_Combined'!C62</f>
        <v>1116</v>
      </c>
      <c r="D62" t="str">
        <f>'Assessed Non-TIF_Combined'!D62</f>
        <v/>
      </c>
      <c r="E62" t="str">
        <f>'Assessed Non-TIF_Combined'!E62</f>
        <v/>
      </c>
      <c r="F62" t="str">
        <f>'Assessed Non-TIF_Combined'!F62</f>
        <v>1116</v>
      </c>
      <c r="G62" t="str">
        <f>'Assessed Non-TIF_Combined'!G62</f>
        <v>Charles City</v>
      </c>
      <c r="H62" s="8">
        <f>SUMPRODUCT(SUMIFS(TaxableValuation[Taxable Residential],TaxableValuation[Dist],$C62:$E62,TaxableValuation[Tif_NonTIF],$A$4))</f>
        <v>280123261</v>
      </c>
      <c r="I62" s="8">
        <f>SUMPRODUCT(SUMIFS(TaxableValuation[Taxable Ag Land],TaxableValuation[Dist],$C62:$E62,TaxableValuation[Tif_NonTIF],$A$4))</f>
        <v>147890496</v>
      </c>
      <c r="J62" s="8">
        <f>SUMPRODUCT(SUMIFS(TaxableValuation[Taxable Ag Building],TaxableValuation[Dist],$C62:$E62,TaxableValuation[Tif_NonTIF],$A$4))</f>
        <v>10527283</v>
      </c>
      <c r="K62" s="8">
        <f>SUMPRODUCT(SUMIFS(TaxableValuation[Taxable Commercial],TaxableValuation[Dist],$C62:$E62,TaxableValuation[Tif_NonTIF],$A$4))</f>
        <v>55876010</v>
      </c>
      <c r="L62" s="8">
        <f>SUMPRODUCT(SUMIFS(TaxableValuation[Taxable Industrial],TaxableValuation[Dist],$C62:$E62,TaxableValuation[Tif_NonTIF],$A$4))</f>
        <v>69500386</v>
      </c>
      <c r="M62" s="8">
        <f>SUMPRODUCT(SUMIFS(TaxableValuation[Taxable Reserved],TaxableValuation[Dist],$C62:$E62,TaxableValuation[Tif_NonTIF],$A$4))</f>
        <v>0</v>
      </c>
      <c r="N62" s="8">
        <f>SUMPRODUCT(SUMIFS(TaxableValuation[Taxable Reserved2],TaxableValuation[Dist],$C62:$E62,TaxableValuation[Tif_NonTIF],$A$4))</f>
        <v>0</v>
      </c>
      <c r="O62" s="8">
        <f>SUMPRODUCT(SUMIFS(TaxableValuation[Taxable Railroads],TaxableValuation[Dist],$C62:$E62,TaxableValuation[Tif_NonTIF],$A$4))</f>
        <v>9195595</v>
      </c>
      <c r="P62" s="8">
        <f>SUMPRODUCT(SUMIFS(TaxableValuation[Taxable Utilities],TaxableValuation[Dist],$C62:$E62,TaxableValuation[Tif_NonTIF],$A$4))</f>
        <v>5107600</v>
      </c>
      <c r="Q62" s="8">
        <f>SUMPRODUCT(SUMIFS(TaxableValuation[Taxable Other],TaxableValuation[Dist],$C62:$E62,TaxableValuation[Tif_NonTIF],$A$4))</f>
        <v>0</v>
      </c>
      <c r="R62" s="8">
        <f>SUMPRODUCT(SUMIFS(TaxableValuation[Taxable Gross],TaxableValuation[Dist],$C62:$E62,TaxableValuation[Tif_NonTIF],$A$4))</f>
        <v>578220631</v>
      </c>
      <c r="S62" s="8">
        <f>SUMPRODUCT(SUMIFS(TaxableValuation[Taxable Military Exempt],TaxableValuation[Dist],$C62:$E62,TaxableValuation[Tif_NonTIF],$A$4))</f>
        <v>992672</v>
      </c>
      <c r="T62" s="8">
        <f>SUMPRODUCT(SUMIFS(TaxableValuation[Taxable Net],TaxableValuation[Dist],$C62:$E62,TaxableValuation[Tif_NonTIF],$A$4))</f>
        <v>577227959</v>
      </c>
      <c r="U62" s="8">
        <f>SUMPRODUCT(SUMIFS(TaxableValuation[Taxable Gas &amp; Elec Utilities],TaxableValuation[Dist],$C62:$E62,TaxableValuation[Tif_NonTIF],$A$4))</f>
        <v>24809139</v>
      </c>
      <c r="V62" s="8">
        <f t="shared" si="0"/>
        <v>602037098</v>
      </c>
    </row>
    <row r="63" spans="1:22" x14ac:dyDescent="0.25">
      <c r="A63">
        <f>'Assessed Non-TIF_Combined'!A63</f>
        <v>2024</v>
      </c>
      <c r="B63" t="str">
        <f>'Assessed Non-TIF_Combined'!B63</f>
        <v>12</v>
      </c>
      <c r="C63" t="str">
        <f>'Assessed Non-TIF_Combined'!C63</f>
        <v>1134</v>
      </c>
      <c r="D63" t="str">
        <f>'Assessed Non-TIF_Combined'!D63</f>
        <v/>
      </c>
      <c r="E63" t="str">
        <f>'Assessed Non-TIF_Combined'!E63</f>
        <v/>
      </c>
      <c r="F63" t="str">
        <f>'Assessed Non-TIF_Combined'!F63</f>
        <v>1134</v>
      </c>
      <c r="G63" t="str">
        <f>'Assessed Non-TIF_Combined'!G63</f>
        <v>Charter Oak-Ute</v>
      </c>
      <c r="H63" s="8">
        <f>SUMPRODUCT(SUMIFS(TaxableValuation[Taxable Residential],TaxableValuation[Dist],$C63:$E63,TaxableValuation[Tif_NonTIF],$A$4))</f>
        <v>39035014</v>
      </c>
      <c r="I63" s="8">
        <f>SUMPRODUCT(SUMIFS(TaxableValuation[Taxable Ag Land],TaxableValuation[Dist],$C63:$E63,TaxableValuation[Tif_NonTIF],$A$4))</f>
        <v>145889325</v>
      </c>
      <c r="J63" s="8">
        <f>SUMPRODUCT(SUMIFS(TaxableValuation[Taxable Ag Building],TaxableValuation[Dist],$C63:$E63,TaxableValuation[Tif_NonTIF],$A$4))</f>
        <v>9149937</v>
      </c>
      <c r="K63" s="8">
        <f>SUMPRODUCT(SUMIFS(TaxableValuation[Taxable Commercial],TaxableValuation[Dist],$C63:$E63,TaxableValuation[Tif_NonTIF],$A$4))</f>
        <v>9334547</v>
      </c>
      <c r="L63" s="8">
        <f>SUMPRODUCT(SUMIFS(TaxableValuation[Taxable Industrial],TaxableValuation[Dist],$C63:$E63,TaxableValuation[Tif_NonTIF],$A$4))</f>
        <v>578442</v>
      </c>
      <c r="M63" s="8">
        <f>SUMPRODUCT(SUMIFS(TaxableValuation[Taxable Reserved],TaxableValuation[Dist],$C63:$E63,TaxableValuation[Tif_NonTIF],$A$4))</f>
        <v>0</v>
      </c>
      <c r="N63" s="8">
        <f>SUMPRODUCT(SUMIFS(TaxableValuation[Taxable Reserved2],TaxableValuation[Dist],$C63:$E63,TaxableValuation[Tif_NonTIF],$A$4))</f>
        <v>0</v>
      </c>
      <c r="O63" s="8">
        <f>SUMPRODUCT(SUMIFS(TaxableValuation[Taxable Railroads],TaxableValuation[Dist],$C63:$E63,TaxableValuation[Tif_NonTIF],$A$4))</f>
        <v>0</v>
      </c>
      <c r="P63" s="8">
        <f>SUMPRODUCT(SUMIFS(TaxableValuation[Taxable Utilities],TaxableValuation[Dist],$C63:$E63,TaxableValuation[Tif_NonTIF],$A$4))</f>
        <v>468800</v>
      </c>
      <c r="Q63" s="8">
        <f>SUMPRODUCT(SUMIFS(TaxableValuation[Taxable Other],TaxableValuation[Dist],$C63:$E63,TaxableValuation[Tif_NonTIF],$A$4))</f>
        <v>0</v>
      </c>
      <c r="R63" s="8">
        <f>SUMPRODUCT(SUMIFS(TaxableValuation[Taxable Gross],TaxableValuation[Dist],$C63:$E63,TaxableValuation[Tif_NonTIF],$A$4))</f>
        <v>204456065</v>
      </c>
      <c r="S63" s="8">
        <f>SUMPRODUCT(SUMIFS(TaxableValuation[Taxable Military Exempt],TaxableValuation[Dist],$C63:$E63,TaxableValuation[Tif_NonTIF],$A$4))</f>
        <v>201868</v>
      </c>
      <c r="T63" s="8">
        <f>SUMPRODUCT(SUMIFS(TaxableValuation[Taxable Net],TaxableValuation[Dist],$C63:$E63,TaxableValuation[Tif_NonTIF],$A$4))</f>
        <v>204254197</v>
      </c>
      <c r="U63" s="8">
        <f>SUMPRODUCT(SUMIFS(TaxableValuation[Taxable Gas &amp; Elec Utilities],TaxableValuation[Dist],$C63:$E63,TaxableValuation[Tif_NonTIF],$A$4))</f>
        <v>2735147</v>
      </c>
      <c r="V63" s="8">
        <f t="shared" si="0"/>
        <v>206989344</v>
      </c>
    </row>
    <row r="64" spans="1:22" x14ac:dyDescent="0.25">
      <c r="A64">
        <f>'Assessed Non-TIF_Combined'!A64</f>
        <v>2024</v>
      </c>
      <c r="B64" t="str">
        <f>'Assessed Non-TIF_Combined'!B64</f>
        <v>12</v>
      </c>
      <c r="C64" t="str">
        <f>'Assessed Non-TIF_Combined'!C64</f>
        <v>1152</v>
      </c>
      <c r="D64" t="str">
        <f>'Assessed Non-TIF_Combined'!D64</f>
        <v/>
      </c>
      <c r="E64" t="str">
        <f>'Assessed Non-TIF_Combined'!E64</f>
        <v/>
      </c>
      <c r="F64" t="str">
        <f>'Assessed Non-TIF_Combined'!F64</f>
        <v>1152</v>
      </c>
      <c r="G64" t="str">
        <f>'Assessed Non-TIF_Combined'!G64</f>
        <v>Cherokee</v>
      </c>
      <c r="H64" s="8">
        <f>SUMPRODUCT(SUMIFS(TaxableValuation[Taxable Residential],TaxableValuation[Dist],$C64:$E64,TaxableValuation[Tif_NonTIF],$A$4))</f>
        <v>153744373</v>
      </c>
      <c r="I64" s="8">
        <f>SUMPRODUCT(SUMIFS(TaxableValuation[Taxable Ag Land],TaxableValuation[Dist],$C64:$E64,TaxableValuation[Tif_NonTIF],$A$4))</f>
        <v>84695062</v>
      </c>
      <c r="J64" s="8">
        <f>SUMPRODUCT(SUMIFS(TaxableValuation[Taxable Ag Building],TaxableValuation[Dist],$C64:$E64,TaxableValuation[Tif_NonTIF],$A$4))</f>
        <v>4244984</v>
      </c>
      <c r="K64" s="8">
        <f>SUMPRODUCT(SUMIFS(TaxableValuation[Taxable Commercial],TaxableValuation[Dist],$C64:$E64,TaxableValuation[Tif_NonTIF],$A$4))</f>
        <v>46707974</v>
      </c>
      <c r="L64" s="8">
        <f>SUMPRODUCT(SUMIFS(TaxableValuation[Taxable Industrial],TaxableValuation[Dist],$C64:$E64,TaxableValuation[Tif_NonTIF],$A$4))</f>
        <v>12422913</v>
      </c>
      <c r="M64" s="8">
        <f>SUMPRODUCT(SUMIFS(TaxableValuation[Taxable Reserved],TaxableValuation[Dist],$C64:$E64,TaxableValuation[Tif_NonTIF],$A$4))</f>
        <v>0</v>
      </c>
      <c r="N64" s="8">
        <f>SUMPRODUCT(SUMIFS(TaxableValuation[Taxable Reserved2],TaxableValuation[Dist],$C64:$E64,TaxableValuation[Tif_NonTIF],$A$4))</f>
        <v>0</v>
      </c>
      <c r="O64" s="8">
        <f>SUMPRODUCT(SUMIFS(TaxableValuation[Taxable Railroads],TaxableValuation[Dist],$C64:$E64,TaxableValuation[Tif_NonTIF],$A$4))</f>
        <v>1670502</v>
      </c>
      <c r="P64" s="8">
        <f>SUMPRODUCT(SUMIFS(TaxableValuation[Taxable Utilities],TaxableValuation[Dist],$C64:$E64,TaxableValuation[Tif_NonTIF],$A$4))</f>
        <v>31286611</v>
      </c>
      <c r="Q64" s="8">
        <f>SUMPRODUCT(SUMIFS(TaxableValuation[Taxable Other],TaxableValuation[Dist],$C64:$E64,TaxableValuation[Tif_NonTIF],$A$4))</f>
        <v>0</v>
      </c>
      <c r="R64" s="8">
        <f>SUMPRODUCT(SUMIFS(TaxableValuation[Taxable Gross],TaxableValuation[Dist],$C64:$E64,TaxableValuation[Tif_NonTIF],$A$4))</f>
        <v>334772419</v>
      </c>
      <c r="S64" s="8">
        <f>SUMPRODUCT(SUMIFS(TaxableValuation[Taxable Military Exempt],TaxableValuation[Dist],$C64:$E64,TaxableValuation[Tif_NonTIF],$A$4))</f>
        <v>657460</v>
      </c>
      <c r="T64" s="8">
        <f>SUMPRODUCT(SUMIFS(TaxableValuation[Taxable Net],TaxableValuation[Dist],$C64:$E64,TaxableValuation[Tif_NonTIF],$A$4))</f>
        <v>334114959</v>
      </c>
      <c r="U64" s="8">
        <f>SUMPRODUCT(SUMIFS(TaxableValuation[Taxable Gas &amp; Elec Utilities],TaxableValuation[Dist],$C64:$E64,TaxableValuation[Tif_NonTIF],$A$4))</f>
        <v>4971746</v>
      </c>
      <c r="V64" s="8">
        <f t="shared" si="0"/>
        <v>339086705</v>
      </c>
    </row>
    <row r="65" spans="1:22" x14ac:dyDescent="0.25">
      <c r="A65">
        <f>'Assessed Non-TIF_Combined'!A65</f>
        <v>2024</v>
      </c>
      <c r="B65" t="str">
        <f>'Assessed Non-TIF_Combined'!B65</f>
        <v>13</v>
      </c>
      <c r="C65" t="str">
        <f>'Assessed Non-TIF_Combined'!C65</f>
        <v>1197</v>
      </c>
      <c r="D65" t="str">
        <f>'Assessed Non-TIF_Combined'!D65</f>
        <v/>
      </c>
      <c r="E65" t="str">
        <f>'Assessed Non-TIF_Combined'!E65</f>
        <v/>
      </c>
      <c r="F65" t="str">
        <f>'Assessed Non-TIF_Combined'!F65</f>
        <v>1197</v>
      </c>
      <c r="G65" t="str">
        <f>'Assessed Non-TIF_Combined'!G65</f>
        <v>Clarinda</v>
      </c>
      <c r="H65" s="8">
        <f>SUMPRODUCT(SUMIFS(TaxableValuation[Taxable Residential],TaxableValuation[Dist],$C65:$E65,TaxableValuation[Tif_NonTIF],$A$4))</f>
        <v>167259107</v>
      </c>
      <c r="I65" s="8">
        <f>SUMPRODUCT(SUMIFS(TaxableValuation[Taxable Ag Land],TaxableValuation[Dist],$C65:$E65,TaxableValuation[Tif_NonTIF],$A$4))</f>
        <v>114224883</v>
      </c>
      <c r="J65" s="8">
        <f>SUMPRODUCT(SUMIFS(TaxableValuation[Taxable Ag Building],TaxableValuation[Dist],$C65:$E65,TaxableValuation[Tif_NonTIF],$A$4))</f>
        <v>5413846</v>
      </c>
      <c r="K65" s="8">
        <f>SUMPRODUCT(SUMIFS(TaxableValuation[Taxable Commercial],TaxableValuation[Dist],$C65:$E65,TaxableValuation[Tif_NonTIF],$A$4))</f>
        <v>35423961</v>
      </c>
      <c r="L65" s="8">
        <f>SUMPRODUCT(SUMIFS(TaxableValuation[Taxable Industrial],TaxableValuation[Dist],$C65:$E65,TaxableValuation[Tif_NonTIF],$A$4))</f>
        <v>14725484</v>
      </c>
      <c r="M65" s="8">
        <f>SUMPRODUCT(SUMIFS(TaxableValuation[Taxable Reserved],TaxableValuation[Dist],$C65:$E65,TaxableValuation[Tif_NonTIF],$A$4))</f>
        <v>0</v>
      </c>
      <c r="N65" s="8">
        <f>SUMPRODUCT(SUMIFS(TaxableValuation[Taxable Reserved2],TaxableValuation[Dist],$C65:$E65,TaxableValuation[Tif_NonTIF],$A$4))</f>
        <v>0</v>
      </c>
      <c r="O65" s="8">
        <f>SUMPRODUCT(SUMIFS(TaxableValuation[Taxable Railroads],TaxableValuation[Dist],$C65:$E65,TaxableValuation[Tif_NonTIF],$A$4))</f>
        <v>0</v>
      </c>
      <c r="P65" s="8">
        <f>SUMPRODUCT(SUMIFS(TaxableValuation[Taxable Utilities],TaxableValuation[Dist],$C65:$E65,TaxableValuation[Tif_NonTIF],$A$4))</f>
        <v>0</v>
      </c>
      <c r="Q65" s="8">
        <f>SUMPRODUCT(SUMIFS(TaxableValuation[Taxable Other],TaxableValuation[Dist],$C65:$E65,TaxableValuation[Tif_NonTIF],$A$4))</f>
        <v>0</v>
      </c>
      <c r="R65" s="8">
        <f>SUMPRODUCT(SUMIFS(TaxableValuation[Taxable Gross],TaxableValuation[Dist],$C65:$E65,TaxableValuation[Tif_NonTIF],$A$4))</f>
        <v>337047281</v>
      </c>
      <c r="S65" s="8">
        <f>SUMPRODUCT(SUMIFS(TaxableValuation[Taxable Military Exempt],TaxableValuation[Dist],$C65:$E65,TaxableValuation[Tif_NonTIF],$A$4))</f>
        <v>557452</v>
      </c>
      <c r="T65" s="8">
        <f>SUMPRODUCT(SUMIFS(TaxableValuation[Taxable Net],TaxableValuation[Dist],$C65:$E65,TaxableValuation[Tif_NonTIF],$A$4))</f>
        <v>336489829</v>
      </c>
      <c r="U65" s="8">
        <f>SUMPRODUCT(SUMIFS(TaxableValuation[Taxable Gas &amp; Elec Utilities],TaxableValuation[Dist],$C65:$E65,TaxableValuation[Tif_NonTIF],$A$4))</f>
        <v>18586615</v>
      </c>
      <c r="V65" s="8">
        <f t="shared" si="0"/>
        <v>355076444</v>
      </c>
    </row>
    <row r="66" spans="1:22" x14ac:dyDescent="0.25">
      <c r="A66">
        <f>'Assessed Non-TIF_Combined'!A66</f>
        <v>2024</v>
      </c>
      <c r="B66" t="str">
        <f>'Assessed Non-TIF_Combined'!B66</f>
        <v>05</v>
      </c>
      <c r="C66" t="str">
        <f>'Assessed Non-TIF_Combined'!C66</f>
        <v>1206</v>
      </c>
      <c r="D66" t="str">
        <f>'Assessed Non-TIF_Combined'!D66</f>
        <v>1854</v>
      </c>
      <c r="E66" t="str">
        <f>'Assessed Non-TIF_Combined'!E66</f>
        <v/>
      </c>
      <c r="F66" t="str">
        <f>'Assessed Non-TIF_Combined'!F66</f>
        <v>1206</v>
      </c>
      <c r="G66" t="str">
        <f>'Assessed Non-TIF_Combined'!G66</f>
        <v>Clarion-Goldfield-Dows</v>
      </c>
      <c r="H66" s="8">
        <f>SUMPRODUCT(SUMIFS(TaxableValuation[Taxable Residential],TaxableValuation[Dist],$C66:$E66,TaxableValuation[Tif_NonTIF],$A$4))</f>
        <v>154059709</v>
      </c>
      <c r="I66" s="8">
        <f>SUMPRODUCT(SUMIFS(TaxableValuation[Taxable Ag Land],TaxableValuation[Dist],$C66:$E66,TaxableValuation[Tif_NonTIF],$A$4))</f>
        <v>261787250</v>
      </c>
      <c r="J66" s="8">
        <f>SUMPRODUCT(SUMIFS(TaxableValuation[Taxable Ag Building],TaxableValuation[Dist],$C66:$E66,TaxableValuation[Tif_NonTIF],$A$4))</f>
        <v>25727810</v>
      </c>
      <c r="K66" s="8">
        <f>SUMPRODUCT(SUMIFS(TaxableValuation[Taxable Commercial],TaxableValuation[Dist],$C66:$E66,TaxableValuation[Tif_NonTIF],$A$4))</f>
        <v>36542274</v>
      </c>
      <c r="L66" s="8">
        <f>SUMPRODUCT(SUMIFS(TaxableValuation[Taxable Industrial],TaxableValuation[Dist],$C66:$E66,TaxableValuation[Tif_NonTIF],$A$4))</f>
        <v>26883197</v>
      </c>
      <c r="M66" s="8">
        <f>SUMPRODUCT(SUMIFS(TaxableValuation[Taxable Reserved],TaxableValuation[Dist],$C66:$E66,TaxableValuation[Tif_NonTIF],$A$4))</f>
        <v>0</v>
      </c>
      <c r="N66" s="8">
        <f>SUMPRODUCT(SUMIFS(TaxableValuation[Taxable Reserved2],TaxableValuation[Dist],$C66:$E66,TaxableValuation[Tif_NonTIF],$A$4))</f>
        <v>0</v>
      </c>
      <c r="O66" s="8">
        <f>SUMPRODUCT(SUMIFS(TaxableValuation[Taxable Railroads],TaxableValuation[Dist],$C66:$E66,TaxableValuation[Tif_NonTIF],$A$4))</f>
        <v>39287700</v>
      </c>
      <c r="P66" s="8">
        <f>SUMPRODUCT(SUMIFS(TaxableValuation[Taxable Utilities],TaxableValuation[Dist],$C66:$E66,TaxableValuation[Tif_NonTIF],$A$4))</f>
        <v>11332191</v>
      </c>
      <c r="Q66" s="8">
        <f>SUMPRODUCT(SUMIFS(TaxableValuation[Taxable Other],TaxableValuation[Dist],$C66:$E66,TaxableValuation[Tif_NonTIF],$A$4))</f>
        <v>86</v>
      </c>
      <c r="R66" s="8">
        <f>SUMPRODUCT(SUMIFS(TaxableValuation[Taxable Gross],TaxableValuation[Dist],$C66:$E66,TaxableValuation[Tif_NonTIF],$A$4))</f>
        <v>555620217</v>
      </c>
      <c r="S66" s="8">
        <f>SUMPRODUCT(SUMIFS(TaxableValuation[Taxable Military Exempt],TaxableValuation[Dist],$C66:$E66,TaxableValuation[Tif_NonTIF],$A$4))</f>
        <v>455592</v>
      </c>
      <c r="T66" s="8">
        <f>SUMPRODUCT(SUMIFS(TaxableValuation[Taxable Net],TaxableValuation[Dist],$C66:$E66,TaxableValuation[Tif_NonTIF],$A$4))</f>
        <v>555164625</v>
      </c>
      <c r="U66" s="8">
        <f>SUMPRODUCT(SUMIFS(TaxableValuation[Taxable Gas &amp; Elec Utilities],TaxableValuation[Dist],$C66:$E66,TaxableValuation[Tif_NonTIF],$A$4))</f>
        <v>11724147</v>
      </c>
      <c r="V66" s="8">
        <f t="shared" si="0"/>
        <v>566888772</v>
      </c>
    </row>
    <row r="67" spans="1:22" x14ac:dyDescent="0.25">
      <c r="A67">
        <f>'Assessed Non-TIF_Combined'!A67</f>
        <v>2024</v>
      </c>
      <c r="B67" t="str">
        <f>'Assessed Non-TIF_Combined'!B67</f>
        <v>13</v>
      </c>
      <c r="C67" t="str">
        <f>'Assessed Non-TIF_Combined'!C67</f>
        <v>1211</v>
      </c>
      <c r="D67" t="str">
        <f>'Assessed Non-TIF_Combined'!D67</f>
        <v/>
      </c>
      <c r="E67" t="str">
        <f>'Assessed Non-TIF_Combined'!E67</f>
        <v/>
      </c>
      <c r="F67" t="str">
        <f>'Assessed Non-TIF_Combined'!F67</f>
        <v>1211</v>
      </c>
      <c r="G67" t="str">
        <f>'Assessed Non-TIF_Combined'!G67</f>
        <v>Clarke</v>
      </c>
      <c r="H67" s="8">
        <f>SUMPRODUCT(SUMIFS(TaxableValuation[Taxable Residential],TaxableValuation[Dist],$C67:$E67,TaxableValuation[Tif_NonTIF],$A$4))</f>
        <v>213067409</v>
      </c>
      <c r="I67" s="8">
        <f>SUMPRODUCT(SUMIFS(TaxableValuation[Taxable Ag Land],TaxableValuation[Dist],$C67:$E67,TaxableValuation[Tif_NonTIF],$A$4))</f>
        <v>72705575</v>
      </c>
      <c r="J67" s="8">
        <f>SUMPRODUCT(SUMIFS(TaxableValuation[Taxable Ag Building],TaxableValuation[Dist],$C67:$E67,TaxableValuation[Tif_NonTIF],$A$4))</f>
        <v>10347994</v>
      </c>
      <c r="K67" s="8">
        <f>SUMPRODUCT(SUMIFS(TaxableValuation[Taxable Commercial],TaxableValuation[Dist],$C67:$E67,TaxableValuation[Tif_NonTIF],$A$4))</f>
        <v>54823961</v>
      </c>
      <c r="L67" s="8">
        <f>SUMPRODUCT(SUMIFS(TaxableValuation[Taxable Industrial],TaxableValuation[Dist],$C67:$E67,TaxableValuation[Tif_NonTIF],$A$4))</f>
        <v>23833531</v>
      </c>
      <c r="M67" s="8">
        <f>SUMPRODUCT(SUMIFS(TaxableValuation[Taxable Reserved],TaxableValuation[Dist],$C67:$E67,TaxableValuation[Tif_NonTIF],$A$4))</f>
        <v>0</v>
      </c>
      <c r="N67" s="8">
        <f>SUMPRODUCT(SUMIFS(TaxableValuation[Taxable Reserved2],TaxableValuation[Dist],$C67:$E67,TaxableValuation[Tif_NonTIF],$A$4))</f>
        <v>0</v>
      </c>
      <c r="O67" s="8">
        <f>SUMPRODUCT(SUMIFS(TaxableValuation[Taxable Railroads],TaxableValuation[Dist],$C67:$E67,TaxableValuation[Tif_NonTIF],$A$4))</f>
        <v>17747661</v>
      </c>
      <c r="P67" s="8">
        <f>SUMPRODUCT(SUMIFS(TaxableValuation[Taxable Utilities],TaxableValuation[Dist],$C67:$E67,TaxableValuation[Tif_NonTIF],$A$4))</f>
        <v>3782797</v>
      </c>
      <c r="Q67" s="8">
        <f>SUMPRODUCT(SUMIFS(TaxableValuation[Taxable Other],TaxableValuation[Dist],$C67:$E67,TaxableValuation[Tif_NonTIF],$A$4))</f>
        <v>0</v>
      </c>
      <c r="R67" s="8">
        <f>SUMPRODUCT(SUMIFS(TaxableValuation[Taxable Gross],TaxableValuation[Dist],$C67:$E67,TaxableValuation[Tif_NonTIF],$A$4))</f>
        <v>396308928</v>
      </c>
      <c r="S67" s="8">
        <f>SUMPRODUCT(SUMIFS(TaxableValuation[Taxable Military Exempt],TaxableValuation[Dist],$C67:$E67,TaxableValuation[Tif_NonTIF],$A$4))</f>
        <v>605912</v>
      </c>
      <c r="T67" s="8">
        <f>SUMPRODUCT(SUMIFS(TaxableValuation[Taxable Net],TaxableValuation[Dist],$C67:$E67,TaxableValuation[Tif_NonTIF],$A$4))</f>
        <v>395703016</v>
      </c>
      <c r="U67" s="8">
        <f>SUMPRODUCT(SUMIFS(TaxableValuation[Taxable Gas &amp; Elec Utilities],TaxableValuation[Dist],$C67:$E67,TaxableValuation[Tif_NonTIF],$A$4))</f>
        <v>7484814</v>
      </c>
      <c r="V67" s="8">
        <f t="shared" si="0"/>
        <v>403187830</v>
      </c>
    </row>
    <row r="68" spans="1:22" x14ac:dyDescent="0.25">
      <c r="A68">
        <f>'Assessed Non-TIF_Combined'!A68</f>
        <v>2024</v>
      </c>
      <c r="B68" t="str">
        <f>'Assessed Non-TIF_Combined'!B68</f>
        <v>07</v>
      </c>
      <c r="C68" t="str">
        <f>'Assessed Non-TIF_Combined'!C68</f>
        <v>1215</v>
      </c>
      <c r="D68" t="str">
        <f>'Assessed Non-TIF_Combined'!D68</f>
        <v/>
      </c>
      <c r="E68" t="str">
        <f>'Assessed Non-TIF_Combined'!E68</f>
        <v/>
      </c>
      <c r="F68" t="str">
        <f>'Assessed Non-TIF_Combined'!F68</f>
        <v>1215</v>
      </c>
      <c r="G68" t="str">
        <f>'Assessed Non-TIF_Combined'!G68</f>
        <v>Clarksville</v>
      </c>
      <c r="H68" s="8">
        <f>SUMPRODUCT(SUMIFS(TaxableValuation[Taxable Residential],TaxableValuation[Dist],$C68:$E68,TaxableValuation[Tif_NonTIF],$A$4))</f>
        <v>58904205</v>
      </c>
      <c r="I68" s="8">
        <f>SUMPRODUCT(SUMIFS(TaxableValuation[Taxable Ag Land],TaxableValuation[Dist],$C68:$E68,TaxableValuation[Tif_NonTIF],$A$4))</f>
        <v>44768149</v>
      </c>
      <c r="J68" s="8">
        <f>SUMPRODUCT(SUMIFS(TaxableValuation[Taxable Ag Building],TaxableValuation[Dist],$C68:$E68,TaxableValuation[Tif_NonTIF],$A$4))</f>
        <v>2646706</v>
      </c>
      <c r="K68" s="8">
        <f>SUMPRODUCT(SUMIFS(TaxableValuation[Taxable Commercial],TaxableValuation[Dist],$C68:$E68,TaxableValuation[Tif_NonTIF],$A$4))</f>
        <v>4117984</v>
      </c>
      <c r="L68" s="8">
        <f>SUMPRODUCT(SUMIFS(TaxableValuation[Taxable Industrial],TaxableValuation[Dist],$C68:$E68,TaxableValuation[Tif_NonTIF],$A$4))</f>
        <v>1017718</v>
      </c>
      <c r="M68" s="8">
        <f>SUMPRODUCT(SUMIFS(TaxableValuation[Taxable Reserved],TaxableValuation[Dist],$C68:$E68,TaxableValuation[Tif_NonTIF],$A$4))</f>
        <v>0</v>
      </c>
      <c r="N68" s="8">
        <f>SUMPRODUCT(SUMIFS(TaxableValuation[Taxable Reserved2],TaxableValuation[Dist],$C68:$E68,TaxableValuation[Tif_NonTIF],$A$4))</f>
        <v>0</v>
      </c>
      <c r="O68" s="8">
        <f>SUMPRODUCT(SUMIFS(TaxableValuation[Taxable Railroads],TaxableValuation[Dist],$C68:$E68,TaxableValuation[Tif_NonTIF],$A$4))</f>
        <v>1891530</v>
      </c>
      <c r="P68" s="8">
        <f>SUMPRODUCT(SUMIFS(TaxableValuation[Taxable Utilities],TaxableValuation[Dist],$C68:$E68,TaxableValuation[Tif_NonTIF],$A$4))</f>
        <v>269952</v>
      </c>
      <c r="Q68" s="8">
        <f>SUMPRODUCT(SUMIFS(TaxableValuation[Taxable Other],TaxableValuation[Dist],$C68:$E68,TaxableValuation[Tif_NonTIF],$A$4))</f>
        <v>0</v>
      </c>
      <c r="R68" s="8">
        <f>SUMPRODUCT(SUMIFS(TaxableValuation[Taxable Gross],TaxableValuation[Dist],$C68:$E68,TaxableValuation[Tif_NonTIF],$A$4))</f>
        <v>113616244</v>
      </c>
      <c r="S68" s="8">
        <f>SUMPRODUCT(SUMIFS(TaxableValuation[Taxable Military Exempt],TaxableValuation[Dist],$C68:$E68,TaxableValuation[Tif_NonTIF],$A$4))</f>
        <v>200016</v>
      </c>
      <c r="T68" s="8">
        <f>SUMPRODUCT(SUMIFS(TaxableValuation[Taxable Net],TaxableValuation[Dist],$C68:$E68,TaxableValuation[Tif_NonTIF],$A$4))</f>
        <v>113416228</v>
      </c>
      <c r="U68" s="8">
        <f>SUMPRODUCT(SUMIFS(TaxableValuation[Taxable Gas &amp; Elec Utilities],TaxableValuation[Dist],$C68:$E68,TaxableValuation[Tif_NonTIF],$A$4))</f>
        <v>3890414</v>
      </c>
      <c r="V68" s="8">
        <f t="shared" si="0"/>
        <v>117306642</v>
      </c>
    </row>
    <row r="69" spans="1:22" x14ac:dyDescent="0.25">
      <c r="A69">
        <f>'Assessed Non-TIF_Combined'!A69</f>
        <v>2024</v>
      </c>
      <c r="B69" t="str">
        <f>'Assessed Non-TIF_Combined'!B69</f>
        <v>05</v>
      </c>
      <c r="C69" t="str">
        <f>'Assessed Non-TIF_Combined'!C69</f>
        <v>1218</v>
      </c>
      <c r="D69" t="str">
        <f>'Assessed Non-TIF_Combined'!D69</f>
        <v/>
      </c>
      <c r="E69" t="str">
        <f>'Assessed Non-TIF_Combined'!E69</f>
        <v/>
      </c>
      <c r="F69" t="str">
        <f>'Assessed Non-TIF_Combined'!F69</f>
        <v>1218</v>
      </c>
      <c r="G69" t="str">
        <f>'Assessed Non-TIF_Combined'!G69</f>
        <v>Clay Central-Everly</v>
      </c>
      <c r="H69" s="8">
        <f>SUMPRODUCT(SUMIFS(TaxableValuation[Taxable Residential],TaxableValuation[Dist],$C69:$E69,TaxableValuation[Tif_NonTIF],$A$4))</f>
        <v>58663487</v>
      </c>
      <c r="I69" s="8">
        <f>SUMPRODUCT(SUMIFS(TaxableValuation[Taxable Ag Land],TaxableValuation[Dist],$C69:$E69,TaxableValuation[Tif_NonTIF],$A$4))</f>
        <v>176071987</v>
      </c>
      <c r="J69" s="8">
        <f>SUMPRODUCT(SUMIFS(TaxableValuation[Taxable Ag Building],TaxableValuation[Dist],$C69:$E69,TaxableValuation[Tif_NonTIF],$A$4))</f>
        <v>7216286</v>
      </c>
      <c r="K69" s="8">
        <f>SUMPRODUCT(SUMIFS(TaxableValuation[Taxable Commercial],TaxableValuation[Dist],$C69:$E69,TaxableValuation[Tif_NonTIF],$A$4))</f>
        <v>18215713</v>
      </c>
      <c r="L69" s="8">
        <f>SUMPRODUCT(SUMIFS(TaxableValuation[Taxable Industrial],TaxableValuation[Dist],$C69:$E69,TaxableValuation[Tif_NonTIF],$A$4))</f>
        <v>9976949</v>
      </c>
      <c r="M69" s="8">
        <f>SUMPRODUCT(SUMIFS(TaxableValuation[Taxable Reserved],TaxableValuation[Dist],$C69:$E69,TaxableValuation[Tif_NonTIF],$A$4))</f>
        <v>0</v>
      </c>
      <c r="N69" s="8">
        <f>SUMPRODUCT(SUMIFS(TaxableValuation[Taxable Reserved2],TaxableValuation[Dist],$C69:$E69,TaxableValuation[Tif_NonTIF],$A$4))</f>
        <v>0</v>
      </c>
      <c r="O69" s="8">
        <f>SUMPRODUCT(SUMIFS(TaxableValuation[Taxable Railroads],TaxableValuation[Dist],$C69:$E69,TaxableValuation[Tif_NonTIF],$A$4))</f>
        <v>1713761</v>
      </c>
      <c r="P69" s="8">
        <f>SUMPRODUCT(SUMIFS(TaxableValuation[Taxable Utilities],TaxableValuation[Dist],$C69:$E69,TaxableValuation[Tif_NonTIF],$A$4))</f>
        <v>4273328</v>
      </c>
      <c r="Q69" s="8">
        <f>SUMPRODUCT(SUMIFS(TaxableValuation[Taxable Other],TaxableValuation[Dist],$C69:$E69,TaxableValuation[Tif_NonTIF],$A$4))</f>
        <v>0</v>
      </c>
      <c r="R69" s="8">
        <f>SUMPRODUCT(SUMIFS(TaxableValuation[Taxable Gross],TaxableValuation[Dist],$C69:$E69,TaxableValuation[Tif_NonTIF],$A$4))</f>
        <v>276131511</v>
      </c>
      <c r="S69" s="8">
        <f>SUMPRODUCT(SUMIFS(TaxableValuation[Taxable Military Exempt],TaxableValuation[Dist],$C69:$E69,TaxableValuation[Tif_NonTIF],$A$4))</f>
        <v>232773</v>
      </c>
      <c r="T69" s="8">
        <f>SUMPRODUCT(SUMIFS(TaxableValuation[Taxable Net],TaxableValuation[Dist],$C69:$E69,TaxableValuation[Tif_NonTIF],$A$4))</f>
        <v>275898738</v>
      </c>
      <c r="U69" s="8">
        <f>SUMPRODUCT(SUMIFS(TaxableValuation[Taxable Gas &amp; Elec Utilities],TaxableValuation[Dist],$C69:$E69,TaxableValuation[Tif_NonTIF],$A$4))</f>
        <v>27112319</v>
      </c>
      <c r="V69" s="8">
        <f t="shared" si="0"/>
        <v>303011057</v>
      </c>
    </row>
    <row r="70" spans="1:22" x14ac:dyDescent="0.25">
      <c r="A70">
        <f>'Assessed Non-TIF_Combined'!A70</f>
        <v>2024</v>
      </c>
      <c r="B70" t="str">
        <f>'Assessed Non-TIF_Combined'!B70</f>
        <v>01</v>
      </c>
      <c r="C70" t="str">
        <f>'Assessed Non-TIF_Combined'!C70</f>
        <v>2763</v>
      </c>
      <c r="D70" t="str">
        <f>'Assessed Non-TIF_Combined'!D70</f>
        <v/>
      </c>
      <c r="E70" t="str">
        <f>'Assessed Non-TIF_Combined'!E70</f>
        <v/>
      </c>
      <c r="F70" t="str">
        <f>'Assessed Non-TIF_Combined'!F70</f>
        <v>2763</v>
      </c>
      <c r="G70" t="str">
        <f>'Assessed Non-TIF_Combined'!G70</f>
        <v>Clayton Ridge</v>
      </c>
      <c r="H70" s="8">
        <f>SUMPRODUCT(SUMIFS(TaxableValuation[Taxable Residential],TaxableValuation[Dist],$C70:$E70,TaxableValuation[Tif_NonTIF],$A$4))</f>
        <v>229217639</v>
      </c>
      <c r="I70" s="8">
        <f>SUMPRODUCT(SUMIFS(TaxableValuation[Taxable Ag Land],TaxableValuation[Dist],$C70:$E70,TaxableValuation[Tif_NonTIF],$A$4))</f>
        <v>103444519</v>
      </c>
      <c r="J70" s="8">
        <f>SUMPRODUCT(SUMIFS(TaxableValuation[Taxable Ag Building],TaxableValuation[Dist],$C70:$E70,TaxableValuation[Tif_NonTIF],$A$4))</f>
        <v>8423273</v>
      </c>
      <c r="K70" s="8">
        <f>SUMPRODUCT(SUMIFS(TaxableValuation[Taxable Commercial],TaxableValuation[Dist],$C70:$E70,TaxableValuation[Tif_NonTIF],$A$4))</f>
        <v>27567918</v>
      </c>
      <c r="L70" s="8">
        <f>SUMPRODUCT(SUMIFS(TaxableValuation[Taxable Industrial],TaxableValuation[Dist],$C70:$E70,TaxableValuation[Tif_NonTIF],$A$4))</f>
        <v>11580232</v>
      </c>
      <c r="M70" s="8">
        <f>SUMPRODUCT(SUMIFS(TaxableValuation[Taxable Reserved],TaxableValuation[Dist],$C70:$E70,TaxableValuation[Tif_NonTIF],$A$4))</f>
        <v>0</v>
      </c>
      <c r="N70" s="8">
        <f>SUMPRODUCT(SUMIFS(TaxableValuation[Taxable Reserved2],TaxableValuation[Dist],$C70:$E70,TaxableValuation[Tif_NonTIF],$A$4))</f>
        <v>0</v>
      </c>
      <c r="O70" s="8">
        <f>SUMPRODUCT(SUMIFS(TaxableValuation[Taxable Railroads],TaxableValuation[Dist],$C70:$E70,TaxableValuation[Tif_NonTIF],$A$4))</f>
        <v>6410949</v>
      </c>
      <c r="P70" s="8">
        <f>SUMPRODUCT(SUMIFS(TaxableValuation[Taxable Utilities],TaxableValuation[Dist],$C70:$E70,TaxableValuation[Tif_NonTIF],$A$4))</f>
        <v>3842610</v>
      </c>
      <c r="Q70" s="8">
        <f>SUMPRODUCT(SUMIFS(TaxableValuation[Taxable Other],TaxableValuation[Dist],$C70:$E70,TaxableValuation[Tif_NonTIF],$A$4))</f>
        <v>0</v>
      </c>
      <c r="R70" s="8">
        <f>SUMPRODUCT(SUMIFS(TaxableValuation[Taxable Gross],TaxableValuation[Dist],$C70:$E70,TaxableValuation[Tif_NonTIF],$A$4))</f>
        <v>390487140</v>
      </c>
      <c r="S70" s="8">
        <f>SUMPRODUCT(SUMIFS(TaxableValuation[Taxable Military Exempt],TaxableValuation[Dist],$C70:$E70,TaxableValuation[Tif_NonTIF],$A$4))</f>
        <v>559304</v>
      </c>
      <c r="T70" s="8">
        <f>SUMPRODUCT(SUMIFS(TaxableValuation[Taxable Net],TaxableValuation[Dist],$C70:$E70,TaxableValuation[Tif_NonTIF],$A$4))</f>
        <v>389927836</v>
      </c>
      <c r="U70" s="8">
        <f>SUMPRODUCT(SUMIFS(TaxableValuation[Taxable Gas &amp; Elec Utilities],TaxableValuation[Dist],$C70:$E70,TaxableValuation[Tif_NonTIF],$A$4))</f>
        <v>4807118</v>
      </c>
      <c r="V70" s="8">
        <f t="shared" si="0"/>
        <v>394734954</v>
      </c>
    </row>
    <row r="71" spans="1:22" x14ac:dyDescent="0.25">
      <c r="A71">
        <f>'Assessed Non-TIF_Combined'!A71</f>
        <v>2024</v>
      </c>
      <c r="B71" t="str">
        <f>'Assessed Non-TIF_Combined'!B71</f>
        <v>10</v>
      </c>
      <c r="C71" t="str">
        <f>'Assessed Non-TIF_Combined'!C71</f>
        <v>1221</v>
      </c>
      <c r="D71" t="str">
        <f>'Assessed Non-TIF_Combined'!D71</f>
        <v>0216</v>
      </c>
      <c r="E71" t="str">
        <f>'Assessed Non-TIF_Combined'!E71</f>
        <v/>
      </c>
      <c r="F71" t="str">
        <f>'Assessed Non-TIF_Combined'!F71</f>
        <v>1221</v>
      </c>
      <c r="G71" t="str">
        <f>'Assessed Non-TIF_Combined'!G71</f>
        <v>Clear Creek-Amana</v>
      </c>
      <c r="H71" s="8">
        <f>SUMPRODUCT(SUMIFS(TaxableValuation[Taxable Residential],TaxableValuation[Dist],$C71:$E71,TaxableValuation[Tif_NonTIF],$A$4))</f>
        <v>783427829</v>
      </c>
      <c r="I71" s="8">
        <f>SUMPRODUCT(SUMIFS(TaxableValuation[Taxable Ag Land],TaxableValuation[Dist],$C71:$E71,TaxableValuation[Tif_NonTIF],$A$4))</f>
        <v>79341429</v>
      </c>
      <c r="J71" s="8">
        <f>SUMPRODUCT(SUMIFS(TaxableValuation[Taxable Ag Building],TaxableValuation[Dist],$C71:$E71,TaxableValuation[Tif_NonTIF],$A$4))</f>
        <v>3783427</v>
      </c>
      <c r="K71" s="8">
        <f>SUMPRODUCT(SUMIFS(TaxableValuation[Taxable Commercial],TaxableValuation[Dist],$C71:$E71,TaxableValuation[Tif_NonTIF],$A$4))</f>
        <v>371997747</v>
      </c>
      <c r="L71" s="8">
        <f>SUMPRODUCT(SUMIFS(TaxableValuation[Taxable Industrial],TaxableValuation[Dist],$C71:$E71,TaxableValuation[Tif_NonTIF],$A$4))</f>
        <v>39284550</v>
      </c>
      <c r="M71" s="8">
        <f>SUMPRODUCT(SUMIFS(TaxableValuation[Taxable Reserved],TaxableValuation[Dist],$C71:$E71,TaxableValuation[Tif_NonTIF],$A$4))</f>
        <v>0</v>
      </c>
      <c r="N71" s="8">
        <f>SUMPRODUCT(SUMIFS(TaxableValuation[Taxable Reserved2],TaxableValuation[Dist],$C71:$E71,TaxableValuation[Tif_NonTIF],$A$4))</f>
        <v>0</v>
      </c>
      <c r="O71" s="8">
        <f>SUMPRODUCT(SUMIFS(TaxableValuation[Taxable Railroads],TaxableValuation[Dist],$C71:$E71,TaxableValuation[Tif_NonTIF],$A$4))</f>
        <v>20051486</v>
      </c>
      <c r="P71" s="8">
        <f>SUMPRODUCT(SUMIFS(TaxableValuation[Taxable Utilities],TaxableValuation[Dist],$C71:$E71,TaxableValuation[Tif_NonTIF],$A$4))</f>
        <v>6487012</v>
      </c>
      <c r="Q71" s="8">
        <f>SUMPRODUCT(SUMIFS(TaxableValuation[Taxable Other],TaxableValuation[Dist],$C71:$E71,TaxableValuation[Tif_NonTIF],$A$4))</f>
        <v>0</v>
      </c>
      <c r="R71" s="8">
        <f>SUMPRODUCT(SUMIFS(TaxableValuation[Taxable Gross],TaxableValuation[Dist],$C71:$E71,TaxableValuation[Tif_NonTIF],$A$4))</f>
        <v>1304373480</v>
      </c>
      <c r="S71" s="8">
        <f>SUMPRODUCT(SUMIFS(TaxableValuation[Taxable Military Exempt],TaxableValuation[Dist],$C71:$E71,TaxableValuation[Tif_NonTIF],$A$4))</f>
        <v>748700</v>
      </c>
      <c r="T71" s="8">
        <f>SUMPRODUCT(SUMIFS(TaxableValuation[Taxable Net],TaxableValuation[Dist],$C71:$E71,TaxableValuation[Tif_NonTIF],$A$4))</f>
        <v>1303624780</v>
      </c>
      <c r="U71" s="8">
        <f>SUMPRODUCT(SUMIFS(TaxableValuation[Taxable Gas &amp; Elec Utilities],TaxableValuation[Dist],$C71:$E71,TaxableValuation[Tif_NonTIF],$A$4))</f>
        <v>15901999</v>
      </c>
      <c r="V71" s="8">
        <f t="shared" si="0"/>
        <v>1319526779</v>
      </c>
    </row>
    <row r="72" spans="1:22" x14ac:dyDescent="0.25">
      <c r="A72">
        <f>'Assessed Non-TIF_Combined'!A72</f>
        <v>2024</v>
      </c>
      <c r="B72" t="str">
        <f>'Assessed Non-TIF_Combined'!B72</f>
        <v>07</v>
      </c>
      <c r="C72" t="str">
        <f>'Assessed Non-TIF_Combined'!C72</f>
        <v>1233</v>
      </c>
      <c r="D72" t="str">
        <f>'Assessed Non-TIF_Combined'!D72</f>
        <v/>
      </c>
      <c r="E72" t="str">
        <f>'Assessed Non-TIF_Combined'!E72</f>
        <v/>
      </c>
      <c r="F72" t="str">
        <f>'Assessed Non-TIF_Combined'!F72</f>
        <v>1233</v>
      </c>
      <c r="G72" t="str">
        <f>'Assessed Non-TIF_Combined'!G72</f>
        <v>Clear Lake</v>
      </c>
      <c r="H72" s="8">
        <f>SUMPRODUCT(SUMIFS(TaxableValuation[Taxable Residential],TaxableValuation[Dist],$C72:$E72,TaxableValuation[Tif_NonTIF],$A$4))</f>
        <v>706222562</v>
      </c>
      <c r="I72" s="8">
        <f>SUMPRODUCT(SUMIFS(TaxableValuation[Taxable Ag Land],TaxableValuation[Dist],$C72:$E72,TaxableValuation[Tif_NonTIF],$A$4))</f>
        <v>56550183</v>
      </c>
      <c r="J72" s="8">
        <f>SUMPRODUCT(SUMIFS(TaxableValuation[Taxable Ag Building],TaxableValuation[Dist],$C72:$E72,TaxableValuation[Tif_NonTIF],$A$4))</f>
        <v>3125666</v>
      </c>
      <c r="K72" s="8">
        <f>SUMPRODUCT(SUMIFS(TaxableValuation[Taxable Commercial],TaxableValuation[Dist],$C72:$E72,TaxableValuation[Tif_NonTIF],$A$4))</f>
        <v>127437056</v>
      </c>
      <c r="L72" s="8">
        <f>SUMPRODUCT(SUMIFS(TaxableValuation[Taxable Industrial],TaxableValuation[Dist],$C72:$E72,TaxableValuation[Tif_NonTIF],$A$4))</f>
        <v>12579253</v>
      </c>
      <c r="M72" s="8">
        <f>SUMPRODUCT(SUMIFS(TaxableValuation[Taxable Reserved],TaxableValuation[Dist],$C72:$E72,TaxableValuation[Tif_NonTIF],$A$4))</f>
        <v>0</v>
      </c>
      <c r="N72" s="8">
        <f>SUMPRODUCT(SUMIFS(TaxableValuation[Taxable Reserved2],TaxableValuation[Dist],$C72:$E72,TaxableValuation[Tif_NonTIF],$A$4))</f>
        <v>0</v>
      </c>
      <c r="O72" s="8">
        <f>SUMPRODUCT(SUMIFS(TaxableValuation[Taxable Railroads],TaxableValuation[Dist],$C72:$E72,TaxableValuation[Tif_NonTIF],$A$4))</f>
        <v>2467587</v>
      </c>
      <c r="P72" s="8">
        <f>SUMPRODUCT(SUMIFS(TaxableValuation[Taxable Utilities],TaxableValuation[Dist],$C72:$E72,TaxableValuation[Tif_NonTIF],$A$4))</f>
        <v>21736325</v>
      </c>
      <c r="Q72" s="8">
        <f>SUMPRODUCT(SUMIFS(TaxableValuation[Taxable Other],TaxableValuation[Dist],$C72:$E72,TaxableValuation[Tif_NonTIF],$A$4))</f>
        <v>0</v>
      </c>
      <c r="R72" s="8">
        <f>SUMPRODUCT(SUMIFS(TaxableValuation[Taxable Gross],TaxableValuation[Dist],$C72:$E72,TaxableValuation[Tif_NonTIF],$A$4))</f>
        <v>930118632</v>
      </c>
      <c r="S72" s="8">
        <f>SUMPRODUCT(SUMIFS(TaxableValuation[Taxable Military Exempt],TaxableValuation[Dist],$C72:$E72,TaxableValuation[Tif_NonTIF],$A$4))</f>
        <v>700056</v>
      </c>
      <c r="T72" s="8">
        <f>SUMPRODUCT(SUMIFS(TaxableValuation[Taxable Net],TaxableValuation[Dist],$C72:$E72,TaxableValuation[Tif_NonTIF],$A$4))</f>
        <v>929418576</v>
      </c>
      <c r="U72" s="8">
        <f>SUMPRODUCT(SUMIFS(TaxableValuation[Taxable Gas &amp; Elec Utilities],TaxableValuation[Dist],$C72:$E72,TaxableValuation[Tif_NonTIF],$A$4))</f>
        <v>61003615</v>
      </c>
      <c r="V72" s="8">
        <f t="shared" ref="V72:V135" si="1">SUM(T72:U72)</f>
        <v>990422191</v>
      </c>
    </row>
    <row r="73" spans="1:22" x14ac:dyDescent="0.25">
      <c r="A73">
        <f>'Assessed Non-TIF_Combined'!A73</f>
        <v>2024</v>
      </c>
      <c r="B73" t="str">
        <f>'Assessed Non-TIF_Combined'!B73</f>
        <v>09</v>
      </c>
      <c r="C73" t="str">
        <f>'Assessed Non-TIF_Combined'!C73</f>
        <v>1278</v>
      </c>
      <c r="D73" t="str">
        <f>'Assessed Non-TIF_Combined'!D73</f>
        <v/>
      </c>
      <c r="E73" t="str">
        <f>'Assessed Non-TIF_Combined'!E73</f>
        <v/>
      </c>
      <c r="F73" t="str">
        <f>'Assessed Non-TIF_Combined'!F73</f>
        <v>1278</v>
      </c>
      <c r="G73" t="str">
        <f>'Assessed Non-TIF_Combined'!G73</f>
        <v>Clinton</v>
      </c>
      <c r="H73" s="8">
        <f>SUMPRODUCT(SUMIFS(TaxableValuation[Taxable Residential],TaxableValuation[Dist],$C73:$E73,TaxableValuation[Tif_NonTIF],$A$4))</f>
        <v>492372431</v>
      </c>
      <c r="I73" s="8">
        <f>SUMPRODUCT(SUMIFS(TaxableValuation[Taxable Ag Land],TaxableValuation[Dist],$C73:$E73,TaxableValuation[Tif_NonTIF],$A$4))</f>
        <v>6500760</v>
      </c>
      <c r="J73" s="8">
        <f>SUMPRODUCT(SUMIFS(TaxableValuation[Taxable Ag Building],TaxableValuation[Dist],$C73:$E73,TaxableValuation[Tif_NonTIF],$A$4))</f>
        <v>657558</v>
      </c>
      <c r="K73" s="8">
        <f>SUMPRODUCT(SUMIFS(TaxableValuation[Taxable Commercial],TaxableValuation[Dist],$C73:$E73,TaxableValuation[Tif_NonTIF],$A$4))</f>
        <v>215873736</v>
      </c>
      <c r="L73" s="8">
        <f>SUMPRODUCT(SUMIFS(TaxableValuation[Taxable Industrial],TaxableValuation[Dist],$C73:$E73,TaxableValuation[Tif_NonTIF],$A$4))</f>
        <v>132876265</v>
      </c>
      <c r="M73" s="8">
        <f>SUMPRODUCT(SUMIFS(TaxableValuation[Taxable Reserved],TaxableValuation[Dist],$C73:$E73,TaxableValuation[Tif_NonTIF],$A$4))</f>
        <v>0</v>
      </c>
      <c r="N73" s="8">
        <f>SUMPRODUCT(SUMIFS(TaxableValuation[Taxable Reserved2],TaxableValuation[Dist],$C73:$E73,TaxableValuation[Tif_NonTIF],$A$4))</f>
        <v>0</v>
      </c>
      <c r="O73" s="8">
        <f>SUMPRODUCT(SUMIFS(TaxableValuation[Taxable Railroads],TaxableValuation[Dist],$C73:$E73,TaxableValuation[Tif_NonTIF],$A$4))</f>
        <v>7515201</v>
      </c>
      <c r="P73" s="8">
        <f>SUMPRODUCT(SUMIFS(TaxableValuation[Taxable Utilities],TaxableValuation[Dist],$C73:$E73,TaxableValuation[Tif_NonTIF],$A$4))</f>
        <v>0</v>
      </c>
      <c r="Q73" s="8">
        <f>SUMPRODUCT(SUMIFS(TaxableValuation[Taxable Other],TaxableValuation[Dist],$C73:$E73,TaxableValuation[Tif_NonTIF],$A$4))</f>
        <v>424410</v>
      </c>
      <c r="R73" s="8">
        <f>SUMPRODUCT(SUMIFS(TaxableValuation[Taxable Gross],TaxableValuation[Dist],$C73:$E73,TaxableValuation[Tif_NonTIF],$A$4))</f>
        <v>856220361</v>
      </c>
      <c r="S73" s="8">
        <f>SUMPRODUCT(SUMIFS(TaxableValuation[Taxable Military Exempt],TaxableValuation[Dist],$C73:$E73,TaxableValuation[Tif_NonTIF],$A$4))</f>
        <v>2059424</v>
      </c>
      <c r="T73" s="8">
        <f>SUMPRODUCT(SUMIFS(TaxableValuation[Taxable Net],TaxableValuation[Dist],$C73:$E73,TaxableValuation[Tif_NonTIF],$A$4))</f>
        <v>854160937</v>
      </c>
      <c r="U73" s="8">
        <f>SUMPRODUCT(SUMIFS(TaxableValuation[Taxable Gas &amp; Elec Utilities],TaxableValuation[Dist],$C73:$E73,TaxableValuation[Tif_NonTIF],$A$4))</f>
        <v>71196073</v>
      </c>
      <c r="V73" s="8">
        <f t="shared" si="1"/>
        <v>925357010</v>
      </c>
    </row>
    <row r="74" spans="1:22" x14ac:dyDescent="0.25">
      <c r="A74">
        <f>'Assessed Non-TIF_Combined'!A74</f>
        <v>2024</v>
      </c>
      <c r="B74" t="str">
        <f>'Assessed Non-TIF_Combined'!B74</f>
        <v>11</v>
      </c>
      <c r="C74" t="str">
        <f>'Assessed Non-TIF_Combined'!C74</f>
        <v>1332</v>
      </c>
      <c r="D74" t="str">
        <f>'Assessed Non-TIF_Combined'!D74</f>
        <v/>
      </c>
      <c r="E74" t="str">
        <f>'Assessed Non-TIF_Combined'!E74</f>
        <v/>
      </c>
      <c r="F74" t="str">
        <f>'Assessed Non-TIF_Combined'!F74</f>
        <v>1332</v>
      </c>
      <c r="G74" t="str">
        <f>'Assessed Non-TIF_Combined'!G74</f>
        <v>Colfax-Mingo</v>
      </c>
      <c r="H74" s="8">
        <f>SUMPRODUCT(SUMIFS(TaxableValuation[Taxable Residential],TaxableValuation[Dist],$C74:$E74,TaxableValuation[Tif_NonTIF],$A$4))</f>
        <v>144080266</v>
      </c>
      <c r="I74" s="8">
        <f>SUMPRODUCT(SUMIFS(TaxableValuation[Taxable Ag Land],TaxableValuation[Dist],$C74:$E74,TaxableValuation[Tif_NonTIF],$A$4))</f>
        <v>77068728</v>
      </c>
      <c r="J74" s="8">
        <f>SUMPRODUCT(SUMIFS(TaxableValuation[Taxable Ag Building],TaxableValuation[Dist],$C74:$E74,TaxableValuation[Tif_NonTIF],$A$4))</f>
        <v>1980990</v>
      </c>
      <c r="K74" s="8">
        <f>SUMPRODUCT(SUMIFS(TaxableValuation[Taxable Commercial],TaxableValuation[Dist],$C74:$E74,TaxableValuation[Tif_NonTIF],$A$4))</f>
        <v>19159167</v>
      </c>
      <c r="L74" s="8">
        <f>SUMPRODUCT(SUMIFS(TaxableValuation[Taxable Industrial],TaxableValuation[Dist],$C74:$E74,TaxableValuation[Tif_NonTIF],$A$4))</f>
        <v>845207</v>
      </c>
      <c r="M74" s="8">
        <f>SUMPRODUCT(SUMIFS(TaxableValuation[Taxable Reserved],TaxableValuation[Dist],$C74:$E74,TaxableValuation[Tif_NonTIF],$A$4))</f>
        <v>0</v>
      </c>
      <c r="N74" s="8">
        <f>SUMPRODUCT(SUMIFS(TaxableValuation[Taxable Reserved2],TaxableValuation[Dist],$C74:$E74,TaxableValuation[Tif_NonTIF],$A$4))</f>
        <v>0</v>
      </c>
      <c r="O74" s="8">
        <f>SUMPRODUCT(SUMIFS(TaxableValuation[Taxable Railroads],TaxableValuation[Dist],$C74:$E74,TaxableValuation[Tif_NonTIF],$A$4))</f>
        <v>2492823</v>
      </c>
      <c r="P74" s="8">
        <f>SUMPRODUCT(SUMIFS(TaxableValuation[Taxable Utilities],TaxableValuation[Dist],$C74:$E74,TaxableValuation[Tif_NonTIF],$A$4))</f>
        <v>35117092</v>
      </c>
      <c r="Q74" s="8">
        <f>SUMPRODUCT(SUMIFS(TaxableValuation[Taxable Other],TaxableValuation[Dist],$C74:$E74,TaxableValuation[Tif_NonTIF],$A$4))</f>
        <v>0</v>
      </c>
      <c r="R74" s="8">
        <f>SUMPRODUCT(SUMIFS(TaxableValuation[Taxable Gross],TaxableValuation[Dist],$C74:$E74,TaxableValuation[Tif_NonTIF],$A$4))</f>
        <v>280744273</v>
      </c>
      <c r="S74" s="8">
        <f>SUMPRODUCT(SUMIFS(TaxableValuation[Taxable Military Exempt],TaxableValuation[Dist],$C74:$E74,TaxableValuation[Tif_NonTIF],$A$4))</f>
        <v>292616</v>
      </c>
      <c r="T74" s="8">
        <f>SUMPRODUCT(SUMIFS(TaxableValuation[Taxable Net],TaxableValuation[Dist],$C74:$E74,TaxableValuation[Tif_NonTIF],$A$4))</f>
        <v>280451657</v>
      </c>
      <c r="U74" s="8">
        <f>SUMPRODUCT(SUMIFS(TaxableValuation[Taxable Gas &amp; Elec Utilities],TaxableValuation[Dist],$C74:$E74,TaxableValuation[Tif_NonTIF],$A$4))</f>
        <v>5643055</v>
      </c>
      <c r="V74" s="8">
        <f t="shared" si="1"/>
        <v>286094712</v>
      </c>
    </row>
    <row r="75" spans="1:22" x14ac:dyDescent="0.25">
      <c r="A75">
        <f>'Assessed Non-TIF_Combined'!A75</f>
        <v>2024</v>
      </c>
      <c r="B75" t="str">
        <f>'Assessed Non-TIF_Combined'!B75</f>
        <v>10</v>
      </c>
      <c r="C75" t="str">
        <f>'Assessed Non-TIF_Combined'!C75</f>
        <v>1337</v>
      </c>
      <c r="D75" t="str">
        <f>'Assessed Non-TIF_Combined'!D75</f>
        <v/>
      </c>
      <c r="E75" t="str">
        <f>'Assessed Non-TIF_Combined'!E75</f>
        <v/>
      </c>
      <c r="F75" t="str">
        <f>'Assessed Non-TIF_Combined'!F75</f>
        <v>1337</v>
      </c>
      <c r="G75" t="str">
        <f>'Assessed Non-TIF_Combined'!G75</f>
        <v>College Community</v>
      </c>
      <c r="H75" s="8">
        <f>SUMPRODUCT(SUMIFS(TaxableValuation[Taxable Residential],TaxableValuation[Dist],$C75:$E75,TaxableValuation[Tif_NonTIF],$A$4))</f>
        <v>1162084994</v>
      </c>
      <c r="I75" s="8">
        <f>SUMPRODUCT(SUMIFS(TaxableValuation[Taxable Ag Land],TaxableValuation[Dist],$C75:$E75,TaxableValuation[Tif_NonTIF],$A$4))</f>
        <v>73453173</v>
      </c>
      <c r="J75" s="8">
        <f>SUMPRODUCT(SUMIFS(TaxableValuation[Taxable Ag Building],TaxableValuation[Dist],$C75:$E75,TaxableValuation[Tif_NonTIF],$A$4))</f>
        <v>5979630</v>
      </c>
      <c r="K75" s="8">
        <f>SUMPRODUCT(SUMIFS(TaxableValuation[Taxable Commercial],TaxableValuation[Dist],$C75:$E75,TaxableValuation[Tif_NonTIF],$A$4))</f>
        <v>634916247</v>
      </c>
      <c r="L75" s="8">
        <f>SUMPRODUCT(SUMIFS(TaxableValuation[Taxable Industrial],TaxableValuation[Dist],$C75:$E75,TaxableValuation[Tif_NonTIF],$A$4))</f>
        <v>318487068</v>
      </c>
      <c r="M75" s="8">
        <f>SUMPRODUCT(SUMIFS(TaxableValuation[Taxable Reserved],TaxableValuation[Dist],$C75:$E75,TaxableValuation[Tif_NonTIF],$A$4))</f>
        <v>0</v>
      </c>
      <c r="N75" s="8">
        <f>SUMPRODUCT(SUMIFS(TaxableValuation[Taxable Reserved2],TaxableValuation[Dist],$C75:$E75,TaxableValuation[Tif_NonTIF],$A$4))</f>
        <v>0</v>
      </c>
      <c r="O75" s="8">
        <f>SUMPRODUCT(SUMIFS(TaxableValuation[Taxable Railroads],TaxableValuation[Dist],$C75:$E75,TaxableValuation[Tif_NonTIF],$A$4))</f>
        <v>39112626</v>
      </c>
      <c r="P75" s="8">
        <f>SUMPRODUCT(SUMIFS(TaxableValuation[Taxable Utilities],TaxableValuation[Dist],$C75:$E75,TaxableValuation[Tif_NonTIF],$A$4))</f>
        <v>14064819</v>
      </c>
      <c r="Q75" s="8">
        <f>SUMPRODUCT(SUMIFS(TaxableValuation[Taxable Other],TaxableValuation[Dist],$C75:$E75,TaxableValuation[Tif_NonTIF],$A$4))</f>
        <v>0</v>
      </c>
      <c r="R75" s="8">
        <f>SUMPRODUCT(SUMIFS(TaxableValuation[Taxable Gross],TaxableValuation[Dist],$C75:$E75,TaxableValuation[Tif_NonTIF],$A$4))</f>
        <v>2248098557</v>
      </c>
      <c r="S75" s="8">
        <f>SUMPRODUCT(SUMIFS(TaxableValuation[Taxable Military Exempt],TaxableValuation[Dist],$C75:$E75,TaxableValuation[Tif_NonTIF],$A$4))</f>
        <v>1700136</v>
      </c>
      <c r="T75" s="8">
        <f>SUMPRODUCT(SUMIFS(TaxableValuation[Taxable Net],TaxableValuation[Dist],$C75:$E75,TaxableValuation[Tif_NonTIF],$A$4))</f>
        <v>2246398421</v>
      </c>
      <c r="U75" s="8">
        <f>SUMPRODUCT(SUMIFS(TaxableValuation[Taxable Gas &amp; Elec Utilities],TaxableValuation[Dist],$C75:$E75,TaxableValuation[Tif_NonTIF],$A$4))</f>
        <v>152931677</v>
      </c>
      <c r="V75" s="8">
        <f t="shared" si="1"/>
        <v>2399330098</v>
      </c>
    </row>
    <row r="76" spans="1:22" x14ac:dyDescent="0.25">
      <c r="A76">
        <f>'Assessed Non-TIF_Combined'!A76</f>
        <v>2024</v>
      </c>
      <c r="B76" t="str">
        <f>'Assessed Non-TIF_Combined'!B76</f>
        <v>11</v>
      </c>
      <c r="C76" t="str">
        <f>'Assessed Non-TIF_Combined'!C76</f>
        <v>1350</v>
      </c>
      <c r="D76" t="str">
        <f>'Assessed Non-TIF_Combined'!D76</f>
        <v/>
      </c>
      <c r="E76" t="str">
        <f>'Assessed Non-TIF_Combined'!E76</f>
        <v/>
      </c>
      <c r="F76" t="str">
        <f>'Assessed Non-TIF_Combined'!F76</f>
        <v>1350</v>
      </c>
      <c r="G76" t="str">
        <f>'Assessed Non-TIF_Combined'!G76</f>
        <v>Collins-Maxwell</v>
      </c>
      <c r="H76" s="8">
        <f>SUMPRODUCT(SUMIFS(TaxableValuation[Taxable Residential],TaxableValuation[Dist],$C76:$E76,TaxableValuation[Tif_NonTIF],$A$4))</f>
        <v>101385729</v>
      </c>
      <c r="I76" s="8">
        <f>SUMPRODUCT(SUMIFS(TaxableValuation[Taxable Ag Land],TaxableValuation[Dist],$C76:$E76,TaxableValuation[Tif_NonTIF],$A$4))</f>
        <v>84331654</v>
      </c>
      <c r="J76" s="8">
        <f>SUMPRODUCT(SUMIFS(TaxableValuation[Taxable Ag Building],TaxableValuation[Dist],$C76:$E76,TaxableValuation[Tif_NonTIF],$A$4))</f>
        <v>3048456</v>
      </c>
      <c r="K76" s="8">
        <f>SUMPRODUCT(SUMIFS(TaxableValuation[Taxable Commercial],TaxableValuation[Dist],$C76:$E76,TaxableValuation[Tif_NonTIF],$A$4))</f>
        <v>4091959</v>
      </c>
      <c r="L76" s="8">
        <f>SUMPRODUCT(SUMIFS(TaxableValuation[Taxable Industrial],TaxableValuation[Dist],$C76:$E76,TaxableValuation[Tif_NonTIF],$A$4))</f>
        <v>309165</v>
      </c>
      <c r="M76" s="8">
        <f>SUMPRODUCT(SUMIFS(TaxableValuation[Taxable Reserved],TaxableValuation[Dist],$C76:$E76,TaxableValuation[Tif_NonTIF],$A$4))</f>
        <v>0</v>
      </c>
      <c r="N76" s="8">
        <f>SUMPRODUCT(SUMIFS(TaxableValuation[Taxable Reserved2],TaxableValuation[Dist],$C76:$E76,TaxableValuation[Tif_NonTIF],$A$4))</f>
        <v>0</v>
      </c>
      <c r="O76" s="8">
        <f>SUMPRODUCT(SUMIFS(TaxableValuation[Taxable Railroads],TaxableValuation[Dist],$C76:$E76,TaxableValuation[Tif_NonTIF],$A$4))</f>
        <v>0</v>
      </c>
      <c r="P76" s="8">
        <f>SUMPRODUCT(SUMIFS(TaxableValuation[Taxable Utilities],TaxableValuation[Dist],$C76:$E76,TaxableValuation[Tif_NonTIF],$A$4))</f>
        <v>12474420</v>
      </c>
      <c r="Q76" s="8">
        <f>SUMPRODUCT(SUMIFS(TaxableValuation[Taxable Other],TaxableValuation[Dist],$C76:$E76,TaxableValuation[Tif_NonTIF],$A$4))</f>
        <v>0</v>
      </c>
      <c r="R76" s="8">
        <f>SUMPRODUCT(SUMIFS(TaxableValuation[Taxable Gross],TaxableValuation[Dist],$C76:$E76,TaxableValuation[Tif_NonTIF],$A$4))</f>
        <v>205641383</v>
      </c>
      <c r="S76" s="8">
        <f>SUMPRODUCT(SUMIFS(TaxableValuation[Taxable Military Exempt],TaxableValuation[Dist],$C76:$E76,TaxableValuation[Tif_NonTIF],$A$4))</f>
        <v>196260</v>
      </c>
      <c r="T76" s="8">
        <f>SUMPRODUCT(SUMIFS(TaxableValuation[Taxable Net],TaxableValuation[Dist],$C76:$E76,TaxableValuation[Tif_NonTIF],$A$4))</f>
        <v>205445123</v>
      </c>
      <c r="U76" s="8">
        <f>SUMPRODUCT(SUMIFS(TaxableValuation[Taxable Gas &amp; Elec Utilities],TaxableValuation[Dist],$C76:$E76,TaxableValuation[Tif_NonTIF],$A$4))</f>
        <v>3153488</v>
      </c>
      <c r="V76" s="8">
        <f t="shared" si="1"/>
        <v>208598611</v>
      </c>
    </row>
    <row r="77" spans="1:22" x14ac:dyDescent="0.25">
      <c r="A77">
        <f>'Assessed Non-TIF_Combined'!A77</f>
        <v>2024</v>
      </c>
      <c r="B77" t="str">
        <f>'Assessed Non-TIF_Combined'!B77</f>
        <v>11</v>
      </c>
      <c r="C77" t="str">
        <f>'Assessed Non-TIF_Combined'!C77</f>
        <v>1359</v>
      </c>
      <c r="D77" t="str">
        <f>'Assessed Non-TIF_Combined'!D77</f>
        <v/>
      </c>
      <c r="E77" t="str">
        <f>'Assessed Non-TIF_Combined'!E77</f>
        <v/>
      </c>
      <c r="F77" t="str">
        <f>'Assessed Non-TIF_Combined'!F77</f>
        <v>1359</v>
      </c>
      <c r="G77" t="str">
        <f>'Assessed Non-TIF_Combined'!G77</f>
        <v>Colo-Nesco</v>
      </c>
      <c r="H77" s="8">
        <f>SUMPRODUCT(SUMIFS(TaxableValuation[Taxable Residential],TaxableValuation[Dist],$C77:$E77,TaxableValuation[Tif_NonTIF],$A$4))</f>
        <v>95189978</v>
      </c>
      <c r="I77" s="8">
        <f>SUMPRODUCT(SUMIFS(TaxableValuation[Taxable Ag Land],TaxableValuation[Dist],$C77:$E77,TaxableValuation[Tif_NonTIF],$A$4))</f>
        <v>147292516</v>
      </c>
      <c r="J77" s="8">
        <f>SUMPRODUCT(SUMIFS(TaxableValuation[Taxable Ag Building],TaxableValuation[Dist],$C77:$E77,TaxableValuation[Tif_NonTIF],$A$4))</f>
        <v>5135589</v>
      </c>
      <c r="K77" s="8">
        <f>SUMPRODUCT(SUMIFS(TaxableValuation[Taxable Commercial],TaxableValuation[Dist],$C77:$E77,TaxableValuation[Tif_NonTIF],$A$4))</f>
        <v>11770616</v>
      </c>
      <c r="L77" s="8">
        <f>SUMPRODUCT(SUMIFS(TaxableValuation[Taxable Industrial],TaxableValuation[Dist],$C77:$E77,TaxableValuation[Tif_NonTIF],$A$4))</f>
        <v>50026931</v>
      </c>
      <c r="M77" s="8">
        <f>SUMPRODUCT(SUMIFS(TaxableValuation[Taxable Reserved],TaxableValuation[Dist],$C77:$E77,TaxableValuation[Tif_NonTIF],$A$4))</f>
        <v>0</v>
      </c>
      <c r="N77" s="8">
        <f>SUMPRODUCT(SUMIFS(TaxableValuation[Taxable Reserved2],TaxableValuation[Dist],$C77:$E77,TaxableValuation[Tif_NonTIF],$A$4))</f>
        <v>0</v>
      </c>
      <c r="O77" s="8">
        <f>SUMPRODUCT(SUMIFS(TaxableValuation[Taxable Railroads],TaxableValuation[Dist],$C77:$E77,TaxableValuation[Tif_NonTIF],$A$4))</f>
        <v>15656621</v>
      </c>
      <c r="P77" s="8">
        <f>SUMPRODUCT(SUMIFS(TaxableValuation[Taxable Utilities],TaxableValuation[Dist],$C77:$E77,TaxableValuation[Tif_NonTIF],$A$4))</f>
        <v>583710</v>
      </c>
      <c r="Q77" s="8">
        <f>SUMPRODUCT(SUMIFS(TaxableValuation[Taxable Other],TaxableValuation[Dist],$C77:$E77,TaxableValuation[Tif_NonTIF],$A$4))</f>
        <v>0</v>
      </c>
      <c r="R77" s="8">
        <f>SUMPRODUCT(SUMIFS(TaxableValuation[Taxable Gross],TaxableValuation[Dist],$C77:$E77,TaxableValuation[Tif_NonTIF],$A$4))</f>
        <v>325655961</v>
      </c>
      <c r="S77" s="8">
        <f>SUMPRODUCT(SUMIFS(TaxableValuation[Taxable Military Exempt],TaxableValuation[Dist],$C77:$E77,TaxableValuation[Tif_NonTIF],$A$4))</f>
        <v>218536</v>
      </c>
      <c r="T77" s="8">
        <f>SUMPRODUCT(SUMIFS(TaxableValuation[Taxable Net],TaxableValuation[Dist],$C77:$E77,TaxableValuation[Tif_NonTIF],$A$4))</f>
        <v>325437425</v>
      </c>
      <c r="U77" s="8">
        <f>SUMPRODUCT(SUMIFS(TaxableValuation[Taxable Gas &amp; Elec Utilities],TaxableValuation[Dist],$C77:$E77,TaxableValuation[Tif_NonTIF],$A$4))</f>
        <v>4532217</v>
      </c>
      <c r="V77" s="8">
        <f t="shared" si="1"/>
        <v>329969642</v>
      </c>
    </row>
    <row r="78" spans="1:22" x14ac:dyDescent="0.25">
      <c r="A78">
        <f>'Assessed Non-TIF_Combined'!A78</f>
        <v>2024</v>
      </c>
      <c r="B78" t="str">
        <f>'Assessed Non-TIF_Combined'!B78</f>
        <v>09</v>
      </c>
      <c r="C78" t="str">
        <f>'Assessed Non-TIF_Combined'!C78</f>
        <v>1368</v>
      </c>
      <c r="D78" t="str">
        <f>'Assessed Non-TIF_Combined'!D78</f>
        <v/>
      </c>
      <c r="E78" t="str">
        <f>'Assessed Non-TIF_Combined'!E78</f>
        <v/>
      </c>
      <c r="F78" t="str">
        <f>'Assessed Non-TIF_Combined'!F78</f>
        <v>1368</v>
      </c>
      <c r="G78" t="str">
        <f>'Assessed Non-TIF_Combined'!G78</f>
        <v>Columbus</v>
      </c>
      <c r="H78" s="8">
        <f>SUMPRODUCT(SUMIFS(TaxableValuation[Taxable Residential],TaxableValuation[Dist],$C78:$E78,TaxableValuation[Tif_NonTIF],$A$4))</f>
        <v>90343535</v>
      </c>
      <c r="I78" s="8">
        <f>SUMPRODUCT(SUMIFS(TaxableValuation[Taxable Ag Land],TaxableValuation[Dist],$C78:$E78,TaxableValuation[Tif_NonTIF],$A$4))</f>
        <v>80520271</v>
      </c>
      <c r="J78" s="8">
        <f>SUMPRODUCT(SUMIFS(TaxableValuation[Taxable Ag Building],TaxableValuation[Dist],$C78:$E78,TaxableValuation[Tif_NonTIF],$A$4))</f>
        <v>5953575</v>
      </c>
      <c r="K78" s="8">
        <f>SUMPRODUCT(SUMIFS(TaxableValuation[Taxable Commercial],TaxableValuation[Dist],$C78:$E78,TaxableValuation[Tif_NonTIF],$A$4))</f>
        <v>8587732</v>
      </c>
      <c r="L78" s="8">
        <f>SUMPRODUCT(SUMIFS(TaxableValuation[Taxable Industrial],TaxableValuation[Dist],$C78:$E78,TaxableValuation[Tif_NonTIF],$A$4))</f>
        <v>7483567</v>
      </c>
      <c r="M78" s="8">
        <f>SUMPRODUCT(SUMIFS(TaxableValuation[Taxable Reserved],TaxableValuation[Dist],$C78:$E78,TaxableValuation[Tif_NonTIF],$A$4))</f>
        <v>0</v>
      </c>
      <c r="N78" s="8">
        <f>SUMPRODUCT(SUMIFS(TaxableValuation[Taxable Reserved2],TaxableValuation[Dist],$C78:$E78,TaxableValuation[Tif_NonTIF],$A$4))</f>
        <v>0</v>
      </c>
      <c r="O78" s="8">
        <f>SUMPRODUCT(SUMIFS(TaxableValuation[Taxable Railroads],TaxableValuation[Dist],$C78:$E78,TaxableValuation[Tif_NonTIF],$A$4))</f>
        <v>2490570</v>
      </c>
      <c r="P78" s="8">
        <f>SUMPRODUCT(SUMIFS(TaxableValuation[Taxable Utilities],TaxableValuation[Dist],$C78:$E78,TaxableValuation[Tif_NonTIF],$A$4))</f>
        <v>80548095</v>
      </c>
      <c r="Q78" s="8">
        <f>SUMPRODUCT(SUMIFS(TaxableValuation[Taxable Other],TaxableValuation[Dist],$C78:$E78,TaxableValuation[Tif_NonTIF],$A$4))</f>
        <v>0</v>
      </c>
      <c r="R78" s="8">
        <f>SUMPRODUCT(SUMIFS(TaxableValuation[Taxable Gross],TaxableValuation[Dist],$C78:$E78,TaxableValuation[Tif_NonTIF],$A$4))</f>
        <v>275927345</v>
      </c>
      <c r="S78" s="8">
        <f>SUMPRODUCT(SUMIFS(TaxableValuation[Taxable Military Exempt],TaxableValuation[Dist],$C78:$E78,TaxableValuation[Tif_NonTIF],$A$4))</f>
        <v>279652</v>
      </c>
      <c r="T78" s="8">
        <f>SUMPRODUCT(SUMIFS(TaxableValuation[Taxable Net],TaxableValuation[Dist],$C78:$E78,TaxableValuation[Tif_NonTIF],$A$4))</f>
        <v>275647693</v>
      </c>
      <c r="U78" s="8">
        <f>SUMPRODUCT(SUMIFS(TaxableValuation[Taxable Gas &amp; Elec Utilities],TaxableValuation[Dist],$C78:$E78,TaxableValuation[Tif_NonTIF],$A$4))</f>
        <v>5576988</v>
      </c>
      <c r="V78" s="8">
        <f t="shared" si="1"/>
        <v>281224681</v>
      </c>
    </row>
    <row r="79" spans="1:22" x14ac:dyDescent="0.25">
      <c r="A79">
        <f>'Assessed Non-TIF_Combined'!A79</f>
        <v>2024</v>
      </c>
      <c r="B79" t="str">
        <f>'Assessed Non-TIF_Combined'!B79</f>
        <v>11</v>
      </c>
      <c r="C79" t="str">
        <f>'Assessed Non-TIF_Combined'!C79</f>
        <v>1413</v>
      </c>
      <c r="D79" t="str">
        <f>'Assessed Non-TIF_Combined'!D79</f>
        <v/>
      </c>
      <c r="E79" t="str">
        <f>'Assessed Non-TIF_Combined'!E79</f>
        <v/>
      </c>
      <c r="F79" t="str">
        <f>'Assessed Non-TIF_Combined'!F79</f>
        <v>1413</v>
      </c>
      <c r="G79" t="str">
        <f>'Assessed Non-TIF_Combined'!G79</f>
        <v>Coon Rapids-Bayard</v>
      </c>
      <c r="H79" s="8">
        <f>SUMPRODUCT(SUMIFS(TaxableValuation[Taxable Residential],TaxableValuation[Dist],$C79:$E79,TaxableValuation[Tif_NonTIF],$A$4))</f>
        <v>56312349</v>
      </c>
      <c r="I79" s="8">
        <f>SUMPRODUCT(SUMIFS(TaxableValuation[Taxable Ag Land],TaxableValuation[Dist],$C79:$E79,TaxableValuation[Tif_NonTIF],$A$4))</f>
        <v>126217150</v>
      </c>
      <c r="J79" s="8">
        <f>SUMPRODUCT(SUMIFS(TaxableValuation[Taxable Ag Building],TaxableValuation[Dist],$C79:$E79,TaxableValuation[Tif_NonTIF],$A$4))</f>
        <v>7470307</v>
      </c>
      <c r="K79" s="8">
        <f>SUMPRODUCT(SUMIFS(TaxableValuation[Taxable Commercial],TaxableValuation[Dist],$C79:$E79,TaxableValuation[Tif_NonTIF],$A$4))</f>
        <v>13653122</v>
      </c>
      <c r="L79" s="8">
        <f>SUMPRODUCT(SUMIFS(TaxableValuation[Taxable Industrial],TaxableValuation[Dist],$C79:$E79,TaxableValuation[Tif_NonTIF],$A$4))</f>
        <v>18968984</v>
      </c>
      <c r="M79" s="8">
        <f>SUMPRODUCT(SUMIFS(TaxableValuation[Taxable Reserved],TaxableValuation[Dist],$C79:$E79,TaxableValuation[Tif_NonTIF],$A$4))</f>
        <v>0</v>
      </c>
      <c r="N79" s="8">
        <f>SUMPRODUCT(SUMIFS(TaxableValuation[Taxable Reserved2],TaxableValuation[Dist],$C79:$E79,TaxableValuation[Tif_NonTIF],$A$4))</f>
        <v>0</v>
      </c>
      <c r="O79" s="8">
        <f>SUMPRODUCT(SUMIFS(TaxableValuation[Taxable Railroads],TaxableValuation[Dist],$C79:$E79,TaxableValuation[Tif_NonTIF],$A$4))</f>
        <v>9938519</v>
      </c>
      <c r="P79" s="8">
        <f>SUMPRODUCT(SUMIFS(TaxableValuation[Taxable Utilities],TaxableValuation[Dist],$C79:$E79,TaxableValuation[Tif_NonTIF],$A$4))</f>
        <v>2133775</v>
      </c>
      <c r="Q79" s="8">
        <f>SUMPRODUCT(SUMIFS(TaxableValuation[Taxable Other],TaxableValuation[Dist],$C79:$E79,TaxableValuation[Tif_NonTIF],$A$4))</f>
        <v>0</v>
      </c>
      <c r="R79" s="8">
        <f>SUMPRODUCT(SUMIFS(TaxableValuation[Taxable Gross],TaxableValuation[Dist],$C79:$E79,TaxableValuation[Tif_NonTIF],$A$4))</f>
        <v>234694206</v>
      </c>
      <c r="S79" s="8">
        <f>SUMPRODUCT(SUMIFS(TaxableValuation[Taxable Military Exempt],TaxableValuation[Dist],$C79:$E79,TaxableValuation[Tif_NonTIF],$A$4))</f>
        <v>235204</v>
      </c>
      <c r="T79" s="8">
        <f>SUMPRODUCT(SUMIFS(TaxableValuation[Taxable Net],TaxableValuation[Dist],$C79:$E79,TaxableValuation[Tif_NonTIF],$A$4))</f>
        <v>234459002</v>
      </c>
      <c r="U79" s="8">
        <f>SUMPRODUCT(SUMIFS(TaxableValuation[Taxable Gas &amp; Elec Utilities],TaxableValuation[Dist],$C79:$E79,TaxableValuation[Tif_NonTIF],$A$4))</f>
        <v>3568162</v>
      </c>
      <c r="V79" s="8">
        <f t="shared" si="1"/>
        <v>238027164</v>
      </c>
    </row>
    <row r="80" spans="1:22" x14ac:dyDescent="0.25">
      <c r="A80">
        <f>'Assessed Non-TIF_Combined'!A80</f>
        <v>2024</v>
      </c>
      <c r="B80" t="str">
        <f>'Assessed Non-TIF_Combined'!B80</f>
        <v>13</v>
      </c>
      <c r="C80" t="str">
        <f>'Assessed Non-TIF_Combined'!C80</f>
        <v>1431</v>
      </c>
      <c r="D80" t="str">
        <f>'Assessed Non-TIF_Combined'!D80</f>
        <v/>
      </c>
      <c r="E80" t="str">
        <f>'Assessed Non-TIF_Combined'!E80</f>
        <v/>
      </c>
      <c r="F80" t="str">
        <f>'Assessed Non-TIF_Combined'!F80</f>
        <v>1431</v>
      </c>
      <c r="G80" t="str">
        <f>'Assessed Non-TIF_Combined'!G80</f>
        <v>Corning</v>
      </c>
      <c r="H80" s="8">
        <f>SUMPRODUCT(SUMIFS(TaxableValuation[Taxable Residential],TaxableValuation[Dist],$C80:$E80,TaxableValuation[Tif_NonTIF],$A$4))</f>
        <v>74720439</v>
      </c>
      <c r="I80" s="8">
        <f>SUMPRODUCT(SUMIFS(TaxableValuation[Taxable Ag Land],TaxableValuation[Dist],$C80:$E80,TaxableValuation[Tif_NonTIF],$A$4))</f>
        <v>126593997</v>
      </c>
      <c r="J80" s="8">
        <f>SUMPRODUCT(SUMIFS(TaxableValuation[Taxable Ag Building],TaxableValuation[Dist],$C80:$E80,TaxableValuation[Tif_NonTIF],$A$4))</f>
        <v>11103014</v>
      </c>
      <c r="K80" s="8">
        <f>SUMPRODUCT(SUMIFS(TaxableValuation[Taxable Commercial],TaxableValuation[Dist],$C80:$E80,TaxableValuation[Tif_NonTIF],$A$4))</f>
        <v>9510729</v>
      </c>
      <c r="L80" s="8">
        <f>SUMPRODUCT(SUMIFS(TaxableValuation[Taxable Industrial],TaxableValuation[Dist],$C80:$E80,TaxableValuation[Tif_NonTIF],$A$4))</f>
        <v>84162705</v>
      </c>
      <c r="M80" s="8">
        <f>SUMPRODUCT(SUMIFS(TaxableValuation[Taxable Reserved],TaxableValuation[Dist],$C80:$E80,TaxableValuation[Tif_NonTIF],$A$4))</f>
        <v>0</v>
      </c>
      <c r="N80" s="8">
        <f>SUMPRODUCT(SUMIFS(TaxableValuation[Taxable Reserved2],TaxableValuation[Dist],$C80:$E80,TaxableValuation[Tif_NonTIF],$A$4))</f>
        <v>0</v>
      </c>
      <c r="O80" s="8">
        <f>SUMPRODUCT(SUMIFS(TaxableValuation[Taxable Railroads],TaxableValuation[Dist],$C80:$E80,TaxableValuation[Tif_NonTIF],$A$4))</f>
        <v>13293904</v>
      </c>
      <c r="P80" s="8">
        <f>SUMPRODUCT(SUMIFS(TaxableValuation[Taxable Utilities],TaxableValuation[Dist],$C80:$E80,TaxableValuation[Tif_NonTIF],$A$4))</f>
        <v>6702408</v>
      </c>
      <c r="Q80" s="8">
        <f>SUMPRODUCT(SUMIFS(TaxableValuation[Taxable Other],TaxableValuation[Dist],$C80:$E80,TaxableValuation[Tif_NonTIF],$A$4))</f>
        <v>0</v>
      </c>
      <c r="R80" s="8">
        <f>SUMPRODUCT(SUMIFS(TaxableValuation[Taxable Gross],TaxableValuation[Dist],$C80:$E80,TaxableValuation[Tif_NonTIF],$A$4))</f>
        <v>326087196</v>
      </c>
      <c r="S80" s="8">
        <f>SUMPRODUCT(SUMIFS(TaxableValuation[Taxable Military Exempt],TaxableValuation[Dist],$C80:$E80,TaxableValuation[Tif_NonTIF],$A$4))</f>
        <v>275408</v>
      </c>
      <c r="T80" s="8">
        <f>SUMPRODUCT(SUMIFS(TaxableValuation[Taxable Net],TaxableValuation[Dist],$C80:$E80,TaxableValuation[Tif_NonTIF],$A$4))</f>
        <v>325811788</v>
      </c>
      <c r="U80" s="8">
        <f>SUMPRODUCT(SUMIFS(TaxableValuation[Taxable Gas &amp; Elec Utilities],TaxableValuation[Dist],$C80:$E80,TaxableValuation[Tif_NonTIF],$A$4))</f>
        <v>10250552</v>
      </c>
      <c r="V80" s="8">
        <f t="shared" si="1"/>
        <v>336062340</v>
      </c>
    </row>
    <row r="81" spans="1:22" x14ac:dyDescent="0.25">
      <c r="A81">
        <f>'Assessed Non-TIF_Combined'!A81</f>
        <v>2024</v>
      </c>
      <c r="B81" t="str">
        <f>'Assessed Non-TIF_Combined'!B81</f>
        <v>13</v>
      </c>
      <c r="C81" t="str">
        <f>'Assessed Non-TIF_Combined'!C81</f>
        <v>1476</v>
      </c>
      <c r="D81" t="str">
        <f>'Assessed Non-TIF_Combined'!D81</f>
        <v/>
      </c>
      <c r="E81" t="str">
        <f>'Assessed Non-TIF_Combined'!E81</f>
        <v/>
      </c>
      <c r="F81" t="str">
        <f>'Assessed Non-TIF_Combined'!F81</f>
        <v>1476</v>
      </c>
      <c r="G81" t="str">
        <f>'Assessed Non-TIF_Combined'!G81</f>
        <v>Council Bluffs</v>
      </c>
      <c r="H81" s="8">
        <f>SUMPRODUCT(SUMIFS(TaxableValuation[Taxable Residential],TaxableValuation[Dist],$C81:$E81,TaxableValuation[Tif_NonTIF],$A$4))</f>
        <v>1600922693</v>
      </c>
      <c r="I81" s="8">
        <f>SUMPRODUCT(SUMIFS(TaxableValuation[Taxable Ag Land],TaxableValuation[Dist],$C81:$E81,TaxableValuation[Tif_NonTIF],$A$4))</f>
        <v>21995436</v>
      </c>
      <c r="J81" s="8">
        <f>SUMPRODUCT(SUMIFS(TaxableValuation[Taxable Ag Building],TaxableValuation[Dist],$C81:$E81,TaxableValuation[Tif_NonTIF],$A$4))</f>
        <v>1199246</v>
      </c>
      <c r="K81" s="8">
        <f>SUMPRODUCT(SUMIFS(TaxableValuation[Taxable Commercial],TaxableValuation[Dist],$C81:$E81,TaxableValuation[Tif_NonTIF],$A$4))</f>
        <v>693662610</v>
      </c>
      <c r="L81" s="8">
        <f>SUMPRODUCT(SUMIFS(TaxableValuation[Taxable Industrial],TaxableValuation[Dist],$C81:$E81,TaxableValuation[Tif_NonTIF],$A$4))</f>
        <v>93962649</v>
      </c>
      <c r="M81" s="8">
        <f>SUMPRODUCT(SUMIFS(TaxableValuation[Taxable Reserved],TaxableValuation[Dist],$C81:$E81,TaxableValuation[Tif_NonTIF],$A$4))</f>
        <v>0</v>
      </c>
      <c r="N81" s="8">
        <f>SUMPRODUCT(SUMIFS(TaxableValuation[Taxable Reserved2],TaxableValuation[Dist],$C81:$E81,TaxableValuation[Tif_NonTIF],$A$4))</f>
        <v>0</v>
      </c>
      <c r="O81" s="8">
        <f>SUMPRODUCT(SUMIFS(TaxableValuation[Taxable Railroads],TaxableValuation[Dist],$C81:$E81,TaxableValuation[Tif_NonTIF],$A$4))</f>
        <v>28969244</v>
      </c>
      <c r="P81" s="8">
        <f>SUMPRODUCT(SUMIFS(TaxableValuation[Taxable Utilities],TaxableValuation[Dist],$C81:$E81,TaxableValuation[Tif_NonTIF],$A$4))</f>
        <v>2888142</v>
      </c>
      <c r="Q81" s="8">
        <f>SUMPRODUCT(SUMIFS(TaxableValuation[Taxable Other],TaxableValuation[Dist],$C81:$E81,TaxableValuation[Tif_NonTIF],$A$4))</f>
        <v>0</v>
      </c>
      <c r="R81" s="8">
        <f>SUMPRODUCT(SUMIFS(TaxableValuation[Taxable Gross],TaxableValuation[Dist],$C81:$E81,TaxableValuation[Tif_NonTIF],$A$4))</f>
        <v>2443600020</v>
      </c>
      <c r="S81" s="8">
        <f>SUMPRODUCT(SUMIFS(TaxableValuation[Taxable Military Exempt],TaxableValuation[Dist],$C81:$E81,TaxableValuation[Tif_NonTIF],$A$4))</f>
        <v>3835492</v>
      </c>
      <c r="T81" s="8">
        <f>SUMPRODUCT(SUMIFS(TaxableValuation[Taxable Net],TaxableValuation[Dist],$C81:$E81,TaxableValuation[Tif_NonTIF],$A$4))</f>
        <v>2439764528</v>
      </c>
      <c r="U81" s="8">
        <f>SUMPRODUCT(SUMIFS(TaxableValuation[Taxable Gas &amp; Elec Utilities],TaxableValuation[Dist],$C81:$E81,TaxableValuation[Tif_NonTIF],$A$4))</f>
        <v>69474816</v>
      </c>
      <c r="V81" s="8">
        <f t="shared" si="1"/>
        <v>2509239344</v>
      </c>
    </row>
    <row r="82" spans="1:22" x14ac:dyDescent="0.25">
      <c r="A82">
        <f>'Assessed Non-TIF_Combined'!A82</f>
        <v>2024</v>
      </c>
      <c r="B82" t="str">
        <f>'Assessed Non-TIF_Combined'!B82</f>
        <v>13</v>
      </c>
      <c r="C82" t="str">
        <f>'Assessed Non-TIF_Combined'!C82</f>
        <v>1503</v>
      </c>
      <c r="D82" t="str">
        <f>'Assessed Non-TIF_Combined'!D82</f>
        <v/>
      </c>
      <c r="E82" t="str">
        <f>'Assessed Non-TIF_Combined'!E82</f>
        <v/>
      </c>
      <c r="F82" t="str">
        <f>'Assessed Non-TIF_Combined'!F82</f>
        <v>1503</v>
      </c>
      <c r="G82" t="str">
        <f>'Assessed Non-TIF_Combined'!G82</f>
        <v>Creston</v>
      </c>
      <c r="H82" s="8">
        <f>SUMPRODUCT(SUMIFS(TaxableValuation[Taxable Residential],TaxableValuation[Dist],$C82:$E82,TaxableValuation[Tif_NonTIF],$A$4))</f>
        <v>251446001</v>
      </c>
      <c r="I82" s="8">
        <f>SUMPRODUCT(SUMIFS(TaxableValuation[Taxable Ag Land],TaxableValuation[Dist],$C82:$E82,TaxableValuation[Tif_NonTIF],$A$4))</f>
        <v>107732314</v>
      </c>
      <c r="J82" s="8">
        <f>SUMPRODUCT(SUMIFS(TaxableValuation[Taxable Ag Building],TaxableValuation[Dist],$C82:$E82,TaxableValuation[Tif_NonTIF],$A$4))</f>
        <v>10086152</v>
      </c>
      <c r="K82" s="8">
        <f>SUMPRODUCT(SUMIFS(TaxableValuation[Taxable Commercial],TaxableValuation[Dist],$C82:$E82,TaxableValuation[Tif_NonTIF],$A$4))</f>
        <v>64743542</v>
      </c>
      <c r="L82" s="8">
        <f>SUMPRODUCT(SUMIFS(TaxableValuation[Taxable Industrial],TaxableValuation[Dist],$C82:$E82,TaxableValuation[Tif_NonTIF],$A$4))</f>
        <v>18479327</v>
      </c>
      <c r="M82" s="8">
        <f>SUMPRODUCT(SUMIFS(TaxableValuation[Taxable Reserved],TaxableValuation[Dist],$C82:$E82,TaxableValuation[Tif_NonTIF],$A$4))</f>
        <v>0</v>
      </c>
      <c r="N82" s="8">
        <f>SUMPRODUCT(SUMIFS(TaxableValuation[Taxable Reserved2],TaxableValuation[Dist],$C82:$E82,TaxableValuation[Tif_NonTIF],$A$4))</f>
        <v>0</v>
      </c>
      <c r="O82" s="8">
        <f>SUMPRODUCT(SUMIFS(TaxableValuation[Taxable Railroads],TaxableValuation[Dist],$C82:$E82,TaxableValuation[Tif_NonTIF],$A$4))</f>
        <v>21036754</v>
      </c>
      <c r="P82" s="8">
        <f>SUMPRODUCT(SUMIFS(TaxableValuation[Taxable Utilities],TaxableValuation[Dist],$C82:$E82,TaxableValuation[Tif_NonTIF],$A$4))</f>
        <v>6730592</v>
      </c>
      <c r="Q82" s="8">
        <f>SUMPRODUCT(SUMIFS(TaxableValuation[Taxable Other],TaxableValuation[Dist],$C82:$E82,TaxableValuation[Tif_NonTIF],$A$4))</f>
        <v>0</v>
      </c>
      <c r="R82" s="8">
        <f>SUMPRODUCT(SUMIFS(TaxableValuation[Taxable Gross],TaxableValuation[Dist],$C82:$E82,TaxableValuation[Tif_NonTIF],$A$4))</f>
        <v>480254682</v>
      </c>
      <c r="S82" s="8">
        <f>SUMPRODUCT(SUMIFS(TaxableValuation[Taxable Military Exempt],TaxableValuation[Dist],$C82:$E82,TaxableValuation[Tif_NonTIF],$A$4))</f>
        <v>792656</v>
      </c>
      <c r="T82" s="8">
        <f>SUMPRODUCT(SUMIFS(TaxableValuation[Taxable Net],TaxableValuation[Dist],$C82:$E82,TaxableValuation[Tif_NonTIF],$A$4))</f>
        <v>479462026</v>
      </c>
      <c r="U82" s="8">
        <f>SUMPRODUCT(SUMIFS(TaxableValuation[Taxable Gas &amp; Elec Utilities],TaxableValuation[Dist],$C82:$E82,TaxableValuation[Tif_NonTIF],$A$4))</f>
        <v>25603350</v>
      </c>
      <c r="V82" s="8">
        <f t="shared" si="1"/>
        <v>505065376</v>
      </c>
    </row>
    <row r="83" spans="1:22" x14ac:dyDescent="0.25">
      <c r="A83">
        <f>'Assessed Non-TIF_Combined'!A83</f>
        <v>2024</v>
      </c>
      <c r="B83" t="str">
        <f>'Assessed Non-TIF_Combined'!B83</f>
        <v>11</v>
      </c>
      <c r="C83" t="str">
        <f>'Assessed Non-TIF_Combined'!C83</f>
        <v>1576</v>
      </c>
      <c r="D83" t="str">
        <f>'Assessed Non-TIF_Combined'!D83</f>
        <v/>
      </c>
      <c r="E83" t="str">
        <f>'Assessed Non-TIF_Combined'!E83</f>
        <v/>
      </c>
      <c r="F83" t="str">
        <f>'Assessed Non-TIF_Combined'!F83</f>
        <v>1576</v>
      </c>
      <c r="G83" t="str">
        <f>'Assessed Non-TIF_Combined'!G83</f>
        <v>Dallas Center-Grimes</v>
      </c>
      <c r="H83" s="8">
        <f>SUMPRODUCT(SUMIFS(TaxableValuation[Taxable Residential],TaxableValuation[Dist],$C83:$E83,TaxableValuation[Tif_NonTIF],$A$4))</f>
        <v>742122118</v>
      </c>
      <c r="I83" s="8">
        <f>SUMPRODUCT(SUMIFS(TaxableValuation[Taxable Ag Land],TaxableValuation[Dist],$C83:$E83,TaxableValuation[Tif_NonTIF],$A$4))</f>
        <v>52772831</v>
      </c>
      <c r="J83" s="8">
        <f>SUMPRODUCT(SUMIFS(TaxableValuation[Taxable Ag Building],TaxableValuation[Dist],$C83:$E83,TaxableValuation[Tif_NonTIF],$A$4))</f>
        <v>2577720</v>
      </c>
      <c r="K83" s="8">
        <f>SUMPRODUCT(SUMIFS(TaxableValuation[Taxable Commercial],TaxableValuation[Dist],$C83:$E83,TaxableValuation[Tif_NonTIF],$A$4))</f>
        <v>469554330</v>
      </c>
      <c r="L83" s="8">
        <f>SUMPRODUCT(SUMIFS(TaxableValuation[Taxable Industrial],TaxableValuation[Dist],$C83:$E83,TaxableValuation[Tif_NonTIF],$A$4))</f>
        <v>58708789</v>
      </c>
      <c r="M83" s="8">
        <f>SUMPRODUCT(SUMIFS(TaxableValuation[Taxable Reserved],TaxableValuation[Dist],$C83:$E83,TaxableValuation[Tif_NonTIF],$A$4))</f>
        <v>0</v>
      </c>
      <c r="N83" s="8">
        <f>SUMPRODUCT(SUMIFS(TaxableValuation[Taxable Reserved2],TaxableValuation[Dist],$C83:$E83,TaxableValuation[Tif_NonTIF],$A$4))</f>
        <v>0</v>
      </c>
      <c r="O83" s="8">
        <f>SUMPRODUCT(SUMIFS(TaxableValuation[Taxable Railroads],TaxableValuation[Dist],$C83:$E83,TaxableValuation[Tif_NonTIF],$A$4))</f>
        <v>0</v>
      </c>
      <c r="P83" s="8">
        <f>SUMPRODUCT(SUMIFS(TaxableValuation[Taxable Utilities],TaxableValuation[Dist],$C83:$E83,TaxableValuation[Tif_NonTIF],$A$4))</f>
        <v>282417</v>
      </c>
      <c r="Q83" s="8">
        <f>SUMPRODUCT(SUMIFS(TaxableValuation[Taxable Other],TaxableValuation[Dist],$C83:$E83,TaxableValuation[Tif_NonTIF],$A$4))</f>
        <v>0</v>
      </c>
      <c r="R83" s="8">
        <f>SUMPRODUCT(SUMIFS(TaxableValuation[Taxable Gross],TaxableValuation[Dist],$C83:$E83,TaxableValuation[Tif_NonTIF],$A$4))</f>
        <v>1326018205</v>
      </c>
      <c r="S83" s="8">
        <f>SUMPRODUCT(SUMIFS(TaxableValuation[Taxable Military Exempt],TaxableValuation[Dist],$C83:$E83,TaxableValuation[Tif_NonTIF],$A$4))</f>
        <v>729688</v>
      </c>
      <c r="T83" s="8">
        <f>SUMPRODUCT(SUMIFS(TaxableValuation[Taxable Net],TaxableValuation[Dist],$C83:$E83,TaxableValuation[Tif_NonTIF],$A$4))</f>
        <v>1325288517</v>
      </c>
      <c r="U83" s="8">
        <f>SUMPRODUCT(SUMIFS(TaxableValuation[Taxable Gas &amp; Elec Utilities],TaxableValuation[Dist],$C83:$E83,TaxableValuation[Tif_NonTIF],$A$4))</f>
        <v>23009022</v>
      </c>
      <c r="V83" s="8">
        <f t="shared" si="1"/>
        <v>1348297539</v>
      </c>
    </row>
    <row r="84" spans="1:22" x14ac:dyDescent="0.25">
      <c r="A84">
        <f>'Assessed Non-TIF_Combined'!A84</f>
        <v>2024</v>
      </c>
      <c r="B84" t="str">
        <f>'Assessed Non-TIF_Combined'!B84</f>
        <v>15</v>
      </c>
      <c r="C84" t="str">
        <f>'Assessed Non-TIF_Combined'!C84</f>
        <v>1602</v>
      </c>
      <c r="D84" t="str">
        <f>'Assessed Non-TIF_Combined'!D84</f>
        <v/>
      </c>
      <c r="E84" t="str">
        <f>'Assessed Non-TIF_Combined'!E84</f>
        <v/>
      </c>
      <c r="F84" t="str">
        <f>'Assessed Non-TIF_Combined'!F84</f>
        <v>1602</v>
      </c>
      <c r="G84" t="str">
        <f>'Assessed Non-TIF_Combined'!G84</f>
        <v>Danville</v>
      </c>
      <c r="H84" s="8">
        <f>SUMPRODUCT(SUMIFS(TaxableValuation[Taxable Residential],TaxableValuation[Dist],$C84:$E84,TaxableValuation[Tif_NonTIF],$A$4))</f>
        <v>97797982</v>
      </c>
      <c r="I84" s="8">
        <f>SUMPRODUCT(SUMIFS(TaxableValuation[Taxable Ag Land],TaxableValuation[Dist],$C84:$E84,TaxableValuation[Tif_NonTIF],$A$4))</f>
        <v>45844060</v>
      </c>
      <c r="J84" s="8">
        <f>SUMPRODUCT(SUMIFS(TaxableValuation[Taxable Ag Building],TaxableValuation[Dist],$C84:$E84,TaxableValuation[Tif_NonTIF],$A$4))</f>
        <v>2551577</v>
      </c>
      <c r="K84" s="8">
        <f>SUMPRODUCT(SUMIFS(TaxableValuation[Taxable Commercial],TaxableValuation[Dist],$C84:$E84,TaxableValuation[Tif_NonTIF],$A$4))</f>
        <v>5591216</v>
      </c>
      <c r="L84" s="8">
        <f>SUMPRODUCT(SUMIFS(TaxableValuation[Taxable Industrial],TaxableValuation[Dist],$C84:$E84,TaxableValuation[Tif_NonTIF],$A$4))</f>
        <v>4358055</v>
      </c>
      <c r="M84" s="8">
        <f>SUMPRODUCT(SUMIFS(TaxableValuation[Taxable Reserved],TaxableValuation[Dist],$C84:$E84,TaxableValuation[Tif_NonTIF],$A$4))</f>
        <v>0</v>
      </c>
      <c r="N84" s="8">
        <f>SUMPRODUCT(SUMIFS(TaxableValuation[Taxable Reserved2],TaxableValuation[Dist],$C84:$E84,TaxableValuation[Tif_NonTIF],$A$4))</f>
        <v>0</v>
      </c>
      <c r="O84" s="8">
        <f>SUMPRODUCT(SUMIFS(TaxableValuation[Taxable Railroads],TaxableValuation[Dist],$C84:$E84,TaxableValuation[Tif_NonTIF],$A$4))</f>
        <v>7977065</v>
      </c>
      <c r="P84" s="8">
        <f>SUMPRODUCT(SUMIFS(TaxableValuation[Taxable Utilities],TaxableValuation[Dist],$C84:$E84,TaxableValuation[Tif_NonTIF],$A$4))</f>
        <v>2305994</v>
      </c>
      <c r="Q84" s="8">
        <f>SUMPRODUCT(SUMIFS(TaxableValuation[Taxable Other],TaxableValuation[Dist],$C84:$E84,TaxableValuation[Tif_NonTIF],$A$4))</f>
        <v>0</v>
      </c>
      <c r="R84" s="8">
        <f>SUMPRODUCT(SUMIFS(TaxableValuation[Taxable Gross],TaxableValuation[Dist],$C84:$E84,TaxableValuation[Tif_NonTIF],$A$4))</f>
        <v>166425949</v>
      </c>
      <c r="S84" s="8">
        <f>SUMPRODUCT(SUMIFS(TaxableValuation[Taxable Military Exempt],TaxableValuation[Dist],$C84:$E84,TaxableValuation[Tif_NonTIF],$A$4))</f>
        <v>272244</v>
      </c>
      <c r="T84" s="8">
        <f>SUMPRODUCT(SUMIFS(TaxableValuation[Taxable Net],TaxableValuation[Dist],$C84:$E84,TaxableValuation[Tif_NonTIF],$A$4))</f>
        <v>166153705</v>
      </c>
      <c r="U84" s="8">
        <f>SUMPRODUCT(SUMIFS(TaxableValuation[Taxable Gas &amp; Elec Utilities],TaxableValuation[Dist],$C84:$E84,TaxableValuation[Tif_NonTIF],$A$4))</f>
        <v>1410098</v>
      </c>
      <c r="V84" s="8">
        <f t="shared" si="1"/>
        <v>167563803</v>
      </c>
    </row>
    <row r="85" spans="1:22" x14ac:dyDescent="0.25">
      <c r="A85">
        <f>'Assessed Non-TIF_Combined'!A85</f>
        <v>2024</v>
      </c>
      <c r="B85" t="str">
        <f>'Assessed Non-TIF_Combined'!B85</f>
        <v>09</v>
      </c>
      <c r="C85" t="str">
        <f>'Assessed Non-TIF_Combined'!C85</f>
        <v>1611</v>
      </c>
      <c r="D85" t="str">
        <f>'Assessed Non-TIF_Combined'!D85</f>
        <v/>
      </c>
      <c r="E85" t="str">
        <f>'Assessed Non-TIF_Combined'!E85</f>
        <v/>
      </c>
      <c r="F85" t="str">
        <f>'Assessed Non-TIF_Combined'!F85</f>
        <v>1611</v>
      </c>
      <c r="G85" t="str">
        <f>'Assessed Non-TIF_Combined'!G85</f>
        <v>Davenport</v>
      </c>
      <c r="H85" s="8">
        <f>SUMPRODUCT(SUMIFS(TaxableValuation[Taxable Residential],TaxableValuation[Dist],$C85:$E85,TaxableValuation[Tif_NonTIF],$A$4))</f>
        <v>3229762844</v>
      </c>
      <c r="I85" s="8">
        <f>SUMPRODUCT(SUMIFS(TaxableValuation[Taxable Ag Land],TaxableValuation[Dist],$C85:$E85,TaxableValuation[Tif_NonTIF],$A$4))</f>
        <v>80265185</v>
      </c>
      <c r="J85" s="8">
        <f>SUMPRODUCT(SUMIFS(TaxableValuation[Taxable Ag Building],TaxableValuation[Dist],$C85:$E85,TaxableValuation[Tif_NonTIF],$A$4))</f>
        <v>5050686</v>
      </c>
      <c r="K85" s="8">
        <f>SUMPRODUCT(SUMIFS(TaxableValuation[Taxable Commercial],TaxableValuation[Dist],$C85:$E85,TaxableValuation[Tif_NonTIF],$A$4))</f>
        <v>1370473181</v>
      </c>
      <c r="L85" s="8">
        <f>SUMPRODUCT(SUMIFS(TaxableValuation[Taxable Industrial],TaxableValuation[Dist],$C85:$E85,TaxableValuation[Tif_NonTIF],$A$4))</f>
        <v>104369841</v>
      </c>
      <c r="M85" s="8">
        <f>SUMPRODUCT(SUMIFS(TaxableValuation[Taxable Reserved],TaxableValuation[Dist],$C85:$E85,TaxableValuation[Tif_NonTIF],$A$4))</f>
        <v>0</v>
      </c>
      <c r="N85" s="8">
        <f>SUMPRODUCT(SUMIFS(TaxableValuation[Taxable Reserved2],TaxableValuation[Dist],$C85:$E85,TaxableValuation[Tif_NonTIF],$A$4))</f>
        <v>0</v>
      </c>
      <c r="O85" s="8">
        <f>SUMPRODUCT(SUMIFS(TaxableValuation[Taxable Railroads],TaxableValuation[Dist],$C85:$E85,TaxableValuation[Tif_NonTIF],$A$4))</f>
        <v>8541203</v>
      </c>
      <c r="P85" s="8">
        <f>SUMPRODUCT(SUMIFS(TaxableValuation[Taxable Utilities],TaxableValuation[Dist],$C85:$E85,TaxableValuation[Tif_NonTIF],$A$4))</f>
        <v>1818607</v>
      </c>
      <c r="Q85" s="8">
        <f>SUMPRODUCT(SUMIFS(TaxableValuation[Taxable Other],TaxableValuation[Dist],$C85:$E85,TaxableValuation[Tif_NonTIF],$A$4))</f>
        <v>0</v>
      </c>
      <c r="R85" s="8">
        <f>SUMPRODUCT(SUMIFS(TaxableValuation[Taxable Gross],TaxableValuation[Dist],$C85:$E85,TaxableValuation[Tif_NonTIF],$A$4))</f>
        <v>4800281547</v>
      </c>
      <c r="S85" s="8">
        <f>SUMPRODUCT(SUMIFS(TaxableValuation[Taxable Military Exempt],TaxableValuation[Dist],$C85:$E85,TaxableValuation[Tif_NonTIF],$A$4))</f>
        <v>7176500</v>
      </c>
      <c r="T85" s="8">
        <f>SUMPRODUCT(SUMIFS(TaxableValuation[Taxable Net],TaxableValuation[Dist],$C85:$E85,TaxableValuation[Tif_NonTIF],$A$4))</f>
        <v>4793105047</v>
      </c>
      <c r="U85" s="8">
        <f>SUMPRODUCT(SUMIFS(TaxableValuation[Taxable Gas &amp; Elec Utilities],TaxableValuation[Dist],$C85:$E85,TaxableValuation[Tif_NonTIF],$A$4))</f>
        <v>181077883</v>
      </c>
      <c r="V85" s="8">
        <f t="shared" si="1"/>
        <v>4974182930</v>
      </c>
    </row>
    <row r="86" spans="1:22" x14ac:dyDescent="0.25">
      <c r="A86">
        <f>'Assessed Non-TIF_Combined'!A86</f>
        <v>2024</v>
      </c>
      <c r="B86" t="str">
        <f>'Assessed Non-TIF_Combined'!B86</f>
        <v>15</v>
      </c>
      <c r="C86" t="str">
        <f>'Assessed Non-TIF_Combined'!C86</f>
        <v>1619</v>
      </c>
      <c r="D86" t="str">
        <f>'Assessed Non-TIF_Combined'!D86</f>
        <v/>
      </c>
      <c r="E86" t="str">
        <f>'Assessed Non-TIF_Combined'!E86</f>
        <v/>
      </c>
      <c r="F86" t="str">
        <f>'Assessed Non-TIF_Combined'!F86</f>
        <v>1619</v>
      </c>
      <c r="G86" t="str">
        <f>'Assessed Non-TIF_Combined'!G86</f>
        <v>Davis County</v>
      </c>
      <c r="H86" s="8">
        <f>SUMPRODUCT(SUMIFS(TaxableValuation[Taxable Residential],TaxableValuation[Dist],$C86:$E86,TaxableValuation[Tif_NonTIF],$A$4))</f>
        <v>224380995</v>
      </c>
      <c r="I86" s="8">
        <f>SUMPRODUCT(SUMIFS(TaxableValuation[Taxable Ag Land],TaxableValuation[Dist],$C86:$E86,TaxableValuation[Tif_NonTIF],$A$4))</f>
        <v>157737264</v>
      </c>
      <c r="J86" s="8">
        <f>SUMPRODUCT(SUMIFS(TaxableValuation[Taxable Ag Building],TaxableValuation[Dist],$C86:$E86,TaxableValuation[Tif_NonTIF],$A$4))</f>
        <v>18909110</v>
      </c>
      <c r="K86" s="8">
        <f>SUMPRODUCT(SUMIFS(TaxableValuation[Taxable Commercial],TaxableValuation[Dist],$C86:$E86,TaxableValuation[Tif_NonTIF],$A$4))</f>
        <v>20111260</v>
      </c>
      <c r="L86" s="8">
        <f>SUMPRODUCT(SUMIFS(TaxableValuation[Taxable Industrial],TaxableValuation[Dist],$C86:$E86,TaxableValuation[Tif_NonTIF],$A$4))</f>
        <v>1145921</v>
      </c>
      <c r="M86" s="8">
        <f>SUMPRODUCT(SUMIFS(TaxableValuation[Taxable Reserved],TaxableValuation[Dist],$C86:$E86,TaxableValuation[Tif_NonTIF],$A$4))</f>
        <v>0</v>
      </c>
      <c r="N86" s="8">
        <f>SUMPRODUCT(SUMIFS(TaxableValuation[Taxable Reserved2],TaxableValuation[Dist],$C86:$E86,TaxableValuation[Tif_NonTIF],$A$4))</f>
        <v>0</v>
      </c>
      <c r="O86" s="8">
        <f>SUMPRODUCT(SUMIFS(TaxableValuation[Taxable Railroads],TaxableValuation[Dist],$C86:$E86,TaxableValuation[Tif_NonTIF],$A$4))</f>
        <v>0</v>
      </c>
      <c r="P86" s="8">
        <f>SUMPRODUCT(SUMIFS(TaxableValuation[Taxable Utilities],TaxableValuation[Dist],$C86:$E86,TaxableValuation[Tif_NonTIF],$A$4))</f>
        <v>12783698</v>
      </c>
      <c r="Q86" s="8">
        <f>SUMPRODUCT(SUMIFS(TaxableValuation[Taxable Other],TaxableValuation[Dist],$C86:$E86,TaxableValuation[Tif_NonTIF],$A$4))</f>
        <v>284890</v>
      </c>
      <c r="R86" s="8">
        <f>SUMPRODUCT(SUMIFS(TaxableValuation[Taxable Gross],TaxableValuation[Dist],$C86:$E86,TaxableValuation[Tif_NonTIF],$A$4))</f>
        <v>435353138</v>
      </c>
      <c r="S86" s="8">
        <f>SUMPRODUCT(SUMIFS(TaxableValuation[Taxable Military Exempt],TaxableValuation[Dist],$C86:$E86,TaxableValuation[Tif_NonTIF],$A$4))</f>
        <v>577824</v>
      </c>
      <c r="T86" s="8">
        <f>SUMPRODUCT(SUMIFS(TaxableValuation[Taxable Net],TaxableValuation[Dist],$C86:$E86,TaxableValuation[Tif_NonTIF],$A$4))</f>
        <v>434775314</v>
      </c>
      <c r="U86" s="8">
        <f>SUMPRODUCT(SUMIFS(TaxableValuation[Taxable Gas &amp; Elec Utilities],TaxableValuation[Dist],$C86:$E86,TaxableValuation[Tif_NonTIF],$A$4))</f>
        <v>18518800</v>
      </c>
      <c r="V86" s="8">
        <f t="shared" si="1"/>
        <v>453294114</v>
      </c>
    </row>
    <row r="87" spans="1:22" x14ac:dyDescent="0.25">
      <c r="A87">
        <f>'Assessed Non-TIF_Combined'!A87</f>
        <v>2024</v>
      </c>
      <c r="B87" t="str">
        <f>'Assessed Non-TIF_Combined'!B87</f>
        <v>01</v>
      </c>
      <c r="C87" t="str">
        <f>'Assessed Non-TIF_Combined'!C87</f>
        <v>1638</v>
      </c>
      <c r="D87" t="str">
        <f>'Assessed Non-TIF_Combined'!D87</f>
        <v/>
      </c>
      <c r="E87" t="str">
        <f>'Assessed Non-TIF_Combined'!E87</f>
        <v/>
      </c>
      <c r="F87" t="str">
        <f>'Assessed Non-TIF_Combined'!F87</f>
        <v>1638</v>
      </c>
      <c r="G87" t="str">
        <f>'Assessed Non-TIF_Combined'!G87</f>
        <v>Decorah</v>
      </c>
      <c r="H87" s="8">
        <f>SUMPRODUCT(SUMIFS(TaxableValuation[Taxable Residential],TaxableValuation[Dist],$C87:$E87,TaxableValuation[Tif_NonTIF],$A$4))</f>
        <v>550314432</v>
      </c>
      <c r="I87" s="8">
        <f>SUMPRODUCT(SUMIFS(TaxableValuation[Taxable Ag Land],TaxableValuation[Dist],$C87:$E87,TaxableValuation[Tif_NonTIF],$A$4))</f>
        <v>157690435</v>
      </c>
      <c r="J87" s="8">
        <f>SUMPRODUCT(SUMIFS(TaxableValuation[Taxable Ag Building],TaxableValuation[Dist],$C87:$E87,TaxableValuation[Tif_NonTIF],$A$4))</f>
        <v>10095515</v>
      </c>
      <c r="K87" s="8">
        <f>SUMPRODUCT(SUMIFS(TaxableValuation[Taxable Commercial],TaxableValuation[Dist],$C87:$E87,TaxableValuation[Tif_NonTIF],$A$4))</f>
        <v>123222898</v>
      </c>
      <c r="L87" s="8">
        <f>SUMPRODUCT(SUMIFS(TaxableValuation[Taxable Industrial],TaxableValuation[Dist],$C87:$E87,TaxableValuation[Tif_NonTIF],$A$4))</f>
        <v>15284743</v>
      </c>
      <c r="M87" s="8">
        <f>SUMPRODUCT(SUMIFS(TaxableValuation[Taxable Reserved],TaxableValuation[Dist],$C87:$E87,TaxableValuation[Tif_NonTIF],$A$4))</f>
        <v>0</v>
      </c>
      <c r="N87" s="8">
        <f>SUMPRODUCT(SUMIFS(TaxableValuation[Taxable Reserved2],TaxableValuation[Dist],$C87:$E87,TaxableValuation[Tif_NonTIF],$A$4))</f>
        <v>0</v>
      </c>
      <c r="O87" s="8">
        <f>SUMPRODUCT(SUMIFS(TaxableValuation[Taxable Railroads],TaxableValuation[Dist],$C87:$E87,TaxableValuation[Tif_NonTIF],$A$4))</f>
        <v>0</v>
      </c>
      <c r="P87" s="8">
        <f>SUMPRODUCT(SUMIFS(TaxableValuation[Taxable Utilities],TaxableValuation[Dist],$C87:$E87,TaxableValuation[Tif_NonTIF],$A$4))</f>
        <v>6548419</v>
      </c>
      <c r="Q87" s="8">
        <f>SUMPRODUCT(SUMIFS(TaxableValuation[Taxable Other],TaxableValuation[Dist],$C87:$E87,TaxableValuation[Tif_NonTIF],$A$4))</f>
        <v>0</v>
      </c>
      <c r="R87" s="8">
        <f>SUMPRODUCT(SUMIFS(TaxableValuation[Taxable Gross],TaxableValuation[Dist],$C87:$E87,TaxableValuation[Tif_NonTIF],$A$4))</f>
        <v>863156442</v>
      </c>
      <c r="S87" s="8">
        <f>SUMPRODUCT(SUMIFS(TaxableValuation[Taxable Military Exempt],TaxableValuation[Dist],$C87:$E87,TaxableValuation[Tif_NonTIF],$A$4))</f>
        <v>961188</v>
      </c>
      <c r="T87" s="8">
        <f>SUMPRODUCT(SUMIFS(TaxableValuation[Taxable Net],TaxableValuation[Dist],$C87:$E87,TaxableValuation[Tif_NonTIF],$A$4))</f>
        <v>862195254</v>
      </c>
      <c r="U87" s="8">
        <f>SUMPRODUCT(SUMIFS(TaxableValuation[Taxable Gas &amp; Elec Utilities],TaxableValuation[Dist],$C87:$E87,TaxableValuation[Tif_NonTIF],$A$4))</f>
        <v>8626861</v>
      </c>
      <c r="V87" s="8">
        <f t="shared" si="1"/>
        <v>870822115</v>
      </c>
    </row>
    <row r="88" spans="1:22" x14ac:dyDescent="0.25">
      <c r="A88">
        <f>'Assessed Non-TIF_Combined'!A88</f>
        <v>2024</v>
      </c>
      <c r="B88" t="str">
        <f>'Assessed Non-TIF_Combined'!B88</f>
        <v>09</v>
      </c>
      <c r="C88" t="str">
        <f>'Assessed Non-TIF_Combined'!C88</f>
        <v>1675</v>
      </c>
      <c r="D88" t="str">
        <f>'Assessed Non-TIF_Combined'!D88</f>
        <v/>
      </c>
      <c r="E88" t="str">
        <f>'Assessed Non-TIF_Combined'!E88</f>
        <v/>
      </c>
      <c r="F88" t="str">
        <f>'Assessed Non-TIF_Combined'!F88</f>
        <v>1675</v>
      </c>
      <c r="G88" t="str">
        <f>'Assessed Non-TIF_Combined'!G88</f>
        <v>Delwood</v>
      </c>
      <c r="H88" s="8">
        <f>SUMPRODUCT(SUMIFS(TaxableValuation[Taxable Residential],TaxableValuation[Dist],$C88:$E88,TaxableValuation[Tif_NonTIF],$A$4))</f>
        <v>42684343</v>
      </c>
      <c r="I88" s="8">
        <f>SUMPRODUCT(SUMIFS(TaxableValuation[Taxable Ag Land],TaxableValuation[Dist],$C88:$E88,TaxableValuation[Tif_NonTIF],$A$4))</f>
        <v>61664717</v>
      </c>
      <c r="J88" s="8">
        <f>SUMPRODUCT(SUMIFS(TaxableValuation[Taxable Ag Building],TaxableValuation[Dist],$C88:$E88,TaxableValuation[Tif_NonTIF],$A$4))</f>
        <v>4568151</v>
      </c>
      <c r="K88" s="8">
        <f>SUMPRODUCT(SUMIFS(TaxableValuation[Taxable Commercial],TaxableValuation[Dist],$C88:$E88,TaxableValuation[Tif_NonTIF],$A$4))</f>
        <v>2259875</v>
      </c>
      <c r="L88" s="8">
        <f>SUMPRODUCT(SUMIFS(TaxableValuation[Taxable Industrial],TaxableValuation[Dist],$C88:$E88,TaxableValuation[Tif_NonTIF],$A$4))</f>
        <v>0</v>
      </c>
      <c r="M88" s="8">
        <f>SUMPRODUCT(SUMIFS(TaxableValuation[Taxable Reserved],TaxableValuation[Dist],$C88:$E88,TaxableValuation[Tif_NonTIF],$A$4))</f>
        <v>0</v>
      </c>
      <c r="N88" s="8">
        <f>SUMPRODUCT(SUMIFS(TaxableValuation[Taxable Reserved2],TaxableValuation[Dist],$C88:$E88,TaxableValuation[Tif_NonTIF],$A$4))</f>
        <v>0</v>
      </c>
      <c r="O88" s="8">
        <f>SUMPRODUCT(SUMIFS(TaxableValuation[Taxable Railroads],TaxableValuation[Dist],$C88:$E88,TaxableValuation[Tif_NonTIF],$A$4))</f>
        <v>0</v>
      </c>
      <c r="P88" s="8">
        <f>SUMPRODUCT(SUMIFS(TaxableValuation[Taxable Utilities],TaxableValuation[Dist],$C88:$E88,TaxableValuation[Tif_NonTIF],$A$4))</f>
        <v>306839</v>
      </c>
      <c r="Q88" s="8">
        <f>SUMPRODUCT(SUMIFS(TaxableValuation[Taxable Other],TaxableValuation[Dist],$C88:$E88,TaxableValuation[Tif_NonTIF],$A$4))</f>
        <v>0</v>
      </c>
      <c r="R88" s="8">
        <f>SUMPRODUCT(SUMIFS(TaxableValuation[Taxable Gross],TaxableValuation[Dist],$C88:$E88,TaxableValuation[Tif_NonTIF],$A$4))</f>
        <v>111483925</v>
      </c>
      <c r="S88" s="8">
        <f>SUMPRODUCT(SUMIFS(TaxableValuation[Taxable Military Exempt],TaxableValuation[Dist],$C88:$E88,TaxableValuation[Tif_NonTIF],$A$4))</f>
        <v>105564</v>
      </c>
      <c r="T88" s="8">
        <f>SUMPRODUCT(SUMIFS(TaxableValuation[Taxable Net],TaxableValuation[Dist],$C88:$E88,TaxableValuation[Tif_NonTIF],$A$4))</f>
        <v>111378361</v>
      </c>
      <c r="U88" s="8">
        <f>SUMPRODUCT(SUMIFS(TaxableValuation[Taxable Gas &amp; Elec Utilities],TaxableValuation[Dist],$C88:$E88,TaxableValuation[Tif_NonTIF],$A$4))</f>
        <v>1794621</v>
      </c>
      <c r="V88" s="8">
        <f t="shared" si="1"/>
        <v>113172982</v>
      </c>
    </row>
    <row r="89" spans="1:22" x14ac:dyDescent="0.25">
      <c r="A89">
        <f>'Assessed Non-TIF_Combined'!A89</f>
        <v>2024</v>
      </c>
      <c r="B89" t="str">
        <f>'Assessed Non-TIF_Combined'!B89</f>
        <v>12</v>
      </c>
      <c r="C89" t="str">
        <f>'Assessed Non-TIF_Combined'!C89</f>
        <v>1701</v>
      </c>
      <c r="D89" t="str">
        <f>'Assessed Non-TIF_Combined'!D89</f>
        <v/>
      </c>
      <c r="E89" t="str">
        <f>'Assessed Non-TIF_Combined'!E89</f>
        <v/>
      </c>
      <c r="F89" t="str">
        <f>'Assessed Non-TIF_Combined'!F89</f>
        <v>1701</v>
      </c>
      <c r="G89" t="str">
        <f>'Assessed Non-TIF_Combined'!G89</f>
        <v>Denison</v>
      </c>
      <c r="H89" s="8">
        <f>SUMPRODUCT(SUMIFS(TaxableValuation[Taxable Residential],TaxableValuation[Dist],$C89:$E89,TaxableValuation[Tif_NonTIF],$A$4))</f>
        <v>221672958</v>
      </c>
      <c r="I89" s="8">
        <f>SUMPRODUCT(SUMIFS(TaxableValuation[Taxable Ag Land],TaxableValuation[Dist],$C89:$E89,TaxableValuation[Tif_NonTIF],$A$4))</f>
        <v>126730134</v>
      </c>
      <c r="J89" s="8">
        <f>SUMPRODUCT(SUMIFS(TaxableValuation[Taxable Ag Building],TaxableValuation[Dist],$C89:$E89,TaxableValuation[Tif_NonTIF],$A$4))</f>
        <v>8067090</v>
      </c>
      <c r="K89" s="8">
        <f>SUMPRODUCT(SUMIFS(TaxableValuation[Taxable Commercial],TaxableValuation[Dist],$C89:$E89,TaxableValuation[Tif_NonTIF],$A$4))</f>
        <v>64494926</v>
      </c>
      <c r="L89" s="8">
        <f>SUMPRODUCT(SUMIFS(TaxableValuation[Taxable Industrial],TaxableValuation[Dist],$C89:$E89,TaxableValuation[Tif_NonTIF],$A$4))</f>
        <v>45403289</v>
      </c>
      <c r="M89" s="8">
        <f>SUMPRODUCT(SUMIFS(TaxableValuation[Taxable Reserved],TaxableValuation[Dist],$C89:$E89,TaxableValuation[Tif_NonTIF],$A$4))</f>
        <v>0</v>
      </c>
      <c r="N89" s="8">
        <f>SUMPRODUCT(SUMIFS(TaxableValuation[Taxable Reserved2],TaxableValuation[Dist],$C89:$E89,TaxableValuation[Tif_NonTIF],$A$4))</f>
        <v>0</v>
      </c>
      <c r="O89" s="8">
        <f>SUMPRODUCT(SUMIFS(TaxableValuation[Taxable Railroads],TaxableValuation[Dist],$C89:$E89,TaxableValuation[Tif_NonTIF],$A$4))</f>
        <v>15062077</v>
      </c>
      <c r="P89" s="8">
        <f>SUMPRODUCT(SUMIFS(TaxableValuation[Taxable Utilities],TaxableValuation[Dist],$C89:$E89,TaxableValuation[Tif_NonTIF],$A$4))</f>
        <v>661699</v>
      </c>
      <c r="Q89" s="8">
        <f>SUMPRODUCT(SUMIFS(TaxableValuation[Taxable Other],TaxableValuation[Dist],$C89:$E89,TaxableValuation[Tif_NonTIF],$A$4))</f>
        <v>0</v>
      </c>
      <c r="R89" s="8">
        <f>SUMPRODUCT(SUMIFS(TaxableValuation[Taxable Gross],TaxableValuation[Dist],$C89:$E89,TaxableValuation[Tif_NonTIF],$A$4))</f>
        <v>482092173</v>
      </c>
      <c r="S89" s="8">
        <f>SUMPRODUCT(SUMIFS(TaxableValuation[Taxable Military Exempt],TaxableValuation[Dist],$C89:$E89,TaxableValuation[Tif_NonTIF],$A$4))</f>
        <v>503744</v>
      </c>
      <c r="T89" s="8">
        <f>SUMPRODUCT(SUMIFS(TaxableValuation[Taxable Net],TaxableValuation[Dist],$C89:$E89,TaxableValuation[Tif_NonTIF],$A$4))</f>
        <v>481588429</v>
      </c>
      <c r="U89" s="8">
        <f>SUMPRODUCT(SUMIFS(TaxableValuation[Taxable Gas &amp; Elec Utilities],TaxableValuation[Dist],$C89:$E89,TaxableValuation[Tif_NonTIF],$A$4))</f>
        <v>4312219</v>
      </c>
      <c r="V89" s="8">
        <f t="shared" si="1"/>
        <v>485900648</v>
      </c>
    </row>
    <row r="90" spans="1:22" x14ac:dyDescent="0.25">
      <c r="A90">
        <f>'Assessed Non-TIF_Combined'!A90</f>
        <v>2024</v>
      </c>
      <c r="B90" t="str">
        <f>'Assessed Non-TIF_Combined'!B90</f>
        <v>07</v>
      </c>
      <c r="C90" t="str">
        <f>'Assessed Non-TIF_Combined'!C90</f>
        <v>1719</v>
      </c>
      <c r="D90" t="str">
        <f>'Assessed Non-TIF_Combined'!D90</f>
        <v/>
      </c>
      <c r="E90" t="str">
        <f>'Assessed Non-TIF_Combined'!E90</f>
        <v/>
      </c>
      <c r="F90" t="str">
        <f>'Assessed Non-TIF_Combined'!F90</f>
        <v>1719</v>
      </c>
      <c r="G90" t="str">
        <f>'Assessed Non-TIF_Combined'!G90</f>
        <v>Denver</v>
      </c>
      <c r="H90" s="8">
        <f>SUMPRODUCT(SUMIFS(TaxableValuation[Taxable Residential],TaxableValuation[Dist],$C90:$E90,TaxableValuation[Tif_NonTIF],$A$4))</f>
        <v>177095206</v>
      </c>
      <c r="I90" s="8">
        <f>SUMPRODUCT(SUMIFS(TaxableValuation[Taxable Ag Land],TaxableValuation[Dist],$C90:$E90,TaxableValuation[Tif_NonTIF],$A$4))</f>
        <v>42445147</v>
      </c>
      <c r="J90" s="8">
        <f>SUMPRODUCT(SUMIFS(TaxableValuation[Taxable Ag Building],TaxableValuation[Dist],$C90:$E90,TaxableValuation[Tif_NonTIF],$A$4))</f>
        <v>1913199</v>
      </c>
      <c r="K90" s="8">
        <f>SUMPRODUCT(SUMIFS(TaxableValuation[Taxable Commercial],TaxableValuation[Dist],$C90:$E90,TaxableValuation[Tif_NonTIF],$A$4))</f>
        <v>8799911</v>
      </c>
      <c r="L90" s="8">
        <f>SUMPRODUCT(SUMIFS(TaxableValuation[Taxable Industrial],TaxableValuation[Dist],$C90:$E90,TaxableValuation[Tif_NonTIF],$A$4))</f>
        <v>4601717</v>
      </c>
      <c r="M90" s="8">
        <f>SUMPRODUCT(SUMIFS(TaxableValuation[Taxable Reserved],TaxableValuation[Dist],$C90:$E90,TaxableValuation[Tif_NonTIF],$A$4))</f>
        <v>0</v>
      </c>
      <c r="N90" s="8">
        <f>SUMPRODUCT(SUMIFS(TaxableValuation[Taxable Reserved2],TaxableValuation[Dist],$C90:$E90,TaxableValuation[Tif_NonTIF],$A$4))</f>
        <v>0</v>
      </c>
      <c r="O90" s="8">
        <f>SUMPRODUCT(SUMIFS(TaxableValuation[Taxable Railroads],TaxableValuation[Dist],$C90:$E90,TaxableValuation[Tif_NonTIF],$A$4))</f>
        <v>0</v>
      </c>
      <c r="P90" s="8">
        <f>SUMPRODUCT(SUMIFS(TaxableValuation[Taxable Utilities],TaxableValuation[Dist],$C90:$E90,TaxableValuation[Tif_NonTIF],$A$4))</f>
        <v>278963</v>
      </c>
      <c r="Q90" s="8">
        <f>SUMPRODUCT(SUMIFS(TaxableValuation[Taxable Other],TaxableValuation[Dist],$C90:$E90,TaxableValuation[Tif_NonTIF],$A$4))</f>
        <v>0</v>
      </c>
      <c r="R90" s="8">
        <f>SUMPRODUCT(SUMIFS(TaxableValuation[Taxable Gross],TaxableValuation[Dist],$C90:$E90,TaxableValuation[Tif_NonTIF],$A$4))</f>
        <v>235134143</v>
      </c>
      <c r="S90" s="8">
        <f>SUMPRODUCT(SUMIFS(TaxableValuation[Taxable Military Exempt],TaxableValuation[Dist],$C90:$E90,TaxableValuation[Tif_NonTIF],$A$4))</f>
        <v>377808</v>
      </c>
      <c r="T90" s="8">
        <f>SUMPRODUCT(SUMIFS(TaxableValuation[Taxable Net],TaxableValuation[Dist],$C90:$E90,TaxableValuation[Tif_NonTIF],$A$4))</f>
        <v>234756335</v>
      </c>
      <c r="U90" s="8">
        <f>SUMPRODUCT(SUMIFS(TaxableValuation[Taxable Gas &amp; Elec Utilities],TaxableValuation[Dist],$C90:$E90,TaxableValuation[Tif_NonTIF],$A$4))</f>
        <v>20112179</v>
      </c>
      <c r="V90" s="8">
        <f t="shared" si="1"/>
        <v>254868514</v>
      </c>
    </row>
    <row r="91" spans="1:22" x14ac:dyDescent="0.25">
      <c r="A91">
        <f>'Assessed Non-TIF_Combined'!A91</f>
        <v>2024</v>
      </c>
      <c r="B91" t="str">
        <f>'Assessed Non-TIF_Combined'!B91</f>
        <v>11</v>
      </c>
      <c r="C91" t="str">
        <f>'Assessed Non-TIF_Combined'!C91</f>
        <v>1737</v>
      </c>
      <c r="D91" t="str">
        <f>'Assessed Non-TIF_Combined'!D91</f>
        <v/>
      </c>
      <c r="E91" t="str">
        <f>'Assessed Non-TIF_Combined'!E91</f>
        <v/>
      </c>
      <c r="F91" t="str">
        <f>'Assessed Non-TIF_Combined'!F91</f>
        <v>1737</v>
      </c>
      <c r="G91" t="str">
        <f>'Assessed Non-TIF_Combined'!G91</f>
        <v>Des Moines</v>
      </c>
      <c r="H91" s="8">
        <f>SUMPRODUCT(SUMIFS(TaxableValuation[Taxable Residential],TaxableValuation[Dist],$C91:$E91,TaxableValuation[Tif_NonTIF],$A$4))</f>
        <v>5922743951</v>
      </c>
      <c r="I91" s="8">
        <f>SUMPRODUCT(SUMIFS(TaxableValuation[Taxable Ag Land],TaxableValuation[Dist],$C91:$E91,TaxableValuation[Tif_NonTIF],$A$4))</f>
        <v>3907733</v>
      </c>
      <c r="J91" s="8">
        <f>SUMPRODUCT(SUMIFS(TaxableValuation[Taxable Ag Building],TaxableValuation[Dist],$C91:$E91,TaxableValuation[Tif_NonTIF],$A$4))</f>
        <v>365107</v>
      </c>
      <c r="K91" s="8">
        <f>SUMPRODUCT(SUMIFS(TaxableValuation[Taxable Commercial],TaxableValuation[Dist],$C91:$E91,TaxableValuation[Tif_NonTIF],$A$4))</f>
        <v>2336719491</v>
      </c>
      <c r="L91" s="8">
        <f>SUMPRODUCT(SUMIFS(TaxableValuation[Taxable Industrial],TaxableValuation[Dist],$C91:$E91,TaxableValuation[Tif_NonTIF],$A$4))</f>
        <v>243940722</v>
      </c>
      <c r="M91" s="8">
        <f>SUMPRODUCT(SUMIFS(TaxableValuation[Taxable Reserved],TaxableValuation[Dist],$C91:$E91,TaxableValuation[Tif_NonTIF],$A$4))</f>
        <v>0</v>
      </c>
      <c r="N91" s="8">
        <f>SUMPRODUCT(SUMIFS(TaxableValuation[Taxable Reserved2],TaxableValuation[Dist],$C91:$E91,TaxableValuation[Tif_NonTIF],$A$4))</f>
        <v>0</v>
      </c>
      <c r="O91" s="8">
        <f>SUMPRODUCT(SUMIFS(TaxableValuation[Taxable Railroads],TaxableValuation[Dist],$C91:$E91,TaxableValuation[Tif_NonTIF],$A$4))</f>
        <v>25382888</v>
      </c>
      <c r="P91" s="8">
        <f>SUMPRODUCT(SUMIFS(TaxableValuation[Taxable Utilities],TaxableValuation[Dist],$C91:$E91,TaxableValuation[Tif_NonTIF],$A$4))</f>
        <v>693923</v>
      </c>
      <c r="Q91" s="8">
        <f>SUMPRODUCT(SUMIFS(TaxableValuation[Taxable Other],TaxableValuation[Dist],$C91:$E91,TaxableValuation[Tif_NonTIF],$A$4))</f>
        <v>0</v>
      </c>
      <c r="R91" s="8">
        <f>SUMPRODUCT(SUMIFS(TaxableValuation[Taxable Gross],TaxableValuation[Dist],$C91:$E91,TaxableValuation[Tif_NonTIF],$A$4))</f>
        <v>8533753815</v>
      </c>
      <c r="S91" s="8">
        <f>SUMPRODUCT(SUMIFS(TaxableValuation[Taxable Military Exempt],TaxableValuation[Dist],$C91:$E91,TaxableValuation[Tif_NonTIF],$A$4))</f>
        <v>8847004</v>
      </c>
      <c r="T91" s="8">
        <f>SUMPRODUCT(SUMIFS(TaxableValuation[Taxable Net],TaxableValuation[Dist],$C91:$E91,TaxableValuation[Tif_NonTIF],$A$4))</f>
        <v>8524906811</v>
      </c>
      <c r="U91" s="8">
        <f>SUMPRODUCT(SUMIFS(TaxableValuation[Taxable Gas &amp; Elec Utilities],TaxableValuation[Dist],$C91:$E91,TaxableValuation[Tif_NonTIF],$A$4))</f>
        <v>193045725</v>
      </c>
      <c r="V91" s="8">
        <f t="shared" si="1"/>
        <v>8717952536</v>
      </c>
    </row>
    <row r="92" spans="1:22" x14ac:dyDescent="0.25">
      <c r="A92">
        <f>'Assessed Non-TIF_Combined'!A92</f>
        <v>2024</v>
      </c>
      <c r="B92" t="str">
        <f>'Assessed Non-TIF_Combined'!B92</f>
        <v>13</v>
      </c>
      <c r="C92" t="str">
        <f>'Assessed Non-TIF_Combined'!C92</f>
        <v>1782</v>
      </c>
      <c r="D92" t="str">
        <f>'Assessed Non-TIF_Combined'!D92</f>
        <v/>
      </c>
      <c r="E92" t="str">
        <f>'Assessed Non-TIF_Combined'!E92</f>
        <v/>
      </c>
      <c r="F92" t="str">
        <f>'Assessed Non-TIF_Combined'!F92</f>
        <v>1782</v>
      </c>
      <c r="G92" t="str">
        <f>'Assessed Non-TIF_Combined'!G92</f>
        <v>Diagonal</v>
      </c>
      <c r="H92" s="8">
        <f>SUMPRODUCT(SUMIFS(TaxableValuation[Taxable Residential],TaxableValuation[Dist],$C92:$E92,TaxableValuation[Tif_NonTIF],$A$4))</f>
        <v>11926642</v>
      </c>
      <c r="I92" s="8">
        <f>SUMPRODUCT(SUMIFS(TaxableValuation[Taxable Ag Land],TaxableValuation[Dist],$C92:$E92,TaxableValuation[Tif_NonTIF],$A$4))</f>
        <v>31008510</v>
      </c>
      <c r="J92" s="8">
        <f>SUMPRODUCT(SUMIFS(TaxableValuation[Taxable Ag Building],TaxableValuation[Dist],$C92:$E92,TaxableValuation[Tif_NonTIF],$A$4))</f>
        <v>3082919</v>
      </c>
      <c r="K92" s="8">
        <f>SUMPRODUCT(SUMIFS(TaxableValuation[Taxable Commercial],TaxableValuation[Dist],$C92:$E92,TaxableValuation[Tif_NonTIF],$A$4))</f>
        <v>2333231</v>
      </c>
      <c r="L92" s="8">
        <f>SUMPRODUCT(SUMIFS(TaxableValuation[Taxable Industrial],TaxableValuation[Dist],$C92:$E92,TaxableValuation[Tif_NonTIF],$A$4))</f>
        <v>238552</v>
      </c>
      <c r="M92" s="8">
        <f>SUMPRODUCT(SUMIFS(TaxableValuation[Taxable Reserved],TaxableValuation[Dist],$C92:$E92,TaxableValuation[Tif_NonTIF],$A$4))</f>
        <v>0</v>
      </c>
      <c r="N92" s="8">
        <f>SUMPRODUCT(SUMIFS(TaxableValuation[Taxable Reserved2],TaxableValuation[Dist],$C92:$E92,TaxableValuation[Tif_NonTIF],$A$4))</f>
        <v>0</v>
      </c>
      <c r="O92" s="8">
        <f>SUMPRODUCT(SUMIFS(TaxableValuation[Taxable Railroads],TaxableValuation[Dist],$C92:$E92,TaxableValuation[Tif_NonTIF],$A$4))</f>
        <v>0</v>
      </c>
      <c r="P92" s="8">
        <f>SUMPRODUCT(SUMIFS(TaxableValuation[Taxable Utilities],TaxableValuation[Dist],$C92:$E92,TaxableValuation[Tif_NonTIF],$A$4))</f>
        <v>0</v>
      </c>
      <c r="Q92" s="8">
        <f>SUMPRODUCT(SUMIFS(TaxableValuation[Taxable Other],TaxableValuation[Dist],$C92:$E92,TaxableValuation[Tif_NonTIF],$A$4))</f>
        <v>0</v>
      </c>
      <c r="R92" s="8">
        <f>SUMPRODUCT(SUMIFS(TaxableValuation[Taxable Gross],TaxableValuation[Dist],$C92:$E92,TaxableValuation[Tif_NonTIF],$A$4))</f>
        <v>48589854</v>
      </c>
      <c r="S92" s="8">
        <f>SUMPRODUCT(SUMIFS(TaxableValuation[Taxable Military Exempt],TaxableValuation[Dist],$C92:$E92,TaxableValuation[Tif_NonTIF],$A$4))</f>
        <v>48689</v>
      </c>
      <c r="T92" s="8">
        <f>SUMPRODUCT(SUMIFS(TaxableValuation[Taxable Net],TaxableValuation[Dist],$C92:$E92,TaxableValuation[Tif_NonTIF],$A$4))</f>
        <v>48541165</v>
      </c>
      <c r="U92" s="8">
        <f>SUMPRODUCT(SUMIFS(TaxableValuation[Taxable Gas &amp; Elec Utilities],TaxableValuation[Dist],$C92:$E92,TaxableValuation[Tif_NonTIF],$A$4))</f>
        <v>1074632</v>
      </c>
      <c r="V92" s="8">
        <f t="shared" si="1"/>
        <v>49615797</v>
      </c>
    </row>
    <row r="93" spans="1:22" x14ac:dyDescent="0.25">
      <c r="A93">
        <f>'Assessed Non-TIF_Combined'!A93</f>
        <v>2024</v>
      </c>
      <c r="B93" t="str">
        <f>'Assessed Non-TIF_Combined'!B93</f>
        <v>07</v>
      </c>
      <c r="C93" t="str">
        <f>'Assessed Non-TIF_Combined'!C93</f>
        <v>1791</v>
      </c>
      <c r="D93" t="str">
        <f>'Assessed Non-TIF_Combined'!D93</f>
        <v/>
      </c>
      <c r="E93" t="str">
        <f>'Assessed Non-TIF_Combined'!E93</f>
        <v/>
      </c>
      <c r="F93" t="str">
        <f>'Assessed Non-TIF_Combined'!F93</f>
        <v>1791</v>
      </c>
      <c r="G93" t="str">
        <f>'Assessed Non-TIF_Combined'!G93</f>
        <v>Dike-New Hartford</v>
      </c>
      <c r="H93" s="8">
        <f>SUMPRODUCT(SUMIFS(TaxableValuation[Taxable Residential],TaxableValuation[Dist],$C93:$E93,TaxableValuation[Tif_NonTIF],$A$4))</f>
        <v>176330434</v>
      </c>
      <c r="I93" s="8">
        <f>SUMPRODUCT(SUMIFS(TaxableValuation[Taxable Ag Land],TaxableValuation[Dist],$C93:$E93,TaxableValuation[Tif_NonTIF],$A$4))</f>
        <v>119247788</v>
      </c>
      <c r="J93" s="8">
        <f>SUMPRODUCT(SUMIFS(TaxableValuation[Taxable Ag Building],TaxableValuation[Dist],$C93:$E93,TaxableValuation[Tif_NonTIF],$A$4))</f>
        <v>6797329</v>
      </c>
      <c r="K93" s="8">
        <f>SUMPRODUCT(SUMIFS(TaxableValuation[Taxable Commercial],TaxableValuation[Dist],$C93:$E93,TaxableValuation[Tif_NonTIF],$A$4))</f>
        <v>14182389</v>
      </c>
      <c r="L93" s="8">
        <f>SUMPRODUCT(SUMIFS(TaxableValuation[Taxable Industrial],TaxableValuation[Dist],$C93:$E93,TaxableValuation[Tif_NonTIF],$A$4))</f>
        <v>8309923</v>
      </c>
      <c r="M93" s="8">
        <f>SUMPRODUCT(SUMIFS(TaxableValuation[Taxable Reserved],TaxableValuation[Dist],$C93:$E93,TaxableValuation[Tif_NonTIF],$A$4))</f>
        <v>0</v>
      </c>
      <c r="N93" s="8">
        <f>SUMPRODUCT(SUMIFS(TaxableValuation[Taxable Reserved2],TaxableValuation[Dist],$C93:$E93,TaxableValuation[Tif_NonTIF],$A$4))</f>
        <v>0</v>
      </c>
      <c r="O93" s="8">
        <f>SUMPRODUCT(SUMIFS(TaxableValuation[Taxable Railroads],TaxableValuation[Dist],$C93:$E93,TaxableValuation[Tif_NonTIF],$A$4))</f>
        <v>1653739</v>
      </c>
      <c r="P93" s="8">
        <f>SUMPRODUCT(SUMIFS(TaxableValuation[Taxable Utilities],TaxableValuation[Dist],$C93:$E93,TaxableValuation[Tif_NonTIF],$A$4))</f>
        <v>1995442</v>
      </c>
      <c r="Q93" s="8">
        <f>SUMPRODUCT(SUMIFS(TaxableValuation[Taxable Other],TaxableValuation[Dist],$C93:$E93,TaxableValuation[Tif_NonTIF],$A$4))</f>
        <v>0</v>
      </c>
      <c r="R93" s="8">
        <f>SUMPRODUCT(SUMIFS(TaxableValuation[Taxable Gross],TaxableValuation[Dist],$C93:$E93,TaxableValuation[Tif_NonTIF],$A$4))</f>
        <v>328517044</v>
      </c>
      <c r="S93" s="8">
        <f>SUMPRODUCT(SUMIFS(TaxableValuation[Taxable Military Exempt],TaxableValuation[Dist],$C93:$E93,TaxableValuation[Tif_NonTIF],$A$4))</f>
        <v>362992</v>
      </c>
      <c r="T93" s="8">
        <f>SUMPRODUCT(SUMIFS(TaxableValuation[Taxable Net],TaxableValuation[Dist],$C93:$E93,TaxableValuation[Tif_NonTIF],$A$4))</f>
        <v>328154052</v>
      </c>
      <c r="U93" s="8">
        <f>SUMPRODUCT(SUMIFS(TaxableValuation[Taxable Gas &amp; Elec Utilities],TaxableValuation[Dist],$C93:$E93,TaxableValuation[Tif_NonTIF],$A$4))</f>
        <v>10979980</v>
      </c>
      <c r="V93" s="8">
        <f t="shared" si="1"/>
        <v>339134032</v>
      </c>
    </row>
    <row r="94" spans="1:22" x14ac:dyDescent="0.25">
      <c r="A94">
        <f>'Assessed Non-TIF_Combined'!A94</f>
        <v>2024</v>
      </c>
      <c r="B94" t="str">
        <f>'Assessed Non-TIF_Combined'!B94</f>
        <v>01</v>
      </c>
      <c r="C94" t="str">
        <f>'Assessed Non-TIF_Combined'!C94</f>
        <v>1863</v>
      </c>
      <c r="D94" t="str">
        <f>'Assessed Non-TIF_Combined'!D94</f>
        <v/>
      </c>
      <c r="E94" t="str">
        <f>'Assessed Non-TIF_Combined'!E94</f>
        <v/>
      </c>
      <c r="F94" t="str">
        <f>'Assessed Non-TIF_Combined'!F94</f>
        <v>1863</v>
      </c>
      <c r="G94" t="str">
        <f>'Assessed Non-TIF_Combined'!G94</f>
        <v>Dubuque</v>
      </c>
      <c r="H94" s="8">
        <f>SUMPRODUCT(SUMIFS(TaxableValuation[Taxable Residential],TaxableValuation[Dist],$C94:$E94,TaxableValuation[Tif_NonTIF],$A$4))</f>
        <v>2829022407</v>
      </c>
      <c r="I94" s="8">
        <f>SUMPRODUCT(SUMIFS(TaxableValuation[Taxable Ag Land],TaxableValuation[Dist],$C94:$E94,TaxableValuation[Tif_NonTIF],$A$4))</f>
        <v>103905392</v>
      </c>
      <c r="J94" s="8">
        <f>SUMPRODUCT(SUMIFS(TaxableValuation[Taxable Ag Building],TaxableValuation[Dist],$C94:$E94,TaxableValuation[Tif_NonTIF],$A$4))</f>
        <v>8380066</v>
      </c>
      <c r="K94" s="8">
        <f>SUMPRODUCT(SUMIFS(TaxableValuation[Taxable Commercial],TaxableValuation[Dist],$C94:$E94,TaxableValuation[Tif_NonTIF],$A$4))</f>
        <v>801151824</v>
      </c>
      <c r="L94" s="8">
        <f>SUMPRODUCT(SUMIFS(TaxableValuation[Taxable Industrial],TaxableValuation[Dist],$C94:$E94,TaxableValuation[Tif_NonTIF],$A$4))</f>
        <v>114688834</v>
      </c>
      <c r="M94" s="8">
        <f>SUMPRODUCT(SUMIFS(TaxableValuation[Taxable Reserved],TaxableValuation[Dist],$C94:$E94,TaxableValuation[Tif_NonTIF],$A$4))</f>
        <v>0</v>
      </c>
      <c r="N94" s="8">
        <f>SUMPRODUCT(SUMIFS(TaxableValuation[Taxable Reserved2],TaxableValuation[Dist],$C94:$E94,TaxableValuation[Tif_NonTIF],$A$4))</f>
        <v>0</v>
      </c>
      <c r="O94" s="8">
        <f>SUMPRODUCT(SUMIFS(TaxableValuation[Taxable Railroads],TaxableValuation[Dist],$C94:$E94,TaxableValuation[Tif_NonTIF],$A$4))</f>
        <v>11219566</v>
      </c>
      <c r="P94" s="8">
        <f>SUMPRODUCT(SUMIFS(TaxableValuation[Taxable Utilities],TaxableValuation[Dist],$C94:$E94,TaxableValuation[Tif_NonTIF],$A$4))</f>
        <v>28861244</v>
      </c>
      <c r="Q94" s="8">
        <f>SUMPRODUCT(SUMIFS(TaxableValuation[Taxable Other],TaxableValuation[Dist],$C94:$E94,TaxableValuation[Tif_NonTIF],$A$4))</f>
        <v>459827</v>
      </c>
      <c r="R94" s="8">
        <f>SUMPRODUCT(SUMIFS(TaxableValuation[Taxable Gross],TaxableValuation[Dist],$C94:$E94,TaxableValuation[Tif_NonTIF],$A$4))</f>
        <v>3897689160</v>
      </c>
      <c r="S94" s="8">
        <f>SUMPRODUCT(SUMIFS(TaxableValuation[Taxable Military Exempt],TaxableValuation[Dist],$C94:$E94,TaxableValuation[Tif_NonTIF],$A$4))</f>
        <v>5272644</v>
      </c>
      <c r="T94" s="8">
        <f>SUMPRODUCT(SUMIFS(TaxableValuation[Taxable Net],TaxableValuation[Dist],$C94:$E94,TaxableValuation[Tif_NonTIF],$A$4))</f>
        <v>3892416516</v>
      </c>
      <c r="U94" s="8">
        <f>SUMPRODUCT(SUMIFS(TaxableValuation[Taxable Gas &amp; Elec Utilities],TaxableValuation[Dist],$C94:$E94,TaxableValuation[Tif_NonTIF],$A$4))</f>
        <v>87258879</v>
      </c>
      <c r="V94" s="8">
        <f t="shared" si="1"/>
        <v>3979675395</v>
      </c>
    </row>
    <row r="95" spans="1:22" x14ac:dyDescent="0.25">
      <c r="A95">
        <f>'Assessed Non-TIF_Combined'!A95</f>
        <v>2024</v>
      </c>
      <c r="B95" t="str">
        <f>'Assessed Non-TIF_Combined'!B95</f>
        <v>07</v>
      </c>
      <c r="C95" t="str">
        <f>'Assessed Non-TIF_Combined'!C95</f>
        <v>1908</v>
      </c>
      <c r="D95" t="str">
        <f>'Assessed Non-TIF_Combined'!D95</f>
        <v/>
      </c>
      <c r="E95" t="str">
        <f>'Assessed Non-TIF_Combined'!E95</f>
        <v/>
      </c>
      <c r="F95" t="str">
        <f>'Assessed Non-TIF_Combined'!F95</f>
        <v>1908</v>
      </c>
      <c r="G95" t="str">
        <f>'Assessed Non-TIF_Combined'!G95</f>
        <v>Dunkerton</v>
      </c>
      <c r="H95" s="8">
        <f>SUMPRODUCT(SUMIFS(TaxableValuation[Taxable Residential],TaxableValuation[Dist],$C95:$E95,TaxableValuation[Tif_NonTIF],$A$4))</f>
        <v>84022243</v>
      </c>
      <c r="I95" s="8">
        <f>SUMPRODUCT(SUMIFS(TaxableValuation[Taxable Ag Land],TaxableValuation[Dist],$C95:$E95,TaxableValuation[Tif_NonTIF],$A$4))</f>
        <v>60696066</v>
      </c>
      <c r="J95" s="8">
        <f>SUMPRODUCT(SUMIFS(TaxableValuation[Taxable Ag Building],TaxableValuation[Dist],$C95:$E95,TaxableValuation[Tif_NonTIF],$A$4))</f>
        <v>2826029</v>
      </c>
      <c r="K95" s="8">
        <f>SUMPRODUCT(SUMIFS(TaxableValuation[Taxable Commercial],TaxableValuation[Dist],$C95:$E95,TaxableValuation[Tif_NonTIF],$A$4))</f>
        <v>8372568</v>
      </c>
      <c r="L95" s="8">
        <f>SUMPRODUCT(SUMIFS(TaxableValuation[Taxable Industrial],TaxableValuation[Dist],$C95:$E95,TaxableValuation[Tif_NonTIF],$A$4))</f>
        <v>4127197</v>
      </c>
      <c r="M95" s="8">
        <f>SUMPRODUCT(SUMIFS(TaxableValuation[Taxable Reserved],TaxableValuation[Dist],$C95:$E95,TaxableValuation[Tif_NonTIF],$A$4))</f>
        <v>0</v>
      </c>
      <c r="N95" s="8">
        <f>SUMPRODUCT(SUMIFS(TaxableValuation[Taxable Reserved2],TaxableValuation[Dist],$C95:$E95,TaxableValuation[Tif_NonTIF],$A$4))</f>
        <v>0</v>
      </c>
      <c r="O95" s="8">
        <f>SUMPRODUCT(SUMIFS(TaxableValuation[Taxable Railroads],TaxableValuation[Dist],$C95:$E95,TaxableValuation[Tif_NonTIF],$A$4))</f>
        <v>2310299</v>
      </c>
      <c r="P95" s="8">
        <f>SUMPRODUCT(SUMIFS(TaxableValuation[Taxable Utilities],TaxableValuation[Dist],$C95:$E95,TaxableValuation[Tif_NonTIF],$A$4))</f>
        <v>83250</v>
      </c>
      <c r="Q95" s="8">
        <f>SUMPRODUCT(SUMIFS(TaxableValuation[Taxable Other],TaxableValuation[Dist],$C95:$E95,TaxableValuation[Tif_NonTIF],$A$4))</f>
        <v>0</v>
      </c>
      <c r="R95" s="8">
        <f>SUMPRODUCT(SUMIFS(TaxableValuation[Taxable Gross],TaxableValuation[Dist],$C95:$E95,TaxableValuation[Tif_NonTIF],$A$4))</f>
        <v>162437652</v>
      </c>
      <c r="S95" s="8">
        <f>SUMPRODUCT(SUMIFS(TaxableValuation[Taxable Military Exempt],TaxableValuation[Dist],$C95:$E95,TaxableValuation[Tif_NonTIF],$A$4))</f>
        <v>216684</v>
      </c>
      <c r="T95" s="8">
        <f>SUMPRODUCT(SUMIFS(TaxableValuation[Taxable Net],TaxableValuation[Dist],$C95:$E95,TaxableValuation[Tif_NonTIF],$A$4))</f>
        <v>162220968</v>
      </c>
      <c r="U95" s="8">
        <f>SUMPRODUCT(SUMIFS(TaxableValuation[Taxable Gas &amp; Elec Utilities],TaxableValuation[Dist],$C95:$E95,TaxableValuation[Tif_NonTIF],$A$4))</f>
        <v>17814741</v>
      </c>
      <c r="V95" s="8">
        <f t="shared" si="1"/>
        <v>180035709</v>
      </c>
    </row>
    <row r="96" spans="1:22" x14ac:dyDescent="0.25">
      <c r="A96">
        <f>'Assessed Non-TIF_Combined'!A96</f>
        <v>2024</v>
      </c>
      <c r="B96" t="str">
        <f>'Assessed Non-TIF_Combined'!B96</f>
        <v>09</v>
      </c>
      <c r="C96" t="str">
        <f>'Assessed Non-TIF_Combined'!C96</f>
        <v>1926</v>
      </c>
      <c r="D96" t="str">
        <f>'Assessed Non-TIF_Combined'!D96</f>
        <v/>
      </c>
      <c r="E96" t="str">
        <f>'Assessed Non-TIF_Combined'!E96</f>
        <v/>
      </c>
      <c r="F96" t="str">
        <f>'Assessed Non-TIF_Combined'!F96</f>
        <v>1926</v>
      </c>
      <c r="G96" t="str">
        <f>'Assessed Non-TIF_Combined'!G96</f>
        <v>Durant</v>
      </c>
      <c r="H96" s="8">
        <f>SUMPRODUCT(SUMIFS(TaxableValuation[Taxable Residential],TaxableValuation[Dist],$C96:$E96,TaxableValuation[Tif_NonTIF],$A$4))</f>
        <v>115101492</v>
      </c>
      <c r="I96" s="8">
        <f>SUMPRODUCT(SUMIFS(TaxableValuation[Taxable Ag Land],TaxableValuation[Dist],$C96:$E96,TaxableValuation[Tif_NonTIF],$A$4))</f>
        <v>84739188</v>
      </c>
      <c r="J96" s="8">
        <f>SUMPRODUCT(SUMIFS(TaxableValuation[Taxable Ag Building],TaxableValuation[Dist],$C96:$E96,TaxableValuation[Tif_NonTIF],$A$4))</f>
        <v>5019001</v>
      </c>
      <c r="K96" s="8">
        <f>SUMPRODUCT(SUMIFS(TaxableValuation[Taxable Commercial],TaxableValuation[Dist],$C96:$E96,TaxableValuation[Tif_NonTIF],$A$4))</f>
        <v>33427427</v>
      </c>
      <c r="L96" s="8">
        <f>SUMPRODUCT(SUMIFS(TaxableValuation[Taxable Industrial],TaxableValuation[Dist],$C96:$E96,TaxableValuation[Tif_NonTIF],$A$4))</f>
        <v>20990135</v>
      </c>
      <c r="M96" s="8">
        <f>SUMPRODUCT(SUMIFS(TaxableValuation[Taxable Reserved],TaxableValuation[Dist],$C96:$E96,TaxableValuation[Tif_NonTIF],$A$4))</f>
        <v>0</v>
      </c>
      <c r="N96" s="8">
        <f>SUMPRODUCT(SUMIFS(TaxableValuation[Taxable Reserved2],TaxableValuation[Dist],$C96:$E96,TaxableValuation[Tif_NonTIF],$A$4))</f>
        <v>0</v>
      </c>
      <c r="O96" s="8">
        <f>SUMPRODUCT(SUMIFS(TaxableValuation[Taxable Railroads],TaxableValuation[Dist],$C96:$E96,TaxableValuation[Tif_NonTIF],$A$4))</f>
        <v>2087382</v>
      </c>
      <c r="P96" s="8">
        <f>SUMPRODUCT(SUMIFS(TaxableValuation[Taxable Utilities],TaxableValuation[Dist],$C96:$E96,TaxableValuation[Tif_NonTIF],$A$4))</f>
        <v>5009073</v>
      </c>
      <c r="Q96" s="8">
        <f>SUMPRODUCT(SUMIFS(TaxableValuation[Taxable Other],TaxableValuation[Dist],$C96:$E96,TaxableValuation[Tif_NonTIF],$A$4))</f>
        <v>0</v>
      </c>
      <c r="R96" s="8">
        <f>SUMPRODUCT(SUMIFS(TaxableValuation[Taxable Gross],TaxableValuation[Dist],$C96:$E96,TaxableValuation[Tif_NonTIF],$A$4))</f>
        <v>266373698</v>
      </c>
      <c r="S96" s="8">
        <f>SUMPRODUCT(SUMIFS(TaxableValuation[Taxable Military Exempt],TaxableValuation[Dist],$C96:$E96,TaxableValuation[Tif_NonTIF],$A$4))</f>
        <v>270392</v>
      </c>
      <c r="T96" s="8">
        <f>SUMPRODUCT(SUMIFS(TaxableValuation[Taxable Net],TaxableValuation[Dist],$C96:$E96,TaxableValuation[Tif_NonTIF],$A$4))</f>
        <v>266103306</v>
      </c>
      <c r="U96" s="8">
        <f>SUMPRODUCT(SUMIFS(TaxableValuation[Taxable Gas &amp; Elec Utilities],TaxableValuation[Dist],$C96:$E96,TaxableValuation[Tif_NonTIF],$A$4))</f>
        <v>5874420</v>
      </c>
      <c r="V96" s="8">
        <f t="shared" si="1"/>
        <v>271977726</v>
      </c>
    </row>
    <row r="97" spans="1:22" x14ac:dyDescent="0.25">
      <c r="A97">
        <f>'Assessed Non-TIF_Combined'!A97</f>
        <v>2024</v>
      </c>
      <c r="B97" t="str">
        <f>'Assessed Non-TIF_Combined'!B97</f>
        <v>05</v>
      </c>
      <c r="C97" t="str">
        <f>'Assessed Non-TIF_Combined'!C97</f>
        <v>1944</v>
      </c>
      <c r="D97" t="str">
        <f>'Assessed Non-TIF_Combined'!D97</f>
        <v/>
      </c>
      <c r="E97" t="str">
        <f>'Assessed Non-TIF_Combined'!E97</f>
        <v/>
      </c>
      <c r="F97" t="str">
        <f>'Assessed Non-TIF_Combined'!F97</f>
        <v>1944</v>
      </c>
      <c r="G97" t="str">
        <f>'Assessed Non-TIF_Combined'!G97</f>
        <v>Eagle Grove</v>
      </c>
      <c r="H97" s="8">
        <f>SUMPRODUCT(SUMIFS(TaxableValuation[Taxable Residential],TaxableValuation[Dist],$C97:$E97,TaxableValuation[Tif_NonTIF],$A$4))</f>
        <v>95387050</v>
      </c>
      <c r="I97" s="8">
        <f>SUMPRODUCT(SUMIFS(TaxableValuation[Taxable Ag Land],TaxableValuation[Dist],$C97:$E97,TaxableValuation[Tif_NonTIF],$A$4))</f>
        <v>122153054</v>
      </c>
      <c r="J97" s="8">
        <f>SUMPRODUCT(SUMIFS(TaxableValuation[Taxable Ag Building],TaxableValuation[Dist],$C97:$E97,TaxableValuation[Tif_NonTIF],$A$4))</f>
        <v>3489369</v>
      </c>
      <c r="K97" s="8">
        <f>SUMPRODUCT(SUMIFS(TaxableValuation[Taxable Commercial],TaxableValuation[Dist],$C97:$E97,TaxableValuation[Tif_NonTIF],$A$4))</f>
        <v>25077267</v>
      </c>
      <c r="L97" s="8">
        <f>SUMPRODUCT(SUMIFS(TaxableValuation[Taxable Industrial],TaxableValuation[Dist],$C97:$E97,TaxableValuation[Tif_NonTIF],$A$4))</f>
        <v>16071663</v>
      </c>
      <c r="M97" s="8">
        <f>SUMPRODUCT(SUMIFS(TaxableValuation[Taxable Reserved],TaxableValuation[Dist],$C97:$E97,TaxableValuation[Tif_NonTIF],$A$4))</f>
        <v>0</v>
      </c>
      <c r="N97" s="8">
        <f>SUMPRODUCT(SUMIFS(TaxableValuation[Taxable Reserved2],TaxableValuation[Dist],$C97:$E97,TaxableValuation[Tif_NonTIF],$A$4))</f>
        <v>0</v>
      </c>
      <c r="O97" s="8">
        <f>SUMPRODUCT(SUMIFS(TaxableValuation[Taxable Railroads],TaxableValuation[Dist],$C97:$E97,TaxableValuation[Tif_NonTIF],$A$4))</f>
        <v>29529365</v>
      </c>
      <c r="P97" s="8">
        <f>SUMPRODUCT(SUMIFS(TaxableValuation[Taxable Utilities],TaxableValuation[Dist],$C97:$E97,TaxableValuation[Tif_NonTIF],$A$4))</f>
        <v>15799873</v>
      </c>
      <c r="Q97" s="8">
        <f>SUMPRODUCT(SUMIFS(TaxableValuation[Taxable Other],TaxableValuation[Dist],$C97:$E97,TaxableValuation[Tif_NonTIF],$A$4))</f>
        <v>2849</v>
      </c>
      <c r="R97" s="8">
        <f>SUMPRODUCT(SUMIFS(TaxableValuation[Taxable Gross],TaxableValuation[Dist],$C97:$E97,TaxableValuation[Tif_NonTIF],$A$4))</f>
        <v>307510490</v>
      </c>
      <c r="S97" s="8">
        <f>SUMPRODUCT(SUMIFS(TaxableValuation[Taxable Military Exempt],TaxableValuation[Dist],$C97:$E97,TaxableValuation[Tif_NonTIF],$A$4))</f>
        <v>340768</v>
      </c>
      <c r="T97" s="8">
        <f>SUMPRODUCT(SUMIFS(TaxableValuation[Taxable Net],TaxableValuation[Dist],$C97:$E97,TaxableValuation[Tif_NonTIF],$A$4))</f>
        <v>307169722</v>
      </c>
      <c r="U97" s="8">
        <f>SUMPRODUCT(SUMIFS(TaxableValuation[Taxable Gas &amp; Elec Utilities],TaxableValuation[Dist],$C97:$E97,TaxableValuation[Tif_NonTIF],$A$4))</f>
        <v>7621523</v>
      </c>
      <c r="V97" s="8">
        <f t="shared" si="1"/>
        <v>314791245</v>
      </c>
    </row>
    <row r="98" spans="1:22" x14ac:dyDescent="0.25">
      <c r="A98">
        <f>'Assessed Non-TIF_Combined'!A98</f>
        <v>2024</v>
      </c>
      <c r="B98" t="str">
        <f>'Assessed Non-TIF_Combined'!B98</f>
        <v>11</v>
      </c>
      <c r="C98" t="str">
        <f>'Assessed Non-TIF_Combined'!C98</f>
        <v>1953</v>
      </c>
      <c r="D98" t="str">
        <f>'Assessed Non-TIF_Combined'!D98</f>
        <v/>
      </c>
      <c r="E98" t="str">
        <f>'Assessed Non-TIF_Combined'!E98</f>
        <v/>
      </c>
      <c r="F98" t="str">
        <f>'Assessed Non-TIF_Combined'!F98</f>
        <v>1953</v>
      </c>
      <c r="G98" t="str">
        <f>'Assessed Non-TIF_Combined'!G98</f>
        <v>Earlham</v>
      </c>
      <c r="H98" s="8">
        <f>SUMPRODUCT(SUMIFS(TaxableValuation[Taxable Residential],TaxableValuation[Dist],$C98:$E98,TaxableValuation[Tif_NonTIF],$A$4))</f>
        <v>150025514</v>
      </c>
      <c r="I98" s="8">
        <f>SUMPRODUCT(SUMIFS(TaxableValuation[Taxable Ag Land],TaxableValuation[Dist],$C98:$E98,TaxableValuation[Tif_NonTIF],$A$4))</f>
        <v>53450869</v>
      </c>
      <c r="J98" s="8">
        <f>SUMPRODUCT(SUMIFS(TaxableValuation[Taxable Ag Building],TaxableValuation[Dist],$C98:$E98,TaxableValuation[Tif_NonTIF],$A$4))</f>
        <v>1944489</v>
      </c>
      <c r="K98" s="8">
        <f>SUMPRODUCT(SUMIFS(TaxableValuation[Taxable Commercial],TaxableValuation[Dist],$C98:$E98,TaxableValuation[Tif_NonTIF],$A$4))</f>
        <v>10827542</v>
      </c>
      <c r="L98" s="8">
        <f>SUMPRODUCT(SUMIFS(TaxableValuation[Taxable Industrial],TaxableValuation[Dist],$C98:$E98,TaxableValuation[Tif_NonTIF],$A$4))</f>
        <v>1313340</v>
      </c>
      <c r="M98" s="8">
        <f>SUMPRODUCT(SUMIFS(TaxableValuation[Taxable Reserved],TaxableValuation[Dist],$C98:$E98,TaxableValuation[Tif_NonTIF],$A$4))</f>
        <v>0</v>
      </c>
      <c r="N98" s="8">
        <f>SUMPRODUCT(SUMIFS(TaxableValuation[Taxable Reserved2],TaxableValuation[Dist],$C98:$E98,TaxableValuation[Tif_NonTIF],$A$4))</f>
        <v>0</v>
      </c>
      <c r="O98" s="8">
        <f>SUMPRODUCT(SUMIFS(TaxableValuation[Taxable Railroads],TaxableValuation[Dist],$C98:$E98,TaxableValuation[Tif_NonTIF],$A$4))</f>
        <v>2105426</v>
      </c>
      <c r="P98" s="8">
        <f>SUMPRODUCT(SUMIFS(TaxableValuation[Taxable Utilities],TaxableValuation[Dist],$C98:$E98,TaxableValuation[Tif_NonTIF],$A$4))</f>
        <v>1397920</v>
      </c>
      <c r="Q98" s="8">
        <f>SUMPRODUCT(SUMIFS(TaxableValuation[Taxable Other],TaxableValuation[Dist],$C98:$E98,TaxableValuation[Tif_NonTIF],$A$4))</f>
        <v>0</v>
      </c>
      <c r="R98" s="8">
        <f>SUMPRODUCT(SUMIFS(TaxableValuation[Taxable Gross],TaxableValuation[Dist],$C98:$E98,TaxableValuation[Tif_NonTIF],$A$4))</f>
        <v>221065100</v>
      </c>
      <c r="S98" s="8">
        <f>SUMPRODUCT(SUMIFS(TaxableValuation[Taxable Military Exempt],TaxableValuation[Dist],$C98:$E98,TaxableValuation[Tif_NonTIF],$A$4))</f>
        <v>214832</v>
      </c>
      <c r="T98" s="8">
        <f>SUMPRODUCT(SUMIFS(TaxableValuation[Taxable Net],TaxableValuation[Dist],$C98:$E98,TaxableValuation[Tif_NonTIF],$A$4))</f>
        <v>220850268</v>
      </c>
      <c r="U98" s="8">
        <f>SUMPRODUCT(SUMIFS(TaxableValuation[Taxable Gas &amp; Elec Utilities],TaxableValuation[Dist],$C98:$E98,TaxableValuation[Tif_NonTIF],$A$4))</f>
        <v>11464805</v>
      </c>
      <c r="V98" s="8">
        <f t="shared" si="1"/>
        <v>232315073</v>
      </c>
    </row>
    <row r="99" spans="1:22" x14ac:dyDescent="0.25">
      <c r="A99">
        <f>'Assessed Non-TIF_Combined'!A99</f>
        <v>2024</v>
      </c>
      <c r="B99" t="str">
        <f>'Assessed Non-TIF_Combined'!B99</f>
        <v>07</v>
      </c>
      <c r="C99" t="str">
        <f>'Assessed Non-TIF_Combined'!C99</f>
        <v>1963</v>
      </c>
      <c r="D99" t="str">
        <f>'Assessed Non-TIF_Combined'!D99</f>
        <v/>
      </c>
      <c r="E99" t="str">
        <f>'Assessed Non-TIF_Combined'!E99</f>
        <v/>
      </c>
      <c r="F99" t="str">
        <f>'Assessed Non-TIF_Combined'!F99</f>
        <v>1963</v>
      </c>
      <c r="G99" t="str">
        <f>'Assessed Non-TIF_Combined'!G99</f>
        <v>East Buchanan</v>
      </c>
      <c r="H99" s="8">
        <f>SUMPRODUCT(SUMIFS(TaxableValuation[Taxable Residential],TaxableValuation[Dist],$C99:$E99,TaxableValuation[Tif_NonTIF],$A$4))</f>
        <v>92755950</v>
      </c>
      <c r="I99" s="8">
        <f>SUMPRODUCT(SUMIFS(TaxableValuation[Taxable Ag Land],TaxableValuation[Dist],$C99:$E99,TaxableValuation[Tif_NonTIF],$A$4))</f>
        <v>122634853</v>
      </c>
      <c r="J99" s="8">
        <f>SUMPRODUCT(SUMIFS(TaxableValuation[Taxable Ag Building],TaxableValuation[Dist],$C99:$E99,TaxableValuation[Tif_NonTIF],$A$4))</f>
        <v>6646762</v>
      </c>
      <c r="K99" s="8">
        <f>SUMPRODUCT(SUMIFS(TaxableValuation[Taxable Commercial],TaxableValuation[Dist],$C99:$E99,TaxableValuation[Tif_NonTIF],$A$4))</f>
        <v>6843391</v>
      </c>
      <c r="L99" s="8">
        <f>SUMPRODUCT(SUMIFS(TaxableValuation[Taxable Industrial],TaxableValuation[Dist],$C99:$E99,TaxableValuation[Tif_NonTIF],$A$4))</f>
        <v>3538466</v>
      </c>
      <c r="M99" s="8">
        <f>SUMPRODUCT(SUMIFS(TaxableValuation[Taxable Reserved],TaxableValuation[Dist],$C99:$E99,TaxableValuation[Tif_NonTIF],$A$4))</f>
        <v>0</v>
      </c>
      <c r="N99" s="8">
        <f>SUMPRODUCT(SUMIFS(TaxableValuation[Taxable Reserved2],TaxableValuation[Dist],$C99:$E99,TaxableValuation[Tif_NonTIF],$A$4))</f>
        <v>0</v>
      </c>
      <c r="O99" s="8">
        <f>SUMPRODUCT(SUMIFS(TaxableValuation[Taxable Railroads],TaxableValuation[Dist],$C99:$E99,TaxableValuation[Tif_NonTIF],$A$4))</f>
        <v>2055951</v>
      </c>
      <c r="P99" s="8">
        <f>SUMPRODUCT(SUMIFS(TaxableValuation[Taxable Utilities],TaxableValuation[Dist],$C99:$E99,TaxableValuation[Tif_NonTIF],$A$4))</f>
        <v>6312342</v>
      </c>
      <c r="Q99" s="8">
        <f>SUMPRODUCT(SUMIFS(TaxableValuation[Taxable Other],TaxableValuation[Dist],$C99:$E99,TaxableValuation[Tif_NonTIF],$A$4))</f>
        <v>0</v>
      </c>
      <c r="R99" s="8">
        <f>SUMPRODUCT(SUMIFS(TaxableValuation[Taxable Gross],TaxableValuation[Dist],$C99:$E99,TaxableValuation[Tif_NonTIF],$A$4))</f>
        <v>240787715</v>
      </c>
      <c r="S99" s="8">
        <f>SUMPRODUCT(SUMIFS(TaxableValuation[Taxable Military Exempt],TaxableValuation[Dist],$C99:$E99,TaxableValuation[Tif_NonTIF],$A$4))</f>
        <v>257428</v>
      </c>
      <c r="T99" s="8">
        <f>SUMPRODUCT(SUMIFS(TaxableValuation[Taxable Net],TaxableValuation[Dist],$C99:$E99,TaxableValuation[Tif_NonTIF],$A$4))</f>
        <v>240530287</v>
      </c>
      <c r="U99" s="8">
        <f>SUMPRODUCT(SUMIFS(TaxableValuation[Taxable Gas &amp; Elec Utilities],TaxableValuation[Dist],$C99:$E99,TaxableValuation[Tif_NonTIF],$A$4))</f>
        <v>3199260</v>
      </c>
      <c r="V99" s="8">
        <f t="shared" si="1"/>
        <v>243729547</v>
      </c>
    </row>
    <row r="100" spans="1:22" x14ac:dyDescent="0.25">
      <c r="A100">
        <f>'Assessed Non-TIF_Combined'!A100</f>
        <v>2024</v>
      </c>
      <c r="B100" t="str">
        <f>'Assessed Non-TIF_Combined'!B100</f>
        <v>07</v>
      </c>
      <c r="C100" t="str">
        <f>'Assessed Non-TIF_Combined'!C100</f>
        <v>3582</v>
      </c>
      <c r="D100" t="str">
        <f>'Assessed Non-TIF_Combined'!D100</f>
        <v/>
      </c>
      <c r="E100" t="str">
        <f>'Assessed Non-TIF_Combined'!E100</f>
        <v/>
      </c>
      <c r="F100" t="str">
        <f>'Assessed Non-TIF_Combined'!F100</f>
        <v>1968</v>
      </c>
      <c r="G100" t="str">
        <f>'Assessed Non-TIF_Combined'!G100</f>
        <v>East Marshall</v>
      </c>
      <c r="H100" s="8">
        <f>SUMPRODUCT(SUMIFS(TaxableValuation[Taxable Residential],TaxableValuation[Dist],$C100:$E100,TaxableValuation[Tif_NonTIF],$A$4))</f>
        <v>101015222</v>
      </c>
      <c r="I100" s="8">
        <f>SUMPRODUCT(SUMIFS(TaxableValuation[Taxable Ag Land],TaxableValuation[Dist],$C100:$E100,TaxableValuation[Tif_NonTIF],$A$4))</f>
        <v>135581161</v>
      </c>
      <c r="J100" s="8">
        <f>SUMPRODUCT(SUMIFS(TaxableValuation[Taxable Ag Building],TaxableValuation[Dist],$C100:$E100,TaxableValuation[Tif_NonTIF],$A$4))</f>
        <v>3586696</v>
      </c>
      <c r="K100" s="8">
        <f>SUMPRODUCT(SUMIFS(TaxableValuation[Taxable Commercial],TaxableValuation[Dist],$C100:$E100,TaxableValuation[Tif_NonTIF],$A$4))</f>
        <v>20268584</v>
      </c>
      <c r="L100" s="8">
        <f>SUMPRODUCT(SUMIFS(TaxableValuation[Taxable Industrial],TaxableValuation[Dist],$C100:$E100,TaxableValuation[Tif_NonTIF],$A$4))</f>
        <v>35941587</v>
      </c>
      <c r="M100" s="8">
        <f>SUMPRODUCT(SUMIFS(TaxableValuation[Taxable Reserved],TaxableValuation[Dist],$C100:$E100,TaxableValuation[Tif_NonTIF],$A$4))</f>
        <v>0</v>
      </c>
      <c r="N100" s="8">
        <f>SUMPRODUCT(SUMIFS(TaxableValuation[Taxable Reserved2],TaxableValuation[Dist],$C100:$E100,TaxableValuation[Tif_NonTIF],$A$4))</f>
        <v>0</v>
      </c>
      <c r="O100" s="8">
        <f>SUMPRODUCT(SUMIFS(TaxableValuation[Taxable Railroads],TaxableValuation[Dist],$C100:$E100,TaxableValuation[Tif_NonTIF],$A$4))</f>
        <v>23855047</v>
      </c>
      <c r="P100" s="8">
        <f>SUMPRODUCT(SUMIFS(TaxableValuation[Taxable Utilities],TaxableValuation[Dist],$C100:$E100,TaxableValuation[Tif_NonTIF],$A$4))</f>
        <v>340927</v>
      </c>
      <c r="Q100" s="8">
        <f>SUMPRODUCT(SUMIFS(TaxableValuation[Taxable Other],TaxableValuation[Dist],$C100:$E100,TaxableValuation[Tif_NonTIF],$A$4))</f>
        <v>0</v>
      </c>
      <c r="R100" s="8">
        <f>SUMPRODUCT(SUMIFS(TaxableValuation[Taxable Gross],TaxableValuation[Dist],$C100:$E100,TaxableValuation[Tif_NonTIF],$A$4))</f>
        <v>320589224</v>
      </c>
      <c r="S100" s="8">
        <f>SUMPRODUCT(SUMIFS(TaxableValuation[Taxable Military Exempt],TaxableValuation[Dist],$C100:$E100,TaxableValuation[Tif_NonTIF],$A$4))</f>
        <v>305580</v>
      </c>
      <c r="T100" s="8">
        <f>SUMPRODUCT(SUMIFS(TaxableValuation[Taxable Net],TaxableValuation[Dist],$C100:$E100,TaxableValuation[Tif_NonTIF],$A$4))</f>
        <v>320283644</v>
      </c>
      <c r="U100" s="8">
        <f>SUMPRODUCT(SUMIFS(TaxableValuation[Taxable Gas &amp; Elec Utilities],TaxableValuation[Dist],$C100:$E100,TaxableValuation[Tif_NonTIF],$A$4))</f>
        <v>4629016</v>
      </c>
      <c r="V100" s="8">
        <f t="shared" si="1"/>
        <v>324912660</v>
      </c>
    </row>
    <row r="101" spans="1:22" x14ac:dyDescent="0.25">
      <c r="A101">
        <f>'Assessed Non-TIF_Combined'!A101</f>
        <v>2024</v>
      </c>
      <c r="B101" t="str">
        <f>'Assessed Non-TIF_Combined'!B101</f>
        <v>13</v>
      </c>
      <c r="C101" t="str">
        <f>'Assessed Non-TIF_Combined'!C101</f>
        <v>3978</v>
      </c>
      <c r="D101" t="str">
        <f>'Assessed Non-TIF_Combined'!D101</f>
        <v/>
      </c>
      <c r="E101" t="str">
        <f>'Assessed Non-TIF_Combined'!E101</f>
        <v/>
      </c>
      <c r="F101" t="str">
        <f>'Assessed Non-TIF_Combined'!F101</f>
        <v>3978</v>
      </c>
      <c r="G101" t="str">
        <f>'Assessed Non-TIF_Combined'!G101</f>
        <v>East Mills</v>
      </c>
      <c r="H101" s="8">
        <f>SUMPRODUCT(SUMIFS(TaxableValuation[Taxable Residential],TaxableValuation[Dist],$C101:$E101,TaxableValuation[Tif_NonTIF],$A$4))</f>
        <v>112677416</v>
      </c>
      <c r="I101" s="8">
        <f>SUMPRODUCT(SUMIFS(TaxableValuation[Taxable Ag Land],TaxableValuation[Dist],$C101:$E101,TaxableValuation[Tif_NonTIF],$A$4))</f>
        <v>173929185</v>
      </c>
      <c r="J101" s="8">
        <f>SUMPRODUCT(SUMIFS(TaxableValuation[Taxable Ag Building],TaxableValuation[Dist],$C101:$E101,TaxableValuation[Tif_NonTIF],$A$4))</f>
        <v>3493024</v>
      </c>
      <c r="K101" s="8">
        <f>SUMPRODUCT(SUMIFS(TaxableValuation[Taxable Commercial],TaxableValuation[Dist],$C101:$E101,TaxableValuation[Tif_NonTIF],$A$4))</f>
        <v>10280649</v>
      </c>
      <c r="L101" s="8">
        <f>SUMPRODUCT(SUMIFS(TaxableValuation[Taxable Industrial],TaxableValuation[Dist],$C101:$E101,TaxableValuation[Tif_NonTIF],$A$4))</f>
        <v>1115307</v>
      </c>
      <c r="M101" s="8">
        <f>SUMPRODUCT(SUMIFS(TaxableValuation[Taxable Reserved],TaxableValuation[Dist],$C101:$E101,TaxableValuation[Tif_NonTIF],$A$4))</f>
        <v>0</v>
      </c>
      <c r="N101" s="8">
        <f>SUMPRODUCT(SUMIFS(TaxableValuation[Taxable Reserved2],TaxableValuation[Dist],$C101:$E101,TaxableValuation[Tif_NonTIF],$A$4))</f>
        <v>0</v>
      </c>
      <c r="O101" s="8">
        <f>SUMPRODUCT(SUMIFS(TaxableValuation[Taxable Railroads],TaxableValuation[Dist],$C101:$E101,TaxableValuation[Tif_NonTIF],$A$4))</f>
        <v>10838080</v>
      </c>
      <c r="P101" s="8">
        <f>SUMPRODUCT(SUMIFS(TaxableValuation[Taxable Utilities],TaxableValuation[Dist],$C101:$E101,TaxableValuation[Tif_NonTIF],$A$4))</f>
        <v>25808052</v>
      </c>
      <c r="Q101" s="8">
        <f>SUMPRODUCT(SUMIFS(TaxableValuation[Taxable Other],TaxableValuation[Dist],$C101:$E101,TaxableValuation[Tif_NonTIF],$A$4))</f>
        <v>0</v>
      </c>
      <c r="R101" s="8">
        <f>SUMPRODUCT(SUMIFS(TaxableValuation[Taxable Gross],TaxableValuation[Dist],$C101:$E101,TaxableValuation[Tif_NonTIF],$A$4))</f>
        <v>338141713</v>
      </c>
      <c r="S101" s="8">
        <f>SUMPRODUCT(SUMIFS(TaxableValuation[Taxable Military Exempt],TaxableValuation[Dist],$C101:$E101,TaxableValuation[Tif_NonTIF],$A$4))</f>
        <v>335966</v>
      </c>
      <c r="T101" s="8">
        <f>SUMPRODUCT(SUMIFS(TaxableValuation[Taxable Net],TaxableValuation[Dist],$C101:$E101,TaxableValuation[Tif_NonTIF],$A$4))</f>
        <v>337805747</v>
      </c>
      <c r="U101" s="8">
        <f>SUMPRODUCT(SUMIFS(TaxableValuation[Taxable Gas &amp; Elec Utilities],TaxableValuation[Dist],$C101:$E101,TaxableValuation[Tif_NonTIF],$A$4))</f>
        <v>11212647</v>
      </c>
      <c r="V101" s="8">
        <f t="shared" si="1"/>
        <v>349018394</v>
      </c>
    </row>
    <row r="102" spans="1:22" x14ac:dyDescent="0.25">
      <c r="A102">
        <f>'Assessed Non-TIF_Combined'!A102</f>
        <v>2024</v>
      </c>
      <c r="B102" t="str">
        <f>'Assessed Non-TIF_Combined'!B102</f>
        <v>05</v>
      </c>
      <c r="C102" t="str">
        <f>'Assessed Non-TIF_Combined'!C102</f>
        <v>6741</v>
      </c>
      <c r="D102" t="str">
        <f>'Assessed Non-TIF_Combined'!D102</f>
        <v/>
      </c>
      <c r="E102" t="str">
        <f>'Assessed Non-TIF_Combined'!E102</f>
        <v/>
      </c>
      <c r="F102" t="str">
        <f>'Assessed Non-TIF_Combined'!F102</f>
        <v>6741</v>
      </c>
      <c r="G102" t="str">
        <f>'Assessed Non-TIF_Combined'!G102</f>
        <v>East Sac County</v>
      </c>
      <c r="H102" s="8">
        <f>SUMPRODUCT(SUMIFS(TaxableValuation[Taxable Residential],TaxableValuation[Dist],$C102:$E102,TaxableValuation[Tif_NonTIF],$A$4))</f>
        <v>215160989</v>
      </c>
      <c r="I102" s="8">
        <f>SUMPRODUCT(SUMIFS(TaxableValuation[Taxable Ag Land],TaxableValuation[Dist],$C102:$E102,TaxableValuation[Tif_NonTIF],$A$4))</f>
        <v>213292676</v>
      </c>
      <c r="J102" s="8">
        <f>SUMPRODUCT(SUMIFS(TaxableValuation[Taxable Ag Building],TaxableValuation[Dist],$C102:$E102,TaxableValuation[Tif_NonTIF],$A$4))</f>
        <v>11415635</v>
      </c>
      <c r="K102" s="8">
        <f>SUMPRODUCT(SUMIFS(TaxableValuation[Taxable Commercial],TaxableValuation[Dist],$C102:$E102,TaxableValuation[Tif_NonTIF],$A$4))</f>
        <v>22933188</v>
      </c>
      <c r="L102" s="8">
        <f>SUMPRODUCT(SUMIFS(TaxableValuation[Taxable Industrial],TaxableValuation[Dist],$C102:$E102,TaxableValuation[Tif_NonTIF],$A$4))</f>
        <v>10402399</v>
      </c>
      <c r="M102" s="8">
        <f>SUMPRODUCT(SUMIFS(TaxableValuation[Taxable Reserved],TaxableValuation[Dist],$C102:$E102,TaxableValuation[Tif_NonTIF],$A$4))</f>
        <v>0</v>
      </c>
      <c r="N102" s="8">
        <f>SUMPRODUCT(SUMIFS(TaxableValuation[Taxable Reserved2],TaxableValuation[Dist],$C102:$E102,TaxableValuation[Tif_NonTIF],$A$4))</f>
        <v>0</v>
      </c>
      <c r="O102" s="8">
        <f>SUMPRODUCT(SUMIFS(TaxableValuation[Taxable Railroads],TaxableValuation[Dist],$C102:$E102,TaxableValuation[Tif_NonTIF],$A$4))</f>
        <v>6374814</v>
      </c>
      <c r="P102" s="8">
        <f>SUMPRODUCT(SUMIFS(TaxableValuation[Taxable Utilities],TaxableValuation[Dist],$C102:$E102,TaxableValuation[Tif_NonTIF],$A$4))</f>
        <v>534428</v>
      </c>
      <c r="Q102" s="8">
        <f>SUMPRODUCT(SUMIFS(TaxableValuation[Taxable Other],TaxableValuation[Dist],$C102:$E102,TaxableValuation[Tif_NonTIF],$A$4))</f>
        <v>0</v>
      </c>
      <c r="R102" s="8">
        <f>SUMPRODUCT(SUMIFS(TaxableValuation[Taxable Gross],TaxableValuation[Dist],$C102:$E102,TaxableValuation[Tif_NonTIF],$A$4))</f>
        <v>480114129</v>
      </c>
      <c r="S102" s="8">
        <f>SUMPRODUCT(SUMIFS(TaxableValuation[Taxable Military Exempt],TaxableValuation[Dist],$C102:$E102,TaxableValuation[Tif_NonTIF],$A$4))</f>
        <v>547059</v>
      </c>
      <c r="T102" s="8">
        <f>SUMPRODUCT(SUMIFS(TaxableValuation[Taxable Net],TaxableValuation[Dist],$C102:$E102,TaxableValuation[Tif_NonTIF],$A$4))</f>
        <v>479567070</v>
      </c>
      <c r="U102" s="8">
        <f>SUMPRODUCT(SUMIFS(TaxableValuation[Taxable Gas &amp; Elec Utilities],TaxableValuation[Dist],$C102:$E102,TaxableValuation[Tif_NonTIF],$A$4))</f>
        <v>5162866</v>
      </c>
      <c r="V102" s="8">
        <f t="shared" si="1"/>
        <v>484729936</v>
      </c>
    </row>
    <row r="103" spans="1:22" x14ac:dyDescent="0.25">
      <c r="A103">
        <f>'Assessed Non-TIF_Combined'!A103</f>
        <v>2024</v>
      </c>
      <c r="B103" t="str">
        <f>'Assessed Non-TIF_Combined'!B103</f>
        <v>13</v>
      </c>
      <c r="C103" t="str">
        <f>'Assessed Non-TIF_Combined'!C103</f>
        <v>1970</v>
      </c>
      <c r="D103" t="str">
        <f>'Assessed Non-TIF_Combined'!D103</f>
        <v/>
      </c>
      <c r="E103" t="str">
        <f>'Assessed Non-TIF_Combined'!E103</f>
        <v/>
      </c>
      <c r="F103" t="str">
        <f>'Assessed Non-TIF_Combined'!F103</f>
        <v>1970</v>
      </c>
      <c r="G103" t="str">
        <f>'Assessed Non-TIF_Combined'!G103</f>
        <v>East Union</v>
      </c>
      <c r="H103" s="8">
        <f>SUMPRODUCT(SUMIFS(TaxableValuation[Taxable Residential],TaxableValuation[Dist],$C103:$E103,TaxableValuation[Tif_NonTIF],$A$4))</f>
        <v>71521142</v>
      </c>
      <c r="I103" s="8">
        <f>SUMPRODUCT(SUMIFS(TaxableValuation[Taxable Ag Land],TaxableValuation[Dist],$C103:$E103,TaxableValuation[Tif_NonTIF],$A$4))</f>
        <v>65229452</v>
      </c>
      <c r="J103" s="8">
        <f>SUMPRODUCT(SUMIFS(TaxableValuation[Taxable Ag Building],TaxableValuation[Dist],$C103:$E103,TaxableValuation[Tif_NonTIF],$A$4))</f>
        <v>7540443</v>
      </c>
      <c r="K103" s="8">
        <f>SUMPRODUCT(SUMIFS(TaxableValuation[Taxable Commercial],TaxableValuation[Dist],$C103:$E103,TaxableValuation[Tif_NonTIF],$A$4))</f>
        <v>6283121</v>
      </c>
      <c r="L103" s="8">
        <f>SUMPRODUCT(SUMIFS(TaxableValuation[Taxable Industrial],TaxableValuation[Dist],$C103:$E103,TaxableValuation[Tif_NonTIF],$A$4))</f>
        <v>2900254</v>
      </c>
      <c r="M103" s="8">
        <f>SUMPRODUCT(SUMIFS(TaxableValuation[Taxable Reserved],TaxableValuation[Dist],$C103:$E103,TaxableValuation[Tif_NonTIF],$A$4))</f>
        <v>0</v>
      </c>
      <c r="N103" s="8">
        <f>SUMPRODUCT(SUMIFS(TaxableValuation[Taxable Reserved2],TaxableValuation[Dist],$C103:$E103,TaxableValuation[Tif_NonTIF],$A$4))</f>
        <v>0</v>
      </c>
      <c r="O103" s="8">
        <f>SUMPRODUCT(SUMIFS(TaxableValuation[Taxable Railroads],TaxableValuation[Dist],$C103:$E103,TaxableValuation[Tif_NonTIF],$A$4))</f>
        <v>11944531</v>
      </c>
      <c r="P103" s="8">
        <f>SUMPRODUCT(SUMIFS(TaxableValuation[Taxable Utilities],TaxableValuation[Dist],$C103:$E103,TaxableValuation[Tif_NonTIF],$A$4))</f>
        <v>918464</v>
      </c>
      <c r="Q103" s="8">
        <f>SUMPRODUCT(SUMIFS(TaxableValuation[Taxable Other],TaxableValuation[Dist],$C103:$E103,TaxableValuation[Tif_NonTIF],$A$4))</f>
        <v>0</v>
      </c>
      <c r="R103" s="8">
        <f>SUMPRODUCT(SUMIFS(TaxableValuation[Taxable Gross],TaxableValuation[Dist],$C103:$E103,TaxableValuation[Tif_NonTIF],$A$4))</f>
        <v>166337407</v>
      </c>
      <c r="S103" s="8">
        <f>SUMPRODUCT(SUMIFS(TaxableValuation[Taxable Military Exempt],TaxableValuation[Dist],$C103:$E103,TaxableValuation[Tif_NonTIF],$A$4))</f>
        <v>237056</v>
      </c>
      <c r="T103" s="8">
        <f>SUMPRODUCT(SUMIFS(TaxableValuation[Taxable Net],TaxableValuation[Dist],$C103:$E103,TaxableValuation[Tif_NonTIF],$A$4))</f>
        <v>166100351</v>
      </c>
      <c r="U103" s="8">
        <f>SUMPRODUCT(SUMIFS(TaxableValuation[Taxable Gas &amp; Elec Utilities],TaxableValuation[Dist],$C103:$E103,TaxableValuation[Tif_NonTIF],$A$4))</f>
        <v>4363790</v>
      </c>
      <c r="V103" s="8">
        <f t="shared" si="1"/>
        <v>170464141</v>
      </c>
    </row>
    <row r="104" spans="1:22" x14ac:dyDescent="0.25">
      <c r="A104">
        <f>'Assessed Non-TIF_Combined'!A104</f>
        <v>2024</v>
      </c>
      <c r="B104" t="str">
        <f>'Assessed Non-TIF_Combined'!B104</f>
        <v>01</v>
      </c>
      <c r="C104" t="str">
        <f>'Assessed Non-TIF_Combined'!C104</f>
        <v>1972</v>
      </c>
      <c r="D104" t="str">
        <f>'Assessed Non-TIF_Combined'!D104</f>
        <v/>
      </c>
      <c r="E104" t="str">
        <f>'Assessed Non-TIF_Combined'!E104</f>
        <v/>
      </c>
      <c r="F104" t="str">
        <f>'Assessed Non-TIF_Combined'!F104</f>
        <v>1972</v>
      </c>
      <c r="G104" t="str">
        <f>'Assessed Non-TIF_Combined'!G104</f>
        <v>Eastern Allamakee</v>
      </c>
      <c r="H104" s="8">
        <f>SUMPRODUCT(SUMIFS(TaxableValuation[Taxable Residential],TaxableValuation[Dist],$C104:$E104,TaxableValuation[Tif_NonTIF],$A$4))</f>
        <v>116443761</v>
      </c>
      <c r="I104" s="8">
        <f>SUMPRODUCT(SUMIFS(TaxableValuation[Taxable Ag Land],TaxableValuation[Dist],$C104:$E104,TaxableValuation[Tif_NonTIF],$A$4))</f>
        <v>38774167</v>
      </c>
      <c r="J104" s="8">
        <f>SUMPRODUCT(SUMIFS(TaxableValuation[Taxable Ag Building],TaxableValuation[Dist],$C104:$E104,TaxableValuation[Tif_NonTIF],$A$4))</f>
        <v>4540921</v>
      </c>
      <c r="K104" s="8">
        <f>SUMPRODUCT(SUMIFS(TaxableValuation[Taxable Commercial],TaxableValuation[Dist],$C104:$E104,TaxableValuation[Tif_NonTIF],$A$4))</f>
        <v>10307161</v>
      </c>
      <c r="L104" s="8">
        <f>SUMPRODUCT(SUMIFS(TaxableValuation[Taxable Industrial],TaxableValuation[Dist],$C104:$E104,TaxableValuation[Tif_NonTIF],$A$4))</f>
        <v>2395664</v>
      </c>
      <c r="M104" s="8">
        <f>SUMPRODUCT(SUMIFS(TaxableValuation[Taxable Reserved],TaxableValuation[Dist],$C104:$E104,TaxableValuation[Tif_NonTIF],$A$4))</f>
        <v>0</v>
      </c>
      <c r="N104" s="8">
        <f>SUMPRODUCT(SUMIFS(TaxableValuation[Taxable Reserved2],TaxableValuation[Dist],$C104:$E104,TaxableValuation[Tif_NonTIF],$A$4))</f>
        <v>0</v>
      </c>
      <c r="O104" s="8">
        <f>SUMPRODUCT(SUMIFS(TaxableValuation[Taxable Railroads],TaxableValuation[Dist],$C104:$E104,TaxableValuation[Tif_NonTIF],$A$4))</f>
        <v>6541184</v>
      </c>
      <c r="P104" s="8">
        <f>SUMPRODUCT(SUMIFS(TaxableValuation[Taxable Utilities],TaxableValuation[Dist],$C104:$E104,TaxableValuation[Tif_NonTIF],$A$4))</f>
        <v>2385317</v>
      </c>
      <c r="Q104" s="8">
        <f>SUMPRODUCT(SUMIFS(TaxableValuation[Taxable Other],TaxableValuation[Dist],$C104:$E104,TaxableValuation[Tif_NonTIF],$A$4))</f>
        <v>0</v>
      </c>
      <c r="R104" s="8">
        <f>SUMPRODUCT(SUMIFS(TaxableValuation[Taxable Gross],TaxableValuation[Dist],$C104:$E104,TaxableValuation[Tif_NonTIF],$A$4))</f>
        <v>181388175</v>
      </c>
      <c r="S104" s="8">
        <f>SUMPRODUCT(SUMIFS(TaxableValuation[Taxable Military Exempt],TaxableValuation[Dist],$C104:$E104,TaxableValuation[Tif_NonTIF],$A$4))</f>
        <v>290764</v>
      </c>
      <c r="T104" s="8">
        <f>SUMPRODUCT(SUMIFS(TaxableValuation[Taxable Net],TaxableValuation[Dist],$C104:$E104,TaxableValuation[Tif_NonTIF],$A$4))</f>
        <v>181097411</v>
      </c>
      <c r="U104" s="8">
        <f>SUMPRODUCT(SUMIFS(TaxableValuation[Taxable Gas &amp; Elec Utilities],TaxableValuation[Dist],$C104:$E104,TaxableValuation[Tif_NonTIF],$A$4))</f>
        <v>47803528</v>
      </c>
      <c r="V104" s="8">
        <f t="shared" si="1"/>
        <v>228900939</v>
      </c>
    </row>
    <row r="105" spans="1:22" x14ac:dyDescent="0.25">
      <c r="A105">
        <f>'Assessed Non-TIF_Combined'!A105</f>
        <v>2024</v>
      </c>
      <c r="B105" t="str">
        <f>'Assessed Non-TIF_Combined'!B105</f>
        <v>09</v>
      </c>
      <c r="C105" t="str">
        <f>'Assessed Non-TIF_Combined'!C105</f>
        <v>1965</v>
      </c>
      <c r="D105" t="str">
        <f>'Assessed Non-TIF_Combined'!D105</f>
        <v/>
      </c>
      <c r="E105" t="str">
        <f>'Assessed Non-TIF_Combined'!E105</f>
        <v/>
      </c>
      <c r="F105" t="str">
        <f>'Assessed Non-TIF_Combined'!F105</f>
        <v>1965</v>
      </c>
      <c r="G105" t="str">
        <f>'Assessed Non-TIF_Combined'!G105</f>
        <v>Easton Valley</v>
      </c>
      <c r="H105" s="8">
        <f>SUMPRODUCT(SUMIFS(TaxableValuation[Taxable Residential],TaxableValuation[Dist],$C105:$E105,TaxableValuation[Tif_NonTIF],$A$4))</f>
        <v>131177873</v>
      </c>
      <c r="I105" s="8">
        <f>SUMPRODUCT(SUMIFS(TaxableValuation[Taxable Ag Land],TaxableValuation[Dist],$C105:$E105,TaxableValuation[Tif_NonTIF],$A$4))</f>
        <v>115118207</v>
      </c>
      <c r="J105" s="8">
        <f>SUMPRODUCT(SUMIFS(TaxableValuation[Taxable Ag Building],TaxableValuation[Dist],$C105:$E105,TaxableValuation[Tif_NonTIF],$A$4))</f>
        <v>7162784</v>
      </c>
      <c r="K105" s="8">
        <f>SUMPRODUCT(SUMIFS(TaxableValuation[Taxable Commercial],TaxableValuation[Dist],$C105:$E105,TaxableValuation[Tif_NonTIF],$A$4))</f>
        <v>14456783</v>
      </c>
      <c r="L105" s="8">
        <f>SUMPRODUCT(SUMIFS(TaxableValuation[Taxable Industrial],TaxableValuation[Dist],$C105:$E105,TaxableValuation[Tif_NonTIF],$A$4))</f>
        <v>3343159</v>
      </c>
      <c r="M105" s="8">
        <f>SUMPRODUCT(SUMIFS(TaxableValuation[Taxable Reserved],TaxableValuation[Dist],$C105:$E105,TaxableValuation[Tif_NonTIF],$A$4))</f>
        <v>0</v>
      </c>
      <c r="N105" s="8">
        <f>SUMPRODUCT(SUMIFS(TaxableValuation[Taxable Reserved2],TaxableValuation[Dist],$C105:$E105,TaxableValuation[Tif_NonTIF],$A$4))</f>
        <v>0</v>
      </c>
      <c r="O105" s="8">
        <f>SUMPRODUCT(SUMIFS(TaxableValuation[Taxable Railroads],TaxableValuation[Dist],$C105:$E105,TaxableValuation[Tif_NonTIF],$A$4))</f>
        <v>5146850</v>
      </c>
      <c r="P105" s="8">
        <f>SUMPRODUCT(SUMIFS(TaxableValuation[Taxable Utilities],TaxableValuation[Dist],$C105:$E105,TaxableValuation[Tif_NonTIF],$A$4))</f>
        <v>1077248</v>
      </c>
      <c r="Q105" s="8">
        <f>SUMPRODUCT(SUMIFS(TaxableValuation[Taxable Other],TaxableValuation[Dist],$C105:$E105,TaxableValuation[Tif_NonTIF],$A$4))</f>
        <v>545600</v>
      </c>
      <c r="R105" s="8">
        <f>SUMPRODUCT(SUMIFS(TaxableValuation[Taxable Gross],TaxableValuation[Dist],$C105:$E105,TaxableValuation[Tif_NonTIF],$A$4))</f>
        <v>278028504</v>
      </c>
      <c r="S105" s="8">
        <f>SUMPRODUCT(SUMIFS(TaxableValuation[Taxable Military Exempt],TaxableValuation[Dist],$C105:$E105,TaxableValuation[Tif_NonTIF],$A$4))</f>
        <v>361140</v>
      </c>
      <c r="T105" s="8">
        <f>SUMPRODUCT(SUMIFS(TaxableValuation[Taxable Net],TaxableValuation[Dist],$C105:$E105,TaxableValuation[Tif_NonTIF],$A$4))</f>
        <v>277667364</v>
      </c>
      <c r="U105" s="8">
        <f>SUMPRODUCT(SUMIFS(TaxableValuation[Taxable Gas &amp; Elec Utilities],TaxableValuation[Dist],$C105:$E105,TaxableValuation[Tif_NonTIF],$A$4))</f>
        <v>4183176</v>
      </c>
      <c r="V105" s="8">
        <f t="shared" si="1"/>
        <v>281850540</v>
      </c>
    </row>
    <row r="106" spans="1:22" x14ac:dyDescent="0.25">
      <c r="A106">
        <f>'Assessed Non-TIF_Combined'!A106</f>
        <v>2024</v>
      </c>
      <c r="B106" t="str">
        <f>'Assessed Non-TIF_Combined'!B106</f>
        <v>15</v>
      </c>
      <c r="C106" t="str">
        <f>'Assessed Non-TIF_Combined'!C106</f>
        <v>0657</v>
      </c>
      <c r="D106" t="str">
        <f>'Assessed Non-TIF_Combined'!D106</f>
        <v/>
      </c>
      <c r="E106" t="str">
        <f>'Assessed Non-TIF_Combined'!E106</f>
        <v/>
      </c>
      <c r="F106" t="str">
        <f>'Assessed Non-TIF_Combined'!F106</f>
        <v>0657</v>
      </c>
      <c r="G106" t="str">
        <f>'Assessed Non-TIF_Combined'!G106</f>
        <v>Eddyville-Blakesburg-Fremont</v>
      </c>
      <c r="H106" s="8">
        <f>SUMPRODUCT(SUMIFS(TaxableValuation[Taxable Residential],TaxableValuation[Dist],$C106:$E106,TaxableValuation[Tif_NonTIF],$A$4))</f>
        <v>126541682</v>
      </c>
      <c r="I106" s="8">
        <f>SUMPRODUCT(SUMIFS(TaxableValuation[Taxable Ag Land],TaxableValuation[Dist],$C106:$E106,TaxableValuation[Tif_NonTIF],$A$4))</f>
        <v>140115769</v>
      </c>
      <c r="J106" s="8">
        <f>SUMPRODUCT(SUMIFS(TaxableValuation[Taxable Ag Building],TaxableValuation[Dist],$C106:$E106,TaxableValuation[Tif_NonTIF],$A$4))</f>
        <v>6459109</v>
      </c>
      <c r="K106" s="8">
        <f>SUMPRODUCT(SUMIFS(TaxableValuation[Taxable Commercial],TaxableValuation[Dist],$C106:$E106,TaxableValuation[Tif_NonTIF],$A$4))</f>
        <v>12613075</v>
      </c>
      <c r="L106" s="8">
        <f>SUMPRODUCT(SUMIFS(TaxableValuation[Taxable Industrial],TaxableValuation[Dist],$C106:$E106,TaxableValuation[Tif_NonTIF],$A$4))</f>
        <v>160867220</v>
      </c>
      <c r="M106" s="8">
        <f>SUMPRODUCT(SUMIFS(TaxableValuation[Taxable Reserved],TaxableValuation[Dist],$C106:$E106,TaxableValuation[Tif_NonTIF],$A$4))</f>
        <v>0</v>
      </c>
      <c r="N106" s="8">
        <f>SUMPRODUCT(SUMIFS(TaxableValuation[Taxable Reserved2],TaxableValuation[Dist],$C106:$E106,TaxableValuation[Tif_NonTIF],$A$4))</f>
        <v>0</v>
      </c>
      <c r="O106" s="8">
        <f>SUMPRODUCT(SUMIFS(TaxableValuation[Taxable Railroads],TaxableValuation[Dist],$C106:$E106,TaxableValuation[Tif_NonTIF],$A$4))</f>
        <v>20506227</v>
      </c>
      <c r="P106" s="8">
        <f>SUMPRODUCT(SUMIFS(TaxableValuation[Taxable Utilities],TaxableValuation[Dist],$C106:$E106,TaxableValuation[Tif_NonTIF],$A$4))</f>
        <v>22832969</v>
      </c>
      <c r="Q106" s="8">
        <f>SUMPRODUCT(SUMIFS(TaxableValuation[Taxable Other],TaxableValuation[Dist],$C106:$E106,TaxableValuation[Tif_NonTIF],$A$4))</f>
        <v>14865</v>
      </c>
      <c r="R106" s="8">
        <f>SUMPRODUCT(SUMIFS(TaxableValuation[Taxable Gross],TaxableValuation[Dist],$C106:$E106,TaxableValuation[Tif_NonTIF],$A$4))</f>
        <v>489950916</v>
      </c>
      <c r="S106" s="8">
        <f>SUMPRODUCT(SUMIFS(TaxableValuation[Taxable Military Exempt],TaxableValuation[Dist],$C106:$E106,TaxableValuation[Tif_NonTIF],$A$4))</f>
        <v>344980</v>
      </c>
      <c r="T106" s="8">
        <f>SUMPRODUCT(SUMIFS(TaxableValuation[Taxable Net],TaxableValuation[Dist],$C106:$E106,TaxableValuation[Tif_NonTIF],$A$4))</f>
        <v>489605936</v>
      </c>
      <c r="U106" s="8">
        <f>SUMPRODUCT(SUMIFS(TaxableValuation[Taxable Gas &amp; Elec Utilities],TaxableValuation[Dist],$C106:$E106,TaxableValuation[Tif_NonTIF],$A$4))</f>
        <v>71031505</v>
      </c>
      <c r="V106" s="8">
        <f t="shared" si="1"/>
        <v>560637441</v>
      </c>
    </row>
    <row r="107" spans="1:22" x14ac:dyDescent="0.25">
      <c r="A107">
        <f>'Assessed Non-TIF_Combined'!A107</f>
        <v>2024</v>
      </c>
      <c r="B107" t="str">
        <f>'Assessed Non-TIF_Combined'!B107</f>
        <v>01</v>
      </c>
      <c r="C107" t="str">
        <f>'Assessed Non-TIF_Combined'!C107</f>
        <v>1989</v>
      </c>
      <c r="D107" t="str">
        <f>'Assessed Non-TIF_Combined'!D107</f>
        <v/>
      </c>
      <c r="E107" t="str">
        <f>'Assessed Non-TIF_Combined'!E107</f>
        <v/>
      </c>
      <c r="F107" t="str">
        <f>'Assessed Non-TIF_Combined'!F107</f>
        <v>1989</v>
      </c>
      <c r="G107" t="str">
        <f>'Assessed Non-TIF_Combined'!G107</f>
        <v>Edgewood-Colesburg</v>
      </c>
      <c r="H107" s="8">
        <f>SUMPRODUCT(SUMIFS(TaxableValuation[Taxable Residential],TaxableValuation[Dist],$C107:$E107,TaxableValuation[Tif_NonTIF],$A$4))</f>
        <v>82589024</v>
      </c>
      <c r="I107" s="8">
        <f>SUMPRODUCT(SUMIFS(TaxableValuation[Taxable Ag Land],TaxableValuation[Dist],$C107:$E107,TaxableValuation[Tif_NonTIF],$A$4))</f>
        <v>74610901</v>
      </c>
      <c r="J107" s="8">
        <f>SUMPRODUCT(SUMIFS(TaxableValuation[Taxable Ag Building],TaxableValuation[Dist],$C107:$E107,TaxableValuation[Tif_NonTIF],$A$4))</f>
        <v>8101550</v>
      </c>
      <c r="K107" s="8">
        <f>SUMPRODUCT(SUMIFS(TaxableValuation[Taxable Commercial],TaxableValuation[Dist],$C107:$E107,TaxableValuation[Tif_NonTIF],$A$4))</f>
        <v>18192715</v>
      </c>
      <c r="L107" s="8">
        <f>SUMPRODUCT(SUMIFS(TaxableValuation[Taxable Industrial],TaxableValuation[Dist],$C107:$E107,TaxableValuation[Tif_NonTIF],$A$4))</f>
        <v>6743138</v>
      </c>
      <c r="M107" s="8">
        <f>SUMPRODUCT(SUMIFS(TaxableValuation[Taxable Reserved],TaxableValuation[Dist],$C107:$E107,TaxableValuation[Tif_NonTIF],$A$4))</f>
        <v>0</v>
      </c>
      <c r="N107" s="8">
        <f>SUMPRODUCT(SUMIFS(TaxableValuation[Taxable Reserved2],TaxableValuation[Dist],$C107:$E107,TaxableValuation[Tif_NonTIF],$A$4))</f>
        <v>0</v>
      </c>
      <c r="O107" s="8">
        <f>SUMPRODUCT(SUMIFS(TaxableValuation[Taxable Railroads],TaxableValuation[Dist],$C107:$E107,TaxableValuation[Tif_NonTIF],$A$4))</f>
        <v>0</v>
      </c>
      <c r="P107" s="8">
        <f>SUMPRODUCT(SUMIFS(TaxableValuation[Taxable Utilities],TaxableValuation[Dist],$C107:$E107,TaxableValuation[Tif_NonTIF],$A$4))</f>
        <v>718108</v>
      </c>
      <c r="Q107" s="8">
        <f>SUMPRODUCT(SUMIFS(TaxableValuation[Taxable Other],TaxableValuation[Dist],$C107:$E107,TaxableValuation[Tif_NonTIF],$A$4))</f>
        <v>0</v>
      </c>
      <c r="R107" s="8">
        <f>SUMPRODUCT(SUMIFS(TaxableValuation[Taxable Gross],TaxableValuation[Dist],$C107:$E107,TaxableValuation[Tif_NonTIF],$A$4))</f>
        <v>190955436</v>
      </c>
      <c r="S107" s="8">
        <f>SUMPRODUCT(SUMIFS(TaxableValuation[Taxable Military Exempt],TaxableValuation[Dist],$C107:$E107,TaxableValuation[Tif_NonTIF],$A$4))</f>
        <v>194460</v>
      </c>
      <c r="T107" s="8">
        <f>SUMPRODUCT(SUMIFS(TaxableValuation[Taxable Net],TaxableValuation[Dist],$C107:$E107,TaxableValuation[Tif_NonTIF],$A$4))</f>
        <v>190760976</v>
      </c>
      <c r="U107" s="8">
        <f>SUMPRODUCT(SUMIFS(TaxableValuation[Taxable Gas &amp; Elec Utilities],TaxableValuation[Dist],$C107:$E107,TaxableValuation[Tif_NonTIF],$A$4))</f>
        <v>2068839</v>
      </c>
      <c r="V107" s="8">
        <f t="shared" si="1"/>
        <v>192829815</v>
      </c>
    </row>
    <row r="108" spans="1:22" x14ac:dyDescent="0.25">
      <c r="A108">
        <f>'Assessed Non-TIF_Combined'!A108</f>
        <v>2024</v>
      </c>
      <c r="B108" t="str">
        <f>'Assessed Non-TIF_Combined'!B108</f>
        <v>07</v>
      </c>
      <c r="C108" t="str">
        <f>'Assessed Non-TIF_Combined'!C108</f>
        <v>2007</v>
      </c>
      <c r="D108" t="str">
        <f>'Assessed Non-TIF_Combined'!D108</f>
        <v/>
      </c>
      <c r="E108" t="str">
        <f>'Assessed Non-TIF_Combined'!E108</f>
        <v/>
      </c>
      <c r="F108" t="str">
        <f>'Assessed Non-TIF_Combined'!F108</f>
        <v>2007</v>
      </c>
      <c r="G108" t="str">
        <f>'Assessed Non-TIF_Combined'!G108</f>
        <v>Eldora-New Providence</v>
      </c>
      <c r="H108" s="8">
        <f>SUMPRODUCT(SUMIFS(TaxableValuation[Taxable Residential],TaxableValuation[Dist],$C108:$E108,TaxableValuation[Tif_NonTIF],$A$4))</f>
        <v>81543445</v>
      </c>
      <c r="I108" s="8">
        <f>SUMPRODUCT(SUMIFS(TaxableValuation[Taxable Ag Land],TaxableValuation[Dist],$C108:$E108,TaxableValuation[Tif_NonTIF],$A$4))</f>
        <v>107225157</v>
      </c>
      <c r="J108" s="8">
        <f>SUMPRODUCT(SUMIFS(TaxableValuation[Taxable Ag Building],TaxableValuation[Dist],$C108:$E108,TaxableValuation[Tif_NonTIF],$A$4))</f>
        <v>5702853</v>
      </c>
      <c r="K108" s="8">
        <f>SUMPRODUCT(SUMIFS(TaxableValuation[Taxable Commercial],TaxableValuation[Dist],$C108:$E108,TaxableValuation[Tif_NonTIF],$A$4))</f>
        <v>11089852</v>
      </c>
      <c r="L108" s="8">
        <f>SUMPRODUCT(SUMIFS(TaxableValuation[Taxable Industrial],TaxableValuation[Dist],$C108:$E108,TaxableValuation[Tif_NonTIF],$A$4))</f>
        <v>29468686</v>
      </c>
      <c r="M108" s="8">
        <f>SUMPRODUCT(SUMIFS(TaxableValuation[Taxable Reserved],TaxableValuation[Dist],$C108:$E108,TaxableValuation[Tif_NonTIF],$A$4))</f>
        <v>0</v>
      </c>
      <c r="N108" s="8">
        <f>SUMPRODUCT(SUMIFS(TaxableValuation[Taxable Reserved2],TaxableValuation[Dist],$C108:$E108,TaxableValuation[Tif_NonTIF],$A$4))</f>
        <v>0</v>
      </c>
      <c r="O108" s="8">
        <f>SUMPRODUCT(SUMIFS(TaxableValuation[Taxable Railroads],TaxableValuation[Dist],$C108:$E108,TaxableValuation[Tif_NonTIF],$A$4))</f>
        <v>0</v>
      </c>
      <c r="P108" s="8">
        <f>SUMPRODUCT(SUMIFS(TaxableValuation[Taxable Utilities],TaxableValuation[Dist],$C108:$E108,TaxableValuation[Tif_NonTIF],$A$4))</f>
        <v>7444390</v>
      </c>
      <c r="Q108" s="8">
        <f>SUMPRODUCT(SUMIFS(TaxableValuation[Taxable Other],TaxableValuation[Dist],$C108:$E108,TaxableValuation[Tif_NonTIF],$A$4))</f>
        <v>0</v>
      </c>
      <c r="R108" s="8">
        <f>SUMPRODUCT(SUMIFS(TaxableValuation[Taxable Gross],TaxableValuation[Dist],$C108:$E108,TaxableValuation[Tif_NonTIF],$A$4))</f>
        <v>242474383</v>
      </c>
      <c r="S108" s="8">
        <f>SUMPRODUCT(SUMIFS(TaxableValuation[Taxable Military Exempt],TaxableValuation[Dist],$C108:$E108,TaxableValuation[Tif_NonTIF],$A$4))</f>
        <v>331508</v>
      </c>
      <c r="T108" s="8">
        <f>SUMPRODUCT(SUMIFS(TaxableValuation[Taxable Net],TaxableValuation[Dist],$C108:$E108,TaxableValuation[Tif_NonTIF],$A$4))</f>
        <v>242142875</v>
      </c>
      <c r="U108" s="8">
        <f>SUMPRODUCT(SUMIFS(TaxableValuation[Taxable Gas &amp; Elec Utilities],TaxableValuation[Dist],$C108:$E108,TaxableValuation[Tif_NonTIF],$A$4))</f>
        <v>5291457</v>
      </c>
      <c r="V108" s="8">
        <f t="shared" si="1"/>
        <v>247434332</v>
      </c>
    </row>
    <row r="109" spans="1:22" x14ac:dyDescent="0.25">
      <c r="A109">
        <f>'Assessed Non-TIF_Combined'!A109</f>
        <v>2024</v>
      </c>
      <c r="B109" t="str">
        <f>'Assessed Non-TIF_Combined'!B109</f>
        <v>05</v>
      </c>
      <c r="C109" t="str">
        <f>'Assessed Non-TIF_Combined'!C109</f>
        <v>2088</v>
      </c>
      <c r="D109" t="str">
        <f>'Assessed Non-TIF_Combined'!D109</f>
        <v/>
      </c>
      <c r="E109" t="str">
        <f>'Assessed Non-TIF_Combined'!E109</f>
        <v/>
      </c>
      <c r="F109" t="str">
        <f>'Assessed Non-TIF_Combined'!F109</f>
        <v>2088</v>
      </c>
      <c r="G109" t="str">
        <f>'Assessed Non-TIF_Combined'!G109</f>
        <v>Emmetsburg</v>
      </c>
      <c r="H109" s="8">
        <f>SUMPRODUCT(SUMIFS(TaxableValuation[Taxable Residential],TaxableValuation[Dist],$C109:$E109,TaxableValuation[Tif_NonTIF],$A$4))</f>
        <v>123795768</v>
      </c>
      <c r="I109" s="8">
        <f>SUMPRODUCT(SUMIFS(TaxableValuation[Taxable Ag Land],TaxableValuation[Dist],$C109:$E109,TaxableValuation[Tif_NonTIF],$A$4))</f>
        <v>153239505</v>
      </c>
      <c r="J109" s="8">
        <f>SUMPRODUCT(SUMIFS(TaxableValuation[Taxable Ag Building],TaxableValuation[Dist],$C109:$E109,TaxableValuation[Tif_NonTIF],$A$4))</f>
        <v>10156416</v>
      </c>
      <c r="K109" s="8">
        <f>SUMPRODUCT(SUMIFS(TaxableValuation[Taxable Commercial],TaxableValuation[Dist],$C109:$E109,TaxableValuation[Tif_NonTIF],$A$4))</f>
        <v>39291957</v>
      </c>
      <c r="L109" s="8">
        <f>SUMPRODUCT(SUMIFS(TaxableValuation[Taxable Industrial],TaxableValuation[Dist],$C109:$E109,TaxableValuation[Tif_NonTIF],$A$4))</f>
        <v>24086164</v>
      </c>
      <c r="M109" s="8">
        <f>SUMPRODUCT(SUMIFS(TaxableValuation[Taxable Reserved],TaxableValuation[Dist],$C109:$E109,TaxableValuation[Tif_NonTIF],$A$4))</f>
        <v>0</v>
      </c>
      <c r="N109" s="8">
        <f>SUMPRODUCT(SUMIFS(TaxableValuation[Taxable Reserved2],TaxableValuation[Dist],$C109:$E109,TaxableValuation[Tif_NonTIF],$A$4))</f>
        <v>0</v>
      </c>
      <c r="O109" s="8">
        <f>SUMPRODUCT(SUMIFS(TaxableValuation[Taxable Railroads],TaxableValuation[Dist],$C109:$E109,TaxableValuation[Tif_NonTIF],$A$4))</f>
        <v>22224788</v>
      </c>
      <c r="P109" s="8">
        <f>SUMPRODUCT(SUMIFS(TaxableValuation[Taxable Utilities],TaxableValuation[Dist],$C109:$E109,TaxableValuation[Tif_NonTIF],$A$4))</f>
        <v>1181726</v>
      </c>
      <c r="Q109" s="8">
        <f>SUMPRODUCT(SUMIFS(TaxableValuation[Taxable Other],TaxableValuation[Dist],$C109:$E109,TaxableValuation[Tif_NonTIF],$A$4))</f>
        <v>0</v>
      </c>
      <c r="R109" s="8">
        <f>SUMPRODUCT(SUMIFS(TaxableValuation[Taxable Gross],TaxableValuation[Dist],$C109:$E109,TaxableValuation[Tif_NonTIF],$A$4))</f>
        <v>373976324</v>
      </c>
      <c r="S109" s="8">
        <f>SUMPRODUCT(SUMIFS(TaxableValuation[Taxable Military Exempt],TaxableValuation[Dist],$C109:$E109,TaxableValuation[Tif_NonTIF],$A$4))</f>
        <v>408851</v>
      </c>
      <c r="T109" s="8">
        <f>SUMPRODUCT(SUMIFS(TaxableValuation[Taxable Net],TaxableValuation[Dist],$C109:$E109,TaxableValuation[Tif_NonTIF],$A$4))</f>
        <v>373567473</v>
      </c>
      <c r="U109" s="8">
        <f>SUMPRODUCT(SUMIFS(TaxableValuation[Taxable Gas &amp; Elec Utilities],TaxableValuation[Dist],$C109:$E109,TaxableValuation[Tif_NonTIF],$A$4))</f>
        <v>19472648</v>
      </c>
      <c r="V109" s="8">
        <f t="shared" si="1"/>
        <v>393040121</v>
      </c>
    </row>
    <row r="110" spans="1:22" x14ac:dyDescent="0.25">
      <c r="A110">
        <f>'Assessed Non-TIF_Combined'!A110</f>
        <v>2024</v>
      </c>
      <c r="B110" t="str">
        <f>'Assessed Non-TIF_Combined'!B110</f>
        <v>10</v>
      </c>
      <c r="C110" t="str">
        <f>'Assessed Non-TIF_Combined'!C110</f>
        <v>2097</v>
      </c>
      <c r="D110" t="str">
        <f>'Assessed Non-TIF_Combined'!D110</f>
        <v/>
      </c>
      <c r="E110" t="str">
        <f>'Assessed Non-TIF_Combined'!E110</f>
        <v/>
      </c>
      <c r="F110" t="str">
        <f>'Assessed Non-TIF_Combined'!F110</f>
        <v>2097</v>
      </c>
      <c r="G110" t="str">
        <f>'Assessed Non-TIF_Combined'!G110</f>
        <v>English Valleys</v>
      </c>
      <c r="H110" s="8">
        <f>SUMPRODUCT(SUMIFS(TaxableValuation[Taxable Residential],TaxableValuation[Dist],$C110:$E110,TaxableValuation[Tif_NonTIF],$A$4))</f>
        <v>77918367</v>
      </c>
      <c r="I110" s="8">
        <f>SUMPRODUCT(SUMIFS(TaxableValuation[Taxable Ag Land],TaxableValuation[Dist],$C110:$E110,TaxableValuation[Tif_NonTIF],$A$4))</f>
        <v>122421660</v>
      </c>
      <c r="J110" s="8">
        <f>SUMPRODUCT(SUMIFS(TaxableValuation[Taxable Ag Building],TaxableValuation[Dist],$C110:$E110,TaxableValuation[Tif_NonTIF],$A$4))</f>
        <v>7432247</v>
      </c>
      <c r="K110" s="8">
        <f>SUMPRODUCT(SUMIFS(TaxableValuation[Taxable Commercial],TaxableValuation[Dist],$C110:$E110,TaxableValuation[Tif_NonTIF],$A$4))</f>
        <v>7345649</v>
      </c>
      <c r="L110" s="8">
        <f>SUMPRODUCT(SUMIFS(TaxableValuation[Taxable Industrial],TaxableValuation[Dist],$C110:$E110,TaxableValuation[Tif_NonTIF],$A$4))</f>
        <v>3557648</v>
      </c>
      <c r="M110" s="8">
        <f>SUMPRODUCT(SUMIFS(TaxableValuation[Taxable Reserved],TaxableValuation[Dist],$C110:$E110,TaxableValuation[Tif_NonTIF],$A$4))</f>
        <v>0</v>
      </c>
      <c r="N110" s="8">
        <f>SUMPRODUCT(SUMIFS(TaxableValuation[Taxable Reserved2],TaxableValuation[Dist],$C110:$E110,TaxableValuation[Tif_NonTIF],$A$4))</f>
        <v>0</v>
      </c>
      <c r="O110" s="8">
        <f>SUMPRODUCT(SUMIFS(TaxableValuation[Taxable Railroads],TaxableValuation[Dist],$C110:$E110,TaxableValuation[Tif_NonTIF],$A$4))</f>
        <v>0</v>
      </c>
      <c r="P110" s="8">
        <f>SUMPRODUCT(SUMIFS(TaxableValuation[Taxable Utilities],TaxableValuation[Dist],$C110:$E110,TaxableValuation[Tif_NonTIF],$A$4))</f>
        <v>11133125</v>
      </c>
      <c r="Q110" s="8">
        <f>SUMPRODUCT(SUMIFS(TaxableValuation[Taxable Other],TaxableValuation[Dist],$C110:$E110,TaxableValuation[Tif_NonTIF],$A$4))</f>
        <v>0</v>
      </c>
      <c r="R110" s="8">
        <f>SUMPRODUCT(SUMIFS(TaxableValuation[Taxable Gross],TaxableValuation[Dist],$C110:$E110,TaxableValuation[Tif_NonTIF],$A$4))</f>
        <v>229808696</v>
      </c>
      <c r="S110" s="8">
        <f>SUMPRODUCT(SUMIFS(TaxableValuation[Taxable Military Exempt],TaxableValuation[Dist],$C110:$E110,TaxableValuation[Tif_NonTIF],$A$4))</f>
        <v>220388</v>
      </c>
      <c r="T110" s="8">
        <f>SUMPRODUCT(SUMIFS(TaxableValuation[Taxable Net],TaxableValuation[Dist],$C110:$E110,TaxableValuation[Tif_NonTIF],$A$4))</f>
        <v>229588308</v>
      </c>
      <c r="U110" s="8">
        <f>SUMPRODUCT(SUMIFS(TaxableValuation[Taxable Gas &amp; Elec Utilities],TaxableValuation[Dist],$C110:$E110,TaxableValuation[Tif_NonTIF],$A$4))</f>
        <v>6427035</v>
      </c>
      <c r="V110" s="8">
        <f t="shared" si="1"/>
        <v>236015343</v>
      </c>
    </row>
    <row r="111" spans="1:22" x14ac:dyDescent="0.25">
      <c r="A111">
        <f>'Assessed Non-TIF_Combined'!A111</f>
        <v>2024</v>
      </c>
      <c r="B111" t="str">
        <f>'Assessed Non-TIF_Combined'!B111</f>
        <v>13</v>
      </c>
      <c r="C111" t="str">
        <f>'Assessed Non-TIF_Combined'!C111</f>
        <v>2113</v>
      </c>
      <c r="D111" t="str">
        <f>'Assessed Non-TIF_Combined'!D111</f>
        <v/>
      </c>
      <c r="E111" t="str">
        <f>'Assessed Non-TIF_Combined'!E111</f>
        <v/>
      </c>
      <c r="F111" t="str">
        <f>'Assessed Non-TIF_Combined'!F111</f>
        <v>2113</v>
      </c>
      <c r="G111" t="str">
        <f>'Assessed Non-TIF_Combined'!G111</f>
        <v>Essex</v>
      </c>
      <c r="H111" s="8">
        <f>SUMPRODUCT(SUMIFS(TaxableValuation[Taxable Residential],TaxableValuation[Dist],$C111:$E111,TaxableValuation[Tif_NonTIF],$A$4))</f>
        <v>32403302</v>
      </c>
      <c r="I111" s="8">
        <f>SUMPRODUCT(SUMIFS(TaxableValuation[Taxable Ag Land],TaxableValuation[Dist],$C111:$E111,TaxableValuation[Tif_NonTIF],$A$4))</f>
        <v>61312930</v>
      </c>
      <c r="J111" s="8">
        <f>SUMPRODUCT(SUMIFS(TaxableValuation[Taxable Ag Building],TaxableValuation[Dist],$C111:$E111,TaxableValuation[Tif_NonTIF],$A$4))</f>
        <v>2488974</v>
      </c>
      <c r="K111" s="8">
        <f>SUMPRODUCT(SUMIFS(TaxableValuation[Taxable Commercial],TaxableValuation[Dist],$C111:$E111,TaxableValuation[Tif_NonTIF],$A$4))</f>
        <v>3491633</v>
      </c>
      <c r="L111" s="8">
        <f>SUMPRODUCT(SUMIFS(TaxableValuation[Taxable Industrial],TaxableValuation[Dist],$C111:$E111,TaxableValuation[Tif_NonTIF],$A$4))</f>
        <v>0</v>
      </c>
      <c r="M111" s="8">
        <f>SUMPRODUCT(SUMIFS(TaxableValuation[Taxable Reserved],TaxableValuation[Dist],$C111:$E111,TaxableValuation[Tif_NonTIF],$A$4))</f>
        <v>0</v>
      </c>
      <c r="N111" s="8">
        <f>SUMPRODUCT(SUMIFS(TaxableValuation[Taxable Reserved2],TaxableValuation[Dist],$C111:$E111,TaxableValuation[Tif_NonTIF],$A$4))</f>
        <v>0</v>
      </c>
      <c r="O111" s="8">
        <f>SUMPRODUCT(SUMIFS(TaxableValuation[Taxable Railroads],TaxableValuation[Dist],$C111:$E111,TaxableValuation[Tif_NonTIF],$A$4))</f>
        <v>6426999</v>
      </c>
      <c r="P111" s="8">
        <f>SUMPRODUCT(SUMIFS(TaxableValuation[Taxable Utilities],TaxableValuation[Dist],$C111:$E111,TaxableValuation[Tif_NonTIF],$A$4))</f>
        <v>0</v>
      </c>
      <c r="Q111" s="8">
        <f>SUMPRODUCT(SUMIFS(TaxableValuation[Taxable Other],TaxableValuation[Dist],$C111:$E111,TaxableValuation[Tif_NonTIF],$A$4))</f>
        <v>0</v>
      </c>
      <c r="R111" s="8">
        <f>SUMPRODUCT(SUMIFS(TaxableValuation[Taxable Gross],TaxableValuation[Dist],$C111:$E111,TaxableValuation[Tif_NonTIF],$A$4))</f>
        <v>106123838</v>
      </c>
      <c r="S111" s="8">
        <f>SUMPRODUCT(SUMIFS(TaxableValuation[Taxable Military Exempt],TaxableValuation[Dist],$C111:$E111,TaxableValuation[Tif_NonTIF],$A$4))</f>
        <v>133344</v>
      </c>
      <c r="T111" s="8">
        <f>SUMPRODUCT(SUMIFS(TaxableValuation[Taxable Net],TaxableValuation[Dist],$C111:$E111,TaxableValuation[Tif_NonTIF],$A$4))</f>
        <v>105990494</v>
      </c>
      <c r="U111" s="8">
        <f>SUMPRODUCT(SUMIFS(TaxableValuation[Taxable Gas &amp; Elec Utilities],TaxableValuation[Dist],$C111:$E111,TaxableValuation[Tif_NonTIF],$A$4))</f>
        <v>2063978</v>
      </c>
      <c r="V111" s="8">
        <f t="shared" si="1"/>
        <v>108054472</v>
      </c>
    </row>
    <row r="112" spans="1:22" x14ac:dyDescent="0.25">
      <c r="A112">
        <f>'Assessed Non-TIF_Combined'!A112</f>
        <v>2024</v>
      </c>
      <c r="B112" t="str">
        <f>'Assessed Non-TIF_Combined'!B112</f>
        <v>05</v>
      </c>
      <c r="C112" t="str">
        <f>'Assessed Non-TIF_Combined'!C112</f>
        <v>2124</v>
      </c>
      <c r="D112" t="str">
        <f>'Assessed Non-TIF_Combined'!D112</f>
        <v/>
      </c>
      <c r="E112" t="str">
        <f>'Assessed Non-TIF_Combined'!E112</f>
        <v/>
      </c>
      <c r="F112" t="str">
        <f>'Assessed Non-TIF_Combined'!F112</f>
        <v>2124</v>
      </c>
      <c r="G112" t="str">
        <f>'Assessed Non-TIF_Combined'!G112</f>
        <v>Estherville-Lincoln Central</v>
      </c>
      <c r="H112" s="8">
        <f>SUMPRODUCT(SUMIFS(TaxableValuation[Taxable Residential],TaxableValuation[Dist],$C112:$E112,TaxableValuation[Tif_NonTIF],$A$4))</f>
        <v>168962420</v>
      </c>
      <c r="I112" s="8">
        <f>SUMPRODUCT(SUMIFS(TaxableValuation[Taxable Ag Land],TaxableValuation[Dist],$C112:$E112,TaxableValuation[Tif_NonTIF],$A$4))</f>
        <v>141664189</v>
      </c>
      <c r="J112" s="8">
        <f>SUMPRODUCT(SUMIFS(TaxableValuation[Taxable Ag Building],TaxableValuation[Dist],$C112:$E112,TaxableValuation[Tif_NonTIF],$A$4))</f>
        <v>14898873</v>
      </c>
      <c r="K112" s="8">
        <f>SUMPRODUCT(SUMIFS(TaxableValuation[Taxable Commercial],TaxableValuation[Dist],$C112:$E112,TaxableValuation[Tif_NonTIF],$A$4))</f>
        <v>30737595</v>
      </c>
      <c r="L112" s="8">
        <f>SUMPRODUCT(SUMIFS(TaxableValuation[Taxable Industrial],TaxableValuation[Dist],$C112:$E112,TaxableValuation[Tif_NonTIF],$A$4))</f>
        <v>22555018</v>
      </c>
      <c r="M112" s="8">
        <f>SUMPRODUCT(SUMIFS(TaxableValuation[Taxable Reserved],TaxableValuation[Dist],$C112:$E112,TaxableValuation[Tif_NonTIF],$A$4))</f>
        <v>0</v>
      </c>
      <c r="N112" s="8">
        <f>SUMPRODUCT(SUMIFS(TaxableValuation[Taxable Reserved2],TaxableValuation[Dist],$C112:$E112,TaxableValuation[Tif_NonTIF],$A$4))</f>
        <v>0</v>
      </c>
      <c r="O112" s="8">
        <f>SUMPRODUCT(SUMIFS(TaxableValuation[Taxable Railroads],TaxableValuation[Dist],$C112:$E112,TaxableValuation[Tif_NonTIF],$A$4))</f>
        <v>28313666</v>
      </c>
      <c r="P112" s="8">
        <f>SUMPRODUCT(SUMIFS(TaxableValuation[Taxable Utilities],TaxableValuation[Dist],$C112:$E112,TaxableValuation[Tif_NonTIF],$A$4))</f>
        <v>1919475</v>
      </c>
      <c r="Q112" s="8">
        <f>SUMPRODUCT(SUMIFS(TaxableValuation[Taxable Other],TaxableValuation[Dist],$C112:$E112,TaxableValuation[Tif_NonTIF],$A$4))</f>
        <v>0</v>
      </c>
      <c r="R112" s="8">
        <f>SUMPRODUCT(SUMIFS(TaxableValuation[Taxable Gross],TaxableValuation[Dist],$C112:$E112,TaxableValuation[Tif_NonTIF],$A$4))</f>
        <v>409051236</v>
      </c>
      <c r="S112" s="8">
        <f>SUMPRODUCT(SUMIFS(TaxableValuation[Taxable Military Exempt],TaxableValuation[Dist],$C112:$E112,TaxableValuation[Tif_NonTIF],$A$4))</f>
        <v>609308</v>
      </c>
      <c r="T112" s="8">
        <f>SUMPRODUCT(SUMIFS(TaxableValuation[Taxable Net],TaxableValuation[Dist],$C112:$E112,TaxableValuation[Tif_NonTIF],$A$4))</f>
        <v>408441928</v>
      </c>
      <c r="U112" s="8">
        <f>SUMPRODUCT(SUMIFS(TaxableValuation[Taxable Gas &amp; Elec Utilities],TaxableValuation[Dist],$C112:$E112,TaxableValuation[Tif_NonTIF],$A$4))</f>
        <v>4354414</v>
      </c>
      <c r="V112" s="8">
        <f t="shared" si="1"/>
        <v>412796342</v>
      </c>
    </row>
    <row r="113" spans="1:22" x14ac:dyDescent="0.25">
      <c r="A113">
        <f>'Assessed Non-TIF_Combined'!A113</f>
        <v>2024</v>
      </c>
      <c r="B113" t="str">
        <f>'Assessed Non-TIF_Combined'!B113</f>
        <v>11</v>
      </c>
      <c r="C113" t="str">
        <f>'Assessed Non-TIF_Combined'!C113</f>
        <v>2151</v>
      </c>
      <c r="D113" t="str">
        <f>'Assessed Non-TIF_Combined'!D113</f>
        <v/>
      </c>
      <c r="E113" t="str">
        <f>'Assessed Non-TIF_Combined'!E113</f>
        <v/>
      </c>
      <c r="F113" t="str">
        <f>'Assessed Non-TIF_Combined'!F113</f>
        <v>2151</v>
      </c>
      <c r="G113" t="str">
        <f>'Assessed Non-TIF_Combined'!G113</f>
        <v>Exira-Elk Horn-Kimballton</v>
      </c>
      <c r="H113" s="8">
        <f>SUMPRODUCT(SUMIFS(TaxableValuation[Taxable Residential],TaxableValuation[Dist],$C113:$E113,TaxableValuation[Tif_NonTIF],$A$4))</f>
        <v>61957314</v>
      </c>
      <c r="I113" s="8">
        <f>SUMPRODUCT(SUMIFS(TaxableValuation[Taxable Ag Land],TaxableValuation[Dist],$C113:$E113,TaxableValuation[Tif_NonTIF],$A$4))</f>
        <v>161686102</v>
      </c>
      <c r="J113" s="8">
        <f>SUMPRODUCT(SUMIFS(TaxableValuation[Taxable Ag Building],TaxableValuation[Dist],$C113:$E113,TaxableValuation[Tif_NonTIF],$A$4))</f>
        <v>6250426</v>
      </c>
      <c r="K113" s="8">
        <f>SUMPRODUCT(SUMIFS(TaxableValuation[Taxable Commercial],TaxableValuation[Dist],$C113:$E113,TaxableValuation[Tif_NonTIF],$A$4))</f>
        <v>5723880</v>
      </c>
      <c r="L113" s="8">
        <f>SUMPRODUCT(SUMIFS(TaxableValuation[Taxable Industrial],TaxableValuation[Dist],$C113:$E113,TaxableValuation[Tif_NonTIF],$A$4))</f>
        <v>6544837</v>
      </c>
      <c r="M113" s="8">
        <f>SUMPRODUCT(SUMIFS(TaxableValuation[Taxable Reserved],TaxableValuation[Dist],$C113:$E113,TaxableValuation[Tif_NonTIF],$A$4))</f>
        <v>0</v>
      </c>
      <c r="N113" s="8">
        <f>SUMPRODUCT(SUMIFS(TaxableValuation[Taxable Reserved2],TaxableValuation[Dist],$C113:$E113,TaxableValuation[Tif_NonTIF],$A$4))</f>
        <v>0</v>
      </c>
      <c r="O113" s="8">
        <f>SUMPRODUCT(SUMIFS(TaxableValuation[Taxable Railroads],TaxableValuation[Dist],$C113:$E113,TaxableValuation[Tif_NonTIF],$A$4))</f>
        <v>0</v>
      </c>
      <c r="P113" s="8">
        <f>SUMPRODUCT(SUMIFS(TaxableValuation[Taxable Utilities],TaxableValuation[Dist],$C113:$E113,TaxableValuation[Tif_NonTIF],$A$4))</f>
        <v>15883281</v>
      </c>
      <c r="Q113" s="8">
        <f>SUMPRODUCT(SUMIFS(TaxableValuation[Taxable Other],TaxableValuation[Dist],$C113:$E113,TaxableValuation[Tif_NonTIF],$A$4))</f>
        <v>0</v>
      </c>
      <c r="R113" s="8">
        <f>SUMPRODUCT(SUMIFS(TaxableValuation[Taxable Gross],TaxableValuation[Dist],$C113:$E113,TaxableValuation[Tif_NonTIF],$A$4))</f>
        <v>258045840</v>
      </c>
      <c r="S113" s="8">
        <f>SUMPRODUCT(SUMIFS(TaxableValuation[Taxable Military Exempt],TaxableValuation[Dist],$C113:$E113,TaxableValuation[Tif_NonTIF],$A$4))</f>
        <v>292616</v>
      </c>
      <c r="T113" s="8">
        <f>SUMPRODUCT(SUMIFS(TaxableValuation[Taxable Net],TaxableValuation[Dist],$C113:$E113,TaxableValuation[Tif_NonTIF],$A$4))</f>
        <v>257753224</v>
      </c>
      <c r="U113" s="8">
        <f>SUMPRODUCT(SUMIFS(TaxableValuation[Taxable Gas &amp; Elec Utilities],TaxableValuation[Dist],$C113:$E113,TaxableValuation[Tif_NonTIF],$A$4))</f>
        <v>7045831</v>
      </c>
      <c r="V113" s="8">
        <f t="shared" si="1"/>
        <v>264799055</v>
      </c>
    </row>
    <row r="114" spans="1:22" x14ac:dyDescent="0.25">
      <c r="A114">
        <f>'Assessed Non-TIF_Combined'!A114</f>
        <v>2024</v>
      </c>
      <c r="B114" t="str">
        <f>'Assessed Non-TIF_Combined'!B114</f>
        <v>15</v>
      </c>
      <c r="C114" t="str">
        <f>'Assessed Non-TIF_Combined'!C114</f>
        <v>2169</v>
      </c>
      <c r="D114" t="str">
        <f>'Assessed Non-TIF_Combined'!D114</f>
        <v/>
      </c>
      <c r="E114" t="str">
        <f>'Assessed Non-TIF_Combined'!E114</f>
        <v/>
      </c>
      <c r="F114" t="str">
        <f>'Assessed Non-TIF_Combined'!F114</f>
        <v>2169</v>
      </c>
      <c r="G114" t="str">
        <f>'Assessed Non-TIF_Combined'!G114</f>
        <v>Fairfield</v>
      </c>
      <c r="H114" s="8">
        <f>SUMPRODUCT(SUMIFS(TaxableValuation[Taxable Residential],TaxableValuation[Dist],$C114:$E114,TaxableValuation[Tif_NonTIF],$A$4))</f>
        <v>442433554</v>
      </c>
      <c r="I114" s="8">
        <f>SUMPRODUCT(SUMIFS(TaxableValuation[Taxable Ag Land],TaxableValuation[Dist],$C114:$E114,TaxableValuation[Tif_NonTIF],$A$4))</f>
        <v>185988713</v>
      </c>
      <c r="J114" s="8">
        <f>SUMPRODUCT(SUMIFS(TaxableValuation[Taxable Ag Building],TaxableValuation[Dist],$C114:$E114,TaxableValuation[Tif_NonTIF],$A$4))</f>
        <v>12227786</v>
      </c>
      <c r="K114" s="8">
        <f>SUMPRODUCT(SUMIFS(TaxableValuation[Taxable Commercial],TaxableValuation[Dist],$C114:$E114,TaxableValuation[Tif_NonTIF],$A$4))</f>
        <v>92984069</v>
      </c>
      <c r="L114" s="8">
        <f>SUMPRODUCT(SUMIFS(TaxableValuation[Taxable Industrial],TaxableValuation[Dist],$C114:$E114,TaxableValuation[Tif_NonTIF],$A$4))</f>
        <v>13863030</v>
      </c>
      <c r="M114" s="8">
        <f>SUMPRODUCT(SUMIFS(TaxableValuation[Taxable Reserved],TaxableValuation[Dist],$C114:$E114,TaxableValuation[Tif_NonTIF],$A$4))</f>
        <v>0</v>
      </c>
      <c r="N114" s="8">
        <f>SUMPRODUCT(SUMIFS(TaxableValuation[Taxable Reserved2],TaxableValuation[Dist],$C114:$E114,TaxableValuation[Tif_NonTIF],$A$4))</f>
        <v>0</v>
      </c>
      <c r="O114" s="8">
        <f>SUMPRODUCT(SUMIFS(TaxableValuation[Taxable Railroads],TaxableValuation[Dist],$C114:$E114,TaxableValuation[Tif_NonTIF],$A$4))</f>
        <v>22810495</v>
      </c>
      <c r="P114" s="8">
        <f>SUMPRODUCT(SUMIFS(TaxableValuation[Taxable Utilities],TaxableValuation[Dist],$C114:$E114,TaxableValuation[Tif_NonTIF],$A$4))</f>
        <v>117126950</v>
      </c>
      <c r="Q114" s="8">
        <f>SUMPRODUCT(SUMIFS(TaxableValuation[Taxable Other],TaxableValuation[Dist],$C114:$E114,TaxableValuation[Tif_NonTIF],$A$4))</f>
        <v>0</v>
      </c>
      <c r="R114" s="8">
        <f>SUMPRODUCT(SUMIFS(TaxableValuation[Taxable Gross],TaxableValuation[Dist],$C114:$E114,TaxableValuation[Tif_NonTIF],$A$4))</f>
        <v>887434597</v>
      </c>
      <c r="S114" s="8">
        <f>SUMPRODUCT(SUMIFS(TaxableValuation[Taxable Military Exempt],TaxableValuation[Dist],$C114:$E114,TaxableValuation[Tif_NonTIF],$A$4))</f>
        <v>796360</v>
      </c>
      <c r="T114" s="8">
        <f>SUMPRODUCT(SUMIFS(TaxableValuation[Taxable Net],TaxableValuation[Dist],$C114:$E114,TaxableValuation[Tif_NonTIF],$A$4))</f>
        <v>886638237</v>
      </c>
      <c r="U114" s="8">
        <f>SUMPRODUCT(SUMIFS(TaxableValuation[Taxable Gas &amp; Elec Utilities],TaxableValuation[Dist],$C114:$E114,TaxableValuation[Tif_NonTIF],$A$4))</f>
        <v>11483369</v>
      </c>
      <c r="V114" s="8">
        <f t="shared" si="1"/>
        <v>898121606</v>
      </c>
    </row>
    <row r="115" spans="1:22" x14ac:dyDescent="0.25">
      <c r="A115">
        <f>'Assessed Non-TIF_Combined'!A115</f>
        <v>2024</v>
      </c>
      <c r="B115" t="str">
        <f>'Assessed Non-TIF_Combined'!B115</f>
        <v>07</v>
      </c>
      <c r="C115" t="str">
        <f>'Assessed Non-TIF_Combined'!C115</f>
        <v>2295</v>
      </c>
      <c r="D115" t="str">
        <f>'Assessed Non-TIF_Combined'!D115</f>
        <v/>
      </c>
      <c r="E115" t="str">
        <f>'Assessed Non-TIF_Combined'!E115</f>
        <v/>
      </c>
      <c r="F115" t="str">
        <f>'Assessed Non-TIF_Combined'!F115</f>
        <v>2295</v>
      </c>
      <c r="G115" t="str">
        <f>'Assessed Non-TIF_Combined'!G115</f>
        <v>Forest City</v>
      </c>
      <c r="H115" s="8">
        <f>SUMPRODUCT(SUMIFS(TaxableValuation[Taxable Residential],TaxableValuation[Dist],$C115:$E115,TaxableValuation[Tif_NonTIF],$A$4))</f>
        <v>197269257</v>
      </c>
      <c r="I115" s="8">
        <f>SUMPRODUCT(SUMIFS(TaxableValuation[Taxable Ag Land],TaxableValuation[Dist],$C115:$E115,TaxableValuation[Tif_NonTIF],$A$4))</f>
        <v>146803129</v>
      </c>
      <c r="J115" s="8">
        <f>SUMPRODUCT(SUMIFS(TaxableValuation[Taxable Ag Building],TaxableValuation[Dist],$C115:$E115,TaxableValuation[Tif_NonTIF],$A$4))</f>
        <v>8231179</v>
      </c>
      <c r="K115" s="8">
        <f>SUMPRODUCT(SUMIFS(TaxableValuation[Taxable Commercial],TaxableValuation[Dist],$C115:$E115,TaxableValuation[Tif_NonTIF],$A$4))</f>
        <v>45291815</v>
      </c>
      <c r="L115" s="8">
        <f>SUMPRODUCT(SUMIFS(TaxableValuation[Taxable Industrial],TaxableValuation[Dist],$C115:$E115,TaxableValuation[Tif_NonTIF],$A$4))</f>
        <v>51496314</v>
      </c>
      <c r="M115" s="8">
        <f>SUMPRODUCT(SUMIFS(TaxableValuation[Taxable Reserved],TaxableValuation[Dist],$C115:$E115,TaxableValuation[Tif_NonTIF],$A$4))</f>
        <v>0</v>
      </c>
      <c r="N115" s="8">
        <f>SUMPRODUCT(SUMIFS(TaxableValuation[Taxable Reserved2],TaxableValuation[Dist],$C115:$E115,TaxableValuation[Tif_NonTIF],$A$4))</f>
        <v>0</v>
      </c>
      <c r="O115" s="8">
        <f>SUMPRODUCT(SUMIFS(TaxableValuation[Taxable Railroads],TaxableValuation[Dist],$C115:$E115,TaxableValuation[Tif_NonTIF],$A$4))</f>
        <v>1826078</v>
      </c>
      <c r="P115" s="8">
        <f>SUMPRODUCT(SUMIFS(TaxableValuation[Taxable Utilities],TaxableValuation[Dist],$C115:$E115,TaxableValuation[Tif_NonTIF],$A$4))</f>
        <v>16413561</v>
      </c>
      <c r="Q115" s="8">
        <f>SUMPRODUCT(SUMIFS(TaxableValuation[Taxable Other],TaxableValuation[Dist],$C115:$E115,TaxableValuation[Tif_NonTIF],$A$4))</f>
        <v>0</v>
      </c>
      <c r="R115" s="8">
        <f>SUMPRODUCT(SUMIFS(TaxableValuation[Taxable Gross],TaxableValuation[Dist],$C115:$E115,TaxableValuation[Tif_NonTIF],$A$4))</f>
        <v>467331333</v>
      </c>
      <c r="S115" s="8">
        <f>SUMPRODUCT(SUMIFS(TaxableValuation[Taxable Military Exempt],TaxableValuation[Dist],$C115:$E115,TaxableValuation[Tif_NonTIF],$A$4))</f>
        <v>616716</v>
      </c>
      <c r="T115" s="8">
        <f>SUMPRODUCT(SUMIFS(TaxableValuation[Taxable Net],TaxableValuation[Dist],$C115:$E115,TaxableValuation[Tif_NonTIF],$A$4))</f>
        <v>466714617</v>
      </c>
      <c r="U115" s="8">
        <f>SUMPRODUCT(SUMIFS(TaxableValuation[Taxable Gas &amp; Elec Utilities],TaxableValuation[Dist],$C115:$E115,TaxableValuation[Tif_NonTIF],$A$4))</f>
        <v>3477303</v>
      </c>
      <c r="V115" s="8">
        <f t="shared" si="1"/>
        <v>470191920</v>
      </c>
    </row>
    <row r="116" spans="1:22" x14ac:dyDescent="0.25">
      <c r="A116">
        <f>'Assessed Non-TIF_Combined'!A116</f>
        <v>2024</v>
      </c>
      <c r="B116" t="str">
        <f>'Assessed Non-TIF_Combined'!B116</f>
        <v>05</v>
      </c>
      <c r="C116" t="str">
        <f>'Assessed Non-TIF_Combined'!C116</f>
        <v>2313</v>
      </c>
      <c r="D116" t="str">
        <f>'Assessed Non-TIF_Combined'!D116</f>
        <v/>
      </c>
      <c r="E116" t="str">
        <f>'Assessed Non-TIF_Combined'!E116</f>
        <v/>
      </c>
      <c r="F116" t="str">
        <f>'Assessed Non-TIF_Combined'!F116</f>
        <v>2313</v>
      </c>
      <c r="G116" t="str">
        <f>'Assessed Non-TIF_Combined'!G116</f>
        <v>Fort Dodge</v>
      </c>
      <c r="H116" s="8">
        <f>SUMPRODUCT(SUMIFS(TaxableValuation[Taxable Residential],TaxableValuation[Dist],$C116:$E116,TaxableValuation[Tif_NonTIF],$A$4))</f>
        <v>655498254</v>
      </c>
      <c r="I116" s="8">
        <f>SUMPRODUCT(SUMIFS(TaxableValuation[Taxable Ag Land],TaxableValuation[Dist],$C116:$E116,TaxableValuation[Tif_NonTIF],$A$4))</f>
        <v>96247411</v>
      </c>
      <c r="J116" s="8">
        <f>SUMPRODUCT(SUMIFS(TaxableValuation[Taxable Ag Building],TaxableValuation[Dist],$C116:$E116,TaxableValuation[Tif_NonTIF],$A$4))</f>
        <v>2410281</v>
      </c>
      <c r="K116" s="8">
        <f>SUMPRODUCT(SUMIFS(TaxableValuation[Taxable Commercial],TaxableValuation[Dist],$C116:$E116,TaxableValuation[Tif_NonTIF],$A$4))</f>
        <v>204786804</v>
      </c>
      <c r="L116" s="8">
        <f>SUMPRODUCT(SUMIFS(TaxableValuation[Taxable Industrial],TaxableValuation[Dist],$C116:$E116,TaxableValuation[Tif_NonTIF],$A$4))</f>
        <v>59332610</v>
      </c>
      <c r="M116" s="8">
        <f>SUMPRODUCT(SUMIFS(TaxableValuation[Taxable Reserved],TaxableValuation[Dist],$C116:$E116,TaxableValuation[Tif_NonTIF],$A$4))</f>
        <v>0</v>
      </c>
      <c r="N116" s="8">
        <f>SUMPRODUCT(SUMIFS(TaxableValuation[Taxable Reserved2],TaxableValuation[Dist],$C116:$E116,TaxableValuation[Tif_NonTIF],$A$4))</f>
        <v>0</v>
      </c>
      <c r="O116" s="8">
        <f>SUMPRODUCT(SUMIFS(TaxableValuation[Taxable Railroads],TaxableValuation[Dist],$C116:$E116,TaxableValuation[Tif_NonTIF],$A$4))</f>
        <v>19757585</v>
      </c>
      <c r="P116" s="8">
        <f>SUMPRODUCT(SUMIFS(TaxableValuation[Taxable Utilities],TaxableValuation[Dist],$C116:$E116,TaxableValuation[Tif_NonTIF],$A$4))</f>
        <v>14857116</v>
      </c>
      <c r="Q116" s="8">
        <f>SUMPRODUCT(SUMIFS(TaxableValuation[Taxable Other],TaxableValuation[Dist],$C116:$E116,TaxableValuation[Tif_NonTIF],$A$4))</f>
        <v>33230</v>
      </c>
      <c r="R116" s="8">
        <f>SUMPRODUCT(SUMIFS(TaxableValuation[Taxable Gross],TaxableValuation[Dist],$C116:$E116,TaxableValuation[Tif_NonTIF],$A$4))</f>
        <v>1052923291</v>
      </c>
      <c r="S116" s="8">
        <f>SUMPRODUCT(SUMIFS(TaxableValuation[Taxable Military Exempt],TaxableValuation[Dist],$C116:$E116,TaxableValuation[Tif_NonTIF],$A$4))</f>
        <v>1949681</v>
      </c>
      <c r="T116" s="8">
        <f>SUMPRODUCT(SUMIFS(TaxableValuation[Taxable Net],TaxableValuation[Dist],$C116:$E116,TaxableValuation[Tif_NonTIF],$A$4))</f>
        <v>1050973610</v>
      </c>
      <c r="U116" s="8">
        <f>SUMPRODUCT(SUMIFS(TaxableValuation[Taxable Gas &amp; Elec Utilities],TaxableValuation[Dist],$C116:$E116,TaxableValuation[Tif_NonTIF],$A$4))</f>
        <v>78863429</v>
      </c>
      <c r="V116" s="8">
        <f t="shared" si="1"/>
        <v>1129837039</v>
      </c>
    </row>
    <row r="117" spans="1:22" x14ac:dyDescent="0.25">
      <c r="A117">
        <f>'Assessed Non-TIF_Combined'!A117</f>
        <v>2024</v>
      </c>
      <c r="B117" t="str">
        <f>'Assessed Non-TIF_Combined'!B117</f>
        <v>15</v>
      </c>
      <c r="C117" t="str">
        <f>'Assessed Non-TIF_Combined'!C117</f>
        <v>2322</v>
      </c>
      <c r="D117" t="str">
        <f>'Assessed Non-TIF_Combined'!D117</f>
        <v/>
      </c>
      <c r="E117" t="str">
        <f>'Assessed Non-TIF_Combined'!E117</f>
        <v/>
      </c>
      <c r="F117" t="str">
        <f>'Assessed Non-TIF_Combined'!F117</f>
        <v>2322</v>
      </c>
      <c r="G117" t="str">
        <f>'Assessed Non-TIF_Combined'!G117</f>
        <v>Fort Madison</v>
      </c>
      <c r="H117" s="8">
        <f>SUMPRODUCT(SUMIFS(TaxableValuation[Taxable Residential],TaxableValuation[Dist],$C117:$E117,TaxableValuation[Tif_NonTIF],$A$4))</f>
        <v>408427037</v>
      </c>
      <c r="I117" s="8">
        <f>SUMPRODUCT(SUMIFS(TaxableValuation[Taxable Ag Land],TaxableValuation[Dist],$C117:$E117,TaxableValuation[Tif_NonTIF],$A$4))</f>
        <v>130660469</v>
      </c>
      <c r="J117" s="8">
        <f>SUMPRODUCT(SUMIFS(TaxableValuation[Taxable Ag Building],TaxableValuation[Dist],$C117:$E117,TaxableValuation[Tif_NonTIF],$A$4))</f>
        <v>6017389</v>
      </c>
      <c r="K117" s="8">
        <f>SUMPRODUCT(SUMIFS(TaxableValuation[Taxable Commercial],TaxableValuation[Dist],$C117:$E117,TaxableValuation[Tif_NonTIF],$A$4))</f>
        <v>76341068</v>
      </c>
      <c r="L117" s="8">
        <f>SUMPRODUCT(SUMIFS(TaxableValuation[Taxable Industrial],TaxableValuation[Dist],$C117:$E117,TaxableValuation[Tif_NonTIF],$A$4))</f>
        <v>44635157</v>
      </c>
      <c r="M117" s="8">
        <f>SUMPRODUCT(SUMIFS(TaxableValuation[Taxable Reserved],TaxableValuation[Dist],$C117:$E117,TaxableValuation[Tif_NonTIF],$A$4))</f>
        <v>0</v>
      </c>
      <c r="N117" s="8">
        <f>SUMPRODUCT(SUMIFS(TaxableValuation[Taxable Reserved2],TaxableValuation[Dist],$C117:$E117,TaxableValuation[Tif_NonTIF],$A$4))</f>
        <v>0</v>
      </c>
      <c r="O117" s="8">
        <f>SUMPRODUCT(SUMIFS(TaxableValuation[Taxable Railroads],TaxableValuation[Dist],$C117:$E117,TaxableValuation[Tif_NonTIF],$A$4))</f>
        <v>24723598</v>
      </c>
      <c r="P117" s="8">
        <f>SUMPRODUCT(SUMIFS(TaxableValuation[Taxable Utilities],TaxableValuation[Dist],$C117:$E117,TaxableValuation[Tif_NonTIF],$A$4))</f>
        <v>15053527</v>
      </c>
      <c r="Q117" s="8">
        <f>SUMPRODUCT(SUMIFS(TaxableValuation[Taxable Other],TaxableValuation[Dist],$C117:$E117,TaxableValuation[Tif_NonTIF],$A$4))</f>
        <v>2196975</v>
      </c>
      <c r="R117" s="8">
        <f>SUMPRODUCT(SUMIFS(TaxableValuation[Taxable Gross],TaxableValuation[Dist],$C117:$E117,TaxableValuation[Tif_NonTIF],$A$4))</f>
        <v>708055220</v>
      </c>
      <c r="S117" s="8">
        <f>SUMPRODUCT(SUMIFS(TaxableValuation[Taxable Military Exempt],TaxableValuation[Dist],$C117:$E117,TaxableValuation[Tif_NonTIF],$A$4))</f>
        <v>1525180</v>
      </c>
      <c r="T117" s="8">
        <f>SUMPRODUCT(SUMIFS(TaxableValuation[Taxable Net],TaxableValuation[Dist],$C117:$E117,TaxableValuation[Tif_NonTIF],$A$4))</f>
        <v>706530040</v>
      </c>
      <c r="U117" s="8">
        <f>SUMPRODUCT(SUMIFS(TaxableValuation[Taxable Gas &amp; Elec Utilities],TaxableValuation[Dist],$C117:$E117,TaxableValuation[Tif_NonTIF],$A$4))</f>
        <v>101186778</v>
      </c>
      <c r="V117" s="8">
        <f t="shared" si="1"/>
        <v>807716818</v>
      </c>
    </row>
    <row r="118" spans="1:22" x14ac:dyDescent="0.25">
      <c r="A118">
        <f>'Assessed Non-TIF_Combined'!A118</f>
        <v>2024</v>
      </c>
      <c r="B118" t="str">
        <f>'Assessed Non-TIF_Combined'!B118</f>
        <v>13</v>
      </c>
      <c r="C118" t="str">
        <f>'Assessed Non-TIF_Combined'!C118</f>
        <v>2369</v>
      </c>
      <c r="D118" t="str">
        <f>'Assessed Non-TIF_Combined'!D118</f>
        <v/>
      </c>
      <c r="E118" t="str">
        <f>'Assessed Non-TIF_Combined'!E118</f>
        <v/>
      </c>
      <c r="F118" t="str">
        <f>'Assessed Non-TIF_Combined'!F118</f>
        <v>2369</v>
      </c>
      <c r="G118" t="str">
        <f>'Assessed Non-TIF_Combined'!G118</f>
        <v>Fremont-Mills</v>
      </c>
      <c r="H118" s="8">
        <f>SUMPRODUCT(SUMIFS(TaxableValuation[Taxable Residential],TaxableValuation[Dist],$C118:$E118,TaxableValuation[Tif_NonTIF],$A$4))</f>
        <v>76822267</v>
      </c>
      <c r="I118" s="8">
        <f>SUMPRODUCT(SUMIFS(TaxableValuation[Taxable Ag Land],TaxableValuation[Dist],$C118:$E118,TaxableValuation[Tif_NonTIF],$A$4))</f>
        <v>97540472</v>
      </c>
      <c r="J118" s="8">
        <f>SUMPRODUCT(SUMIFS(TaxableValuation[Taxable Ag Building],TaxableValuation[Dist],$C118:$E118,TaxableValuation[Tif_NonTIF],$A$4))</f>
        <v>2797350</v>
      </c>
      <c r="K118" s="8">
        <f>SUMPRODUCT(SUMIFS(TaxableValuation[Taxable Commercial],TaxableValuation[Dist],$C118:$E118,TaxableValuation[Tif_NonTIF],$A$4))</f>
        <v>9442051</v>
      </c>
      <c r="L118" s="8">
        <f>SUMPRODUCT(SUMIFS(TaxableValuation[Taxable Industrial],TaxableValuation[Dist],$C118:$E118,TaxableValuation[Tif_NonTIF],$A$4))</f>
        <v>241005</v>
      </c>
      <c r="M118" s="8">
        <f>SUMPRODUCT(SUMIFS(TaxableValuation[Taxable Reserved],TaxableValuation[Dist],$C118:$E118,TaxableValuation[Tif_NonTIF],$A$4))</f>
        <v>0</v>
      </c>
      <c r="N118" s="8">
        <f>SUMPRODUCT(SUMIFS(TaxableValuation[Taxable Reserved2],TaxableValuation[Dist],$C118:$E118,TaxableValuation[Tif_NonTIF],$A$4))</f>
        <v>0</v>
      </c>
      <c r="O118" s="8">
        <f>SUMPRODUCT(SUMIFS(TaxableValuation[Taxable Railroads],TaxableValuation[Dist],$C118:$E118,TaxableValuation[Tif_NonTIF],$A$4))</f>
        <v>9684679</v>
      </c>
      <c r="P118" s="8">
        <f>SUMPRODUCT(SUMIFS(TaxableValuation[Taxable Utilities],TaxableValuation[Dist],$C118:$E118,TaxableValuation[Tif_NonTIF],$A$4))</f>
        <v>5638262</v>
      </c>
      <c r="Q118" s="8">
        <f>SUMPRODUCT(SUMIFS(TaxableValuation[Taxable Other],TaxableValuation[Dist],$C118:$E118,TaxableValuation[Tif_NonTIF],$A$4))</f>
        <v>0</v>
      </c>
      <c r="R118" s="8">
        <f>SUMPRODUCT(SUMIFS(TaxableValuation[Taxable Gross],TaxableValuation[Dist],$C118:$E118,TaxableValuation[Tif_NonTIF],$A$4))</f>
        <v>202166086</v>
      </c>
      <c r="S118" s="8">
        <f>SUMPRODUCT(SUMIFS(TaxableValuation[Taxable Military Exempt],TaxableValuation[Dist],$C118:$E118,TaxableValuation[Tif_NonTIF],$A$4))</f>
        <v>201868</v>
      </c>
      <c r="T118" s="8">
        <f>SUMPRODUCT(SUMIFS(TaxableValuation[Taxable Net],TaxableValuation[Dist],$C118:$E118,TaxableValuation[Tif_NonTIF],$A$4))</f>
        <v>201964218</v>
      </c>
      <c r="U118" s="8">
        <f>SUMPRODUCT(SUMIFS(TaxableValuation[Taxable Gas &amp; Elec Utilities],TaxableValuation[Dist],$C118:$E118,TaxableValuation[Tif_NonTIF],$A$4))</f>
        <v>5980543</v>
      </c>
      <c r="V118" s="8">
        <f t="shared" si="1"/>
        <v>207944761</v>
      </c>
    </row>
    <row r="119" spans="1:22" x14ac:dyDescent="0.25">
      <c r="A119">
        <f>'Assessed Non-TIF_Combined'!A119</f>
        <v>2024</v>
      </c>
      <c r="B119" t="str">
        <f>'Assessed Non-TIF_Combined'!B119</f>
        <v>12</v>
      </c>
      <c r="C119" t="str">
        <f>'Assessed Non-TIF_Combined'!C119</f>
        <v>2376</v>
      </c>
      <c r="D119" t="str">
        <f>'Assessed Non-TIF_Combined'!D119</f>
        <v/>
      </c>
      <c r="E119" t="str">
        <f>'Assessed Non-TIF_Combined'!E119</f>
        <v/>
      </c>
      <c r="F119" t="str">
        <f>'Assessed Non-TIF_Combined'!F119</f>
        <v>2376</v>
      </c>
      <c r="G119" t="str">
        <f>'Assessed Non-TIF_Combined'!G119</f>
        <v>Galva-Holstein</v>
      </c>
      <c r="H119" s="8">
        <f>SUMPRODUCT(SUMIFS(TaxableValuation[Taxable Residential],TaxableValuation[Dist],$C119:$E119,TaxableValuation[Tif_NonTIF],$A$4))</f>
        <v>78757313</v>
      </c>
      <c r="I119" s="8">
        <f>SUMPRODUCT(SUMIFS(TaxableValuation[Taxable Ag Land],TaxableValuation[Dist],$C119:$E119,TaxableValuation[Tif_NonTIF],$A$4))</f>
        <v>170792854</v>
      </c>
      <c r="J119" s="8">
        <f>SUMPRODUCT(SUMIFS(TaxableValuation[Taxable Ag Building],TaxableValuation[Dist],$C119:$E119,TaxableValuation[Tif_NonTIF],$A$4))</f>
        <v>17999539</v>
      </c>
      <c r="K119" s="8">
        <f>SUMPRODUCT(SUMIFS(TaxableValuation[Taxable Commercial],TaxableValuation[Dist],$C119:$E119,TaxableValuation[Tif_NonTIF],$A$4))</f>
        <v>13201192</v>
      </c>
      <c r="L119" s="8">
        <f>SUMPRODUCT(SUMIFS(TaxableValuation[Taxable Industrial],TaxableValuation[Dist],$C119:$E119,TaxableValuation[Tif_NonTIF],$A$4))</f>
        <v>20551883</v>
      </c>
      <c r="M119" s="8">
        <f>SUMPRODUCT(SUMIFS(TaxableValuation[Taxable Reserved],TaxableValuation[Dist],$C119:$E119,TaxableValuation[Tif_NonTIF],$A$4))</f>
        <v>0</v>
      </c>
      <c r="N119" s="8">
        <f>SUMPRODUCT(SUMIFS(TaxableValuation[Taxable Reserved2],TaxableValuation[Dist],$C119:$E119,TaxableValuation[Tif_NonTIF],$A$4))</f>
        <v>0</v>
      </c>
      <c r="O119" s="8">
        <f>SUMPRODUCT(SUMIFS(TaxableValuation[Taxable Railroads],TaxableValuation[Dist],$C119:$E119,TaxableValuation[Tif_NonTIF],$A$4))</f>
        <v>0</v>
      </c>
      <c r="P119" s="8">
        <f>SUMPRODUCT(SUMIFS(TaxableValuation[Taxable Utilities],TaxableValuation[Dist],$C119:$E119,TaxableValuation[Tif_NonTIF],$A$4))</f>
        <v>1600244</v>
      </c>
      <c r="Q119" s="8">
        <f>SUMPRODUCT(SUMIFS(TaxableValuation[Taxable Other],TaxableValuation[Dist],$C119:$E119,TaxableValuation[Tif_NonTIF],$A$4))</f>
        <v>0</v>
      </c>
      <c r="R119" s="8">
        <f>SUMPRODUCT(SUMIFS(TaxableValuation[Taxable Gross],TaxableValuation[Dist],$C119:$E119,TaxableValuation[Tif_NonTIF],$A$4))</f>
        <v>302903025</v>
      </c>
      <c r="S119" s="8">
        <f>SUMPRODUCT(SUMIFS(TaxableValuation[Taxable Military Exempt],TaxableValuation[Dist],$C119:$E119,TaxableValuation[Tif_NonTIF],$A$4))</f>
        <v>231500</v>
      </c>
      <c r="T119" s="8">
        <f>SUMPRODUCT(SUMIFS(TaxableValuation[Taxable Net],TaxableValuation[Dist],$C119:$E119,TaxableValuation[Tif_NonTIF],$A$4))</f>
        <v>302671525</v>
      </c>
      <c r="U119" s="8">
        <f>SUMPRODUCT(SUMIFS(TaxableValuation[Taxable Gas &amp; Elec Utilities],TaxableValuation[Dist],$C119:$E119,TaxableValuation[Tif_NonTIF],$A$4))</f>
        <v>7781360</v>
      </c>
      <c r="V119" s="8">
        <f t="shared" si="1"/>
        <v>310452885</v>
      </c>
    </row>
    <row r="120" spans="1:22" x14ac:dyDescent="0.25">
      <c r="A120">
        <f>'Assessed Non-TIF_Combined'!A120</f>
        <v>2024</v>
      </c>
      <c r="B120" t="str">
        <f>'Assessed Non-TIF_Combined'!B120</f>
        <v>07</v>
      </c>
      <c r="C120" t="str">
        <f>'Assessed Non-TIF_Combined'!C120</f>
        <v>2403</v>
      </c>
      <c r="D120" t="str">
        <f>'Assessed Non-TIF_Combined'!D120</f>
        <v/>
      </c>
      <c r="E120" t="str">
        <f>'Assessed Non-TIF_Combined'!E120</f>
        <v/>
      </c>
      <c r="F120" t="str">
        <f>'Assessed Non-TIF_Combined'!F120</f>
        <v>2403</v>
      </c>
      <c r="G120" t="str">
        <f>'Assessed Non-TIF_Combined'!G120</f>
        <v>Garner-Hayfield-Ventura</v>
      </c>
      <c r="H120" s="8">
        <f>SUMPRODUCT(SUMIFS(TaxableValuation[Taxable Residential],TaxableValuation[Dist],$C120:$E120,TaxableValuation[Tif_NonTIF],$A$4))</f>
        <v>345802405</v>
      </c>
      <c r="I120" s="8">
        <f>SUMPRODUCT(SUMIFS(TaxableValuation[Taxable Ag Land],TaxableValuation[Dist],$C120:$E120,TaxableValuation[Tif_NonTIF],$A$4))</f>
        <v>129373658</v>
      </c>
      <c r="J120" s="8">
        <f>SUMPRODUCT(SUMIFS(TaxableValuation[Taxable Ag Building],TaxableValuation[Dist],$C120:$E120,TaxableValuation[Tif_NonTIF],$A$4))</f>
        <v>11594077</v>
      </c>
      <c r="K120" s="8">
        <f>SUMPRODUCT(SUMIFS(TaxableValuation[Taxable Commercial],TaxableValuation[Dist],$C120:$E120,TaxableValuation[Tif_NonTIF],$A$4))</f>
        <v>30230408</v>
      </c>
      <c r="L120" s="8">
        <f>SUMPRODUCT(SUMIFS(TaxableValuation[Taxable Industrial],TaxableValuation[Dist],$C120:$E120,TaxableValuation[Tif_NonTIF],$A$4))</f>
        <v>21270323</v>
      </c>
      <c r="M120" s="8">
        <f>SUMPRODUCT(SUMIFS(TaxableValuation[Taxable Reserved],TaxableValuation[Dist],$C120:$E120,TaxableValuation[Tif_NonTIF],$A$4))</f>
        <v>0</v>
      </c>
      <c r="N120" s="8">
        <f>SUMPRODUCT(SUMIFS(TaxableValuation[Taxable Reserved2],TaxableValuation[Dist],$C120:$E120,TaxableValuation[Tif_NonTIF],$A$4))</f>
        <v>0</v>
      </c>
      <c r="O120" s="8">
        <f>SUMPRODUCT(SUMIFS(TaxableValuation[Taxable Railroads],TaxableValuation[Dist],$C120:$E120,TaxableValuation[Tif_NonTIF],$A$4))</f>
        <v>6683239</v>
      </c>
      <c r="P120" s="8">
        <f>SUMPRODUCT(SUMIFS(TaxableValuation[Taxable Utilities],TaxableValuation[Dist],$C120:$E120,TaxableValuation[Tif_NonTIF],$A$4))</f>
        <v>96311787</v>
      </c>
      <c r="Q120" s="8">
        <f>SUMPRODUCT(SUMIFS(TaxableValuation[Taxable Other],TaxableValuation[Dist],$C120:$E120,TaxableValuation[Tif_NonTIF],$A$4))</f>
        <v>0</v>
      </c>
      <c r="R120" s="8">
        <f>SUMPRODUCT(SUMIFS(TaxableValuation[Taxable Gross],TaxableValuation[Dist],$C120:$E120,TaxableValuation[Tif_NonTIF],$A$4))</f>
        <v>641265897</v>
      </c>
      <c r="S120" s="8">
        <f>SUMPRODUCT(SUMIFS(TaxableValuation[Taxable Military Exempt],TaxableValuation[Dist],$C120:$E120,TaxableValuation[Tif_NonTIF],$A$4))</f>
        <v>571635</v>
      </c>
      <c r="T120" s="8">
        <f>SUMPRODUCT(SUMIFS(TaxableValuation[Taxable Net],TaxableValuation[Dist],$C120:$E120,TaxableValuation[Tif_NonTIF],$A$4))</f>
        <v>640694262</v>
      </c>
      <c r="U120" s="8">
        <f>SUMPRODUCT(SUMIFS(TaxableValuation[Taxable Gas &amp; Elec Utilities],TaxableValuation[Dist],$C120:$E120,TaxableValuation[Tif_NonTIF],$A$4))</f>
        <v>11462733</v>
      </c>
      <c r="V120" s="8">
        <f t="shared" si="1"/>
        <v>652156995</v>
      </c>
    </row>
    <row r="121" spans="1:22" x14ac:dyDescent="0.25">
      <c r="A121">
        <f>'Assessed Non-TIF_Combined'!A121</f>
        <v>2024</v>
      </c>
      <c r="B121" t="str">
        <f>'Assessed Non-TIF_Combined'!B121</f>
        <v>12</v>
      </c>
      <c r="C121" t="str">
        <f>'Assessed Non-TIF_Combined'!C121</f>
        <v>2457</v>
      </c>
      <c r="D121" t="str">
        <f>'Assessed Non-TIF_Combined'!D121</f>
        <v/>
      </c>
      <c r="E121" t="str">
        <f>'Assessed Non-TIF_Combined'!E121</f>
        <v/>
      </c>
      <c r="F121" t="str">
        <f>'Assessed Non-TIF_Combined'!F121</f>
        <v>2457</v>
      </c>
      <c r="G121" t="str">
        <f>'Assessed Non-TIF_Combined'!G121</f>
        <v>George-Little Rock</v>
      </c>
      <c r="H121" s="8">
        <f>SUMPRODUCT(SUMIFS(TaxableValuation[Taxable Residential],TaxableValuation[Dist],$C121:$E121,TaxableValuation[Tif_NonTIF],$A$4))</f>
        <v>66088956</v>
      </c>
      <c r="I121" s="8">
        <f>SUMPRODUCT(SUMIFS(TaxableValuation[Taxable Ag Land],TaxableValuation[Dist],$C121:$E121,TaxableValuation[Tif_NonTIF],$A$4))</f>
        <v>166417470</v>
      </c>
      <c r="J121" s="8">
        <f>SUMPRODUCT(SUMIFS(TaxableValuation[Taxable Ag Building],TaxableValuation[Dist],$C121:$E121,TaxableValuation[Tif_NonTIF],$A$4))</f>
        <v>15332414</v>
      </c>
      <c r="K121" s="8">
        <f>SUMPRODUCT(SUMIFS(TaxableValuation[Taxable Commercial],TaxableValuation[Dist],$C121:$E121,TaxableValuation[Tif_NonTIF],$A$4))</f>
        <v>14962998</v>
      </c>
      <c r="L121" s="8">
        <f>SUMPRODUCT(SUMIFS(TaxableValuation[Taxable Industrial],TaxableValuation[Dist],$C121:$E121,TaxableValuation[Tif_NonTIF],$A$4))</f>
        <v>1789378</v>
      </c>
      <c r="M121" s="8">
        <f>SUMPRODUCT(SUMIFS(TaxableValuation[Taxable Reserved],TaxableValuation[Dist],$C121:$E121,TaxableValuation[Tif_NonTIF],$A$4))</f>
        <v>0</v>
      </c>
      <c r="N121" s="8">
        <f>SUMPRODUCT(SUMIFS(TaxableValuation[Taxable Reserved2],TaxableValuation[Dist],$C121:$E121,TaxableValuation[Tif_NonTIF],$A$4))</f>
        <v>0</v>
      </c>
      <c r="O121" s="8">
        <f>SUMPRODUCT(SUMIFS(TaxableValuation[Taxable Railroads],TaxableValuation[Dist],$C121:$E121,TaxableValuation[Tif_NonTIF],$A$4))</f>
        <v>0</v>
      </c>
      <c r="P121" s="8">
        <f>SUMPRODUCT(SUMIFS(TaxableValuation[Taxable Utilities],TaxableValuation[Dist],$C121:$E121,TaxableValuation[Tif_NonTIF],$A$4))</f>
        <v>1423083</v>
      </c>
      <c r="Q121" s="8">
        <f>SUMPRODUCT(SUMIFS(TaxableValuation[Taxable Other],TaxableValuation[Dist],$C121:$E121,TaxableValuation[Tif_NonTIF],$A$4))</f>
        <v>0</v>
      </c>
      <c r="R121" s="8">
        <f>SUMPRODUCT(SUMIFS(TaxableValuation[Taxable Gross],TaxableValuation[Dist],$C121:$E121,TaxableValuation[Tif_NonTIF],$A$4))</f>
        <v>266014299</v>
      </c>
      <c r="S121" s="8">
        <f>SUMPRODUCT(SUMIFS(TaxableValuation[Taxable Military Exempt],TaxableValuation[Dist],$C121:$E121,TaxableValuation[Tif_NonTIF],$A$4))</f>
        <v>229648</v>
      </c>
      <c r="T121" s="8">
        <f>SUMPRODUCT(SUMIFS(TaxableValuation[Taxable Net],TaxableValuation[Dist],$C121:$E121,TaxableValuation[Tif_NonTIF],$A$4))</f>
        <v>265784651</v>
      </c>
      <c r="U121" s="8">
        <f>SUMPRODUCT(SUMIFS(TaxableValuation[Taxable Gas &amp; Elec Utilities],TaxableValuation[Dist],$C121:$E121,TaxableValuation[Tif_NonTIF],$A$4))</f>
        <v>3065435</v>
      </c>
      <c r="V121" s="8">
        <f t="shared" si="1"/>
        <v>268850086</v>
      </c>
    </row>
    <row r="122" spans="1:22" x14ac:dyDescent="0.25">
      <c r="A122">
        <f>'Assessed Non-TIF_Combined'!A122</f>
        <v>2024</v>
      </c>
      <c r="B122" t="str">
        <f>'Assessed Non-TIF_Combined'!B122</f>
        <v>11</v>
      </c>
      <c r="C122" t="str">
        <f>'Assessed Non-TIF_Combined'!C122</f>
        <v>2466</v>
      </c>
      <c r="D122" t="str">
        <f>'Assessed Non-TIF_Combined'!D122</f>
        <v/>
      </c>
      <c r="E122" t="str">
        <f>'Assessed Non-TIF_Combined'!E122</f>
        <v/>
      </c>
      <c r="F122" t="str">
        <f>'Assessed Non-TIF_Combined'!F122</f>
        <v>2466</v>
      </c>
      <c r="G122" t="str">
        <f>'Assessed Non-TIF_Combined'!G122</f>
        <v>Gilbert</v>
      </c>
      <c r="H122" s="8">
        <f>SUMPRODUCT(SUMIFS(TaxableValuation[Taxable Residential],TaxableValuation[Dist],$C122:$E122,TaxableValuation[Tif_NonTIF],$A$4))</f>
        <v>572361325</v>
      </c>
      <c r="I122" s="8">
        <f>SUMPRODUCT(SUMIFS(TaxableValuation[Taxable Ag Land],TaxableValuation[Dist],$C122:$E122,TaxableValuation[Tif_NonTIF],$A$4))</f>
        <v>31642880</v>
      </c>
      <c r="J122" s="8">
        <f>SUMPRODUCT(SUMIFS(TaxableValuation[Taxable Ag Building],TaxableValuation[Dist],$C122:$E122,TaxableValuation[Tif_NonTIF],$A$4))</f>
        <v>1612642</v>
      </c>
      <c r="K122" s="8">
        <f>SUMPRODUCT(SUMIFS(TaxableValuation[Taxable Commercial],TaxableValuation[Dist],$C122:$E122,TaxableValuation[Tif_NonTIF],$A$4))</f>
        <v>51434699</v>
      </c>
      <c r="L122" s="8">
        <f>SUMPRODUCT(SUMIFS(TaxableValuation[Taxable Industrial],TaxableValuation[Dist],$C122:$E122,TaxableValuation[Tif_NonTIF],$A$4))</f>
        <v>13222936</v>
      </c>
      <c r="M122" s="8">
        <f>SUMPRODUCT(SUMIFS(TaxableValuation[Taxable Reserved],TaxableValuation[Dist],$C122:$E122,TaxableValuation[Tif_NonTIF],$A$4))</f>
        <v>0</v>
      </c>
      <c r="N122" s="8">
        <f>SUMPRODUCT(SUMIFS(TaxableValuation[Taxable Reserved2],TaxableValuation[Dist],$C122:$E122,TaxableValuation[Tif_NonTIF],$A$4))</f>
        <v>0</v>
      </c>
      <c r="O122" s="8">
        <f>SUMPRODUCT(SUMIFS(TaxableValuation[Taxable Railroads],TaxableValuation[Dist],$C122:$E122,TaxableValuation[Tif_NonTIF],$A$4))</f>
        <v>7208491</v>
      </c>
      <c r="P122" s="8">
        <f>SUMPRODUCT(SUMIFS(TaxableValuation[Taxable Utilities],TaxableValuation[Dist],$C122:$E122,TaxableValuation[Tif_NonTIF],$A$4))</f>
        <v>345059</v>
      </c>
      <c r="Q122" s="8">
        <f>SUMPRODUCT(SUMIFS(TaxableValuation[Taxable Other],TaxableValuation[Dist],$C122:$E122,TaxableValuation[Tif_NonTIF],$A$4))</f>
        <v>0</v>
      </c>
      <c r="R122" s="8">
        <f>SUMPRODUCT(SUMIFS(TaxableValuation[Taxable Gross],TaxableValuation[Dist],$C122:$E122,TaxableValuation[Tif_NonTIF],$A$4))</f>
        <v>677828032</v>
      </c>
      <c r="S122" s="8">
        <f>SUMPRODUCT(SUMIFS(TaxableValuation[Taxable Military Exempt],TaxableValuation[Dist],$C122:$E122,TaxableValuation[Tif_NonTIF],$A$4))</f>
        <v>501892</v>
      </c>
      <c r="T122" s="8">
        <f>SUMPRODUCT(SUMIFS(TaxableValuation[Taxable Net],TaxableValuation[Dist],$C122:$E122,TaxableValuation[Tif_NonTIF],$A$4))</f>
        <v>677326140</v>
      </c>
      <c r="U122" s="8">
        <f>SUMPRODUCT(SUMIFS(TaxableValuation[Taxable Gas &amp; Elec Utilities],TaxableValuation[Dist],$C122:$E122,TaxableValuation[Tif_NonTIF],$A$4))</f>
        <v>1855422</v>
      </c>
      <c r="V122" s="8">
        <f t="shared" si="1"/>
        <v>679181562</v>
      </c>
    </row>
    <row r="123" spans="1:22" x14ac:dyDescent="0.25">
      <c r="A123">
        <f>'Assessed Non-TIF_Combined'!A123</f>
        <v>2024</v>
      </c>
      <c r="B123" t="str">
        <f>'Assessed Non-TIF_Combined'!B123</f>
        <v>05</v>
      </c>
      <c r="C123" t="str">
        <f>'Assessed Non-TIF_Combined'!C123</f>
        <v>2493</v>
      </c>
      <c r="D123" t="str">
        <f>'Assessed Non-TIF_Combined'!D123</f>
        <v/>
      </c>
      <c r="E123" t="str">
        <f>'Assessed Non-TIF_Combined'!E123</f>
        <v/>
      </c>
      <c r="F123" t="str">
        <f>'Assessed Non-TIF_Combined'!F123</f>
        <v>2493</v>
      </c>
      <c r="G123" t="str">
        <f>'Assessed Non-TIF_Combined'!G123</f>
        <v>Gilmore City-Bradgate</v>
      </c>
      <c r="H123" s="8">
        <f>SUMPRODUCT(SUMIFS(TaxableValuation[Taxable Residential],TaxableValuation[Dist],$C123:$E123,TaxableValuation[Tif_NonTIF],$A$4))</f>
        <v>16990270</v>
      </c>
      <c r="I123" s="8">
        <f>SUMPRODUCT(SUMIFS(TaxableValuation[Taxable Ag Land],TaxableValuation[Dist],$C123:$E123,TaxableValuation[Tif_NonTIF],$A$4))</f>
        <v>72320697</v>
      </c>
      <c r="J123" s="8">
        <f>SUMPRODUCT(SUMIFS(TaxableValuation[Taxable Ag Building],TaxableValuation[Dist],$C123:$E123,TaxableValuation[Tif_NonTIF],$A$4))</f>
        <v>2910803</v>
      </c>
      <c r="K123" s="8">
        <f>SUMPRODUCT(SUMIFS(TaxableValuation[Taxable Commercial],TaxableValuation[Dist],$C123:$E123,TaxableValuation[Tif_NonTIF],$A$4))</f>
        <v>14095677</v>
      </c>
      <c r="L123" s="8">
        <f>SUMPRODUCT(SUMIFS(TaxableValuation[Taxable Industrial],TaxableValuation[Dist],$C123:$E123,TaxableValuation[Tif_NonTIF],$A$4))</f>
        <v>2555884</v>
      </c>
      <c r="M123" s="8">
        <f>SUMPRODUCT(SUMIFS(TaxableValuation[Taxable Reserved],TaxableValuation[Dist],$C123:$E123,TaxableValuation[Tif_NonTIF],$A$4))</f>
        <v>0</v>
      </c>
      <c r="N123" s="8">
        <f>SUMPRODUCT(SUMIFS(TaxableValuation[Taxable Reserved2],TaxableValuation[Dist],$C123:$E123,TaxableValuation[Tif_NonTIF],$A$4))</f>
        <v>0</v>
      </c>
      <c r="O123" s="8">
        <f>SUMPRODUCT(SUMIFS(TaxableValuation[Taxable Railroads],TaxableValuation[Dist],$C123:$E123,TaxableValuation[Tif_NonTIF],$A$4))</f>
        <v>12615334</v>
      </c>
      <c r="P123" s="8">
        <f>SUMPRODUCT(SUMIFS(TaxableValuation[Taxable Utilities],TaxableValuation[Dist],$C123:$E123,TaxableValuation[Tif_NonTIF],$A$4))</f>
        <v>85731</v>
      </c>
      <c r="Q123" s="8">
        <f>SUMPRODUCT(SUMIFS(TaxableValuation[Taxable Other],TaxableValuation[Dist],$C123:$E123,TaxableValuation[Tif_NonTIF],$A$4))</f>
        <v>3960</v>
      </c>
      <c r="R123" s="8">
        <f>SUMPRODUCT(SUMIFS(TaxableValuation[Taxable Gross],TaxableValuation[Dist],$C123:$E123,TaxableValuation[Tif_NonTIF],$A$4))</f>
        <v>121578356</v>
      </c>
      <c r="S123" s="8">
        <f>SUMPRODUCT(SUMIFS(TaxableValuation[Taxable Military Exempt],TaxableValuation[Dist],$C123:$E123,TaxableValuation[Tif_NonTIF],$A$4))</f>
        <v>99442</v>
      </c>
      <c r="T123" s="8">
        <f>SUMPRODUCT(SUMIFS(TaxableValuation[Taxable Net],TaxableValuation[Dist],$C123:$E123,TaxableValuation[Tif_NonTIF],$A$4))</f>
        <v>121478914</v>
      </c>
      <c r="U123" s="8">
        <f>SUMPRODUCT(SUMIFS(TaxableValuation[Taxable Gas &amp; Elec Utilities],TaxableValuation[Dist],$C123:$E123,TaxableValuation[Tif_NonTIF],$A$4))</f>
        <v>1441482</v>
      </c>
      <c r="V123" s="8">
        <f t="shared" si="1"/>
        <v>122920396</v>
      </c>
    </row>
    <row r="124" spans="1:22" x14ac:dyDescent="0.25">
      <c r="A124">
        <f>'Assessed Non-TIF_Combined'!A124</f>
        <v>2024</v>
      </c>
      <c r="B124" t="str">
        <f>'Assessed Non-TIF_Combined'!B124</f>
        <v>07</v>
      </c>
      <c r="C124" t="str">
        <f>'Assessed Non-TIF_Combined'!C124</f>
        <v>2502</v>
      </c>
      <c r="D124" t="str">
        <f>'Assessed Non-TIF_Combined'!D124</f>
        <v/>
      </c>
      <c r="E124" t="str">
        <f>'Assessed Non-TIF_Combined'!E124</f>
        <v/>
      </c>
      <c r="F124" t="str">
        <f>'Assessed Non-TIF_Combined'!F124</f>
        <v>2502</v>
      </c>
      <c r="G124" t="str">
        <f>'Assessed Non-TIF_Combined'!G124</f>
        <v>Gladbrook-Reinbeck</v>
      </c>
      <c r="H124" s="8">
        <f>SUMPRODUCT(SUMIFS(TaxableValuation[Taxable Residential],TaxableValuation[Dist],$C124:$E124,TaxableValuation[Tif_NonTIF],$A$4))</f>
        <v>136495726</v>
      </c>
      <c r="I124" s="8">
        <f>SUMPRODUCT(SUMIFS(TaxableValuation[Taxable Ag Land],TaxableValuation[Dist],$C124:$E124,TaxableValuation[Tif_NonTIF],$A$4))</f>
        <v>188707521</v>
      </c>
      <c r="J124" s="8">
        <f>SUMPRODUCT(SUMIFS(TaxableValuation[Taxable Ag Building],TaxableValuation[Dist],$C124:$E124,TaxableValuation[Tif_NonTIF],$A$4))</f>
        <v>6340294</v>
      </c>
      <c r="K124" s="8">
        <f>SUMPRODUCT(SUMIFS(TaxableValuation[Taxable Commercial],TaxableValuation[Dist],$C124:$E124,TaxableValuation[Tif_NonTIF],$A$4))</f>
        <v>23212565</v>
      </c>
      <c r="L124" s="8">
        <f>SUMPRODUCT(SUMIFS(TaxableValuation[Taxable Industrial],TaxableValuation[Dist],$C124:$E124,TaxableValuation[Tif_NonTIF],$A$4))</f>
        <v>10000856</v>
      </c>
      <c r="M124" s="8">
        <f>SUMPRODUCT(SUMIFS(TaxableValuation[Taxable Reserved],TaxableValuation[Dist],$C124:$E124,TaxableValuation[Tif_NonTIF],$A$4))</f>
        <v>0</v>
      </c>
      <c r="N124" s="8">
        <f>SUMPRODUCT(SUMIFS(TaxableValuation[Taxable Reserved2],TaxableValuation[Dist],$C124:$E124,TaxableValuation[Tif_NonTIF],$A$4))</f>
        <v>0</v>
      </c>
      <c r="O124" s="8">
        <f>SUMPRODUCT(SUMIFS(TaxableValuation[Taxable Railroads],TaxableValuation[Dist],$C124:$E124,TaxableValuation[Tif_NonTIF],$A$4))</f>
        <v>0</v>
      </c>
      <c r="P124" s="8">
        <f>SUMPRODUCT(SUMIFS(TaxableValuation[Taxable Utilities],TaxableValuation[Dist],$C124:$E124,TaxableValuation[Tif_NonTIF],$A$4))</f>
        <v>5715659</v>
      </c>
      <c r="Q124" s="8">
        <f>SUMPRODUCT(SUMIFS(TaxableValuation[Taxable Other],TaxableValuation[Dist],$C124:$E124,TaxableValuation[Tif_NonTIF],$A$4))</f>
        <v>0</v>
      </c>
      <c r="R124" s="8">
        <f>SUMPRODUCT(SUMIFS(TaxableValuation[Taxable Gross],TaxableValuation[Dist],$C124:$E124,TaxableValuation[Tif_NonTIF],$A$4))</f>
        <v>370472621</v>
      </c>
      <c r="S124" s="8">
        <f>SUMPRODUCT(SUMIFS(TaxableValuation[Taxable Military Exempt],TaxableValuation[Dist],$C124:$E124,TaxableValuation[Tif_NonTIF],$A$4))</f>
        <v>420404</v>
      </c>
      <c r="T124" s="8">
        <f>SUMPRODUCT(SUMIFS(TaxableValuation[Taxable Net],TaxableValuation[Dist],$C124:$E124,TaxableValuation[Tif_NonTIF],$A$4))</f>
        <v>370052217</v>
      </c>
      <c r="U124" s="8">
        <f>SUMPRODUCT(SUMIFS(TaxableValuation[Taxable Gas &amp; Elec Utilities],TaxableValuation[Dist],$C124:$E124,TaxableValuation[Tif_NonTIF],$A$4))</f>
        <v>8130733</v>
      </c>
      <c r="V124" s="8">
        <f t="shared" si="1"/>
        <v>378182950</v>
      </c>
    </row>
    <row r="125" spans="1:22" x14ac:dyDescent="0.25">
      <c r="A125">
        <f>'Assessed Non-TIF_Combined'!A125</f>
        <v>2024</v>
      </c>
      <c r="B125" t="str">
        <f>'Assessed Non-TIF_Combined'!B125</f>
        <v>13</v>
      </c>
      <c r="C125" t="str">
        <f>'Assessed Non-TIF_Combined'!C125</f>
        <v>2511</v>
      </c>
      <c r="D125" t="str">
        <f>'Assessed Non-TIF_Combined'!D125</f>
        <v/>
      </c>
      <c r="E125" t="str">
        <f>'Assessed Non-TIF_Combined'!E125</f>
        <v/>
      </c>
      <c r="F125" t="str">
        <f>'Assessed Non-TIF_Combined'!F125</f>
        <v>2511</v>
      </c>
      <c r="G125" t="str">
        <f>'Assessed Non-TIF_Combined'!G125</f>
        <v>Glenwood</v>
      </c>
      <c r="H125" s="8">
        <f>SUMPRODUCT(SUMIFS(TaxableValuation[Taxable Residential],TaxableValuation[Dist],$C125:$E125,TaxableValuation[Tif_NonTIF],$A$4))</f>
        <v>485929906</v>
      </c>
      <c r="I125" s="8">
        <f>SUMPRODUCT(SUMIFS(TaxableValuation[Taxable Ag Land],TaxableValuation[Dist],$C125:$E125,TaxableValuation[Tif_NonTIF],$A$4))</f>
        <v>82415163</v>
      </c>
      <c r="J125" s="8">
        <f>SUMPRODUCT(SUMIFS(TaxableValuation[Taxable Ag Building],TaxableValuation[Dist],$C125:$E125,TaxableValuation[Tif_NonTIF],$A$4))</f>
        <v>4544809</v>
      </c>
      <c r="K125" s="8">
        <f>SUMPRODUCT(SUMIFS(TaxableValuation[Taxable Commercial],TaxableValuation[Dist],$C125:$E125,TaxableValuation[Tif_NonTIF],$A$4))</f>
        <v>34039374</v>
      </c>
      <c r="L125" s="8">
        <f>SUMPRODUCT(SUMIFS(TaxableValuation[Taxable Industrial],TaxableValuation[Dist],$C125:$E125,TaxableValuation[Tif_NonTIF],$A$4))</f>
        <v>6447704</v>
      </c>
      <c r="M125" s="8">
        <f>SUMPRODUCT(SUMIFS(TaxableValuation[Taxable Reserved],TaxableValuation[Dist],$C125:$E125,TaxableValuation[Tif_NonTIF],$A$4))</f>
        <v>0</v>
      </c>
      <c r="N125" s="8">
        <f>SUMPRODUCT(SUMIFS(TaxableValuation[Taxable Reserved2],TaxableValuation[Dist],$C125:$E125,TaxableValuation[Tif_NonTIF],$A$4))</f>
        <v>0</v>
      </c>
      <c r="O125" s="8">
        <f>SUMPRODUCT(SUMIFS(TaxableValuation[Taxable Railroads],TaxableValuation[Dist],$C125:$E125,TaxableValuation[Tif_NonTIF],$A$4))</f>
        <v>27435101</v>
      </c>
      <c r="P125" s="8">
        <f>SUMPRODUCT(SUMIFS(TaxableValuation[Taxable Utilities],TaxableValuation[Dist],$C125:$E125,TaxableValuation[Tif_NonTIF],$A$4))</f>
        <v>32613026</v>
      </c>
      <c r="Q125" s="8">
        <f>SUMPRODUCT(SUMIFS(TaxableValuation[Taxable Other],TaxableValuation[Dist],$C125:$E125,TaxableValuation[Tif_NonTIF],$A$4))</f>
        <v>895400</v>
      </c>
      <c r="R125" s="8">
        <f>SUMPRODUCT(SUMIFS(TaxableValuation[Taxable Gross],TaxableValuation[Dist],$C125:$E125,TaxableValuation[Tif_NonTIF],$A$4))</f>
        <v>674320483</v>
      </c>
      <c r="S125" s="8">
        <f>SUMPRODUCT(SUMIFS(TaxableValuation[Taxable Military Exempt],TaxableValuation[Dist],$C125:$E125,TaxableValuation[Tif_NonTIF],$A$4))</f>
        <v>1153141</v>
      </c>
      <c r="T125" s="8">
        <f>SUMPRODUCT(SUMIFS(TaxableValuation[Taxable Net],TaxableValuation[Dist],$C125:$E125,TaxableValuation[Tif_NonTIF],$A$4))</f>
        <v>673167342</v>
      </c>
      <c r="U125" s="8">
        <f>SUMPRODUCT(SUMIFS(TaxableValuation[Taxable Gas &amp; Elec Utilities],TaxableValuation[Dist],$C125:$E125,TaxableValuation[Tif_NonTIF],$A$4))</f>
        <v>9319363</v>
      </c>
      <c r="V125" s="8">
        <f t="shared" si="1"/>
        <v>682486705</v>
      </c>
    </row>
    <row r="126" spans="1:22" x14ac:dyDescent="0.25">
      <c r="A126">
        <f>'Assessed Non-TIF_Combined'!A126</f>
        <v>2024</v>
      </c>
      <c r="B126" t="str">
        <f>'Assessed Non-TIF_Combined'!B126</f>
        <v>11</v>
      </c>
      <c r="C126" t="str">
        <f>'Assessed Non-TIF_Combined'!C126</f>
        <v>2520</v>
      </c>
      <c r="D126" t="str">
        <f>'Assessed Non-TIF_Combined'!D126</f>
        <v/>
      </c>
      <c r="E126" t="str">
        <f>'Assessed Non-TIF_Combined'!E126</f>
        <v/>
      </c>
      <c r="F126" t="str">
        <f>'Assessed Non-TIF_Combined'!F126</f>
        <v>2520</v>
      </c>
      <c r="G126" t="str">
        <f>'Assessed Non-TIF_Combined'!G126</f>
        <v>Glidden-Ralston</v>
      </c>
      <c r="H126" s="8">
        <f>SUMPRODUCT(SUMIFS(TaxableValuation[Taxable Residential],TaxableValuation[Dist],$C126:$E126,TaxableValuation[Tif_NonTIF],$A$4))</f>
        <v>51596374</v>
      </c>
      <c r="I126" s="8">
        <f>SUMPRODUCT(SUMIFS(TaxableValuation[Taxable Ag Land],TaxableValuation[Dist],$C126:$E126,TaxableValuation[Tif_NonTIF],$A$4))</f>
        <v>94547423</v>
      </c>
      <c r="J126" s="8">
        <f>SUMPRODUCT(SUMIFS(TaxableValuation[Taxable Ag Building],TaxableValuation[Dist],$C126:$E126,TaxableValuation[Tif_NonTIF],$A$4))</f>
        <v>7254981</v>
      </c>
      <c r="K126" s="8">
        <f>SUMPRODUCT(SUMIFS(TaxableValuation[Taxable Commercial],TaxableValuation[Dist],$C126:$E126,TaxableValuation[Tif_NonTIF],$A$4))</f>
        <v>9631945</v>
      </c>
      <c r="L126" s="8">
        <f>SUMPRODUCT(SUMIFS(TaxableValuation[Taxable Industrial],TaxableValuation[Dist],$C126:$E126,TaxableValuation[Tif_NonTIF],$A$4))</f>
        <v>17292354</v>
      </c>
      <c r="M126" s="8">
        <f>SUMPRODUCT(SUMIFS(TaxableValuation[Taxable Reserved],TaxableValuation[Dist],$C126:$E126,TaxableValuation[Tif_NonTIF],$A$4))</f>
        <v>0</v>
      </c>
      <c r="N126" s="8">
        <f>SUMPRODUCT(SUMIFS(TaxableValuation[Taxable Reserved2],TaxableValuation[Dist],$C126:$E126,TaxableValuation[Tif_NonTIF],$A$4))</f>
        <v>0</v>
      </c>
      <c r="O126" s="8">
        <f>SUMPRODUCT(SUMIFS(TaxableValuation[Taxable Railroads],TaxableValuation[Dist],$C126:$E126,TaxableValuation[Tif_NonTIF],$A$4))</f>
        <v>10384381</v>
      </c>
      <c r="P126" s="8">
        <f>SUMPRODUCT(SUMIFS(TaxableValuation[Taxable Utilities],TaxableValuation[Dist],$C126:$E126,TaxableValuation[Tif_NonTIF],$A$4))</f>
        <v>1095966</v>
      </c>
      <c r="Q126" s="8">
        <f>SUMPRODUCT(SUMIFS(TaxableValuation[Taxable Other],TaxableValuation[Dist],$C126:$E126,TaxableValuation[Tif_NonTIF],$A$4))</f>
        <v>0</v>
      </c>
      <c r="R126" s="8">
        <f>SUMPRODUCT(SUMIFS(TaxableValuation[Taxable Gross],TaxableValuation[Dist],$C126:$E126,TaxableValuation[Tif_NonTIF],$A$4))</f>
        <v>191803424</v>
      </c>
      <c r="S126" s="8">
        <f>SUMPRODUCT(SUMIFS(TaxableValuation[Taxable Military Exempt],TaxableValuation[Dist],$C126:$E126,TaxableValuation[Tif_NonTIF],$A$4))</f>
        <v>124084</v>
      </c>
      <c r="T126" s="8">
        <f>SUMPRODUCT(SUMIFS(TaxableValuation[Taxable Net],TaxableValuation[Dist],$C126:$E126,TaxableValuation[Tif_NonTIF],$A$4))</f>
        <v>191679340</v>
      </c>
      <c r="U126" s="8">
        <f>SUMPRODUCT(SUMIFS(TaxableValuation[Taxable Gas &amp; Elec Utilities],TaxableValuation[Dist],$C126:$E126,TaxableValuation[Tif_NonTIF],$A$4))</f>
        <v>3651104</v>
      </c>
      <c r="V126" s="8">
        <f t="shared" si="1"/>
        <v>195330444</v>
      </c>
    </row>
    <row r="127" spans="1:22" x14ac:dyDescent="0.25">
      <c r="A127">
        <f>'Assessed Non-TIF_Combined'!A127</f>
        <v>2024</v>
      </c>
      <c r="B127" t="str">
        <f>'Assessed Non-TIF_Combined'!B127</f>
        <v>07</v>
      </c>
      <c r="C127" t="str">
        <f>'Assessed Non-TIF_Combined'!C127</f>
        <v>2682</v>
      </c>
      <c r="D127" t="str">
        <f>'Assessed Non-TIF_Combined'!D127</f>
        <v/>
      </c>
      <c r="E127" t="str">
        <f>'Assessed Non-TIF_Combined'!E127</f>
        <v/>
      </c>
      <c r="F127" t="str">
        <f>'Assessed Non-TIF_Combined'!F127</f>
        <v>2682</v>
      </c>
      <c r="G127" t="str">
        <f>'Assessed Non-TIF_Combined'!G127</f>
        <v>GMG</v>
      </c>
      <c r="H127" s="8">
        <f>SUMPRODUCT(SUMIFS(TaxableValuation[Taxable Residential],TaxableValuation[Dist],$C127:$E127,TaxableValuation[Tif_NonTIF],$A$4))</f>
        <v>54347877</v>
      </c>
      <c r="I127" s="8">
        <f>SUMPRODUCT(SUMIFS(TaxableValuation[Taxable Ag Land],TaxableValuation[Dist],$C127:$E127,TaxableValuation[Tif_NonTIF],$A$4))</f>
        <v>86598167</v>
      </c>
      <c r="J127" s="8">
        <f>SUMPRODUCT(SUMIFS(TaxableValuation[Taxable Ag Building],TaxableValuation[Dist],$C127:$E127,TaxableValuation[Tif_NonTIF],$A$4))</f>
        <v>2703771</v>
      </c>
      <c r="K127" s="8">
        <f>SUMPRODUCT(SUMIFS(TaxableValuation[Taxable Commercial],TaxableValuation[Dist],$C127:$E127,TaxableValuation[Tif_NonTIF],$A$4))</f>
        <v>7050852</v>
      </c>
      <c r="L127" s="8">
        <f>SUMPRODUCT(SUMIFS(TaxableValuation[Taxable Industrial],TaxableValuation[Dist],$C127:$E127,TaxableValuation[Tif_NonTIF],$A$4))</f>
        <v>27000889</v>
      </c>
      <c r="M127" s="8">
        <f>SUMPRODUCT(SUMIFS(TaxableValuation[Taxable Reserved],TaxableValuation[Dist],$C127:$E127,TaxableValuation[Tif_NonTIF],$A$4))</f>
        <v>0</v>
      </c>
      <c r="N127" s="8">
        <f>SUMPRODUCT(SUMIFS(TaxableValuation[Taxable Reserved2],TaxableValuation[Dist],$C127:$E127,TaxableValuation[Tif_NonTIF],$A$4))</f>
        <v>0</v>
      </c>
      <c r="O127" s="8">
        <f>SUMPRODUCT(SUMIFS(TaxableValuation[Taxable Railroads],TaxableValuation[Dist],$C127:$E127,TaxableValuation[Tif_NonTIF],$A$4))</f>
        <v>0</v>
      </c>
      <c r="P127" s="8">
        <f>SUMPRODUCT(SUMIFS(TaxableValuation[Taxable Utilities],TaxableValuation[Dist],$C127:$E127,TaxableValuation[Tif_NonTIF],$A$4))</f>
        <v>5647558</v>
      </c>
      <c r="Q127" s="8">
        <f>SUMPRODUCT(SUMIFS(TaxableValuation[Taxable Other],TaxableValuation[Dist],$C127:$E127,TaxableValuation[Tif_NonTIF],$A$4))</f>
        <v>0</v>
      </c>
      <c r="R127" s="8">
        <f>SUMPRODUCT(SUMIFS(TaxableValuation[Taxable Gross],TaxableValuation[Dist],$C127:$E127,TaxableValuation[Tif_NonTIF],$A$4))</f>
        <v>183349114</v>
      </c>
      <c r="S127" s="8">
        <f>SUMPRODUCT(SUMIFS(TaxableValuation[Taxable Military Exempt],TaxableValuation[Dist],$C127:$E127,TaxableValuation[Tif_NonTIF],$A$4))</f>
        <v>211128</v>
      </c>
      <c r="T127" s="8">
        <f>SUMPRODUCT(SUMIFS(TaxableValuation[Taxable Net],TaxableValuation[Dist],$C127:$E127,TaxableValuation[Tif_NonTIF],$A$4))</f>
        <v>183137986</v>
      </c>
      <c r="U127" s="8">
        <f>SUMPRODUCT(SUMIFS(TaxableValuation[Taxable Gas &amp; Elec Utilities],TaxableValuation[Dist],$C127:$E127,TaxableValuation[Tif_NonTIF],$A$4))</f>
        <v>16874747</v>
      </c>
      <c r="V127" s="8">
        <f t="shared" si="1"/>
        <v>200012733</v>
      </c>
    </row>
    <row r="128" spans="1:22" x14ac:dyDescent="0.25">
      <c r="A128">
        <f>'Assessed Non-TIF_Combined'!A128</f>
        <v>2024</v>
      </c>
      <c r="B128" t="str">
        <f>'Assessed Non-TIF_Combined'!B128</f>
        <v>05</v>
      </c>
      <c r="C128" t="str">
        <f>'Assessed Non-TIF_Combined'!C128</f>
        <v>2556</v>
      </c>
      <c r="D128" t="str">
        <f>'Assessed Non-TIF_Combined'!D128</f>
        <v/>
      </c>
      <c r="E128" t="str">
        <f>'Assessed Non-TIF_Combined'!E128</f>
        <v/>
      </c>
      <c r="F128" t="str">
        <f>'Assessed Non-TIF_Combined'!F128</f>
        <v>2556</v>
      </c>
      <c r="G128" t="str">
        <f>'Assessed Non-TIF_Combined'!G128</f>
        <v>Graettinger-Terril</v>
      </c>
      <c r="H128" s="8">
        <f>SUMPRODUCT(SUMIFS(TaxableValuation[Taxable Residential],TaxableValuation[Dist],$C128:$E128,TaxableValuation[Tif_NonTIF],$A$4))</f>
        <v>67870462</v>
      </c>
      <c r="I128" s="8">
        <f>SUMPRODUCT(SUMIFS(TaxableValuation[Taxable Ag Land],TaxableValuation[Dist],$C128:$E128,TaxableValuation[Tif_NonTIF],$A$4))</f>
        <v>162232852</v>
      </c>
      <c r="J128" s="8">
        <f>SUMPRODUCT(SUMIFS(TaxableValuation[Taxable Ag Building],TaxableValuation[Dist],$C128:$E128,TaxableValuation[Tif_NonTIF],$A$4))</f>
        <v>7669541</v>
      </c>
      <c r="K128" s="8">
        <f>SUMPRODUCT(SUMIFS(TaxableValuation[Taxable Commercial],TaxableValuation[Dist],$C128:$E128,TaxableValuation[Tif_NonTIF],$A$4))</f>
        <v>13277957</v>
      </c>
      <c r="L128" s="8">
        <f>SUMPRODUCT(SUMIFS(TaxableValuation[Taxable Industrial],TaxableValuation[Dist],$C128:$E128,TaxableValuation[Tif_NonTIF],$A$4))</f>
        <v>2597184</v>
      </c>
      <c r="M128" s="8">
        <f>SUMPRODUCT(SUMIFS(TaxableValuation[Taxable Reserved],TaxableValuation[Dist],$C128:$E128,TaxableValuation[Tif_NonTIF],$A$4))</f>
        <v>0</v>
      </c>
      <c r="N128" s="8">
        <f>SUMPRODUCT(SUMIFS(TaxableValuation[Taxable Reserved2],TaxableValuation[Dist],$C128:$E128,TaxableValuation[Tif_NonTIF],$A$4))</f>
        <v>0</v>
      </c>
      <c r="O128" s="8">
        <f>SUMPRODUCT(SUMIFS(TaxableValuation[Taxable Railroads],TaxableValuation[Dist],$C128:$E128,TaxableValuation[Tif_NonTIF],$A$4))</f>
        <v>9623603</v>
      </c>
      <c r="P128" s="8">
        <f>SUMPRODUCT(SUMIFS(TaxableValuation[Taxable Utilities],TaxableValuation[Dist],$C128:$E128,TaxableValuation[Tif_NonTIF],$A$4))</f>
        <v>2196967</v>
      </c>
      <c r="Q128" s="8">
        <f>SUMPRODUCT(SUMIFS(TaxableValuation[Taxable Other],TaxableValuation[Dist],$C128:$E128,TaxableValuation[Tif_NonTIF],$A$4))</f>
        <v>0</v>
      </c>
      <c r="R128" s="8">
        <f>SUMPRODUCT(SUMIFS(TaxableValuation[Taxable Gross],TaxableValuation[Dist],$C128:$E128,TaxableValuation[Tif_NonTIF],$A$4))</f>
        <v>265468566</v>
      </c>
      <c r="S128" s="8">
        <f>SUMPRODUCT(SUMIFS(TaxableValuation[Taxable Military Exempt],TaxableValuation[Dist],$C128:$E128,TaxableValuation[Tif_NonTIF],$A$4))</f>
        <v>233352</v>
      </c>
      <c r="T128" s="8">
        <f>SUMPRODUCT(SUMIFS(TaxableValuation[Taxable Net],TaxableValuation[Dist],$C128:$E128,TaxableValuation[Tif_NonTIF],$A$4))</f>
        <v>265235214</v>
      </c>
      <c r="U128" s="8">
        <f>SUMPRODUCT(SUMIFS(TaxableValuation[Taxable Gas &amp; Elec Utilities],TaxableValuation[Dist],$C128:$E128,TaxableValuation[Tif_NonTIF],$A$4))</f>
        <v>17281385</v>
      </c>
      <c r="V128" s="8">
        <f t="shared" si="1"/>
        <v>282516599</v>
      </c>
    </row>
    <row r="129" spans="1:22" x14ac:dyDescent="0.25">
      <c r="A129">
        <f>'Assessed Non-TIF_Combined'!A129</f>
        <v>2024</v>
      </c>
      <c r="B129" t="str">
        <f>'Assessed Non-TIF_Combined'!B129</f>
        <v>05</v>
      </c>
      <c r="C129" t="str">
        <f>'Assessed Non-TIF_Combined'!C129</f>
        <v>3195</v>
      </c>
      <c r="D129" t="str">
        <f>'Assessed Non-TIF_Combined'!D129</f>
        <v/>
      </c>
      <c r="E129" t="str">
        <f>'Assessed Non-TIF_Combined'!E129</f>
        <v/>
      </c>
      <c r="F129" t="str">
        <f>'Assessed Non-TIF_Combined'!F129</f>
        <v>3195</v>
      </c>
      <c r="G129" t="str">
        <f>'Assessed Non-TIF_Combined'!G129</f>
        <v>Greene County</v>
      </c>
      <c r="H129" s="8">
        <f>SUMPRODUCT(SUMIFS(TaxableValuation[Taxable Residential],TaxableValuation[Dist],$C129:$E129,TaxableValuation[Tif_NonTIF],$A$4))</f>
        <v>164451706</v>
      </c>
      <c r="I129" s="8">
        <f>SUMPRODUCT(SUMIFS(TaxableValuation[Taxable Ag Land],TaxableValuation[Dist],$C129:$E129,TaxableValuation[Tif_NonTIF],$A$4))</f>
        <v>290323915</v>
      </c>
      <c r="J129" s="8">
        <f>SUMPRODUCT(SUMIFS(TaxableValuation[Taxable Ag Building],TaxableValuation[Dist],$C129:$E129,TaxableValuation[Tif_NonTIF],$A$4))</f>
        <v>10510683</v>
      </c>
      <c r="K129" s="8">
        <f>SUMPRODUCT(SUMIFS(TaxableValuation[Taxable Commercial],TaxableValuation[Dist],$C129:$E129,TaxableValuation[Tif_NonTIF],$A$4))</f>
        <v>33941298</v>
      </c>
      <c r="L129" s="8">
        <f>SUMPRODUCT(SUMIFS(TaxableValuation[Taxable Industrial],TaxableValuation[Dist],$C129:$E129,TaxableValuation[Tif_NonTIF],$A$4))</f>
        <v>50150281</v>
      </c>
      <c r="M129" s="8">
        <f>SUMPRODUCT(SUMIFS(TaxableValuation[Taxable Reserved],TaxableValuation[Dist],$C129:$E129,TaxableValuation[Tif_NonTIF],$A$4))</f>
        <v>0</v>
      </c>
      <c r="N129" s="8">
        <f>SUMPRODUCT(SUMIFS(TaxableValuation[Taxable Reserved2],TaxableValuation[Dist],$C129:$E129,TaxableValuation[Tif_NonTIF],$A$4))</f>
        <v>0</v>
      </c>
      <c r="O129" s="8">
        <f>SUMPRODUCT(SUMIFS(TaxableValuation[Taxable Railroads],TaxableValuation[Dist],$C129:$E129,TaxableValuation[Tif_NonTIF],$A$4))</f>
        <v>35894349</v>
      </c>
      <c r="P129" s="8">
        <f>SUMPRODUCT(SUMIFS(TaxableValuation[Taxable Utilities],TaxableValuation[Dist],$C129:$E129,TaxableValuation[Tif_NonTIF],$A$4))</f>
        <v>13688003</v>
      </c>
      <c r="Q129" s="8">
        <f>SUMPRODUCT(SUMIFS(TaxableValuation[Taxable Other],TaxableValuation[Dist],$C129:$E129,TaxableValuation[Tif_NonTIF],$A$4))</f>
        <v>0</v>
      </c>
      <c r="R129" s="8">
        <f>SUMPRODUCT(SUMIFS(TaxableValuation[Taxable Gross],TaxableValuation[Dist],$C129:$E129,TaxableValuation[Tif_NonTIF],$A$4))</f>
        <v>598960235</v>
      </c>
      <c r="S129" s="8">
        <f>SUMPRODUCT(SUMIFS(TaxableValuation[Taxable Military Exempt],TaxableValuation[Dist],$C129:$E129,TaxableValuation[Tif_NonTIF],$A$4))</f>
        <v>659480</v>
      </c>
      <c r="T129" s="8">
        <f>SUMPRODUCT(SUMIFS(TaxableValuation[Taxable Net],TaxableValuation[Dist],$C129:$E129,TaxableValuation[Tif_NonTIF],$A$4))</f>
        <v>598300755</v>
      </c>
      <c r="U129" s="8">
        <f>SUMPRODUCT(SUMIFS(TaxableValuation[Taxable Gas &amp; Elec Utilities],TaxableValuation[Dist],$C129:$E129,TaxableValuation[Tif_NonTIF],$A$4))</f>
        <v>23971912</v>
      </c>
      <c r="V129" s="8">
        <f t="shared" si="1"/>
        <v>622272667</v>
      </c>
    </row>
    <row r="130" spans="1:22" x14ac:dyDescent="0.25">
      <c r="A130">
        <f>'Assessed Non-TIF_Combined'!A130</f>
        <v>2024</v>
      </c>
      <c r="B130" t="str">
        <f>'Assessed Non-TIF_Combined'!B130</f>
        <v>07</v>
      </c>
      <c r="C130" t="str">
        <f>'Assessed Non-TIF_Combined'!C130</f>
        <v>2709</v>
      </c>
      <c r="D130" t="str">
        <f>'Assessed Non-TIF_Combined'!D130</f>
        <v/>
      </c>
      <c r="E130" t="str">
        <f>'Assessed Non-TIF_Combined'!E130</f>
        <v/>
      </c>
      <c r="F130" t="str">
        <f>'Assessed Non-TIF_Combined'!F130</f>
        <v>2709</v>
      </c>
      <c r="G130" t="str">
        <f>'Assessed Non-TIF_Combined'!G130</f>
        <v>Grinnell-Newburg</v>
      </c>
      <c r="H130" s="8">
        <f>SUMPRODUCT(SUMIFS(TaxableValuation[Taxable Residential],TaxableValuation[Dist],$C130:$E130,TaxableValuation[Tif_NonTIF],$A$4))</f>
        <v>360085905</v>
      </c>
      <c r="I130" s="8">
        <f>SUMPRODUCT(SUMIFS(TaxableValuation[Taxable Ag Land],TaxableValuation[Dist],$C130:$E130,TaxableValuation[Tif_NonTIF],$A$4))</f>
        <v>169120468</v>
      </c>
      <c r="J130" s="8">
        <f>SUMPRODUCT(SUMIFS(TaxableValuation[Taxable Ag Building],TaxableValuation[Dist],$C130:$E130,TaxableValuation[Tif_NonTIF],$A$4))</f>
        <v>9874171</v>
      </c>
      <c r="K130" s="8">
        <f>SUMPRODUCT(SUMIFS(TaxableValuation[Taxable Commercial],TaxableValuation[Dist],$C130:$E130,TaxableValuation[Tif_NonTIF],$A$4))</f>
        <v>88048339</v>
      </c>
      <c r="L130" s="8">
        <f>SUMPRODUCT(SUMIFS(TaxableValuation[Taxable Industrial],TaxableValuation[Dist],$C130:$E130,TaxableValuation[Tif_NonTIF],$A$4))</f>
        <v>47866758</v>
      </c>
      <c r="M130" s="8">
        <f>SUMPRODUCT(SUMIFS(TaxableValuation[Taxable Reserved],TaxableValuation[Dist],$C130:$E130,TaxableValuation[Tif_NonTIF],$A$4))</f>
        <v>0</v>
      </c>
      <c r="N130" s="8">
        <f>SUMPRODUCT(SUMIFS(TaxableValuation[Taxable Reserved2],TaxableValuation[Dist],$C130:$E130,TaxableValuation[Tif_NonTIF],$A$4))</f>
        <v>0</v>
      </c>
      <c r="O130" s="8">
        <f>SUMPRODUCT(SUMIFS(TaxableValuation[Taxable Railroads],TaxableValuation[Dist],$C130:$E130,TaxableValuation[Tif_NonTIF],$A$4))</f>
        <v>23216338</v>
      </c>
      <c r="P130" s="8">
        <f>SUMPRODUCT(SUMIFS(TaxableValuation[Taxable Utilities],TaxableValuation[Dist],$C130:$E130,TaxableValuation[Tif_NonTIF],$A$4))</f>
        <v>2180460</v>
      </c>
      <c r="Q130" s="8">
        <f>SUMPRODUCT(SUMIFS(TaxableValuation[Taxable Other],TaxableValuation[Dist],$C130:$E130,TaxableValuation[Tif_NonTIF],$A$4))</f>
        <v>0</v>
      </c>
      <c r="R130" s="8">
        <f>SUMPRODUCT(SUMIFS(TaxableValuation[Taxable Gross],TaxableValuation[Dist],$C130:$E130,TaxableValuation[Tif_NonTIF],$A$4))</f>
        <v>700392439</v>
      </c>
      <c r="S130" s="8">
        <f>SUMPRODUCT(SUMIFS(TaxableValuation[Taxable Military Exempt],TaxableValuation[Dist],$C130:$E130,TaxableValuation[Tif_NonTIF],$A$4))</f>
        <v>881552</v>
      </c>
      <c r="T130" s="8">
        <f>SUMPRODUCT(SUMIFS(TaxableValuation[Taxable Net],TaxableValuation[Dist],$C130:$E130,TaxableValuation[Tif_NonTIF],$A$4))</f>
        <v>699510887</v>
      </c>
      <c r="U130" s="8">
        <f>SUMPRODUCT(SUMIFS(TaxableValuation[Taxable Gas &amp; Elec Utilities],TaxableValuation[Dist],$C130:$E130,TaxableValuation[Tif_NonTIF],$A$4))</f>
        <v>12023208</v>
      </c>
      <c r="V130" s="8">
        <f t="shared" si="1"/>
        <v>711534095</v>
      </c>
    </row>
    <row r="131" spans="1:22" x14ac:dyDescent="0.25">
      <c r="A131">
        <f>'Assessed Non-TIF_Combined'!A131</f>
        <v>2024</v>
      </c>
      <c r="B131" t="str">
        <f>'Assessed Non-TIF_Combined'!B131</f>
        <v>13</v>
      </c>
      <c r="C131" t="str">
        <f>'Assessed Non-TIF_Combined'!C131</f>
        <v>2718</v>
      </c>
      <c r="D131" t="str">
        <f>'Assessed Non-TIF_Combined'!D131</f>
        <v/>
      </c>
      <c r="E131" t="str">
        <f>'Assessed Non-TIF_Combined'!E131</f>
        <v/>
      </c>
      <c r="F131" t="str">
        <f>'Assessed Non-TIF_Combined'!F131</f>
        <v>2718</v>
      </c>
      <c r="G131" t="str">
        <f>'Assessed Non-TIF_Combined'!G131</f>
        <v>Griswold</v>
      </c>
      <c r="H131" s="8">
        <f>SUMPRODUCT(SUMIFS(TaxableValuation[Taxable Residential],TaxableValuation[Dist],$C131:$E131,TaxableValuation[Tif_NonTIF],$A$4))</f>
        <v>85981727</v>
      </c>
      <c r="I131" s="8">
        <f>SUMPRODUCT(SUMIFS(TaxableValuation[Taxable Ag Land],TaxableValuation[Dist],$C131:$E131,TaxableValuation[Tif_NonTIF],$A$4))</f>
        <v>186774288</v>
      </c>
      <c r="J131" s="8">
        <f>SUMPRODUCT(SUMIFS(TaxableValuation[Taxable Ag Building],TaxableValuation[Dist],$C131:$E131,TaxableValuation[Tif_NonTIF],$A$4))</f>
        <v>6408901</v>
      </c>
      <c r="K131" s="8">
        <f>SUMPRODUCT(SUMIFS(TaxableValuation[Taxable Commercial],TaxableValuation[Dist],$C131:$E131,TaxableValuation[Tif_NonTIF],$A$4))</f>
        <v>14370525</v>
      </c>
      <c r="L131" s="8">
        <f>SUMPRODUCT(SUMIFS(TaxableValuation[Taxable Industrial],TaxableValuation[Dist],$C131:$E131,TaxableValuation[Tif_NonTIF],$A$4))</f>
        <v>467328</v>
      </c>
      <c r="M131" s="8">
        <f>SUMPRODUCT(SUMIFS(TaxableValuation[Taxable Reserved],TaxableValuation[Dist],$C131:$E131,TaxableValuation[Tif_NonTIF],$A$4))</f>
        <v>0</v>
      </c>
      <c r="N131" s="8">
        <f>SUMPRODUCT(SUMIFS(TaxableValuation[Taxable Reserved2],TaxableValuation[Dist],$C131:$E131,TaxableValuation[Tif_NonTIF],$A$4))</f>
        <v>0</v>
      </c>
      <c r="O131" s="8">
        <f>SUMPRODUCT(SUMIFS(TaxableValuation[Taxable Railroads],TaxableValuation[Dist],$C131:$E131,TaxableValuation[Tif_NonTIF],$A$4))</f>
        <v>203848</v>
      </c>
      <c r="P131" s="8">
        <f>SUMPRODUCT(SUMIFS(TaxableValuation[Taxable Utilities],TaxableValuation[Dist],$C131:$E131,TaxableValuation[Tif_NonTIF],$A$4))</f>
        <v>5580143</v>
      </c>
      <c r="Q131" s="8">
        <f>SUMPRODUCT(SUMIFS(TaxableValuation[Taxable Other],TaxableValuation[Dist],$C131:$E131,TaxableValuation[Tif_NonTIF],$A$4))</f>
        <v>0</v>
      </c>
      <c r="R131" s="8">
        <f>SUMPRODUCT(SUMIFS(TaxableValuation[Taxable Gross],TaxableValuation[Dist],$C131:$E131,TaxableValuation[Tif_NonTIF],$A$4))</f>
        <v>299786760</v>
      </c>
      <c r="S131" s="8">
        <f>SUMPRODUCT(SUMIFS(TaxableValuation[Taxable Military Exempt],TaxableValuation[Dist],$C131:$E131,TaxableValuation[Tif_NonTIF],$A$4))</f>
        <v>319304</v>
      </c>
      <c r="T131" s="8">
        <f>SUMPRODUCT(SUMIFS(TaxableValuation[Taxable Net],TaxableValuation[Dist],$C131:$E131,TaxableValuation[Tif_NonTIF],$A$4))</f>
        <v>299467456</v>
      </c>
      <c r="U131" s="8">
        <f>SUMPRODUCT(SUMIFS(TaxableValuation[Taxable Gas &amp; Elec Utilities],TaxableValuation[Dist],$C131:$E131,TaxableValuation[Tif_NonTIF],$A$4))</f>
        <v>8315418</v>
      </c>
      <c r="V131" s="8">
        <f t="shared" si="1"/>
        <v>307782874</v>
      </c>
    </row>
    <row r="132" spans="1:22" x14ac:dyDescent="0.25">
      <c r="A132">
        <f>'Assessed Non-TIF_Combined'!A132</f>
        <v>2024</v>
      </c>
      <c r="B132" t="str">
        <f>'Assessed Non-TIF_Combined'!B132</f>
        <v>07</v>
      </c>
      <c r="C132" t="str">
        <f>'Assessed Non-TIF_Combined'!C132</f>
        <v>2727</v>
      </c>
      <c r="D132" t="str">
        <f>'Assessed Non-TIF_Combined'!D132</f>
        <v/>
      </c>
      <c r="E132" t="str">
        <f>'Assessed Non-TIF_Combined'!E132</f>
        <v/>
      </c>
      <c r="F132" t="str">
        <f>'Assessed Non-TIF_Combined'!F132</f>
        <v>2727</v>
      </c>
      <c r="G132" t="str">
        <f>'Assessed Non-TIF_Combined'!G132</f>
        <v>Grundy Center</v>
      </c>
      <c r="H132" s="8">
        <f>SUMPRODUCT(SUMIFS(TaxableValuation[Taxable Residential],TaxableValuation[Dist],$C132:$E132,TaxableValuation[Tif_NonTIF],$A$4))</f>
        <v>121499335</v>
      </c>
      <c r="I132" s="8">
        <f>SUMPRODUCT(SUMIFS(TaxableValuation[Taxable Ag Land],TaxableValuation[Dist],$C132:$E132,TaxableValuation[Tif_NonTIF],$A$4))</f>
        <v>110573409</v>
      </c>
      <c r="J132" s="8">
        <f>SUMPRODUCT(SUMIFS(TaxableValuation[Taxable Ag Building],TaxableValuation[Dist],$C132:$E132,TaxableValuation[Tif_NonTIF],$A$4))</f>
        <v>7158988</v>
      </c>
      <c r="K132" s="8">
        <f>SUMPRODUCT(SUMIFS(TaxableValuation[Taxable Commercial],TaxableValuation[Dist],$C132:$E132,TaxableValuation[Tif_NonTIF],$A$4))</f>
        <v>27333081</v>
      </c>
      <c r="L132" s="8">
        <f>SUMPRODUCT(SUMIFS(TaxableValuation[Taxable Industrial],TaxableValuation[Dist],$C132:$E132,TaxableValuation[Tif_NonTIF],$A$4))</f>
        <v>9730752</v>
      </c>
      <c r="M132" s="8">
        <f>SUMPRODUCT(SUMIFS(TaxableValuation[Taxable Reserved],TaxableValuation[Dist],$C132:$E132,TaxableValuation[Tif_NonTIF],$A$4))</f>
        <v>0</v>
      </c>
      <c r="N132" s="8">
        <f>SUMPRODUCT(SUMIFS(TaxableValuation[Taxable Reserved2],TaxableValuation[Dist],$C132:$E132,TaxableValuation[Tif_NonTIF],$A$4))</f>
        <v>0</v>
      </c>
      <c r="O132" s="8">
        <f>SUMPRODUCT(SUMIFS(TaxableValuation[Taxable Railroads],TaxableValuation[Dist],$C132:$E132,TaxableValuation[Tif_NonTIF],$A$4))</f>
        <v>0</v>
      </c>
      <c r="P132" s="8">
        <f>SUMPRODUCT(SUMIFS(TaxableValuation[Taxable Utilities],TaxableValuation[Dist],$C132:$E132,TaxableValuation[Tif_NonTIF],$A$4))</f>
        <v>6334424</v>
      </c>
      <c r="Q132" s="8">
        <f>SUMPRODUCT(SUMIFS(TaxableValuation[Taxable Other],TaxableValuation[Dist],$C132:$E132,TaxableValuation[Tif_NonTIF],$A$4))</f>
        <v>0</v>
      </c>
      <c r="R132" s="8">
        <f>SUMPRODUCT(SUMIFS(TaxableValuation[Taxable Gross],TaxableValuation[Dist],$C132:$E132,TaxableValuation[Tif_NonTIF],$A$4))</f>
        <v>282629989</v>
      </c>
      <c r="S132" s="8">
        <f>SUMPRODUCT(SUMIFS(TaxableValuation[Taxable Military Exempt],TaxableValuation[Dist],$C132:$E132,TaxableValuation[Tif_NonTIF],$A$4))</f>
        <v>325952</v>
      </c>
      <c r="T132" s="8">
        <f>SUMPRODUCT(SUMIFS(TaxableValuation[Taxable Net],TaxableValuation[Dist],$C132:$E132,TaxableValuation[Tif_NonTIF],$A$4))</f>
        <v>282304037</v>
      </c>
      <c r="U132" s="8">
        <f>SUMPRODUCT(SUMIFS(TaxableValuation[Taxable Gas &amp; Elec Utilities],TaxableValuation[Dist],$C132:$E132,TaxableValuation[Tif_NonTIF],$A$4))</f>
        <v>2415124</v>
      </c>
      <c r="V132" s="8">
        <f t="shared" si="1"/>
        <v>284719161</v>
      </c>
    </row>
    <row r="133" spans="1:22" x14ac:dyDescent="0.25">
      <c r="A133">
        <f>'Assessed Non-TIF_Combined'!A133</f>
        <v>2024</v>
      </c>
      <c r="B133" t="str">
        <f>'Assessed Non-TIF_Combined'!B133</f>
        <v>11</v>
      </c>
      <c r="C133" t="str">
        <f>'Assessed Non-TIF_Combined'!C133</f>
        <v>2754</v>
      </c>
      <c r="D133" t="str">
        <f>'Assessed Non-TIF_Combined'!D133</f>
        <v/>
      </c>
      <c r="E133" t="str">
        <f>'Assessed Non-TIF_Combined'!E133</f>
        <v/>
      </c>
      <c r="F133" t="str">
        <f>'Assessed Non-TIF_Combined'!F133</f>
        <v>2754</v>
      </c>
      <c r="G133" t="str">
        <f>'Assessed Non-TIF_Combined'!G133</f>
        <v>Guthrie Center</v>
      </c>
      <c r="H133" s="8">
        <f>SUMPRODUCT(SUMIFS(TaxableValuation[Taxable Residential],TaxableValuation[Dist],$C133:$E133,TaxableValuation[Tif_NonTIF],$A$4))</f>
        <v>66534280</v>
      </c>
      <c r="I133" s="8">
        <f>SUMPRODUCT(SUMIFS(TaxableValuation[Taxable Ag Land],TaxableValuation[Dist],$C133:$E133,TaxableValuation[Tif_NonTIF],$A$4))</f>
        <v>93222900</v>
      </c>
      <c r="J133" s="8">
        <f>SUMPRODUCT(SUMIFS(TaxableValuation[Taxable Ag Building],TaxableValuation[Dist],$C133:$E133,TaxableValuation[Tif_NonTIF],$A$4))</f>
        <v>4780852</v>
      </c>
      <c r="K133" s="8">
        <f>SUMPRODUCT(SUMIFS(TaxableValuation[Taxable Commercial],TaxableValuation[Dist],$C133:$E133,TaxableValuation[Tif_NonTIF],$A$4))</f>
        <v>12457309</v>
      </c>
      <c r="L133" s="8">
        <f>SUMPRODUCT(SUMIFS(TaxableValuation[Taxable Industrial],TaxableValuation[Dist],$C133:$E133,TaxableValuation[Tif_NonTIF],$A$4))</f>
        <v>121623</v>
      </c>
      <c r="M133" s="8">
        <f>SUMPRODUCT(SUMIFS(TaxableValuation[Taxable Reserved],TaxableValuation[Dist],$C133:$E133,TaxableValuation[Tif_NonTIF],$A$4))</f>
        <v>0</v>
      </c>
      <c r="N133" s="8">
        <f>SUMPRODUCT(SUMIFS(TaxableValuation[Taxable Reserved2],TaxableValuation[Dist],$C133:$E133,TaxableValuation[Tif_NonTIF],$A$4))</f>
        <v>0</v>
      </c>
      <c r="O133" s="8">
        <f>SUMPRODUCT(SUMIFS(TaxableValuation[Taxable Railroads],TaxableValuation[Dist],$C133:$E133,TaxableValuation[Tif_NonTIF],$A$4))</f>
        <v>0</v>
      </c>
      <c r="P133" s="8">
        <f>SUMPRODUCT(SUMIFS(TaxableValuation[Taxable Utilities],TaxableValuation[Dist],$C133:$E133,TaxableValuation[Tif_NonTIF],$A$4))</f>
        <v>29061365</v>
      </c>
      <c r="Q133" s="8">
        <f>SUMPRODUCT(SUMIFS(TaxableValuation[Taxable Other],TaxableValuation[Dist],$C133:$E133,TaxableValuation[Tif_NonTIF],$A$4))</f>
        <v>0</v>
      </c>
      <c r="R133" s="8">
        <f>SUMPRODUCT(SUMIFS(TaxableValuation[Taxable Gross],TaxableValuation[Dist],$C133:$E133,TaxableValuation[Tif_NonTIF],$A$4))</f>
        <v>206178329</v>
      </c>
      <c r="S133" s="8">
        <f>SUMPRODUCT(SUMIFS(TaxableValuation[Taxable Military Exempt],TaxableValuation[Dist],$C133:$E133,TaxableValuation[Tif_NonTIF],$A$4))</f>
        <v>198164</v>
      </c>
      <c r="T133" s="8">
        <f>SUMPRODUCT(SUMIFS(TaxableValuation[Taxable Net],TaxableValuation[Dist],$C133:$E133,TaxableValuation[Tif_NonTIF],$A$4))</f>
        <v>205980165</v>
      </c>
      <c r="U133" s="8">
        <f>SUMPRODUCT(SUMIFS(TaxableValuation[Taxable Gas &amp; Elec Utilities],TaxableValuation[Dist],$C133:$E133,TaxableValuation[Tif_NonTIF],$A$4))</f>
        <v>8051772</v>
      </c>
      <c r="V133" s="8">
        <f t="shared" si="1"/>
        <v>214031937</v>
      </c>
    </row>
    <row r="134" spans="1:22" x14ac:dyDescent="0.25">
      <c r="A134">
        <f>'Assessed Non-TIF_Combined'!A134</f>
        <v>2024</v>
      </c>
      <c r="B134" t="str">
        <f>'Assessed Non-TIF_Combined'!B134</f>
        <v>13</v>
      </c>
      <c r="C134" t="str">
        <f>'Assessed Non-TIF_Combined'!C134</f>
        <v>2772</v>
      </c>
      <c r="D134" t="str">
        <f>'Assessed Non-TIF_Combined'!D134</f>
        <v/>
      </c>
      <c r="E134" t="str">
        <f>'Assessed Non-TIF_Combined'!E134</f>
        <v/>
      </c>
      <c r="F134" t="str">
        <f>'Assessed Non-TIF_Combined'!F134</f>
        <v>2772</v>
      </c>
      <c r="G134" t="str">
        <f>'Assessed Non-TIF_Combined'!G134</f>
        <v>Hamburg</v>
      </c>
      <c r="H134" s="8">
        <f>SUMPRODUCT(SUMIFS(TaxableValuation[Taxable Residential],TaxableValuation[Dist],$C134:$E134,TaxableValuation[Tif_NonTIF],$A$4))</f>
        <v>36433143</v>
      </c>
      <c r="I134" s="8">
        <f>SUMPRODUCT(SUMIFS(TaxableValuation[Taxable Ag Land],TaxableValuation[Dist],$C134:$E134,TaxableValuation[Tif_NonTIF],$A$4))</f>
        <v>69450943</v>
      </c>
      <c r="J134" s="8">
        <f>SUMPRODUCT(SUMIFS(TaxableValuation[Taxable Ag Building],TaxableValuation[Dist],$C134:$E134,TaxableValuation[Tif_NonTIF],$A$4))</f>
        <v>1927704</v>
      </c>
      <c r="K134" s="8">
        <f>SUMPRODUCT(SUMIFS(TaxableValuation[Taxable Commercial],TaxableValuation[Dist],$C134:$E134,TaxableValuation[Tif_NonTIF],$A$4))</f>
        <v>16184922</v>
      </c>
      <c r="L134" s="8">
        <f>SUMPRODUCT(SUMIFS(TaxableValuation[Taxable Industrial],TaxableValuation[Dist],$C134:$E134,TaxableValuation[Tif_NonTIF],$A$4))</f>
        <v>7803022</v>
      </c>
      <c r="M134" s="8">
        <f>SUMPRODUCT(SUMIFS(TaxableValuation[Taxable Reserved],TaxableValuation[Dist],$C134:$E134,TaxableValuation[Tif_NonTIF],$A$4))</f>
        <v>0</v>
      </c>
      <c r="N134" s="8">
        <f>SUMPRODUCT(SUMIFS(TaxableValuation[Taxable Reserved2],TaxableValuation[Dist],$C134:$E134,TaxableValuation[Tif_NonTIF],$A$4))</f>
        <v>0</v>
      </c>
      <c r="O134" s="8">
        <f>SUMPRODUCT(SUMIFS(TaxableValuation[Taxable Railroads],TaxableValuation[Dist],$C134:$E134,TaxableValuation[Tif_NonTIF],$A$4))</f>
        <v>9915657</v>
      </c>
      <c r="P134" s="8">
        <f>SUMPRODUCT(SUMIFS(TaxableValuation[Taxable Utilities],TaxableValuation[Dist],$C134:$E134,TaxableValuation[Tif_NonTIF],$A$4))</f>
        <v>2207934</v>
      </c>
      <c r="Q134" s="8">
        <f>SUMPRODUCT(SUMIFS(TaxableValuation[Taxable Other],TaxableValuation[Dist],$C134:$E134,TaxableValuation[Tif_NonTIF],$A$4))</f>
        <v>710</v>
      </c>
      <c r="R134" s="8">
        <f>SUMPRODUCT(SUMIFS(TaxableValuation[Taxable Gross],TaxableValuation[Dist],$C134:$E134,TaxableValuation[Tif_NonTIF],$A$4))</f>
        <v>143924035</v>
      </c>
      <c r="S134" s="8">
        <f>SUMPRODUCT(SUMIFS(TaxableValuation[Taxable Military Exempt],TaxableValuation[Dist],$C134:$E134,TaxableValuation[Tif_NonTIF],$A$4))</f>
        <v>127788</v>
      </c>
      <c r="T134" s="8">
        <f>SUMPRODUCT(SUMIFS(TaxableValuation[Taxable Net],TaxableValuation[Dist],$C134:$E134,TaxableValuation[Tif_NonTIF],$A$4))</f>
        <v>143796247</v>
      </c>
      <c r="U134" s="8">
        <f>SUMPRODUCT(SUMIFS(TaxableValuation[Taxable Gas &amp; Elec Utilities],TaxableValuation[Dist],$C134:$E134,TaxableValuation[Tif_NonTIF],$A$4))</f>
        <v>2163764</v>
      </c>
      <c r="V134" s="8">
        <f t="shared" si="1"/>
        <v>145960011</v>
      </c>
    </row>
    <row r="135" spans="1:22" x14ac:dyDescent="0.25">
      <c r="A135">
        <f>'Assessed Non-TIF_Combined'!A135</f>
        <v>2024</v>
      </c>
      <c r="B135" t="str">
        <f>'Assessed Non-TIF_Combined'!B135</f>
        <v>07</v>
      </c>
      <c r="C135" t="str">
        <f>'Assessed Non-TIF_Combined'!C135</f>
        <v>2781</v>
      </c>
      <c r="D135" t="str">
        <f>'Assessed Non-TIF_Combined'!D135</f>
        <v/>
      </c>
      <c r="E135" t="str">
        <f>'Assessed Non-TIF_Combined'!E135</f>
        <v/>
      </c>
      <c r="F135" t="str">
        <f>'Assessed Non-TIF_Combined'!F135</f>
        <v>2781</v>
      </c>
      <c r="G135" t="str">
        <f>'Assessed Non-TIF_Combined'!G135</f>
        <v>Hampton-Dumont</v>
      </c>
      <c r="H135" s="8">
        <f>SUMPRODUCT(SUMIFS(TaxableValuation[Taxable Residential],TaxableValuation[Dist],$C135:$E135,TaxableValuation[Tif_NonTIF],$A$4))</f>
        <v>150823899</v>
      </c>
      <c r="I135" s="8">
        <f>SUMPRODUCT(SUMIFS(TaxableValuation[Taxable Ag Land],TaxableValuation[Dist],$C135:$E135,TaxableValuation[Tif_NonTIF],$A$4))</f>
        <v>164643868</v>
      </c>
      <c r="J135" s="8">
        <f>SUMPRODUCT(SUMIFS(TaxableValuation[Taxable Ag Building],TaxableValuation[Dist],$C135:$E135,TaxableValuation[Tif_NonTIF],$A$4))</f>
        <v>12514180</v>
      </c>
      <c r="K135" s="8">
        <f>SUMPRODUCT(SUMIFS(TaxableValuation[Taxable Commercial],TaxableValuation[Dist],$C135:$E135,TaxableValuation[Tif_NonTIF],$A$4))</f>
        <v>25948133</v>
      </c>
      <c r="L135" s="8">
        <f>SUMPRODUCT(SUMIFS(TaxableValuation[Taxable Industrial],TaxableValuation[Dist],$C135:$E135,TaxableValuation[Tif_NonTIF],$A$4))</f>
        <v>65046583</v>
      </c>
      <c r="M135" s="8">
        <f>SUMPRODUCT(SUMIFS(TaxableValuation[Taxable Reserved],TaxableValuation[Dist],$C135:$E135,TaxableValuation[Tif_NonTIF],$A$4))</f>
        <v>0</v>
      </c>
      <c r="N135" s="8">
        <f>SUMPRODUCT(SUMIFS(TaxableValuation[Taxable Reserved2],TaxableValuation[Dist],$C135:$E135,TaxableValuation[Tif_NonTIF],$A$4))</f>
        <v>0</v>
      </c>
      <c r="O135" s="8">
        <f>SUMPRODUCT(SUMIFS(TaxableValuation[Taxable Railroads],TaxableValuation[Dist],$C135:$E135,TaxableValuation[Tif_NonTIF],$A$4))</f>
        <v>15442117</v>
      </c>
      <c r="P135" s="8">
        <f>SUMPRODUCT(SUMIFS(TaxableValuation[Taxable Utilities],TaxableValuation[Dist],$C135:$E135,TaxableValuation[Tif_NonTIF],$A$4))</f>
        <v>7155232</v>
      </c>
      <c r="Q135" s="8">
        <f>SUMPRODUCT(SUMIFS(TaxableValuation[Taxable Other],TaxableValuation[Dist],$C135:$E135,TaxableValuation[Tif_NonTIF],$A$4))</f>
        <v>0</v>
      </c>
      <c r="R135" s="8">
        <f>SUMPRODUCT(SUMIFS(TaxableValuation[Taxable Gross],TaxableValuation[Dist],$C135:$E135,TaxableValuation[Tif_NonTIF],$A$4))</f>
        <v>441574012</v>
      </c>
      <c r="S135" s="8">
        <f>SUMPRODUCT(SUMIFS(TaxableValuation[Taxable Military Exempt],TaxableValuation[Dist],$C135:$E135,TaxableValuation[Tif_NonTIF],$A$4))</f>
        <v>535228</v>
      </c>
      <c r="T135" s="8">
        <f>SUMPRODUCT(SUMIFS(TaxableValuation[Taxable Net],TaxableValuation[Dist],$C135:$E135,TaxableValuation[Tif_NonTIF],$A$4))</f>
        <v>441038784</v>
      </c>
      <c r="U135" s="8">
        <f>SUMPRODUCT(SUMIFS(TaxableValuation[Taxable Gas &amp; Elec Utilities],TaxableValuation[Dist],$C135:$E135,TaxableValuation[Tif_NonTIF],$A$4))</f>
        <v>13072545</v>
      </c>
      <c r="V135" s="8">
        <f t="shared" si="1"/>
        <v>454111329</v>
      </c>
    </row>
    <row r="136" spans="1:22" x14ac:dyDescent="0.25">
      <c r="A136">
        <f>'Assessed Non-TIF_Combined'!A136</f>
        <v>2024</v>
      </c>
      <c r="B136" t="str">
        <f>'Assessed Non-TIF_Combined'!B136</f>
        <v>13</v>
      </c>
      <c r="C136" t="str">
        <f>'Assessed Non-TIF_Combined'!C136</f>
        <v>2826</v>
      </c>
      <c r="D136" t="str">
        <f>'Assessed Non-TIF_Combined'!D136</f>
        <v/>
      </c>
      <c r="E136" t="str">
        <f>'Assessed Non-TIF_Combined'!E136</f>
        <v/>
      </c>
      <c r="F136" t="str">
        <f>'Assessed Non-TIF_Combined'!F136</f>
        <v>2826</v>
      </c>
      <c r="G136" t="str">
        <f>'Assessed Non-TIF_Combined'!G136</f>
        <v>Harlan</v>
      </c>
      <c r="H136" s="8">
        <f>SUMPRODUCT(SUMIFS(TaxableValuation[Taxable Residential],TaxableValuation[Dist],$C136:$E136,TaxableValuation[Tif_NonTIF],$A$4))</f>
        <v>263395979</v>
      </c>
      <c r="I136" s="8">
        <f>SUMPRODUCT(SUMIFS(TaxableValuation[Taxable Ag Land],TaxableValuation[Dist],$C136:$E136,TaxableValuation[Tif_NonTIF],$A$4))</f>
        <v>225294559</v>
      </c>
      <c r="J136" s="8">
        <f>SUMPRODUCT(SUMIFS(TaxableValuation[Taxable Ag Building],TaxableValuation[Dist],$C136:$E136,TaxableValuation[Tif_NonTIF],$A$4))</f>
        <v>11824825</v>
      </c>
      <c r="K136" s="8">
        <f>SUMPRODUCT(SUMIFS(TaxableValuation[Taxable Commercial],TaxableValuation[Dist],$C136:$E136,TaxableValuation[Tif_NonTIF],$A$4))</f>
        <v>49666354</v>
      </c>
      <c r="L136" s="8">
        <f>SUMPRODUCT(SUMIFS(TaxableValuation[Taxable Industrial],TaxableValuation[Dist],$C136:$E136,TaxableValuation[Tif_NonTIF],$A$4))</f>
        <v>15312072</v>
      </c>
      <c r="M136" s="8">
        <f>SUMPRODUCT(SUMIFS(TaxableValuation[Taxable Reserved],TaxableValuation[Dist],$C136:$E136,TaxableValuation[Tif_NonTIF],$A$4))</f>
        <v>0</v>
      </c>
      <c r="N136" s="8">
        <f>SUMPRODUCT(SUMIFS(TaxableValuation[Taxable Reserved2],TaxableValuation[Dist],$C136:$E136,TaxableValuation[Tif_NonTIF],$A$4))</f>
        <v>0</v>
      </c>
      <c r="O136" s="8">
        <f>SUMPRODUCT(SUMIFS(TaxableValuation[Taxable Railroads],TaxableValuation[Dist],$C136:$E136,TaxableValuation[Tif_NonTIF],$A$4))</f>
        <v>21160141</v>
      </c>
      <c r="P136" s="8">
        <f>SUMPRODUCT(SUMIFS(TaxableValuation[Taxable Utilities],TaxableValuation[Dist],$C136:$E136,TaxableValuation[Tif_NonTIF],$A$4))</f>
        <v>1322527</v>
      </c>
      <c r="Q136" s="8">
        <f>SUMPRODUCT(SUMIFS(TaxableValuation[Taxable Other],TaxableValuation[Dist],$C136:$E136,TaxableValuation[Tif_NonTIF],$A$4))</f>
        <v>0</v>
      </c>
      <c r="R136" s="8">
        <f>SUMPRODUCT(SUMIFS(TaxableValuation[Taxable Gross],TaxableValuation[Dist],$C136:$E136,TaxableValuation[Tif_NonTIF],$A$4))</f>
        <v>587976457</v>
      </c>
      <c r="S136" s="8">
        <f>SUMPRODUCT(SUMIFS(TaxableValuation[Taxable Military Exempt],TaxableValuation[Dist],$C136:$E136,TaxableValuation[Tif_NonTIF],$A$4))</f>
        <v>787100</v>
      </c>
      <c r="T136" s="8">
        <f>SUMPRODUCT(SUMIFS(TaxableValuation[Taxable Net],TaxableValuation[Dist],$C136:$E136,TaxableValuation[Tif_NonTIF],$A$4))</f>
        <v>587189357</v>
      </c>
      <c r="U136" s="8">
        <f>SUMPRODUCT(SUMIFS(TaxableValuation[Taxable Gas &amp; Elec Utilities],TaxableValuation[Dist],$C136:$E136,TaxableValuation[Tif_NonTIF],$A$4))</f>
        <v>7486658</v>
      </c>
      <c r="V136" s="8">
        <f t="shared" ref="V136:V199" si="2">SUM(T136:U136)</f>
        <v>594676015</v>
      </c>
    </row>
    <row r="137" spans="1:22" x14ac:dyDescent="0.25">
      <c r="A137">
        <f>'Assessed Non-TIF_Combined'!A137</f>
        <v>2024</v>
      </c>
      <c r="B137" t="str">
        <f>'Assessed Non-TIF_Combined'!B137</f>
        <v>05</v>
      </c>
      <c r="C137" t="str">
        <f>'Assessed Non-TIF_Combined'!C137</f>
        <v>2846</v>
      </c>
      <c r="D137" t="str">
        <f>'Assessed Non-TIF_Combined'!D137</f>
        <v/>
      </c>
      <c r="E137" t="str">
        <f>'Assessed Non-TIF_Combined'!E137</f>
        <v/>
      </c>
      <c r="F137" t="str">
        <f>'Assessed Non-TIF_Combined'!F137</f>
        <v>2846</v>
      </c>
      <c r="G137" t="str">
        <f>'Assessed Non-TIF_Combined'!G137</f>
        <v>Harris-Lake Park</v>
      </c>
      <c r="H137" s="8">
        <f>SUMPRODUCT(SUMIFS(TaxableValuation[Taxable Residential],TaxableValuation[Dist],$C137:$E137,TaxableValuation[Tif_NonTIF],$A$4))</f>
        <v>83337783</v>
      </c>
      <c r="I137" s="8">
        <f>SUMPRODUCT(SUMIFS(TaxableValuation[Taxable Ag Land],TaxableValuation[Dist],$C137:$E137,TaxableValuation[Tif_NonTIF],$A$4))</f>
        <v>101521564</v>
      </c>
      <c r="J137" s="8">
        <f>SUMPRODUCT(SUMIFS(TaxableValuation[Taxable Ag Building],TaxableValuation[Dist],$C137:$E137,TaxableValuation[Tif_NonTIF],$A$4))</f>
        <v>14378253</v>
      </c>
      <c r="K137" s="8">
        <f>SUMPRODUCT(SUMIFS(TaxableValuation[Taxable Commercial],TaxableValuation[Dist],$C137:$E137,TaxableValuation[Tif_NonTIF],$A$4))</f>
        <v>16802636</v>
      </c>
      <c r="L137" s="8">
        <f>SUMPRODUCT(SUMIFS(TaxableValuation[Taxable Industrial],TaxableValuation[Dist],$C137:$E137,TaxableValuation[Tif_NonTIF],$A$4))</f>
        <v>64550783</v>
      </c>
      <c r="M137" s="8">
        <f>SUMPRODUCT(SUMIFS(TaxableValuation[Taxable Reserved],TaxableValuation[Dist],$C137:$E137,TaxableValuation[Tif_NonTIF],$A$4))</f>
        <v>0</v>
      </c>
      <c r="N137" s="8">
        <f>SUMPRODUCT(SUMIFS(TaxableValuation[Taxable Reserved2],TaxableValuation[Dist],$C137:$E137,TaxableValuation[Tif_NonTIF],$A$4))</f>
        <v>0</v>
      </c>
      <c r="O137" s="8">
        <f>SUMPRODUCT(SUMIFS(TaxableValuation[Taxable Railroads],TaxableValuation[Dist],$C137:$E137,TaxableValuation[Tif_NonTIF],$A$4))</f>
        <v>0</v>
      </c>
      <c r="P137" s="8">
        <f>SUMPRODUCT(SUMIFS(TaxableValuation[Taxable Utilities],TaxableValuation[Dist],$C137:$E137,TaxableValuation[Tif_NonTIF],$A$4))</f>
        <v>3686305</v>
      </c>
      <c r="Q137" s="8">
        <f>SUMPRODUCT(SUMIFS(TaxableValuation[Taxable Other],TaxableValuation[Dist],$C137:$E137,TaxableValuation[Tif_NonTIF],$A$4))</f>
        <v>0</v>
      </c>
      <c r="R137" s="8">
        <f>SUMPRODUCT(SUMIFS(TaxableValuation[Taxable Gross],TaxableValuation[Dist],$C137:$E137,TaxableValuation[Tif_NonTIF],$A$4))</f>
        <v>284277324</v>
      </c>
      <c r="S137" s="8">
        <f>SUMPRODUCT(SUMIFS(TaxableValuation[Taxable Military Exempt],TaxableValuation[Dist],$C137:$E137,TaxableValuation[Tif_NonTIF],$A$4))</f>
        <v>177792</v>
      </c>
      <c r="T137" s="8">
        <f>SUMPRODUCT(SUMIFS(TaxableValuation[Taxable Net],TaxableValuation[Dist],$C137:$E137,TaxableValuation[Tif_NonTIF],$A$4))</f>
        <v>284099532</v>
      </c>
      <c r="U137" s="8">
        <f>SUMPRODUCT(SUMIFS(TaxableValuation[Taxable Gas &amp; Elec Utilities],TaxableValuation[Dist],$C137:$E137,TaxableValuation[Tif_NonTIF],$A$4))</f>
        <v>1695312</v>
      </c>
      <c r="V137" s="8">
        <f t="shared" si="2"/>
        <v>285794844</v>
      </c>
    </row>
    <row r="138" spans="1:22" x14ac:dyDescent="0.25">
      <c r="A138">
        <f>'Assessed Non-TIF_Combined'!A138</f>
        <v>2024</v>
      </c>
      <c r="B138" t="str">
        <f>'Assessed Non-TIF_Combined'!B138</f>
        <v>12</v>
      </c>
      <c r="C138" t="str">
        <f>'Assessed Non-TIF_Combined'!C138</f>
        <v>2862</v>
      </c>
      <c r="D138" t="str">
        <f>'Assessed Non-TIF_Combined'!D138</f>
        <v/>
      </c>
      <c r="E138" t="str">
        <f>'Assessed Non-TIF_Combined'!E138</f>
        <v/>
      </c>
      <c r="F138" t="str">
        <f>'Assessed Non-TIF_Combined'!F138</f>
        <v>2862</v>
      </c>
      <c r="G138" t="str">
        <f>'Assessed Non-TIF_Combined'!G138</f>
        <v>Hartley-Melvin-Sanborn</v>
      </c>
      <c r="H138" s="8">
        <f>SUMPRODUCT(SUMIFS(TaxableValuation[Taxable Residential],TaxableValuation[Dist],$C138:$E138,TaxableValuation[Tif_NonTIF],$A$4))</f>
        <v>98004267</v>
      </c>
      <c r="I138" s="8">
        <f>SUMPRODUCT(SUMIFS(TaxableValuation[Taxable Ag Land],TaxableValuation[Dist],$C138:$E138,TaxableValuation[Tif_NonTIF],$A$4))</f>
        <v>216881927</v>
      </c>
      <c r="J138" s="8">
        <f>SUMPRODUCT(SUMIFS(TaxableValuation[Taxable Ag Building],TaxableValuation[Dist],$C138:$E138,TaxableValuation[Tif_NonTIF],$A$4))</f>
        <v>13514003</v>
      </c>
      <c r="K138" s="8">
        <f>SUMPRODUCT(SUMIFS(TaxableValuation[Taxable Commercial],TaxableValuation[Dist],$C138:$E138,TaxableValuation[Tif_NonTIF],$A$4))</f>
        <v>35730428</v>
      </c>
      <c r="L138" s="8">
        <f>SUMPRODUCT(SUMIFS(TaxableValuation[Taxable Industrial],TaxableValuation[Dist],$C138:$E138,TaxableValuation[Tif_NonTIF],$A$4))</f>
        <v>118233912</v>
      </c>
      <c r="M138" s="8">
        <f>SUMPRODUCT(SUMIFS(TaxableValuation[Taxable Reserved],TaxableValuation[Dist],$C138:$E138,TaxableValuation[Tif_NonTIF],$A$4))</f>
        <v>0</v>
      </c>
      <c r="N138" s="8">
        <f>SUMPRODUCT(SUMIFS(TaxableValuation[Taxable Reserved2],TaxableValuation[Dist],$C138:$E138,TaxableValuation[Tif_NonTIF],$A$4))</f>
        <v>0</v>
      </c>
      <c r="O138" s="8">
        <f>SUMPRODUCT(SUMIFS(TaxableValuation[Taxable Railroads],TaxableValuation[Dist],$C138:$E138,TaxableValuation[Tif_NonTIF],$A$4))</f>
        <v>4493234</v>
      </c>
      <c r="P138" s="8">
        <f>SUMPRODUCT(SUMIFS(TaxableValuation[Taxable Utilities],TaxableValuation[Dist],$C138:$E138,TaxableValuation[Tif_NonTIF],$A$4))</f>
        <v>6368461</v>
      </c>
      <c r="Q138" s="8">
        <f>SUMPRODUCT(SUMIFS(TaxableValuation[Taxable Other],TaxableValuation[Dist],$C138:$E138,TaxableValuation[Tif_NonTIF],$A$4))</f>
        <v>0</v>
      </c>
      <c r="R138" s="8">
        <f>SUMPRODUCT(SUMIFS(TaxableValuation[Taxable Gross],TaxableValuation[Dist],$C138:$E138,TaxableValuation[Tif_NonTIF],$A$4))</f>
        <v>493226232</v>
      </c>
      <c r="S138" s="8">
        <f>SUMPRODUCT(SUMIFS(TaxableValuation[Taxable Military Exempt],TaxableValuation[Dist],$C138:$E138,TaxableValuation[Tif_NonTIF],$A$4))</f>
        <v>312062</v>
      </c>
      <c r="T138" s="8">
        <f>SUMPRODUCT(SUMIFS(TaxableValuation[Taxable Net],TaxableValuation[Dist],$C138:$E138,TaxableValuation[Tif_NonTIF],$A$4))</f>
        <v>492914170</v>
      </c>
      <c r="U138" s="8">
        <f>SUMPRODUCT(SUMIFS(TaxableValuation[Taxable Gas &amp; Elec Utilities],TaxableValuation[Dist],$C138:$E138,TaxableValuation[Tif_NonTIF],$A$4))</f>
        <v>22394002</v>
      </c>
      <c r="V138" s="8">
        <f t="shared" si="2"/>
        <v>515308172</v>
      </c>
    </row>
    <row r="139" spans="1:22" x14ac:dyDescent="0.25">
      <c r="A139">
        <f>'Assessed Non-TIF_Combined'!A139</f>
        <v>2024</v>
      </c>
      <c r="B139" t="str">
        <f>'Assessed Non-TIF_Combined'!B139</f>
        <v>10</v>
      </c>
      <c r="C139" t="str">
        <f>'Assessed Non-TIF_Combined'!C139</f>
        <v>2977</v>
      </c>
      <c r="D139" t="str">
        <f>'Assessed Non-TIF_Combined'!D139</f>
        <v/>
      </c>
      <c r="E139" t="str">
        <f>'Assessed Non-TIF_Combined'!E139</f>
        <v/>
      </c>
      <c r="F139" t="str">
        <f>'Assessed Non-TIF_Combined'!F139</f>
        <v>2977</v>
      </c>
      <c r="G139" t="str">
        <f>'Assessed Non-TIF_Combined'!G139</f>
        <v>Highland</v>
      </c>
      <c r="H139" s="8">
        <f>SUMPRODUCT(SUMIFS(TaxableValuation[Taxable Residential],TaxableValuation[Dist],$C139:$E139,TaxableValuation[Tif_NonTIF],$A$4))</f>
        <v>170696889</v>
      </c>
      <c r="I139" s="8">
        <f>SUMPRODUCT(SUMIFS(TaxableValuation[Taxable Ag Land],TaxableValuation[Dist],$C139:$E139,TaxableValuation[Tif_NonTIF],$A$4))</f>
        <v>69422255</v>
      </c>
      <c r="J139" s="8">
        <f>SUMPRODUCT(SUMIFS(TaxableValuation[Taxable Ag Building],TaxableValuation[Dist],$C139:$E139,TaxableValuation[Tif_NonTIF],$A$4))</f>
        <v>6248230</v>
      </c>
      <c r="K139" s="8">
        <f>SUMPRODUCT(SUMIFS(TaxableValuation[Taxable Commercial],TaxableValuation[Dist],$C139:$E139,TaxableValuation[Tif_NonTIF],$A$4))</f>
        <v>77911093</v>
      </c>
      <c r="L139" s="8">
        <f>SUMPRODUCT(SUMIFS(TaxableValuation[Taxable Industrial],TaxableValuation[Dist],$C139:$E139,TaxableValuation[Tif_NonTIF],$A$4))</f>
        <v>2506474</v>
      </c>
      <c r="M139" s="8">
        <f>SUMPRODUCT(SUMIFS(TaxableValuation[Taxable Reserved],TaxableValuation[Dist],$C139:$E139,TaxableValuation[Tif_NonTIF],$A$4))</f>
        <v>0</v>
      </c>
      <c r="N139" s="8">
        <f>SUMPRODUCT(SUMIFS(TaxableValuation[Taxable Reserved2],TaxableValuation[Dist],$C139:$E139,TaxableValuation[Tif_NonTIF],$A$4))</f>
        <v>0</v>
      </c>
      <c r="O139" s="8">
        <f>SUMPRODUCT(SUMIFS(TaxableValuation[Taxable Railroads],TaxableValuation[Dist],$C139:$E139,TaxableValuation[Tif_NonTIF],$A$4))</f>
        <v>1601498</v>
      </c>
      <c r="P139" s="8">
        <f>SUMPRODUCT(SUMIFS(TaxableValuation[Taxable Utilities],TaxableValuation[Dist],$C139:$E139,TaxableValuation[Tif_NonTIF],$A$4))</f>
        <v>7617180</v>
      </c>
      <c r="Q139" s="8">
        <f>SUMPRODUCT(SUMIFS(TaxableValuation[Taxable Other],TaxableValuation[Dist],$C139:$E139,TaxableValuation[Tif_NonTIF],$A$4))</f>
        <v>0</v>
      </c>
      <c r="R139" s="8">
        <f>SUMPRODUCT(SUMIFS(TaxableValuation[Taxable Gross],TaxableValuation[Dist],$C139:$E139,TaxableValuation[Tif_NonTIF],$A$4))</f>
        <v>336003619</v>
      </c>
      <c r="S139" s="8">
        <f>SUMPRODUCT(SUMIFS(TaxableValuation[Taxable Military Exempt],TaxableValuation[Dist],$C139:$E139,TaxableValuation[Tif_NonTIF],$A$4))</f>
        <v>303728</v>
      </c>
      <c r="T139" s="8">
        <f>SUMPRODUCT(SUMIFS(TaxableValuation[Taxable Net],TaxableValuation[Dist],$C139:$E139,TaxableValuation[Tif_NonTIF],$A$4))</f>
        <v>335699891</v>
      </c>
      <c r="U139" s="8">
        <f>SUMPRODUCT(SUMIFS(TaxableValuation[Taxable Gas &amp; Elec Utilities],TaxableValuation[Dist],$C139:$E139,TaxableValuation[Tif_NonTIF],$A$4))</f>
        <v>10453655</v>
      </c>
      <c r="V139" s="8">
        <f t="shared" si="2"/>
        <v>346153546</v>
      </c>
    </row>
    <row r="140" spans="1:22" x14ac:dyDescent="0.25">
      <c r="A140">
        <f>'Assessed Non-TIF_Combined'!A140</f>
        <v>2024</v>
      </c>
      <c r="B140" t="str">
        <f>'Assessed Non-TIF_Combined'!B140</f>
        <v>12</v>
      </c>
      <c r="C140" t="str">
        <f>'Assessed Non-TIF_Combined'!C140</f>
        <v>2988</v>
      </c>
      <c r="D140" t="str">
        <f>'Assessed Non-TIF_Combined'!D140</f>
        <v/>
      </c>
      <c r="E140" t="str">
        <f>'Assessed Non-TIF_Combined'!E140</f>
        <v/>
      </c>
      <c r="F140" t="str">
        <f>'Assessed Non-TIF_Combined'!F140</f>
        <v>2988</v>
      </c>
      <c r="G140" t="str">
        <f>'Assessed Non-TIF_Combined'!G140</f>
        <v>Hinton</v>
      </c>
      <c r="H140" s="8">
        <f>SUMPRODUCT(SUMIFS(TaxableValuation[Taxable Residential],TaxableValuation[Dist],$C140:$E140,TaxableValuation[Tif_NonTIF],$A$4))</f>
        <v>129286915</v>
      </c>
      <c r="I140" s="8">
        <f>SUMPRODUCT(SUMIFS(TaxableValuation[Taxable Ag Land],TaxableValuation[Dist],$C140:$E140,TaxableValuation[Tif_NonTIF],$A$4))</f>
        <v>81573252</v>
      </c>
      <c r="J140" s="8">
        <f>SUMPRODUCT(SUMIFS(TaxableValuation[Taxable Ag Building],TaxableValuation[Dist],$C140:$E140,TaxableValuation[Tif_NonTIF],$A$4))</f>
        <v>5961699</v>
      </c>
      <c r="K140" s="8">
        <f>SUMPRODUCT(SUMIFS(TaxableValuation[Taxable Commercial],TaxableValuation[Dist],$C140:$E140,TaxableValuation[Tif_NonTIF],$A$4))</f>
        <v>20826287</v>
      </c>
      <c r="L140" s="8">
        <f>SUMPRODUCT(SUMIFS(TaxableValuation[Taxable Industrial],TaxableValuation[Dist],$C140:$E140,TaxableValuation[Tif_NonTIF],$A$4))</f>
        <v>0</v>
      </c>
      <c r="M140" s="8">
        <f>SUMPRODUCT(SUMIFS(TaxableValuation[Taxable Reserved],TaxableValuation[Dist],$C140:$E140,TaxableValuation[Tif_NonTIF],$A$4))</f>
        <v>0</v>
      </c>
      <c r="N140" s="8">
        <f>SUMPRODUCT(SUMIFS(TaxableValuation[Taxable Reserved2],TaxableValuation[Dist],$C140:$E140,TaxableValuation[Tif_NonTIF],$A$4))</f>
        <v>0</v>
      </c>
      <c r="O140" s="8">
        <f>SUMPRODUCT(SUMIFS(TaxableValuation[Taxable Railroads],TaxableValuation[Dist],$C140:$E140,TaxableValuation[Tif_NonTIF],$A$4))</f>
        <v>11375498</v>
      </c>
      <c r="P140" s="8">
        <f>SUMPRODUCT(SUMIFS(TaxableValuation[Taxable Utilities],TaxableValuation[Dist],$C140:$E140,TaxableValuation[Tif_NonTIF],$A$4))</f>
        <v>1387315</v>
      </c>
      <c r="Q140" s="8">
        <f>SUMPRODUCT(SUMIFS(TaxableValuation[Taxable Other],TaxableValuation[Dist],$C140:$E140,TaxableValuation[Tif_NonTIF],$A$4))</f>
        <v>0</v>
      </c>
      <c r="R140" s="8">
        <f>SUMPRODUCT(SUMIFS(TaxableValuation[Taxable Gross],TaxableValuation[Dist],$C140:$E140,TaxableValuation[Tif_NonTIF],$A$4))</f>
        <v>250410966</v>
      </c>
      <c r="S140" s="8">
        <f>SUMPRODUCT(SUMIFS(TaxableValuation[Taxable Military Exempt],TaxableValuation[Dist],$C140:$E140,TaxableValuation[Tif_NonTIF],$A$4))</f>
        <v>288912</v>
      </c>
      <c r="T140" s="8">
        <f>SUMPRODUCT(SUMIFS(TaxableValuation[Taxable Net],TaxableValuation[Dist],$C140:$E140,TaxableValuation[Tif_NonTIF],$A$4))</f>
        <v>250122054</v>
      </c>
      <c r="U140" s="8">
        <f>SUMPRODUCT(SUMIFS(TaxableValuation[Taxable Gas &amp; Elec Utilities],TaxableValuation[Dist],$C140:$E140,TaxableValuation[Tif_NonTIF],$A$4))</f>
        <v>5823026</v>
      </c>
      <c r="V140" s="8">
        <f t="shared" si="2"/>
        <v>255945080</v>
      </c>
    </row>
    <row r="141" spans="1:22" x14ac:dyDescent="0.25">
      <c r="A141">
        <f>'Assessed Non-TIF_Combined'!A141</f>
        <v>2024</v>
      </c>
      <c r="B141" t="str">
        <f>'Assessed Non-TIF_Combined'!B141</f>
        <v>10</v>
      </c>
      <c r="C141" t="str">
        <f>'Assessed Non-TIF_Combined'!C141</f>
        <v>2766</v>
      </c>
      <c r="D141" t="str">
        <f>'Assessed Non-TIF_Combined'!D141</f>
        <v/>
      </c>
      <c r="E141" t="str">
        <f>'Assessed Non-TIF_Combined'!E141</f>
        <v/>
      </c>
      <c r="F141" t="str">
        <f>'Assessed Non-TIF_Combined'!F141</f>
        <v>2766</v>
      </c>
      <c r="G141" t="str">
        <f>'Assessed Non-TIF_Combined'!G141</f>
        <v>HLV</v>
      </c>
      <c r="H141" s="8">
        <f>SUMPRODUCT(SUMIFS(TaxableValuation[Taxable Residential],TaxableValuation[Dist],$C141:$E141,TaxableValuation[Tif_NonTIF],$A$4))</f>
        <v>58157775</v>
      </c>
      <c r="I141" s="8">
        <f>SUMPRODUCT(SUMIFS(TaxableValuation[Taxable Ag Land],TaxableValuation[Dist],$C141:$E141,TaxableValuation[Tif_NonTIF],$A$4))</f>
        <v>92949679</v>
      </c>
      <c r="J141" s="8">
        <f>SUMPRODUCT(SUMIFS(TaxableValuation[Taxable Ag Building],TaxableValuation[Dist],$C141:$E141,TaxableValuation[Tif_NonTIF],$A$4))</f>
        <v>3624738</v>
      </c>
      <c r="K141" s="8">
        <f>SUMPRODUCT(SUMIFS(TaxableValuation[Taxable Commercial],TaxableValuation[Dist],$C141:$E141,TaxableValuation[Tif_NonTIF],$A$4))</f>
        <v>12376561</v>
      </c>
      <c r="L141" s="8">
        <f>SUMPRODUCT(SUMIFS(TaxableValuation[Taxable Industrial],TaxableValuation[Dist],$C141:$E141,TaxableValuation[Tif_NonTIF],$A$4))</f>
        <v>12868527</v>
      </c>
      <c r="M141" s="8">
        <f>SUMPRODUCT(SUMIFS(TaxableValuation[Taxable Reserved],TaxableValuation[Dist],$C141:$E141,TaxableValuation[Tif_NonTIF],$A$4))</f>
        <v>0</v>
      </c>
      <c r="N141" s="8">
        <f>SUMPRODUCT(SUMIFS(TaxableValuation[Taxable Reserved2],TaxableValuation[Dist],$C141:$E141,TaxableValuation[Tif_NonTIF],$A$4))</f>
        <v>0</v>
      </c>
      <c r="O141" s="8">
        <f>SUMPRODUCT(SUMIFS(TaxableValuation[Taxable Railroads],TaxableValuation[Dist],$C141:$E141,TaxableValuation[Tif_NonTIF],$A$4))</f>
        <v>2694476</v>
      </c>
      <c r="P141" s="8">
        <f>SUMPRODUCT(SUMIFS(TaxableValuation[Taxable Utilities],TaxableValuation[Dist],$C141:$E141,TaxableValuation[Tif_NonTIF],$A$4))</f>
        <v>9445155</v>
      </c>
      <c r="Q141" s="8">
        <f>SUMPRODUCT(SUMIFS(TaxableValuation[Taxable Other],TaxableValuation[Dist],$C141:$E141,TaxableValuation[Tif_NonTIF],$A$4))</f>
        <v>0</v>
      </c>
      <c r="R141" s="8">
        <f>SUMPRODUCT(SUMIFS(TaxableValuation[Taxable Gross],TaxableValuation[Dist],$C141:$E141,TaxableValuation[Tif_NonTIF],$A$4))</f>
        <v>192116911</v>
      </c>
      <c r="S141" s="8">
        <f>SUMPRODUCT(SUMIFS(TaxableValuation[Taxable Military Exempt],TaxableValuation[Dist],$C141:$E141,TaxableValuation[Tif_NonTIF],$A$4))</f>
        <v>183348</v>
      </c>
      <c r="T141" s="8">
        <f>SUMPRODUCT(SUMIFS(TaxableValuation[Taxable Net],TaxableValuation[Dist],$C141:$E141,TaxableValuation[Tif_NonTIF],$A$4))</f>
        <v>191933563</v>
      </c>
      <c r="U141" s="8">
        <f>SUMPRODUCT(SUMIFS(TaxableValuation[Taxable Gas &amp; Elec Utilities],TaxableValuation[Dist],$C141:$E141,TaxableValuation[Tif_NonTIF],$A$4))</f>
        <v>3302903</v>
      </c>
      <c r="V141" s="8">
        <f t="shared" si="2"/>
        <v>195236466</v>
      </c>
    </row>
    <row r="142" spans="1:22" x14ac:dyDescent="0.25">
      <c r="A142">
        <f>'Assessed Non-TIF_Combined'!A142</f>
        <v>2024</v>
      </c>
      <c r="B142" t="str">
        <f>'Assessed Non-TIF_Combined'!B142</f>
        <v>01</v>
      </c>
      <c r="C142" t="str">
        <f>'Assessed Non-TIF_Combined'!C142</f>
        <v>3029</v>
      </c>
      <c r="D142" t="str">
        <f>'Assessed Non-TIF_Combined'!D142</f>
        <v/>
      </c>
      <c r="E142" t="str">
        <f>'Assessed Non-TIF_Combined'!E142</f>
        <v/>
      </c>
      <c r="F142" t="str">
        <f>'Assessed Non-TIF_Combined'!F142</f>
        <v>3029</v>
      </c>
      <c r="G142" t="str">
        <f>'Assessed Non-TIF_Combined'!G142</f>
        <v>Howard-Winneshiek</v>
      </c>
      <c r="H142" s="8">
        <f>SUMPRODUCT(SUMIFS(TaxableValuation[Taxable Residential],TaxableValuation[Dist],$C142:$E142,TaxableValuation[Tif_NonTIF],$A$4))</f>
        <v>246812596</v>
      </c>
      <c r="I142" s="8">
        <f>SUMPRODUCT(SUMIFS(TaxableValuation[Taxable Ag Land],TaxableValuation[Dist],$C142:$E142,TaxableValuation[Tif_NonTIF],$A$4))</f>
        <v>251986767</v>
      </c>
      <c r="J142" s="8">
        <f>SUMPRODUCT(SUMIFS(TaxableValuation[Taxable Ag Building],TaxableValuation[Dist],$C142:$E142,TaxableValuation[Tif_NonTIF],$A$4))</f>
        <v>24557392</v>
      </c>
      <c r="K142" s="8">
        <f>SUMPRODUCT(SUMIFS(TaxableValuation[Taxable Commercial],TaxableValuation[Dist],$C142:$E142,TaxableValuation[Tif_NonTIF],$A$4))</f>
        <v>52574507</v>
      </c>
      <c r="L142" s="8">
        <f>SUMPRODUCT(SUMIFS(TaxableValuation[Taxable Industrial],TaxableValuation[Dist],$C142:$E142,TaxableValuation[Tif_NonTIF],$A$4))</f>
        <v>27034921</v>
      </c>
      <c r="M142" s="8">
        <f>SUMPRODUCT(SUMIFS(TaxableValuation[Taxable Reserved],TaxableValuation[Dist],$C142:$E142,TaxableValuation[Tif_NonTIF],$A$4))</f>
        <v>0</v>
      </c>
      <c r="N142" s="8">
        <f>SUMPRODUCT(SUMIFS(TaxableValuation[Taxable Reserved2],TaxableValuation[Dist],$C142:$E142,TaxableValuation[Tif_NonTIF],$A$4))</f>
        <v>0</v>
      </c>
      <c r="O142" s="8">
        <f>SUMPRODUCT(SUMIFS(TaxableValuation[Taxable Railroads],TaxableValuation[Dist],$C142:$E142,TaxableValuation[Tif_NonTIF],$A$4))</f>
        <v>0</v>
      </c>
      <c r="P142" s="8">
        <f>SUMPRODUCT(SUMIFS(TaxableValuation[Taxable Utilities],TaxableValuation[Dist],$C142:$E142,TaxableValuation[Tif_NonTIF],$A$4))</f>
        <v>10446496</v>
      </c>
      <c r="Q142" s="8">
        <f>SUMPRODUCT(SUMIFS(TaxableValuation[Taxable Other],TaxableValuation[Dist],$C142:$E142,TaxableValuation[Tif_NonTIF],$A$4))</f>
        <v>0</v>
      </c>
      <c r="R142" s="8">
        <f>SUMPRODUCT(SUMIFS(TaxableValuation[Taxable Gross],TaxableValuation[Dist],$C142:$E142,TaxableValuation[Tif_NonTIF],$A$4))</f>
        <v>613412679</v>
      </c>
      <c r="S142" s="8">
        <f>SUMPRODUCT(SUMIFS(TaxableValuation[Taxable Military Exempt],TaxableValuation[Dist],$C142:$E142,TaxableValuation[Tif_NonTIF],$A$4))</f>
        <v>651904</v>
      </c>
      <c r="T142" s="8">
        <f>SUMPRODUCT(SUMIFS(TaxableValuation[Taxable Net],TaxableValuation[Dist],$C142:$E142,TaxableValuation[Tif_NonTIF],$A$4))</f>
        <v>612760775</v>
      </c>
      <c r="U142" s="8">
        <f>SUMPRODUCT(SUMIFS(TaxableValuation[Taxable Gas &amp; Elec Utilities],TaxableValuation[Dist],$C142:$E142,TaxableValuation[Tif_NonTIF],$A$4))</f>
        <v>4950932</v>
      </c>
      <c r="V142" s="8">
        <f t="shared" si="2"/>
        <v>617711707</v>
      </c>
    </row>
    <row r="143" spans="1:22" x14ac:dyDescent="0.25">
      <c r="A143">
        <f>'Assessed Non-TIF_Combined'!A143</f>
        <v>2024</v>
      </c>
      <c r="B143" t="str">
        <f>'Assessed Non-TIF_Combined'!B143</f>
        <v>07</v>
      </c>
      <c r="C143" t="str">
        <f>'Assessed Non-TIF_Combined'!C143</f>
        <v>3033</v>
      </c>
      <c r="D143" t="str">
        <f>'Assessed Non-TIF_Combined'!D143</f>
        <v/>
      </c>
      <c r="E143" t="str">
        <f>'Assessed Non-TIF_Combined'!E143</f>
        <v/>
      </c>
      <c r="F143" t="str">
        <f>'Assessed Non-TIF_Combined'!F143</f>
        <v>3033</v>
      </c>
      <c r="G143" t="str">
        <f>'Assessed Non-TIF_Combined'!G143</f>
        <v>Hubbard-Radcliffe</v>
      </c>
      <c r="H143" s="8">
        <f>SUMPRODUCT(SUMIFS(TaxableValuation[Taxable Residential],TaxableValuation[Dist],$C143:$E143,TaxableValuation[Tif_NonTIF],$A$4))</f>
        <v>68622420</v>
      </c>
      <c r="I143" s="8">
        <f>SUMPRODUCT(SUMIFS(TaxableValuation[Taxable Ag Land],TaxableValuation[Dist],$C143:$E143,TaxableValuation[Tif_NonTIF],$A$4))</f>
        <v>164374599</v>
      </c>
      <c r="J143" s="8">
        <f>SUMPRODUCT(SUMIFS(TaxableValuation[Taxable Ag Building],TaxableValuation[Dist],$C143:$E143,TaxableValuation[Tif_NonTIF],$A$4))</f>
        <v>12212890</v>
      </c>
      <c r="K143" s="8">
        <f>SUMPRODUCT(SUMIFS(TaxableValuation[Taxable Commercial],TaxableValuation[Dist],$C143:$E143,TaxableValuation[Tif_NonTIF],$A$4))</f>
        <v>14459137</v>
      </c>
      <c r="L143" s="8">
        <f>SUMPRODUCT(SUMIFS(TaxableValuation[Taxable Industrial],TaxableValuation[Dist],$C143:$E143,TaxableValuation[Tif_NonTIF],$A$4))</f>
        <v>40012494</v>
      </c>
      <c r="M143" s="8">
        <f>SUMPRODUCT(SUMIFS(TaxableValuation[Taxable Reserved],TaxableValuation[Dist],$C143:$E143,TaxableValuation[Tif_NonTIF],$A$4))</f>
        <v>0</v>
      </c>
      <c r="N143" s="8">
        <f>SUMPRODUCT(SUMIFS(TaxableValuation[Taxable Reserved2],TaxableValuation[Dist],$C143:$E143,TaxableValuation[Tif_NonTIF],$A$4))</f>
        <v>0</v>
      </c>
      <c r="O143" s="8">
        <f>SUMPRODUCT(SUMIFS(TaxableValuation[Taxable Railroads],TaxableValuation[Dist],$C143:$E143,TaxableValuation[Tif_NonTIF],$A$4))</f>
        <v>15970325</v>
      </c>
      <c r="P143" s="8">
        <f>SUMPRODUCT(SUMIFS(TaxableValuation[Taxable Utilities],TaxableValuation[Dist],$C143:$E143,TaxableValuation[Tif_NonTIF],$A$4))</f>
        <v>16125510</v>
      </c>
      <c r="Q143" s="8">
        <f>SUMPRODUCT(SUMIFS(TaxableValuation[Taxable Other],TaxableValuation[Dist],$C143:$E143,TaxableValuation[Tif_NonTIF],$A$4))</f>
        <v>0</v>
      </c>
      <c r="R143" s="8">
        <f>SUMPRODUCT(SUMIFS(TaxableValuation[Taxable Gross],TaxableValuation[Dist],$C143:$E143,TaxableValuation[Tif_NonTIF],$A$4))</f>
        <v>331777375</v>
      </c>
      <c r="S143" s="8">
        <f>SUMPRODUCT(SUMIFS(TaxableValuation[Taxable Military Exempt],TaxableValuation[Dist],$C143:$E143,TaxableValuation[Tif_NonTIF],$A$4))</f>
        <v>259280</v>
      </c>
      <c r="T143" s="8">
        <f>SUMPRODUCT(SUMIFS(TaxableValuation[Taxable Net],TaxableValuation[Dist],$C143:$E143,TaxableValuation[Tif_NonTIF],$A$4))</f>
        <v>331518095</v>
      </c>
      <c r="U143" s="8">
        <f>SUMPRODUCT(SUMIFS(TaxableValuation[Taxable Gas &amp; Elec Utilities],TaxableValuation[Dist],$C143:$E143,TaxableValuation[Tif_NonTIF],$A$4))</f>
        <v>3184079</v>
      </c>
      <c r="V143" s="8">
        <f t="shared" si="2"/>
        <v>334702174</v>
      </c>
    </row>
    <row r="144" spans="1:22" x14ac:dyDescent="0.25">
      <c r="A144">
        <f>'Assessed Non-TIF_Combined'!A144</f>
        <v>2024</v>
      </c>
      <c r="B144" t="str">
        <f>'Assessed Non-TIF_Combined'!B144</f>
        <v>07</v>
      </c>
      <c r="C144" t="str">
        <f>'Assessed Non-TIF_Combined'!C144</f>
        <v>3042</v>
      </c>
      <c r="D144" t="str">
        <f>'Assessed Non-TIF_Combined'!D144</f>
        <v/>
      </c>
      <c r="E144" t="str">
        <f>'Assessed Non-TIF_Combined'!E144</f>
        <v/>
      </c>
      <c r="F144" t="str">
        <f>'Assessed Non-TIF_Combined'!F144</f>
        <v>3042</v>
      </c>
      <c r="G144" t="str">
        <f>'Assessed Non-TIF_Combined'!G144</f>
        <v>Hudson</v>
      </c>
      <c r="H144" s="8">
        <f>SUMPRODUCT(SUMIFS(TaxableValuation[Taxable Residential],TaxableValuation[Dist],$C144:$E144,TaxableValuation[Tif_NonTIF],$A$4))</f>
        <v>121197244</v>
      </c>
      <c r="I144" s="8">
        <f>SUMPRODUCT(SUMIFS(TaxableValuation[Taxable Ag Land],TaxableValuation[Dist],$C144:$E144,TaxableValuation[Tif_NonTIF],$A$4))</f>
        <v>51895471</v>
      </c>
      <c r="J144" s="8">
        <f>SUMPRODUCT(SUMIFS(TaxableValuation[Taxable Ag Building],TaxableValuation[Dist],$C144:$E144,TaxableValuation[Tif_NonTIF],$A$4))</f>
        <v>3148280</v>
      </c>
      <c r="K144" s="8">
        <f>SUMPRODUCT(SUMIFS(TaxableValuation[Taxable Commercial],TaxableValuation[Dist],$C144:$E144,TaxableValuation[Tif_NonTIF],$A$4))</f>
        <v>22356529</v>
      </c>
      <c r="L144" s="8">
        <f>SUMPRODUCT(SUMIFS(TaxableValuation[Taxable Industrial],TaxableValuation[Dist],$C144:$E144,TaxableValuation[Tif_NonTIF],$A$4))</f>
        <v>7221219</v>
      </c>
      <c r="M144" s="8">
        <f>SUMPRODUCT(SUMIFS(TaxableValuation[Taxable Reserved],TaxableValuation[Dist],$C144:$E144,TaxableValuation[Tif_NonTIF],$A$4))</f>
        <v>0</v>
      </c>
      <c r="N144" s="8">
        <f>SUMPRODUCT(SUMIFS(TaxableValuation[Taxable Reserved2],TaxableValuation[Dist],$C144:$E144,TaxableValuation[Tif_NonTIF],$A$4))</f>
        <v>0</v>
      </c>
      <c r="O144" s="8">
        <f>SUMPRODUCT(SUMIFS(TaxableValuation[Taxable Railroads],TaxableValuation[Dist],$C144:$E144,TaxableValuation[Tif_NonTIF],$A$4))</f>
        <v>0</v>
      </c>
      <c r="P144" s="8">
        <f>SUMPRODUCT(SUMIFS(TaxableValuation[Taxable Utilities],TaxableValuation[Dist],$C144:$E144,TaxableValuation[Tif_NonTIF],$A$4))</f>
        <v>8060726</v>
      </c>
      <c r="Q144" s="8">
        <f>SUMPRODUCT(SUMIFS(TaxableValuation[Taxable Other],TaxableValuation[Dist],$C144:$E144,TaxableValuation[Tif_NonTIF],$A$4))</f>
        <v>0</v>
      </c>
      <c r="R144" s="8">
        <f>SUMPRODUCT(SUMIFS(TaxableValuation[Taxable Gross],TaxableValuation[Dist],$C144:$E144,TaxableValuation[Tif_NonTIF],$A$4))</f>
        <v>213879469</v>
      </c>
      <c r="S144" s="8">
        <f>SUMPRODUCT(SUMIFS(TaxableValuation[Taxable Military Exempt],TaxableValuation[Dist],$C144:$E144,TaxableValuation[Tif_NonTIF],$A$4))</f>
        <v>212980</v>
      </c>
      <c r="T144" s="8">
        <f>SUMPRODUCT(SUMIFS(TaxableValuation[Taxable Net],TaxableValuation[Dist],$C144:$E144,TaxableValuation[Tif_NonTIF],$A$4))</f>
        <v>213666489</v>
      </c>
      <c r="U144" s="8">
        <f>SUMPRODUCT(SUMIFS(TaxableValuation[Taxable Gas &amp; Elec Utilities],TaxableValuation[Dist],$C144:$E144,TaxableValuation[Tif_NonTIF],$A$4))</f>
        <v>1682431</v>
      </c>
      <c r="V144" s="8">
        <f t="shared" si="2"/>
        <v>215348920</v>
      </c>
    </row>
    <row r="145" spans="1:22" x14ac:dyDescent="0.25">
      <c r="A145">
        <f>'Assessed Non-TIF_Combined'!A145</f>
        <v>2024</v>
      </c>
      <c r="B145" t="str">
        <f>'Assessed Non-TIF_Combined'!B145</f>
        <v>05</v>
      </c>
      <c r="C145" t="str">
        <f>'Assessed Non-TIF_Combined'!C145</f>
        <v>3060</v>
      </c>
      <c r="D145" t="str">
        <f>'Assessed Non-TIF_Combined'!D145</f>
        <v/>
      </c>
      <c r="E145" t="str">
        <f>'Assessed Non-TIF_Combined'!E145</f>
        <v/>
      </c>
      <c r="F145" t="str">
        <f>'Assessed Non-TIF_Combined'!F145</f>
        <v>3060</v>
      </c>
      <c r="G145" t="str">
        <f>'Assessed Non-TIF_Combined'!G145</f>
        <v>Humboldt</v>
      </c>
      <c r="H145" s="8">
        <f>SUMPRODUCT(SUMIFS(TaxableValuation[Taxable Residential],TaxableValuation[Dist],$C145:$E145,TaxableValuation[Tif_NonTIF],$A$4))</f>
        <v>251768800</v>
      </c>
      <c r="I145" s="8">
        <f>SUMPRODUCT(SUMIFS(TaxableValuation[Taxable Ag Land],TaxableValuation[Dist],$C145:$E145,TaxableValuation[Tif_NonTIF],$A$4))</f>
        <v>168620499</v>
      </c>
      <c r="J145" s="8">
        <f>SUMPRODUCT(SUMIFS(TaxableValuation[Taxable Ag Building],TaxableValuation[Dist],$C145:$E145,TaxableValuation[Tif_NonTIF],$A$4))</f>
        <v>8241805</v>
      </c>
      <c r="K145" s="8">
        <f>SUMPRODUCT(SUMIFS(TaxableValuation[Taxable Commercial],TaxableValuation[Dist],$C145:$E145,TaxableValuation[Tif_NonTIF],$A$4))</f>
        <v>66359191</v>
      </c>
      <c r="L145" s="8">
        <f>SUMPRODUCT(SUMIFS(TaxableValuation[Taxable Industrial],TaxableValuation[Dist],$C145:$E145,TaxableValuation[Tif_NonTIF],$A$4))</f>
        <v>27060008</v>
      </c>
      <c r="M145" s="8">
        <f>SUMPRODUCT(SUMIFS(TaxableValuation[Taxable Reserved],TaxableValuation[Dist],$C145:$E145,TaxableValuation[Tif_NonTIF],$A$4))</f>
        <v>0</v>
      </c>
      <c r="N145" s="8">
        <f>SUMPRODUCT(SUMIFS(TaxableValuation[Taxable Reserved2],TaxableValuation[Dist],$C145:$E145,TaxableValuation[Tif_NonTIF],$A$4))</f>
        <v>0</v>
      </c>
      <c r="O145" s="8">
        <f>SUMPRODUCT(SUMIFS(TaxableValuation[Taxable Railroads],TaxableValuation[Dist],$C145:$E145,TaxableValuation[Tif_NonTIF],$A$4))</f>
        <v>15719613</v>
      </c>
      <c r="P145" s="8">
        <f>SUMPRODUCT(SUMIFS(TaxableValuation[Taxable Utilities],TaxableValuation[Dist],$C145:$E145,TaxableValuation[Tif_NonTIF],$A$4))</f>
        <v>525363</v>
      </c>
      <c r="Q145" s="8">
        <f>SUMPRODUCT(SUMIFS(TaxableValuation[Taxable Other],TaxableValuation[Dist],$C145:$E145,TaxableValuation[Tif_NonTIF],$A$4))</f>
        <v>146492</v>
      </c>
      <c r="R145" s="8">
        <f>SUMPRODUCT(SUMIFS(TaxableValuation[Taxable Gross],TaxableValuation[Dist],$C145:$E145,TaxableValuation[Tif_NonTIF],$A$4))</f>
        <v>538441771</v>
      </c>
      <c r="S145" s="8">
        <f>SUMPRODUCT(SUMIFS(TaxableValuation[Taxable Military Exempt],TaxableValuation[Dist],$C145:$E145,TaxableValuation[Tif_NonTIF],$A$4))</f>
        <v>652958</v>
      </c>
      <c r="T145" s="8">
        <f>SUMPRODUCT(SUMIFS(TaxableValuation[Taxable Net],TaxableValuation[Dist],$C145:$E145,TaxableValuation[Tif_NonTIF],$A$4))</f>
        <v>537788813</v>
      </c>
      <c r="U145" s="8">
        <f>SUMPRODUCT(SUMIFS(TaxableValuation[Taxable Gas &amp; Elec Utilities],TaxableValuation[Dist],$C145:$E145,TaxableValuation[Tif_NonTIF],$A$4))</f>
        <v>22308975</v>
      </c>
      <c r="V145" s="8">
        <f t="shared" si="2"/>
        <v>560097788</v>
      </c>
    </row>
    <row r="146" spans="1:22" x14ac:dyDescent="0.25">
      <c r="A146">
        <f>'Assessed Non-TIF_Combined'!A146</f>
        <v>2024</v>
      </c>
      <c r="B146" t="str">
        <f>'Assessed Non-TIF_Combined'!B146</f>
        <v>13</v>
      </c>
      <c r="C146" t="str">
        <f>'Assessed Non-TIF_Combined'!C146</f>
        <v>3168</v>
      </c>
      <c r="D146" t="str">
        <f>'Assessed Non-TIF_Combined'!D146</f>
        <v/>
      </c>
      <c r="E146" t="str">
        <f>'Assessed Non-TIF_Combined'!E146</f>
        <v/>
      </c>
      <c r="F146" t="str">
        <f>'Assessed Non-TIF_Combined'!F146</f>
        <v>3168</v>
      </c>
      <c r="G146" t="str">
        <f>'Assessed Non-TIF_Combined'!G146</f>
        <v>IKM-Manning</v>
      </c>
      <c r="H146" s="8">
        <f>SUMPRODUCT(SUMIFS(TaxableValuation[Taxable Residential],TaxableValuation[Dist],$C146:$E146,TaxableValuation[Tif_NonTIF],$A$4))</f>
        <v>114033101</v>
      </c>
      <c r="I146" s="8">
        <f>SUMPRODUCT(SUMIFS(TaxableValuation[Taxable Ag Land],TaxableValuation[Dist],$C146:$E146,TaxableValuation[Tif_NonTIF],$A$4))</f>
        <v>269874976</v>
      </c>
      <c r="J146" s="8">
        <f>SUMPRODUCT(SUMIFS(TaxableValuation[Taxable Ag Building],TaxableValuation[Dist],$C146:$E146,TaxableValuation[Tif_NonTIF],$A$4))</f>
        <v>17775728</v>
      </c>
      <c r="K146" s="8">
        <f>SUMPRODUCT(SUMIFS(TaxableValuation[Taxable Commercial],TaxableValuation[Dist],$C146:$E146,TaxableValuation[Tif_NonTIF],$A$4))</f>
        <v>21634923</v>
      </c>
      <c r="L146" s="8">
        <f>SUMPRODUCT(SUMIFS(TaxableValuation[Taxable Industrial],TaxableValuation[Dist],$C146:$E146,TaxableValuation[Tif_NonTIF],$A$4))</f>
        <v>7254615</v>
      </c>
      <c r="M146" s="8">
        <f>SUMPRODUCT(SUMIFS(TaxableValuation[Taxable Reserved],TaxableValuation[Dist],$C146:$E146,TaxableValuation[Tif_NonTIF],$A$4))</f>
        <v>0</v>
      </c>
      <c r="N146" s="8">
        <f>SUMPRODUCT(SUMIFS(TaxableValuation[Taxable Reserved2],TaxableValuation[Dist],$C146:$E146,TaxableValuation[Tif_NonTIF],$A$4))</f>
        <v>0</v>
      </c>
      <c r="O146" s="8">
        <f>SUMPRODUCT(SUMIFS(TaxableValuation[Taxable Railroads],TaxableValuation[Dist],$C146:$E146,TaxableValuation[Tif_NonTIF],$A$4))</f>
        <v>20106241</v>
      </c>
      <c r="P146" s="8">
        <f>SUMPRODUCT(SUMIFS(TaxableValuation[Taxable Utilities],TaxableValuation[Dist],$C146:$E146,TaxableValuation[Tif_NonTIF],$A$4))</f>
        <v>1878118</v>
      </c>
      <c r="Q146" s="8">
        <f>SUMPRODUCT(SUMIFS(TaxableValuation[Taxable Other],TaxableValuation[Dist],$C146:$E146,TaxableValuation[Tif_NonTIF],$A$4))</f>
        <v>0</v>
      </c>
      <c r="R146" s="8">
        <f>SUMPRODUCT(SUMIFS(TaxableValuation[Taxable Gross],TaxableValuation[Dist],$C146:$E146,TaxableValuation[Tif_NonTIF],$A$4))</f>
        <v>452557702</v>
      </c>
      <c r="S146" s="8">
        <f>SUMPRODUCT(SUMIFS(TaxableValuation[Taxable Military Exempt],TaxableValuation[Dist],$C146:$E146,TaxableValuation[Tif_NonTIF],$A$4))</f>
        <v>411144</v>
      </c>
      <c r="T146" s="8">
        <f>SUMPRODUCT(SUMIFS(TaxableValuation[Taxable Net],TaxableValuation[Dist],$C146:$E146,TaxableValuation[Tif_NonTIF],$A$4))</f>
        <v>452146558</v>
      </c>
      <c r="U146" s="8">
        <f>SUMPRODUCT(SUMIFS(TaxableValuation[Taxable Gas &amp; Elec Utilities],TaxableValuation[Dist],$C146:$E146,TaxableValuation[Tif_NonTIF],$A$4))</f>
        <v>4612957</v>
      </c>
      <c r="V146" s="8">
        <f t="shared" si="2"/>
        <v>456759515</v>
      </c>
    </row>
    <row r="147" spans="1:22" x14ac:dyDescent="0.25">
      <c r="A147">
        <f>'Assessed Non-TIF_Combined'!A147</f>
        <v>2024</v>
      </c>
      <c r="B147" t="str">
        <f>'Assessed Non-TIF_Combined'!B147</f>
        <v>07</v>
      </c>
      <c r="C147" t="str">
        <f>'Assessed Non-TIF_Combined'!C147</f>
        <v>3105</v>
      </c>
      <c r="D147" t="str">
        <f>'Assessed Non-TIF_Combined'!D147</f>
        <v/>
      </c>
      <c r="E147" t="str">
        <f>'Assessed Non-TIF_Combined'!E147</f>
        <v/>
      </c>
      <c r="F147" t="str">
        <f>'Assessed Non-TIF_Combined'!F147</f>
        <v>3105</v>
      </c>
      <c r="G147" t="str">
        <f>'Assessed Non-TIF_Combined'!G147</f>
        <v>Independence</v>
      </c>
      <c r="H147" s="8">
        <f>SUMPRODUCT(SUMIFS(TaxableValuation[Taxable Residential],TaxableValuation[Dist],$C147:$E147,TaxableValuation[Tif_NonTIF],$A$4))</f>
        <v>275734657</v>
      </c>
      <c r="I147" s="8">
        <f>SUMPRODUCT(SUMIFS(TaxableValuation[Taxable Ag Land],TaxableValuation[Dist],$C147:$E147,TaxableValuation[Tif_NonTIF],$A$4))</f>
        <v>133636818</v>
      </c>
      <c r="J147" s="8">
        <f>SUMPRODUCT(SUMIFS(TaxableValuation[Taxable Ag Building],TaxableValuation[Dist],$C147:$E147,TaxableValuation[Tif_NonTIF],$A$4))</f>
        <v>7592093</v>
      </c>
      <c r="K147" s="8">
        <f>SUMPRODUCT(SUMIFS(TaxableValuation[Taxable Commercial],TaxableValuation[Dist],$C147:$E147,TaxableValuation[Tif_NonTIF],$A$4))</f>
        <v>53542032</v>
      </c>
      <c r="L147" s="8">
        <f>SUMPRODUCT(SUMIFS(TaxableValuation[Taxable Industrial],TaxableValuation[Dist],$C147:$E147,TaxableValuation[Tif_NonTIF],$A$4))</f>
        <v>16399230</v>
      </c>
      <c r="M147" s="8">
        <f>SUMPRODUCT(SUMIFS(TaxableValuation[Taxable Reserved],TaxableValuation[Dist],$C147:$E147,TaxableValuation[Tif_NonTIF],$A$4))</f>
        <v>0</v>
      </c>
      <c r="N147" s="8">
        <f>SUMPRODUCT(SUMIFS(TaxableValuation[Taxable Reserved2],TaxableValuation[Dist],$C147:$E147,TaxableValuation[Tif_NonTIF],$A$4))</f>
        <v>0</v>
      </c>
      <c r="O147" s="8">
        <f>SUMPRODUCT(SUMIFS(TaxableValuation[Taxable Railroads],TaxableValuation[Dist],$C147:$E147,TaxableValuation[Tif_NonTIF],$A$4))</f>
        <v>2069306</v>
      </c>
      <c r="P147" s="8">
        <f>SUMPRODUCT(SUMIFS(TaxableValuation[Taxable Utilities],TaxableValuation[Dist],$C147:$E147,TaxableValuation[Tif_NonTIF],$A$4))</f>
        <v>6263724</v>
      </c>
      <c r="Q147" s="8">
        <f>SUMPRODUCT(SUMIFS(TaxableValuation[Taxable Other],TaxableValuation[Dist],$C147:$E147,TaxableValuation[Tif_NonTIF],$A$4))</f>
        <v>0</v>
      </c>
      <c r="R147" s="8">
        <f>SUMPRODUCT(SUMIFS(TaxableValuation[Taxable Gross],TaxableValuation[Dist],$C147:$E147,TaxableValuation[Tif_NonTIF],$A$4))</f>
        <v>495237860</v>
      </c>
      <c r="S147" s="8">
        <f>SUMPRODUCT(SUMIFS(TaxableValuation[Taxable Military Exempt],TaxableValuation[Dist],$C147:$E147,TaxableValuation[Tif_NonTIF],$A$4))</f>
        <v>788952</v>
      </c>
      <c r="T147" s="8">
        <f>SUMPRODUCT(SUMIFS(TaxableValuation[Taxable Net],TaxableValuation[Dist],$C147:$E147,TaxableValuation[Tif_NonTIF],$A$4))</f>
        <v>494448908</v>
      </c>
      <c r="U147" s="8">
        <f>SUMPRODUCT(SUMIFS(TaxableValuation[Taxable Gas &amp; Elec Utilities],TaxableValuation[Dist],$C147:$E147,TaxableValuation[Tif_NonTIF],$A$4))</f>
        <v>6552030</v>
      </c>
      <c r="V147" s="8">
        <f t="shared" si="2"/>
        <v>501000938</v>
      </c>
    </row>
    <row r="148" spans="1:22" x14ac:dyDescent="0.25">
      <c r="A148">
        <f>'Assessed Non-TIF_Combined'!A148</f>
        <v>2024</v>
      </c>
      <c r="B148" t="str">
        <f>'Assessed Non-TIF_Combined'!B148</f>
        <v>11</v>
      </c>
      <c r="C148" t="str">
        <f>'Assessed Non-TIF_Combined'!C148</f>
        <v>3114</v>
      </c>
      <c r="D148" t="str">
        <f>'Assessed Non-TIF_Combined'!D148</f>
        <v/>
      </c>
      <c r="E148" t="str">
        <f>'Assessed Non-TIF_Combined'!E148</f>
        <v/>
      </c>
      <c r="F148" t="str">
        <f>'Assessed Non-TIF_Combined'!F148</f>
        <v>3114</v>
      </c>
      <c r="G148" t="str">
        <f>'Assessed Non-TIF_Combined'!G148</f>
        <v>Indianola</v>
      </c>
      <c r="H148" s="8">
        <f>SUMPRODUCT(SUMIFS(TaxableValuation[Taxable Residential],TaxableValuation[Dist],$C148:$E148,TaxableValuation[Tif_NonTIF],$A$4))</f>
        <v>841802663</v>
      </c>
      <c r="I148" s="8">
        <f>SUMPRODUCT(SUMIFS(TaxableValuation[Taxable Ag Land],TaxableValuation[Dist],$C148:$E148,TaxableValuation[Tif_NonTIF],$A$4))</f>
        <v>59257336</v>
      </c>
      <c r="J148" s="8">
        <f>SUMPRODUCT(SUMIFS(TaxableValuation[Taxable Ag Building],TaxableValuation[Dist],$C148:$E148,TaxableValuation[Tif_NonTIF],$A$4))</f>
        <v>2329237</v>
      </c>
      <c r="K148" s="8">
        <f>SUMPRODUCT(SUMIFS(TaxableValuation[Taxable Commercial],TaxableValuation[Dist],$C148:$E148,TaxableValuation[Tif_NonTIF],$A$4))</f>
        <v>116000564</v>
      </c>
      <c r="L148" s="8">
        <f>SUMPRODUCT(SUMIFS(TaxableValuation[Taxable Industrial],TaxableValuation[Dist],$C148:$E148,TaxableValuation[Tif_NonTIF],$A$4))</f>
        <v>15874723</v>
      </c>
      <c r="M148" s="8">
        <f>SUMPRODUCT(SUMIFS(TaxableValuation[Taxable Reserved],TaxableValuation[Dist],$C148:$E148,TaxableValuation[Tif_NonTIF],$A$4))</f>
        <v>0</v>
      </c>
      <c r="N148" s="8">
        <f>SUMPRODUCT(SUMIFS(TaxableValuation[Taxable Reserved2],TaxableValuation[Dist],$C148:$E148,TaxableValuation[Tif_NonTIF],$A$4))</f>
        <v>0</v>
      </c>
      <c r="O148" s="8">
        <f>SUMPRODUCT(SUMIFS(TaxableValuation[Taxable Railroads],TaxableValuation[Dist],$C148:$E148,TaxableValuation[Tif_NonTIF],$A$4))</f>
        <v>0</v>
      </c>
      <c r="P148" s="8">
        <f>SUMPRODUCT(SUMIFS(TaxableValuation[Taxable Utilities],TaxableValuation[Dist],$C148:$E148,TaxableValuation[Tif_NonTIF],$A$4))</f>
        <v>4662003</v>
      </c>
      <c r="Q148" s="8">
        <f>SUMPRODUCT(SUMIFS(TaxableValuation[Taxable Other],TaxableValuation[Dist],$C148:$E148,TaxableValuation[Tif_NonTIF],$A$4))</f>
        <v>0</v>
      </c>
      <c r="R148" s="8">
        <f>SUMPRODUCT(SUMIFS(TaxableValuation[Taxable Gross],TaxableValuation[Dist],$C148:$E148,TaxableValuation[Tif_NonTIF],$A$4))</f>
        <v>1039926526</v>
      </c>
      <c r="S148" s="8">
        <f>SUMPRODUCT(SUMIFS(TaxableValuation[Taxable Military Exempt],TaxableValuation[Dist],$C148:$E148,TaxableValuation[Tif_NonTIF],$A$4))</f>
        <v>1587162</v>
      </c>
      <c r="T148" s="8">
        <f>SUMPRODUCT(SUMIFS(TaxableValuation[Taxable Net],TaxableValuation[Dist],$C148:$E148,TaxableValuation[Tif_NonTIF],$A$4))</f>
        <v>1038339364</v>
      </c>
      <c r="U148" s="8">
        <f>SUMPRODUCT(SUMIFS(TaxableValuation[Taxable Gas &amp; Elec Utilities],TaxableValuation[Dist],$C148:$E148,TaxableValuation[Tif_NonTIF],$A$4))</f>
        <v>7626579</v>
      </c>
      <c r="V148" s="8">
        <f t="shared" si="2"/>
        <v>1045965943</v>
      </c>
    </row>
    <row r="149" spans="1:22" x14ac:dyDescent="0.25">
      <c r="A149">
        <f>'Assessed Non-TIF_Combined'!A149</f>
        <v>2024</v>
      </c>
      <c r="B149" t="str">
        <f>'Assessed Non-TIF_Combined'!B149</f>
        <v>11</v>
      </c>
      <c r="C149" t="str">
        <f>'Assessed Non-TIF_Combined'!C149</f>
        <v>3119</v>
      </c>
      <c r="D149" t="str">
        <f>'Assessed Non-TIF_Combined'!D149</f>
        <v/>
      </c>
      <c r="E149" t="str">
        <f>'Assessed Non-TIF_Combined'!E149</f>
        <v/>
      </c>
      <c r="F149" t="str">
        <f>'Assessed Non-TIF_Combined'!F149</f>
        <v>3119</v>
      </c>
      <c r="G149" t="str">
        <f>'Assessed Non-TIF_Combined'!G149</f>
        <v>Interstate 35</v>
      </c>
      <c r="H149" s="8">
        <f>SUMPRODUCT(SUMIFS(TaxableValuation[Taxable Residential],TaxableValuation[Dist],$C149:$E149,TaxableValuation[Tif_NonTIF],$A$4))</f>
        <v>200399470</v>
      </c>
      <c r="I149" s="8">
        <f>SUMPRODUCT(SUMIFS(TaxableValuation[Taxable Ag Land],TaxableValuation[Dist],$C149:$E149,TaxableValuation[Tif_NonTIF],$A$4))</f>
        <v>60850043</v>
      </c>
      <c r="J149" s="8">
        <f>SUMPRODUCT(SUMIFS(TaxableValuation[Taxable Ag Building],TaxableValuation[Dist],$C149:$E149,TaxableValuation[Tif_NonTIF],$A$4))</f>
        <v>3443524</v>
      </c>
      <c r="K149" s="8">
        <f>SUMPRODUCT(SUMIFS(TaxableValuation[Taxable Commercial],TaxableValuation[Dist],$C149:$E149,TaxableValuation[Tif_NonTIF],$A$4))</f>
        <v>8010790</v>
      </c>
      <c r="L149" s="8">
        <f>SUMPRODUCT(SUMIFS(TaxableValuation[Taxable Industrial],TaxableValuation[Dist],$C149:$E149,TaxableValuation[Tif_NonTIF],$A$4))</f>
        <v>465784</v>
      </c>
      <c r="M149" s="8">
        <f>SUMPRODUCT(SUMIFS(TaxableValuation[Taxable Reserved],TaxableValuation[Dist],$C149:$E149,TaxableValuation[Tif_NonTIF],$A$4))</f>
        <v>0</v>
      </c>
      <c r="N149" s="8">
        <f>SUMPRODUCT(SUMIFS(TaxableValuation[Taxable Reserved2],TaxableValuation[Dist],$C149:$E149,TaxableValuation[Tif_NonTIF],$A$4))</f>
        <v>0</v>
      </c>
      <c r="O149" s="8">
        <f>SUMPRODUCT(SUMIFS(TaxableValuation[Taxable Railroads],TaxableValuation[Dist],$C149:$E149,TaxableValuation[Tif_NonTIF],$A$4))</f>
        <v>0</v>
      </c>
      <c r="P149" s="8">
        <f>SUMPRODUCT(SUMIFS(TaxableValuation[Taxable Utilities],TaxableValuation[Dist],$C149:$E149,TaxableValuation[Tif_NonTIF],$A$4))</f>
        <v>22742433</v>
      </c>
      <c r="Q149" s="8">
        <f>SUMPRODUCT(SUMIFS(TaxableValuation[Taxable Other],TaxableValuation[Dist],$C149:$E149,TaxableValuation[Tif_NonTIF],$A$4))</f>
        <v>0</v>
      </c>
      <c r="R149" s="8">
        <f>SUMPRODUCT(SUMIFS(TaxableValuation[Taxable Gross],TaxableValuation[Dist],$C149:$E149,TaxableValuation[Tif_NonTIF],$A$4))</f>
        <v>295912044</v>
      </c>
      <c r="S149" s="8">
        <f>SUMPRODUCT(SUMIFS(TaxableValuation[Taxable Military Exempt],TaxableValuation[Dist],$C149:$E149,TaxableValuation[Tif_NonTIF],$A$4))</f>
        <v>450036</v>
      </c>
      <c r="T149" s="8">
        <f>SUMPRODUCT(SUMIFS(TaxableValuation[Taxable Net],TaxableValuation[Dist],$C149:$E149,TaxableValuation[Tif_NonTIF],$A$4))</f>
        <v>295462008</v>
      </c>
      <c r="U149" s="8">
        <f>SUMPRODUCT(SUMIFS(TaxableValuation[Taxable Gas &amp; Elec Utilities],TaxableValuation[Dist],$C149:$E149,TaxableValuation[Tif_NonTIF],$A$4))</f>
        <v>8190642</v>
      </c>
      <c r="V149" s="8">
        <f t="shared" si="2"/>
        <v>303652650</v>
      </c>
    </row>
    <row r="150" spans="1:22" x14ac:dyDescent="0.25">
      <c r="A150">
        <f>'Assessed Non-TIF_Combined'!A150</f>
        <v>2024</v>
      </c>
      <c r="B150" t="str">
        <f>'Assessed Non-TIF_Combined'!B150</f>
        <v>10</v>
      </c>
      <c r="C150" t="str">
        <f>'Assessed Non-TIF_Combined'!C150</f>
        <v>3141</v>
      </c>
      <c r="D150" t="str">
        <f>'Assessed Non-TIF_Combined'!D150</f>
        <v/>
      </c>
      <c r="E150" t="str">
        <f>'Assessed Non-TIF_Combined'!E150</f>
        <v/>
      </c>
      <c r="F150" t="str">
        <f>'Assessed Non-TIF_Combined'!F150</f>
        <v>3141</v>
      </c>
      <c r="G150" t="str">
        <f>'Assessed Non-TIF_Combined'!G150</f>
        <v>Iowa City</v>
      </c>
      <c r="H150" s="8">
        <f>SUMPRODUCT(SUMIFS(TaxableValuation[Taxable Residential],TaxableValuation[Dist],$C150:$E150,TaxableValuation[Tif_NonTIF],$A$4))</f>
        <v>5439598609</v>
      </c>
      <c r="I150" s="8">
        <f>SUMPRODUCT(SUMIFS(TaxableValuation[Taxable Ag Land],TaxableValuation[Dist],$C150:$E150,TaxableValuation[Tif_NonTIF],$A$4))</f>
        <v>47670790</v>
      </c>
      <c r="J150" s="8">
        <f>SUMPRODUCT(SUMIFS(TaxableValuation[Taxable Ag Building],TaxableValuation[Dist],$C150:$E150,TaxableValuation[Tif_NonTIF],$A$4))</f>
        <v>3939821</v>
      </c>
      <c r="K150" s="8">
        <f>SUMPRODUCT(SUMIFS(TaxableValuation[Taxable Commercial],TaxableValuation[Dist],$C150:$E150,TaxableValuation[Tif_NonTIF],$A$4))</f>
        <v>1264140291</v>
      </c>
      <c r="L150" s="8">
        <f>SUMPRODUCT(SUMIFS(TaxableValuation[Taxable Industrial],TaxableValuation[Dist],$C150:$E150,TaxableValuation[Tif_NonTIF],$A$4))</f>
        <v>81801467</v>
      </c>
      <c r="M150" s="8">
        <f>SUMPRODUCT(SUMIFS(TaxableValuation[Taxable Reserved],TaxableValuation[Dist],$C150:$E150,TaxableValuation[Tif_NonTIF],$A$4))</f>
        <v>0</v>
      </c>
      <c r="N150" s="8">
        <f>SUMPRODUCT(SUMIFS(TaxableValuation[Taxable Reserved2],TaxableValuation[Dist],$C150:$E150,TaxableValuation[Tif_NonTIF],$A$4))</f>
        <v>0</v>
      </c>
      <c r="O150" s="8">
        <f>SUMPRODUCT(SUMIFS(TaxableValuation[Taxable Railroads],TaxableValuation[Dist],$C150:$E150,TaxableValuation[Tif_NonTIF],$A$4))</f>
        <v>17071742</v>
      </c>
      <c r="P150" s="8">
        <f>SUMPRODUCT(SUMIFS(TaxableValuation[Taxable Utilities],TaxableValuation[Dist],$C150:$E150,TaxableValuation[Tif_NonTIF],$A$4))</f>
        <v>30214438</v>
      </c>
      <c r="Q150" s="8">
        <f>SUMPRODUCT(SUMIFS(TaxableValuation[Taxable Other],TaxableValuation[Dist],$C150:$E150,TaxableValuation[Tif_NonTIF],$A$4))</f>
        <v>0</v>
      </c>
      <c r="R150" s="8">
        <f>SUMPRODUCT(SUMIFS(TaxableValuation[Taxable Gross],TaxableValuation[Dist],$C150:$E150,TaxableValuation[Tif_NonTIF],$A$4))</f>
        <v>6884437158</v>
      </c>
      <c r="S150" s="8">
        <f>SUMPRODUCT(SUMIFS(TaxableValuation[Taxable Military Exempt],TaxableValuation[Dist],$C150:$E150,TaxableValuation[Tif_NonTIF],$A$4))</f>
        <v>3766652</v>
      </c>
      <c r="T150" s="8">
        <f>SUMPRODUCT(SUMIFS(TaxableValuation[Taxable Net],TaxableValuation[Dist],$C150:$E150,TaxableValuation[Tif_NonTIF],$A$4))</f>
        <v>6880670506</v>
      </c>
      <c r="U150" s="8">
        <f>SUMPRODUCT(SUMIFS(TaxableValuation[Taxable Gas &amp; Elec Utilities],TaxableValuation[Dist],$C150:$E150,TaxableValuation[Tif_NonTIF],$A$4))</f>
        <v>78332817</v>
      </c>
      <c r="V150" s="8">
        <f t="shared" si="2"/>
        <v>6959003323</v>
      </c>
    </row>
    <row r="151" spans="1:22" x14ac:dyDescent="0.25">
      <c r="A151">
        <f>'Assessed Non-TIF_Combined'!A151</f>
        <v>2024</v>
      </c>
      <c r="B151" t="str">
        <f>'Assessed Non-TIF_Combined'!B151</f>
        <v>07</v>
      </c>
      <c r="C151" t="str">
        <f>'Assessed Non-TIF_Combined'!C151</f>
        <v>3150</v>
      </c>
      <c r="D151" t="str">
        <f>'Assessed Non-TIF_Combined'!D151</f>
        <v/>
      </c>
      <c r="E151" t="str">
        <f>'Assessed Non-TIF_Combined'!E151</f>
        <v/>
      </c>
      <c r="F151" t="str">
        <f>'Assessed Non-TIF_Combined'!F151</f>
        <v>3150</v>
      </c>
      <c r="G151" t="str">
        <f>'Assessed Non-TIF_Combined'!G151</f>
        <v>Iowa Falls</v>
      </c>
      <c r="H151" s="8">
        <f>SUMPRODUCT(SUMIFS(TaxableValuation[Taxable Residential],TaxableValuation[Dist],$C151:$E151,TaxableValuation[Tif_NonTIF],$A$4))</f>
        <v>145466302</v>
      </c>
      <c r="I151" s="8">
        <f>SUMPRODUCT(SUMIFS(TaxableValuation[Taxable Ag Land],TaxableValuation[Dist],$C151:$E151,TaxableValuation[Tif_NonTIF],$A$4))</f>
        <v>99261293</v>
      </c>
      <c r="J151" s="8">
        <f>SUMPRODUCT(SUMIFS(TaxableValuation[Taxable Ag Building],TaxableValuation[Dist],$C151:$E151,TaxableValuation[Tif_NonTIF],$A$4))</f>
        <v>9954203</v>
      </c>
      <c r="K151" s="8">
        <f>SUMPRODUCT(SUMIFS(TaxableValuation[Taxable Commercial],TaxableValuation[Dist],$C151:$E151,TaxableValuation[Tif_NonTIF],$A$4))</f>
        <v>30344164</v>
      </c>
      <c r="L151" s="8">
        <f>SUMPRODUCT(SUMIFS(TaxableValuation[Taxable Industrial],TaxableValuation[Dist],$C151:$E151,TaxableValuation[Tif_NonTIF],$A$4))</f>
        <v>88058710</v>
      </c>
      <c r="M151" s="8">
        <f>SUMPRODUCT(SUMIFS(TaxableValuation[Taxable Reserved],TaxableValuation[Dist],$C151:$E151,TaxableValuation[Tif_NonTIF],$A$4))</f>
        <v>0</v>
      </c>
      <c r="N151" s="8">
        <f>SUMPRODUCT(SUMIFS(TaxableValuation[Taxable Reserved2],TaxableValuation[Dist],$C151:$E151,TaxableValuation[Tif_NonTIF],$A$4))</f>
        <v>0</v>
      </c>
      <c r="O151" s="8">
        <f>SUMPRODUCT(SUMIFS(TaxableValuation[Taxable Railroads],TaxableValuation[Dist],$C151:$E151,TaxableValuation[Tif_NonTIF],$A$4))</f>
        <v>22227377</v>
      </c>
      <c r="P151" s="8">
        <f>SUMPRODUCT(SUMIFS(TaxableValuation[Taxable Utilities],TaxableValuation[Dist],$C151:$E151,TaxableValuation[Tif_NonTIF],$A$4))</f>
        <v>1462982</v>
      </c>
      <c r="Q151" s="8">
        <f>SUMPRODUCT(SUMIFS(TaxableValuation[Taxable Other],TaxableValuation[Dist],$C151:$E151,TaxableValuation[Tif_NonTIF],$A$4))</f>
        <v>0</v>
      </c>
      <c r="R151" s="8">
        <f>SUMPRODUCT(SUMIFS(TaxableValuation[Taxable Gross],TaxableValuation[Dist],$C151:$E151,TaxableValuation[Tif_NonTIF],$A$4))</f>
        <v>396775031</v>
      </c>
      <c r="S151" s="8">
        <f>SUMPRODUCT(SUMIFS(TaxableValuation[Taxable Military Exempt],TaxableValuation[Dist],$C151:$E151,TaxableValuation[Tif_NonTIF],$A$4))</f>
        <v>529672</v>
      </c>
      <c r="T151" s="8">
        <f>SUMPRODUCT(SUMIFS(TaxableValuation[Taxable Net],TaxableValuation[Dist],$C151:$E151,TaxableValuation[Tif_NonTIF],$A$4))</f>
        <v>396245359</v>
      </c>
      <c r="U151" s="8">
        <f>SUMPRODUCT(SUMIFS(TaxableValuation[Taxable Gas &amp; Elec Utilities],TaxableValuation[Dist],$C151:$E151,TaxableValuation[Tif_NonTIF],$A$4))</f>
        <v>19279289</v>
      </c>
      <c r="V151" s="8">
        <f t="shared" si="2"/>
        <v>415524648</v>
      </c>
    </row>
    <row r="152" spans="1:22" x14ac:dyDescent="0.25">
      <c r="A152">
        <f>'Assessed Non-TIF_Combined'!A152</f>
        <v>2024</v>
      </c>
      <c r="B152" t="str">
        <f>'Assessed Non-TIF_Combined'!B152</f>
        <v>10</v>
      </c>
      <c r="C152" t="str">
        <f>'Assessed Non-TIF_Combined'!C152</f>
        <v>3154</v>
      </c>
      <c r="D152" t="str">
        <f>'Assessed Non-TIF_Combined'!D152</f>
        <v/>
      </c>
      <c r="E152" t="str">
        <f>'Assessed Non-TIF_Combined'!E152</f>
        <v/>
      </c>
      <c r="F152" t="str">
        <f>'Assessed Non-TIF_Combined'!F152</f>
        <v>3154</v>
      </c>
      <c r="G152" t="str">
        <f>'Assessed Non-TIF_Combined'!G152</f>
        <v>Iowa Valley</v>
      </c>
      <c r="H152" s="8">
        <f>SUMPRODUCT(SUMIFS(TaxableValuation[Taxable Residential],TaxableValuation[Dist],$C152:$E152,TaxableValuation[Tif_NonTIF],$A$4))</f>
        <v>101786345</v>
      </c>
      <c r="I152" s="8">
        <f>SUMPRODUCT(SUMIFS(TaxableValuation[Taxable Ag Land],TaxableValuation[Dist],$C152:$E152,TaxableValuation[Tif_NonTIF],$A$4))</f>
        <v>58621571</v>
      </c>
      <c r="J152" s="8">
        <f>SUMPRODUCT(SUMIFS(TaxableValuation[Taxable Ag Building],TaxableValuation[Dist],$C152:$E152,TaxableValuation[Tif_NonTIF],$A$4))</f>
        <v>1891839</v>
      </c>
      <c r="K152" s="8">
        <f>SUMPRODUCT(SUMIFS(TaxableValuation[Taxable Commercial],TaxableValuation[Dist],$C152:$E152,TaxableValuation[Tif_NonTIF],$A$4))</f>
        <v>14380476</v>
      </c>
      <c r="L152" s="8">
        <f>SUMPRODUCT(SUMIFS(TaxableValuation[Taxable Industrial],TaxableValuation[Dist],$C152:$E152,TaxableValuation[Tif_NonTIF],$A$4))</f>
        <v>6417770</v>
      </c>
      <c r="M152" s="8">
        <f>SUMPRODUCT(SUMIFS(TaxableValuation[Taxable Reserved],TaxableValuation[Dist],$C152:$E152,TaxableValuation[Tif_NonTIF],$A$4))</f>
        <v>0</v>
      </c>
      <c r="N152" s="8">
        <f>SUMPRODUCT(SUMIFS(TaxableValuation[Taxable Reserved2],TaxableValuation[Dist],$C152:$E152,TaxableValuation[Tif_NonTIF],$A$4))</f>
        <v>0</v>
      </c>
      <c r="O152" s="8">
        <f>SUMPRODUCT(SUMIFS(TaxableValuation[Taxable Railroads],TaxableValuation[Dist],$C152:$E152,TaxableValuation[Tif_NonTIF],$A$4))</f>
        <v>2477123</v>
      </c>
      <c r="P152" s="8">
        <f>SUMPRODUCT(SUMIFS(TaxableValuation[Taxable Utilities],TaxableValuation[Dist],$C152:$E152,TaxableValuation[Tif_NonTIF],$A$4))</f>
        <v>0</v>
      </c>
      <c r="Q152" s="8">
        <f>SUMPRODUCT(SUMIFS(TaxableValuation[Taxable Other],TaxableValuation[Dist],$C152:$E152,TaxableValuation[Tif_NonTIF],$A$4))</f>
        <v>0</v>
      </c>
      <c r="R152" s="8">
        <f>SUMPRODUCT(SUMIFS(TaxableValuation[Taxable Gross],TaxableValuation[Dist],$C152:$E152,TaxableValuation[Tif_NonTIF],$A$4))</f>
        <v>185575124</v>
      </c>
      <c r="S152" s="8">
        <f>SUMPRODUCT(SUMIFS(TaxableValuation[Taxable Military Exempt],TaxableValuation[Dist],$C152:$E152,TaxableValuation[Tif_NonTIF],$A$4))</f>
        <v>290764</v>
      </c>
      <c r="T152" s="8">
        <f>SUMPRODUCT(SUMIFS(TaxableValuation[Taxable Net],TaxableValuation[Dist],$C152:$E152,TaxableValuation[Tif_NonTIF],$A$4))</f>
        <v>185284360</v>
      </c>
      <c r="U152" s="8">
        <f>SUMPRODUCT(SUMIFS(TaxableValuation[Taxable Gas &amp; Elec Utilities],TaxableValuation[Dist],$C152:$E152,TaxableValuation[Tif_NonTIF],$A$4))</f>
        <v>4143236</v>
      </c>
      <c r="V152" s="8">
        <f t="shared" si="2"/>
        <v>189427596</v>
      </c>
    </row>
    <row r="153" spans="1:22" x14ac:dyDescent="0.25">
      <c r="A153">
        <f>'Assessed Non-TIF_Combined'!A153</f>
        <v>2024</v>
      </c>
      <c r="B153" t="str">
        <f>'Assessed Non-TIF_Combined'!B153</f>
        <v>07</v>
      </c>
      <c r="C153" t="str">
        <f>'Assessed Non-TIF_Combined'!C153</f>
        <v>3186</v>
      </c>
      <c r="D153" t="str">
        <f>'Assessed Non-TIF_Combined'!D153</f>
        <v/>
      </c>
      <c r="E153" t="str">
        <f>'Assessed Non-TIF_Combined'!E153</f>
        <v/>
      </c>
      <c r="F153" t="str">
        <f>'Assessed Non-TIF_Combined'!F153</f>
        <v>3186</v>
      </c>
      <c r="G153" t="str">
        <f>'Assessed Non-TIF_Combined'!G153</f>
        <v>Janesville</v>
      </c>
      <c r="H153" s="8">
        <f>SUMPRODUCT(SUMIFS(TaxableValuation[Taxable Residential],TaxableValuation[Dist],$C153:$E153,TaxableValuation[Tif_NonTIF],$A$4))</f>
        <v>115409687</v>
      </c>
      <c r="I153" s="8">
        <f>SUMPRODUCT(SUMIFS(TaxableValuation[Taxable Ag Land],TaxableValuation[Dist],$C153:$E153,TaxableValuation[Tif_NonTIF],$A$4))</f>
        <v>21816487</v>
      </c>
      <c r="J153" s="8">
        <f>SUMPRODUCT(SUMIFS(TaxableValuation[Taxable Ag Building],TaxableValuation[Dist],$C153:$E153,TaxableValuation[Tif_NonTIF],$A$4))</f>
        <v>1956033</v>
      </c>
      <c r="K153" s="8">
        <f>SUMPRODUCT(SUMIFS(TaxableValuation[Taxable Commercial],TaxableValuation[Dist],$C153:$E153,TaxableValuation[Tif_NonTIF],$A$4))</f>
        <v>5337958</v>
      </c>
      <c r="L153" s="8">
        <f>SUMPRODUCT(SUMIFS(TaxableValuation[Taxable Industrial],TaxableValuation[Dist],$C153:$E153,TaxableValuation[Tif_NonTIF],$A$4))</f>
        <v>6038250</v>
      </c>
      <c r="M153" s="8">
        <f>SUMPRODUCT(SUMIFS(TaxableValuation[Taxable Reserved],TaxableValuation[Dist],$C153:$E153,TaxableValuation[Tif_NonTIF],$A$4))</f>
        <v>0</v>
      </c>
      <c r="N153" s="8">
        <f>SUMPRODUCT(SUMIFS(TaxableValuation[Taxable Reserved2],TaxableValuation[Dist],$C153:$E153,TaxableValuation[Tif_NonTIF],$A$4))</f>
        <v>0</v>
      </c>
      <c r="O153" s="8">
        <f>SUMPRODUCT(SUMIFS(TaxableValuation[Taxable Railroads],TaxableValuation[Dist],$C153:$E153,TaxableValuation[Tif_NonTIF],$A$4))</f>
        <v>3387690</v>
      </c>
      <c r="P153" s="8">
        <f>SUMPRODUCT(SUMIFS(TaxableValuation[Taxable Utilities],TaxableValuation[Dist],$C153:$E153,TaxableValuation[Tif_NonTIF],$A$4))</f>
        <v>315711</v>
      </c>
      <c r="Q153" s="8">
        <f>SUMPRODUCT(SUMIFS(TaxableValuation[Taxable Other],TaxableValuation[Dist],$C153:$E153,TaxableValuation[Tif_NonTIF],$A$4))</f>
        <v>0</v>
      </c>
      <c r="R153" s="8">
        <f>SUMPRODUCT(SUMIFS(TaxableValuation[Taxable Gross],TaxableValuation[Dist],$C153:$E153,TaxableValuation[Tif_NonTIF],$A$4))</f>
        <v>154261816</v>
      </c>
      <c r="S153" s="8">
        <f>SUMPRODUCT(SUMIFS(TaxableValuation[Taxable Military Exempt],TaxableValuation[Dist],$C153:$E153,TaxableValuation[Tif_NonTIF],$A$4))</f>
        <v>288912</v>
      </c>
      <c r="T153" s="8">
        <f>SUMPRODUCT(SUMIFS(TaxableValuation[Taxable Net],TaxableValuation[Dist],$C153:$E153,TaxableValuation[Tif_NonTIF],$A$4))</f>
        <v>153972904</v>
      </c>
      <c r="U153" s="8">
        <f>SUMPRODUCT(SUMIFS(TaxableValuation[Taxable Gas &amp; Elec Utilities],TaxableValuation[Dist],$C153:$E153,TaxableValuation[Tif_NonTIF],$A$4))</f>
        <v>10154868</v>
      </c>
      <c r="V153" s="8">
        <f t="shared" si="2"/>
        <v>164127772</v>
      </c>
    </row>
    <row r="154" spans="1:22" x14ac:dyDescent="0.25">
      <c r="A154">
        <f>'Assessed Non-TIF_Combined'!A154</f>
        <v>2024</v>
      </c>
      <c r="B154" t="str">
        <f>'Assessed Non-TIF_Combined'!B154</f>
        <v>07</v>
      </c>
      <c r="C154" t="str">
        <f>'Assessed Non-TIF_Combined'!C154</f>
        <v>3204</v>
      </c>
      <c r="D154" t="str">
        <f>'Assessed Non-TIF_Combined'!D154</f>
        <v/>
      </c>
      <c r="E154" t="str">
        <f>'Assessed Non-TIF_Combined'!E154</f>
        <v/>
      </c>
      <c r="F154" t="str">
        <f>'Assessed Non-TIF_Combined'!F154</f>
        <v>3204</v>
      </c>
      <c r="G154" t="str">
        <f>'Assessed Non-TIF_Combined'!G154</f>
        <v>Jesup</v>
      </c>
      <c r="H154" s="8">
        <f>SUMPRODUCT(SUMIFS(TaxableValuation[Taxable Residential],TaxableValuation[Dist],$C154:$E154,TaxableValuation[Tif_NonTIF],$A$4))</f>
        <v>181757689</v>
      </c>
      <c r="I154" s="8">
        <f>SUMPRODUCT(SUMIFS(TaxableValuation[Taxable Ag Land],TaxableValuation[Dist],$C154:$E154,TaxableValuation[Tif_NonTIF],$A$4))</f>
        <v>112293487</v>
      </c>
      <c r="J154" s="8">
        <f>SUMPRODUCT(SUMIFS(TaxableValuation[Taxable Ag Building],TaxableValuation[Dist],$C154:$E154,TaxableValuation[Tif_NonTIF],$A$4))</f>
        <v>8086612</v>
      </c>
      <c r="K154" s="8">
        <f>SUMPRODUCT(SUMIFS(TaxableValuation[Taxable Commercial],TaxableValuation[Dist],$C154:$E154,TaxableValuation[Tif_NonTIF],$A$4))</f>
        <v>14567739</v>
      </c>
      <c r="L154" s="8">
        <f>SUMPRODUCT(SUMIFS(TaxableValuation[Taxable Industrial],TaxableValuation[Dist],$C154:$E154,TaxableValuation[Tif_NonTIF],$A$4))</f>
        <v>5404076</v>
      </c>
      <c r="M154" s="8">
        <f>SUMPRODUCT(SUMIFS(TaxableValuation[Taxable Reserved],TaxableValuation[Dist],$C154:$E154,TaxableValuation[Tif_NonTIF],$A$4))</f>
        <v>0</v>
      </c>
      <c r="N154" s="8">
        <f>SUMPRODUCT(SUMIFS(TaxableValuation[Taxable Reserved2],TaxableValuation[Dist],$C154:$E154,TaxableValuation[Tif_NonTIF],$A$4))</f>
        <v>0</v>
      </c>
      <c r="O154" s="8">
        <f>SUMPRODUCT(SUMIFS(TaxableValuation[Taxable Railroads],TaxableValuation[Dist],$C154:$E154,TaxableValuation[Tif_NonTIF],$A$4))</f>
        <v>2570877</v>
      </c>
      <c r="P154" s="8">
        <f>SUMPRODUCT(SUMIFS(TaxableValuation[Taxable Utilities],TaxableValuation[Dist],$C154:$E154,TaxableValuation[Tif_NonTIF],$A$4))</f>
        <v>3234232</v>
      </c>
      <c r="Q154" s="8">
        <f>SUMPRODUCT(SUMIFS(TaxableValuation[Taxable Other],TaxableValuation[Dist],$C154:$E154,TaxableValuation[Tif_NonTIF],$A$4))</f>
        <v>0</v>
      </c>
      <c r="R154" s="8">
        <f>SUMPRODUCT(SUMIFS(TaxableValuation[Taxable Gross],TaxableValuation[Dist],$C154:$E154,TaxableValuation[Tif_NonTIF],$A$4))</f>
        <v>327914712</v>
      </c>
      <c r="S154" s="8">
        <f>SUMPRODUCT(SUMIFS(TaxableValuation[Taxable Military Exempt],TaxableValuation[Dist],$C154:$E154,TaxableValuation[Tif_NonTIF],$A$4))</f>
        <v>370400</v>
      </c>
      <c r="T154" s="8">
        <f>SUMPRODUCT(SUMIFS(TaxableValuation[Taxable Net],TaxableValuation[Dist],$C154:$E154,TaxableValuation[Tif_NonTIF],$A$4))</f>
        <v>327544312</v>
      </c>
      <c r="U154" s="8">
        <f>SUMPRODUCT(SUMIFS(TaxableValuation[Taxable Gas &amp; Elec Utilities],TaxableValuation[Dist],$C154:$E154,TaxableValuation[Tif_NonTIF],$A$4))</f>
        <v>9959784</v>
      </c>
      <c r="V154" s="8">
        <f t="shared" si="2"/>
        <v>337504096</v>
      </c>
    </row>
    <row r="155" spans="1:22" x14ac:dyDescent="0.25">
      <c r="A155">
        <f>'Assessed Non-TIF_Combined'!A155</f>
        <v>2024</v>
      </c>
      <c r="B155" t="str">
        <f>'Assessed Non-TIF_Combined'!B155</f>
        <v>11</v>
      </c>
      <c r="C155" t="str">
        <f>'Assessed Non-TIF_Combined'!C155</f>
        <v>3231</v>
      </c>
      <c r="D155" t="str">
        <f>'Assessed Non-TIF_Combined'!D155</f>
        <v/>
      </c>
      <c r="E155" t="str">
        <f>'Assessed Non-TIF_Combined'!E155</f>
        <v/>
      </c>
      <c r="F155" t="str">
        <f>'Assessed Non-TIF_Combined'!F155</f>
        <v>3231</v>
      </c>
      <c r="G155" t="str">
        <f>'Assessed Non-TIF_Combined'!G155</f>
        <v>Johnston</v>
      </c>
      <c r="H155" s="8">
        <f>SUMPRODUCT(SUMIFS(TaxableValuation[Taxable Residential],TaxableValuation[Dist],$C155:$E155,TaxableValuation[Tif_NonTIF],$A$4))</f>
        <v>1981986434</v>
      </c>
      <c r="I155" s="8">
        <f>SUMPRODUCT(SUMIFS(TaxableValuation[Taxable Ag Land],TaxableValuation[Dist],$C155:$E155,TaxableValuation[Tif_NonTIF],$A$4))</f>
        <v>4131550</v>
      </c>
      <c r="J155" s="8">
        <f>SUMPRODUCT(SUMIFS(TaxableValuation[Taxable Ag Building],TaxableValuation[Dist],$C155:$E155,TaxableValuation[Tif_NonTIF],$A$4))</f>
        <v>4890162</v>
      </c>
      <c r="K155" s="8">
        <f>SUMPRODUCT(SUMIFS(TaxableValuation[Taxable Commercial],TaxableValuation[Dist],$C155:$E155,TaxableValuation[Tif_NonTIF],$A$4))</f>
        <v>645325783</v>
      </c>
      <c r="L155" s="8">
        <f>SUMPRODUCT(SUMIFS(TaxableValuation[Taxable Industrial],TaxableValuation[Dist],$C155:$E155,TaxableValuation[Tif_NonTIF],$A$4))</f>
        <v>6712944</v>
      </c>
      <c r="M155" s="8">
        <f>SUMPRODUCT(SUMIFS(TaxableValuation[Taxable Reserved],TaxableValuation[Dist],$C155:$E155,TaxableValuation[Tif_NonTIF],$A$4))</f>
        <v>0</v>
      </c>
      <c r="N155" s="8">
        <f>SUMPRODUCT(SUMIFS(TaxableValuation[Taxable Reserved2],TaxableValuation[Dist],$C155:$E155,TaxableValuation[Tif_NonTIF],$A$4))</f>
        <v>0</v>
      </c>
      <c r="O155" s="8">
        <f>SUMPRODUCT(SUMIFS(TaxableValuation[Taxable Railroads],TaxableValuation[Dist],$C155:$E155,TaxableValuation[Tif_NonTIF],$A$4))</f>
        <v>0</v>
      </c>
      <c r="P155" s="8">
        <f>SUMPRODUCT(SUMIFS(TaxableValuation[Taxable Utilities],TaxableValuation[Dist],$C155:$E155,TaxableValuation[Tif_NonTIF],$A$4))</f>
        <v>1613747</v>
      </c>
      <c r="Q155" s="8">
        <f>SUMPRODUCT(SUMIFS(TaxableValuation[Taxable Other],TaxableValuation[Dist],$C155:$E155,TaxableValuation[Tif_NonTIF],$A$4))</f>
        <v>0</v>
      </c>
      <c r="R155" s="8">
        <f>SUMPRODUCT(SUMIFS(TaxableValuation[Taxable Gross],TaxableValuation[Dist],$C155:$E155,TaxableValuation[Tif_NonTIF],$A$4))</f>
        <v>2644660620</v>
      </c>
      <c r="S155" s="8">
        <f>SUMPRODUCT(SUMIFS(TaxableValuation[Taxable Military Exempt],TaxableValuation[Dist],$C155:$E155,TaxableValuation[Tif_NonTIF],$A$4))</f>
        <v>1833480</v>
      </c>
      <c r="T155" s="8">
        <f>SUMPRODUCT(SUMIFS(TaxableValuation[Taxable Net],TaxableValuation[Dist],$C155:$E155,TaxableValuation[Tif_NonTIF],$A$4))</f>
        <v>2642827140</v>
      </c>
      <c r="U155" s="8">
        <f>SUMPRODUCT(SUMIFS(TaxableValuation[Taxable Gas &amp; Elec Utilities],TaxableValuation[Dist],$C155:$E155,TaxableValuation[Tif_NonTIF],$A$4))</f>
        <v>49328157</v>
      </c>
      <c r="V155" s="8">
        <f t="shared" si="2"/>
        <v>2692155297</v>
      </c>
    </row>
    <row r="156" spans="1:22" x14ac:dyDescent="0.25">
      <c r="A156">
        <f>'Assessed Non-TIF_Combined'!A156</f>
        <v>2024</v>
      </c>
      <c r="B156" t="str">
        <f>'Assessed Non-TIF_Combined'!B156</f>
        <v>15</v>
      </c>
      <c r="C156" t="str">
        <f>'Assessed Non-TIF_Combined'!C156</f>
        <v>3312</v>
      </c>
      <c r="D156" t="str">
        <f>'Assessed Non-TIF_Combined'!D156</f>
        <v/>
      </c>
      <c r="E156" t="str">
        <f>'Assessed Non-TIF_Combined'!E156</f>
        <v/>
      </c>
      <c r="F156" t="str">
        <f>'Assessed Non-TIF_Combined'!F156</f>
        <v>3312</v>
      </c>
      <c r="G156" t="str">
        <f>'Assessed Non-TIF_Combined'!G156</f>
        <v>Keokuk</v>
      </c>
      <c r="H156" s="8">
        <f>SUMPRODUCT(SUMIFS(TaxableValuation[Taxable Residential],TaxableValuation[Dist],$C156:$E156,TaxableValuation[Tif_NonTIF],$A$4))</f>
        <v>225826630</v>
      </c>
      <c r="I156" s="8">
        <f>SUMPRODUCT(SUMIFS(TaxableValuation[Taxable Ag Land],TaxableValuation[Dist],$C156:$E156,TaxableValuation[Tif_NonTIF],$A$4))</f>
        <v>12232552</v>
      </c>
      <c r="J156" s="8">
        <f>SUMPRODUCT(SUMIFS(TaxableValuation[Taxable Ag Building],TaxableValuation[Dist],$C156:$E156,TaxableValuation[Tif_NonTIF],$A$4))</f>
        <v>466412</v>
      </c>
      <c r="K156" s="8">
        <f>SUMPRODUCT(SUMIFS(TaxableValuation[Taxable Commercial],TaxableValuation[Dist],$C156:$E156,TaxableValuation[Tif_NonTIF],$A$4))</f>
        <v>72949835</v>
      </c>
      <c r="L156" s="8">
        <f>SUMPRODUCT(SUMIFS(TaxableValuation[Taxable Industrial],TaxableValuation[Dist],$C156:$E156,TaxableValuation[Tif_NonTIF],$A$4))</f>
        <v>26606543</v>
      </c>
      <c r="M156" s="8">
        <f>SUMPRODUCT(SUMIFS(TaxableValuation[Taxable Reserved],TaxableValuation[Dist],$C156:$E156,TaxableValuation[Tif_NonTIF],$A$4))</f>
        <v>0</v>
      </c>
      <c r="N156" s="8">
        <f>SUMPRODUCT(SUMIFS(TaxableValuation[Taxable Reserved2],TaxableValuation[Dist],$C156:$E156,TaxableValuation[Tif_NonTIF],$A$4))</f>
        <v>0</v>
      </c>
      <c r="O156" s="8">
        <f>SUMPRODUCT(SUMIFS(TaxableValuation[Taxable Railroads],TaxableValuation[Dist],$C156:$E156,TaxableValuation[Tif_NonTIF],$A$4))</f>
        <v>9433735</v>
      </c>
      <c r="P156" s="8">
        <f>SUMPRODUCT(SUMIFS(TaxableValuation[Taxable Utilities],TaxableValuation[Dist],$C156:$E156,TaxableValuation[Tif_NonTIF],$A$4))</f>
        <v>1664230</v>
      </c>
      <c r="Q156" s="8">
        <f>SUMPRODUCT(SUMIFS(TaxableValuation[Taxable Other],TaxableValuation[Dist],$C156:$E156,TaxableValuation[Tif_NonTIF],$A$4))</f>
        <v>0</v>
      </c>
      <c r="R156" s="8">
        <f>SUMPRODUCT(SUMIFS(TaxableValuation[Taxable Gross],TaxableValuation[Dist],$C156:$E156,TaxableValuation[Tif_NonTIF],$A$4))</f>
        <v>349179937</v>
      </c>
      <c r="S156" s="8">
        <f>SUMPRODUCT(SUMIFS(TaxableValuation[Taxable Military Exempt],TaxableValuation[Dist],$C156:$E156,TaxableValuation[Tif_NonTIF],$A$4))</f>
        <v>926000</v>
      </c>
      <c r="T156" s="8">
        <f>SUMPRODUCT(SUMIFS(TaxableValuation[Taxable Net],TaxableValuation[Dist],$C156:$E156,TaxableValuation[Tif_NonTIF],$A$4))</f>
        <v>348253937</v>
      </c>
      <c r="U156" s="8">
        <f>SUMPRODUCT(SUMIFS(TaxableValuation[Taxable Gas &amp; Elec Utilities],TaxableValuation[Dist],$C156:$E156,TaxableValuation[Tif_NonTIF],$A$4))</f>
        <v>52468201</v>
      </c>
      <c r="V156" s="8">
        <f t="shared" si="2"/>
        <v>400722138</v>
      </c>
    </row>
    <row r="157" spans="1:22" x14ac:dyDescent="0.25">
      <c r="A157">
        <f>'Assessed Non-TIF_Combined'!A157</f>
        <v>2024</v>
      </c>
      <c r="B157" t="str">
        <f>'Assessed Non-TIF_Combined'!B157</f>
        <v>15</v>
      </c>
      <c r="C157" t="str">
        <f>'Assessed Non-TIF_Combined'!C157</f>
        <v>3330</v>
      </c>
      <c r="D157" t="str">
        <f>'Assessed Non-TIF_Combined'!D157</f>
        <v/>
      </c>
      <c r="E157" t="str">
        <f>'Assessed Non-TIF_Combined'!E157</f>
        <v/>
      </c>
      <c r="F157" t="str">
        <f>'Assessed Non-TIF_Combined'!F157</f>
        <v>3330</v>
      </c>
      <c r="G157" t="str">
        <f>'Assessed Non-TIF_Combined'!G157</f>
        <v>Keota</v>
      </c>
      <c r="H157" s="8">
        <f>SUMPRODUCT(SUMIFS(TaxableValuation[Taxable Residential],TaxableValuation[Dist],$C157:$E157,TaxableValuation[Tif_NonTIF],$A$4))</f>
        <v>52918052</v>
      </c>
      <c r="I157" s="8">
        <f>SUMPRODUCT(SUMIFS(TaxableValuation[Taxable Ag Land],TaxableValuation[Dist],$C157:$E157,TaxableValuation[Tif_NonTIF],$A$4))</f>
        <v>90852142</v>
      </c>
      <c r="J157" s="8">
        <f>SUMPRODUCT(SUMIFS(TaxableValuation[Taxable Ag Building],TaxableValuation[Dist],$C157:$E157,TaxableValuation[Tif_NonTIF],$A$4))</f>
        <v>12078233</v>
      </c>
      <c r="K157" s="8">
        <f>SUMPRODUCT(SUMIFS(TaxableValuation[Taxable Commercial],TaxableValuation[Dist],$C157:$E157,TaxableValuation[Tif_NonTIF],$A$4))</f>
        <v>6129178</v>
      </c>
      <c r="L157" s="8">
        <f>SUMPRODUCT(SUMIFS(TaxableValuation[Taxable Industrial],TaxableValuation[Dist],$C157:$E157,TaxableValuation[Tif_NonTIF],$A$4))</f>
        <v>2254139</v>
      </c>
      <c r="M157" s="8">
        <f>SUMPRODUCT(SUMIFS(TaxableValuation[Taxable Reserved],TaxableValuation[Dist],$C157:$E157,TaxableValuation[Tif_NonTIF],$A$4))</f>
        <v>0</v>
      </c>
      <c r="N157" s="8">
        <f>SUMPRODUCT(SUMIFS(TaxableValuation[Taxable Reserved2],TaxableValuation[Dist],$C157:$E157,TaxableValuation[Tif_NonTIF],$A$4))</f>
        <v>0</v>
      </c>
      <c r="O157" s="8">
        <f>SUMPRODUCT(SUMIFS(TaxableValuation[Taxable Railroads],TaxableValuation[Dist],$C157:$E157,TaxableValuation[Tif_NonTIF],$A$4))</f>
        <v>70285</v>
      </c>
      <c r="P157" s="8">
        <f>SUMPRODUCT(SUMIFS(TaxableValuation[Taxable Utilities],TaxableValuation[Dist],$C157:$E157,TaxableValuation[Tif_NonTIF],$A$4))</f>
        <v>39425614</v>
      </c>
      <c r="Q157" s="8">
        <f>SUMPRODUCT(SUMIFS(TaxableValuation[Taxable Other],TaxableValuation[Dist],$C157:$E157,TaxableValuation[Tif_NonTIF],$A$4))</f>
        <v>0</v>
      </c>
      <c r="R157" s="8">
        <f>SUMPRODUCT(SUMIFS(TaxableValuation[Taxable Gross],TaxableValuation[Dist],$C157:$E157,TaxableValuation[Tif_NonTIF],$A$4))</f>
        <v>203727643</v>
      </c>
      <c r="S157" s="8">
        <f>SUMPRODUCT(SUMIFS(TaxableValuation[Taxable Military Exempt],TaxableValuation[Dist],$C157:$E157,TaxableValuation[Tif_NonTIF],$A$4))</f>
        <v>144456</v>
      </c>
      <c r="T157" s="8">
        <f>SUMPRODUCT(SUMIFS(TaxableValuation[Taxable Net],TaxableValuation[Dist],$C157:$E157,TaxableValuation[Tif_NonTIF],$A$4))</f>
        <v>203583187</v>
      </c>
      <c r="U157" s="8">
        <f>SUMPRODUCT(SUMIFS(TaxableValuation[Taxable Gas &amp; Elec Utilities],TaxableValuation[Dist],$C157:$E157,TaxableValuation[Tif_NonTIF],$A$4))</f>
        <v>4225902</v>
      </c>
      <c r="V157" s="8">
        <f t="shared" si="2"/>
        <v>207809089</v>
      </c>
    </row>
    <row r="158" spans="1:22" x14ac:dyDescent="0.25">
      <c r="A158">
        <f>'Assessed Non-TIF_Combined'!A158</f>
        <v>2024</v>
      </c>
      <c r="B158" t="str">
        <f>'Assessed Non-TIF_Combined'!B158</f>
        <v>12</v>
      </c>
      <c r="C158" t="str">
        <f>'Assessed Non-TIF_Combined'!C158</f>
        <v>3348</v>
      </c>
      <c r="D158" t="str">
        <f>'Assessed Non-TIF_Combined'!D158</f>
        <v/>
      </c>
      <c r="E158" t="str">
        <f>'Assessed Non-TIF_Combined'!E158</f>
        <v/>
      </c>
      <c r="F158" t="str">
        <f>'Assessed Non-TIF_Combined'!F158</f>
        <v>3348</v>
      </c>
      <c r="G158" t="str">
        <f>'Assessed Non-TIF_Combined'!G158</f>
        <v>Kingsley-Pierson</v>
      </c>
      <c r="H158" s="8">
        <f>SUMPRODUCT(SUMIFS(TaxableValuation[Taxable Residential],TaxableValuation[Dist],$C158:$E158,TaxableValuation[Tif_NonTIF],$A$4))</f>
        <v>76524472</v>
      </c>
      <c r="I158" s="8">
        <f>SUMPRODUCT(SUMIFS(TaxableValuation[Taxable Ag Land],TaxableValuation[Dist],$C158:$E158,TaxableValuation[Tif_NonTIF],$A$4))</f>
        <v>126621278</v>
      </c>
      <c r="J158" s="8">
        <f>SUMPRODUCT(SUMIFS(TaxableValuation[Taxable Ag Building],TaxableValuation[Dist],$C158:$E158,TaxableValuation[Tif_NonTIF],$A$4))</f>
        <v>7111104</v>
      </c>
      <c r="K158" s="8">
        <f>SUMPRODUCT(SUMIFS(TaxableValuation[Taxable Commercial],TaxableValuation[Dist],$C158:$E158,TaxableValuation[Tif_NonTIF],$A$4))</f>
        <v>14482552</v>
      </c>
      <c r="L158" s="8">
        <f>SUMPRODUCT(SUMIFS(TaxableValuation[Taxable Industrial],TaxableValuation[Dist],$C158:$E158,TaxableValuation[Tif_NonTIF],$A$4))</f>
        <v>1519</v>
      </c>
      <c r="M158" s="8">
        <f>SUMPRODUCT(SUMIFS(TaxableValuation[Taxable Reserved],TaxableValuation[Dist],$C158:$E158,TaxableValuation[Tif_NonTIF],$A$4))</f>
        <v>0</v>
      </c>
      <c r="N158" s="8">
        <f>SUMPRODUCT(SUMIFS(TaxableValuation[Taxable Reserved2],TaxableValuation[Dist],$C158:$E158,TaxableValuation[Tif_NonTIF],$A$4))</f>
        <v>0</v>
      </c>
      <c r="O158" s="8">
        <f>SUMPRODUCT(SUMIFS(TaxableValuation[Taxable Railroads],TaxableValuation[Dist],$C158:$E158,TaxableValuation[Tif_NonTIF],$A$4))</f>
        <v>0</v>
      </c>
      <c r="P158" s="8">
        <f>SUMPRODUCT(SUMIFS(TaxableValuation[Taxable Utilities],TaxableValuation[Dist],$C158:$E158,TaxableValuation[Tif_NonTIF],$A$4))</f>
        <v>1928008</v>
      </c>
      <c r="Q158" s="8">
        <f>SUMPRODUCT(SUMIFS(TaxableValuation[Taxable Other],TaxableValuation[Dist],$C158:$E158,TaxableValuation[Tif_NonTIF],$A$4))</f>
        <v>0</v>
      </c>
      <c r="R158" s="8">
        <f>SUMPRODUCT(SUMIFS(TaxableValuation[Taxable Gross],TaxableValuation[Dist],$C158:$E158,TaxableValuation[Tif_NonTIF],$A$4))</f>
        <v>226668933</v>
      </c>
      <c r="S158" s="8">
        <f>SUMPRODUCT(SUMIFS(TaxableValuation[Taxable Military Exempt],TaxableValuation[Dist],$C158:$E158,TaxableValuation[Tif_NonTIF],$A$4))</f>
        <v>188904</v>
      </c>
      <c r="T158" s="8">
        <f>SUMPRODUCT(SUMIFS(TaxableValuation[Taxable Net],TaxableValuation[Dist],$C158:$E158,TaxableValuation[Tif_NonTIF],$A$4))</f>
        <v>226480029</v>
      </c>
      <c r="U158" s="8">
        <f>SUMPRODUCT(SUMIFS(TaxableValuation[Taxable Gas &amp; Elec Utilities],TaxableValuation[Dist],$C158:$E158,TaxableValuation[Tif_NonTIF],$A$4))</f>
        <v>2625994</v>
      </c>
      <c r="V158" s="8">
        <f t="shared" si="2"/>
        <v>229106023</v>
      </c>
    </row>
    <row r="159" spans="1:22" x14ac:dyDescent="0.25">
      <c r="A159">
        <f>'Assessed Non-TIF_Combined'!A159</f>
        <v>2024</v>
      </c>
      <c r="B159" t="str">
        <f>'Assessed Non-TIF_Combined'!B159</f>
        <v>11</v>
      </c>
      <c r="C159" t="str">
        <f>'Assessed Non-TIF_Combined'!C159</f>
        <v>3375</v>
      </c>
      <c r="D159" t="str">
        <f>'Assessed Non-TIF_Combined'!D159</f>
        <v/>
      </c>
      <c r="E159" t="str">
        <f>'Assessed Non-TIF_Combined'!E159</f>
        <v/>
      </c>
      <c r="F159" t="str">
        <f>'Assessed Non-TIF_Combined'!F159</f>
        <v>3375</v>
      </c>
      <c r="G159" t="str">
        <f>'Assessed Non-TIF_Combined'!G159</f>
        <v>Knoxville</v>
      </c>
      <c r="H159" s="8">
        <f>SUMPRODUCT(SUMIFS(TaxableValuation[Taxable Residential],TaxableValuation[Dist],$C159:$E159,TaxableValuation[Tif_NonTIF],$A$4))</f>
        <v>351178214</v>
      </c>
      <c r="I159" s="8">
        <f>SUMPRODUCT(SUMIFS(TaxableValuation[Taxable Ag Land],TaxableValuation[Dist],$C159:$E159,TaxableValuation[Tif_NonTIF],$A$4))</f>
        <v>61581727</v>
      </c>
      <c r="J159" s="8">
        <f>SUMPRODUCT(SUMIFS(TaxableValuation[Taxable Ag Building],TaxableValuation[Dist],$C159:$E159,TaxableValuation[Tif_NonTIF],$A$4))</f>
        <v>2439651</v>
      </c>
      <c r="K159" s="8">
        <f>SUMPRODUCT(SUMIFS(TaxableValuation[Taxable Commercial],TaxableValuation[Dist],$C159:$E159,TaxableValuation[Tif_NonTIF],$A$4))</f>
        <v>45204054</v>
      </c>
      <c r="L159" s="8">
        <f>SUMPRODUCT(SUMIFS(TaxableValuation[Taxable Industrial],TaxableValuation[Dist],$C159:$E159,TaxableValuation[Tif_NonTIF],$A$4))</f>
        <v>21144647</v>
      </c>
      <c r="M159" s="8">
        <f>SUMPRODUCT(SUMIFS(TaxableValuation[Taxable Reserved],TaxableValuation[Dist],$C159:$E159,TaxableValuation[Tif_NonTIF],$A$4))</f>
        <v>0</v>
      </c>
      <c r="N159" s="8">
        <f>SUMPRODUCT(SUMIFS(TaxableValuation[Taxable Reserved2],TaxableValuation[Dist],$C159:$E159,TaxableValuation[Tif_NonTIF],$A$4))</f>
        <v>0</v>
      </c>
      <c r="O159" s="8">
        <f>SUMPRODUCT(SUMIFS(TaxableValuation[Taxable Railroads],TaxableValuation[Dist],$C159:$E159,TaxableValuation[Tif_NonTIF],$A$4))</f>
        <v>15594947</v>
      </c>
      <c r="P159" s="8">
        <f>SUMPRODUCT(SUMIFS(TaxableValuation[Taxable Utilities],TaxableValuation[Dist],$C159:$E159,TaxableValuation[Tif_NonTIF],$A$4))</f>
        <v>9972078</v>
      </c>
      <c r="Q159" s="8">
        <f>SUMPRODUCT(SUMIFS(TaxableValuation[Taxable Other],TaxableValuation[Dist],$C159:$E159,TaxableValuation[Tif_NonTIF],$A$4))</f>
        <v>81079</v>
      </c>
      <c r="R159" s="8">
        <f>SUMPRODUCT(SUMIFS(TaxableValuation[Taxable Gross],TaxableValuation[Dist],$C159:$E159,TaxableValuation[Tif_NonTIF],$A$4))</f>
        <v>507196397</v>
      </c>
      <c r="S159" s="8">
        <f>SUMPRODUCT(SUMIFS(TaxableValuation[Taxable Military Exempt],TaxableValuation[Dist],$C159:$E159,TaxableValuation[Tif_NonTIF],$A$4))</f>
        <v>883628</v>
      </c>
      <c r="T159" s="8">
        <f>SUMPRODUCT(SUMIFS(TaxableValuation[Taxable Net],TaxableValuation[Dist],$C159:$E159,TaxableValuation[Tif_NonTIF],$A$4))</f>
        <v>506312769</v>
      </c>
      <c r="U159" s="8">
        <f>SUMPRODUCT(SUMIFS(TaxableValuation[Taxable Gas &amp; Elec Utilities],TaxableValuation[Dist],$C159:$E159,TaxableValuation[Tif_NonTIF],$A$4))</f>
        <v>10554662</v>
      </c>
      <c r="V159" s="8">
        <f t="shared" si="2"/>
        <v>516867431</v>
      </c>
    </row>
    <row r="160" spans="1:22" x14ac:dyDescent="0.25">
      <c r="A160">
        <f>'Assessed Non-TIF_Combined'!A160</f>
        <v>2024</v>
      </c>
      <c r="B160" t="str">
        <f>'Assessed Non-TIF_Combined'!B160</f>
        <v>07</v>
      </c>
      <c r="C160" t="str">
        <f>'Assessed Non-TIF_Combined'!C160</f>
        <v>3420</v>
      </c>
      <c r="D160" t="str">
        <f>'Assessed Non-TIF_Combined'!D160</f>
        <v/>
      </c>
      <c r="E160" t="str">
        <f>'Assessed Non-TIF_Combined'!E160</f>
        <v/>
      </c>
      <c r="F160" t="str">
        <f>'Assessed Non-TIF_Combined'!F160</f>
        <v>3420</v>
      </c>
      <c r="G160" t="str">
        <f>'Assessed Non-TIF_Combined'!G160</f>
        <v>Lake Mills</v>
      </c>
      <c r="H160" s="8">
        <f>SUMPRODUCT(SUMIFS(TaxableValuation[Taxable Residential],TaxableValuation[Dist],$C160:$E160,TaxableValuation[Tif_NonTIF],$A$4))</f>
        <v>92940876</v>
      </c>
      <c r="I160" s="8">
        <f>SUMPRODUCT(SUMIFS(TaxableValuation[Taxable Ag Land],TaxableValuation[Dist],$C160:$E160,TaxableValuation[Tif_NonTIF],$A$4))</f>
        <v>117289415</v>
      </c>
      <c r="J160" s="8">
        <f>SUMPRODUCT(SUMIFS(TaxableValuation[Taxable Ag Building],TaxableValuation[Dist],$C160:$E160,TaxableValuation[Tif_NonTIF],$A$4))</f>
        <v>5374716</v>
      </c>
      <c r="K160" s="8">
        <f>SUMPRODUCT(SUMIFS(TaxableValuation[Taxable Commercial],TaxableValuation[Dist],$C160:$E160,TaxableValuation[Tif_NonTIF],$A$4))</f>
        <v>17728377</v>
      </c>
      <c r="L160" s="8">
        <f>SUMPRODUCT(SUMIFS(TaxableValuation[Taxable Industrial],TaxableValuation[Dist],$C160:$E160,TaxableValuation[Tif_NonTIF],$A$4))</f>
        <v>17981548</v>
      </c>
      <c r="M160" s="8">
        <f>SUMPRODUCT(SUMIFS(TaxableValuation[Taxable Reserved],TaxableValuation[Dist],$C160:$E160,TaxableValuation[Tif_NonTIF],$A$4))</f>
        <v>0</v>
      </c>
      <c r="N160" s="8">
        <f>SUMPRODUCT(SUMIFS(TaxableValuation[Taxable Reserved2],TaxableValuation[Dist],$C160:$E160,TaxableValuation[Tif_NonTIF],$A$4))</f>
        <v>0</v>
      </c>
      <c r="O160" s="8">
        <f>SUMPRODUCT(SUMIFS(TaxableValuation[Taxable Railroads],TaxableValuation[Dist],$C160:$E160,TaxableValuation[Tif_NonTIF],$A$4))</f>
        <v>21564262</v>
      </c>
      <c r="P160" s="8">
        <f>SUMPRODUCT(SUMIFS(TaxableValuation[Taxable Utilities],TaxableValuation[Dist],$C160:$E160,TaxableValuation[Tif_NonTIF],$A$4))</f>
        <v>43193173</v>
      </c>
      <c r="Q160" s="8">
        <f>SUMPRODUCT(SUMIFS(TaxableValuation[Taxable Other],TaxableValuation[Dist],$C160:$E160,TaxableValuation[Tif_NonTIF],$A$4))</f>
        <v>0</v>
      </c>
      <c r="R160" s="8">
        <f>SUMPRODUCT(SUMIFS(TaxableValuation[Taxable Gross],TaxableValuation[Dist],$C160:$E160,TaxableValuation[Tif_NonTIF],$A$4))</f>
        <v>316072367</v>
      </c>
      <c r="S160" s="8">
        <f>SUMPRODUCT(SUMIFS(TaxableValuation[Taxable Military Exempt],TaxableValuation[Dist],$C160:$E160,TaxableValuation[Tif_NonTIF],$A$4))</f>
        <v>292616</v>
      </c>
      <c r="T160" s="8">
        <f>SUMPRODUCT(SUMIFS(TaxableValuation[Taxable Net],TaxableValuation[Dist],$C160:$E160,TaxableValuation[Tif_NonTIF],$A$4))</f>
        <v>315779751</v>
      </c>
      <c r="U160" s="8">
        <f>SUMPRODUCT(SUMIFS(TaxableValuation[Taxable Gas &amp; Elec Utilities],TaxableValuation[Dist],$C160:$E160,TaxableValuation[Tif_NonTIF],$A$4))</f>
        <v>5203202</v>
      </c>
      <c r="V160" s="8">
        <f t="shared" si="2"/>
        <v>320982953</v>
      </c>
    </row>
    <row r="161" spans="1:22" x14ac:dyDescent="0.25">
      <c r="A161">
        <f>'Assessed Non-TIF_Combined'!A161</f>
        <v>2024</v>
      </c>
      <c r="B161" t="str">
        <f>'Assessed Non-TIF_Combined'!B161</f>
        <v>13</v>
      </c>
      <c r="C161" t="str">
        <f>'Assessed Non-TIF_Combined'!C161</f>
        <v>3465</v>
      </c>
      <c r="D161" t="str">
        <f>'Assessed Non-TIF_Combined'!D161</f>
        <v/>
      </c>
      <c r="E161" t="str">
        <f>'Assessed Non-TIF_Combined'!E161</f>
        <v/>
      </c>
      <c r="F161" t="str">
        <f>'Assessed Non-TIF_Combined'!F161</f>
        <v>3465</v>
      </c>
      <c r="G161" t="str">
        <f>'Assessed Non-TIF_Combined'!G161</f>
        <v>Lamoni</v>
      </c>
      <c r="H161" s="8">
        <f>SUMPRODUCT(SUMIFS(TaxableValuation[Taxable Residential],TaxableValuation[Dist],$C161:$E161,TaxableValuation[Tif_NonTIF],$A$4))</f>
        <v>42611867</v>
      </c>
      <c r="I161" s="8">
        <f>SUMPRODUCT(SUMIFS(TaxableValuation[Taxable Ag Land],TaxableValuation[Dist],$C161:$E161,TaxableValuation[Tif_NonTIF],$A$4))</f>
        <v>29597720</v>
      </c>
      <c r="J161" s="8">
        <f>SUMPRODUCT(SUMIFS(TaxableValuation[Taxable Ag Building],TaxableValuation[Dist],$C161:$E161,TaxableValuation[Tif_NonTIF],$A$4))</f>
        <v>1889630</v>
      </c>
      <c r="K161" s="8">
        <f>SUMPRODUCT(SUMIFS(TaxableValuation[Taxable Commercial],TaxableValuation[Dist],$C161:$E161,TaxableValuation[Tif_NonTIF],$A$4))</f>
        <v>9652275</v>
      </c>
      <c r="L161" s="8">
        <f>SUMPRODUCT(SUMIFS(TaxableValuation[Taxable Industrial],TaxableValuation[Dist],$C161:$E161,TaxableValuation[Tif_NonTIF],$A$4))</f>
        <v>2338934</v>
      </c>
      <c r="M161" s="8">
        <f>SUMPRODUCT(SUMIFS(TaxableValuation[Taxable Reserved],TaxableValuation[Dist],$C161:$E161,TaxableValuation[Tif_NonTIF],$A$4))</f>
        <v>0</v>
      </c>
      <c r="N161" s="8">
        <f>SUMPRODUCT(SUMIFS(TaxableValuation[Taxable Reserved2],TaxableValuation[Dist],$C161:$E161,TaxableValuation[Tif_NonTIF],$A$4))</f>
        <v>0</v>
      </c>
      <c r="O161" s="8">
        <f>SUMPRODUCT(SUMIFS(TaxableValuation[Taxable Railroads],TaxableValuation[Dist],$C161:$E161,TaxableValuation[Tif_NonTIF],$A$4))</f>
        <v>0</v>
      </c>
      <c r="P161" s="8">
        <f>SUMPRODUCT(SUMIFS(TaxableValuation[Taxable Utilities],TaxableValuation[Dist],$C161:$E161,TaxableValuation[Tif_NonTIF],$A$4))</f>
        <v>1446657</v>
      </c>
      <c r="Q161" s="8">
        <f>SUMPRODUCT(SUMIFS(TaxableValuation[Taxable Other],TaxableValuation[Dist],$C161:$E161,TaxableValuation[Tif_NonTIF],$A$4))</f>
        <v>0</v>
      </c>
      <c r="R161" s="8">
        <f>SUMPRODUCT(SUMIFS(TaxableValuation[Taxable Gross],TaxableValuation[Dist],$C161:$E161,TaxableValuation[Tif_NonTIF],$A$4))</f>
        <v>87537083</v>
      </c>
      <c r="S161" s="8">
        <f>SUMPRODUCT(SUMIFS(TaxableValuation[Taxable Military Exempt],TaxableValuation[Dist],$C161:$E161,TaxableValuation[Tif_NonTIF],$A$4))</f>
        <v>174088</v>
      </c>
      <c r="T161" s="8">
        <f>SUMPRODUCT(SUMIFS(TaxableValuation[Taxable Net],TaxableValuation[Dist],$C161:$E161,TaxableValuation[Tif_NonTIF],$A$4))</f>
        <v>87362995</v>
      </c>
      <c r="U161" s="8">
        <f>SUMPRODUCT(SUMIFS(TaxableValuation[Taxable Gas &amp; Elec Utilities],TaxableValuation[Dist],$C161:$E161,TaxableValuation[Tif_NonTIF],$A$4))</f>
        <v>732830</v>
      </c>
      <c r="V161" s="8">
        <f t="shared" si="2"/>
        <v>88095825</v>
      </c>
    </row>
    <row r="162" spans="1:22" x14ac:dyDescent="0.25">
      <c r="A162">
        <f>'Assessed Non-TIF_Combined'!A162</f>
        <v>2024</v>
      </c>
      <c r="B162" t="str">
        <f>'Assessed Non-TIF_Combined'!B162</f>
        <v>05</v>
      </c>
      <c r="C162" t="str">
        <f>'Assessed Non-TIF_Combined'!C162</f>
        <v>3537</v>
      </c>
      <c r="D162" t="str">
        <f>'Assessed Non-TIF_Combined'!D162</f>
        <v/>
      </c>
      <c r="E162" t="str">
        <f>'Assessed Non-TIF_Combined'!E162</f>
        <v/>
      </c>
      <c r="F162" t="str">
        <f>'Assessed Non-TIF_Combined'!F162</f>
        <v>3537</v>
      </c>
      <c r="G162" t="str">
        <f>'Assessed Non-TIF_Combined'!G162</f>
        <v>Laurens-Marathon</v>
      </c>
      <c r="H162" s="8">
        <f>SUMPRODUCT(SUMIFS(TaxableValuation[Taxable Residential],TaxableValuation[Dist],$C162:$E162,TaxableValuation[Tif_NonTIF],$A$4))</f>
        <v>38229813</v>
      </c>
      <c r="I162" s="8">
        <f>SUMPRODUCT(SUMIFS(TaxableValuation[Taxable Ag Land],TaxableValuation[Dist],$C162:$E162,TaxableValuation[Tif_NonTIF],$A$4))</f>
        <v>114292381</v>
      </c>
      <c r="J162" s="8">
        <f>SUMPRODUCT(SUMIFS(TaxableValuation[Taxable Ag Building],TaxableValuation[Dist],$C162:$E162,TaxableValuation[Tif_NonTIF],$A$4))</f>
        <v>4312499</v>
      </c>
      <c r="K162" s="8">
        <f>SUMPRODUCT(SUMIFS(TaxableValuation[Taxable Commercial],TaxableValuation[Dist],$C162:$E162,TaxableValuation[Tif_NonTIF],$A$4))</f>
        <v>16046639</v>
      </c>
      <c r="L162" s="8">
        <f>SUMPRODUCT(SUMIFS(TaxableValuation[Taxable Industrial],TaxableValuation[Dist],$C162:$E162,TaxableValuation[Tif_NonTIF],$A$4))</f>
        <v>3671635</v>
      </c>
      <c r="M162" s="8">
        <f>SUMPRODUCT(SUMIFS(TaxableValuation[Taxable Reserved],TaxableValuation[Dist],$C162:$E162,TaxableValuation[Tif_NonTIF],$A$4))</f>
        <v>0</v>
      </c>
      <c r="N162" s="8">
        <f>SUMPRODUCT(SUMIFS(TaxableValuation[Taxable Reserved2],TaxableValuation[Dist],$C162:$E162,TaxableValuation[Tif_NonTIF],$A$4))</f>
        <v>0</v>
      </c>
      <c r="O162" s="8">
        <f>SUMPRODUCT(SUMIFS(TaxableValuation[Taxable Railroads],TaxableValuation[Dist],$C162:$E162,TaxableValuation[Tif_NonTIF],$A$4))</f>
        <v>18807525</v>
      </c>
      <c r="P162" s="8">
        <f>SUMPRODUCT(SUMIFS(TaxableValuation[Taxable Utilities],TaxableValuation[Dist],$C162:$E162,TaxableValuation[Tif_NonTIF],$A$4))</f>
        <v>802445</v>
      </c>
      <c r="Q162" s="8">
        <f>SUMPRODUCT(SUMIFS(TaxableValuation[Taxable Other],TaxableValuation[Dist],$C162:$E162,TaxableValuation[Tif_NonTIF],$A$4))</f>
        <v>0</v>
      </c>
      <c r="R162" s="8">
        <f>SUMPRODUCT(SUMIFS(TaxableValuation[Taxable Gross],TaxableValuation[Dist],$C162:$E162,TaxableValuation[Tif_NonTIF],$A$4))</f>
        <v>196162937</v>
      </c>
      <c r="S162" s="8">
        <f>SUMPRODUCT(SUMIFS(TaxableValuation[Taxable Military Exempt],TaxableValuation[Dist],$C162:$E162,TaxableValuation[Tif_NonTIF],$A$4))</f>
        <v>218159</v>
      </c>
      <c r="T162" s="8">
        <f>SUMPRODUCT(SUMIFS(TaxableValuation[Taxable Net],TaxableValuation[Dist],$C162:$E162,TaxableValuation[Tif_NonTIF],$A$4))</f>
        <v>195944778</v>
      </c>
      <c r="U162" s="8">
        <f>SUMPRODUCT(SUMIFS(TaxableValuation[Taxable Gas &amp; Elec Utilities],TaxableValuation[Dist],$C162:$E162,TaxableValuation[Tif_NonTIF],$A$4))</f>
        <v>1822239</v>
      </c>
      <c r="V162" s="8">
        <f t="shared" si="2"/>
        <v>197767017</v>
      </c>
    </row>
    <row r="163" spans="1:22" x14ac:dyDescent="0.25">
      <c r="A163">
        <f>'Assessed Non-TIF_Combined'!A163</f>
        <v>2024</v>
      </c>
      <c r="B163" t="str">
        <f>'Assessed Non-TIF_Combined'!B163</f>
        <v>12</v>
      </c>
      <c r="C163" t="str">
        <f>'Assessed Non-TIF_Combined'!C163</f>
        <v>3555</v>
      </c>
      <c r="D163" t="str">
        <f>'Assessed Non-TIF_Combined'!D163</f>
        <v/>
      </c>
      <c r="E163" t="str">
        <f>'Assessed Non-TIF_Combined'!E163</f>
        <v/>
      </c>
      <c r="F163" t="str">
        <f>'Assessed Non-TIF_Combined'!F163</f>
        <v>3555</v>
      </c>
      <c r="G163" t="str">
        <f>'Assessed Non-TIF_Combined'!G163</f>
        <v>Lawton-Bronson</v>
      </c>
      <c r="H163" s="8">
        <f>SUMPRODUCT(SUMIFS(TaxableValuation[Taxable Residential],TaxableValuation[Dist],$C163:$E163,TaxableValuation[Tif_NonTIF],$A$4))</f>
        <v>153581248</v>
      </c>
      <c r="I163" s="8">
        <f>SUMPRODUCT(SUMIFS(TaxableValuation[Taxable Ag Land],TaxableValuation[Dist],$C163:$E163,TaxableValuation[Tif_NonTIF],$A$4))</f>
        <v>91250707</v>
      </c>
      <c r="J163" s="8">
        <f>SUMPRODUCT(SUMIFS(TaxableValuation[Taxable Ag Building],TaxableValuation[Dist],$C163:$E163,TaxableValuation[Tif_NonTIF],$A$4))</f>
        <v>4575290</v>
      </c>
      <c r="K163" s="8">
        <f>SUMPRODUCT(SUMIFS(TaxableValuation[Taxable Commercial],TaxableValuation[Dist],$C163:$E163,TaxableValuation[Tif_NonTIF],$A$4))</f>
        <v>20240665</v>
      </c>
      <c r="L163" s="8">
        <f>SUMPRODUCT(SUMIFS(TaxableValuation[Taxable Industrial],TaxableValuation[Dist],$C163:$E163,TaxableValuation[Tif_NonTIF],$A$4))</f>
        <v>902711</v>
      </c>
      <c r="M163" s="8">
        <f>SUMPRODUCT(SUMIFS(TaxableValuation[Taxable Reserved],TaxableValuation[Dist],$C163:$E163,TaxableValuation[Tif_NonTIF],$A$4))</f>
        <v>0</v>
      </c>
      <c r="N163" s="8">
        <f>SUMPRODUCT(SUMIFS(TaxableValuation[Taxable Reserved2],TaxableValuation[Dist],$C163:$E163,TaxableValuation[Tif_NonTIF],$A$4))</f>
        <v>0</v>
      </c>
      <c r="O163" s="8">
        <f>SUMPRODUCT(SUMIFS(TaxableValuation[Taxable Railroads],TaxableValuation[Dist],$C163:$E163,TaxableValuation[Tif_NonTIF],$A$4))</f>
        <v>0</v>
      </c>
      <c r="P163" s="8">
        <f>SUMPRODUCT(SUMIFS(TaxableValuation[Taxable Utilities],TaxableValuation[Dist],$C163:$E163,TaxableValuation[Tif_NonTIF],$A$4))</f>
        <v>2727487</v>
      </c>
      <c r="Q163" s="8">
        <f>SUMPRODUCT(SUMIFS(TaxableValuation[Taxable Other],TaxableValuation[Dist],$C163:$E163,TaxableValuation[Tif_NonTIF],$A$4))</f>
        <v>0</v>
      </c>
      <c r="R163" s="8">
        <f>SUMPRODUCT(SUMIFS(TaxableValuation[Taxable Gross],TaxableValuation[Dist],$C163:$E163,TaxableValuation[Tif_NonTIF],$A$4))</f>
        <v>273278108</v>
      </c>
      <c r="S163" s="8">
        <f>SUMPRODUCT(SUMIFS(TaxableValuation[Taxable Military Exempt],TaxableValuation[Dist],$C163:$E163,TaxableValuation[Tif_NonTIF],$A$4))</f>
        <v>316692</v>
      </c>
      <c r="T163" s="8">
        <f>SUMPRODUCT(SUMIFS(TaxableValuation[Taxable Net],TaxableValuation[Dist],$C163:$E163,TaxableValuation[Tif_NonTIF],$A$4))</f>
        <v>272961416</v>
      </c>
      <c r="U163" s="8">
        <f>SUMPRODUCT(SUMIFS(TaxableValuation[Taxable Gas &amp; Elec Utilities],TaxableValuation[Dist],$C163:$E163,TaxableValuation[Tif_NonTIF],$A$4))</f>
        <v>4758957</v>
      </c>
      <c r="V163" s="8">
        <f t="shared" si="2"/>
        <v>277720373</v>
      </c>
    </row>
    <row r="164" spans="1:22" x14ac:dyDescent="0.25">
      <c r="A164">
        <f>'Assessed Non-TIF_Combined'!A164</f>
        <v>2024</v>
      </c>
      <c r="B164" t="str">
        <f>'Assessed Non-TIF_Combined'!B164</f>
        <v>12</v>
      </c>
      <c r="C164" t="str">
        <f>'Assessed Non-TIF_Combined'!C164</f>
        <v>3600</v>
      </c>
      <c r="D164" t="str">
        <f>'Assessed Non-TIF_Combined'!D164</f>
        <v/>
      </c>
      <c r="E164" t="str">
        <f>'Assessed Non-TIF_Combined'!E164</f>
        <v/>
      </c>
      <c r="F164" t="str">
        <f>'Assessed Non-TIF_Combined'!F164</f>
        <v>3600</v>
      </c>
      <c r="G164" t="str">
        <f>'Assessed Non-TIF_Combined'!G164</f>
        <v>Le Mars</v>
      </c>
      <c r="H164" s="8">
        <f>SUMPRODUCT(SUMIFS(TaxableValuation[Taxable Residential],TaxableValuation[Dist],$C164:$E164,TaxableValuation[Tif_NonTIF],$A$4))</f>
        <v>486745016</v>
      </c>
      <c r="I164" s="8">
        <f>SUMPRODUCT(SUMIFS(TaxableValuation[Taxable Ag Land],TaxableValuation[Dist],$C164:$E164,TaxableValuation[Tif_NonTIF],$A$4))</f>
        <v>220647306</v>
      </c>
      <c r="J164" s="8">
        <f>SUMPRODUCT(SUMIFS(TaxableValuation[Taxable Ag Building],TaxableValuation[Dist],$C164:$E164,TaxableValuation[Tif_NonTIF],$A$4))</f>
        <v>24150996</v>
      </c>
      <c r="K164" s="8">
        <f>SUMPRODUCT(SUMIFS(TaxableValuation[Taxable Commercial],TaxableValuation[Dist],$C164:$E164,TaxableValuation[Tif_NonTIF],$A$4))</f>
        <v>121852674</v>
      </c>
      <c r="L164" s="8">
        <f>SUMPRODUCT(SUMIFS(TaxableValuation[Taxable Industrial],TaxableValuation[Dist],$C164:$E164,TaxableValuation[Tif_NonTIF],$A$4))</f>
        <v>51762056</v>
      </c>
      <c r="M164" s="8">
        <f>SUMPRODUCT(SUMIFS(TaxableValuation[Taxable Reserved],TaxableValuation[Dist],$C164:$E164,TaxableValuation[Tif_NonTIF],$A$4))</f>
        <v>0</v>
      </c>
      <c r="N164" s="8">
        <f>SUMPRODUCT(SUMIFS(TaxableValuation[Taxable Reserved2],TaxableValuation[Dist],$C164:$E164,TaxableValuation[Tif_NonTIF],$A$4))</f>
        <v>0</v>
      </c>
      <c r="O164" s="8">
        <f>SUMPRODUCT(SUMIFS(TaxableValuation[Taxable Railroads],TaxableValuation[Dist],$C164:$E164,TaxableValuation[Tif_NonTIF],$A$4))</f>
        <v>28794460</v>
      </c>
      <c r="P164" s="8">
        <f>SUMPRODUCT(SUMIFS(TaxableValuation[Taxable Utilities],TaxableValuation[Dist],$C164:$E164,TaxableValuation[Tif_NonTIF],$A$4))</f>
        <v>3784191</v>
      </c>
      <c r="Q164" s="8">
        <f>SUMPRODUCT(SUMIFS(TaxableValuation[Taxable Other],TaxableValuation[Dist],$C164:$E164,TaxableValuation[Tif_NonTIF],$A$4))</f>
        <v>0</v>
      </c>
      <c r="R164" s="8">
        <f>SUMPRODUCT(SUMIFS(TaxableValuation[Taxable Gross],TaxableValuation[Dist],$C164:$E164,TaxableValuation[Tif_NonTIF],$A$4))</f>
        <v>937736699</v>
      </c>
      <c r="S164" s="8">
        <f>SUMPRODUCT(SUMIFS(TaxableValuation[Taxable Military Exempt],TaxableValuation[Dist],$C164:$E164,TaxableValuation[Tif_NonTIF],$A$4))</f>
        <v>948224</v>
      </c>
      <c r="T164" s="8">
        <f>SUMPRODUCT(SUMIFS(TaxableValuation[Taxable Net],TaxableValuation[Dist],$C164:$E164,TaxableValuation[Tif_NonTIF],$A$4))</f>
        <v>936788475</v>
      </c>
      <c r="U164" s="8">
        <f>SUMPRODUCT(SUMIFS(TaxableValuation[Taxable Gas &amp; Elec Utilities],TaxableValuation[Dist],$C164:$E164,TaxableValuation[Tif_NonTIF],$A$4))</f>
        <v>18482228</v>
      </c>
      <c r="V164" s="8">
        <f t="shared" si="2"/>
        <v>955270703</v>
      </c>
    </row>
    <row r="165" spans="1:22" x14ac:dyDescent="0.25">
      <c r="A165">
        <f>'Assessed Non-TIF_Combined'!A165</f>
        <v>2024</v>
      </c>
      <c r="B165" t="str">
        <f>'Assessed Non-TIF_Combined'!B165</f>
        <v>13</v>
      </c>
      <c r="C165" t="str">
        <f>'Assessed Non-TIF_Combined'!C165</f>
        <v>3609</v>
      </c>
      <c r="D165" t="str">
        <f>'Assessed Non-TIF_Combined'!D165</f>
        <v/>
      </c>
      <c r="E165" t="str">
        <f>'Assessed Non-TIF_Combined'!E165</f>
        <v/>
      </c>
      <c r="F165" t="str">
        <f>'Assessed Non-TIF_Combined'!F165</f>
        <v>3609</v>
      </c>
      <c r="G165" t="str">
        <f>'Assessed Non-TIF_Combined'!G165</f>
        <v>Lenox</v>
      </c>
      <c r="H165" s="8">
        <f>SUMPRODUCT(SUMIFS(TaxableValuation[Taxable Residential],TaxableValuation[Dist],$C165:$E165,TaxableValuation[Tif_NonTIF],$A$4))</f>
        <v>53635993</v>
      </c>
      <c r="I165" s="8">
        <f>SUMPRODUCT(SUMIFS(TaxableValuation[Taxable Ag Land],TaxableValuation[Dist],$C165:$E165,TaxableValuation[Tif_NonTIF],$A$4))</f>
        <v>91854015</v>
      </c>
      <c r="J165" s="8">
        <f>SUMPRODUCT(SUMIFS(TaxableValuation[Taxable Ag Building],TaxableValuation[Dist],$C165:$E165,TaxableValuation[Tif_NonTIF],$A$4))</f>
        <v>6723621</v>
      </c>
      <c r="K165" s="8">
        <f>SUMPRODUCT(SUMIFS(TaxableValuation[Taxable Commercial],TaxableValuation[Dist],$C165:$E165,TaxableValuation[Tif_NonTIF],$A$4))</f>
        <v>5530003</v>
      </c>
      <c r="L165" s="8">
        <f>SUMPRODUCT(SUMIFS(TaxableValuation[Taxable Industrial],TaxableValuation[Dist],$C165:$E165,TaxableValuation[Tif_NonTIF],$A$4))</f>
        <v>22436761</v>
      </c>
      <c r="M165" s="8">
        <f>SUMPRODUCT(SUMIFS(TaxableValuation[Taxable Reserved],TaxableValuation[Dist],$C165:$E165,TaxableValuation[Tif_NonTIF],$A$4))</f>
        <v>0</v>
      </c>
      <c r="N165" s="8">
        <f>SUMPRODUCT(SUMIFS(TaxableValuation[Taxable Reserved2],TaxableValuation[Dist],$C165:$E165,TaxableValuation[Tif_NonTIF],$A$4))</f>
        <v>0</v>
      </c>
      <c r="O165" s="8">
        <f>SUMPRODUCT(SUMIFS(TaxableValuation[Taxable Railroads],TaxableValuation[Dist],$C165:$E165,TaxableValuation[Tif_NonTIF],$A$4))</f>
        <v>0</v>
      </c>
      <c r="P165" s="8">
        <f>SUMPRODUCT(SUMIFS(TaxableValuation[Taxable Utilities],TaxableValuation[Dist],$C165:$E165,TaxableValuation[Tif_NonTIF],$A$4))</f>
        <v>704314</v>
      </c>
      <c r="Q165" s="8">
        <f>SUMPRODUCT(SUMIFS(TaxableValuation[Taxable Other],TaxableValuation[Dist],$C165:$E165,TaxableValuation[Tif_NonTIF],$A$4))</f>
        <v>0</v>
      </c>
      <c r="R165" s="8">
        <f>SUMPRODUCT(SUMIFS(TaxableValuation[Taxable Gross],TaxableValuation[Dist],$C165:$E165,TaxableValuation[Tif_NonTIF],$A$4))</f>
        <v>180884707</v>
      </c>
      <c r="S165" s="8">
        <f>SUMPRODUCT(SUMIFS(TaxableValuation[Taxable Military Exempt],TaxableValuation[Dist],$C165:$E165,TaxableValuation[Tif_NonTIF],$A$4))</f>
        <v>201896</v>
      </c>
      <c r="T165" s="8">
        <f>SUMPRODUCT(SUMIFS(TaxableValuation[Taxable Net],TaxableValuation[Dist],$C165:$E165,TaxableValuation[Tif_NonTIF],$A$4))</f>
        <v>180682811</v>
      </c>
      <c r="U165" s="8">
        <f>SUMPRODUCT(SUMIFS(TaxableValuation[Taxable Gas &amp; Elec Utilities],TaxableValuation[Dist],$C165:$E165,TaxableValuation[Tif_NonTIF],$A$4))</f>
        <v>1364740</v>
      </c>
      <c r="V165" s="8">
        <f t="shared" si="2"/>
        <v>182047551</v>
      </c>
    </row>
    <row r="166" spans="1:22" x14ac:dyDescent="0.25">
      <c r="A166">
        <f>'Assessed Non-TIF_Combined'!A166</f>
        <v>2024</v>
      </c>
      <c r="B166" t="str">
        <f>'Assessed Non-TIF_Combined'!B166</f>
        <v>13</v>
      </c>
      <c r="C166" t="str">
        <f>'Assessed Non-TIF_Combined'!C166</f>
        <v>3645</v>
      </c>
      <c r="D166" t="str">
        <f>'Assessed Non-TIF_Combined'!D166</f>
        <v/>
      </c>
      <c r="E166" t="str">
        <f>'Assessed Non-TIF_Combined'!E166</f>
        <v/>
      </c>
      <c r="F166" t="str">
        <f>'Assessed Non-TIF_Combined'!F166</f>
        <v>3645</v>
      </c>
      <c r="G166" t="str">
        <f>'Assessed Non-TIF_Combined'!G166</f>
        <v>Lewis Central</v>
      </c>
      <c r="H166" s="8">
        <f>SUMPRODUCT(SUMIFS(TaxableValuation[Taxable Residential],TaxableValuation[Dist],$C166:$E166,TaxableValuation[Tif_NonTIF],$A$4))</f>
        <v>772832686</v>
      </c>
      <c r="I166" s="8">
        <f>SUMPRODUCT(SUMIFS(TaxableValuation[Taxable Ag Land],TaxableValuation[Dist],$C166:$E166,TaxableValuation[Tif_NonTIF],$A$4))</f>
        <v>26183325</v>
      </c>
      <c r="J166" s="8">
        <f>SUMPRODUCT(SUMIFS(TaxableValuation[Taxable Ag Building],TaxableValuation[Dist],$C166:$E166,TaxableValuation[Tif_NonTIF],$A$4))</f>
        <v>7833183</v>
      </c>
      <c r="K166" s="8">
        <f>SUMPRODUCT(SUMIFS(TaxableValuation[Taxable Commercial],TaxableValuation[Dist],$C166:$E166,TaxableValuation[Tif_NonTIF],$A$4))</f>
        <v>511954625</v>
      </c>
      <c r="L166" s="8">
        <f>SUMPRODUCT(SUMIFS(TaxableValuation[Taxable Industrial],TaxableValuation[Dist],$C166:$E166,TaxableValuation[Tif_NonTIF],$A$4))</f>
        <v>96473746</v>
      </c>
      <c r="M166" s="8">
        <f>SUMPRODUCT(SUMIFS(TaxableValuation[Taxable Reserved],TaxableValuation[Dist],$C166:$E166,TaxableValuation[Tif_NonTIF],$A$4))</f>
        <v>0</v>
      </c>
      <c r="N166" s="8">
        <f>SUMPRODUCT(SUMIFS(TaxableValuation[Taxable Reserved2],TaxableValuation[Dist],$C166:$E166,TaxableValuation[Tif_NonTIF],$A$4))</f>
        <v>0</v>
      </c>
      <c r="O166" s="8">
        <f>SUMPRODUCT(SUMIFS(TaxableValuation[Taxable Railroads],TaxableValuation[Dist],$C166:$E166,TaxableValuation[Tif_NonTIF],$A$4))</f>
        <v>7670000</v>
      </c>
      <c r="P166" s="8">
        <f>SUMPRODUCT(SUMIFS(TaxableValuation[Taxable Utilities],TaxableValuation[Dist],$C166:$E166,TaxableValuation[Tif_NonTIF],$A$4))</f>
        <v>22457361</v>
      </c>
      <c r="Q166" s="8">
        <f>SUMPRODUCT(SUMIFS(TaxableValuation[Taxable Other],TaxableValuation[Dist],$C166:$E166,TaxableValuation[Tif_NonTIF],$A$4))</f>
        <v>0</v>
      </c>
      <c r="R166" s="8">
        <f>SUMPRODUCT(SUMIFS(TaxableValuation[Taxable Gross],TaxableValuation[Dist],$C166:$E166,TaxableValuation[Tif_NonTIF],$A$4))</f>
        <v>1445404926</v>
      </c>
      <c r="S166" s="8">
        <f>SUMPRODUCT(SUMIFS(TaxableValuation[Taxable Military Exempt],TaxableValuation[Dist],$C166:$E166,TaxableValuation[Tif_NonTIF],$A$4))</f>
        <v>1420484</v>
      </c>
      <c r="T166" s="8">
        <f>SUMPRODUCT(SUMIFS(TaxableValuation[Taxable Net],TaxableValuation[Dist],$C166:$E166,TaxableValuation[Tif_NonTIF],$A$4))</f>
        <v>1443984442</v>
      </c>
      <c r="U166" s="8">
        <f>SUMPRODUCT(SUMIFS(TaxableValuation[Taxable Gas &amp; Elec Utilities],TaxableValuation[Dist],$C166:$E166,TaxableValuation[Tif_NonTIF],$A$4))</f>
        <v>158350147</v>
      </c>
      <c r="V166" s="8">
        <f t="shared" si="2"/>
        <v>1602334589</v>
      </c>
    </row>
    <row r="167" spans="1:22" x14ac:dyDescent="0.25">
      <c r="A167">
        <f>'Assessed Non-TIF_Combined'!A167</f>
        <v>2024</v>
      </c>
      <c r="B167" t="str">
        <f>'Assessed Non-TIF_Combined'!B167</f>
        <v>10</v>
      </c>
      <c r="C167" t="str">
        <f>'Assessed Non-TIF_Combined'!C167</f>
        <v>3715</v>
      </c>
      <c r="D167" t="str">
        <f>'Assessed Non-TIF_Combined'!D167</f>
        <v/>
      </c>
      <c r="E167" t="str">
        <f>'Assessed Non-TIF_Combined'!E167</f>
        <v/>
      </c>
      <c r="F167" t="str">
        <f>'Assessed Non-TIF_Combined'!F167</f>
        <v>3715</v>
      </c>
      <c r="G167" t="str">
        <f>'Assessed Non-TIF_Combined'!G167</f>
        <v>Linn-Mar</v>
      </c>
      <c r="H167" s="8">
        <f>SUMPRODUCT(SUMIFS(TaxableValuation[Taxable Residential],TaxableValuation[Dist],$C167:$E167,TaxableValuation[Tif_NonTIF],$A$4))</f>
        <v>1880525315</v>
      </c>
      <c r="I167" s="8">
        <f>SUMPRODUCT(SUMIFS(TaxableValuation[Taxable Ag Land],TaxableValuation[Dist],$C167:$E167,TaxableValuation[Tif_NonTIF],$A$4))</f>
        <v>42852844</v>
      </c>
      <c r="J167" s="8">
        <f>SUMPRODUCT(SUMIFS(TaxableValuation[Taxable Ag Building],TaxableValuation[Dist],$C167:$E167,TaxableValuation[Tif_NonTIF],$A$4))</f>
        <v>1648853</v>
      </c>
      <c r="K167" s="8">
        <f>SUMPRODUCT(SUMIFS(TaxableValuation[Taxable Commercial],TaxableValuation[Dist],$C167:$E167,TaxableValuation[Tif_NonTIF],$A$4))</f>
        <v>522023993</v>
      </c>
      <c r="L167" s="8">
        <f>SUMPRODUCT(SUMIFS(TaxableValuation[Taxable Industrial],TaxableValuation[Dist],$C167:$E167,TaxableValuation[Tif_NonTIF],$A$4))</f>
        <v>65372387</v>
      </c>
      <c r="M167" s="8">
        <f>SUMPRODUCT(SUMIFS(TaxableValuation[Taxable Reserved],TaxableValuation[Dist],$C167:$E167,TaxableValuation[Tif_NonTIF],$A$4))</f>
        <v>0</v>
      </c>
      <c r="N167" s="8">
        <f>SUMPRODUCT(SUMIFS(TaxableValuation[Taxable Reserved2],TaxableValuation[Dist],$C167:$E167,TaxableValuation[Tif_NonTIF],$A$4))</f>
        <v>0</v>
      </c>
      <c r="O167" s="8">
        <f>SUMPRODUCT(SUMIFS(TaxableValuation[Taxable Railroads],TaxableValuation[Dist],$C167:$E167,TaxableValuation[Tif_NonTIF],$A$4))</f>
        <v>280600</v>
      </c>
      <c r="P167" s="8">
        <f>SUMPRODUCT(SUMIFS(TaxableValuation[Taxable Utilities],TaxableValuation[Dist],$C167:$E167,TaxableValuation[Tif_NonTIF],$A$4))</f>
        <v>0</v>
      </c>
      <c r="Q167" s="8">
        <f>SUMPRODUCT(SUMIFS(TaxableValuation[Taxable Other],TaxableValuation[Dist],$C167:$E167,TaxableValuation[Tif_NonTIF],$A$4))</f>
        <v>0</v>
      </c>
      <c r="R167" s="8">
        <f>SUMPRODUCT(SUMIFS(TaxableValuation[Taxable Gross],TaxableValuation[Dist],$C167:$E167,TaxableValuation[Tif_NonTIF],$A$4))</f>
        <v>2512703992</v>
      </c>
      <c r="S167" s="8">
        <f>SUMPRODUCT(SUMIFS(TaxableValuation[Taxable Military Exempt],TaxableValuation[Dist],$C167:$E167,TaxableValuation[Tif_NonTIF],$A$4))</f>
        <v>2837264</v>
      </c>
      <c r="T167" s="8">
        <f>SUMPRODUCT(SUMIFS(TaxableValuation[Taxable Net],TaxableValuation[Dist],$C167:$E167,TaxableValuation[Tif_NonTIF],$A$4))</f>
        <v>2509866728</v>
      </c>
      <c r="U167" s="8">
        <f>SUMPRODUCT(SUMIFS(TaxableValuation[Taxable Gas &amp; Elec Utilities],TaxableValuation[Dist],$C167:$E167,TaxableValuation[Tif_NonTIF],$A$4))</f>
        <v>9908552</v>
      </c>
      <c r="V167" s="8">
        <f t="shared" si="2"/>
        <v>2519775280</v>
      </c>
    </row>
    <row r="168" spans="1:22" x14ac:dyDescent="0.25">
      <c r="A168">
        <f>'Assessed Non-TIF_Combined'!A168</f>
        <v>2024</v>
      </c>
      <c r="B168" t="str">
        <f>'Assessed Non-TIF_Combined'!B168</f>
        <v>10</v>
      </c>
      <c r="C168" t="str">
        <f>'Assessed Non-TIF_Combined'!C168</f>
        <v>3744</v>
      </c>
      <c r="D168" t="str">
        <f>'Assessed Non-TIF_Combined'!D168</f>
        <v/>
      </c>
      <c r="E168" t="str">
        <f>'Assessed Non-TIF_Combined'!E168</f>
        <v/>
      </c>
      <c r="F168" t="str">
        <f>'Assessed Non-TIF_Combined'!F168</f>
        <v>3744</v>
      </c>
      <c r="G168" t="str">
        <f>'Assessed Non-TIF_Combined'!G168</f>
        <v>Lisbon</v>
      </c>
      <c r="H168" s="8">
        <f>SUMPRODUCT(SUMIFS(TaxableValuation[Taxable Residential],TaxableValuation[Dist],$C168:$E168,TaxableValuation[Tif_NonTIF],$A$4))</f>
        <v>143726164</v>
      </c>
      <c r="I168" s="8">
        <f>SUMPRODUCT(SUMIFS(TaxableValuation[Taxable Ag Land],TaxableValuation[Dist],$C168:$E168,TaxableValuation[Tif_NonTIF],$A$4))</f>
        <v>36412665</v>
      </c>
      <c r="J168" s="8">
        <f>SUMPRODUCT(SUMIFS(TaxableValuation[Taxable Ag Building],TaxableValuation[Dist],$C168:$E168,TaxableValuation[Tif_NonTIF],$A$4))</f>
        <v>1290828</v>
      </c>
      <c r="K168" s="8">
        <f>SUMPRODUCT(SUMIFS(TaxableValuation[Taxable Commercial],TaxableValuation[Dist],$C168:$E168,TaxableValuation[Tif_NonTIF],$A$4))</f>
        <v>11826548</v>
      </c>
      <c r="L168" s="8">
        <f>SUMPRODUCT(SUMIFS(TaxableValuation[Taxable Industrial],TaxableValuation[Dist],$C168:$E168,TaxableValuation[Tif_NonTIF],$A$4))</f>
        <v>1911630</v>
      </c>
      <c r="M168" s="8">
        <f>SUMPRODUCT(SUMIFS(TaxableValuation[Taxable Reserved],TaxableValuation[Dist],$C168:$E168,TaxableValuation[Tif_NonTIF],$A$4))</f>
        <v>0</v>
      </c>
      <c r="N168" s="8">
        <f>SUMPRODUCT(SUMIFS(TaxableValuation[Taxable Reserved2],TaxableValuation[Dist],$C168:$E168,TaxableValuation[Tif_NonTIF],$A$4))</f>
        <v>0</v>
      </c>
      <c r="O168" s="8">
        <f>SUMPRODUCT(SUMIFS(TaxableValuation[Taxable Railroads],TaxableValuation[Dist],$C168:$E168,TaxableValuation[Tif_NonTIF],$A$4))</f>
        <v>4677838</v>
      </c>
      <c r="P168" s="8">
        <f>SUMPRODUCT(SUMIFS(TaxableValuation[Taxable Utilities],TaxableValuation[Dist],$C168:$E168,TaxableValuation[Tif_NonTIF],$A$4))</f>
        <v>1269127</v>
      </c>
      <c r="Q168" s="8">
        <f>SUMPRODUCT(SUMIFS(TaxableValuation[Taxable Other],TaxableValuation[Dist],$C168:$E168,TaxableValuation[Tif_NonTIF],$A$4))</f>
        <v>0</v>
      </c>
      <c r="R168" s="8">
        <f>SUMPRODUCT(SUMIFS(TaxableValuation[Taxable Gross],TaxableValuation[Dist],$C168:$E168,TaxableValuation[Tif_NonTIF],$A$4))</f>
        <v>201114800</v>
      </c>
      <c r="S168" s="8">
        <f>SUMPRODUCT(SUMIFS(TaxableValuation[Taxable Military Exempt],TaxableValuation[Dist],$C168:$E168,TaxableValuation[Tif_NonTIF],$A$4))</f>
        <v>237056</v>
      </c>
      <c r="T168" s="8">
        <f>SUMPRODUCT(SUMIFS(TaxableValuation[Taxable Net],TaxableValuation[Dist],$C168:$E168,TaxableValuation[Tif_NonTIF],$A$4))</f>
        <v>200877744</v>
      </c>
      <c r="U168" s="8">
        <f>SUMPRODUCT(SUMIFS(TaxableValuation[Taxable Gas &amp; Elec Utilities],TaxableValuation[Dist],$C168:$E168,TaxableValuation[Tif_NonTIF],$A$4))</f>
        <v>2876430</v>
      </c>
      <c r="V168" s="8">
        <f t="shared" si="2"/>
        <v>203754174</v>
      </c>
    </row>
    <row r="169" spans="1:22" x14ac:dyDescent="0.25">
      <c r="A169">
        <f>'Assessed Non-TIF_Combined'!A169</f>
        <v>2024</v>
      </c>
      <c r="B169" t="str">
        <f>'Assessed Non-TIF_Combined'!B169</f>
        <v>13</v>
      </c>
      <c r="C169" t="str">
        <f>'Assessed Non-TIF_Combined'!C169</f>
        <v>3798</v>
      </c>
      <c r="D169" t="str">
        <f>'Assessed Non-TIF_Combined'!D169</f>
        <v/>
      </c>
      <c r="E169" t="str">
        <f>'Assessed Non-TIF_Combined'!E169</f>
        <v/>
      </c>
      <c r="F169" t="str">
        <f>'Assessed Non-TIF_Combined'!F169</f>
        <v>3798</v>
      </c>
      <c r="G169" t="str">
        <f>'Assessed Non-TIF_Combined'!G169</f>
        <v>Logan-Magnolia</v>
      </c>
      <c r="H169" s="8">
        <f>SUMPRODUCT(SUMIFS(TaxableValuation[Taxable Residential],TaxableValuation[Dist],$C169:$E169,TaxableValuation[Tif_NonTIF],$A$4))</f>
        <v>107367401</v>
      </c>
      <c r="I169" s="8">
        <f>SUMPRODUCT(SUMIFS(TaxableValuation[Taxable Ag Land],TaxableValuation[Dist],$C169:$E169,TaxableValuation[Tif_NonTIF],$A$4))</f>
        <v>90441312</v>
      </c>
      <c r="J169" s="8">
        <f>SUMPRODUCT(SUMIFS(TaxableValuation[Taxable Ag Building],TaxableValuation[Dist],$C169:$E169,TaxableValuation[Tif_NonTIF],$A$4))</f>
        <v>4247838</v>
      </c>
      <c r="K169" s="8">
        <f>SUMPRODUCT(SUMIFS(TaxableValuation[Taxable Commercial],TaxableValuation[Dist],$C169:$E169,TaxableValuation[Tif_NonTIF],$A$4))</f>
        <v>8988784</v>
      </c>
      <c r="L169" s="8">
        <f>SUMPRODUCT(SUMIFS(TaxableValuation[Taxable Industrial],TaxableValuation[Dist],$C169:$E169,TaxableValuation[Tif_NonTIF],$A$4))</f>
        <v>783559</v>
      </c>
      <c r="M169" s="8">
        <f>SUMPRODUCT(SUMIFS(TaxableValuation[Taxable Reserved],TaxableValuation[Dist],$C169:$E169,TaxableValuation[Tif_NonTIF],$A$4))</f>
        <v>0</v>
      </c>
      <c r="N169" s="8">
        <f>SUMPRODUCT(SUMIFS(TaxableValuation[Taxable Reserved2],TaxableValuation[Dist],$C169:$E169,TaxableValuation[Tif_NonTIF],$A$4))</f>
        <v>0</v>
      </c>
      <c r="O169" s="8">
        <f>SUMPRODUCT(SUMIFS(TaxableValuation[Taxable Railroads],TaxableValuation[Dist],$C169:$E169,TaxableValuation[Tif_NonTIF],$A$4))</f>
        <v>10601344</v>
      </c>
      <c r="P169" s="8">
        <f>SUMPRODUCT(SUMIFS(TaxableValuation[Taxable Utilities],TaxableValuation[Dist],$C169:$E169,TaxableValuation[Tif_NonTIF],$A$4))</f>
        <v>715385</v>
      </c>
      <c r="Q169" s="8">
        <f>SUMPRODUCT(SUMIFS(TaxableValuation[Taxable Other],TaxableValuation[Dist],$C169:$E169,TaxableValuation[Tif_NonTIF],$A$4))</f>
        <v>0</v>
      </c>
      <c r="R169" s="8">
        <f>SUMPRODUCT(SUMIFS(TaxableValuation[Taxable Gross],TaxableValuation[Dist],$C169:$E169,TaxableValuation[Tif_NonTIF],$A$4))</f>
        <v>223145623</v>
      </c>
      <c r="S169" s="8">
        <f>SUMPRODUCT(SUMIFS(TaxableValuation[Taxable Military Exempt],TaxableValuation[Dist],$C169:$E169,TaxableValuation[Tif_NonTIF],$A$4))</f>
        <v>267614</v>
      </c>
      <c r="T169" s="8">
        <f>SUMPRODUCT(SUMIFS(TaxableValuation[Taxable Net],TaxableValuation[Dist],$C169:$E169,TaxableValuation[Tif_NonTIF],$A$4))</f>
        <v>222878009</v>
      </c>
      <c r="U169" s="8">
        <f>SUMPRODUCT(SUMIFS(TaxableValuation[Taxable Gas &amp; Elec Utilities],TaxableValuation[Dist],$C169:$E169,TaxableValuation[Tif_NonTIF],$A$4))</f>
        <v>3503955</v>
      </c>
      <c r="V169" s="8">
        <f t="shared" si="2"/>
        <v>226381964</v>
      </c>
    </row>
    <row r="170" spans="1:22" x14ac:dyDescent="0.25">
      <c r="A170">
        <f>'Assessed Non-TIF_Combined'!A170</f>
        <v>2024</v>
      </c>
      <c r="B170" t="str">
        <f>'Assessed Non-TIF_Combined'!B170</f>
        <v>10</v>
      </c>
      <c r="C170" t="str">
        <f>'Assessed Non-TIF_Combined'!C170</f>
        <v>3816</v>
      </c>
      <c r="D170" t="str">
        <f>'Assessed Non-TIF_Combined'!D170</f>
        <v/>
      </c>
      <c r="E170" t="str">
        <f>'Assessed Non-TIF_Combined'!E170</f>
        <v/>
      </c>
      <c r="F170" t="str">
        <f>'Assessed Non-TIF_Combined'!F170</f>
        <v>3816</v>
      </c>
      <c r="G170" t="str">
        <f>'Assessed Non-TIF_Combined'!G170</f>
        <v>Lone Tree</v>
      </c>
      <c r="H170" s="8">
        <f>SUMPRODUCT(SUMIFS(TaxableValuation[Taxable Residential],TaxableValuation[Dist],$C170:$E170,TaxableValuation[Tif_NonTIF],$A$4))</f>
        <v>88071513</v>
      </c>
      <c r="I170" s="8">
        <f>SUMPRODUCT(SUMIFS(TaxableValuation[Taxable Ag Land],TaxableValuation[Dist],$C170:$E170,TaxableValuation[Tif_NonTIF],$A$4))</f>
        <v>69084094</v>
      </c>
      <c r="J170" s="8">
        <f>SUMPRODUCT(SUMIFS(TaxableValuation[Taxable Ag Building],TaxableValuation[Dist],$C170:$E170,TaxableValuation[Tif_NonTIF],$A$4))</f>
        <v>4285736</v>
      </c>
      <c r="K170" s="8">
        <f>SUMPRODUCT(SUMIFS(TaxableValuation[Taxable Commercial],TaxableValuation[Dist],$C170:$E170,TaxableValuation[Tif_NonTIF],$A$4))</f>
        <v>5783075</v>
      </c>
      <c r="L170" s="8">
        <f>SUMPRODUCT(SUMIFS(TaxableValuation[Taxable Industrial],TaxableValuation[Dist],$C170:$E170,TaxableValuation[Tif_NonTIF],$A$4))</f>
        <v>6768075</v>
      </c>
      <c r="M170" s="8">
        <f>SUMPRODUCT(SUMIFS(TaxableValuation[Taxable Reserved],TaxableValuation[Dist],$C170:$E170,TaxableValuation[Tif_NonTIF],$A$4))</f>
        <v>0</v>
      </c>
      <c r="N170" s="8">
        <f>SUMPRODUCT(SUMIFS(TaxableValuation[Taxable Reserved2],TaxableValuation[Dist],$C170:$E170,TaxableValuation[Tif_NonTIF],$A$4))</f>
        <v>0</v>
      </c>
      <c r="O170" s="8">
        <f>SUMPRODUCT(SUMIFS(TaxableValuation[Taxable Railroads],TaxableValuation[Dist],$C170:$E170,TaxableValuation[Tif_NonTIF],$A$4))</f>
        <v>147483</v>
      </c>
      <c r="P170" s="8">
        <f>SUMPRODUCT(SUMIFS(TaxableValuation[Taxable Utilities],TaxableValuation[Dist],$C170:$E170,TaxableValuation[Tif_NonTIF],$A$4))</f>
        <v>13682247</v>
      </c>
      <c r="Q170" s="8">
        <f>SUMPRODUCT(SUMIFS(TaxableValuation[Taxable Other],TaxableValuation[Dist],$C170:$E170,TaxableValuation[Tif_NonTIF],$A$4))</f>
        <v>0</v>
      </c>
      <c r="R170" s="8">
        <f>SUMPRODUCT(SUMIFS(TaxableValuation[Taxable Gross],TaxableValuation[Dist],$C170:$E170,TaxableValuation[Tif_NonTIF],$A$4))</f>
        <v>187822223</v>
      </c>
      <c r="S170" s="8">
        <f>SUMPRODUCT(SUMIFS(TaxableValuation[Taxable Military Exempt],TaxableValuation[Dist],$C170:$E170,TaxableValuation[Tif_NonTIF],$A$4))</f>
        <v>181496</v>
      </c>
      <c r="T170" s="8">
        <f>SUMPRODUCT(SUMIFS(TaxableValuation[Taxable Net],TaxableValuation[Dist],$C170:$E170,TaxableValuation[Tif_NonTIF],$A$4))</f>
        <v>187640727</v>
      </c>
      <c r="U170" s="8">
        <f>SUMPRODUCT(SUMIFS(TaxableValuation[Taxable Gas &amp; Elec Utilities],TaxableValuation[Dist],$C170:$E170,TaxableValuation[Tif_NonTIF],$A$4))</f>
        <v>2109707</v>
      </c>
      <c r="V170" s="8">
        <f t="shared" si="2"/>
        <v>189750434</v>
      </c>
    </row>
    <row r="171" spans="1:22" x14ac:dyDescent="0.25">
      <c r="A171">
        <f>'Assessed Non-TIF_Combined'!A171</f>
        <v>2024</v>
      </c>
      <c r="B171" t="str">
        <f>'Assessed Non-TIF_Combined'!B171</f>
        <v>09</v>
      </c>
      <c r="C171" t="str">
        <f>'Assessed Non-TIF_Combined'!C171</f>
        <v>3841</v>
      </c>
      <c r="D171" t="str">
        <f>'Assessed Non-TIF_Combined'!D171</f>
        <v/>
      </c>
      <c r="E171" t="str">
        <f>'Assessed Non-TIF_Combined'!E171</f>
        <v/>
      </c>
      <c r="F171" t="str">
        <f>'Assessed Non-TIF_Combined'!F171</f>
        <v>3841</v>
      </c>
      <c r="G171" t="str">
        <f>'Assessed Non-TIF_Combined'!G171</f>
        <v>Louisa-Muscatine</v>
      </c>
      <c r="H171" s="8">
        <f>SUMPRODUCT(SUMIFS(TaxableValuation[Taxable Residential],TaxableValuation[Dist],$C171:$E171,TaxableValuation[Tif_NonTIF],$A$4))</f>
        <v>136267262</v>
      </c>
      <c r="I171" s="8">
        <f>SUMPRODUCT(SUMIFS(TaxableValuation[Taxable Ag Land],TaxableValuation[Dist],$C171:$E171,TaxableValuation[Tif_NonTIF],$A$4))</f>
        <v>71019702</v>
      </c>
      <c r="J171" s="8">
        <f>SUMPRODUCT(SUMIFS(TaxableValuation[Taxable Ag Building],TaxableValuation[Dist],$C171:$E171,TaxableValuation[Tif_NonTIF],$A$4))</f>
        <v>3460741</v>
      </c>
      <c r="K171" s="8">
        <f>SUMPRODUCT(SUMIFS(TaxableValuation[Taxable Commercial],TaxableValuation[Dist],$C171:$E171,TaxableValuation[Tif_NonTIF],$A$4))</f>
        <v>20759526</v>
      </c>
      <c r="L171" s="8">
        <f>SUMPRODUCT(SUMIFS(TaxableValuation[Taxable Industrial],TaxableValuation[Dist],$C171:$E171,TaxableValuation[Tif_NonTIF],$A$4))</f>
        <v>32009084</v>
      </c>
      <c r="M171" s="8">
        <f>SUMPRODUCT(SUMIFS(TaxableValuation[Taxable Reserved],TaxableValuation[Dist],$C171:$E171,TaxableValuation[Tif_NonTIF],$A$4))</f>
        <v>0</v>
      </c>
      <c r="N171" s="8">
        <f>SUMPRODUCT(SUMIFS(TaxableValuation[Taxable Reserved2],TaxableValuation[Dist],$C171:$E171,TaxableValuation[Tif_NonTIF],$A$4))</f>
        <v>0</v>
      </c>
      <c r="O171" s="8">
        <f>SUMPRODUCT(SUMIFS(TaxableValuation[Taxable Railroads],TaxableValuation[Dist],$C171:$E171,TaxableValuation[Tif_NonTIF],$A$4))</f>
        <v>3110382</v>
      </c>
      <c r="P171" s="8">
        <f>SUMPRODUCT(SUMIFS(TaxableValuation[Taxable Utilities],TaxableValuation[Dist],$C171:$E171,TaxableValuation[Tif_NonTIF],$A$4))</f>
        <v>2607932</v>
      </c>
      <c r="Q171" s="8">
        <f>SUMPRODUCT(SUMIFS(TaxableValuation[Taxable Other],TaxableValuation[Dist],$C171:$E171,TaxableValuation[Tif_NonTIF],$A$4))</f>
        <v>0</v>
      </c>
      <c r="R171" s="8">
        <f>SUMPRODUCT(SUMIFS(TaxableValuation[Taxable Gross],TaxableValuation[Dist],$C171:$E171,TaxableValuation[Tif_NonTIF],$A$4))</f>
        <v>269234629</v>
      </c>
      <c r="S171" s="8">
        <f>SUMPRODUCT(SUMIFS(TaxableValuation[Taxable Military Exempt],TaxableValuation[Dist],$C171:$E171,TaxableValuation[Tif_NonTIF],$A$4))</f>
        <v>303728</v>
      </c>
      <c r="T171" s="8">
        <f>SUMPRODUCT(SUMIFS(TaxableValuation[Taxable Net],TaxableValuation[Dist],$C171:$E171,TaxableValuation[Tif_NonTIF],$A$4))</f>
        <v>268930901</v>
      </c>
      <c r="U171" s="8">
        <f>SUMPRODUCT(SUMIFS(TaxableValuation[Taxable Gas &amp; Elec Utilities],TaxableValuation[Dist],$C171:$E171,TaxableValuation[Tif_NonTIF],$A$4))</f>
        <v>47890296</v>
      </c>
      <c r="V171" s="8">
        <f t="shared" si="2"/>
        <v>316821197</v>
      </c>
    </row>
    <row r="172" spans="1:22" x14ac:dyDescent="0.25">
      <c r="A172">
        <f>'Assessed Non-TIF_Combined'!A172</f>
        <v>2024</v>
      </c>
      <c r="B172" t="str">
        <f>'Assessed Non-TIF_Combined'!B172</f>
        <v>11</v>
      </c>
      <c r="C172" t="str">
        <f>'Assessed Non-TIF_Combined'!C172</f>
        <v>3906</v>
      </c>
      <c r="D172" t="str">
        <f>'Assessed Non-TIF_Combined'!D172</f>
        <v/>
      </c>
      <c r="E172" t="str">
        <f>'Assessed Non-TIF_Combined'!E172</f>
        <v/>
      </c>
      <c r="F172" t="str">
        <f>'Assessed Non-TIF_Combined'!F172</f>
        <v>3906</v>
      </c>
      <c r="G172" t="str">
        <f>'Assessed Non-TIF_Combined'!G172</f>
        <v>Lynnville-Sully</v>
      </c>
      <c r="H172" s="8">
        <f>SUMPRODUCT(SUMIFS(TaxableValuation[Taxable Residential],TaxableValuation[Dist],$C172:$E172,TaxableValuation[Tif_NonTIF],$A$4))</f>
        <v>93371440</v>
      </c>
      <c r="I172" s="8">
        <f>SUMPRODUCT(SUMIFS(TaxableValuation[Taxable Ag Land],TaxableValuation[Dist],$C172:$E172,TaxableValuation[Tif_NonTIF],$A$4))</f>
        <v>110880706</v>
      </c>
      <c r="J172" s="8">
        <f>SUMPRODUCT(SUMIFS(TaxableValuation[Taxable Ag Building],TaxableValuation[Dist],$C172:$E172,TaxableValuation[Tif_NonTIF],$A$4))</f>
        <v>5620449</v>
      </c>
      <c r="K172" s="8">
        <f>SUMPRODUCT(SUMIFS(TaxableValuation[Taxable Commercial],TaxableValuation[Dist],$C172:$E172,TaxableValuation[Tif_NonTIF],$A$4))</f>
        <v>12238511</v>
      </c>
      <c r="L172" s="8">
        <f>SUMPRODUCT(SUMIFS(TaxableValuation[Taxable Industrial],TaxableValuation[Dist],$C172:$E172,TaxableValuation[Tif_NonTIF],$A$4))</f>
        <v>3322229</v>
      </c>
      <c r="M172" s="8">
        <f>SUMPRODUCT(SUMIFS(TaxableValuation[Taxable Reserved],TaxableValuation[Dist],$C172:$E172,TaxableValuation[Tif_NonTIF],$A$4))</f>
        <v>0</v>
      </c>
      <c r="N172" s="8">
        <f>SUMPRODUCT(SUMIFS(TaxableValuation[Taxable Reserved2],TaxableValuation[Dist],$C172:$E172,TaxableValuation[Tif_NonTIF],$A$4))</f>
        <v>0</v>
      </c>
      <c r="O172" s="8">
        <f>SUMPRODUCT(SUMIFS(TaxableValuation[Taxable Railroads],TaxableValuation[Dist],$C172:$E172,TaxableValuation[Tif_NonTIF],$A$4))</f>
        <v>8055351</v>
      </c>
      <c r="P172" s="8">
        <f>SUMPRODUCT(SUMIFS(TaxableValuation[Taxable Utilities],TaxableValuation[Dist],$C172:$E172,TaxableValuation[Tif_NonTIF],$A$4))</f>
        <v>22801680</v>
      </c>
      <c r="Q172" s="8">
        <f>SUMPRODUCT(SUMIFS(TaxableValuation[Taxable Other],TaxableValuation[Dist],$C172:$E172,TaxableValuation[Tif_NonTIF],$A$4))</f>
        <v>0</v>
      </c>
      <c r="R172" s="8">
        <f>SUMPRODUCT(SUMIFS(TaxableValuation[Taxable Gross],TaxableValuation[Dist],$C172:$E172,TaxableValuation[Tif_NonTIF],$A$4))</f>
        <v>256290366</v>
      </c>
      <c r="S172" s="8">
        <f>SUMPRODUCT(SUMIFS(TaxableValuation[Taxable Military Exempt],TaxableValuation[Dist],$C172:$E172,TaxableValuation[Tif_NonTIF],$A$4))</f>
        <v>161124</v>
      </c>
      <c r="T172" s="8">
        <f>SUMPRODUCT(SUMIFS(TaxableValuation[Taxable Net],TaxableValuation[Dist],$C172:$E172,TaxableValuation[Tif_NonTIF],$A$4))</f>
        <v>256129242</v>
      </c>
      <c r="U172" s="8">
        <f>SUMPRODUCT(SUMIFS(TaxableValuation[Taxable Gas &amp; Elec Utilities],TaxableValuation[Dist],$C172:$E172,TaxableValuation[Tif_NonTIF],$A$4))</f>
        <v>5257217</v>
      </c>
      <c r="V172" s="8">
        <f t="shared" si="2"/>
        <v>261386459</v>
      </c>
    </row>
    <row r="173" spans="1:22" x14ac:dyDescent="0.25">
      <c r="A173">
        <f>'Assessed Non-TIF_Combined'!A173</f>
        <v>2024</v>
      </c>
      <c r="B173" t="str">
        <f>'Assessed Non-TIF_Combined'!B173</f>
        <v>11</v>
      </c>
      <c r="C173" t="str">
        <f>'Assessed Non-TIF_Combined'!C173</f>
        <v>3942</v>
      </c>
      <c r="D173" t="str">
        <f>'Assessed Non-TIF_Combined'!D173</f>
        <v/>
      </c>
      <c r="E173" t="str">
        <f>'Assessed Non-TIF_Combined'!E173</f>
        <v/>
      </c>
      <c r="F173" t="str">
        <f>'Assessed Non-TIF_Combined'!F173</f>
        <v>3942</v>
      </c>
      <c r="G173" t="str">
        <f>'Assessed Non-TIF_Combined'!G173</f>
        <v>Madrid</v>
      </c>
      <c r="H173" s="8">
        <f>SUMPRODUCT(SUMIFS(TaxableValuation[Taxable Residential],TaxableValuation[Dist],$C173:$E173,TaxableValuation[Tif_NonTIF],$A$4))</f>
        <v>133780640</v>
      </c>
      <c r="I173" s="8">
        <f>SUMPRODUCT(SUMIFS(TaxableValuation[Taxable Ag Land],TaxableValuation[Dist],$C173:$E173,TaxableValuation[Tif_NonTIF],$A$4))</f>
        <v>25221082</v>
      </c>
      <c r="J173" s="8">
        <f>SUMPRODUCT(SUMIFS(TaxableValuation[Taxable Ag Building],TaxableValuation[Dist],$C173:$E173,TaxableValuation[Tif_NonTIF],$A$4))</f>
        <v>1153463</v>
      </c>
      <c r="K173" s="8">
        <f>SUMPRODUCT(SUMIFS(TaxableValuation[Taxable Commercial],TaxableValuation[Dist],$C173:$E173,TaxableValuation[Tif_NonTIF],$A$4))</f>
        <v>8437028</v>
      </c>
      <c r="L173" s="8">
        <f>SUMPRODUCT(SUMIFS(TaxableValuation[Taxable Industrial],TaxableValuation[Dist],$C173:$E173,TaxableValuation[Tif_NonTIF],$A$4))</f>
        <v>272131</v>
      </c>
      <c r="M173" s="8">
        <f>SUMPRODUCT(SUMIFS(TaxableValuation[Taxable Reserved],TaxableValuation[Dist],$C173:$E173,TaxableValuation[Tif_NonTIF],$A$4))</f>
        <v>0</v>
      </c>
      <c r="N173" s="8">
        <f>SUMPRODUCT(SUMIFS(TaxableValuation[Taxable Reserved2],TaxableValuation[Dist],$C173:$E173,TaxableValuation[Tif_NonTIF],$A$4))</f>
        <v>0</v>
      </c>
      <c r="O173" s="8">
        <f>SUMPRODUCT(SUMIFS(TaxableValuation[Taxable Railroads],TaxableValuation[Dist],$C173:$E173,TaxableValuation[Tif_NonTIF],$A$4))</f>
        <v>0</v>
      </c>
      <c r="P173" s="8">
        <f>SUMPRODUCT(SUMIFS(TaxableValuation[Taxable Utilities],TaxableValuation[Dist],$C173:$E173,TaxableValuation[Tif_NonTIF],$A$4))</f>
        <v>226015</v>
      </c>
      <c r="Q173" s="8">
        <f>SUMPRODUCT(SUMIFS(TaxableValuation[Taxable Other],TaxableValuation[Dist],$C173:$E173,TaxableValuation[Tif_NonTIF],$A$4))</f>
        <v>617</v>
      </c>
      <c r="R173" s="8">
        <f>SUMPRODUCT(SUMIFS(TaxableValuation[Taxable Gross],TaxableValuation[Dist],$C173:$E173,TaxableValuation[Tif_NonTIF],$A$4))</f>
        <v>169090976</v>
      </c>
      <c r="S173" s="8">
        <f>SUMPRODUCT(SUMIFS(TaxableValuation[Taxable Military Exempt],TaxableValuation[Dist],$C173:$E173,TaxableValuation[Tif_NonTIF],$A$4))</f>
        <v>296320</v>
      </c>
      <c r="T173" s="8">
        <f>SUMPRODUCT(SUMIFS(TaxableValuation[Taxable Net],TaxableValuation[Dist],$C173:$E173,TaxableValuation[Tif_NonTIF],$A$4))</f>
        <v>168794656</v>
      </c>
      <c r="U173" s="8">
        <f>SUMPRODUCT(SUMIFS(TaxableValuation[Taxable Gas &amp; Elec Utilities],TaxableValuation[Dist],$C173:$E173,TaxableValuation[Tif_NonTIF],$A$4))</f>
        <v>4145727</v>
      </c>
      <c r="V173" s="8">
        <f t="shared" si="2"/>
        <v>172940383</v>
      </c>
    </row>
    <row r="174" spans="1:22" x14ac:dyDescent="0.25">
      <c r="A174">
        <f>'Assessed Non-TIF_Combined'!A174</f>
        <v>2024</v>
      </c>
      <c r="B174" t="str">
        <f>'Assessed Non-TIF_Combined'!B174</f>
        <v>05</v>
      </c>
      <c r="C174" t="str">
        <f>'Assessed Non-TIF_Combined'!C174</f>
        <v>4023</v>
      </c>
      <c r="D174" t="str">
        <f>'Assessed Non-TIF_Combined'!D174</f>
        <v/>
      </c>
      <c r="E174" t="str">
        <f>'Assessed Non-TIF_Combined'!E174</f>
        <v/>
      </c>
      <c r="F174" t="str">
        <f>'Assessed Non-TIF_Combined'!F174</f>
        <v>4023</v>
      </c>
      <c r="G174" t="str">
        <f>'Assessed Non-TIF_Combined'!G174</f>
        <v>Manson-Northwest Webster</v>
      </c>
      <c r="H174" s="8">
        <f>SUMPRODUCT(SUMIFS(TaxableValuation[Taxable Residential],TaxableValuation[Dist],$C174:$E174,TaxableValuation[Tif_NonTIF],$A$4))</f>
        <v>155186486</v>
      </c>
      <c r="I174" s="8">
        <f>SUMPRODUCT(SUMIFS(TaxableValuation[Taxable Ag Land],TaxableValuation[Dist],$C174:$E174,TaxableValuation[Tif_NonTIF],$A$4))</f>
        <v>171597361</v>
      </c>
      <c r="J174" s="8">
        <f>SUMPRODUCT(SUMIFS(TaxableValuation[Taxable Ag Building],TaxableValuation[Dist],$C174:$E174,TaxableValuation[Tif_NonTIF],$A$4))</f>
        <v>5472333</v>
      </c>
      <c r="K174" s="8">
        <f>SUMPRODUCT(SUMIFS(TaxableValuation[Taxable Commercial],TaxableValuation[Dist],$C174:$E174,TaxableValuation[Tif_NonTIF],$A$4))</f>
        <v>25153878</v>
      </c>
      <c r="L174" s="8">
        <f>SUMPRODUCT(SUMIFS(TaxableValuation[Taxable Industrial],TaxableValuation[Dist],$C174:$E174,TaxableValuation[Tif_NonTIF],$A$4))</f>
        <v>33242841</v>
      </c>
      <c r="M174" s="8">
        <f>SUMPRODUCT(SUMIFS(TaxableValuation[Taxable Reserved],TaxableValuation[Dist],$C174:$E174,TaxableValuation[Tif_NonTIF],$A$4))</f>
        <v>0</v>
      </c>
      <c r="N174" s="8">
        <f>SUMPRODUCT(SUMIFS(TaxableValuation[Taxable Reserved2],TaxableValuation[Dist],$C174:$E174,TaxableValuation[Tif_NonTIF],$A$4))</f>
        <v>0</v>
      </c>
      <c r="O174" s="8">
        <f>SUMPRODUCT(SUMIFS(TaxableValuation[Taxable Railroads],TaxableValuation[Dist],$C174:$E174,TaxableValuation[Tif_NonTIF],$A$4))</f>
        <v>20756678</v>
      </c>
      <c r="P174" s="8">
        <f>SUMPRODUCT(SUMIFS(TaxableValuation[Taxable Utilities],TaxableValuation[Dist],$C174:$E174,TaxableValuation[Tif_NonTIF],$A$4))</f>
        <v>287896</v>
      </c>
      <c r="Q174" s="8">
        <f>SUMPRODUCT(SUMIFS(TaxableValuation[Taxable Other],TaxableValuation[Dist],$C174:$E174,TaxableValuation[Tif_NonTIF],$A$4))</f>
        <v>11540</v>
      </c>
      <c r="R174" s="8">
        <f>SUMPRODUCT(SUMIFS(TaxableValuation[Taxable Gross],TaxableValuation[Dist],$C174:$E174,TaxableValuation[Tif_NonTIF],$A$4))</f>
        <v>411709013</v>
      </c>
      <c r="S174" s="8">
        <f>SUMPRODUCT(SUMIFS(TaxableValuation[Taxable Military Exempt],TaxableValuation[Dist],$C174:$E174,TaxableValuation[Tif_NonTIF],$A$4))</f>
        <v>330678</v>
      </c>
      <c r="T174" s="8">
        <f>SUMPRODUCT(SUMIFS(TaxableValuation[Taxable Net],TaxableValuation[Dist],$C174:$E174,TaxableValuation[Tif_NonTIF],$A$4))</f>
        <v>411378335</v>
      </c>
      <c r="U174" s="8">
        <f>SUMPRODUCT(SUMIFS(TaxableValuation[Taxable Gas &amp; Elec Utilities],TaxableValuation[Dist],$C174:$E174,TaxableValuation[Tif_NonTIF],$A$4))</f>
        <v>21806761</v>
      </c>
      <c r="V174" s="8">
        <f t="shared" si="2"/>
        <v>433185096</v>
      </c>
    </row>
    <row r="175" spans="1:22" x14ac:dyDescent="0.25">
      <c r="A175">
        <f>'Assessed Non-TIF_Combined'!A175</f>
        <v>2024</v>
      </c>
      <c r="B175" t="str">
        <f>'Assessed Non-TIF_Combined'!B175</f>
        <v>12</v>
      </c>
      <c r="C175" t="str">
        <f>'Assessed Non-TIF_Combined'!C175</f>
        <v>4033</v>
      </c>
      <c r="D175" t="str">
        <f>'Assessed Non-TIF_Combined'!D175</f>
        <v/>
      </c>
      <c r="E175" t="str">
        <f>'Assessed Non-TIF_Combined'!E175</f>
        <v/>
      </c>
      <c r="F175" t="str">
        <f>'Assessed Non-TIF_Combined'!F175</f>
        <v>4033</v>
      </c>
      <c r="G175" t="str">
        <f>'Assessed Non-TIF_Combined'!G175</f>
        <v>Maple Valley-Anthon Oto</v>
      </c>
      <c r="H175" s="8">
        <f>SUMPRODUCT(SUMIFS(TaxableValuation[Taxable Residential],TaxableValuation[Dist],$C175:$E175,TaxableValuation[Tif_NonTIF],$A$4))</f>
        <v>108022288</v>
      </c>
      <c r="I175" s="8">
        <f>SUMPRODUCT(SUMIFS(TaxableValuation[Taxable Ag Land],TaxableValuation[Dist],$C175:$E175,TaxableValuation[Tif_NonTIF],$A$4))</f>
        <v>286437368</v>
      </c>
      <c r="J175" s="8">
        <f>SUMPRODUCT(SUMIFS(TaxableValuation[Taxable Ag Building],TaxableValuation[Dist],$C175:$E175,TaxableValuation[Tif_NonTIF],$A$4))</f>
        <v>12096602</v>
      </c>
      <c r="K175" s="8">
        <f>SUMPRODUCT(SUMIFS(TaxableValuation[Taxable Commercial],TaxableValuation[Dist],$C175:$E175,TaxableValuation[Tif_NonTIF],$A$4))</f>
        <v>23626232</v>
      </c>
      <c r="L175" s="8">
        <f>SUMPRODUCT(SUMIFS(TaxableValuation[Taxable Industrial],TaxableValuation[Dist],$C175:$E175,TaxableValuation[Tif_NonTIF],$A$4))</f>
        <v>1486592</v>
      </c>
      <c r="M175" s="8">
        <f>SUMPRODUCT(SUMIFS(TaxableValuation[Taxable Reserved],TaxableValuation[Dist],$C175:$E175,TaxableValuation[Tif_NonTIF],$A$4))</f>
        <v>0</v>
      </c>
      <c r="N175" s="8">
        <f>SUMPRODUCT(SUMIFS(TaxableValuation[Taxable Reserved2],TaxableValuation[Dist],$C175:$E175,TaxableValuation[Tif_NonTIF],$A$4))</f>
        <v>0</v>
      </c>
      <c r="O175" s="8">
        <f>SUMPRODUCT(SUMIFS(TaxableValuation[Taxable Railroads],TaxableValuation[Dist],$C175:$E175,TaxableValuation[Tif_NonTIF],$A$4))</f>
        <v>0</v>
      </c>
      <c r="P175" s="8">
        <f>SUMPRODUCT(SUMIFS(TaxableValuation[Taxable Utilities],TaxableValuation[Dist],$C175:$E175,TaxableValuation[Tif_NonTIF],$A$4))</f>
        <v>1742915</v>
      </c>
      <c r="Q175" s="8">
        <f>SUMPRODUCT(SUMIFS(TaxableValuation[Taxable Other],TaxableValuation[Dist],$C175:$E175,TaxableValuation[Tif_NonTIF],$A$4))</f>
        <v>0</v>
      </c>
      <c r="R175" s="8">
        <f>SUMPRODUCT(SUMIFS(TaxableValuation[Taxable Gross],TaxableValuation[Dist],$C175:$E175,TaxableValuation[Tif_NonTIF],$A$4))</f>
        <v>433411997</v>
      </c>
      <c r="S175" s="8">
        <f>SUMPRODUCT(SUMIFS(TaxableValuation[Taxable Military Exempt],TaxableValuation[Dist],$C175:$E175,TaxableValuation[Tif_NonTIF],$A$4))</f>
        <v>392624</v>
      </c>
      <c r="T175" s="8">
        <f>SUMPRODUCT(SUMIFS(TaxableValuation[Taxable Net],TaxableValuation[Dist],$C175:$E175,TaxableValuation[Tif_NonTIF],$A$4))</f>
        <v>433019373</v>
      </c>
      <c r="U175" s="8">
        <f>SUMPRODUCT(SUMIFS(TaxableValuation[Taxable Gas &amp; Elec Utilities],TaxableValuation[Dist],$C175:$E175,TaxableValuation[Tif_NonTIF],$A$4))</f>
        <v>6057409</v>
      </c>
      <c r="V175" s="8">
        <f t="shared" si="2"/>
        <v>439076782</v>
      </c>
    </row>
    <row r="176" spans="1:22" x14ac:dyDescent="0.25">
      <c r="A176">
        <f>'Assessed Non-TIF_Combined'!A176</f>
        <v>2024</v>
      </c>
      <c r="B176" t="str">
        <f>'Assessed Non-TIF_Combined'!B176</f>
        <v>09</v>
      </c>
      <c r="C176" t="str">
        <f>'Assessed Non-TIF_Combined'!C176</f>
        <v>4041</v>
      </c>
      <c r="D176" t="str">
        <f>'Assessed Non-TIF_Combined'!D176</f>
        <v/>
      </c>
      <c r="E176" t="str">
        <f>'Assessed Non-TIF_Combined'!E176</f>
        <v/>
      </c>
      <c r="F176" t="str">
        <f>'Assessed Non-TIF_Combined'!F176</f>
        <v>4041</v>
      </c>
      <c r="G176" t="str">
        <f>'Assessed Non-TIF_Combined'!G176</f>
        <v>Maquoketa</v>
      </c>
      <c r="H176" s="8">
        <f>SUMPRODUCT(SUMIFS(TaxableValuation[Taxable Residential],TaxableValuation[Dist],$C176:$E176,TaxableValuation[Tif_NonTIF],$A$4))</f>
        <v>238756228</v>
      </c>
      <c r="I176" s="8">
        <f>SUMPRODUCT(SUMIFS(TaxableValuation[Taxable Ag Land],TaxableValuation[Dist],$C176:$E176,TaxableValuation[Tif_NonTIF],$A$4))</f>
        <v>101346794</v>
      </c>
      <c r="J176" s="8">
        <f>SUMPRODUCT(SUMIFS(TaxableValuation[Taxable Ag Building],TaxableValuation[Dist],$C176:$E176,TaxableValuation[Tif_NonTIF],$A$4))</f>
        <v>5218365</v>
      </c>
      <c r="K176" s="8">
        <f>SUMPRODUCT(SUMIFS(TaxableValuation[Taxable Commercial],TaxableValuation[Dist],$C176:$E176,TaxableValuation[Tif_NonTIF],$A$4))</f>
        <v>65175914</v>
      </c>
      <c r="L176" s="8">
        <f>SUMPRODUCT(SUMIFS(TaxableValuation[Taxable Industrial],TaxableValuation[Dist],$C176:$E176,TaxableValuation[Tif_NonTIF],$A$4))</f>
        <v>11997033</v>
      </c>
      <c r="M176" s="8">
        <f>SUMPRODUCT(SUMIFS(TaxableValuation[Taxable Reserved],TaxableValuation[Dist],$C176:$E176,TaxableValuation[Tif_NonTIF],$A$4))</f>
        <v>0</v>
      </c>
      <c r="N176" s="8">
        <f>SUMPRODUCT(SUMIFS(TaxableValuation[Taxable Reserved2],TaxableValuation[Dist],$C176:$E176,TaxableValuation[Tif_NonTIF],$A$4))</f>
        <v>0</v>
      </c>
      <c r="O176" s="8">
        <f>SUMPRODUCT(SUMIFS(TaxableValuation[Taxable Railroads],TaxableValuation[Dist],$C176:$E176,TaxableValuation[Tif_NonTIF],$A$4))</f>
        <v>0</v>
      </c>
      <c r="P176" s="8">
        <f>SUMPRODUCT(SUMIFS(TaxableValuation[Taxable Utilities],TaxableValuation[Dist],$C176:$E176,TaxableValuation[Tif_NonTIF],$A$4))</f>
        <v>2392275</v>
      </c>
      <c r="Q176" s="8">
        <f>SUMPRODUCT(SUMIFS(TaxableValuation[Taxable Other],TaxableValuation[Dist],$C176:$E176,TaxableValuation[Tif_NonTIF],$A$4))</f>
        <v>0</v>
      </c>
      <c r="R176" s="8">
        <f>SUMPRODUCT(SUMIFS(TaxableValuation[Taxable Gross],TaxableValuation[Dist],$C176:$E176,TaxableValuation[Tif_NonTIF],$A$4))</f>
        <v>424886609</v>
      </c>
      <c r="S176" s="8">
        <f>SUMPRODUCT(SUMIFS(TaxableValuation[Taxable Military Exempt],TaxableValuation[Dist],$C176:$E176,TaxableValuation[Tif_NonTIF],$A$4))</f>
        <v>674128</v>
      </c>
      <c r="T176" s="8">
        <f>SUMPRODUCT(SUMIFS(TaxableValuation[Taxable Net],TaxableValuation[Dist],$C176:$E176,TaxableValuation[Tif_NonTIF],$A$4))</f>
        <v>424212481</v>
      </c>
      <c r="U176" s="8">
        <f>SUMPRODUCT(SUMIFS(TaxableValuation[Taxable Gas &amp; Elec Utilities],TaxableValuation[Dist],$C176:$E176,TaxableValuation[Tif_NonTIF],$A$4))</f>
        <v>10139714</v>
      </c>
      <c r="V176" s="8">
        <f t="shared" si="2"/>
        <v>434352195</v>
      </c>
    </row>
    <row r="177" spans="1:22" x14ac:dyDescent="0.25">
      <c r="A177">
        <f>'Assessed Non-TIF_Combined'!A177</f>
        <v>2024</v>
      </c>
      <c r="B177" t="str">
        <f>'Assessed Non-TIF_Combined'!B177</f>
        <v>01</v>
      </c>
      <c r="C177" t="str">
        <f>'Assessed Non-TIF_Combined'!C177</f>
        <v>4043</v>
      </c>
      <c r="D177" t="str">
        <f>'Assessed Non-TIF_Combined'!D177</f>
        <v/>
      </c>
      <c r="E177" t="str">
        <f>'Assessed Non-TIF_Combined'!E177</f>
        <v/>
      </c>
      <c r="F177" t="str">
        <f>'Assessed Non-TIF_Combined'!F177</f>
        <v>4043</v>
      </c>
      <c r="G177" t="str">
        <f>'Assessed Non-TIF_Combined'!G177</f>
        <v>Maquoketa Valley</v>
      </c>
      <c r="H177" s="8">
        <f>SUMPRODUCT(SUMIFS(TaxableValuation[Taxable Residential],TaxableValuation[Dist],$C177:$E177,TaxableValuation[Tif_NonTIF],$A$4))</f>
        <v>262465707</v>
      </c>
      <c r="I177" s="8">
        <f>SUMPRODUCT(SUMIFS(TaxableValuation[Taxable Ag Land],TaxableValuation[Dist],$C177:$E177,TaxableValuation[Tif_NonTIF],$A$4))</f>
        <v>102528496</v>
      </c>
      <c r="J177" s="8">
        <f>SUMPRODUCT(SUMIFS(TaxableValuation[Taxable Ag Building],TaxableValuation[Dist],$C177:$E177,TaxableValuation[Tif_NonTIF],$A$4))</f>
        <v>14368179</v>
      </c>
      <c r="K177" s="8">
        <f>SUMPRODUCT(SUMIFS(TaxableValuation[Taxable Commercial],TaxableValuation[Dist],$C177:$E177,TaxableValuation[Tif_NonTIF],$A$4))</f>
        <v>18183657</v>
      </c>
      <c r="L177" s="8">
        <f>SUMPRODUCT(SUMIFS(TaxableValuation[Taxable Industrial],TaxableValuation[Dist],$C177:$E177,TaxableValuation[Tif_NonTIF],$A$4))</f>
        <v>7867780</v>
      </c>
      <c r="M177" s="8">
        <f>SUMPRODUCT(SUMIFS(TaxableValuation[Taxable Reserved],TaxableValuation[Dist],$C177:$E177,TaxableValuation[Tif_NonTIF],$A$4))</f>
        <v>0</v>
      </c>
      <c r="N177" s="8">
        <f>SUMPRODUCT(SUMIFS(TaxableValuation[Taxable Reserved2],TaxableValuation[Dist],$C177:$E177,TaxableValuation[Tif_NonTIF],$A$4))</f>
        <v>0</v>
      </c>
      <c r="O177" s="8">
        <f>SUMPRODUCT(SUMIFS(TaxableValuation[Taxable Railroads],TaxableValuation[Dist],$C177:$E177,TaxableValuation[Tif_NonTIF],$A$4))</f>
        <v>1882286</v>
      </c>
      <c r="P177" s="8">
        <f>SUMPRODUCT(SUMIFS(TaxableValuation[Taxable Utilities],TaxableValuation[Dist],$C177:$E177,TaxableValuation[Tif_NonTIF],$A$4))</f>
        <v>19073108</v>
      </c>
      <c r="Q177" s="8">
        <f>SUMPRODUCT(SUMIFS(TaxableValuation[Taxable Other],TaxableValuation[Dist],$C177:$E177,TaxableValuation[Tif_NonTIF],$A$4))</f>
        <v>0</v>
      </c>
      <c r="R177" s="8">
        <f>SUMPRODUCT(SUMIFS(TaxableValuation[Taxable Gross],TaxableValuation[Dist],$C177:$E177,TaxableValuation[Tif_NonTIF],$A$4))</f>
        <v>426369213</v>
      </c>
      <c r="S177" s="8">
        <f>SUMPRODUCT(SUMIFS(TaxableValuation[Taxable Military Exempt],TaxableValuation[Dist],$C177:$E177,TaxableValuation[Tif_NonTIF],$A$4))</f>
        <v>370400</v>
      </c>
      <c r="T177" s="8">
        <f>SUMPRODUCT(SUMIFS(TaxableValuation[Taxable Net],TaxableValuation[Dist],$C177:$E177,TaxableValuation[Tif_NonTIF],$A$4))</f>
        <v>425998813</v>
      </c>
      <c r="U177" s="8">
        <f>SUMPRODUCT(SUMIFS(TaxableValuation[Taxable Gas &amp; Elec Utilities],TaxableValuation[Dist],$C177:$E177,TaxableValuation[Tif_NonTIF],$A$4))</f>
        <v>5183306</v>
      </c>
      <c r="V177" s="8">
        <f t="shared" si="2"/>
        <v>431182119</v>
      </c>
    </row>
    <row r="178" spans="1:22" x14ac:dyDescent="0.25">
      <c r="A178">
        <f>'Assessed Non-TIF_Combined'!A178</f>
        <v>2024</v>
      </c>
      <c r="B178" t="str">
        <f>'Assessed Non-TIF_Combined'!B178</f>
        <v>12</v>
      </c>
      <c r="C178" t="str">
        <f>'Assessed Non-TIF_Combined'!C178</f>
        <v>4068</v>
      </c>
      <c r="D178" t="str">
        <f>'Assessed Non-TIF_Combined'!D178</f>
        <v/>
      </c>
      <c r="E178" t="str">
        <f>'Assessed Non-TIF_Combined'!E178</f>
        <v/>
      </c>
      <c r="F178" t="str">
        <f>'Assessed Non-TIF_Combined'!F178</f>
        <v>4068</v>
      </c>
      <c r="G178" t="str">
        <f>'Assessed Non-TIF_Combined'!G178</f>
        <v>Marcus-Meriden Cleghorn</v>
      </c>
      <c r="H178" s="8">
        <f>SUMPRODUCT(SUMIFS(TaxableValuation[Taxable Residential],TaxableValuation[Dist],$C178:$E178,TaxableValuation[Tif_NonTIF],$A$4))</f>
        <v>76947208</v>
      </c>
      <c r="I178" s="8">
        <f>SUMPRODUCT(SUMIFS(TaxableValuation[Taxable Ag Land],TaxableValuation[Dist],$C178:$E178,TaxableValuation[Tif_NonTIF],$A$4))</f>
        <v>218584203</v>
      </c>
      <c r="J178" s="8">
        <f>SUMPRODUCT(SUMIFS(TaxableValuation[Taxable Ag Building],TaxableValuation[Dist],$C178:$E178,TaxableValuation[Tif_NonTIF],$A$4))</f>
        <v>14488091</v>
      </c>
      <c r="K178" s="8">
        <f>SUMPRODUCT(SUMIFS(TaxableValuation[Taxable Commercial],TaxableValuation[Dist],$C178:$E178,TaxableValuation[Tif_NonTIF],$A$4))</f>
        <v>14995777</v>
      </c>
      <c r="L178" s="8">
        <f>SUMPRODUCT(SUMIFS(TaxableValuation[Taxable Industrial],TaxableValuation[Dist],$C178:$E178,TaxableValuation[Tif_NonTIF],$A$4))</f>
        <v>40050103</v>
      </c>
      <c r="M178" s="8">
        <f>SUMPRODUCT(SUMIFS(TaxableValuation[Taxable Reserved],TaxableValuation[Dist],$C178:$E178,TaxableValuation[Tif_NonTIF],$A$4))</f>
        <v>0</v>
      </c>
      <c r="N178" s="8">
        <f>SUMPRODUCT(SUMIFS(TaxableValuation[Taxable Reserved2],TaxableValuation[Dist],$C178:$E178,TaxableValuation[Tif_NonTIF],$A$4))</f>
        <v>0</v>
      </c>
      <c r="O178" s="8">
        <f>SUMPRODUCT(SUMIFS(TaxableValuation[Taxable Railroads],TaxableValuation[Dist],$C178:$E178,TaxableValuation[Tif_NonTIF],$A$4))</f>
        <v>3378490</v>
      </c>
      <c r="P178" s="8">
        <f>SUMPRODUCT(SUMIFS(TaxableValuation[Taxable Utilities],TaxableValuation[Dist],$C178:$E178,TaxableValuation[Tif_NonTIF],$A$4))</f>
        <v>9040660</v>
      </c>
      <c r="Q178" s="8">
        <f>SUMPRODUCT(SUMIFS(TaxableValuation[Taxable Other],TaxableValuation[Dist],$C178:$E178,TaxableValuation[Tif_NonTIF],$A$4))</f>
        <v>0</v>
      </c>
      <c r="R178" s="8">
        <f>SUMPRODUCT(SUMIFS(TaxableValuation[Taxable Gross],TaxableValuation[Dist],$C178:$E178,TaxableValuation[Tif_NonTIF],$A$4))</f>
        <v>377484532</v>
      </c>
      <c r="S178" s="8">
        <f>SUMPRODUCT(SUMIFS(TaxableValuation[Taxable Military Exempt],TaxableValuation[Dist],$C178:$E178,TaxableValuation[Tif_NonTIF],$A$4))</f>
        <v>261132</v>
      </c>
      <c r="T178" s="8">
        <f>SUMPRODUCT(SUMIFS(TaxableValuation[Taxable Net],TaxableValuation[Dist],$C178:$E178,TaxableValuation[Tif_NonTIF],$A$4))</f>
        <v>377223400</v>
      </c>
      <c r="U178" s="8">
        <f>SUMPRODUCT(SUMIFS(TaxableValuation[Taxable Gas &amp; Elec Utilities],TaxableValuation[Dist],$C178:$E178,TaxableValuation[Tif_NonTIF],$A$4))</f>
        <v>21605401</v>
      </c>
      <c r="V178" s="8">
        <f t="shared" si="2"/>
        <v>398828801</v>
      </c>
    </row>
    <row r="179" spans="1:22" x14ac:dyDescent="0.25">
      <c r="A179">
        <f>'Assessed Non-TIF_Combined'!A179</f>
        <v>2024</v>
      </c>
      <c r="B179" t="str">
        <f>'Assessed Non-TIF_Combined'!B179</f>
        <v>10</v>
      </c>
      <c r="C179" t="str">
        <f>'Assessed Non-TIF_Combined'!C179</f>
        <v>4086</v>
      </c>
      <c r="D179" t="str">
        <f>'Assessed Non-TIF_Combined'!D179</f>
        <v/>
      </c>
      <c r="E179" t="str">
        <f>'Assessed Non-TIF_Combined'!E179</f>
        <v/>
      </c>
      <c r="F179" t="str">
        <f>'Assessed Non-TIF_Combined'!F179</f>
        <v>4086</v>
      </c>
      <c r="G179" t="str">
        <f>'Assessed Non-TIF_Combined'!G179</f>
        <v>Marion</v>
      </c>
      <c r="H179" s="8">
        <f>SUMPRODUCT(SUMIFS(TaxableValuation[Taxable Residential],TaxableValuation[Dist],$C179:$E179,TaxableValuation[Tif_NonTIF],$A$4))</f>
        <v>367263230</v>
      </c>
      <c r="I179" s="8">
        <f>SUMPRODUCT(SUMIFS(TaxableValuation[Taxable Ag Land],TaxableValuation[Dist],$C179:$E179,TaxableValuation[Tif_NonTIF],$A$4))</f>
        <v>109428</v>
      </c>
      <c r="J179" s="8">
        <f>SUMPRODUCT(SUMIFS(TaxableValuation[Taxable Ag Building],TaxableValuation[Dist],$C179:$E179,TaxableValuation[Tif_NonTIF],$A$4))</f>
        <v>0</v>
      </c>
      <c r="K179" s="8">
        <f>SUMPRODUCT(SUMIFS(TaxableValuation[Taxable Commercial],TaxableValuation[Dist],$C179:$E179,TaxableValuation[Tif_NonTIF],$A$4))</f>
        <v>106377746</v>
      </c>
      <c r="L179" s="8">
        <f>SUMPRODUCT(SUMIFS(TaxableValuation[Taxable Industrial],TaxableValuation[Dist],$C179:$E179,TaxableValuation[Tif_NonTIF],$A$4))</f>
        <v>5877437</v>
      </c>
      <c r="M179" s="8">
        <f>SUMPRODUCT(SUMIFS(TaxableValuation[Taxable Reserved],TaxableValuation[Dist],$C179:$E179,TaxableValuation[Tif_NonTIF],$A$4))</f>
        <v>0</v>
      </c>
      <c r="N179" s="8">
        <f>SUMPRODUCT(SUMIFS(TaxableValuation[Taxable Reserved2],TaxableValuation[Dist],$C179:$E179,TaxableValuation[Tif_NonTIF],$A$4))</f>
        <v>0</v>
      </c>
      <c r="O179" s="8">
        <f>SUMPRODUCT(SUMIFS(TaxableValuation[Taxable Railroads],TaxableValuation[Dist],$C179:$E179,TaxableValuation[Tif_NonTIF],$A$4))</f>
        <v>0</v>
      </c>
      <c r="P179" s="8">
        <f>SUMPRODUCT(SUMIFS(TaxableValuation[Taxable Utilities],TaxableValuation[Dist],$C179:$E179,TaxableValuation[Tif_NonTIF],$A$4))</f>
        <v>0</v>
      </c>
      <c r="Q179" s="8">
        <f>SUMPRODUCT(SUMIFS(TaxableValuation[Taxable Other],TaxableValuation[Dist],$C179:$E179,TaxableValuation[Tif_NonTIF],$A$4))</f>
        <v>0</v>
      </c>
      <c r="R179" s="8">
        <f>SUMPRODUCT(SUMIFS(TaxableValuation[Taxable Gross],TaxableValuation[Dist],$C179:$E179,TaxableValuation[Tif_NonTIF],$A$4))</f>
        <v>479627841</v>
      </c>
      <c r="S179" s="8">
        <f>SUMPRODUCT(SUMIFS(TaxableValuation[Taxable Military Exempt],TaxableValuation[Dist],$C179:$E179,TaxableValuation[Tif_NonTIF],$A$4))</f>
        <v>900072</v>
      </c>
      <c r="T179" s="8">
        <f>SUMPRODUCT(SUMIFS(TaxableValuation[Taxable Net],TaxableValuation[Dist],$C179:$E179,TaxableValuation[Tif_NonTIF],$A$4))</f>
        <v>478727769</v>
      </c>
      <c r="U179" s="8">
        <f>SUMPRODUCT(SUMIFS(TaxableValuation[Taxable Gas &amp; Elec Utilities],TaxableValuation[Dist],$C179:$E179,TaxableValuation[Tif_NonTIF],$A$4))</f>
        <v>9515410</v>
      </c>
      <c r="V179" s="8">
        <f t="shared" si="2"/>
        <v>488243179</v>
      </c>
    </row>
    <row r="180" spans="1:22" x14ac:dyDescent="0.25">
      <c r="A180">
        <f>'Assessed Non-TIF_Combined'!A180</f>
        <v>2024</v>
      </c>
      <c r="B180" t="str">
        <f>'Assessed Non-TIF_Combined'!B180</f>
        <v>07</v>
      </c>
      <c r="C180" t="str">
        <f>'Assessed Non-TIF_Combined'!C180</f>
        <v>4104</v>
      </c>
      <c r="D180" t="str">
        <f>'Assessed Non-TIF_Combined'!D180</f>
        <v/>
      </c>
      <c r="E180" t="str">
        <f>'Assessed Non-TIF_Combined'!E180</f>
        <v/>
      </c>
      <c r="F180" t="str">
        <f>'Assessed Non-TIF_Combined'!F180</f>
        <v>4104</v>
      </c>
      <c r="G180" t="str">
        <f>'Assessed Non-TIF_Combined'!G180</f>
        <v>Marshalltown</v>
      </c>
      <c r="H180" s="8">
        <f>SUMPRODUCT(SUMIFS(TaxableValuation[Taxable Residential],TaxableValuation[Dist],$C180:$E180,TaxableValuation[Tif_NonTIF],$A$4))</f>
        <v>661280465</v>
      </c>
      <c r="I180" s="8">
        <f>SUMPRODUCT(SUMIFS(TaxableValuation[Taxable Ag Land],TaxableValuation[Dist],$C180:$E180,TaxableValuation[Tif_NonTIF],$A$4))</f>
        <v>104029881</v>
      </c>
      <c r="J180" s="8">
        <f>SUMPRODUCT(SUMIFS(TaxableValuation[Taxable Ag Building],TaxableValuation[Dist],$C180:$E180,TaxableValuation[Tif_NonTIF],$A$4))</f>
        <v>3808683</v>
      </c>
      <c r="K180" s="8">
        <f>SUMPRODUCT(SUMIFS(TaxableValuation[Taxable Commercial],TaxableValuation[Dist],$C180:$E180,TaxableValuation[Tif_NonTIF],$A$4))</f>
        <v>199860194</v>
      </c>
      <c r="L180" s="8">
        <f>SUMPRODUCT(SUMIFS(TaxableValuation[Taxable Industrial],TaxableValuation[Dist],$C180:$E180,TaxableValuation[Tif_NonTIF],$A$4))</f>
        <v>84326328</v>
      </c>
      <c r="M180" s="8">
        <f>SUMPRODUCT(SUMIFS(TaxableValuation[Taxable Reserved],TaxableValuation[Dist],$C180:$E180,TaxableValuation[Tif_NonTIF],$A$4))</f>
        <v>0</v>
      </c>
      <c r="N180" s="8">
        <f>SUMPRODUCT(SUMIFS(TaxableValuation[Taxable Reserved2],TaxableValuation[Dist],$C180:$E180,TaxableValuation[Tif_NonTIF],$A$4))</f>
        <v>0</v>
      </c>
      <c r="O180" s="8">
        <f>SUMPRODUCT(SUMIFS(TaxableValuation[Taxable Railroads],TaxableValuation[Dist],$C180:$E180,TaxableValuation[Tif_NonTIF],$A$4))</f>
        <v>10714541</v>
      </c>
      <c r="P180" s="8">
        <f>SUMPRODUCT(SUMIFS(TaxableValuation[Taxable Utilities],TaxableValuation[Dist],$C180:$E180,TaxableValuation[Tif_NonTIF],$A$4))</f>
        <v>442665</v>
      </c>
      <c r="Q180" s="8">
        <f>SUMPRODUCT(SUMIFS(TaxableValuation[Taxable Other],TaxableValuation[Dist],$C180:$E180,TaxableValuation[Tif_NonTIF],$A$4))</f>
        <v>0</v>
      </c>
      <c r="R180" s="8">
        <f>SUMPRODUCT(SUMIFS(TaxableValuation[Taxable Gross],TaxableValuation[Dist],$C180:$E180,TaxableValuation[Tif_NonTIF],$A$4))</f>
        <v>1064462757</v>
      </c>
      <c r="S180" s="8">
        <f>SUMPRODUCT(SUMIFS(TaxableValuation[Taxable Military Exempt],TaxableValuation[Dist],$C180:$E180,TaxableValuation[Tif_NonTIF],$A$4))</f>
        <v>1963120</v>
      </c>
      <c r="T180" s="8">
        <f>SUMPRODUCT(SUMIFS(TaxableValuation[Taxable Net],TaxableValuation[Dist],$C180:$E180,TaxableValuation[Tif_NonTIF],$A$4))</f>
        <v>1062499637</v>
      </c>
      <c r="U180" s="8">
        <f>SUMPRODUCT(SUMIFS(TaxableValuation[Taxable Gas &amp; Elec Utilities],TaxableValuation[Dist],$C180:$E180,TaxableValuation[Tif_NonTIF],$A$4))</f>
        <v>114959910</v>
      </c>
      <c r="V180" s="8">
        <f t="shared" si="2"/>
        <v>1177459547</v>
      </c>
    </row>
    <row r="181" spans="1:22" x14ac:dyDescent="0.25">
      <c r="A181">
        <f>'Assessed Non-TIF_Combined'!A181</f>
        <v>2024</v>
      </c>
      <c r="B181" t="str">
        <f>'Assessed Non-TIF_Combined'!B181</f>
        <v>11</v>
      </c>
      <c r="C181" t="str">
        <f>'Assessed Non-TIF_Combined'!C181</f>
        <v>4122</v>
      </c>
      <c r="D181" t="str">
        <f>'Assessed Non-TIF_Combined'!D181</f>
        <v/>
      </c>
      <c r="E181" t="str">
        <f>'Assessed Non-TIF_Combined'!E181</f>
        <v/>
      </c>
      <c r="F181" t="str">
        <f>'Assessed Non-TIF_Combined'!F181</f>
        <v>4122</v>
      </c>
      <c r="G181" t="str">
        <f>'Assessed Non-TIF_Combined'!G181</f>
        <v>Martensdale-St Marys</v>
      </c>
      <c r="H181" s="8">
        <f>SUMPRODUCT(SUMIFS(TaxableValuation[Taxable Residential],TaxableValuation[Dist],$C181:$E181,TaxableValuation[Tif_NonTIF],$A$4))</f>
        <v>166862973</v>
      </c>
      <c r="I181" s="8">
        <f>SUMPRODUCT(SUMIFS(TaxableValuation[Taxable Ag Land],TaxableValuation[Dist],$C181:$E181,TaxableValuation[Tif_NonTIF],$A$4))</f>
        <v>29747415</v>
      </c>
      <c r="J181" s="8">
        <f>SUMPRODUCT(SUMIFS(TaxableValuation[Taxable Ag Building],TaxableValuation[Dist],$C181:$E181,TaxableValuation[Tif_NonTIF],$A$4))</f>
        <v>1479496</v>
      </c>
      <c r="K181" s="8">
        <f>SUMPRODUCT(SUMIFS(TaxableValuation[Taxable Commercial],TaxableValuation[Dist],$C181:$E181,TaxableValuation[Tif_NonTIF],$A$4))</f>
        <v>8669820</v>
      </c>
      <c r="L181" s="8">
        <f>SUMPRODUCT(SUMIFS(TaxableValuation[Taxable Industrial],TaxableValuation[Dist],$C181:$E181,TaxableValuation[Tif_NonTIF],$A$4))</f>
        <v>0</v>
      </c>
      <c r="M181" s="8">
        <f>SUMPRODUCT(SUMIFS(TaxableValuation[Taxable Reserved],TaxableValuation[Dist],$C181:$E181,TaxableValuation[Tif_NonTIF],$A$4))</f>
        <v>0</v>
      </c>
      <c r="N181" s="8">
        <f>SUMPRODUCT(SUMIFS(TaxableValuation[Taxable Reserved2],TaxableValuation[Dist],$C181:$E181,TaxableValuation[Tif_NonTIF],$A$4))</f>
        <v>0</v>
      </c>
      <c r="O181" s="8">
        <f>SUMPRODUCT(SUMIFS(TaxableValuation[Taxable Railroads],TaxableValuation[Dist],$C181:$E181,TaxableValuation[Tif_NonTIF],$A$4))</f>
        <v>0</v>
      </c>
      <c r="P181" s="8">
        <f>SUMPRODUCT(SUMIFS(TaxableValuation[Taxable Utilities],TaxableValuation[Dist],$C181:$E181,TaxableValuation[Tif_NonTIF],$A$4))</f>
        <v>761397</v>
      </c>
      <c r="Q181" s="8">
        <f>SUMPRODUCT(SUMIFS(TaxableValuation[Taxable Other],TaxableValuation[Dist],$C181:$E181,TaxableValuation[Tif_NonTIF],$A$4))</f>
        <v>0</v>
      </c>
      <c r="R181" s="8">
        <f>SUMPRODUCT(SUMIFS(TaxableValuation[Taxable Gross],TaxableValuation[Dist],$C181:$E181,TaxableValuation[Tif_NonTIF],$A$4))</f>
        <v>207521101</v>
      </c>
      <c r="S181" s="8">
        <f>SUMPRODUCT(SUMIFS(TaxableValuation[Taxable Military Exempt],TaxableValuation[Dist],$C181:$E181,TaxableValuation[Tif_NonTIF],$A$4))</f>
        <v>242452</v>
      </c>
      <c r="T181" s="8">
        <f>SUMPRODUCT(SUMIFS(TaxableValuation[Taxable Net],TaxableValuation[Dist],$C181:$E181,TaxableValuation[Tif_NonTIF],$A$4))</f>
        <v>207278649</v>
      </c>
      <c r="U181" s="8">
        <f>SUMPRODUCT(SUMIFS(TaxableValuation[Taxable Gas &amp; Elec Utilities],TaxableValuation[Dist],$C181:$E181,TaxableValuation[Tif_NonTIF],$A$4))</f>
        <v>2909203</v>
      </c>
      <c r="V181" s="8">
        <f t="shared" si="2"/>
        <v>210187852</v>
      </c>
    </row>
    <row r="182" spans="1:22" x14ac:dyDescent="0.25">
      <c r="A182">
        <f>'Assessed Non-TIF_Combined'!A182</f>
        <v>2024</v>
      </c>
      <c r="B182" t="str">
        <f>'Assessed Non-TIF_Combined'!B182</f>
        <v>07</v>
      </c>
      <c r="C182" t="str">
        <f>'Assessed Non-TIF_Combined'!C182</f>
        <v>4131</v>
      </c>
      <c r="D182" t="str">
        <f>'Assessed Non-TIF_Combined'!D182</f>
        <v/>
      </c>
      <c r="E182" t="str">
        <f>'Assessed Non-TIF_Combined'!E182</f>
        <v/>
      </c>
      <c r="F182" t="str">
        <f>'Assessed Non-TIF_Combined'!F182</f>
        <v>4131</v>
      </c>
      <c r="G182" t="str">
        <f>'Assessed Non-TIF_Combined'!G182</f>
        <v>Mason City</v>
      </c>
      <c r="H182" s="8">
        <f>SUMPRODUCT(SUMIFS(TaxableValuation[Taxable Residential],TaxableValuation[Dist],$C182:$E182,TaxableValuation[Tif_NonTIF],$A$4))</f>
        <v>821577650</v>
      </c>
      <c r="I182" s="8">
        <f>SUMPRODUCT(SUMIFS(TaxableValuation[Taxable Ag Land],TaxableValuation[Dist],$C182:$E182,TaxableValuation[Tif_NonTIF],$A$4))</f>
        <v>50378644</v>
      </c>
      <c r="J182" s="8">
        <f>SUMPRODUCT(SUMIFS(TaxableValuation[Taxable Ag Building],TaxableValuation[Dist],$C182:$E182,TaxableValuation[Tif_NonTIF],$A$4))</f>
        <v>6538992</v>
      </c>
      <c r="K182" s="8">
        <f>SUMPRODUCT(SUMIFS(TaxableValuation[Taxable Commercial],TaxableValuation[Dist],$C182:$E182,TaxableValuation[Tif_NonTIF],$A$4))</f>
        <v>365881719</v>
      </c>
      <c r="L182" s="8">
        <f>SUMPRODUCT(SUMIFS(TaxableValuation[Taxable Industrial],TaxableValuation[Dist],$C182:$E182,TaxableValuation[Tif_NonTIF],$A$4))</f>
        <v>101740704</v>
      </c>
      <c r="M182" s="8">
        <f>SUMPRODUCT(SUMIFS(TaxableValuation[Taxable Reserved],TaxableValuation[Dist],$C182:$E182,TaxableValuation[Tif_NonTIF],$A$4))</f>
        <v>0</v>
      </c>
      <c r="N182" s="8">
        <f>SUMPRODUCT(SUMIFS(TaxableValuation[Taxable Reserved2],TaxableValuation[Dist],$C182:$E182,TaxableValuation[Tif_NonTIF],$A$4))</f>
        <v>0</v>
      </c>
      <c r="O182" s="8">
        <f>SUMPRODUCT(SUMIFS(TaxableValuation[Taxable Railroads],TaxableValuation[Dist],$C182:$E182,TaxableValuation[Tif_NonTIF],$A$4))</f>
        <v>38970129</v>
      </c>
      <c r="P182" s="8">
        <f>SUMPRODUCT(SUMIFS(TaxableValuation[Taxable Utilities],TaxableValuation[Dist],$C182:$E182,TaxableValuation[Tif_NonTIF],$A$4))</f>
        <v>1245239</v>
      </c>
      <c r="Q182" s="8">
        <f>SUMPRODUCT(SUMIFS(TaxableValuation[Taxable Other],TaxableValuation[Dist],$C182:$E182,TaxableValuation[Tif_NonTIF],$A$4))</f>
        <v>0</v>
      </c>
      <c r="R182" s="8">
        <f>SUMPRODUCT(SUMIFS(TaxableValuation[Taxable Gross],TaxableValuation[Dist],$C182:$E182,TaxableValuation[Tif_NonTIF],$A$4))</f>
        <v>1386333077</v>
      </c>
      <c r="S182" s="8">
        <f>SUMPRODUCT(SUMIFS(TaxableValuation[Taxable Military Exempt],TaxableValuation[Dist],$C182:$E182,TaxableValuation[Tif_NonTIF],$A$4))</f>
        <v>2426120</v>
      </c>
      <c r="T182" s="8">
        <f>SUMPRODUCT(SUMIFS(TaxableValuation[Taxable Net],TaxableValuation[Dist],$C182:$E182,TaxableValuation[Tif_NonTIF],$A$4))</f>
        <v>1383906957</v>
      </c>
      <c r="U182" s="8">
        <f>SUMPRODUCT(SUMIFS(TaxableValuation[Taxable Gas &amp; Elec Utilities],TaxableValuation[Dist],$C182:$E182,TaxableValuation[Tif_NonTIF],$A$4))</f>
        <v>35134256</v>
      </c>
      <c r="V182" s="8">
        <f t="shared" si="2"/>
        <v>1419041213</v>
      </c>
    </row>
    <row r="183" spans="1:22" x14ac:dyDescent="0.25">
      <c r="A183">
        <f>'Assessed Non-TIF_Combined'!A183</f>
        <v>2024</v>
      </c>
      <c r="B183" t="str">
        <f>'Assessed Non-TIF_Combined'!B183</f>
        <v>15</v>
      </c>
      <c r="C183" t="str">
        <f>'Assessed Non-TIF_Combined'!C183</f>
        <v>4203</v>
      </c>
      <c r="D183" t="str">
        <f>'Assessed Non-TIF_Combined'!D183</f>
        <v/>
      </c>
      <c r="E183" t="str">
        <f>'Assessed Non-TIF_Combined'!E183</f>
        <v/>
      </c>
      <c r="F183" t="str">
        <f>'Assessed Non-TIF_Combined'!F183</f>
        <v>4203</v>
      </c>
      <c r="G183" t="str">
        <f>'Assessed Non-TIF_Combined'!G183</f>
        <v>Mediapolis</v>
      </c>
      <c r="H183" s="8">
        <f>SUMPRODUCT(SUMIFS(TaxableValuation[Taxable Residential],TaxableValuation[Dist],$C183:$E183,TaxableValuation[Tif_NonTIF],$A$4))</f>
        <v>168955191</v>
      </c>
      <c r="I183" s="8">
        <f>SUMPRODUCT(SUMIFS(TaxableValuation[Taxable Ag Land],TaxableValuation[Dist],$C183:$E183,TaxableValuation[Tif_NonTIF],$A$4))</f>
        <v>160368170</v>
      </c>
      <c r="J183" s="8">
        <f>SUMPRODUCT(SUMIFS(TaxableValuation[Taxable Ag Building],TaxableValuation[Dist],$C183:$E183,TaxableValuation[Tif_NonTIF],$A$4))</f>
        <v>9080167</v>
      </c>
      <c r="K183" s="8">
        <f>SUMPRODUCT(SUMIFS(TaxableValuation[Taxable Commercial],TaxableValuation[Dist],$C183:$E183,TaxableValuation[Tif_NonTIF],$A$4))</f>
        <v>17227302</v>
      </c>
      <c r="L183" s="8">
        <f>SUMPRODUCT(SUMIFS(TaxableValuation[Taxable Industrial],TaxableValuation[Dist],$C183:$E183,TaxableValuation[Tif_NonTIF],$A$4))</f>
        <v>11999616</v>
      </c>
      <c r="M183" s="8">
        <f>SUMPRODUCT(SUMIFS(TaxableValuation[Taxable Reserved],TaxableValuation[Dist],$C183:$E183,TaxableValuation[Tif_NonTIF],$A$4))</f>
        <v>0</v>
      </c>
      <c r="N183" s="8">
        <f>SUMPRODUCT(SUMIFS(TaxableValuation[Taxable Reserved2],TaxableValuation[Dist],$C183:$E183,TaxableValuation[Tif_NonTIF],$A$4))</f>
        <v>0</v>
      </c>
      <c r="O183" s="8">
        <f>SUMPRODUCT(SUMIFS(TaxableValuation[Taxable Railroads],TaxableValuation[Dist],$C183:$E183,TaxableValuation[Tif_NonTIF],$A$4))</f>
        <v>0</v>
      </c>
      <c r="P183" s="8">
        <f>SUMPRODUCT(SUMIFS(TaxableValuation[Taxable Utilities],TaxableValuation[Dist],$C183:$E183,TaxableValuation[Tif_NonTIF],$A$4))</f>
        <v>4819554</v>
      </c>
      <c r="Q183" s="8">
        <f>SUMPRODUCT(SUMIFS(TaxableValuation[Taxable Other],TaxableValuation[Dist],$C183:$E183,TaxableValuation[Tif_NonTIF],$A$4))</f>
        <v>0</v>
      </c>
      <c r="R183" s="8">
        <f>SUMPRODUCT(SUMIFS(TaxableValuation[Taxable Gross],TaxableValuation[Dist],$C183:$E183,TaxableValuation[Tif_NonTIF],$A$4))</f>
        <v>372450000</v>
      </c>
      <c r="S183" s="8">
        <f>SUMPRODUCT(SUMIFS(TaxableValuation[Taxable Military Exempt],TaxableValuation[Dist],$C183:$E183,TaxableValuation[Tif_NonTIF],$A$4))</f>
        <v>370400</v>
      </c>
      <c r="T183" s="8">
        <f>SUMPRODUCT(SUMIFS(TaxableValuation[Taxable Net],TaxableValuation[Dist],$C183:$E183,TaxableValuation[Tif_NonTIF],$A$4))</f>
        <v>372079600</v>
      </c>
      <c r="U183" s="8">
        <f>SUMPRODUCT(SUMIFS(TaxableValuation[Taxable Gas &amp; Elec Utilities],TaxableValuation[Dist],$C183:$E183,TaxableValuation[Tif_NonTIF],$A$4))</f>
        <v>5122404</v>
      </c>
      <c r="V183" s="8">
        <f t="shared" si="2"/>
        <v>377202004</v>
      </c>
    </row>
    <row r="184" spans="1:22" x14ac:dyDescent="0.25">
      <c r="A184">
        <f>'Assessed Non-TIF_Combined'!A184</f>
        <v>2024</v>
      </c>
      <c r="B184" t="str">
        <f>'Assessed Non-TIF_Combined'!B184</f>
        <v>11</v>
      </c>
      <c r="C184" t="str">
        <f>'Assessed Non-TIF_Combined'!C184</f>
        <v>4212</v>
      </c>
      <c r="D184" t="str">
        <f>'Assessed Non-TIF_Combined'!D184</f>
        <v/>
      </c>
      <c r="E184" t="str">
        <f>'Assessed Non-TIF_Combined'!E184</f>
        <v/>
      </c>
      <c r="F184" t="str">
        <f>'Assessed Non-TIF_Combined'!F184</f>
        <v>4212</v>
      </c>
      <c r="G184" t="str">
        <f>'Assessed Non-TIF_Combined'!G184</f>
        <v>Melcher-Dallas</v>
      </c>
      <c r="H184" s="8">
        <f>SUMPRODUCT(SUMIFS(TaxableValuation[Taxable Residential],TaxableValuation[Dist],$C184:$E184,TaxableValuation[Tif_NonTIF],$A$4))</f>
        <v>45229146</v>
      </c>
      <c r="I184" s="8">
        <f>SUMPRODUCT(SUMIFS(TaxableValuation[Taxable Ag Land],TaxableValuation[Dist],$C184:$E184,TaxableValuation[Tif_NonTIF],$A$4))</f>
        <v>29219345</v>
      </c>
      <c r="J184" s="8">
        <f>SUMPRODUCT(SUMIFS(TaxableValuation[Taxable Ag Building],TaxableValuation[Dist],$C184:$E184,TaxableValuation[Tif_NonTIF],$A$4))</f>
        <v>801412</v>
      </c>
      <c r="K184" s="8">
        <f>SUMPRODUCT(SUMIFS(TaxableValuation[Taxable Commercial],TaxableValuation[Dist],$C184:$E184,TaxableValuation[Tif_NonTIF],$A$4))</f>
        <v>1542216</v>
      </c>
      <c r="L184" s="8">
        <f>SUMPRODUCT(SUMIFS(TaxableValuation[Taxable Industrial],TaxableValuation[Dist],$C184:$E184,TaxableValuation[Tif_NonTIF],$A$4))</f>
        <v>0</v>
      </c>
      <c r="M184" s="8">
        <f>SUMPRODUCT(SUMIFS(TaxableValuation[Taxable Reserved],TaxableValuation[Dist],$C184:$E184,TaxableValuation[Tif_NonTIF],$A$4))</f>
        <v>0</v>
      </c>
      <c r="N184" s="8">
        <f>SUMPRODUCT(SUMIFS(TaxableValuation[Taxable Reserved2],TaxableValuation[Dist],$C184:$E184,TaxableValuation[Tif_NonTIF],$A$4))</f>
        <v>0</v>
      </c>
      <c r="O184" s="8">
        <f>SUMPRODUCT(SUMIFS(TaxableValuation[Taxable Railroads],TaxableValuation[Dist],$C184:$E184,TaxableValuation[Tif_NonTIF],$A$4))</f>
        <v>11252426</v>
      </c>
      <c r="P184" s="8">
        <f>SUMPRODUCT(SUMIFS(TaxableValuation[Taxable Utilities],TaxableValuation[Dist],$C184:$E184,TaxableValuation[Tif_NonTIF],$A$4))</f>
        <v>1547556</v>
      </c>
      <c r="Q184" s="8">
        <f>SUMPRODUCT(SUMIFS(TaxableValuation[Taxable Other],TaxableValuation[Dist],$C184:$E184,TaxableValuation[Tif_NonTIF],$A$4))</f>
        <v>1020</v>
      </c>
      <c r="R184" s="8">
        <f>SUMPRODUCT(SUMIFS(TaxableValuation[Taxable Gross],TaxableValuation[Dist],$C184:$E184,TaxableValuation[Tif_NonTIF],$A$4))</f>
        <v>89593121</v>
      </c>
      <c r="S184" s="8">
        <f>SUMPRODUCT(SUMIFS(TaxableValuation[Taxable Military Exempt],TaxableValuation[Dist],$C184:$E184,TaxableValuation[Tif_NonTIF],$A$4))</f>
        <v>196312</v>
      </c>
      <c r="T184" s="8">
        <f>SUMPRODUCT(SUMIFS(TaxableValuation[Taxable Net],TaxableValuation[Dist],$C184:$E184,TaxableValuation[Tif_NonTIF],$A$4))</f>
        <v>89396809</v>
      </c>
      <c r="U184" s="8">
        <f>SUMPRODUCT(SUMIFS(TaxableValuation[Taxable Gas &amp; Elec Utilities],TaxableValuation[Dist],$C184:$E184,TaxableValuation[Tif_NonTIF],$A$4))</f>
        <v>3375462</v>
      </c>
      <c r="V184" s="8">
        <f t="shared" si="2"/>
        <v>92772271</v>
      </c>
    </row>
    <row r="185" spans="1:22" x14ac:dyDescent="0.25">
      <c r="A185">
        <f>'Assessed Non-TIF_Combined'!A185</f>
        <v>2024</v>
      </c>
      <c r="B185" t="str">
        <f>'Assessed Non-TIF_Combined'!B185</f>
        <v>01</v>
      </c>
      <c r="C185" t="str">
        <f>'Assessed Non-TIF_Combined'!C185</f>
        <v>4419</v>
      </c>
      <c r="D185" t="str">
        <f>'Assessed Non-TIF_Combined'!D185</f>
        <v/>
      </c>
      <c r="E185" t="str">
        <f>'Assessed Non-TIF_Combined'!E185</f>
        <v/>
      </c>
      <c r="F185" t="str">
        <f>'Assessed Non-TIF_Combined'!F185</f>
        <v>4419</v>
      </c>
      <c r="G185" t="str">
        <f>'Assessed Non-TIF_Combined'!G185</f>
        <v>MFL Mar Mac</v>
      </c>
      <c r="H185" s="8">
        <f>SUMPRODUCT(SUMIFS(TaxableValuation[Taxable Residential],TaxableValuation[Dist],$C185:$E185,TaxableValuation[Tif_NonTIF],$A$4))</f>
        <v>144308856</v>
      </c>
      <c r="I185" s="8">
        <f>SUMPRODUCT(SUMIFS(TaxableValuation[Taxable Ag Land],TaxableValuation[Dist],$C185:$E185,TaxableValuation[Tif_NonTIF],$A$4))</f>
        <v>101399677</v>
      </c>
      <c r="J185" s="8">
        <f>SUMPRODUCT(SUMIFS(TaxableValuation[Taxable Ag Building],TaxableValuation[Dist],$C185:$E185,TaxableValuation[Tif_NonTIF],$A$4))</f>
        <v>7249510</v>
      </c>
      <c r="K185" s="8">
        <f>SUMPRODUCT(SUMIFS(TaxableValuation[Taxable Commercial],TaxableValuation[Dist],$C185:$E185,TaxableValuation[Tif_NonTIF],$A$4))</f>
        <v>25745917</v>
      </c>
      <c r="L185" s="8">
        <f>SUMPRODUCT(SUMIFS(TaxableValuation[Taxable Industrial],TaxableValuation[Dist],$C185:$E185,TaxableValuation[Tif_NonTIF],$A$4))</f>
        <v>4475400</v>
      </c>
      <c r="M185" s="8">
        <f>SUMPRODUCT(SUMIFS(TaxableValuation[Taxable Reserved],TaxableValuation[Dist],$C185:$E185,TaxableValuation[Tif_NonTIF],$A$4))</f>
        <v>0</v>
      </c>
      <c r="N185" s="8">
        <f>SUMPRODUCT(SUMIFS(TaxableValuation[Taxable Reserved2],TaxableValuation[Dist],$C185:$E185,TaxableValuation[Tif_NonTIF],$A$4))</f>
        <v>0</v>
      </c>
      <c r="O185" s="8">
        <f>SUMPRODUCT(SUMIFS(TaxableValuation[Taxable Railroads],TaxableValuation[Dist],$C185:$E185,TaxableValuation[Tif_NonTIF],$A$4))</f>
        <v>7646733</v>
      </c>
      <c r="P185" s="8">
        <f>SUMPRODUCT(SUMIFS(TaxableValuation[Taxable Utilities],TaxableValuation[Dist],$C185:$E185,TaxableValuation[Tif_NonTIF],$A$4))</f>
        <v>241890</v>
      </c>
      <c r="Q185" s="8">
        <f>SUMPRODUCT(SUMIFS(TaxableValuation[Taxable Other],TaxableValuation[Dist],$C185:$E185,TaxableValuation[Tif_NonTIF],$A$4))</f>
        <v>0</v>
      </c>
      <c r="R185" s="8">
        <f>SUMPRODUCT(SUMIFS(TaxableValuation[Taxable Gross],TaxableValuation[Dist],$C185:$E185,TaxableValuation[Tif_NonTIF],$A$4))</f>
        <v>291067983</v>
      </c>
      <c r="S185" s="8">
        <f>SUMPRODUCT(SUMIFS(TaxableValuation[Taxable Military Exempt],TaxableValuation[Dist],$C185:$E185,TaxableValuation[Tif_NonTIF],$A$4))</f>
        <v>390772</v>
      </c>
      <c r="T185" s="8">
        <f>SUMPRODUCT(SUMIFS(TaxableValuation[Taxable Net],TaxableValuation[Dist],$C185:$E185,TaxableValuation[Tif_NonTIF],$A$4))</f>
        <v>290677211</v>
      </c>
      <c r="U185" s="8">
        <f>SUMPRODUCT(SUMIFS(TaxableValuation[Taxable Gas &amp; Elec Utilities],TaxableValuation[Dist],$C185:$E185,TaxableValuation[Tif_NonTIF],$A$4))</f>
        <v>3670231</v>
      </c>
      <c r="V185" s="8">
        <f t="shared" si="2"/>
        <v>294347442</v>
      </c>
    </row>
    <row r="186" spans="1:22" x14ac:dyDescent="0.25">
      <c r="A186">
        <f>'Assessed Non-TIF_Combined'!A186</f>
        <v>2024</v>
      </c>
      <c r="B186" t="str">
        <f>'Assessed Non-TIF_Combined'!B186</f>
        <v>10</v>
      </c>
      <c r="C186" t="str">
        <f>'Assessed Non-TIF_Combined'!C186</f>
        <v>4269</v>
      </c>
      <c r="D186" t="str">
        <f>'Assessed Non-TIF_Combined'!D186</f>
        <v/>
      </c>
      <c r="E186" t="str">
        <f>'Assessed Non-TIF_Combined'!E186</f>
        <v/>
      </c>
      <c r="F186" t="str">
        <f>'Assessed Non-TIF_Combined'!F186</f>
        <v>4269</v>
      </c>
      <c r="G186" t="str">
        <f>'Assessed Non-TIF_Combined'!G186</f>
        <v>Midland</v>
      </c>
      <c r="H186" s="8">
        <f>SUMPRODUCT(SUMIFS(TaxableValuation[Taxable Residential],TaxableValuation[Dist],$C186:$E186,TaxableValuation[Tif_NonTIF],$A$4))</f>
        <v>87849842</v>
      </c>
      <c r="I186" s="8">
        <f>SUMPRODUCT(SUMIFS(TaxableValuation[Taxable Ag Land],TaxableValuation[Dist],$C186:$E186,TaxableValuation[Tif_NonTIF],$A$4))</f>
        <v>151775848</v>
      </c>
      <c r="J186" s="8">
        <f>SUMPRODUCT(SUMIFS(TaxableValuation[Taxable Ag Building],TaxableValuation[Dist],$C186:$E186,TaxableValuation[Tif_NonTIF],$A$4))</f>
        <v>7295575</v>
      </c>
      <c r="K186" s="8">
        <f>SUMPRODUCT(SUMIFS(TaxableValuation[Taxable Commercial],TaxableValuation[Dist],$C186:$E186,TaxableValuation[Tif_NonTIF],$A$4))</f>
        <v>9994380</v>
      </c>
      <c r="L186" s="8">
        <f>SUMPRODUCT(SUMIFS(TaxableValuation[Taxable Industrial],TaxableValuation[Dist],$C186:$E186,TaxableValuation[Tif_NonTIF],$A$4))</f>
        <v>0</v>
      </c>
      <c r="M186" s="8">
        <f>SUMPRODUCT(SUMIFS(TaxableValuation[Taxable Reserved],TaxableValuation[Dist],$C186:$E186,TaxableValuation[Tif_NonTIF],$A$4))</f>
        <v>0</v>
      </c>
      <c r="N186" s="8">
        <f>SUMPRODUCT(SUMIFS(TaxableValuation[Taxable Reserved2],TaxableValuation[Dist],$C186:$E186,TaxableValuation[Tif_NonTIF],$A$4))</f>
        <v>0</v>
      </c>
      <c r="O186" s="8">
        <f>SUMPRODUCT(SUMIFS(TaxableValuation[Taxable Railroads],TaxableValuation[Dist],$C186:$E186,TaxableValuation[Tif_NonTIF],$A$4))</f>
        <v>0</v>
      </c>
      <c r="P186" s="8">
        <f>SUMPRODUCT(SUMIFS(TaxableValuation[Taxable Utilities],TaxableValuation[Dist],$C186:$E186,TaxableValuation[Tif_NonTIF],$A$4))</f>
        <v>35196744</v>
      </c>
      <c r="Q186" s="8">
        <f>SUMPRODUCT(SUMIFS(TaxableValuation[Taxable Other],TaxableValuation[Dist],$C186:$E186,TaxableValuation[Tif_NonTIF],$A$4))</f>
        <v>0</v>
      </c>
      <c r="R186" s="8">
        <f>SUMPRODUCT(SUMIFS(TaxableValuation[Taxable Gross],TaxableValuation[Dist],$C186:$E186,TaxableValuation[Tif_NonTIF],$A$4))</f>
        <v>292112389</v>
      </c>
      <c r="S186" s="8">
        <f>SUMPRODUCT(SUMIFS(TaxableValuation[Taxable Military Exempt],TaxableValuation[Dist],$C186:$E186,TaxableValuation[Tif_NonTIF],$A$4))</f>
        <v>379846</v>
      </c>
      <c r="T186" s="8">
        <f>SUMPRODUCT(SUMIFS(TaxableValuation[Taxable Net],TaxableValuation[Dist],$C186:$E186,TaxableValuation[Tif_NonTIF],$A$4))</f>
        <v>291732543</v>
      </c>
      <c r="U186" s="8">
        <f>SUMPRODUCT(SUMIFS(TaxableValuation[Taxable Gas &amp; Elec Utilities],TaxableValuation[Dist],$C186:$E186,TaxableValuation[Tif_NonTIF],$A$4))</f>
        <v>7599585</v>
      </c>
      <c r="V186" s="8">
        <f t="shared" si="2"/>
        <v>299332128</v>
      </c>
    </row>
    <row r="187" spans="1:22" x14ac:dyDescent="0.25">
      <c r="A187">
        <f>'Assessed Non-TIF_Combined'!A187</f>
        <v>2024</v>
      </c>
      <c r="B187" t="str">
        <f>'Assessed Non-TIF_Combined'!B187</f>
        <v>10</v>
      </c>
      <c r="C187" t="str">
        <f>'Assessed Non-TIF_Combined'!C187</f>
        <v>4271</v>
      </c>
      <c r="D187" t="str">
        <f>'Assessed Non-TIF_Combined'!D187</f>
        <v/>
      </c>
      <c r="E187" t="str">
        <f>'Assessed Non-TIF_Combined'!E187</f>
        <v/>
      </c>
      <c r="F187" t="str">
        <f>'Assessed Non-TIF_Combined'!F187</f>
        <v>4271</v>
      </c>
      <c r="G187" t="str">
        <f>'Assessed Non-TIF_Combined'!G187</f>
        <v>Mid-Prairie</v>
      </c>
      <c r="H187" s="8">
        <f>SUMPRODUCT(SUMIFS(TaxableValuation[Taxable Residential],TaxableValuation[Dist],$C187:$E187,TaxableValuation[Tif_NonTIF],$A$4))</f>
        <v>330912155</v>
      </c>
      <c r="I187" s="8">
        <f>SUMPRODUCT(SUMIFS(TaxableValuation[Taxable Ag Land],TaxableValuation[Dist],$C187:$E187,TaxableValuation[Tif_NonTIF],$A$4))</f>
        <v>130982466</v>
      </c>
      <c r="J187" s="8">
        <f>SUMPRODUCT(SUMIFS(TaxableValuation[Taxable Ag Building],TaxableValuation[Dist],$C187:$E187,TaxableValuation[Tif_NonTIF],$A$4))</f>
        <v>24179626</v>
      </c>
      <c r="K187" s="8">
        <f>SUMPRODUCT(SUMIFS(TaxableValuation[Taxable Commercial],TaxableValuation[Dist],$C187:$E187,TaxableValuation[Tif_NonTIF],$A$4))</f>
        <v>44646270</v>
      </c>
      <c r="L187" s="8">
        <f>SUMPRODUCT(SUMIFS(TaxableValuation[Taxable Industrial],TaxableValuation[Dist],$C187:$E187,TaxableValuation[Tif_NonTIF],$A$4))</f>
        <v>10275481</v>
      </c>
      <c r="M187" s="8">
        <f>SUMPRODUCT(SUMIFS(TaxableValuation[Taxable Reserved],TaxableValuation[Dist],$C187:$E187,TaxableValuation[Tif_NonTIF],$A$4))</f>
        <v>0</v>
      </c>
      <c r="N187" s="8">
        <f>SUMPRODUCT(SUMIFS(TaxableValuation[Taxable Reserved2],TaxableValuation[Dist],$C187:$E187,TaxableValuation[Tif_NonTIF],$A$4))</f>
        <v>0</v>
      </c>
      <c r="O187" s="8">
        <f>SUMPRODUCT(SUMIFS(TaxableValuation[Taxable Railroads],TaxableValuation[Dist],$C187:$E187,TaxableValuation[Tif_NonTIF],$A$4))</f>
        <v>534670</v>
      </c>
      <c r="P187" s="8">
        <f>SUMPRODUCT(SUMIFS(TaxableValuation[Taxable Utilities],TaxableValuation[Dist],$C187:$E187,TaxableValuation[Tif_NonTIF],$A$4))</f>
        <v>7683360</v>
      </c>
      <c r="Q187" s="8">
        <f>SUMPRODUCT(SUMIFS(TaxableValuation[Taxable Other],TaxableValuation[Dist],$C187:$E187,TaxableValuation[Tif_NonTIF],$A$4))</f>
        <v>0</v>
      </c>
      <c r="R187" s="8">
        <f>SUMPRODUCT(SUMIFS(TaxableValuation[Taxable Gross],TaxableValuation[Dist],$C187:$E187,TaxableValuation[Tif_NonTIF],$A$4))</f>
        <v>549214028</v>
      </c>
      <c r="S187" s="8">
        <f>SUMPRODUCT(SUMIFS(TaxableValuation[Taxable Military Exempt],TaxableValuation[Dist],$C187:$E187,TaxableValuation[Tif_NonTIF],$A$4))</f>
        <v>383364</v>
      </c>
      <c r="T187" s="8">
        <f>SUMPRODUCT(SUMIFS(TaxableValuation[Taxable Net],TaxableValuation[Dist],$C187:$E187,TaxableValuation[Tif_NonTIF],$A$4))</f>
        <v>548830664</v>
      </c>
      <c r="U187" s="8">
        <f>SUMPRODUCT(SUMIFS(TaxableValuation[Taxable Gas &amp; Elec Utilities],TaxableValuation[Dist],$C187:$E187,TaxableValuation[Tif_NonTIF],$A$4))</f>
        <v>14130903</v>
      </c>
      <c r="V187" s="8">
        <f t="shared" si="2"/>
        <v>562961567</v>
      </c>
    </row>
    <row r="188" spans="1:22" x14ac:dyDescent="0.25">
      <c r="A188">
        <f>'Assessed Non-TIF_Combined'!A188</f>
        <v>2024</v>
      </c>
      <c r="B188" t="str">
        <f>'Assessed Non-TIF_Combined'!B188</f>
        <v>13</v>
      </c>
      <c r="C188" t="str">
        <f>'Assessed Non-TIF_Combined'!C188</f>
        <v>4356</v>
      </c>
      <c r="D188" t="str">
        <f>'Assessed Non-TIF_Combined'!D188</f>
        <v/>
      </c>
      <c r="E188" t="str">
        <f>'Assessed Non-TIF_Combined'!E188</f>
        <v/>
      </c>
      <c r="F188" t="str">
        <f>'Assessed Non-TIF_Combined'!F188</f>
        <v>4356</v>
      </c>
      <c r="G188" t="str">
        <f>'Assessed Non-TIF_Combined'!G188</f>
        <v>Missouri Valley</v>
      </c>
      <c r="H188" s="8">
        <f>SUMPRODUCT(SUMIFS(TaxableValuation[Taxable Residential],TaxableValuation[Dist],$C188:$E188,TaxableValuation[Tif_NonTIF],$A$4))</f>
        <v>187694581</v>
      </c>
      <c r="I188" s="8">
        <f>SUMPRODUCT(SUMIFS(TaxableValuation[Taxable Ag Land],TaxableValuation[Dist],$C188:$E188,TaxableValuation[Tif_NonTIF],$A$4))</f>
        <v>81444799</v>
      </c>
      <c r="J188" s="8">
        <f>SUMPRODUCT(SUMIFS(TaxableValuation[Taxable Ag Building],TaxableValuation[Dist],$C188:$E188,TaxableValuation[Tif_NonTIF],$A$4))</f>
        <v>1976173</v>
      </c>
      <c r="K188" s="8">
        <f>SUMPRODUCT(SUMIFS(TaxableValuation[Taxable Commercial],TaxableValuation[Dist],$C188:$E188,TaxableValuation[Tif_NonTIF],$A$4))</f>
        <v>28536417</v>
      </c>
      <c r="L188" s="8">
        <f>SUMPRODUCT(SUMIFS(TaxableValuation[Taxable Industrial],TaxableValuation[Dist],$C188:$E188,TaxableValuation[Tif_NonTIF],$A$4))</f>
        <v>2218409</v>
      </c>
      <c r="M188" s="8">
        <f>SUMPRODUCT(SUMIFS(TaxableValuation[Taxable Reserved],TaxableValuation[Dist],$C188:$E188,TaxableValuation[Tif_NonTIF],$A$4))</f>
        <v>0</v>
      </c>
      <c r="N188" s="8">
        <f>SUMPRODUCT(SUMIFS(TaxableValuation[Taxable Reserved2],TaxableValuation[Dist],$C188:$E188,TaxableValuation[Tif_NonTIF],$A$4))</f>
        <v>0</v>
      </c>
      <c r="O188" s="8">
        <f>SUMPRODUCT(SUMIFS(TaxableValuation[Taxable Railroads],TaxableValuation[Dist],$C188:$E188,TaxableValuation[Tif_NonTIF],$A$4))</f>
        <v>34007496</v>
      </c>
      <c r="P188" s="8">
        <f>SUMPRODUCT(SUMIFS(TaxableValuation[Taxable Utilities],TaxableValuation[Dist],$C188:$E188,TaxableValuation[Tif_NonTIF],$A$4))</f>
        <v>310351</v>
      </c>
      <c r="Q188" s="8">
        <f>SUMPRODUCT(SUMIFS(TaxableValuation[Taxable Other],TaxableValuation[Dist],$C188:$E188,TaxableValuation[Tif_NonTIF],$A$4))</f>
        <v>528666</v>
      </c>
      <c r="R188" s="8">
        <f>SUMPRODUCT(SUMIFS(TaxableValuation[Taxable Gross],TaxableValuation[Dist],$C188:$E188,TaxableValuation[Tif_NonTIF],$A$4))</f>
        <v>336716892</v>
      </c>
      <c r="S188" s="8">
        <f>SUMPRODUCT(SUMIFS(TaxableValuation[Taxable Military Exempt],TaxableValuation[Dist],$C188:$E188,TaxableValuation[Tif_NonTIF],$A$4))</f>
        <v>463000</v>
      </c>
      <c r="T188" s="8">
        <f>SUMPRODUCT(SUMIFS(TaxableValuation[Taxable Net],TaxableValuation[Dist],$C188:$E188,TaxableValuation[Tif_NonTIF],$A$4))</f>
        <v>336253892</v>
      </c>
      <c r="U188" s="8">
        <f>SUMPRODUCT(SUMIFS(TaxableValuation[Taxable Gas &amp; Elec Utilities],TaxableValuation[Dist],$C188:$E188,TaxableValuation[Tif_NonTIF],$A$4))</f>
        <v>6317049</v>
      </c>
      <c r="V188" s="8">
        <f t="shared" si="2"/>
        <v>342570941</v>
      </c>
    </row>
    <row r="189" spans="1:22" x14ac:dyDescent="0.25">
      <c r="A189">
        <f>'Assessed Non-TIF_Combined'!A189</f>
        <v>2024</v>
      </c>
      <c r="B189" t="str">
        <f>'Assessed Non-TIF_Combined'!B189</f>
        <v>12</v>
      </c>
      <c r="C189" t="str">
        <f>'Assessed Non-TIF_Combined'!C189</f>
        <v>4149</v>
      </c>
      <c r="D189" t="str">
        <f>'Assessed Non-TIF_Combined'!D189</f>
        <v/>
      </c>
      <c r="E189" t="str">
        <f>'Assessed Non-TIF_Combined'!E189</f>
        <v/>
      </c>
      <c r="F189" t="str">
        <f>'Assessed Non-TIF_Combined'!F189</f>
        <v>4149</v>
      </c>
      <c r="G189" t="str">
        <f>'Assessed Non-TIF_Combined'!G189</f>
        <v>Moc-Floyd Valley</v>
      </c>
      <c r="H189" s="8">
        <f>SUMPRODUCT(SUMIFS(TaxableValuation[Taxable Residential],TaxableValuation[Dist],$C189:$E189,TaxableValuation[Tif_NonTIF],$A$4))</f>
        <v>358716254</v>
      </c>
      <c r="I189" s="8">
        <f>SUMPRODUCT(SUMIFS(TaxableValuation[Taxable Ag Land],TaxableValuation[Dist],$C189:$E189,TaxableValuation[Tif_NonTIF],$A$4))</f>
        <v>201633199</v>
      </c>
      <c r="J189" s="8">
        <f>SUMPRODUCT(SUMIFS(TaxableValuation[Taxable Ag Building],TaxableValuation[Dist],$C189:$E189,TaxableValuation[Tif_NonTIF],$A$4))</f>
        <v>18842139</v>
      </c>
      <c r="K189" s="8">
        <f>SUMPRODUCT(SUMIFS(TaxableValuation[Taxable Commercial],TaxableValuation[Dist],$C189:$E189,TaxableValuation[Tif_NonTIF],$A$4))</f>
        <v>61340559</v>
      </c>
      <c r="L189" s="8">
        <f>SUMPRODUCT(SUMIFS(TaxableValuation[Taxable Industrial],TaxableValuation[Dist],$C189:$E189,TaxableValuation[Tif_NonTIF],$A$4))</f>
        <v>30538146</v>
      </c>
      <c r="M189" s="8">
        <f>SUMPRODUCT(SUMIFS(TaxableValuation[Taxable Reserved],TaxableValuation[Dist],$C189:$E189,TaxableValuation[Tif_NonTIF],$A$4))</f>
        <v>0</v>
      </c>
      <c r="N189" s="8">
        <f>SUMPRODUCT(SUMIFS(TaxableValuation[Taxable Reserved2],TaxableValuation[Dist],$C189:$E189,TaxableValuation[Tif_NonTIF],$A$4))</f>
        <v>0</v>
      </c>
      <c r="O189" s="8">
        <f>SUMPRODUCT(SUMIFS(TaxableValuation[Taxable Railroads],TaxableValuation[Dist],$C189:$E189,TaxableValuation[Tif_NonTIF],$A$4))</f>
        <v>26455355</v>
      </c>
      <c r="P189" s="8">
        <f>SUMPRODUCT(SUMIFS(TaxableValuation[Taxable Utilities],TaxableValuation[Dist],$C189:$E189,TaxableValuation[Tif_NonTIF],$A$4))</f>
        <v>41453405</v>
      </c>
      <c r="Q189" s="8">
        <f>SUMPRODUCT(SUMIFS(TaxableValuation[Taxable Other],TaxableValuation[Dist],$C189:$E189,TaxableValuation[Tif_NonTIF],$A$4))</f>
        <v>0</v>
      </c>
      <c r="R189" s="8">
        <f>SUMPRODUCT(SUMIFS(TaxableValuation[Taxable Gross],TaxableValuation[Dist],$C189:$E189,TaxableValuation[Tif_NonTIF],$A$4))</f>
        <v>738979057</v>
      </c>
      <c r="S189" s="8">
        <f>SUMPRODUCT(SUMIFS(TaxableValuation[Taxable Military Exempt],TaxableValuation[Dist],$C189:$E189,TaxableValuation[Tif_NonTIF],$A$4))</f>
        <v>663016</v>
      </c>
      <c r="T189" s="8">
        <f>SUMPRODUCT(SUMIFS(TaxableValuation[Taxable Net],TaxableValuation[Dist],$C189:$E189,TaxableValuation[Tif_NonTIF],$A$4))</f>
        <v>738316041</v>
      </c>
      <c r="U189" s="8">
        <f>SUMPRODUCT(SUMIFS(TaxableValuation[Taxable Gas &amp; Elec Utilities],TaxableValuation[Dist],$C189:$E189,TaxableValuation[Tif_NonTIF],$A$4))</f>
        <v>4399095</v>
      </c>
      <c r="V189" s="8">
        <f t="shared" si="2"/>
        <v>742715136</v>
      </c>
    </row>
    <row r="190" spans="1:22" x14ac:dyDescent="0.25">
      <c r="A190">
        <f>'Assessed Non-TIF_Combined'!A190</f>
        <v>2024</v>
      </c>
      <c r="B190" t="str">
        <f>'Assessed Non-TIF_Combined'!B190</f>
        <v>07</v>
      </c>
      <c r="C190" t="str">
        <f>'Assessed Non-TIF_Combined'!C190</f>
        <v>4437</v>
      </c>
      <c r="D190" t="str">
        <f>'Assessed Non-TIF_Combined'!D190</f>
        <v/>
      </c>
      <c r="E190" t="str">
        <f>'Assessed Non-TIF_Combined'!E190</f>
        <v/>
      </c>
      <c r="F190" t="str">
        <f>'Assessed Non-TIF_Combined'!F190</f>
        <v>4437</v>
      </c>
      <c r="G190" t="str">
        <f>'Assessed Non-TIF_Combined'!G190</f>
        <v>Montezuma</v>
      </c>
      <c r="H190" s="8">
        <f>SUMPRODUCT(SUMIFS(TaxableValuation[Taxable Residential],TaxableValuation[Dist],$C190:$E190,TaxableValuation[Tif_NonTIF],$A$4))</f>
        <v>226490704</v>
      </c>
      <c r="I190" s="8">
        <f>SUMPRODUCT(SUMIFS(TaxableValuation[Taxable Ag Land],TaxableValuation[Dist],$C190:$E190,TaxableValuation[Tif_NonTIF],$A$4))</f>
        <v>111554020</v>
      </c>
      <c r="J190" s="8">
        <f>SUMPRODUCT(SUMIFS(TaxableValuation[Taxable Ag Building],TaxableValuation[Dist],$C190:$E190,TaxableValuation[Tif_NonTIF],$A$4))</f>
        <v>7011819</v>
      </c>
      <c r="K190" s="8">
        <f>SUMPRODUCT(SUMIFS(TaxableValuation[Taxable Commercial],TaxableValuation[Dist],$C190:$E190,TaxableValuation[Tif_NonTIF],$A$4))</f>
        <v>13149881</v>
      </c>
      <c r="L190" s="8">
        <f>SUMPRODUCT(SUMIFS(TaxableValuation[Taxable Industrial],TaxableValuation[Dist],$C190:$E190,TaxableValuation[Tif_NonTIF],$A$4))</f>
        <v>58735918</v>
      </c>
      <c r="M190" s="8">
        <f>SUMPRODUCT(SUMIFS(TaxableValuation[Taxable Reserved],TaxableValuation[Dist],$C190:$E190,TaxableValuation[Tif_NonTIF],$A$4))</f>
        <v>0</v>
      </c>
      <c r="N190" s="8">
        <f>SUMPRODUCT(SUMIFS(TaxableValuation[Taxable Reserved2],TaxableValuation[Dist],$C190:$E190,TaxableValuation[Tif_NonTIF],$A$4))</f>
        <v>0</v>
      </c>
      <c r="O190" s="8">
        <f>SUMPRODUCT(SUMIFS(TaxableValuation[Taxable Railroads],TaxableValuation[Dist],$C190:$E190,TaxableValuation[Tif_NonTIF],$A$4))</f>
        <v>0</v>
      </c>
      <c r="P190" s="8">
        <f>SUMPRODUCT(SUMIFS(TaxableValuation[Taxable Utilities],TaxableValuation[Dist],$C190:$E190,TaxableValuation[Tif_NonTIF],$A$4))</f>
        <v>5786344</v>
      </c>
      <c r="Q190" s="8">
        <f>SUMPRODUCT(SUMIFS(TaxableValuation[Taxable Other],TaxableValuation[Dist],$C190:$E190,TaxableValuation[Tif_NonTIF],$A$4))</f>
        <v>0</v>
      </c>
      <c r="R190" s="8">
        <f>SUMPRODUCT(SUMIFS(TaxableValuation[Taxable Gross],TaxableValuation[Dist],$C190:$E190,TaxableValuation[Tif_NonTIF],$A$4))</f>
        <v>422728686</v>
      </c>
      <c r="S190" s="8">
        <f>SUMPRODUCT(SUMIFS(TaxableValuation[Taxable Military Exempt],TaxableValuation[Dist],$C190:$E190,TaxableValuation[Tif_NonTIF],$A$4))</f>
        <v>301876</v>
      </c>
      <c r="T190" s="8">
        <f>SUMPRODUCT(SUMIFS(TaxableValuation[Taxable Net],TaxableValuation[Dist],$C190:$E190,TaxableValuation[Tif_NonTIF],$A$4))</f>
        <v>422426810</v>
      </c>
      <c r="U190" s="8">
        <f>SUMPRODUCT(SUMIFS(TaxableValuation[Taxable Gas &amp; Elec Utilities],TaxableValuation[Dist],$C190:$E190,TaxableValuation[Tif_NonTIF],$A$4))</f>
        <v>17353356</v>
      </c>
      <c r="V190" s="8">
        <f t="shared" si="2"/>
        <v>439780166</v>
      </c>
    </row>
    <row r="191" spans="1:22" x14ac:dyDescent="0.25">
      <c r="A191">
        <f>'Assessed Non-TIF_Combined'!A191</f>
        <v>2024</v>
      </c>
      <c r="B191" t="str">
        <f>'Assessed Non-TIF_Combined'!B191</f>
        <v>10</v>
      </c>
      <c r="C191" t="str">
        <f>'Assessed Non-TIF_Combined'!C191</f>
        <v>4446</v>
      </c>
      <c r="D191" t="str">
        <f>'Assessed Non-TIF_Combined'!D191</f>
        <v/>
      </c>
      <c r="E191" t="str">
        <f>'Assessed Non-TIF_Combined'!E191</f>
        <v/>
      </c>
      <c r="F191" t="str">
        <f>'Assessed Non-TIF_Combined'!F191</f>
        <v>4446</v>
      </c>
      <c r="G191" t="str">
        <f>'Assessed Non-TIF_Combined'!G191</f>
        <v>Monticello</v>
      </c>
      <c r="H191" s="8">
        <f>SUMPRODUCT(SUMIFS(TaxableValuation[Taxable Residential],TaxableValuation[Dist],$C191:$E191,TaxableValuation[Tif_NonTIF],$A$4))</f>
        <v>200894599</v>
      </c>
      <c r="I191" s="8">
        <f>SUMPRODUCT(SUMIFS(TaxableValuation[Taxable Ag Land],TaxableValuation[Dist],$C191:$E191,TaxableValuation[Tif_NonTIF],$A$4))</f>
        <v>127262495</v>
      </c>
      <c r="J191" s="8">
        <f>SUMPRODUCT(SUMIFS(TaxableValuation[Taxable Ag Building],TaxableValuation[Dist],$C191:$E191,TaxableValuation[Tif_NonTIF],$A$4))</f>
        <v>8160548</v>
      </c>
      <c r="K191" s="8">
        <f>SUMPRODUCT(SUMIFS(TaxableValuation[Taxable Commercial],TaxableValuation[Dist],$C191:$E191,TaxableValuation[Tif_NonTIF],$A$4))</f>
        <v>36275679</v>
      </c>
      <c r="L191" s="8">
        <f>SUMPRODUCT(SUMIFS(TaxableValuation[Taxable Industrial],TaxableValuation[Dist],$C191:$E191,TaxableValuation[Tif_NonTIF],$A$4))</f>
        <v>12169051</v>
      </c>
      <c r="M191" s="8">
        <f>SUMPRODUCT(SUMIFS(TaxableValuation[Taxable Reserved],TaxableValuation[Dist],$C191:$E191,TaxableValuation[Tif_NonTIF],$A$4))</f>
        <v>0</v>
      </c>
      <c r="N191" s="8">
        <f>SUMPRODUCT(SUMIFS(TaxableValuation[Taxable Reserved2],TaxableValuation[Dist],$C191:$E191,TaxableValuation[Tif_NonTIF],$A$4))</f>
        <v>0</v>
      </c>
      <c r="O191" s="8">
        <f>SUMPRODUCT(SUMIFS(TaxableValuation[Taxable Railroads],TaxableValuation[Dist],$C191:$E191,TaxableValuation[Tif_NonTIF],$A$4))</f>
        <v>0</v>
      </c>
      <c r="P191" s="8">
        <f>SUMPRODUCT(SUMIFS(TaxableValuation[Taxable Utilities],TaxableValuation[Dist],$C191:$E191,TaxableValuation[Tif_NonTIF],$A$4))</f>
        <v>19683361</v>
      </c>
      <c r="Q191" s="8">
        <f>SUMPRODUCT(SUMIFS(TaxableValuation[Taxable Other],TaxableValuation[Dist],$C191:$E191,TaxableValuation[Tif_NonTIF],$A$4))</f>
        <v>0</v>
      </c>
      <c r="R191" s="8">
        <f>SUMPRODUCT(SUMIFS(TaxableValuation[Taxable Gross],TaxableValuation[Dist],$C191:$E191,TaxableValuation[Tif_NonTIF],$A$4))</f>
        <v>404445733</v>
      </c>
      <c r="S191" s="8">
        <f>SUMPRODUCT(SUMIFS(TaxableValuation[Taxable Military Exempt],TaxableValuation[Dist],$C191:$E191,TaxableValuation[Tif_NonTIF],$A$4))</f>
        <v>531524</v>
      </c>
      <c r="T191" s="8">
        <f>SUMPRODUCT(SUMIFS(TaxableValuation[Taxable Net],TaxableValuation[Dist],$C191:$E191,TaxableValuation[Tif_NonTIF],$A$4))</f>
        <v>403914209</v>
      </c>
      <c r="U191" s="8">
        <f>SUMPRODUCT(SUMIFS(TaxableValuation[Taxable Gas &amp; Elec Utilities],TaxableValuation[Dist],$C191:$E191,TaxableValuation[Tif_NonTIF],$A$4))</f>
        <v>6929533</v>
      </c>
      <c r="V191" s="8">
        <f t="shared" si="2"/>
        <v>410843742</v>
      </c>
    </row>
    <row r="192" spans="1:22" x14ac:dyDescent="0.25">
      <c r="A192">
        <f>'Assessed Non-TIF_Combined'!A192</f>
        <v>2024</v>
      </c>
      <c r="B192" t="str">
        <f>'Assessed Non-TIF_Combined'!B192</f>
        <v>15</v>
      </c>
      <c r="C192" t="str">
        <f>'Assessed Non-TIF_Combined'!C192</f>
        <v>4491</v>
      </c>
      <c r="D192" t="str">
        <f>'Assessed Non-TIF_Combined'!D192</f>
        <v/>
      </c>
      <c r="E192" t="str">
        <f>'Assessed Non-TIF_Combined'!E192</f>
        <v/>
      </c>
      <c r="F192" t="str">
        <f>'Assessed Non-TIF_Combined'!F192</f>
        <v>4491</v>
      </c>
      <c r="G192" t="str">
        <f>'Assessed Non-TIF_Combined'!G192</f>
        <v>Moravia</v>
      </c>
      <c r="H192" s="8">
        <f>SUMPRODUCT(SUMIFS(TaxableValuation[Taxable Residential],TaxableValuation[Dist],$C192:$E192,TaxableValuation[Tif_NonTIF],$A$4))</f>
        <v>85862776</v>
      </c>
      <c r="I192" s="8">
        <f>SUMPRODUCT(SUMIFS(TaxableValuation[Taxable Ag Land],TaxableValuation[Dist],$C192:$E192,TaxableValuation[Tif_NonTIF],$A$4))</f>
        <v>40763541</v>
      </c>
      <c r="J192" s="8">
        <f>SUMPRODUCT(SUMIFS(TaxableValuation[Taxable Ag Building],TaxableValuation[Dist],$C192:$E192,TaxableValuation[Tif_NonTIF],$A$4))</f>
        <v>1785297</v>
      </c>
      <c r="K192" s="8">
        <f>SUMPRODUCT(SUMIFS(TaxableValuation[Taxable Commercial],TaxableValuation[Dist],$C192:$E192,TaxableValuation[Tif_NonTIF],$A$4))</f>
        <v>12629209</v>
      </c>
      <c r="L192" s="8">
        <f>SUMPRODUCT(SUMIFS(TaxableValuation[Taxable Industrial],TaxableValuation[Dist],$C192:$E192,TaxableValuation[Tif_NonTIF],$A$4))</f>
        <v>987676</v>
      </c>
      <c r="M192" s="8">
        <f>SUMPRODUCT(SUMIFS(TaxableValuation[Taxable Reserved],TaxableValuation[Dist],$C192:$E192,TaxableValuation[Tif_NonTIF],$A$4))</f>
        <v>0</v>
      </c>
      <c r="N192" s="8">
        <f>SUMPRODUCT(SUMIFS(TaxableValuation[Taxable Reserved2],TaxableValuation[Dist],$C192:$E192,TaxableValuation[Tif_NonTIF],$A$4))</f>
        <v>0</v>
      </c>
      <c r="O192" s="8">
        <f>SUMPRODUCT(SUMIFS(TaxableValuation[Taxable Railroads],TaxableValuation[Dist],$C192:$E192,TaxableValuation[Tif_NonTIF],$A$4))</f>
        <v>4183357</v>
      </c>
      <c r="P192" s="8">
        <f>SUMPRODUCT(SUMIFS(TaxableValuation[Taxable Utilities],TaxableValuation[Dist],$C192:$E192,TaxableValuation[Tif_NonTIF],$A$4))</f>
        <v>1103464</v>
      </c>
      <c r="Q192" s="8">
        <f>SUMPRODUCT(SUMIFS(TaxableValuation[Taxable Other],TaxableValuation[Dist],$C192:$E192,TaxableValuation[Tif_NonTIF],$A$4))</f>
        <v>8540</v>
      </c>
      <c r="R192" s="8">
        <f>SUMPRODUCT(SUMIFS(TaxableValuation[Taxable Gross],TaxableValuation[Dist],$C192:$E192,TaxableValuation[Tif_NonTIF],$A$4))</f>
        <v>147323860</v>
      </c>
      <c r="S192" s="8">
        <f>SUMPRODUCT(SUMIFS(TaxableValuation[Taxable Military Exempt],TaxableValuation[Dist],$C192:$E192,TaxableValuation[Tif_NonTIF],$A$4))</f>
        <v>183348</v>
      </c>
      <c r="T192" s="8">
        <f>SUMPRODUCT(SUMIFS(TaxableValuation[Taxable Net],TaxableValuation[Dist],$C192:$E192,TaxableValuation[Tif_NonTIF],$A$4))</f>
        <v>147140512</v>
      </c>
      <c r="U192" s="8">
        <f>SUMPRODUCT(SUMIFS(TaxableValuation[Taxable Gas &amp; Elec Utilities],TaxableValuation[Dist],$C192:$E192,TaxableValuation[Tif_NonTIF],$A$4))</f>
        <v>1515331</v>
      </c>
      <c r="V192" s="8">
        <f t="shared" si="2"/>
        <v>148655843</v>
      </c>
    </row>
    <row r="193" spans="1:22" x14ac:dyDescent="0.25">
      <c r="A193">
        <f>'Assessed Non-TIF_Combined'!A193</f>
        <v>2024</v>
      </c>
      <c r="B193" t="str">
        <f>'Assessed Non-TIF_Combined'!B193</f>
        <v>13</v>
      </c>
      <c r="C193" t="str">
        <f>'Assessed Non-TIF_Combined'!C193</f>
        <v>4505</v>
      </c>
      <c r="D193" t="str">
        <f>'Assessed Non-TIF_Combined'!D193</f>
        <v/>
      </c>
      <c r="E193" t="str">
        <f>'Assessed Non-TIF_Combined'!E193</f>
        <v/>
      </c>
      <c r="F193" t="str">
        <f>'Assessed Non-TIF_Combined'!F193</f>
        <v>4505</v>
      </c>
      <c r="G193" t="str">
        <f>'Assessed Non-TIF_Combined'!G193</f>
        <v>Mormon Trail</v>
      </c>
      <c r="H193" s="8">
        <f>SUMPRODUCT(SUMIFS(TaxableValuation[Taxable Residential],TaxableValuation[Dist],$C193:$E193,TaxableValuation[Tif_NonTIF],$A$4))</f>
        <v>36691477</v>
      </c>
      <c r="I193" s="8">
        <f>SUMPRODUCT(SUMIFS(TaxableValuation[Taxable Ag Land],TaxableValuation[Dist],$C193:$E193,TaxableValuation[Tif_NonTIF],$A$4))</f>
        <v>64085019</v>
      </c>
      <c r="J193" s="8">
        <f>SUMPRODUCT(SUMIFS(TaxableValuation[Taxable Ag Building],TaxableValuation[Dist],$C193:$E193,TaxableValuation[Tif_NonTIF],$A$4))</f>
        <v>6398195</v>
      </c>
      <c r="K193" s="8">
        <f>SUMPRODUCT(SUMIFS(TaxableValuation[Taxable Commercial],TaxableValuation[Dist],$C193:$E193,TaxableValuation[Tif_NonTIF],$A$4))</f>
        <v>4764727</v>
      </c>
      <c r="L193" s="8">
        <f>SUMPRODUCT(SUMIFS(TaxableValuation[Taxable Industrial],TaxableValuation[Dist],$C193:$E193,TaxableValuation[Tif_NonTIF],$A$4))</f>
        <v>121332</v>
      </c>
      <c r="M193" s="8">
        <f>SUMPRODUCT(SUMIFS(TaxableValuation[Taxable Reserved],TaxableValuation[Dist],$C193:$E193,TaxableValuation[Tif_NonTIF],$A$4))</f>
        <v>0</v>
      </c>
      <c r="N193" s="8">
        <f>SUMPRODUCT(SUMIFS(TaxableValuation[Taxable Reserved2],TaxableValuation[Dist],$C193:$E193,TaxableValuation[Tif_NonTIF],$A$4))</f>
        <v>0</v>
      </c>
      <c r="O193" s="8">
        <f>SUMPRODUCT(SUMIFS(TaxableValuation[Taxable Railroads],TaxableValuation[Dist],$C193:$E193,TaxableValuation[Tif_NonTIF],$A$4))</f>
        <v>0</v>
      </c>
      <c r="P193" s="8">
        <f>SUMPRODUCT(SUMIFS(TaxableValuation[Taxable Utilities],TaxableValuation[Dist],$C193:$E193,TaxableValuation[Tif_NonTIF],$A$4))</f>
        <v>0</v>
      </c>
      <c r="Q193" s="8">
        <f>SUMPRODUCT(SUMIFS(TaxableValuation[Taxable Other],TaxableValuation[Dist],$C193:$E193,TaxableValuation[Tif_NonTIF],$A$4))</f>
        <v>0</v>
      </c>
      <c r="R193" s="8">
        <f>SUMPRODUCT(SUMIFS(TaxableValuation[Taxable Gross],TaxableValuation[Dist],$C193:$E193,TaxableValuation[Tif_NonTIF],$A$4))</f>
        <v>112060750</v>
      </c>
      <c r="S193" s="8">
        <f>SUMPRODUCT(SUMIFS(TaxableValuation[Taxable Military Exempt],TaxableValuation[Dist],$C193:$E193,TaxableValuation[Tif_NonTIF],$A$4))</f>
        <v>118528</v>
      </c>
      <c r="T193" s="8">
        <f>SUMPRODUCT(SUMIFS(TaxableValuation[Taxable Net],TaxableValuation[Dist],$C193:$E193,TaxableValuation[Tif_NonTIF],$A$4))</f>
        <v>111942222</v>
      </c>
      <c r="U193" s="8">
        <f>SUMPRODUCT(SUMIFS(TaxableValuation[Taxable Gas &amp; Elec Utilities],TaxableValuation[Dist],$C193:$E193,TaxableValuation[Tif_NonTIF],$A$4))</f>
        <v>2286835</v>
      </c>
      <c r="V193" s="8">
        <f t="shared" si="2"/>
        <v>114229057</v>
      </c>
    </row>
    <row r="194" spans="1:22" x14ac:dyDescent="0.25">
      <c r="A194">
        <f>'Assessed Non-TIF_Combined'!A194</f>
        <v>2024</v>
      </c>
      <c r="B194" t="str">
        <f>'Assessed Non-TIF_Combined'!B194</f>
        <v>15</v>
      </c>
      <c r="C194" t="str">
        <f>'Assessed Non-TIF_Combined'!C194</f>
        <v>4509</v>
      </c>
      <c r="D194" t="str">
        <f>'Assessed Non-TIF_Combined'!D194</f>
        <v/>
      </c>
      <c r="E194" t="str">
        <f>'Assessed Non-TIF_Combined'!E194</f>
        <v/>
      </c>
      <c r="F194" t="str">
        <f>'Assessed Non-TIF_Combined'!F194</f>
        <v>4509</v>
      </c>
      <c r="G194" t="str">
        <f>'Assessed Non-TIF_Combined'!G194</f>
        <v>Morning Sun</v>
      </c>
      <c r="H194" s="8">
        <f>SUMPRODUCT(SUMIFS(TaxableValuation[Taxable Residential],TaxableValuation[Dist],$C194:$E194,TaxableValuation[Tif_NonTIF],$A$4))</f>
        <v>30211125</v>
      </c>
      <c r="I194" s="8">
        <f>SUMPRODUCT(SUMIFS(TaxableValuation[Taxable Ag Land],TaxableValuation[Dist],$C194:$E194,TaxableValuation[Tif_NonTIF],$A$4))</f>
        <v>36257665</v>
      </c>
      <c r="J194" s="8">
        <f>SUMPRODUCT(SUMIFS(TaxableValuation[Taxable Ag Building],TaxableValuation[Dist],$C194:$E194,TaxableValuation[Tif_NonTIF],$A$4))</f>
        <v>941840</v>
      </c>
      <c r="K194" s="8">
        <f>SUMPRODUCT(SUMIFS(TaxableValuation[Taxable Commercial],TaxableValuation[Dist],$C194:$E194,TaxableValuation[Tif_NonTIF],$A$4))</f>
        <v>3896388</v>
      </c>
      <c r="L194" s="8">
        <f>SUMPRODUCT(SUMIFS(TaxableValuation[Taxable Industrial],TaxableValuation[Dist],$C194:$E194,TaxableValuation[Tif_NonTIF],$A$4))</f>
        <v>371867</v>
      </c>
      <c r="M194" s="8">
        <f>SUMPRODUCT(SUMIFS(TaxableValuation[Taxable Reserved],TaxableValuation[Dist],$C194:$E194,TaxableValuation[Tif_NonTIF],$A$4))</f>
        <v>0</v>
      </c>
      <c r="N194" s="8">
        <f>SUMPRODUCT(SUMIFS(TaxableValuation[Taxable Reserved2],TaxableValuation[Dist],$C194:$E194,TaxableValuation[Tif_NonTIF],$A$4))</f>
        <v>0</v>
      </c>
      <c r="O194" s="8">
        <f>SUMPRODUCT(SUMIFS(TaxableValuation[Taxable Railroads],TaxableValuation[Dist],$C194:$E194,TaxableValuation[Tif_NonTIF],$A$4))</f>
        <v>0</v>
      </c>
      <c r="P194" s="8">
        <f>SUMPRODUCT(SUMIFS(TaxableValuation[Taxable Utilities],TaxableValuation[Dist],$C194:$E194,TaxableValuation[Tif_NonTIF],$A$4))</f>
        <v>3043906</v>
      </c>
      <c r="Q194" s="8">
        <f>SUMPRODUCT(SUMIFS(TaxableValuation[Taxable Other],TaxableValuation[Dist],$C194:$E194,TaxableValuation[Tif_NonTIF],$A$4))</f>
        <v>0</v>
      </c>
      <c r="R194" s="8">
        <f>SUMPRODUCT(SUMIFS(TaxableValuation[Taxable Gross],TaxableValuation[Dist],$C194:$E194,TaxableValuation[Tif_NonTIF],$A$4))</f>
        <v>74722791</v>
      </c>
      <c r="S194" s="8">
        <f>SUMPRODUCT(SUMIFS(TaxableValuation[Taxable Military Exempt],TaxableValuation[Dist],$C194:$E194,TaxableValuation[Tif_NonTIF],$A$4))</f>
        <v>79636</v>
      </c>
      <c r="T194" s="8">
        <f>SUMPRODUCT(SUMIFS(TaxableValuation[Taxable Net],TaxableValuation[Dist],$C194:$E194,TaxableValuation[Tif_NonTIF],$A$4))</f>
        <v>74643155</v>
      </c>
      <c r="U194" s="8">
        <f>SUMPRODUCT(SUMIFS(TaxableValuation[Taxable Gas &amp; Elec Utilities],TaxableValuation[Dist],$C194:$E194,TaxableValuation[Tif_NonTIF],$A$4))</f>
        <v>1583962</v>
      </c>
      <c r="V194" s="8">
        <f t="shared" si="2"/>
        <v>76227117</v>
      </c>
    </row>
    <row r="195" spans="1:22" x14ac:dyDescent="0.25">
      <c r="A195">
        <f>'Assessed Non-TIF_Combined'!A195</f>
        <v>2024</v>
      </c>
      <c r="B195" t="str">
        <f>'Assessed Non-TIF_Combined'!B195</f>
        <v>15</v>
      </c>
      <c r="C195" t="str">
        <f>'Assessed Non-TIF_Combined'!C195</f>
        <v>4518</v>
      </c>
      <c r="D195" t="str">
        <f>'Assessed Non-TIF_Combined'!D195</f>
        <v/>
      </c>
      <c r="E195" t="str">
        <f>'Assessed Non-TIF_Combined'!E195</f>
        <v/>
      </c>
      <c r="F195" t="str">
        <f>'Assessed Non-TIF_Combined'!F195</f>
        <v>4518</v>
      </c>
      <c r="G195" t="str">
        <f>'Assessed Non-TIF_Combined'!G195</f>
        <v>Moulton-Udell</v>
      </c>
      <c r="H195" s="8">
        <f>SUMPRODUCT(SUMIFS(TaxableValuation[Taxable Residential],TaxableValuation[Dist],$C195:$E195,TaxableValuation[Tif_NonTIF],$A$4))</f>
        <v>36342055</v>
      </c>
      <c r="I195" s="8">
        <f>SUMPRODUCT(SUMIFS(TaxableValuation[Taxable Ag Land],TaxableValuation[Dist],$C195:$E195,TaxableValuation[Tif_NonTIF],$A$4))</f>
        <v>41564616</v>
      </c>
      <c r="J195" s="8">
        <f>SUMPRODUCT(SUMIFS(TaxableValuation[Taxable Ag Building],TaxableValuation[Dist],$C195:$E195,TaxableValuation[Tif_NonTIF],$A$4))</f>
        <v>2367732</v>
      </c>
      <c r="K195" s="8">
        <f>SUMPRODUCT(SUMIFS(TaxableValuation[Taxable Commercial],TaxableValuation[Dist],$C195:$E195,TaxableValuation[Tif_NonTIF],$A$4))</f>
        <v>1002696</v>
      </c>
      <c r="L195" s="8">
        <f>SUMPRODUCT(SUMIFS(TaxableValuation[Taxable Industrial],TaxableValuation[Dist],$C195:$E195,TaxableValuation[Tif_NonTIF],$A$4))</f>
        <v>0</v>
      </c>
      <c r="M195" s="8">
        <f>SUMPRODUCT(SUMIFS(TaxableValuation[Taxable Reserved],TaxableValuation[Dist],$C195:$E195,TaxableValuation[Tif_NonTIF],$A$4))</f>
        <v>0</v>
      </c>
      <c r="N195" s="8">
        <f>SUMPRODUCT(SUMIFS(TaxableValuation[Taxable Reserved2],TaxableValuation[Dist],$C195:$E195,TaxableValuation[Tif_NonTIF],$A$4))</f>
        <v>0</v>
      </c>
      <c r="O195" s="8">
        <f>SUMPRODUCT(SUMIFS(TaxableValuation[Taxable Railroads],TaxableValuation[Dist],$C195:$E195,TaxableValuation[Tif_NonTIF],$A$4))</f>
        <v>161497</v>
      </c>
      <c r="P195" s="8">
        <f>SUMPRODUCT(SUMIFS(TaxableValuation[Taxable Utilities],TaxableValuation[Dist],$C195:$E195,TaxableValuation[Tif_NonTIF],$A$4))</f>
        <v>3403242</v>
      </c>
      <c r="Q195" s="8">
        <f>SUMPRODUCT(SUMIFS(TaxableValuation[Taxable Other],TaxableValuation[Dist],$C195:$E195,TaxableValuation[Tif_NonTIF],$A$4))</f>
        <v>11675</v>
      </c>
      <c r="R195" s="8">
        <f>SUMPRODUCT(SUMIFS(TaxableValuation[Taxable Gross],TaxableValuation[Dist],$C195:$E195,TaxableValuation[Tif_NonTIF],$A$4))</f>
        <v>84853513</v>
      </c>
      <c r="S195" s="8">
        <f>SUMPRODUCT(SUMIFS(TaxableValuation[Taxable Military Exempt],TaxableValuation[Dist],$C195:$E195,TaxableValuation[Tif_NonTIF],$A$4))</f>
        <v>137048</v>
      </c>
      <c r="T195" s="8">
        <f>SUMPRODUCT(SUMIFS(TaxableValuation[Taxable Net],TaxableValuation[Dist],$C195:$E195,TaxableValuation[Tif_NonTIF],$A$4))</f>
        <v>84716465</v>
      </c>
      <c r="U195" s="8">
        <f>SUMPRODUCT(SUMIFS(TaxableValuation[Taxable Gas &amp; Elec Utilities],TaxableValuation[Dist],$C195:$E195,TaxableValuation[Tif_NonTIF],$A$4))</f>
        <v>13155592</v>
      </c>
      <c r="V195" s="8">
        <f t="shared" si="2"/>
        <v>97872057</v>
      </c>
    </row>
    <row r="196" spans="1:22" x14ac:dyDescent="0.25">
      <c r="A196">
        <f>'Assessed Non-TIF_Combined'!A196</f>
        <v>2024</v>
      </c>
      <c r="B196" t="str">
        <f>'Assessed Non-TIF_Combined'!B196</f>
        <v>13</v>
      </c>
      <c r="C196" t="str">
        <f>'Assessed Non-TIF_Combined'!C196</f>
        <v>4527</v>
      </c>
      <c r="D196" t="str">
        <f>'Assessed Non-TIF_Combined'!D196</f>
        <v/>
      </c>
      <c r="E196" t="str">
        <f>'Assessed Non-TIF_Combined'!E196</f>
        <v/>
      </c>
      <c r="F196" t="str">
        <f>'Assessed Non-TIF_Combined'!F196</f>
        <v>4527</v>
      </c>
      <c r="G196" t="str">
        <f>'Assessed Non-TIF_Combined'!G196</f>
        <v>Mount Ayr</v>
      </c>
      <c r="H196" s="8">
        <f>SUMPRODUCT(SUMIFS(TaxableValuation[Taxable Residential],TaxableValuation[Dist],$C196:$E196,TaxableValuation[Tif_NonTIF],$A$4))</f>
        <v>186417136</v>
      </c>
      <c r="I196" s="8">
        <f>SUMPRODUCT(SUMIFS(TaxableValuation[Taxable Ag Land],TaxableValuation[Dist],$C196:$E196,TaxableValuation[Tif_NonTIF],$A$4))</f>
        <v>137502160</v>
      </c>
      <c r="J196" s="8">
        <f>SUMPRODUCT(SUMIFS(TaxableValuation[Taxable Ag Building],TaxableValuation[Dist],$C196:$E196,TaxableValuation[Tif_NonTIF],$A$4))</f>
        <v>9345100</v>
      </c>
      <c r="K196" s="8">
        <f>SUMPRODUCT(SUMIFS(TaxableValuation[Taxable Commercial],TaxableValuation[Dist],$C196:$E196,TaxableValuation[Tif_NonTIF],$A$4))</f>
        <v>19220217</v>
      </c>
      <c r="L196" s="8">
        <f>SUMPRODUCT(SUMIFS(TaxableValuation[Taxable Industrial],TaxableValuation[Dist],$C196:$E196,TaxableValuation[Tif_NonTIF],$A$4))</f>
        <v>1443063</v>
      </c>
      <c r="M196" s="8">
        <f>SUMPRODUCT(SUMIFS(TaxableValuation[Taxable Reserved],TaxableValuation[Dist],$C196:$E196,TaxableValuation[Tif_NonTIF],$A$4))</f>
        <v>0</v>
      </c>
      <c r="N196" s="8">
        <f>SUMPRODUCT(SUMIFS(TaxableValuation[Taxable Reserved2],TaxableValuation[Dist],$C196:$E196,TaxableValuation[Tif_NonTIF],$A$4))</f>
        <v>0</v>
      </c>
      <c r="O196" s="8">
        <f>SUMPRODUCT(SUMIFS(TaxableValuation[Taxable Railroads],TaxableValuation[Dist],$C196:$E196,TaxableValuation[Tif_NonTIF],$A$4))</f>
        <v>0</v>
      </c>
      <c r="P196" s="8">
        <f>SUMPRODUCT(SUMIFS(TaxableValuation[Taxable Utilities],TaxableValuation[Dist],$C196:$E196,TaxableValuation[Tif_NonTIF],$A$4))</f>
        <v>1428447</v>
      </c>
      <c r="Q196" s="8">
        <f>SUMPRODUCT(SUMIFS(TaxableValuation[Taxable Other],TaxableValuation[Dist],$C196:$E196,TaxableValuation[Tif_NonTIF],$A$4))</f>
        <v>0</v>
      </c>
      <c r="R196" s="8">
        <f>SUMPRODUCT(SUMIFS(TaxableValuation[Taxable Gross],TaxableValuation[Dist],$C196:$E196,TaxableValuation[Tif_NonTIF],$A$4))</f>
        <v>355356123</v>
      </c>
      <c r="S196" s="8">
        <f>SUMPRODUCT(SUMIFS(TaxableValuation[Taxable Military Exempt],TaxableValuation[Dist],$C196:$E196,TaxableValuation[Tif_NonTIF],$A$4))</f>
        <v>357359</v>
      </c>
      <c r="T196" s="8">
        <f>SUMPRODUCT(SUMIFS(TaxableValuation[Taxable Net],TaxableValuation[Dist],$C196:$E196,TaxableValuation[Tif_NonTIF],$A$4))</f>
        <v>354998764</v>
      </c>
      <c r="U196" s="8">
        <f>SUMPRODUCT(SUMIFS(TaxableValuation[Taxable Gas &amp; Elec Utilities],TaxableValuation[Dist],$C196:$E196,TaxableValuation[Tif_NonTIF],$A$4))</f>
        <v>6426107</v>
      </c>
      <c r="V196" s="8">
        <f t="shared" si="2"/>
        <v>361424871</v>
      </c>
    </row>
    <row r="197" spans="1:22" x14ac:dyDescent="0.25">
      <c r="A197">
        <f>'Assessed Non-TIF_Combined'!A197</f>
        <v>2024</v>
      </c>
      <c r="B197" t="str">
        <f>'Assessed Non-TIF_Combined'!B197</f>
        <v>15</v>
      </c>
      <c r="C197" t="str">
        <f>'Assessed Non-TIF_Combined'!C197</f>
        <v>4536</v>
      </c>
      <c r="D197" t="str">
        <f>'Assessed Non-TIF_Combined'!D197</f>
        <v/>
      </c>
      <c r="E197" t="str">
        <f>'Assessed Non-TIF_Combined'!E197</f>
        <v/>
      </c>
      <c r="F197" t="str">
        <f>'Assessed Non-TIF_Combined'!F197</f>
        <v>4536</v>
      </c>
      <c r="G197" t="str">
        <f>'Assessed Non-TIF_Combined'!G197</f>
        <v>Mount Pleasant</v>
      </c>
      <c r="H197" s="8">
        <f>SUMPRODUCT(SUMIFS(TaxableValuation[Taxable Residential],TaxableValuation[Dist],$C197:$E197,TaxableValuation[Tif_NonTIF],$A$4))</f>
        <v>325979767</v>
      </c>
      <c r="I197" s="8">
        <f>SUMPRODUCT(SUMIFS(TaxableValuation[Taxable Ag Land],TaxableValuation[Dist],$C197:$E197,TaxableValuation[Tif_NonTIF],$A$4))</f>
        <v>111504930</v>
      </c>
      <c r="J197" s="8">
        <f>SUMPRODUCT(SUMIFS(TaxableValuation[Taxable Ag Building],TaxableValuation[Dist],$C197:$E197,TaxableValuation[Tif_NonTIF],$A$4))</f>
        <v>6420990</v>
      </c>
      <c r="K197" s="8">
        <f>SUMPRODUCT(SUMIFS(TaxableValuation[Taxable Commercial],TaxableValuation[Dist],$C197:$E197,TaxableValuation[Tif_NonTIF],$A$4))</f>
        <v>121838717</v>
      </c>
      <c r="L197" s="8">
        <f>SUMPRODUCT(SUMIFS(TaxableValuation[Taxable Industrial],TaxableValuation[Dist],$C197:$E197,TaxableValuation[Tif_NonTIF],$A$4))</f>
        <v>36508765</v>
      </c>
      <c r="M197" s="8">
        <f>SUMPRODUCT(SUMIFS(TaxableValuation[Taxable Reserved],TaxableValuation[Dist],$C197:$E197,TaxableValuation[Tif_NonTIF],$A$4))</f>
        <v>0</v>
      </c>
      <c r="N197" s="8">
        <f>SUMPRODUCT(SUMIFS(TaxableValuation[Taxable Reserved2],TaxableValuation[Dist],$C197:$E197,TaxableValuation[Tif_NonTIF],$A$4))</f>
        <v>0</v>
      </c>
      <c r="O197" s="8">
        <f>SUMPRODUCT(SUMIFS(TaxableValuation[Taxable Railroads],TaxableValuation[Dist],$C197:$E197,TaxableValuation[Tif_NonTIF],$A$4))</f>
        <v>13528020</v>
      </c>
      <c r="P197" s="8">
        <f>SUMPRODUCT(SUMIFS(TaxableValuation[Taxable Utilities],TaxableValuation[Dist],$C197:$E197,TaxableValuation[Tif_NonTIF],$A$4))</f>
        <v>8495799</v>
      </c>
      <c r="Q197" s="8">
        <f>SUMPRODUCT(SUMIFS(TaxableValuation[Taxable Other],TaxableValuation[Dist],$C197:$E197,TaxableValuation[Tif_NonTIF],$A$4))</f>
        <v>0</v>
      </c>
      <c r="R197" s="8">
        <f>SUMPRODUCT(SUMIFS(TaxableValuation[Taxable Gross],TaxableValuation[Dist],$C197:$E197,TaxableValuation[Tif_NonTIF],$A$4))</f>
        <v>624276988</v>
      </c>
      <c r="S197" s="8">
        <f>SUMPRODUCT(SUMIFS(TaxableValuation[Taxable Military Exempt],TaxableValuation[Dist],$C197:$E197,TaxableValuation[Tif_NonTIF],$A$4))</f>
        <v>844512</v>
      </c>
      <c r="T197" s="8">
        <f>SUMPRODUCT(SUMIFS(TaxableValuation[Taxable Net],TaxableValuation[Dist],$C197:$E197,TaxableValuation[Tif_NonTIF],$A$4))</f>
        <v>623432476</v>
      </c>
      <c r="U197" s="8">
        <f>SUMPRODUCT(SUMIFS(TaxableValuation[Taxable Gas &amp; Elec Utilities],TaxableValuation[Dist],$C197:$E197,TaxableValuation[Tif_NonTIF],$A$4))</f>
        <v>5182232</v>
      </c>
      <c r="V197" s="8">
        <f t="shared" si="2"/>
        <v>628614708</v>
      </c>
    </row>
    <row r="198" spans="1:22" x14ac:dyDescent="0.25">
      <c r="A198">
        <f>'Assessed Non-TIF_Combined'!A198</f>
        <v>2024</v>
      </c>
      <c r="B198" t="str">
        <f>'Assessed Non-TIF_Combined'!B198</f>
        <v>10</v>
      </c>
      <c r="C198" t="str">
        <f>'Assessed Non-TIF_Combined'!C198</f>
        <v>4554</v>
      </c>
      <c r="D198" t="str">
        <f>'Assessed Non-TIF_Combined'!D198</f>
        <v/>
      </c>
      <c r="E198" t="str">
        <f>'Assessed Non-TIF_Combined'!E198</f>
        <v/>
      </c>
      <c r="F198" t="str">
        <f>'Assessed Non-TIF_Combined'!F198</f>
        <v>4554</v>
      </c>
      <c r="G198" t="str">
        <f>'Assessed Non-TIF_Combined'!G198</f>
        <v>Mount Vernon</v>
      </c>
      <c r="H198" s="8">
        <f>SUMPRODUCT(SUMIFS(TaxableValuation[Taxable Residential],TaxableValuation[Dist],$C198:$E198,TaxableValuation[Tif_NonTIF],$A$4))</f>
        <v>251380261</v>
      </c>
      <c r="I198" s="8">
        <f>SUMPRODUCT(SUMIFS(TaxableValuation[Taxable Ag Land],TaxableValuation[Dist],$C198:$E198,TaxableValuation[Tif_NonTIF],$A$4))</f>
        <v>54291395</v>
      </c>
      <c r="J198" s="8">
        <f>SUMPRODUCT(SUMIFS(TaxableValuation[Taxable Ag Building],TaxableValuation[Dist],$C198:$E198,TaxableValuation[Tif_NonTIF],$A$4))</f>
        <v>2178722</v>
      </c>
      <c r="K198" s="8">
        <f>SUMPRODUCT(SUMIFS(TaxableValuation[Taxable Commercial],TaxableValuation[Dist],$C198:$E198,TaxableValuation[Tif_NonTIF],$A$4))</f>
        <v>25559781</v>
      </c>
      <c r="L198" s="8">
        <f>SUMPRODUCT(SUMIFS(TaxableValuation[Taxable Industrial],TaxableValuation[Dist],$C198:$E198,TaxableValuation[Tif_NonTIF],$A$4))</f>
        <v>775391</v>
      </c>
      <c r="M198" s="8">
        <f>SUMPRODUCT(SUMIFS(TaxableValuation[Taxable Reserved],TaxableValuation[Dist],$C198:$E198,TaxableValuation[Tif_NonTIF],$A$4))</f>
        <v>0</v>
      </c>
      <c r="N198" s="8">
        <f>SUMPRODUCT(SUMIFS(TaxableValuation[Taxable Reserved2],TaxableValuation[Dist],$C198:$E198,TaxableValuation[Tif_NonTIF],$A$4))</f>
        <v>0</v>
      </c>
      <c r="O198" s="8">
        <f>SUMPRODUCT(SUMIFS(TaxableValuation[Taxable Railroads],TaxableValuation[Dist],$C198:$E198,TaxableValuation[Tif_NonTIF],$A$4))</f>
        <v>9578192</v>
      </c>
      <c r="P198" s="8">
        <f>SUMPRODUCT(SUMIFS(TaxableValuation[Taxable Utilities],TaxableValuation[Dist],$C198:$E198,TaxableValuation[Tif_NonTIF],$A$4))</f>
        <v>3601060</v>
      </c>
      <c r="Q198" s="8">
        <f>SUMPRODUCT(SUMIFS(TaxableValuation[Taxable Other],TaxableValuation[Dist],$C198:$E198,TaxableValuation[Tif_NonTIF],$A$4))</f>
        <v>0</v>
      </c>
      <c r="R198" s="8">
        <f>SUMPRODUCT(SUMIFS(TaxableValuation[Taxable Gross],TaxableValuation[Dist],$C198:$E198,TaxableValuation[Tif_NonTIF],$A$4))</f>
        <v>347364802</v>
      </c>
      <c r="S198" s="8">
        <f>SUMPRODUCT(SUMIFS(TaxableValuation[Taxable Military Exempt],TaxableValuation[Dist],$C198:$E198,TaxableValuation[Tif_NonTIF],$A$4))</f>
        <v>344472</v>
      </c>
      <c r="T198" s="8">
        <f>SUMPRODUCT(SUMIFS(TaxableValuation[Taxable Net],TaxableValuation[Dist],$C198:$E198,TaxableValuation[Tif_NonTIF],$A$4))</f>
        <v>347020330</v>
      </c>
      <c r="U198" s="8">
        <f>SUMPRODUCT(SUMIFS(TaxableValuation[Taxable Gas &amp; Elec Utilities],TaxableValuation[Dist],$C198:$E198,TaxableValuation[Tif_NonTIF],$A$4))</f>
        <v>4949133</v>
      </c>
      <c r="V198" s="8">
        <f t="shared" si="2"/>
        <v>351969463</v>
      </c>
    </row>
    <row r="199" spans="1:22" x14ac:dyDescent="0.25">
      <c r="A199">
        <f>'Assessed Non-TIF_Combined'!A199</f>
        <v>2024</v>
      </c>
      <c r="B199" t="str">
        <f>'Assessed Non-TIF_Combined'!B199</f>
        <v>13</v>
      </c>
      <c r="C199" t="str">
        <f>'Assessed Non-TIF_Combined'!C199</f>
        <v>4572</v>
      </c>
      <c r="D199" t="str">
        <f>'Assessed Non-TIF_Combined'!D199</f>
        <v/>
      </c>
      <c r="E199" t="str">
        <f>'Assessed Non-TIF_Combined'!E199</f>
        <v/>
      </c>
      <c r="F199" t="str">
        <f>'Assessed Non-TIF_Combined'!F199</f>
        <v>4572</v>
      </c>
      <c r="G199" t="str">
        <f>'Assessed Non-TIF_Combined'!G199</f>
        <v>Murray</v>
      </c>
      <c r="H199" s="8">
        <f>SUMPRODUCT(SUMIFS(TaxableValuation[Taxable Residential],TaxableValuation[Dist],$C199:$E199,TaxableValuation[Tif_NonTIF],$A$4))</f>
        <v>35811082</v>
      </c>
      <c r="I199" s="8">
        <f>SUMPRODUCT(SUMIFS(TaxableValuation[Taxable Ag Land],TaxableValuation[Dist],$C199:$E199,TaxableValuation[Tif_NonTIF],$A$4))</f>
        <v>35143158</v>
      </c>
      <c r="J199" s="8">
        <f>SUMPRODUCT(SUMIFS(TaxableValuation[Taxable Ag Building],TaxableValuation[Dist],$C199:$E199,TaxableValuation[Tif_NonTIF],$A$4))</f>
        <v>5720144</v>
      </c>
      <c r="K199" s="8">
        <f>SUMPRODUCT(SUMIFS(TaxableValuation[Taxable Commercial],TaxableValuation[Dist],$C199:$E199,TaxableValuation[Tif_NonTIF],$A$4))</f>
        <v>1364943</v>
      </c>
      <c r="L199" s="8">
        <f>SUMPRODUCT(SUMIFS(TaxableValuation[Taxable Industrial],TaxableValuation[Dist],$C199:$E199,TaxableValuation[Tif_NonTIF],$A$4))</f>
        <v>232275</v>
      </c>
      <c r="M199" s="8">
        <f>SUMPRODUCT(SUMIFS(TaxableValuation[Taxable Reserved],TaxableValuation[Dist],$C199:$E199,TaxableValuation[Tif_NonTIF],$A$4))</f>
        <v>0</v>
      </c>
      <c r="N199" s="8">
        <f>SUMPRODUCT(SUMIFS(TaxableValuation[Taxable Reserved2],TaxableValuation[Dist],$C199:$E199,TaxableValuation[Tif_NonTIF],$A$4))</f>
        <v>0</v>
      </c>
      <c r="O199" s="8">
        <f>SUMPRODUCT(SUMIFS(TaxableValuation[Taxable Railroads],TaxableValuation[Dist],$C199:$E199,TaxableValuation[Tif_NonTIF],$A$4))</f>
        <v>7277608</v>
      </c>
      <c r="P199" s="8">
        <f>SUMPRODUCT(SUMIFS(TaxableValuation[Taxable Utilities],TaxableValuation[Dist],$C199:$E199,TaxableValuation[Tif_NonTIF],$A$4))</f>
        <v>534180</v>
      </c>
      <c r="Q199" s="8">
        <f>SUMPRODUCT(SUMIFS(TaxableValuation[Taxable Other],TaxableValuation[Dist],$C199:$E199,TaxableValuation[Tif_NonTIF],$A$4))</f>
        <v>0</v>
      </c>
      <c r="R199" s="8">
        <f>SUMPRODUCT(SUMIFS(TaxableValuation[Taxable Gross],TaxableValuation[Dist],$C199:$E199,TaxableValuation[Tif_NonTIF],$A$4))</f>
        <v>86083390</v>
      </c>
      <c r="S199" s="8">
        <f>SUMPRODUCT(SUMIFS(TaxableValuation[Taxable Military Exempt],TaxableValuation[Dist],$C199:$E199,TaxableValuation[Tif_NonTIF],$A$4))</f>
        <v>103712</v>
      </c>
      <c r="T199" s="8">
        <f>SUMPRODUCT(SUMIFS(TaxableValuation[Taxable Net],TaxableValuation[Dist],$C199:$E199,TaxableValuation[Tif_NonTIF],$A$4))</f>
        <v>85979678</v>
      </c>
      <c r="U199" s="8">
        <f>SUMPRODUCT(SUMIFS(TaxableValuation[Taxable Gas &amp; Elec Utilities],TaxableValuation[Dist],$C199:$E199,TaxableValuation[Tif_NonTIF],$A$4))</f>
        <v>1854489</v>
      </c>
      <c r="V199" s="8">
        <f t="shared" si="2"/>
        <v>87834167</v>
      </c>
    </row>
    <row r="200" spans="1:22" x14ac:dyDescent="0.25">
      <c r="A200">
        <f>'Assessed Non-TIF_Combined'!A200</f>
        <v>2024</v>
      </c>
      <c r="B200" t="str">
        <f>'Assessed Non-TIF_Combined'!B200</f>
        <v>09</v>
      </c>
      <c r="C200" t="str">
        <f>'Assessed Non-TIF_Combined'!C200</f>
        <v>4581</v>
      </c>
      <c r="D200" t="str">
        <f>'Assessed Non-TIF_Combined'!D200</f>
        <v/>
      </c>
      <c r="E200" t="str">
        <f>'Assessed Non-TIF_Combined'!E200</f>
        <v/>
      </c>
      <c r="F200" t="str">
        <f>'Assessed Non-TIF_Combined'!F200</f>
        <v>4581</v>
      </c>
      <c r="G200" t="str">
        <f>'Assessed Non-TIF_Combined'!G200</f>
        <v>Muscatine</v>
      </c>
      <c r="H200" s="8">
        <f>SUMPRODUCT(SUMIFS(TaxableValuation[Taxable Residential],TaxableValuation[Dist],$C200:$E200,TaxableValuation[Tif_NonTIF],$A$4))</f>
        <v>929983608</v>
      </c>
      <c r="I200" s="8">
        <f>SUMPRODUCT(SUMIFS(TaxableValuation[Taxable Ag Land],TaxableValuation[Dist],$C200:$E200,TaxableValuation[Tif_NonTIF],$A$4))</f>
        <v>83291298</v>
      </c>
      <c r="J200" s="8">
        <f>SUMPRODUCT(SUMIFS(TaxableValuation[Taxable Ag Building],TaxableValuation[Dist],$C200:$E200,TaxableValuation[Tif_NonTIF],$A$4))</f>
        <v>7040882</v>
      </c>
      <c r="K200" s="8">
        <f>SUMPRODUCT(SUMIFS(TaxableValuation[Taxable Commercial],TaxableValuation[Dist],$C200:$E200,TaxableValuation[Tif_NonTIF],$A$4))</f>
        <v>265938703</v>
      </c>
      <c r="L200" s="8">
        <f>SUMPRODUCT(SUMIFS(TaxableValuation[Taxable Industrial],TaxableValuation[Dist],$C200:$E200,TaxableValuation[Tif_NonTIF],$A$4))</f>
        <v>215022577</v>
      </c>
      <c r="M200" s="8">
        <f>SUMPRODUCT(SUMIFS(TaxableValuation[Taxable Reserved],TaxableValuation[Dist],$C200:$E200,TaxableValuation[Tif_NonTIF],$A$4))</f>
        <v>0</v>
      </c>
      <c r="N200" s="8">
        <f>SUMPRODUCT(SUMIFS(TaxableValuation[Taxable Reserved2],TaxableValuation[Dist],$C200:$E200,TaxableValuation[Tif_NonTIF],$A$4))</f>
        <v>0</v>
      </c>
      <c r="O200" s="8">
        <f>SUMPRODUCT(SUMIFS(TaxableValuation[Taxable Railroads],TaxableValuation[Dist],$C200:$E200,TaxableValuation[Tif_NonTIF],$A$4))</f>
        <v>4867430</v>
      </c>
      <c r="P200" s="8">
        <f>SUMPRODUCT(SUMIFS(TaxableValuation[Taxable Utilities],TaxableValuation[Dist],$C200:$E200,TaxableValuation[Tif_NonTIF],$A$4))</f>
        <v>13508436</v>
      </c>
      <c r="Q200" s="8">
        <f>SUMPRODUCT(SUMIFS(TaxableValuation[Taxable Other],TaxableValuation[Dist],$C200:$E200,TaxableValuation[Tif_NonTIF],$A$4))</f>
        <v>0</v>
      </c>
      <c r="R200" s="8">
        <f>SUMPRODUCT(SUMIFS(TaxableValuation[Taxable Gross],TaxableValuation[Dist],$C200:$E200,TaxableValuation[Tif_NonTIF],$A$4))</f>
        <v>1519652934</v>
      </c>
      <c r="S200" s="8">
        <f>SUMPRODUCT(SUMIFS(TaxableValuation[Taxable Military Exempt],TaxableValuation[Dist],$C200:$E200,TaxableValuation[Tif_NonTIF],$A$4))</f>
        <v>1647046</v>
      </c>
      <c r="T200" s="8">
        <f>SUMPRODUCT(SUMIFS(TaxableValuation[Taxable Net],TaxableValuation[Dist],$C200:$E200,TaxableValuation[Tif_NonTIF],$A$4))</f>
        <v>1518005888</v>
      </c>
      <c r="U200" s="8">
        <f>SUMPRODUCT(SUMIFS(TaxableValuation[Taxable Gas &amp; Elec Utilities],TaxableValuation[Dist],$C200:$E200,TaxableValuation[Tif_NonTIF],$A$4))</f>
        <v>14749997</v>
      </c>
      <c r="V200" s="8">
        <f t="shared" ref="V200:V263" si="3">SUM(T200:U200)</f>
        <v>1532755885</v>
      </c>
    </row>
    <row r="201" spans="1:22" x14ac:dyDescent="0.25">
      <c r="A201">
        <f>'Assessed Non-TIF_Combined'!A201</f>
        <v>2024</v>
      </c>
      <c r="B201" t="str">
        <f>'Assessed Non-TIF_Combined'!B201</f>
        <v>07</v>
      </c>
      <c r="C201" t="str">
        <f>'Assessed Non-TIF_Combined'!C201</f>
        <v>4599</v>
      </c>
      <c r="D201" t="str">
        <f>'Assessed Non-TIF_Combined'!D201</f>
        <v/>
      </c>
      <c r="E201" t="str">
        <f>'Assessed Non-TIF_Combined'!E201</f>
        <v/>
      </c>
      <c r="F201" t="str">
        <f>'Assessed Non-TIF_Combined'!F201</f>
        <v>4599</v>
      </c>
      <c r="G201" t="str">
        <f>'Assessed Non-TIF_Combined'!G201</f>
        <v>Nashua-Plainfield</v>
      </c>
      <c r="H201" s="8">
        <f>SUMPRODUCT(SUMIFS(TaxableValuation[Taxable Residential],TaxableValuation[Dist],$C201:$E201,TaxableValuation[Tif_NonTIF],$A$4))</f>
        <v>128814718</v>
      </c>
      <c r="I201" s="8">
        <f>SUMPRODUCT(SUMIFS(TaxableValuation[Taxable Ag Land],TaxableValuation[Dist],$C201:$E201,TaxableValuation[Tif_NonTIF],$A$4))</f>
        <v>129817231</v>
      </c>
      <c r="J201" s="8">
        <f>SUMPRODUCT(SUMIFS(TaxableValuation[Taxable Ag Building],TaxableValuation[Dist],$C201:$E201,TaxableValuation[Tif_NonTIF],$A$4))</f>
        <v>6478176</v>
      </c>
      <c r="K201" s="8">
        <f>SUMPRODUCT(SUMIFS(TaxableValuation[Taxable Commercial],TaxableValuation[Dist],$C201:$E201,TaxableValuation[Tif_NonTIF],$A$4))</f>
        <v>12452155</v>
      </c>
      <c r="L201" s="8">
        <f>SUMPRODUCT(SUMIFS(TaxableValuation[Taxable Industrial],TaxableValuation[Dist],$C201:$E201,TaxableValuation[Tif_NonTIF],$A$4))</f>
        <v>1619010</v>
      </c>
      <c r="M201" s="8">
        <f>SUMPRODUCT(SUMIFS(TaxableValuation[Taxable Reserved],TaxableValuation[Dist],$C201:$E201,TaxableValuation[Tif_NonTIF],$A$4))</f>
        <v>0</v>
      </c>
      <c r="N201" s="8">
        <f>SUMPRODUCT(SUMIFS(TaxableValuation[Taxable Reserved2],TaxableValuation[Dist],$C201:$E201,TaxableValuation[Tif_NonTIF],$A$4))</f>
        <v>0</v>
      </c>
      <c r="O201" s="8">
        <f>SUMPRODUCT(SUMIFS(TaxableValuation[Taxable Railroads],TaxableValuation[Dist],$C201:$E201,TaxableValuation[Tif_NonTIF],$A$4))</f>
        <v>6047985</v>
      </c>
      <c r="P201" s="8">
        <f>SUMPRODUCT(SUMIFS(TaxableValuation[Taxable Utilities],TaxableValuation[Dist],$C201:$E201,TaxableValuation[Tif_NonTIF],$A$4))</f>
        <v>440843</v>
      </c>
      <c r="Q201" s="8">
        <f>SUMPRODUCT(SUMIFS(TaxableValuation[Taxable Other],TaxableValuation[Dist],$C201:$E201,TaxableValuation[Tif_NonTIF],$A$4))</f>
        <v>0</v>
      </c>
      <c r="R201" s="8">
        <f>SUMPRODUCT(SUMIFS(TaxableValuation[Taxable Gross],TaxableValuation[Dist],$C201:$E201,TaxableValuation[Tif_NonTIF],$A$4))</f>
        <v>285670118</v>
      </c>
      <c r="S201" s="8">
        <f>SUMPRODUCT(SUMIFS(TaxableValuation[Taxable Military Exempt],TaxableValuation[Dist],$C201:$E201,TaxableValuation[Tif_NonTIF],$A$4))</f>
        <v>377808</v>
      </c>
      <c r="T201" s="8">
        <f>SUMPRODUCT(SUMIFS(TaxableValuation[Taxable Net],TaxableValuation[Dist],$C201:$E201,TaxableValuation[Tif_NonTIF],$A$4))</f>
        <v>285292310</v>
      </c>
      <c r="U201" s="8">
        <f>SUMPRODUCT(SUMIFS(TaxableValuation[Taxable Gas &amp; Elec Utilities],TaxableValuation[Dist],$C201:$E201,TaxableValuation[Tif_NonTIF],$A$4))</f>
        <v>5127794</v>
      </c>
      <c r="V201" s="8">
        <f t="shared" si="3"/>
        <v>290420104</v>
      </c>
    </row>
    <row r="202" spans="1:22" x14ac:dyDescent="0.25">
      <c r="A202">
        <f>'Assessed Non-TIF_Combined'!A202</f>
        <v>2024</v>
      </c>
      <c r="B202" t="str">
        <f>'Assessed Non-TIF_Combined'!B202</f>
        <v>11</v>
      </c>
      <c r="C202" t="str">
        <f>'Assessed Non-TIF_Combined'!C202</f>
        <v>4617</v>
      </c>
      <c r="D202" t="str">
        <f>'Assessed Non-TIF_Combined'!D202</f>
        <v/>
      </c>
      <c r="E202" t="str">
        <f>'Assessed Non-TIF_Combined'!E202</f>
        <v/>
      </c>
      <c r="F202" t="str">
        <f>'Assessed Non-TIF_Combined'!F202</f>
        <v>4617</v>
      </c>
      <c r="G202" t="str">
        <f>'Assessed Non-TIF_Combined'!G202</f>
        <v>Nevada</v>
      </c>
      <c r="H202" s="8">
        <f>SUMPRODUCT(SUMIFS(TaxableValuation[Taxable Residential],TaxableValuation[Dist],$C202:$E202,TaxableValuation[Tif_NonTIF],$A$4))</f>
        <v>305759403</v>
      </c>
      <c r="I202" s="8">
        <f>SUMPRODUCT(SUMIFS(TaxableValuation[Taxable Ag Land],TaxableValuation[Dist],$C202:$E202,TaxableValuation[Tif_NonTIF],$A$4))</f>
        <v>90349856</v>
      </c>
      <c r="J202" s="8">
        <f>SUMPRODUCT(SUMIFS(TaxableValuation[Taxable Ag Building],TaxableValuation[Dist],$C202:$E202,TaxableValuation[Tif_NonTIF],$A$4))</f>
        <v>4516081</v>
      </c>
      <c r="K202" s="8">
        <f>SUMPRODUCT(SUMIFS(TaxableValuation[Taxable Commercial],TaxableValuation[Dist],$C202:$E202,TaxableValuation[Tif_NonTIF],$A$4))</f>
        <v>56653401</v>
      </c>
      <c r="L202" s="8">
        <f>SUMPRODUCT(SUMIFS(TaxableValuation[Taxable Industrial],TaxableValuation[Dist],$C202:$E202,TaxableValuation[Tif_NonTIF],$A$4))</f>
        <v>41593799</v>
      </c>
      <c r="M202" s="8">
        <f>SUMPRODUCT(SUMIFS(TaxableValuation[Taxable Reserved],TaxableValuation[Dist],$C202:$E202,TaxableValuation[Tif_NonTIF],$A$4))</f>
        <v>0</v>
      </c>
      <c r="N202" s="8">
        <f>SUMPRODUCT(SUMIFS(TaxableValuation[Taxable Reserved2],TaxableValuation[Dist],$C202:$E202,TaxableValuation[Tif_NonTIF],$A$4))</f>
        <v>0</v>
      </c>
      <c r="O202" s="8">
        <f>SUMPRODUCT(SUMIFS(TaxableValuation[Taxable Railroads],TaxableValuation[Dist],$C202:$E202,TaxableValuation[Tif_NonTIF],$A$4))</f>
        <v>31557427</v>
      </c>
      <c r="P202" s="8">
        <f>SUMPRODUCT(SUMIFS(TaxableValuation[Taxable Utilities],TaxableValuation[Dist],$C202:$E202,TaxableValuation[Tif_NonTIF],$A$4))</f>
        <v>2334252</v>
      </c>
      <c r="Q202" s="8">
        <f>SUMPRODUCT(SUMIFS(TaxableValuation[Taxable Other],TaxableValuation[Dist],$C202:$E202,TaxableValuation[Tif_NonTIF],$A$4))</f>
        <v>0</v>
      </c>
      <c r="R202" s="8">
        <f>SUMPRODUCT(SUMIFS(TaxableValuation[Taxable Gross],TaxableValuation[Dist],$C202:$E202,TaxableValuation[Tif_NonTIF],$A$4))</f>
        <v>532764219</v>
      </c>
      <c r="S202" s="8">
        <f>SUMPRODUCT(SUMIFS(TaxableValuation[Taxable Military Exempt],TaxableValuation[Dist],$C202:$E202,TaxableValuation[Tif_NonTIF],$A$4))</f>
        <v>548192</v>
      </c>
      <c r="T202" s="8">
        <f>SUMPRODUCT(SUMIFS(TaxableValuation[Taxable Net],TaxableValuation[Dist],$C202:$E202,TaxableValuation[Tif_NonTIF],$A$4))</f>
        <v>532216027</v>
      </c>
      <c r="U202" s="8">
        <f>SUMPRODUCT(SUMIFS(TaxableValuation[Taxable Gas &amp; Elec Utilities],TaxableValuation[Dist],$C202:$E202,TaxableValuation[Tif_NonTIF],$A$4))</f>
        <v>9571216</v>
      </c>
      <c r="V202" s="8">
        <f t="shared" si="3"/>
        <v>541787243</v>
      </c>
    </row>
    <row r="203" spans="1:22" x14ac:dyDescent="0.25">
      <c r="A203">
        <f>'Assessed Non-TIF_Combined'!A203</f>
        <v>2024</v>
      </c>
      <c r="B203" t="str">
        <f>'Assessed Non-TIF_Combined'!B203</f>
        <v>01</v>
      </c>
      <c r="C203" t="str">
        <f>'Assessed Non-TIF_Combined'!C203</f>
        <v>4662</v>
      </c>
      <c r="D203" t="str">
        <f>'Assessed Non-TIF_Combined'!D203</f>
        <v/>
      </c>
      <c r="E203" t="str">
        <f>'Assessed Non-TIF_Combined'!E203</f>
        <v/>
      </c>
      <c r="F203" t="str">
        <f>'Assessed Non-TIF_Combined'!F203</f>
        <v>4662</v>
      </c>
      <c r="G203" t="str">
        <f>'Assessed Non-TIF_Combined'!G203</f>
        <v>New Hampton</v>
      </c>
      <c r="H203" s="8">
        <f>SUMPRODUCT(SUMIFS(TaxableValuation[Taxable Residential],TaxableValuation[Dist],$C203:$E203,TaxableValuation[Tif_NonTIF],$A$4))</f>
        <v>205031602</v>
      </c>
      <c r="I203" s="8">
        <f>SUMPRODUCT(SUMIFS(TaxableValuation[Taxable Ag Land],TaxableValuation[Dist],$C203:$E203,TaxableValuation[Tif_NonTIF],$A$4))</f>
        <v>194066937</v>
      </c>
      <c r="J203" s="8">
        <f>SUMPRODUCT(SUMIFS(TaxableValuation[Taxable Ag Building],TaxableValuation[Dist],$C203:$E203,TaxableValuation[Tif_NonTIF],$A$4))</f>
        <v>15256238</v>
      </c>
      <c r="K203" s="8">
        <f>SUMPRODUCT(SUMIFS(TaxableValuation[Taxable Commercial],TaxableValuation[Dist],$C203:$E203,TaxableValuation[Tif_NonTIF],$A$4))</f>
        <v>40155582</v>
      </c>
      <c r="L203" s="8">
        <f>SUMPRODUCT(SUMIFS(TaxableValuation[Taxable Industrial],TaxableValuation[Dist],$C203:$E203,TaxableValuation[Tif_NonTIF],$A$4))</f>
        <v>45096167</v>
      </c>
      <c r="M203" s="8">
        <f>SUMPRODUCT(SUMIFS(TaxableValuation[Taxable Reserved],TaxableValuation[Dist],$C203:$E203,TaxableValuation[Tif_NonTIF],$A$4))</f>
        <v>0</v>
      </c>
      <c r="N203" s="8">
        <f>SUMPRODUCT(SUMIFS(TaxableValuation[Taxable Reserved2],TaxableValuation[Dist],$C203:$E203,TaxableValuation[Tif_NonTIF],$A$4))</f>
        <v>0</v>
      </c>
      <c r="O203" s="8">
        <f>SUMPRODUCT(SUMIFS(TaxableValuation[Taxable Railroads],TaxableValuation[Dist],$C203:$E203,TaxableValuation[Tif_NonTIF],$A$4))</f>
        <v>3906870</v>
      </c>
      <c r="P203" s="8">
        <f>SUMPRODUCT(SUMIFS(TaxableValuation[Taxable Utilities],TaxableValuation[Dist],$C203:$E203,TaxableValuation[Tif_NonTIF],$A$4))</f>
        <v>38045536</v>
      </c>
      <c r="Q203" s="8">
        <f>SUMPRODUCT(SUMIFS(TaxableValuation[Taxable Other],TaxableValuation[Dist],$C203:$E203,TaxableValuation[Tif_NonTIF],$A$4))</f>
        <v>0</v>
      </c>
      <c r="R203" s="8">
        <f>SUMPRODUCT(SUMIFS(TaxableValuation[Taxable Gross],TaxableValuation[Dist],$C203:$E203,TaxableValuation[Tif_NonTIF],$A$4))</f>
        <v>541558932</v>
      </c>
      <c r="S203" s="8">
        <f>SUMPRODUCT(SUMIFS(TaxableValuation[Taxable Military Exempt],TaxableValuation[Dist],$C203:$E203,TaxableValuation[Tif_NonTIF],$A$4))</f>
        <v>594492</v>
      </c>
      <c r="T203" s="8">
        <f>SUMPRODUCT(SUMIFS(TaxableValuation[Taxable Net],TaxableValuation[Dist],$C203:$E203,TaxableValuation[Tif_NonTIF],$A$4))</f>
        <v>540964440</v>
      </c>
      <c r="U203" s="8">
        <f>SUMPRODUCT(SUMIFS(TaxableValuation[Taxable Gas &amp; Elec Utilities],TaxableValuation[Dist],$C203:$E203,TaxableValuation[Tif_NonTIF],$A$4))</f>
        <v>24425397</v>
      </c>
      <c r="V203" s="8">
        <f t="shared" si="3"/>
        <v>565389837</v>
      </c>
    </row>
    <row r="204" spans="1:22" x14ac:dyDescent="0.25">
      <c r="A204">
        <f>'Assessed Non-TIF_Combined'!A204</f>
        <v>2024</v>
      </c>
      <c r="B204" t="str">
        <f>'Assessed Non-TIF_Combined'!B204</f>
        <v>15</v>
      </c>
      <c r="C204" t="str">
        <f>'Assessed Non-TIF_Combined'!C204</f>
        <v>4689</v>
      </c>
      <c r="D204" t="str">
        <f>'Assessed Non-TIF_Combined'!D204</f>
        <v/>
      </c>
      <c r="E204" t="str">
        <f>'Assessed Non-TIF_Combined'!E204</f>
        <v/>
      </c>
      <c r="F204" t="str">
        <f>'Assessed Non-TIF_Combined'!F204</f>
        <v>4689</v>
      </c>
      <c r="G204" t="str">
        <f>'Assessed Non-TIF_Combined'!G204</f>
        <v>New London</v>
      </c>
      <c r="H204" s="8">
        <f>SUMPRODUCT(SUMIFS(TaxableValuation[Taxable Residential],TaxableValuation[Dist],$C204:$E204,TaxableValuation[Tif_NonTIF],$A$4))</f>
        <v>88975598</v>
      </c>
      <c r="I204" s="8">
        <f>SUMPRODUCT(SUMIFS(TaxableValuation[Taxable Ag Land],TaxableValuation[Dist],$C204:$E204,TaxableValuation[Tif_NonTIF],$A$4))</f>
        <v>35090767</v>
      </c>
      <c r="J204" s="8">
        <f>SUMPRODUCT(SUMIFS(TaxableValuation[Taxable Ag Building],TaxableValuation[Dist],$C204:$E204,TaxableValuation[Tif_NonTIF],$A$4))</f>
        <v>1388815</v>
      </c>
      <c r="K204" s="8">
        <f>SUMPRODUCT(SUMIFS(TaxableValuation[Taxable Commercial],TaxableValuation[Dist],$C204:$E204,TaxableValuation[Tif_NonTIF],$A$4))</f>
        <v>6612029</v>
      </c>
      <c r="L204" s="8">
        <f>SUMPRODUCT(SUMIFS(TaxableValuation[Taxable Industrial],TaxableValuation[Dist],$C204:$E204,TaxableValuation[Tif_NonTIF],$A$4))</f>
        <v>208002</v>
      </c>
      <c r="M204" s="8">
        <f>SUMPRODUCT(SUMIFS(TaxableValuation[Taxable Reserved],TaxableValuation[Dist],$C204:$E204,TaxableValuation[Tif_NonTIF],$A$4))</f>
        <v>0</v>
      </c>
      <c r="N204" s="8">
        <f>SUMPRODUCT(SUMIFS(TaxableValuation[Taxable Reserved2],TaxableValuation[Dist],$C204:$E204,TaxableValuation[Tif_NonTIF],$A$4))</f>
        <v>0</v>
      </c>
      <c r="O204" s="8">
        <f>SUMPRODUCT(SUMIFS(TaxableValuation[Taxable Railroads],TaxableValuation[Dist],$C204:$E204,TaxableValuation[Tif_NonTIF],$A$4))</f>
        <v>5979259</v>
      </c>
      <c r="P204" s="8">
        <f>SUMPRODUCT(SUMIFS(TaxableValuation[Taxable Utilities],TaxableValuation[Dist],$C204:$E204,TaxableValuation[Tif_NonTIF],$A$4))</f>
        <v>2451427</v>
      </c>
      <c r="Q204" s="8">
        <f>SUMPRODUCT(SUMIFS(TaxableValuation[Taxable Other],TaxableValuation[Dist],$C204:$E204,TaxableValuation[Tif_NonTIF],$A$4))</f>
        <v>0</v>
      </c>
      <c r="R204" s="8">
        <f>SUMPRODUCT(SUMIFS(TaxableValuation[Taxable Gross],TaxableValuation[Dist],$C204:$E204,TaxableValuation[Tif_NonTIF],$A$4))</f>
        <v>140705897</v>
      </c>
      <c r="S204" s="8">
        <f>SUMPRODUCT(SUMIFS(TaxableValuation[Taxable Military Exempt],TaxableValuation[Dist],$C204:$E204,TaxableValuation[Tif_NonTIF],$A$4))</f>
        <v>335212</v>
      </c>
      <c r="T204" s="8">
        <f>SUMPRODUCT(SUMIFS(TaxableValuation[Taxable Net],TaxableValuation[Dist],$C204:$E204,TaxableValuation[Tif_NonTIF],$A$4))</f>
        <v>140370685</v>
      </c>
      <c r="U204" s="8">
        <f>SUMPRODUCT(SUMIFS(TaxableValuation[Taxable Gas &amp; Elec Utilities],TaxableValuation[Dist],$C204:$E204,TaxableValuation[Tif_NonTIF],$A$4))</f>
        <v>689697</v>
      </c>
      <c r="V204" s="8">
        <f t="shared" si="3"/>
        <v>141060382</v>
      </c>
    </row>
    <row r="205" spans="1:22" x14ac:dyDescent="0.25">
      <c r="A205">
        <f>'Assessed Non-TIF_Combined'!A205</f>
        <v>2024</v>
      </c>
      <c r="B205" t="str">
        <f>'Assessed Non-TIF_Combined'!B205</f>
        <v>05</v>
      </c>
      <c r="C205" t="str">
        <f>'Assessed Non-TIF_Combined'!C205</f>
        <v>4644</v>
      </c>
      <c r="D205" t="str">
        <f>'Assessed Non-TIF_Combined'!D205</f>
        <v/>
      </c>
      <c r="E205" t="str">
        <f>'Assessed Non-TIF_Combined'!E205</f>
        <v/>
      </c>
      <c r="F205" t="str">
        <f>'Assessed Non-TIF_Combined'!F205</f>
        <v>4644</v>
      </c>
      <c r="G205" t="str">
        <f>'Assessed Non-TIF_Combined'!G205</f>
        <v>Newell-Fonda</v>
      </c>
      <c r="H205" s="8">
        <f>SUMPRODUCT(SUMIFS(TaxableValuation[Taxable Residential],TaxableValuation[Dist],$C205:$E205,TaxableValuation[Tif_NonTIF],$A$4))</f>
        <v>51781465</v>
      </c>
      <c r="I205" s="8">
        <f>SUMPRODUCT(SUMIFS(TaxableValuation[Taxable Ag Land],TaxableValuation[Dist],$C205:$E205,TaxableValuation[Tif_NonTIF],$A$4))</f>
        <v>144648403</v>
      </c>
      <c r="J205" s="8">
        <f>SUMPRODUCT(SUMIFS(TaxableValuation[Taxable Ag Building],TaxableValuation[Dist],$C205:$E205,TaxableValuation[Tif_NonTIF],$A$4))</f>
        <v>10468640</v>
      </c>
      <c r="K205" s="8">
        <f>SUMPRODUCT(SUMIFS(TaxableValuation[Taxable Commercial],TaxableValuation[Dist],$C205:$E205,TaxableValuation[Tif_NonTIF],$A$4))</f>
        <v>7528265</v>
      </c>
      <c r="L205" s="8">
        <f>SUMPRODUCT(SUMIFS(TaxableValuation[Taxable Industrial],TaxableValuation[Dist],$C205:$E205,TaxableValuation[Tif_NonTIF],$A$4))</f>
        <v>57884095</v>
      </c>
      <c r="M205" s="8">
        <f>SUMPRODUCT(SUMIFS(TaxableValuation[Taxable Reserved],TaxableValuation[Dist],$C205:$E205,TaxableValuation[Tif_NonTIF],$A$4))</f>
        <v>0</v>
      </c>
      <c r="N205" s="8">
        <f>SUMPRODUCT(SUMIFS(TaxableValuation[Taxable Reserved2],TaxableValuation[Dist],$C205:$E205,TaxableValuation[Tif_NonTIF],$A$4))</f>
        <v>0</v>
      </c>
      <c r="O205" s="8">
        <f>SUMPRODUCT(SUMIFS(TaxableValuation[Taxable Railroads],TaxableValuation[Dist],$C205:$E205,TaxableValuation[Tif_NonTIF],$A$4))</f>
        <v>3770234</v>
      </c>
      <c r="P205" s="8">
        <f>SUMPRODUCT(SUMIFS(TaxableValuation[Taxable Utilities],TaxableValuation[Dist],$C205:$E205,TaxableValuation[Tif_NonTIF],$A$4))</f>
        <v>50480492</v>
      </c>
      <c r="Q205" s="8">
        <f>SUMPRODUCT(SUMIFS(TaxableValuation[Taxable Other],TaxableValuation[Dist],$C205:$E205,TaxableValuation[Tif_NonTIF],$A$4))</f>
        <v>0</v>
      </c>
      <c r="R205" s="8">
        <f>SUMPRODUCT(SUMIFS(TaxableValuation[Taxable Gross],TaxableValuation[Dist],$C205:$E205,TaxableValuation[Tif_NonTIF],$A$4))</f>
        <v>326561594</v>
      </c>
      <c r="S205" s="8">
        <f>SUMPRODUCT(SUMIFS(TaxableValuation[Taxable Military Exempt],TaxableValuation[Dist],$C205:$E205,TaxableValuation[Tif_NonTIF],$A$4))</f>
        <v>198164</v>
      </c>
      <c r="T205" s="8">
        <f>SUMPRODUCT(SUMIFS(TaxableValuation[Taxable Net],TaxableValuation[Dist],$C205:$E205,TaxableValuation[Tif_NonTIF],$A$4))</f>
        <v>326363430</v>
      </c>
      <c r="U205" s="8">
        <f>SUMPRODUCT(SUMIFS(TaxableValuation[Taxable Gas &amp; Elec Utilities],TaxableValuation[Dist],$C205:$E205,TaxableValuation[Tif_NonTIF],$A$4))</f>
        <v>4609421</v>
      </c>
      <c r="V205" s="8">
        <f t="shared" si="3"/>
        <v>330972851</v>
      </c>
    </row>
    <row r="206" spans="1:22" x14ac:dyDescent="0.25">
      <c r="A206">
        <f>'Assessed Non-TIF_Combined'!A206</f>
        <v>2024</v>
      </c>
      <c r="B206" t="str">
        <f>'Assessed Non-TIF_Combined'!B206</f>
        <v>11</v>
      </c>
      <c r="C206" t="str">
        <f>'Assessed Non-TIF_Combined'!C206</f>
        <v>4725</v>
      </c>
      <c r="D206" t="str">
        <f>'Assessed Non-TIF_Combined'!D206</f>
        <v/>
      </c>
      <c r="E206" t="str">
        <f>'Assessed Non-TIF_Combined'!E206</f>
        <v/>
      </c>
      <c r="F206" t="str">
        <f>'Assessed Non-TIF_Combined'!F206</f>
        <v>4725</v>
      </c>
      <c r="G206" t="str">
        <f>'Assessed Non-TIF_Combined'!G206</f>
        <v>Newton</v>
      </c>
      <c r="H206" s="8">
        <f>SUMPRODUCT(SUMIFS(TaxableValuation[Taxable Residential],TaxableValuation[Dist],$C206:$E206,TaxableValuation[Tif_NonTIF],$A$4))</f>
        <v>606218064</v>
      </c>
      <c r="I206" s="8">
        <f>SUMPRODUCT(SUMIFS(TaxableValuation[Taxable Ag Land],TaxableValuation[Dist],$C206:$E206,TaxableValuation[Tif_NonTIF],$A$4))</f>
        <v>140992213</v>
      </c>
      <c r="J206" s="8">
        <f>SUMPRODUCT(SUMIFS(TaxableValuation[Taxable Ag Building],TaxableValuation[Dist],$C206:$E206,TaxableValuation[Tif_NonTIF],$A$4))</f>
        <v>3551882</v>
      </c>
      <c r="K206" s="8">
        <f>SUMPRODUCT(SUMIFS(TaxableValuation[Taxable Commercial],TaxableValuation[Dist],$C206:$E206,TaxableValuation[Tif_NonTIF],$A$4))</f>
        <v>100157238</v>
      </c>
      <c r="L206" s="8">
        <f>SUMPRODUCT(SUMIFS(TaxableValuation[Taxable Industrial],TaxableValuation[Dist],$C206:$E206,TaxableValuation[Tif_NonTIF],$A$4))</f>
        <v>27413151</v>
      </c>
      <c r="M206" s="8">
        <f>SUMPRODUCT(SUMIFS(TaxableValuation[Taxable Reserved],TaxableValuation[Dist],$C206:$E206,TaxableValuation[Tif_NonTIF],$A$4))</f>
        <v>0</v>
      </c>
      <c r="N206" s="8">
        <f>SUMPRODUCT(SUMIFS(TaxableValuation[Taxable Reserved2],TaxableValuation[Dist],$C206:$E206,TaxableValuation[Tif_NonTIF],$A$4))</f>
        <v>0</v>
      </c>
      <c r="O206" s="8">
        <f>SUMPRODUCT(SUMIFS(TaxableValuation[Taxable Railroads],TaxableValuation[Dist],$C206:$E206,TaxableValuation[Tif_NonTIF],$A$4))</f>
        <v>3913355</v>
      </c>
      <c r="P206" s="8">
        <f>SUMPRODUCT(SUMIFS(TaxableValuation[Taxable Utilities],TaxableValuation[Dist],$C206:$E206,TaxableValuation[Tif_NonTIF],$A$4))</f>
        <v>46844363</v>
      </c>
      <c r="Q206" s="8">
        <f>SUMPRODUCT(SUMIFS(TaxableValuation[Taxable Other],TaxableValuation[Dist],$C206:$E206,TaxableValuation[Tif_NonTIF],$A$4))</f>
        <v>0</v>
      </c>
      <c r="R206" s="8">
        <f>SUMPRODUCT(SUMIFS(TaxableValuation[Taxable Gross],TaxableValuation[Dist],$C206:$E206,TaxableValuation[Tif_NonTIF],$A$4))</f>
        <v>929090266</v>
      </c>
      <c r="S206" s="8">
        <f>SUMPRODUCT(SUMIFS(TaxableValuation[Taxable Military Exempt],TaxableValuation[Dist],$C206:$E206,TaxableValuation[Tif_NonTIF],$A$4))</f>
        <v>1440856</v>
      </c>
      <c r="T206" s="8">
        <f>SUMPRODUCT(SUMIFS(TaxableValuation[Taxable Net],TaxableValuation[Dist],$C206:$E206,TaxableValuation[Tif_NonTIF],$A$4))</f>
        <v>927649410</v>
      </c>
      <c r="U206" s="8">
        <f>SUMPRODUCT(SUMIFS(TaxableValuation[Taxable Gas &amp; Elec Utilities],TaxableValuation[Dist],$C206:$E206,TaxableValuation[Tif_NonTIF],$A$4))</f>
        <v>16713250</v>
      </c>
      <c r="V206" s="8">
        <f t="shared" si="3"/>
        <v>944362660</v>
      </c>
    </row>
    <row r="207" spans="1:22" x14ac:dyDescent="0.25">
      <c r="A207">
        <f>'Assessed Non-TIF_Combined'!A207</f>
        <v>2024</v>
      </c>
      <c r="B207" t="str">
        <f>'Assessed Non-TIF_Combined'!B207</f>
        <v>13</v>
      </c>
      <c r="C207" t="str">
        <f>'Assessed Non-TIF_Combined'!C207</f>
        <v>2673</v>
      </c>
      <c r="D207" t="str">
        <f>'Assessed Non-TIF_Combined'!D207</f>
        <v/>
      </c>
      <c r="E207" t="str">
        <f>'Assessed Non-TIF_Combined'!E207</f>
        <v/>
      </c>
      <c r="F207" t="str">
        <f>'Assessed Non-TIF_Combined'!F207</f>
        <v>2673</v>
      </c>
      <c r="G207" t="str">
        <f>'Assessed Non-TIF_Combined'!G207</f>
        <v>Nodaway Valley</v>
      </c>
      <c r="H207" s="8">
        <f>SUMPRODUCT(SUMIFS(TaxableValuation[Taxable Residential],TaxableValuation[Dist],$C207:$E207,TaxableValuation[Tif_NonTIF],$A$4))</f>
        <v>104630082</v>
      </c>
      <c r="I207" s="8">
        <f>SUMPRODUCT(SUMIFS(TaxableValuation[Taxable Ag Land],TaxableValuation[Dist],$C207:$E207,TaxableValuation[Tif_NonTIF],$A$4))</f>
        <v>158005376</v>
      </c>
      <c r="J207" s="8">
        <f>SUMPRODUCT(SUMIFS(TaxableValuation[Taxable Ag Building],TaxableValuation[Dist],$C207:$E207,TaxableValuation[Tif_NonTIF],$A$4))</f>
        <v>2572088</v>
      </c>
      <c r="K207" s="8">
        <f>SUMPRODUCT(SUMIFS(TaxableValuation[Taxable Commercial],TaxableValuation[Dist],$C207:$E207,TaxableValuation[Tif_NonTIF],$A$4))</f>
        <v>18256064</v>
      </c>
      <c r="L207" s="8">
        <f>SUMPRODUCT(SUMIFS(TaxableValuation[Taxable Industrial],TaxableValuation[Dist],$C207:$E207,TaxableValuation[Tif_NonTIF],$A$4))</f>
        <v>22103146</v>
      </c>
      <c r="M207" s="8">
        <f>SUMPRODUCT(SUMIFS(TaxableValuation[Taxable Reserved],TaxableValuation[Dist],$C207:$E207,TaxableValuation[Tif_NonTIF],$A$4))</f>
        <v>0</v>
      </c>
      <c r="N207" s="8">
        <f>SUMPRODUCT(SUMIFS(TaxableValuation[Taxable Reserved2],TaxableValuation[Dist],$C207:$E207,TaxableValuation[Tif_NonTIF],$A$4))</f>
        <v>0</v>
      </c>
      <c r="O207" s="8">
        <f>SUMPRODUCT(SUMIFS(TaxableValuation[Taxable Railroads],TaxableValuation[Dist],$C207:$E207,TaxableValuation[Tif_NonTIF],$A$4))</f>
        <v>0</v>
      </c>
      <c r="P207" s="8">
        <f>SUMPRODUCT(SUMIFS(TaxableValuation[Taxable Utilities],TaxableValuation[Dist],$C207:$E207,TaxableValuation[Tif_NonTIF],$A$4))</f>
        <v>3266418</v>
      </c>
      <c r="Q207" s="8">
        <f>SUMPRODUCT(SUMIFS(TaxableValuation[Taxable Other],TaxableValuation[Dist],$C207:$E207,TaxableValuation[Tif_NonTIF],$A$4))</f>
        <v>0</v>
      </c>
      <c r="R207" s="8">
        <f>SUMPRODUCT(SUMIFS(TaxableValuation[Taxable Gross],TaxableValuation[Dist],$C207:$E207,TaxableValuation[Tif_NonTIF],$A$4))</f>
        <v>308833174</v>
      </c>
      <c r="S207" s="8">
        <f>SUMPRODUCT(SUMIFS(TaxableValuation[Taxable Military Exempt],TaxableValuation[Dist],$C207:$E207,TaxableValuation[Tif_NonTIF],$A$4))</f>
        <v>388658</v>
      </c>
      <c r="T207" s="8">
        <f>SUMPRODUCT(SUMIFS(TaxableValuation[Taxable Net],TaxableValuation[Dist],$C207:$E207,TaxableValuation[Tif_NonTIF],$A$4))</f>
        <v>308444516</v>
      </c>
      <c r="U207" s="8">
        <f>SUMPRODUCT(SUMIFS(TaxableValuation[Taxable Gas &amp; Elec Utilities],TaxableValuation[Dist],$C207:$E207,TaxableValuation[Tif_NonTIF],$A$4))</f>
        <v>4468161</v>
      </c>
      <c r="V207" s="8">
        <f t="shared" si="3"/>
        <v>312912677</v>
      </c>
    </row>
    <row r="208" spans="1:22" x14ac:dyDescent="0.25">
      <c r="A208">
        <f>'Assessed Non-TIF_Combined'!A208</f>
        <v>2024</v>
      </c>
      <c r="B208" t="str">
        <f>'Assessed Non-TIF_Combined'!B208</f>
        <v>07</v>
      </c>
      <c r="C208" t="str">
        <f>'Assessed Non-TIF_Combined'!C208</f>
        <v>0153</v>
      </c>
      <c r="D208" t="str">
        <f>'Assessed Non-TIF_Combined'!D208</f>
        <v/>
      </c>
      <c r="E208" t="str">
        <f>'Assessed Non-TIF_Combined'!E208</f>
        <v/>
      </c>
      <c r="F208" t="str">
        <f>'Assessed Non-TIF_Combined'!F208</f>
        <v>0153</v>
      </c>
      <c r="G208" t="str">
        <f>'Assessed Non-TIF_Combined'!G208</f>
        <v>North Butler</v>
      </c>
      <c r="H208" s="8">
        <f>SUMPRODUCT(SUMIFS(TaxableValuation[Taxable Residential],TaxableValuation[Dist],$C208:$E208,TaxableValuation[Tif_NonTIF],$A$4))</f>
        <v>107951417</v>
      </c>
      <c r="I208" s="8">
        <f>SUMPRODUCT(SUMIFS(TaxableValuation[Taxable Ag Land],TaxableValuation[Dist],$C208:$E208,TaxableValuation[Tif_NonTIF],$A$4))</f>
        <v>160120843</v>
      </c>
      <c r="J208" s="8">
        <f>SUMPRODUCT(SUMIFS(TaxableValuation[Taxable Ag Building],TaxableValuation[Dist],$C208:$E208,TaxableValuation[Tif_NonTIF],$A$4))</f>
        <v>8293193</v>
      </c>
      <c r="K208" s="8">
        <f>SUMPRODUCT(SUMIFS(TaxableValuation[Taxable Commercial],TaxableValuation[Dist],$C208:$E208,TaxableValuation[Tif_NonTIF],$A$4))</f>
        <v>15143103</v>
      </c>
      <c r="L208" s="8">
        <f>SUMPRODUCT(SUMIFS(TaxableValuation[Taxable Industrial],TaxableValuation[Dist],$C208:$E208,TaxableValuation[Tif_NonTIF],$A$4))</f>
        <v>4901555</v>
      </c>
      <c r="M208" s="8">
        <f>SUMPRODUCT(SUMIFS(TaxableValuation[Taxable Reserved],TaxableValuation[Dist],$C208:$E208,TaxableValuation[Tif_NonTIF],$A$4))</f>
        <v>0</v>
      </c>
      <c r="N208" s="8">
        <f>SUMPRODUCT(SUMIFS(TaxableValuation[Taxable Reserved2],TaxableValuation[Dist],$C208:$E208,TaxableValuation[Tif_NonTIF],$A$4))</f>
        <v>0</v>
      </c>
      <c r="O208" s="8">
        <f>SUMPRODUCT(SUMIFS(TaxableValuation[Taxable Railroads],TaxableValuation[Dist],$C208:$E208,TaxableValuation[Tif_NonTIF],$A$4))</f>
        <v>2255880</v>
      </c>
      <c r="P208" s="8">
        <f>SUMPRODUCT(SUMIFS(TaxableValuation[Taxable Utilities],TaxableValuation[Dist],$C208:$E208,TaxableValuation[Tif_NonTIF],$A$4))</f>
        <v>510169</v>
      </c>
      <c r="Q208" s="8">
        <f>SUMPRODUCT(SUMIFS(TaxableValuation[Taxable Other],TaxableValuation[Dist],$C208:$E208,TaxableValuation[Tif_NonTIF],$A$4))</f>
        <v>0</v>
      </c>
      <c r="R208" s="8">
        <f>SUMPRODUCT(SUMIFS(TaxableValuation[Taxable Gross],TaxableValuation[Dist],$C208:$E208,TaxableValuation[Tif_NonTIF],$A$4))</f>
        <v>299176160</v>
      </c>
      <c r="S208" s="8">
        <f>SUMPRODUCT(SUMIFS(TaxableValuation[Taxable Military Exempt],TaxableValuation[Dist],$C208:$E208,TaxableValuation[Tif_NonTIF],$A$4))</f>
        <v>383364</v>
      </c>
      <c r="T208" s="8">
        <f>SUMPRODUCT(SUMIFS(TaxableValuation[Taxable Net],TaxableValuation[Dist],$C208:$E208,TaxableValuation[Tif_NonTIF],$A$4))</f>
        <v>298792796</v>
      </c>
      <c r="U208" s="8">
        <f>SUMPRODUCT(SUMIFS(TaxableValuation[Taxable Gas &amp; Elec Utilities],TaxableValuation[Dist],$C208:$E208,TaxableValuation[Tif_NonTIF],$A$4))</f>
        <v>3573845</v>
      </c>
      <c r="V208" s="8">
        <f t="shared" si="3"/>
        <v>302366641</v>
      </c>
    </row>
    <row r="209" spans="1:22" x14ac:dyDescent="0.25">
      <c r="A209">
        <f>'Assessed Non-TIF_Combined'!A209</f>
        <v>2024</v>
      </c>
      <c r="B209" t="str">
        <f>'Assessed Non-TIF_Combined'!B209</f>
        <v>10</v>
      </c>
      <c r="C209" t="str">
        <f>'Assessed Non-TIF_Combined'!C209</f>
        <v>3691</v>
      </c>
      <c r="D209" t="str">
        <f>'Assessed Non-TIF_Combined'!D209</f>
        <v/>
      </c>
      <c r="E209" t="str">
        <f>'Assessed Non-TIF_Combined'!E209</f>
        <v/>
      </c>
      <c r="F209" t="str">
        <f>'Assessed Non-TIF_Combined'!F209</f>
        <v>3691</v>
      </c>
      <c r="G209" t="str">
        <f>'Assessed Non-TIF_Combined'!G209</f>
        <v>North Cedar</v>
      </c>
      <c r="H209" s="8">
        <f>SUMPRODUCT(SUMIFS(TaxableValuation[Taxable Residential],TaxableValuation[Dist],$C209:$E209,TaxableValuation[Tif_NonTIF],$A$4))</f>
        <v>143986789</v>
      </c>
      <c r="I209" s="8">
        <f>SUMPRODUCT(SUMIFS(TaxableValuation[Taxable Ag Land],TaxableValuation[Dist],$C209:$E209,TaxableValuation[Tif_NonTIF],$A$4))</f>
        <v>180285061</v>
      </c>
      <c r="J209" s="8">
        <f>SUMPRODUCT(SUMIFS(TaxableValuation[Taxable Ag Building],TaxableValuation[Dist],$C209:$E209,TaxableValuation[Tif_NonTIF],$A$4))</f>
        <v>5509496</v>
      </c>
      <c r="K209" s="8">
        <f>SUMPRODUCT(SUMIFS(TaxableValuation[Taxable Commercial],TaxableValuation[Dist],$C209:$E209,TaxableValuation[Tif_NonTIF],$A$4))</f>
        <v>15614857</v>
      </c>
      <c r="L209" s="8">
        <f>SUMPRODUCT(SUMIFS(TaxableValuation[Taxable Industrial],TaxableValuation[Dist],$C209:$E209,TaxableValuation[Tif_NonTIF],$A$4))</f>
        <v>8763730</v>
      </c>
      <c r="M209" s="8">
        <f>SUMPRODUCT(SUMIFS(TaxableValuation[Taxable Reserved],TaxableValuation[Dist],$C209:$E209,TaxableValuation[Tif_NonTIF],$A$4))</f>
        <v>0</v>
      </c>
      <c r="N209" s="8">
        <f>SUMPRODUCT(SUMIFS(TaxableValuation[Taxable Reserved2],TaxableValuation[Dist],$C209:$E209,TaxableValuation[Tif_NonTIF],$A$4))</f>
        <v>0</v>
      </c>
      <c r="O209" s="8">
        <f>SUMPRODUCT(SUMIFS(TaxableValuation[Taxable Railroads],TaxableValuation[Dist],$C209:$E209,TaxableValuation[Tif_NonTIF],$A$4))</f>
        <v>26786594</v>
      </c>
      <c r="P209" s="8">
        <f>SUMPRODUCT(SUMIFS(TaxableValuation[Taxable Utilities],TaxableValuation[Dist],$C209:$E209,TaxableValuation[Tif_NonTIF],$A$4))</f>
        <v>3618893</v>
      </c>
      <c r="Q209" s="8">
        <f>SUMPRODUCT(SUMIFS(TaxableValuation[Taxable Other],TaxableValuation[Dist],$C209:$E209,TaxableValuation[Tif_NonTIF],$A$4))</f>
        <v>0</v>
      </c>
      <c r="R209" s="8">
        <f>SUMPRODUCT(SUMIFS(TaxableValuation[Taxable Gross],TaxableValuation[Dist],$C209:$E209,TaxableValuation[Tif_NonTIF],$A$4))</f>
        <v>384565420</v>
      </c>
      <c r="S209" s="8">
        <f>SUMPRODUCT(SUMIFS(TaxableValuation[Taxable Military Exempt],TaxableValuation[Dist],$C209:$E209,TaxableValuation[Tif_NonTIF],$A$4))</f>
        <v>531524</v>
      </c>
      <c r="T209" s="8">
        <f>SUMPRODUCT(SUMIFS(TaxableValuation[Taxable Net],TaxableValuation[Dist],$C209:$E209,TaxableValuation[Tif_NonTIF],$A$4))</f>
        <v>384033896</v>
      </c>
      <c r="U209" s="8">
        <f>SUMPRODUCT(SUMIFS(TaxableValuation[Taxable Gas &amp; Elec Utilities],TaxableValuation[Dist],$C209:$E209,TaxableValuation[Tif_NonTIF],$A$4))</f>
        <v>4053231</v>
      </c>
      <c r="V209" s="8">
        <f t="shared" si="3"/>
        <v>388087127</v>
      </c>
    </row>
    <row r="210" spans="1:22" x14ac:dyDescent="0.25">
      <c r="A210">
        <f>'Assessed Non-TIF_Combined'!A210</f>
        <v>2024</v>
      </c>
      <c r="B210" t="str">
        <f>'Assessed Non-TIF_Combined'!B210</f>
        <v>01</v>
      </c>
      <c r="C210" t="str">
        <f>'Assessed Non-TIF_Combined'!C210</f>
        <v>4774</v>
      </c>
      <c r="D210" t="str">
        <f>'Assessed Non-TIF_Combined'!D210</f>
        <v/>
      </c>
      <c r="E210" t="str">
        <f>'Assessed Non-TIF_Combined'!E210</f>
        <v/>
      </c>
      <c r="F210" t="str">
        <f>'Assessed Non-TIF_Combined'!F210</f>
        <v>4774</v>
      </c>
      <c r="G210" t="str">
        <f>'Assessed Non-TIF_Combined'!G210</f>
        <v>North Fayette Valley</v>
      </c>
      <c r="H210" s="8">
        <f>SUMPRODUCT(SUMIFS(TaxableValuation[Taxable Residential],TaxableValuation[Dist],$C210:$E210,TaxableValuation[Tif_NonTIF],$A$4))</f>
        <v>233013616</v>
      </c>
      <c r="I210" s="8">
        <f>SUMPRODUCT(SUMIFS(TaxableValuation[Taxable Ag Land],TaxableValuation[Dist],$C210:$E210,TaxableValuation[Tif_NonTIF],$A$4))</f>
        <v>204051281</v>
      </c>
      <c r="J210" s="8">
        <f>SUMPRODUCT(SUMIFS(TaxableValuation[Taxable Ag Building],TaxableValuation[Dist],$C210:$E210,TaxableValuation[Tif_NonTIF],$A$4))</f>
        <v>20372277</v>
      </c>
      <c r="K210" s="8">
        <f>SUMPRODUCT(SUMIFS(TaxableValuation[Taxable Commercial],TaxableValuation[Dist],$C210:$E210,TaxableValuation[Tif_NonTIF],$A$4))</f>
        <v>33045852</v>
      </c>
      <c r="L210" s="8">
        <f>SUMPRODUCT(SUMIFS(TaxableValuation[Taxable Industrial],TaxableValuation[Dist],$C210:$E210,TaxableValuation[Tif_NonTIF],$A$4))</f>
        <v>8667287</v>
      </c>
      <c r="M210" s="8">
        <f>SUMPRODUCT(SUMIFS(TaxableValuation[Taxable Reserved],TaxableValuation[Dist],$C210:$E210,TaxableValuation[Tif_NonTIF],$A$4))</f>
        <v>0</v>
      </c>
      <c r="N210" s="8">
        <f>SUMPRODUCT(SUMIFS(TaxableValuation[Taxable Reserved2],TaxableValuation[Dist],$C210:$E210,TaxableValuation[Tif_NonTIF],$A$4))</f>
        <v>0</v>
      </c>
      <c r="O210" s="8">
        <f>SUMPRODUCT(SUMIFS(TaxableValuation[Taxable Railroads],TaxableValuation[Dist],$C210:$E210,TaxableValuation[Tif_NonTIF],$A$4))</f>
        <v>0</v>
      </c>
      <c r="P210" s="8">
        <f>SUMPRODUCT(SUMIFS(TaxableValuation[Taxable Utilities],TaxableValuation[Dist],$C210:$E210,TaxableValuation[Tif_NonTIF],$A$4))</f>
        <v>4177915</v>
      </c>
      <c r="Q210" s="8">
        <f>SUMPRODUCT(SUMIFS(TaxableValuation[Taxable Other],TaxableValuation[Dist],$C210:$E210,TaxableValuation[Tif_NonTIF],$A$4))</f>
        <v>0</v>
      </c>
      <c r="R210" s="8">
        <f>SUMPRODUCT(SUMIFS(TaxableValuation[Taxable Gross],TaxableValuation[Dist],$C210:$E210,TaxableValuation[Tif_NonTIF],$A$4))</f>
        <v>503328228</v>
      </c>
      <c r="S210" s="8">
        <f>SUMPRODUCT(SUMIFS(TaxableValuation[Taxable Military Exempt],TaxableValuation[Dist],$C210:$E210,TaxableValuation[Tif_NonTIF],$A$4))</f>
        <v>722280</v>
      </c>
      <c r="T210" s="8">
        <f>SUMPRODUCT(SUMIFS(TaxableValuation[Taxable Net],TaxableValuation[Dist],$C210:$E210,TaxableValuation[Tif_NonTIF],$A$4))</f>
        <v>502605948</v>
      </c>
      <c r="U210" s="8">
        <f>SUMPRODUCT(SUMIFS(TaxableValuation[Taxable Gas &amp; Elec Utilities],TaxableValuation[Dist],$C210:$E210,TaxableValuation[Tif_NonTIF],$A$4))</f>
        <v>7572722</v>
      </c>
      <c r="V210" s="8">
        <f t="shared" si="3"/>
        <v>510178670</v>
      </c>
    </row>
    <row r="211" spans="1:22" x14ac:dyDescent="0.25">
      <c r="A211">
        <f>'Assessed Non-TIF_Combined'!A211</f>
        <v>2024</v>
      </c>
      <c r="B211" t="str">
        <f>'Assessed Non-TIF_Combined'!B211</f>
        <v>07</v>
      </c>
      <c r="C211" t="str">
        <f>'Assessed Non-TIF_Combined'!C211</f>
        <v>0873</v>
      </c>
      <c r="D211" t="str">
        <f>'Assessed Non-TIF_Combined'!D211</f>
        <v/>
      </c>
      <c r="E211" t="str">
        <f>'Assessed Non-TIF_Combined'!E211</f>
        <v/>
      </c>
      <c r="F211" t="str">
        <f>'Assessed Non-TIF_Combined'!F211</f>
        <v>0873</v>
      </c>
      <c r="G211" t="str">
        <f>'Assessed Non-TIF_Combined'!G211</f>
        <v>North Iowa</v>
      </c>
      <c r="H211" s="8">
        <f>SUMPRODUCT(SUMIFS(TaxableValuation[Taxable Residential],TaxableValuation[Dist],$C211:$E211,TaxableValuation[Tif_NonTIF],$A$4))</f>
        <v>60178463</v>
      </c>
      <c r="I211" s="8">
        <f>SUMPRODUCT(SUMIFS(TaxableValuation[Taxable Ag Land],TaxableValuation[Dist],$C211:$E211,TaxableValuation[Tif_NonTIF],$A$4))</f>
        <v>237117599</v>
      </c>
      <c r="J211" s="8">
        <f>SUMPRODUCT(SUMIFS(TaxableValuation[Taxable Ag Building],TaxableValuation[Dist],$C211:$E211,TaxableValuation[Tif_NonTIF],$A$4))</f>
        <v>15061533</v>
      </c>
      <c r="K211" s="8">
        <f>SUMPRODUCT(SUMIFS(TaxableValuation[Taxable Commercial],TaxableValuation[Dist],$C211:$E211,TaxableValuation[Tif_NonTIF],$A$4))</f>
        <v>26148146</v>
      </c>
      <c r="L211" s="8">
        <f>SUMPRODUCT(SUMIFS(TaxableValuation[Taxable Industrial],TaxableValuation[Dist],$C211:$E211,TaxableValuation[Tif_NonTIF],$A$4))</f>
        <v>17681061</v>
      </c>
      <c r="M211" s="8">
        <f>SUMPRODUCT(SUMIFS(TaxableValuation[Taxable Reserved],TaxableValuation[Dist],$C211:$E211,TaxableValuation[Tif_NonTIF],$A$4))</f>
        <v>0</v>
      </c>
      <c r="N211" s="8">
        <f>SUMPRODUCT(SUMIFS(TaxableValuation[Taxable Reserved2],TaxableValuation[Dist],$C211:$E211,TaxableValuation[Tif_NonTIF],$A$4))</f>
        <v>0</v>
      </c>
      <c r="O211" s="8">
        <f>SUMPRODUCT(SUMIFS(TaxableValuation[Taxable Railroads],TaxableValuation[Dist],$C211:$E211,TaxableValuation[Tif_NonTIF],$A$4))</f>
        <v>15657166</v>
      </c>
      <c r="P211" s="8">
        <f>SUMPRODUCT(SUMIFS(TaxableValuation[Taxable Utilities],TaxableValuation[Dist],$C211:$E211,TaxableValuation[Tif_NonTIF],$A$4))</f>
        <v>10126696</v>
      </c>
      <c r="Q211" s="8">
        <f>SUMPRODUCT(SUMIFS(TaxableValuation[Taxable Other],TaxableValuation[Dist],$C211:$E211,TaxableValuation[Tif_NonTIF],$A$4))</f>
        <v>0</v>
      </c>
      <c r="R211" s="8">
        <f>SUMPRODUCT(SUMIFS(TaxableValuation[Taxable Gross],TaxableValuation[Dist],$C211:$E211,TaxableValuation[Tif_NonTIF],$A$4))</f>
        <v>381970664</v>
      </c>
      <c r="S211" s="8">
        <f>SUMPRODUCT(SUMIFS(TaxableValuation[Taxable Military Exempt],TaxableValuation[Dist],$C211:$E211,TaxableValuation[Tif_NonTIF],$A$4))</f>
        <v>290764</v>
      </c>
      <c r="T211" s="8">
        <f>SUMPRODUCT(SUMIFS(TaxableValuation[Taxable Net],TaxableValuation[Dist],$C211:$E211,TaxableValuation[Tif_NonTIF],$A$4))</f>
        <v>381679900</v>
      </c>
      <c r="U211" s="8">
        <f>SUMPRODUCT(SUMIFS(TaxableValuation[Taxable Gas &amp; Elec Utilities],TaxableValuation[Dist],$C211:$E211,TaxableValuation[Tif_NonTIF],$A$4))</f>
        <v>6874374</v>
      </c>
      <c r="V211" s="8">
        <f t="shared" si="3"/>
        <v>388554274</v>
      </c>
    </row>
    <row r="212" spans="1:22" x14ac:dyDescent="0.25">
      <c r="A212">
        <f>'Assessed Non-TIF_Combined'!A212</f>
        <v>2024</v>
      </c>
      <c r="B212" t="str">
        <f>'Assessed Non-TIF_Combined'!B212</f>
        <v>05</v>
      </c>
      <c r="C212" t="str">
        <f>'Assessed Non-TIF_Combined'!C212</f>
        <v>4778</v>
      </c>
      <c r="D212" t="str">
        <f>'Assessed Non-TIF_Combined'!D212</f>
        <v/>
      </c>
      <c r="E212" t="str">
        <f>'Assessed Non-TIF_Combined'!E212</f>
        <v/>
      </c>
      <c r="F212" t="str">
        <f>'Assessed Non-TIF_Combined'!F212</f>
        <v>4778</v>
      </c>
      <c r="G212" t="str">
        <f>'Assessed Non-TIF_Combined'!G212</f>
        <v>North Kossuth</v>
      </c>
      <c r="H212" s="8">
        <f>SUMPRODUCT(SUMIFS(TaxableValuation[Taxable Residential],TaxableValuation[Dist],$C212:$E212,TaxableValuation[Tif_NonTIF],$A$4))</f>
        <v>44884948</v>
      </c>
      <c r="I212" s="8">
        <f>SUMPRODUCT(SUMIFS(TaxableValuation[Taxable Ag Land],TaxableValuation[Dist],$C212:$E212,TaxableValuation[Tif_NonTIF],$A$4))</f>
        <v>170259986</v>
      </c>
      <c r="J212" s="8">
        <f>SUMPRODUCT(SUMIFS(TaxableValuation[Taxable Ag Building],TaxableValuation[Dist],$C212:$E212,TaxableValuation[Tif_NonTIF],$A$4))</f>
        <v>12066963</v>
      </c>
      <c r="K212" s="8">
        <f>SUMPRODUCT(SUMIFS(TaxableValuation[Taxable Commercial],TaxableValuation[Dist],$C212:$E212,TaxableValuation[Tif_NonTIF],$A$4))</f>
        <v>17443290</v>
      </c>
      <c r="L212" s="8">
        <f>SUMPRODUCT(SUMIFS(TaxableValuation[Taxable Industrial],TaxableValuation[Dist],$C212:$E212,TaxableValuation[Tif_NonTIF],$A$4))</f>
        <v>24469564</v>
      </c>
      <c r="M212" s="8">
        <f>SUMPRODUCT(SUMIFS(TaxableValuation[Taxable Reserved],TaxableValuation[Dist],$C212:$E212,TaxableValuation[Tif_NonTIF],$A$4))</f>
        <v>0</v>
      </c>
      <c r="N212" s="8">
        <f>SUMPRODUCT(SUMIFS(TaxableValuation[Taxable Reserved2],TaxableValuation[Dist],$C212:$E212,TaxableValuation[Tif_NonTIF],$A$4))</f>
        <v>0</v>
      </c>
      <c r="O212" s="8">
        <f>SUMPRODUCT(SUMIFS(TaxableValuation[Taxable Railroads],TaxableValuation[Dist],$C212:$E212,TaxableValuation[Tif_NonTIF],$A$4))</f>
        <v>16582153</v>
      </c>
      <c r="P212" s="8">
        <f>SUMPRODUCT(SUMIFS(TaxableValuation[Taxable Utilities],TaxableValuation[Dist],$C212:$E212,TaxableValuation[Tif_NonTIF],$A$4))</f>
        <v>6499049</v>
      </c>
      <c r="Q212" s="8">
        <f>SUMPRODUCT(SUMIFS(TaxableValuation[Taxable Other],TaxableValuation[Dist],$C212:$E212,TaxableValuation[Tif_NonTIF],$A$4))</f>
        <v>0</v>
      </c>
      <c r="R212" s="8">
        <f>SUMPRODUCT(SUMIFS(TaxableValuation[Taxable Gross],TaxableValuation[Dist],$C212:$E212,TaxableValuation[Tif_NonTIF],$A$4))</f>
        <v>292205953</v>
      </c>
      <c r="S212" s="8">
        <f>SUMPRODUCT(SUMIFS(TaxableValuation[Taxable Military Exempt],TaxableValuation[Dist],$C212:$E212,TaxableValuation[Tif_NonTIF],$A$4))</f>
        <v>198164</v>
      </c>
      <c r="T212" s="8">
        <f>SUMPRODUCT(SUMIFS(TaxableValuation[Taxable Net],TaxableValuation[Dist],$C212:$E212,TaxableValuation[Tif_NonTIF],$A$4))</f>
        <v>292007789</v>
      </c>
      <c r="U212" s="8">
        <f>SUMPRODUCT(SUMIFS(TaxableValuation[Taxable Gas &amp; Elec Utilities],TaxableValuation[Dist],$C212:$E212,TaxableValuation[Tif_NonTIF],$A$4))</f>
        <v>15108560</v>
      </c>
      <c r="V212" s="8">
        <f t="shared" si="3"/>
        <v>307116349</v>
      </c>
    </row>
    <row r="213" spans="1:22" x14ac:dyDescent="0.25">
      <c r="A213">
        <f>'Assessed Non-TIF_Combined'!A213</f>
        <v>2024</v>
      </c>
      <c r="B213" t="str">
        <f>'Assessed Non-TIF_Combined'!B213</f>
        <v>10</v>
      </c>
      <c r="C213" t="str">
        <f>'Assessed Non-TIF_Combined'!C213</f>
        <v>4777</v>
      </c>
      <c r="D213" t="str">
        <f>'Assessed Non-TIF_Combined'!D213</f>
        <v/>
      </c>
      <c r="E213" t="str">
        <f>'Assessed Non-TIF_Combined'!E213</f>
        <v/>
      </c>
      <c r="F213" t="str">
        <f>'Assessed Non-TIF_Combined'!F213</f>
        <v>4777</v>
      </c>
      <c r="G213" t="str">
        <f>'Assessed Non-TIF_Combined'!G213</f>
        <v>North Linn</v>
      </c>
      <c r="H213" s="8">
        <f>SUMPRODUCT(SUMIFS(TaxableValuation[Taxable Residential],TaxableValuation[Dist],$C213:$E213,TaxableValuation[Tif_NonTIF],$A$4))</f>
        <v>130733151</v>
      </c>
      <c r="I213" s="8">
        <f>SUMPRODUCT(SUMIFS(TaxableValuation[Taxable Ag Land],TaxableValuation[Dist],$C213:$E213,TaxableValuation[Tif_NonTIF],$A$4))</f>
        <v>119966667</v>
      </c>
      <c r="J213" s="8">
        <f>SUMPRODUCT(SUMIFS(TaxableValuation[Taxable Ag Building],TaxableValuation[Dist],$C213:$E213,TaxableValuation[Tif_NonTIF],$A$4))</f>
        <v>5854673</v>
      </c>
      <c r="K213" s="8">
        <f>SUMPRODUCT(SUMIFS(TaxableValuation[Taxable Commercial],TaxableValuation[Dist],$C213:$E213,TaxableValuation[Tif_NonTIF],$A$4))</f>
        <v>6258937</v>
      </c>
      <c r="L213" s="8">
        <f>SUMPRODUCT(SUMIFS(TaxableValuation[Taxable Industrial],TaxableValuation[Dist],$C213:$E213,TaxableValuation[Tif_NonTIF],$A$4))</f>
        <v>281352</v>
      </c>
      <c r="M213" s="8">
        <f>SUMPRODUCT(SUMIFS(TaxableValuation[Taxable Reserved],TaxableValuation[Dist],$C213:$E213,TaxableValuation[Tif_NonTIF],$A$4))</f>
        <v>0</v>
      </c>
      <c r="N213" s="8">
        <f>SUMPRODUCT(SUMIFS(TaxableValuation[Taxable Reserved2],TaxableValuation[Dist],$C213:$E213,TaxableValuation[Tif_NonTIF],$A$4))</f>
        <v>0</v>
      </c>
      <c r="O213" s="8">
        <f>SUMPRODUCT(SUMIFS(TaxableValuation[Taxable Railroads],TaxableValuation[Dist],$C213:$E213,TaxableValuation[Tif_NonTIF],$A$4))</f>
        <v>1591619</v>
      </c>
      <c r="P213" s="8">
        <f>SUMPRODUCT(SUMIFS(TaxableValuation[Taxable Utilities],TaxableValuation[Dist],$C213:$E213,TaxableValuation[Tif_NonTIF],$A$4))</f>
        <v>245854</v>
      </c>
      <c r="Q213" s="8">
        <f>SUMPRODUCT(SUMIFS(TaxableValuation[Taxable Other],TaxableValuation[Dist],$C213:$E213,TaxableValuation[Tif_NonTIF],$A$4))</f>
        <v>0</v>
      </c>
      <c r="R213" s="8">
        <f>SUMPRODUCT(SUMIFS(TaxableValuation[Taxable Gross],TaxableValuation[Dist],$C213:$E213,TaxableValuation[Tif_NonTIF],$A$4))</f>
        <v>264932253</v>
      </c>
      <c r="S213" s="8">
        <f>SUMPRODUCT(SUMIFS(TaxableValuation[Taxable Military Exempt],TaxableValuation[Dist],$C213:$E213,TaxableValuation[Tif_NonTIF],$A$4))</f>
        <v>314354</v>
      </c>
      <c r="T213" s="8">
        <f>SUMPRODUCT(SUMIFS(TaxableValuation[Taxable Net],TaxableValuation[Dist],$C213:$E213,TaxableValuation[Tif_NonTIF],$A$4))</f>
        <v>264617899</v>
      </c>
      <c r="U213" s="8">
        <f>SUMPRODUCT(SUMIFS(TaxableValuation[Taxable Gas &amp; Elec Utilities],TaxableValuation[Dist],$C213:$E213,TaxableValuation[Tif_NonTIF],$A$4))</f>
        <v>7937736</v>
      </c>
      <c r="V213" s="8">
        <f t="shared" si="3"/>
        <v>272555635</v>
      </c>
    </row>
    <row r="214" spans="1:22" x14ac:dyDescent="0.25">
      <c r="A214">
        <f>'Assessed Non-TIF_Combined'!A214</f>
        <v>2024</v>
      </c>
      <c r="B214" t="str">
        <f>'Assessed Non-TIF_Combined'!B214</f>
        <v>15</v>
      </c>
      <c r="C214" t="str">
        <f>'Assessed Non-TIF_Combined'!C214</f>
        <v>4776</v>
      </c>
      <c r="D214" t="str">
        <f>'Assessed Non-TIF_Combined'!D214</f>
        <v/>
      </c>
      <c r="E214" t="str">
        <f>'Assessed Non-TIF_Combined'!E214</f>
        <v/>
      </c>
      <c r="F214" t="str">
        <f>'Assessed Non-TIF_Combined'!F214</f>
        <v>4776</v>
      </c>
      <c r="G214" t="str">
        <f>'Assessed Non-TIF_Combined'!G214</f>
        <v>North Mahaska</v>
      </c>
      <c r="H214" s="8">
        <f>SUMPRODUCT(SUMIFS(TaxableValuation[Taxable Residential],TaxableValuation[Dist],$C214:$E214,TaxableValuation[Tif_NonTIF],$A$4))</f>
        <v>75277150</v>
      </c>
      <c r="I214" s="8">
        <f>SUMPRODUCT(SUMIFS(TaxableValuation[Taxable Ag Land],TaxableValuation[Dist],$C214:$E214,TaxableValuation[Tif_NonTIF],$A$4))</f>
        <v>121055236</v>
      </c>
      <c r="J214" s="8">
        <f>SUMPRODUCT(SUMIFS(TaxableValuation[Taxable Ag Building],TaxableValuation[Dist],$C214:$E214,TaxableValuation[Tif_NonTIF],$A$4))</f>
        <v>6828738</v>
      </c>
      <c r="K214" s="8">
        <f>SUMPRODUCT(SUMIFS(TaxableValuation[Taxable Commercial],TaxableValuation[Dist],$C214:$E214,TaxableValuation[Tif_NonTIF],$A$4))</f>
        <v>4882264</v>
      </c>
      <c r="L214" s="8">
        <f>SUMPRODUCT(SUMIFS(TaxableValuation[Taxable Industrial],TaxableValuation[Dist],$C214:$E214,TaxableValuation[Tif_NonTIF],$A$4))</f>
        <v>8110855</v>
      </c>
      <c r="M214" s="8">
        <f>SUMPRODUCT(SUMIFS(TaxableValuation[Taxable Reserved],TaxableValuation[Dist],$C214:$E214,TaxableValuation[Tif_NonTIF],$A$4))</f>
        <v>0</v>
      </c>
      <c r="N214" s="8">
        <f>SUMPRODUCT(SUMIFS(TaxableValuation[Taxable Reserved2],TaxableValuation[Dist],$C214:$E214,TaxableValuation[Tif_NonTIF],$A$4))</f>
        <v>0</v>
      </c>
      <c r="O214" s="8">
        <f>SUMPRODUCT(SUMIFS(TaxableValuation[Taxable Railroads],TaxableValuation[Dist],$C214:$E214,TaxableValuation[Tif_NonTIF],$A$4))</f>
        <v>15443602</v>
      </c>
      <c r="P214" s="8">
        <f>SUMPRODUCT(SUMIFS(TaxableValuation[Taxable Utilities],TaxableValuation[Dist],$C214:$E214,TaxableValuation[Tif_NonTIF],$A$4))</f>
        <v>43828875</v>
      </c>
      <c r="Q214" s="8">
        <f>SUMPRODUCT(SUMIFS(TaxableValuation[Taxable Other],TaxableValuation[Dist],$C214:$E214,TaxableValuation[Tif_NonTIF],$A$4))</f>
        <v>0</v>
      </c>
      <c r="R214" s="8">
        <f>SUMPRODUCT(SUMIFS(TaxableValuation[Taxable Gross],TaxableValuation[Dist],$C214:$E214,TaxableValuation[Tif_NonTIF],$A$4))</f>
        <v>275426720</v>
      </c>
      <c r="S214" s="8">
        <f>SUMPRODUCT(SUMIFS(TaxableValuation[Taxable Military Exempt],TaxableValuation[Dist],$C214:$E214,TaxableValuation[Tif_NonTIF],$A$4))</f>
        <v>173012</v>
      </c>
      <c r="T214" s="8">
        <f>SUMPRODUCT(SUMIFS(TaxableValuation[Taxable Net],TaxableValuation[Dist],$C214:$E214,TaxableValuation[Tif_NonTIF],$A$4))</f>
        <v>275253708</v>
      </c>
      <c r="U214" s="8">
        <f>SUMPRODUCT(SUMIFS(TaxableValuation[Taxable Gas &amp; Elec Utilities],TaxableValuation[Dist],$C214:$E214,TaxableValuation[Tif_NonTIF],$A$4))</f>
        <v>17674654</v>
      </c>
      <c r="V214" s="8">
        <f t="shared" si="3"/>
        <v>292928362</v>
      </c>
    </row>
    <row r="215" spans="1:22" x14ac:dyDescent="0.25">
      <c r="A215">
        <f>'Assessed Non-TIF_Combined'!A215</f>
        <v>2024</v>
      </c>
      <c r="B215" t="str">
        <f>'Assessed Non-TIF_Combined'!B215</f>
        <v>11</v>
      </c>
      <c r="C215" t="str">
        <f>'Assessed Non-TIF_Combined'!C215</f>
        <v>4779</v>
      </c>
      <c r="D215" t="str">
        <f>'Assessed Non-TIF_Combined'!D215</f>
        <v/>
      </c>
      <c r="E215" t="str">
        <f>'Assessed Non-TIF_Combined'!E215</f>
        <v/>
      </c>
      <c r="F215" t="str">
        <f>'Assessed Non-TIF_Combined'!F215</f>
        <v>4779</v>
      </c>
      <c r="G215" t="str">
        <f>'Assessed Non-TIF_Combined'!G215</f>
        <v>North Polk</v>
      </c>
      <c r="H215" s="8">
        <f>SUMPRODUCT(SUMIFS(TaxableValuation[Taxable Residential],TaxableValuation[Dist],$C215:$E215,TaxableValuation[Tif_NonTIF],$A$4))</f>
        <v>489385829</v>
      </c>
      <c r="I215" s="8">
        <f>SUMPRODUCT(SUMIFS(TaxableValuation[Taxable Ag Land],TaxableValuation[Dist],$C215:$E215,TaxableValuation[Tif_NonTIF],$A$4))</f>
        <v>54411689</v>
      </c>
      <c r="J215" s="8">
        <f>SUMPRODUCT(SUMIFS(TaxableValuation[Taxable Ag Building],TaxableValuation[Dist],$C215:$E215,TaxableValuation[Tif_NonTIF],$A$4))</f>
        <v>3394813</v>
      </c>
      <c r="K215" s="8">
        <f>SUMPRODUCT(SUMIFS(TaxableValuation[Taxable Commercial],TaxableValuation[Dist],$C215:$E215,TaxableValuation[Tif_NonTIF],$A$4))</f>
        <v>41114054</v>
      </c>
      <c r="L215" s="8">
        <f>SUMPRODUCT(SUMIFS(TaxableValuation[Taxable Industrial],TaxableValuation[Dist],$C215:$E215,TaxableValuation[Tif_NonTIF],$A$4))</f>
        <v>992702</v>
      </c>
      <c r="M215" s="8">
        <f>SUMPRODUCT(SUMIFS(TaxableValuation[Taxable Reserved],TaxableValuation[Dist],$C215:$E215,TaxableValuation[Tif_NonTIF],$A$4))</f>
        <v>0</v>
      </c>
      <c r="N215" s="8">
        <f>SUMPRODUCT(SUMIFS(TaxableValuation[Taxable Reserved2],TaxableValuation[Dist],$C215:$E215,TaxableValuation[Tif_NonTIF],$A$4))</f>
        <v>0</v>
      </c>
      <c r="O215" s="8">
        <f>SUMPRODUCT(SUMIFS(TaxableValuation[Taxable Railroads],TaxableValuation[Dist],$C215:$E215,TaxableValuation[Tif_NonTIF],$A$4))</f>
        <v>9429913</v>
      </c>
      <c r="P215" s="8">
        <f>SUMPRODUCT(SUMIFS(TaxableValuation[Taxable Utilities],TaxableValuation[Dist],$C215:$E215,TaxableValuation[Tif_NonTIF],$A$4))</f>
        <v>2668671</v>
      </c>
      <c r="Q215" s="8">
        <f>SUMPRODUCT(SUMIFS(TaxableValuation[Taxable Other],TaxableValuation[Dist],$C215:$E215,TaxableValuation[Tif_NonTIF],$A$4))</f>
        <v>0</v>
      </c>
      <c r="R215" s="8">
        <f>SUMPRODUCT(SUMIFS(TaxableValuation[Taxable Gross],TaxableValuation[Dist],$C215:$E215,TaxableValuation[Tif_NonTIF],$A$4))</f>
        <v>601397671</v>
      </c>
      <c r="S215" s="8">
        <f>SUMPRODUCT(SUMIFS(TaxableValuation[Taxable Military Exempt],TaxableValuation[Dist],$C215:$E215,TaxableValuation[Tif_NonTIF],$A$4))</f>
        <v>490780</v>
      </c>
      <c r="T215" s="8">
        <f>SUMPRODUCT(SUMIFS(TaxableValuation[Taxable Net],TaxableValuation[Dist],$C215:$E215,TaxableValuation[Tif_NonTIF],$A$4))</f>
        <v>600906891</v>
      </c>
      <c r="U215" s="8">
        <f>SUMPRODUCT(SUMIFS(TaxableValuation[Taxable Gas &amp; Elec Utilities],TaxableValuation[Dist],$C215:$E215,TaxableValuation[Tif_NonTIF],$A$4))</f>
        <v>10496802</v>
      </c>
      <c r="V215" s="8">
        <f t="shared" si="3"/>
        <v>611403693</v>
      </c>
    </row>
    <row r="216" spans="1:22" x14ac:dyDescent="0.25">
      <c r="A216">
        <f>'Assessed Non-TIF_Combined'!A216</f>
        <v>2024</v>
      </c>
      <c r="B216" t="str">
        <f>'Assessed Non-TIF_Combined'!B216</f>
        <v>09</v>
      </c>
      <c r="C216" t="str">
        <f>'Assessed Non-TIF_Combined'!C216</f>
        <v>4784</v>
      </c>
      <c r="D216" t="str">
        <f>'Assessed Non-TIF_Combined'!D216</f>
        <v/>
      </c>
      <c r="E216" t="str">
        <f>'Assessed Non-TIF_Combined'!E216</f>
        <v/>
      </c>
      <c r="F216" t="str">
        <f>'Assessed Non-TIF_Combined'!F216</f>
        <v>4784</v>
      </c>
      <c r="G216" t="str">
        <f>'Assessed Non-TIF_Combined'!G216</f>
        <v>North Scott</v>
      </c>
      <c r="H216" s="8">
        <f>SUMPRODUCT(SUMIFS(TaxableValuation[Taxable Residential],TaxableValuation[Dist],$C216:$E216,TaxableValuation[Tif_NonTIF],$A$4))</f>
        <v>769755794</v>
      </c>
      <c r="I216" s="8">
        <f>SUMPRODUCT(SUMIFS(TaxableValuation[Taxable Ag Land],TaxableValuation[Dist],$C216:$E216,TaxableValuation[Tif_NonTIF],$A$4))</f>
        <v>148508412</v>
      </c>
      <c r="J216" s="8">
        <f>SUMPRODUCT(SUMIFS(TaxableValuation[Taxable Ag Building],TaxableValuation[Dist],$C216:$E216,TaxableValuation[Tif_NonTIF],$A$4))</f>
        <v>13409293</v>
      </c>
      <c r="K216" s="8">
        <f>SUMPRODUCT(SUMIFS(TaxableValuation[Taxable Commercial],TaxableValuation[Dist],$C216:$E216,TaxableValuation[Tif_NonTIF],$A$4))</f>
        <v>221242692</v>
      </c>
      <c r="L216" s="8">
        <f>SUMPRODUCT(SUMIFS(TaxableValuation[Taxable Industrial],TaxableValuation[Dist],$C216:$E216,TaxableValuation[Tif_NonTIF],$A$4))</f>
        <v>95007782</v>
      </c>
      <c r="M216" s="8">
        <f>SUMPRODUCT(SUMIFS(TaxableValuation[Taxable Reserved],TaxableValuation[Dist],$C216:$E216,TaxableValuation[Tif_NonTIF],$A$4))</f>
        <v>0</v>
      </c>
      <c r="N216" s="8">
        <f>SUMPRODUCT(SUMIFS(TaxableValuation[Taxable Reserved2],TaxableValuation[Dist],$C216:$E216,TaxableValuation[Tif_NonTIF],$A$4))</f>
        <v>0</v>
      </c>
      <c r="O216" s="8">
        <f>SUMPRODUCT(SUMIFS(TaxableValuation[Taxable Railroads],TaxableValuation[Dist],$C216:$E216,TaxableValuation[Tif_NonTIF],$A$4))</f>
        <v>2335148</v>
      </c>
      <c r="P216" s="8">
        <f>SUMPRODUCT(SUMIFS(TaxableValuation[Taxable Utilities],TaxableValuation[Dist],$C216:$E216,TaxableValuation[Tif_NonTIF],$A$4))</f>
        <v>27660037</v>
      </c>
      <c r="Q216" s="8">
        <f>SUMPRODUCT(SUMIFS(TaxableValuation[Taxable Other],TaxableValuation[Dist],$C216:$E216,TaxableValuation[Tif_NonTIF],$A$4))</f>
        <v>0</v>
      </c>
      <c r="R216" s="8">
        <f>SUMPRODUCT(SUMIFS(TaxableValuation[Taxable Gross],TaxableValuation[Dist],$C216:$E216,TaxableValuation[Tif_NonTIF],$A$4))</f>
        <v>1277919158</v>
      </c>
      <c r="S216" s="8">
        <f>SUMPRODUCT(SUMIFS(TaxableValuation[Taxable Military Exempt],TaxableValuation[Dist],$C216:$E216,TaxableValuation[Tif_NonTIF],$A$4))</f>
        <v>1396408</v>
      </c>
      <c r="T216" s="8">
        <f>SUMPRODUCT(SUMIFS(TaxableValuation[Taxable Net],TaxableValuation[Dist],$C216:$E216,TaxableValuation[Tif_NonTIF],$A$4))</f>
        <v>1276522750</v>
      </c>
      <c r="U216" s="8">
        <f>SUMPRODUCT(SUMIFS(TaxableValuation[Taxable Gas &amp; Elec Utilities],TaxableValuation[Dist],$C216:$E216,TaxableValuation[Tif_NonTIF],$A$4))</f>
        <v>44073900</v>
      </c>
      <c r="V216" s="8">
        <f t="shared" si="3"/>
        <v>1320596650</v>
      </c>
    </row>
    <row r="217" spans="1:22" x14ac:dyDescent="0.25">
      <c r="A217">
        <f>'Assessed Non-TIF_Combined'!A217</f>
        <v>2024</v>
      </c>
      <c r="B217" t="str">
        <f>'Assessed Non-TIF_Combined'!B217</f>
        <v>07</v>
      </c>
      <c r="C217" t="str">
        <f>'Assessed Non-TIF_Combined'!C217</f>
        <v>4785</v>
      </c>
      <c r="D217" t="str">
        <f>'Assessed Non-TIF_Combined'!D217</f>
        <v/>
      </c>
      <c r="E217" t="str">
        <f>'Assessed Non-TIF_Combined'!E217</f>
        <v/>
      </c>
      <c r="F217" t="str">
        <f>'Assessed Non-TIF_Combined'!F217</f>
        <v>4785</v>
      </c>
      <c r="G217" t="str">
        <f>'Assessed Non-TIF_Combined'!G217</f>
        <v>North Tama</v>
      </c>
      <c r="H217" s="8">
        <f>SUMPRODUCT(SUMIFS(TaxableValuation[Taxable Residential],TaxableValuation[Dist],$C217:$E217,TaxableValuation[Tif_NonTIF],$A$4))</f>
        <v>94419266</v>
      </c>
      <c r="I217" s="8">
        <f>SUMPRODUCT(SUMIFS(TaxableValuation[Taxable Ag Land],TaxableValuation[Dist],$C217:$E217,TaxableValuation[Tif_NonTIF],$A$4))</f>
        <v>152150807</v>
      </c>
      <c r="J217" s="8">
        <f>SUMPRODUCT(SUMIFS(TaxableValuation[Taxable Ag Building],TaxableValuation[Dist],$C217:$E217,TaxableValuation[Tif_NonTIF],$A$4))</f>
        <v>2878712</v>
      </c>
      <c r="K217" s="8">
        <f>SUMPRODUCT(SUMIFS(TaxableValuation[Taxable Commercial],TaxableValuation[Dist],$C217:$E217,TaxableValuation[Tif_NonTIF],$A$4))</f>
        <v>19944699</v>
      </c>
      <c r="L217" s="8">
        <f>SUMPRODUCT(SUMIFS(TaxableValuation[Taxable Industrial],TaxableValuation[Dist],$C217:$E217,TaxableValuation[Tif_NonTIF],$A$4))</f>
        <v>1917590</v>
      </c>
      <c r="M217" s="8">
        <f>SUMPRODUCT(SUMIFS(TaxableValuation[Taxable Reserved],TaxableValuation[Dist],$C217:$E217,TaxableValuation[Tif_NonTIF],$A$4))</f>
        <v>0</v>
      </c>
      <c r="N217" s="8">
        <f>SUMPRODUCT(SUMIFS(TaxableValuation[Taxable Reserved2],TaxableValuation[Dist],$C217:$E217,TaxableValuation[Tif_NonTIF],$A$4))</f>
        <v>0</v>
      </c>
      <c r="O217" s="8">
        <f>SUMPRODUCT(SUMIFS(TaxableValuation[Taxable Railroads],TaxableValuation[Dist],$C217:$E217,TaxableValuation[Tif_NonTIF],$A$4))</f>
        <v>0</v>
      </c>
      <c r="P217" s="8">
        <f>SUMPRODUCT(SUMIFS(TaxableValuation[Taxable Utilities],TaxableValuation[Dist],$C217:$E217,TaxableValuation[Tif_NonTIF],$A$4))</f>
        <v>793252</v>
      </c>
      <c r="Q217" s="8">
        <f>SUMPRODUCT(SUMIFS(TaxableValuation[Taxable Other],TaxableValuation[Dist],$C217:$E217,TaxableValuation[Tif_NonTIF],$A$4))</f>
        <v>0</v>
      </c>
      <c r="R217" s="8">
        <f>SUMPRODUCT(SUMIFS(TaxableValuation[Taxable Gross],TaxableValuation[Dist],$C217:$E217,TaxableValuation[Tif_NonTIF],$A$4))</f>
        <v>272104326</v>
      </c>
      <c r="S217" s="8">
        <f>SUMPRODUCT(SUMIFS(TaxableValuation[Taxable Military Exempt],TaxableValuation[Dist],$C217:$E217,TaxableValuation[Tif_NonTIF],$A$4))</f>
        <v>283356</v>
      </c>
      <c r="T217" s="8">
        <f>SUMPRODUCT(SUMIFS(TaxableValuation[Taxable Net],TaxableValuation[Dist],$C217:$E217,TaxableValuation[Tif_NonTIF],$A$4))</f>
        <v>271820970</v>
      </c>
      <c r="U217" s="8">
        <f>SUMPRODUCT(SUMIFS(TaxableValuation[Taxable Gas &amp; Elec Utilities],TaxableValuation[Dist],$C217:$E217,TaxableValuation[Tif_NonTIF],$A$4))</f>
        <v>3474701</v>
      </c>
      <c r="V217" s="8">
        <f t="shared" si="3"/>
        <v>275295671</v>
      </c>
    </row>
    <row r="218" spans="1:22" x14ac:dyDescent="0.25">
      <c r="A218">
        <f>'Assessed Non-TIF_Combined'!A218</f>
        <v>2024</v>
      </c>
      <c r="B218" t="str">
        <f>'Assessed Non-TIF_Combined'!B218</f>
        <v>05</v>
      </c>
      <c r="C218" t="str">
        <f>'Assessed Non-TIF_Combined'!C218</f>
        <v>0333</v>
      </c>
      <c r="D218" t="str">
        <f>'Assessed Non-TIF_Combined'!D218</f>
        <v/>
      </c>
      <c r="E218" t="str">
        <f>'Assessed Non-TIF_Combined'!E218</f>
        <v/>
      </c>
      <c r="F218" t="str">
        <f>'Assessed Non-TIF_Combined'!F218</f>
        <v>0333</v>
      </c>
      <c r="G218" t="str">
        <f>'Assessed Non-TIF_Combined'!G218</f>
        <v>North Union</v>
      </c>
      <c r="H218" s="8">
        <f>SUMPRODUCT(SUMIFS(TaxableValuation[Taxable Residential],TaxableValuation[Dist],$C218:$E218,TaxableValuation[Tif_NonTIF],$A$4))</f>
        <v>68357611</v>
      </c>
      <c r="I218" s="8">
        <f>SUMPRODUCT(SUMIFS(TaxableValuation[Taxable Ag Land],TaxableValuation[Dist],$C218:$E218,TaxableValuation[Tif_NonTIF],$A$4))</f>
        <v>259493892</v>
      </c>
      <c r="J218" s="8">
        <f>SUMPRODUCT(SUMIFS(TaxableValuation[Taxable Ag Building],TaxableValuation[Dist],$C218:$E218,TaxableValuation[Tif_NonTIF],$A$4))</f>
        <v>18930174</v>
      </c>
      <c r="K218" s="8">
        <f>SUMPRODUCT(SUMIFS(TaxableValuation[Taxable Commercial],TaxableValuation[Dist],$C218:$E218,TaxableValuation[Tif_NonTIF],$A$4))</f>
        <v>9910348</v>
      </c>
      <c r="L218" s="8">
        <f>SUMPRODUCT(SUMIFS(TaxableValuation[Taxable Industrial],TaxableValuation[Dist],$C218:$E218,TaxableValuation[Tif_NonTIF],$A$4))</f>
        <v>8859468</v>
      </c>
      <c r="M218" s="8">
        <f>SUMPRODUCT(SUMIFS(TaxableValuation[Taxable Reserved],TaxableValuation[Dist],$C218:$E218,TaxableValuation[Tif_NonTIF],$A$4))</f>
        <v>0</v>
      </c>
      <c r="N218" s="8">
        <f>SUMPRODUCT(SUMIFS(TaxableValuation[Taxable Reserved2],TaxableValuation[Dist],$C218:$E218,TaxableValuation[Tif_NonTIF],$A$4))</f>
        <v>0</v>
      </c>
      <c r="O218" s="8">
        <f>SUMPRODUCT(SUMIFS(TaxableValuation[Taxable Railroads],TaxableValuation[Dist],$C218:$E218,TaxableValuation[Tif_NonTIF],$A$4))</f>
        <v>14119890</v>
      </c>
      <c r="P218" s="8">
        <f>SUMPRODUCT(SUMIFS(TaxableValuation[Taxable Utilities],TaxableValuation[Dist],$C218:$E218,TaxableValuation[Tif_NonTIF],$A$4))</f>
        <v>104183</v>
      </c>
      <c r="Q218" s="8">
        <f>SUMPRODUCT(SUMIFS(TaxableValuation[Taxable Other],TaxableValuation[Dist],$C218:$E218,TaxableValuation[Tif_NonTIF],$A$4))</f>
        <v>0</v>
      </c>
      <c r="R218" s="8">
        <f>SUMPRODUCT(SUMIFS(TaxableValuation[Taxable Gross],TaxableValuation[Dist],$C218:$E218,TaxableValuation[Tif_NonTIF],$A$4))</f>
        <v>379775566</v>
      </c>
      <c r="S218" s="8">
        <f>SUMPRODUCT(SUMIFS(TaxableValuation[Taxable Military Exempt],TaxableValuation[Dist],$C218:$E218,TaxableValuation[Tif_NonTIF],$A$4))</f>
        <v>277163</v>
      </c>
      <c r="T218" s="8">
        <f>SUMPRODUCT(SUMIFS(TaxableValuation[Taxable Net],TaxableValuation[Dist],$C218:$E218,TaxableValuation[Tif_NonTIF],$A$4))</f>
        <v>379498403</v>
      </c>
      <c r="U218" s="8">
        <f>SUMPRODUCT(SUMIFS(TaxableValuation[Taxable Gas &amp; Elec Utilities],TaxableValuation[Dist],$C218:$E218,TaxableValuation[Tif_NonTIF],$A$4))</f>
        <v>16804983</v>
      </c>
      <c r="V218" s="8">
        <f t="shared" si="3"/>
        <v>396303386</v>
      </c>
    </row>
    <row r="219" spans="1:22" x14ac:dyDescent="0.25">
      <c r="A219">
        <f>'Assessed Non-TIF_Combined'!A219</f>
        <v>2024</v>
      </c>
      <c r="B219" t="str">
        <f>'Assessed Non-TIF_Combined'!B219</f>
        <v>09</v>
      </c>
      <c r="C219" t="str">
        <f>'Assessed Non-TIF_Combined'!C219</f>
        <v>4773</v>
      </c>
      <c r="D219" t="str">
        <f>'Assessed Non-TIF_Combined'!D219</f>
        <v/>
      </c>
      <c r="E219" t="str">
        <f>'Assessed Non-TIF_Combined'!E219</f>
        <v/>
      </c>
      <c r="F219" t="str">
        <f>'Assessed Non-TIF_Combined'!F219</f>
        <v>4773</v>
      </c>
      <c r="G219" t="str">
        <f>'Assessed Non-TIF_Combined'!G219</f>
        <v>Northeast</v>
      </c>
      <c r="H219" s="8">
        <f>SUMPRODUCT(SUMIFS(TaxableValuation[Taxable Residential],TaxableValuation[Dist],$C219:$E219,TaxableValuation[Tif_NonTIF],$A$4))</f>
        <v>124362764</v>
      </c>
      <c r="I219" s="8">
        <f>SUMPRODUCT(SUMIFS(TaxableValuation[Taxable Ag Land],TaxableValuation[Dist],$C219:$E219,TaxableValuation[Tif_NonTIF],$A$4))</f>
        <v>128326429</v>
      </c>
      <c r="J219" s="8">
        <f>SUMPRODUCT(SUMIFS(TaxableValuation[Taxable Ag Building],TaxableValuation[Dist],$C219:$E219,TaxableValuation[Tif_NonTIF],$A$4))</f>
        <v>9582106</v>
      </c>
      <c r="K219" s="8">
        <f>SUMPRODUCT(SUMIFS(TaxableValuation[Taxable Commercial],TaxableValuation[Dist],$C219:$E219,TaxableValuation[Tif_NonTIF],$A$4))</f>
        <v>3929288</v>
      </c>
      <c r="L219" s="8">
        <f>SUMPRODUCT(SUMIFS(TaxableValuation[Taxable Industrial],TaxableValuation[Dist],$C219:$E219,TaxableValuation[Tif_NonTIF],$A$4))</f>
        <v>70067</v>
      </c>
      <c r="M219" s="8">
        <f>SUMPRODUCT(SUMIFS(TaxableValuation[Taxable Reserved],TaxableValuation[Dist],$C219:$E219,TaxableValuation[Tif_NonTIF],$A$4))</f>
        <v>0</v>
      </c>
      <c r="N219" s="8">
        <f>SUMPRODUCT(SUMIFS(TaxableValuation[Taxable Reserved2],TaxableValuation[Dist],$C219:$E219,TaxableValuation[Tif_NonTIF],$A$4))</f>
        <v>0</v>
      </c>
      <c r="O219" s="8">
        <f>SUMPRODUCT(SUMIFS(TaxableValuation[Taxable Railroads],TaxableValuation[Dist],$C219:$E219,TaxableValuation[Tif_NonTIF],$A$4))</f>
        <v>476794</v>
      </c>
      <c r="P219" s="8">
        <f>SUMPRODUCT(SUMIFS(TaxableValuation[Taxable Utilities],TaxableValuation[Dist],$C219:$E219,TaxableValuation[Tif_NonTIF],$A$4))</f>
        <v>0</v>
      </c>
      <c r="Q219" s="8">
        <f>SUMPRODUCT(SUMIFS(TaxableValuation[Taxable Other],TaxableValuation[Dist],$C219:$E219,TaxableValuation[Tif_NonTIF],$A$4))</f>
        <v>0</v>
      </c>
      <c r="R219" s="8">
        <f>SUMPRODUCT(SUMIFS(TaxableValuation[Taxable Gross],TaxableValuation[Dist],$C219:$E219,TaxableValuation[Tif_NonTIF],$A$4))</f>
        <v>266747448</v>
      </c>
      <c r="S219" s="8">
        <f>SUMPRODUCT(SUMIFS(TaxableValuation[Taxable Military Exempt],TaxableValuation[Dist],$C219:$E219,TaxableValuation[Tif_NonTIF],$A$4))</f>
        <v>242612</v>
      </c>
      <c r="T219" s="8">
        <f>SUMPRODUCT(SUMIFS(TaxableValuation[Taxable Net],TaxableValuation[Dist],$C219:$E219,TaxableValuation[Tif_NonTIF],$A$4))</f>
        <v>266504836</v>
      </c>
      <c r="U219" s="8">
        <f>SUMPRODUCT(SUMIFS(TaxableValuation[Taxable Gas &amp; Elec Utilities],TaxableValuation[Dist],$C219:$E219,TaxableValuation[Tif_NonTIF],$A$4))</f>
        <v>2735373</v>
      </c>
      <c r="V219" s="8">
        <f t="shared" si="3"/>
        <v>269240209</v>
      </c>
    </row>
    <row r="220" spans="1:22" x14ac:dyDescent="0.25">
      <c r="A220">
        <f>'Assessed Non-TIF_Combined'!A220</f>
        <v>2024</v>
      </c>
      <c r="B220" t="str">
        <f>'Assessed Non-TIF_Combined'!B220</f>
        <v>07</v>
      </c>
      <c r="C220" t="str">
        <f>'Assessed Non-TIF_Combined'!C220</f>
        <v>4788</v>
      </c>
      <c r="D220" t="str">
        <f>'Assessed Non-TIF_Combined'!D220</f>
        <v/>
      </c>
      <c r="E220" t="str">
        <f>'Assessed Non-TIF_Combined'!E220</f>
        <v/>
      </c>
      <c r="F220" t="str">
        <f>'Assessed Non-TIF_Combined'!F220</f>
        <v>4788</v>
      </c>
      <c r="G220" t="str">
        <f>'Assessed Non-TIF_Combined'!G220</f>
        <v>Northwood-Kensett</v>
      </c>
      <c r="H220" s="8">
        <f>SUMPRODUCT(SUMIFS(TaxableValuation[Taxable Residential],TaxableValuation[Dist],$C220:$E220,TaxableValuation[Tif_NonTIF],$A$4))</f>
        <v>83809364</v>
      </c>
      <c r="I220" s="8">
        <f>SUMPRODUCT(SUMIFS(TaxableValuation[Taxable Ag Land],TaxableValuation[Dist],$C220:$E220,TaxableValuation[Tif_NonTIF],$A$4))</f>
        <v>104089136</v>
      </c>
      <c r="J220" s="8">
        <f>SUMPRODUCT(SUMIFS(TaxableValuation[Taxable Ag Building],TaxableValuation[Dist],$C220:$E220,TaxableValuation[Tif_NonTIF],$A$4))</f>
        <v>4478653</v>
      </c>
      <c r="K220" s="8">
        <f>SUMPRODUCT(SUMIFS(TaxableValuation[Taxable Commercial],TaxableValuation[Dist],$C220:$E220,TaxableValuation[Tif_NonTIF],$A$4))</f>
        <v>56105052</v>
      </c>
      <c r="L220" s="8">
        <f>SUMPRODUCT(SUMIFS(TaxableValuation[Taxable Industrial],TaxableValuation[Dist],$C220:$E220,TaxableValuation[Tif_NonTIF],$A$4))</f>
        <v>5955096</v>
      </c>
      <c r="M220" s="8">
        <f>SUMPRODUCT(SUMIFS(TaxableValuation[Taxable Reserved],TaxableValuation[Dist],$C220:$E220,TaxableValuation[Tif_NonTIF],$A$4))</f>
        <v>0</v>
      </c>
      <c r="N220" s="8">
        <f>SUMPRODUCT(SUMIFS(TaxableValuation[Taxable Reserved2],TaxableValuation[Dist],$C220:$E220,TaxableValuation[Tif_NonTIF],$A$4))</f>
        <v>0</v>
      </c>
      <c r="O220" s="8">
        <f>SUMPRODUCT(SUMIFS(TaxableValuation[Taxable Railroads],TaxableValuation[Dist],$C220:$E220,TaxableValuation[Tif_NonTIF],$A$4))</f>
        <v>13015760</v>
      </c>
      <c r="P220" s="8">
        <f>SUMPRODUCT(SUMIFS(TaxableValuation[Taxable Utilities],TaxableValuation[Dist],$C220:$E220,TaxableValuation[Tif_NonTIF],$A$4))</f>
        <v>1583244</v>
      </c>
      <c r="Q220" s="8">
        <f>SUMPRODUCT(SUMIFS(TaxableValuation[Taxable Other],TaxableValuation[Dist],$C220:$E220,TaxableValuation[Tif_NonTIF],$A$4))</f>
        <v>0</v>
      </c>
      <c r="R220" s="8">
        <f>SUMPRODUCT(SUMIFS(TaxableValuation[Taxable Gross],TaxableValuation[Dist],$C220:$E220,TaxableValuation[Tif_NonTIF],$A$4))</f>
        <v>269036305</v>
      </c>
      <c r="S220" s="8">
        <f>SUMPRODUCT(SUMIFS(TaxableValuation[Taxable Military Exempt],TaxableValuation[Dist],$C220:$E220,TaxableValuation[Tif_NonTIF],$A$4))</f>
        <v>361140</v>
      </c>
      <c r="T220" s="8">
        <f>SUMPRODUCT(SUMIFS(TaxableValuation[Taxable Net],TaxableValuation[Dist],$C220:$E220,TaxableValuation[Tif_NonTIF],$A$4))</f>
        <v>268675165</v>
      </c>
      <c r="U220" s="8">
        <f>SUMPRODUCT(SUMIFS(TaxableValuation[Taxable Gas &amp; Elec Utilities],TaxableValuation[Dist],$C220:$E220,TaxableValuation[Tif_NonTIF],$A$4))</f>
        <v>6496727</v>
      </c>
      <c r="V220" s="8">
        <f t="shared" si="3"/>
        <v>275171892</v>
      </c>
    </row>
    <row r="221" spans="1:22" x14ac:dyDescent="0.25">
      <c r="A221">
        <f>'Assessed Non-TIF_Combined'!A221</f>
        <v>2024</v>
      </c>
      <c r="B221" t="str">
        <f>'Assessed Non-TIF_Combined'!B221</f>
        <v>11</v>
      </c>
      <c r="C221" t="str">
        <f>'Assessed Non-TIF_Combined'!C221</f>
        <v>4797</v>
      </c>
      <c r="D221" t="str">
        <f>'Assessed Non-TIF_Combined'!D221</f>
        <v/>
      </c>
      <c r="E221" t="str">
        <f>'Assessed Non-TIF_Combined'!E221</f>
        <v/>
      </c>
      <c r="F221" t="str">
        <f>'Assessed Non-TIF_Combined'!F221</f>
        <v>4797</v>
      </c>
      <c r="G221" t="str">
        <f>'Assessed Non-TIF_Combined'!G221</f>
        <v>Norwalk</v>
      </c>
      <c r="H221" s="8">
        <f>SUMPRODUCT(SUMIFS(TaxableValuation[Taxable Residential],TaxableValuation[Dist],$C221:$E221,TaxableValuation[Tif_NonTIF],$A$4))</f>
        <v>791711535</v>
      </c>
      <c r="I221" s="8">
        <f>SUMPRODUCT(SUMIFS(TaxableValuation[Taxable Ag Land],TaxableValuation[Dist],$C221:$E221,TaxableValuation[Tif_NonTIF],$A$4))</f>
        <v>15061656</v>
      </c>
      <c r="J221" s="8">
        <f>SUMPRODUCT(SUMIFS(TaxableValuation[Taxable Ag Building],TaxableValuation[Dist],$C221:$E221,TaxableValuation[Tif_NonTIF],$A$4))</f>
        <v>910068</v>
      </c>
      <c r="K221" s="8">
        <f>SUMPRODUCT(SUMIFS(TaxableValuation[Taxable Commercial],TaxableValuation[Dist],$C221:$E221,TaxableValuation[Tif_NonTIF],$A$4))</f>
        <v>48433443</v>
      </c>
      <c r="L221" s="8">
        <f>SUMPRODUCT(SUMIFS(TaxableValuation[Taxable Industrial],TaxableValuation[Dist],$C221:$E221,TaxableValuation[Tif_NonTIF],$A$4))</f>
        <v>2543651</v>
      </c>
      <c r="M221" s="8">
        <f>SUMPRODUCT(SUMIFS(TaxableValuation[Taxable Reserved],TaxableValuation[Dist],$C221:$E221,TaxableValuation[Tif_NonTIF],$A$4))</f>
        <v>0</v>
      </c>
      <c r="N221" s="8">
        <f>SUMPRODUCT(SUMIFS(TaxableValuation[Taxable Reserved2],TaxableValuation[Dist],$C221:$E221,TaxableValuation[Tif_NonTIF],$A$4))</f>
        <v>0</v>
      </c>
      <c r="O221" s="8">
        <f>SUMPRODUCT(SUMIFS(TaxableValuation[Taxable Railroads],TaxableValuation[Dist],$C221:$E221,TaxableValuation[Tif_NonTIF],$A$4))</f>
        <v>0</v>
      </c>
      <c r="P221" s="8">
        <f>SUMPRODUCT(SUMIFS(TaxableValuation[Taxable Utilities],TaxableValuation[Dist],$C221:$E221,TaxableValuation[Tif_NonTIF],$A$4))</f>
        <v>1236173</v>
      </c>
      <c r="Q221" s="8">
        <f>SUMPRODUCT(SUMIFS(TaxableValuation[Taxable Other],TaxableValuation[Dist],$C221:$E221,TaxableValuation[Tif_NonTIF],$A$4))</f>
        <v>0</v>
      </c>
      <c r="R221" s="8">
        <f>SUMPRODUCT(SUMIFS(TaxableValuation[Taxable Gross],TaxableValuation[Dist],$C221:$E221,TaxableValuation[Tif_NonTIF],$A$4))</f>
        <v>859896526</v>
      </c>
      <c r="S221" s="8">
        <f>SUMPRODUCT(SUMIFS(TaxableValuation[Taxable Military Exempt],TaxableValuation[Dist],$C221:$E221,TaxableValuation[Tif_NonTIF],$A$4))</f>
        <v>991150</v>
      </c>
      <c r="T221" s="8">
        <f>SUMPRODUCT(SUMIFS(TaxableValuation[Taxable Net],TaxableValuation[Dist],$C221:$E221,TaxableValuation[Tif_NonTIF],$A$4))</f>
        <v>858905376</v>
      </c>
      <c r="U221" s="8">
        <f>SUMPRODUCT(SUMIFS(TaxableValuation[Taxable Gas &amp; Elec Utilities],TaxableValuation[Dist],$C221:$E221,TaxableValuation[Tif_NonTIF],$A$4))</f>
        <v>23352472</v>
      </c>
      <c r="V221" s="8">
        <f t="shared" si="3"/>
        <v>882257848</v>
      </c>
    </row>
    <row r="222" spans="1:22" x14ac:dyDescent="0.25">
      <c r="A222">
        <f>'Assessed Non-TIF_Combined'!A222</f>
        <v>2024</v>
      </c>
      <c r="B222" t="str">
        <f>'Assessed Non-TIF_Combined'!B222</f>
        <v>12</v>
      </c>
      <c r="C222" t="str">
        <f>'Assessed Non-TIF_Combined'!C222</f>
        <v>4860</v>
      </c>
      <c r="D222" t="str">
        <f>'Assessed Non-TIF_Combined'!D222</f>
        <v/>
      </c>
      <c r="E222" t="str">
        <f>'Assessed Non-TIF_Combined'!E222</f>
        <v/>
      </c>
      <c r="F222" t="str">
        <f>'Assessed Non-TIF_Combined'!F222</f>
        <v>4860</v>
      </c>
      <c r="G222" t="str">
        <f>'Assessed Non-TIF_Combined'!G222</f>
        <v>Odebolt Arthur Battle Creek Ida Grove</v>
      </c>
      <c r="H222" s="8">
        <f>SUMPRODUCT(SUMIFS(TaxableValuation[Taxable Residential],TaxableValuation[Dist],$C222:$E222,TaxableValuation[Tif_NonTIF],$A$4))</f>
        <v>147006977</v>
      </c>
      <c r="I222" s="8">
        <f>SUMPRODUCT(SUMIFS(TaxableValuation[Taxable Ag Land],TaxableValuation[Dist],$C222:$E222,TaxableValuation[Tif_NonTIF],$A$4))</f>
        <v>305269851</v>
      </c>
      <c r="J222" s="8">
        <f>SUMPRODUCT(SUMIFS(TaxableValuation[Taxable Ag Building],TaxableValuation[Dist],$C222:$E222,TaxableValuation[Tif_NonTIF],$A$4))</f>
        <v>19438696</v>
      </c>
      <c r="K222" s="8">
        <f>SUMPRODUCT(SUMIFS(TaxableValuation[Taxable Commercial],TaxableValuation[Dist],$C222:$E222,TaxableValuation[Tif_NonTIF],$A$4))</f>
        <v>39060945</v>
      </c>
      <c r="L222" s="8">
        <f>SUMPRODUCT(SUMIFS(TaxableValuation[Taxable Industrial],TaxableValuation[Dist],$C222:$E222,TaxableValuation[Tif_NonTIF],$A$4))</f>
        <v>20467186</v>
      </c>
      <c r="M222" s="8">
        <f>SUMPRODUCT(SUMIFS(TaxableValuation[Taxable Reserved],TaxableValuation[Dist],$C222:$E222,TaxableValuation[Tif_NonTIF],$A$4))</f>
        <v>0</v>
      </c>
      <c r="N222" s="8">
        <f>SUMPRODUCT(SUMIFS(TaxableValuation[Taxable Reserved2],TaxableValuation[Dist],$C222:$E222,TaxableValuation[Tif_NonTIF],$A$4))</f>
        <v>0</v>
      </c>
      <c r="O222" s="8">
        <f>SUMPRODUCT(SUMIFS(TaxableValuation[Taxable Railroads],TaxableValuation[Dist],$C222:$E222,TaxableValuation[Tif_NonTIF],$A$4))</f>
        <v>4476285</v>
      </c>
      <c r="P222" s="8">
        <f>SUMPRODUCT(SUMIFS(TaxableValuation[Taxable Utilities],TaxableValuation[Dist],$C222:$E222,TaxableValuation[Tif_NonTIF],$A$4))</f>
        <v>1535342</v>
      </c>
      <c r="Q222" s="8">
        <f>SUMPRODUCT(SUMIFS(TaxableValuation[Taxable Other],TaxableValuation[Dist],$C222:$E222,TaxableValuation[Tif_NonTIF],$A$4))</f>
        <v>0</v>
      </c>
      <c r="R222" s="8">
        <f>SUMPRODUCT(SUMIFS(TaxableValuation[Taxable Gross],TaxableValuation[Dist],$C222:$E222,TaxableValuation[Tif_NonTIF],$A$4))</f>
        <v>537255282</v>
      </c>
      <c r="S222" s="8">
        <f>SUMPRODUCT(SUMIFS(TaxableValuation[Taxable Military Exempt],TaxableValuation[Dist],$C222:$E222,TaxableValuation[Tif_NonTIF],$A$4))</f>
        <v>577824</v>
      </c>
      <c r="T222" s="8">
        <f>SUMPRODUCT(SUMIFS(TaxableValuation[Taxable Net],TaxableValuation[Dist],$C222:$E222,TaxableValuation[Tif_NonTIF],$A$4))</f>
        <v>536677458</v>
      </c>
      <c r="U222" s="8">
        <f>SUMPRODUCT(SUMIFS(TaxableValuation[Taxable Gas &amp; Elec Utilities],TaxableValuation[Dist],$C222:$E222,TaxableValuation[Tif_NonTIF],$A$4))</f>
        <v>14170465</v>
      </c>
      <c r="V222" s="8">
        <f t="shared" si="3"/>
        <v>550847923</v>
      </c>
    </row>
    <row r="223" spans="1:22" x14ac:dyDescent="0.25">
      <c r="A223">
        <f>'Assessed Non-TIF_Combined'!A223</f>
        <v>2024</v>
      </c>
      <c r="B223" t="str">
        <f>'Assessed Non-TIF_Combined'!B223</f>
        <v>01</v>
      </c>
      <c r="C223" t="str">
        <f>'Assessed Non-TIF_Combined'!C223</f>
        <v>4869</v>
      </c>
      <c r="D223" t="str">
        <f>'Assessed Non-TIF_Combined'!D223</f>
        <v/>
      </c>
      <c r="E223" t="str">
        <f>'Assessed Non-TIF_Combined'!E223</f>
        <v/>
      </c>
      <c r="F223" t="str">
        <f>'Assessed Non-TIF_Combined'!F223</f>
        <v>4869</v>
      </c>
      <c r="G223" t="str">
        <f>'Assessed Non-TIF_Combined'!G223</f>
        <v>Oelwein</v>
      </c>
      <c r="H223" s="8">
        <f>SUMPRODUCT(SUMIFS(TaxableValuation[Taxable Residential],TaxableValuation[Dist],$C223:$E223,TaxableValuation[Tif_NonTIF],$A$4))</f>
        <v>180190512</v>
      </c>
      <c r="I223" s="8">
        <f>SUMPRODUCT(SUMIFS(TaxableValuation[Taxable Ag Land],TaxableValuation[Dist],$C223:$E223,TaxableValuation[Tif_NonTIF],$A$4))</f>
        <v>108357992</v>
      </c>
      <c r="J223" s="8">
        <f>SUMPRODUCT(SUMIFS(TaxableValuation[Taxable Ag Building],TaxableValuation[Dist],$C223:$E223,TaxableValuation[Tif_NonTIF],$A$4))</f>
        <v>6098286</v>
      </c>
      <c r="K223" s="8">
        <f>SUMPRODUCT(SUMIFS(TaxableValuation[Taxable Commercial],TaxableValuation[Dist],$C223:$E223,TaxableValuation[Tif_NonTIF],$A$4))</f>
        <v>31084888</v>
      </c>
      <c r="L223" s="8">
        <f>SUMPRODUCT(SUMIFS(TaxableValuation[Taxable Industrial],TaxableValuation[Dist],$C223:$E223,TaxableValuation[Tif_NonTIF],$A$4))</f>
        <v>7995209</v>
      </c>
      <c r="M223" s="8">
        <f>SUMPRODUCT(SUMIFS(TaxableValuation[Taxable Reserved],TaxableValuation[Dist],$C223:$E223,TaxableValuation[Tif_NonTIF],$A$4))</f>
        <v>0</v>
      </c>
      <c r="N223" s="8">
        <f>SUMPRODUCT(SUMIFS(TaxableValuation[Taxable Reserved2],TaxableValuation[Dist],$C223:$E223,TaxableValuation[Tif_NonTIF],$A$4))</f>
        <v>0</v>
      </c>
      <c r="O223" s="8">
        <f>SUMPRODUCT(SUMIFS(TaxableValuation[Taxable Railroads],TaxableValuation[Dist],$C223:$E223,TaxableValuation[Tif_NonTIF],$A$4))</f>
        <v>1609687</v>
      </c>
      <c r="P223" s="8">
        <f>SUMPRODUCT(SUMIFS(TaxableValuation[Taxable Utilities],TaxableValuation[Dist],$C223:$E223,TaxableValuation[Tif_NonTIF],$A$4))</f>
        <v>13303205</v>
      </c>
      <c r="Q223" s="8">
        <f>SUMPRODUCT(SUMIFS(TaxableValuation[Taxable Other],TaxableValuation[Dist],$C223:$E223,TaxableValuation[Tif_NonTIF],$A$4))</f>
        <v>0</v>
      </c>
      <c r="R223" s="8">
        <f>SUMPRODUCT(SUMIFS(TaxableValuation[Taxable Gross],TaxableValuation[Dist],$C223:$E223,TaxableValuation[Tif_NonTIF],$A$4))</f>
        <v>348639779</v>
      </c>
      <c r="S223" s="8">
        <f>SUMPRODUCT(SUMIFS(TaxableValuation[Taxable Military Exempt],TaxableValuation[Dist],$C223:$E223,TaxableValuation[Tif_NonTIF],$A$4))</f>
        <v>853772</v>
      </c>
      <c r="T223" s="8">
        <f>SUMPRODUCT(SUMIFS(TaxableValuation[Taxable Net],TaxableValuation[Dist],$C223:$E223,TaxableValuation[Tif_NonTIF],$A$4))</f>
        <v>347786007</v>
      </c>
      <c r="U223" s="8">
        <f>SUMPRODUCT(SUMIFS(TaxableValuation[Taxable Gas &amp; Elec Utilities],TaxableValuation[Dist],$C223:$E223,TaxableValuation[Tif_NonTIF],$A$4))</f>
        <v>11512662</v>
      </c>
      <c r="V223" s="8">
        <f t="shared" si="3"/>
        <v>359298669</v>
      </c>
    </row>
    <row r="224" spans="1:22" x14ac:dyDescent="0.25">
      <c r="A224">
        <f>'Assessed Non-TIF_Combined'!A224</f>
        <v>2024</v>
      </c>
      <c r="B224" t="str">
        <f>'Assessed Non-TIF_Combined'!B224</f>
        <v>11</v>
      </c>
      <c r="C224" t="str">
        <f>'Assessed Non-TIF_Combined'!C224</f>
        <v>4878</v>
      </c>
      <c r="D224" t="str">
        <f>'Assessed Non-TIF_Combined'!D224</f>
        <v/>
      </c>
      <c r="E224" t="str">
        <f>'Assessed Non-TIF_Combined'!E224</f>
        <v/>
      </c>
      <c r="F224" t="str">
        <f>'Assessed Non-TIF_Combined'!F224</f>
        <v>4878</v>
      </c>
      <c r="G224" t="str">
        <f>'Assessed Non-TIF_Combined'!G224</f>
        <v>Ogden</v>
      </c>
      <c r="H224" s="8">
        <f>SUMPRODUCT(SUMIFS(TaxableValuation[Taxable Residential],TaxableValuation[Dist],$C224:$E224,TaxableValuation[Tif_NonTIF],$A$4))</f>
        <v>138694362</v>
      </c>
      <c r="I224" s="8">
        <f>SUMPRODUCT(SUMIFS(TaxableValuation[Taxable Ag Land],TaxableValuation[Dist],$C224:$E224,TaxableValuation[Tif_NonTIF],$A$4))</f>
        <v>108457102</v>
      </c>
      <c r="J224" s="8">
        <f>SUMPRODUCT(SUMIFS(TaxableValuation[Taxable Ag Building],TaxableValuation[Dist],$C224:$E224,TaxableValuation[Tif_NonTIF],$A$4))</f>
        <v>6466763</v>
      </c>
      <c r="K224" s="8">
        <f>SUMPRODUCT(SUMIFS(TaxableValuation[Taxable Commercial],TaxableValuation[Dist],$C224:$E224,TaxableValuation[Tif_NonTIF],$A$4))</f>
        <v>10641988</v>
      </c>
      <c r="L224" s="8">
        <f>SUMPRODUCT(SUMIFS(TaxableValuation[Taxable Industrial],TaxableValuation[Dist],$C224:$E224,TaxableValuation[Tif_NonTIF],$A$4))</f>
        <v>30503293</v>
      </c>
      <c r="M224" s="8">
        <f>SUMPRODUCT(SUMIFS(TaxableValuation[Taxable Reserved],TaxableValuation[Dist],$C224:$E224,TaxableValuation[Tif_NonTIF],$A$4))</f>
        <v>0</v>
      </c>
      <c r="N224" s="8">
        <f>SUMPRODUCT(SUMIFS(TaxableValuation[Taxable Reserved2],TaxableValuation[Dist],$C224:$E224,TaxableValuation[Tif_NonTIF],$A$4))</f>
        <v>0</v>
      </c>
      <c r="O224" s="8">
        <f>SUMPRODUCT(SUMIFS(TaxableValuation[Taxable Railroads],TaxableValuation[Dist],$C224:$E224,TaxableValuation[Tif_NonTIF],$A$4))</f>
        <v>11697942</v>
      </c>
      <c r="P224" s="8">
        <f>SUMPRODUCT(SUMIFS(TaxableValuation[Taxable Utilities],TaxableValuation[Dist],$C224:$E224,TaxableValuation[Tif_NonTIF],$A$4))</f>
        <v>67515136</v>
      </c>
      <c r="Q224" s="8">
        <f>SUMPRODUCT(SUMIFS(TaxableValuation[Taxable Other],TaxableValuation[Dist],$C224:$E224,TaxableValuation[Tif_NonTIF],$A$4))</f>
        <v>16151</v>
      </c>
      <c r="R224" s="8">
        <f>SUMPRODUCT(SUMIFS(TaxableValuation[Taxable Gross],TaxableValuation[Dist],$C224:$E224,TaxableValuation[Tif_NonTIF],$A$4))</f>
        <v>373992737</v>
      </c>
      <c r="S224" s="8">
        <f>SUMPRODUCT(SUMIFS(TaxableValuation[Taxable Military Exempt],TaxableValuation[Dist],$C224:$E224,TaxableValuation[Tif_NonTIF],$A$4))</f>
        <v>327804</v>
      </c>
      <c r="T224" s="8">
        <f>SUMPRODUCT(SUMIFS(TaxableValuation[Taxable Net],TaxableValuation[Dist],$C224:$E224,TaxableValuation[Tif_NonTIF],$A$4))</f>
        <v>373664933</v>
      </c>
      <c r="U224" s="8">
        <f>SUMPRODUCT(SUMIFS(TaxableValuation[Taxable Gas &amp; Elec Utilities],TaxableValuation[Dist],$C224:$E224,TaxableValuation[Tif_NonTIF],$A$4))</f>
        <v>2751333</v>
      </c>
      <c r="V224" s="8">
        <f t="shared" si="3"/>
        <v>376416266</v>
      </c>
    </row>
    <row r="225" spans="1:22" x14ac:dyDescent="0.25">
      <c r="A225">
        <f>'Assessed Non-TIF_Combined'!A225</f>
        <v>2024</v>
      </c>
      <c r="B225" t="str">
        <f>'Assessed Non-TIF_Combined'!B225</f>
        <v>05</v>
      </c>
      <c r="C225" t="str">
        <f>'Assessed Non-TIF_Combined'!C225</f>
        <v>4890</v>
      </c>
      <c r="D225" t="str">
        <f>'Assessed Non-TIF_Combined'!D225</f>
        <v/>
      </c>
      <c r="E225" t="str">
        <f>'Assessed Non-TIF_Combined'!E225</f>
        <v/>
      </c>
      <c r="F225" t="str">
        <f>'Assessed Non-TIF_Combined'!F225</f>
        <v>4890</v>
      </c>
      <c r="G225" t="str">
        <f>'Assessed Non-TIF_Combined'!G225</f>
        <v>Okoboji</v>
      </c>
      <c r="H225" s="8">
        <f>SUMPRODUCT(SUMIFS(TaxableValuation[Taxable Residential],TaxableValuation[Dist],$C225:$E225,TaxableValuation[Tif_NonTIF],$A$4))</f>
        <v>1297217313</v>
      </c>
      <c r="I225" s="8">
        <f>SUMPRODUCT(SUMIFS(TaxableValuation[Taxable Ag Land],TaxableValuation[Dist],$C225:$E225,TaxableValuation[Tif_NonTIF],$A$4))</f>
        <v>83469203</v>
      </c>
      <c r="J225" s="8">
        <f>SUMPRODUCT(SUMIFS(TaxableValuation[Taxable Ag Building],TaxableValuation[Dist],$C225:$E225,TaxableValuation[Tif_NonTIF],$A$4))</f>
        <v>2735761</v>
      </c>
      <c r="K225" s="8">
        <f>SUMPRODUCT(SUMIFS(TaxableValuation[Taxable Commercial],TaxableValuation[Dist],$C225:$E225,TaxableValuation[Tif_NonTIF],$A$4))</f>
        <v>144003759</v>
      </c>
      <c r="L225" s="8">
        <f>SUMPRODUCT(SUMIFS(TaxableValuation[Taxable Industrial],TaxableValuation[Dist],$C225:$E225,TaxableValuation[Tif_NonTIF],$A$4))</f>
        <v>65519549</v>
      </c>
      <c r="M225" s="8">
        <f>SUMPRODUCT(SUMIFS(TaxableValuation[Taxable Reserved],TaxableValuation[Dist],$C225:$E225,TaxableValuation[Tif_NonTIF],$A$4))</f>
        <v>0</v>
      </c>
      <c r="N225" s="8">
        <f>SUMPRODUCT(SUMIFS(TaxableValuation[Taxable Reserved2],TaxableValuation[Dist],$C225:$E225,TaxableValuation[Tif_NonTIF],$A$4))</f>
        <v>0</v>
      </c>
      <c r="O225" s="8">
        <f>SUMPRODUCT(SUMIFS(TaxableValuation[Taxable Railroads],TaxableValuation[Dist],$C225:$E225,TaxableValuation[Tif_NonTIF],$A$4))</f>
        <v>0</v>
      </c>
      <c r="P225" s="8">
        <f>SUMPRODUCT(SUMIFS(TaxableValuation[Taxable Utilities],TaxableValuation[Dist],$C225:$E225,TaxableValuation[Tif_NonTIF],$A$4))</f>
        <v>9315038</v>
      </c>
      <c r="Q225" s="8">
        <f>SUMPRODUCT(SUMIFS(TaxableValuation[Taxable Other],TaxableValuation[Dist],$C225:$E225,TaxableValuation[Tif_NonTIF],$A$4))</f>
        <v>0</v>
      </c>
      <c r="R225" s="8">
        <f>SUMPRODUCT(SUMIFS(TaxableValuation[Taxable Gross],TaxableValuation[Dist],$C225:$E225,TaxableValuation[Tif_NonTIF],$A$4))</f>
        <v>1602260623</v>
      </c>
      <c r="S225" s="8">
        <f>SUMPRODUCT(SUMIFS(TaxableValuation[Taxable Military Exempt],TaxableValuation[Dist],$C225:$E225,TaxableValuation[Tif_NonTIF],$A$4))</f>
        <v>621907</v>
      </c>
      <c r="T225" s="8">
        <f>SUMPRODUCT(SUMIFS(TaxableValuation[Taxable Net],TaxableValuation[Dist],$C225:$E225,TaxableValuation[Tif_NonTIF],$A$4))</f>
        <v>1601638716</v>
      </c>
      <c r="U225" s="8">
        <f>SUMPRODUCT(SUMIFS(TaxableValuation[Taxable Gas &amp; Elec Utilities],TaxableValuation[Dist],$C225:$E225,TaxableValuation[Tif_NonTIF],$A$4))</f>
        <v>7106160</v>
      </c>
      <c r="V225" s="8">
        <f t="shared" si="3"/>
        <v>1608744876</v>
      </c>
    </row>
    <row r="226" spans="1:22" x14ac:dyDescent="0.25">
      <c r="A226">
        <f>'Assessed Non-TIF_Combined'!A226</f>
        <v>2024</v>
      </c>
      <c r="B226" t="str">
        <f>'Assessed Non-TIF_Combined'!B226</f>
        <v>10</v>
      </c>
      <c r="C226" t="str">
        <f>'Assessed Non-TIF_Combined'!C226</f>
        <v>4905</v>
      </c>
      <c r="D226" t="str">
        <f>'Assessed Non-TIF_Combined'!D226</f>
        <v/>
      </c>
      <c r="E226" t="str">
        <f>'Assessed Non-TIF_Combined'!E226</f>
        <v/>
      </c>
      <c r="F226" t="str">
        <f>'Assessed Non-TIF_Combined'!F226</f>
        <v>4905</v>
      </c>
      <c r="G226" t="str">
        <f>'Assessed Non-TIF_Combined'!G226</f>
        <v>Olin</v>
      </c>
      <c r="H226" s="8">
        <f>SUMPRODUCT(SUMIFS(TaxableValuation[Taxable Residential],TaxableValuation[Dist],$C226:$E226,TaxableValuation[Tif_NonTIF],$A$4))</f>
        <v>39868695</v>
      </c>
      <c r="I226" s="8">
        <f>SUMPRODUCT(SUMIFS(TaxableValuation[Taxable Ag Land],TaxableValuation[Dist],$C226:$E226,TaxableValuation[Tif_NonTIF],$A$4))</f>
        <v>59679831</v>
      </c>
      <c r="J226" s="8">
        <f>SUMPRODUCT(SUMIFS(TaxableValuation[Taxable Ag Building],TaxableValuation[Dist],$C226:$E226,TaxableValuation[Tif_NonTIF],$A$4))</f>
        <v>3062313</v>
      </c>
      <c r="K226" s="8">
        <f>SUMPRODUCT(SUMIFS(TaxableValuation[Taxable Commercial],TaxableValuation[Dist],$C226:$E226,TaxableValuation[Tif_NonTIF],$A$4))</f>
        <v>4229329</v>
      </c>
      <c r="L226" s="8">
        <f>SUMPRODUCT(SUMIFS(TaxableValuation[Taxable Industrial],TaxableValuation[Dist],$C226:$E226,TaxableValuation[Tif_NonTIF],$A$4))</f>
        <v>0</v>
      </c>
      <c r="M226" s="8">
        <f>SUMPRODUCT(SUMIFS(TaxableValuation[Taxable Reserved],TaxableValuation[Dist],$C226:$E226,TaxableValuation[Tif_NonTIF],$A$4))</f>
        <v>0</v>
      </c>
      <c r="N226" s="8">
        <f>SUMPRODUCT(SUMIFS(TaxableValuation[Taxable Reserved2],TaxableValuation[Dist],$C226:$E226,TaxableValuation[Tif_NonTIF],$A$4))</f>
        <v>0</v>
      </c>
      <c r="O226" s="8">
        <f>SUMPRODUCT(SUMIFS(TaxableValuation[Taxable Railroads],TaxableValuation[Dist],$C226:$E226,TaxableValuation[Tif_NonTIF],$A$4))</f>
        <v>0</v>
      </c>
      <c r="P226" s="8">
        <f>SUMPRODUCT(SUMIFS(TaxableValuation[Taxable Utilities],TaxableValuation[Dist],$C226:$E226,TaxableValuation[Tif_NonTIF],$A$4))</f>
        <v>8449474</v>
      </c>
      <c r="Q226" s="8">
        <f>SUMPRODUCT(SUMIFS(TaxableValuation[Taxable Other],TaxableValuation[Dist],$C226:$E226,TaxableValuation[Tif_NonTIF],$A$4))</f>
        <v>0</v>
      </c>
      <c r="R226" s="8">
        <f>SUMPRODUCT(SUMIFS(TaxableValuation[Taxable Gross],TaxableValuation[Dist],$C226:$E226,TaxableValuation[Tif_NonTIF],$A$4))</f>
        <v>115289642</v>
      </c>
      <c r="S226" s="8">
        <f>SUMPRODUCT(SUMIFS(TaxableValuation[Taxable Military Exempt],TaxableValuation[Dist],$C226:$E226,TaxableValuation[Tif_NonTIF],$A$4))</f>
        <v>140752</v>
      </c>
      <c r="T226" s="8">
        <f>SUMPRODUCT(SUMIFS(TaxableValuation[Taxable Net],TaxableValuation[Dist],$C226:$E226,TaxableValuation[Tif_NonTIF],$A$4))</f>
        <v>115148890</v>
      </c>
      <c r="U226" s="8">
        <f>SUMPRODUCT(SUMIFS(TaxableValuation[Taxable Gas &amp; Elec Utilities],TaxableValuation[Dist],$C226:$E226,TaxableValuation[Tif_NonTIF],$A$4))</f>
        <v>2192409</v>
      </c>
      <c r="V226" s="8">
        <f t="shared" si="3"/>
        <v>117341299</v>
      </c>
    </row>
    <row r="227" spans="1:22" x14ac:dyDescent="0.25">
      <c r="A227">
        <f>'Assessed Non-TIF_Combined'!A227</f>
        <v>2024</v>
      </c>
      <c r="B227" t="str">
        <f>'Assessed Non-TIF_Combined'!B227</f>
        <v>13</v>
      </c>
      <c r="C227" t="str">
        <f>'Assessed Non-TIF_Combined'!C227</f>
        <v>4978</v>
      </c>
      <c r="D227" t="str">
        <f>'Assessed Non-TIF_Combined'!D227</f>
        <v/>
      </c>
      <c r="E227" t="str">
        <f>'Assessed Non-TIF_Combined'!E227</f>
        <v/>
      </c>
      <c r="F227" t="str">
        <f>'Assessed Non-TIF_Combined'!F227</f>
        <v>4978</v>
      </c>
      <c r="G227" t="str">
        <f>'Assessed Non-TIF_Combined'!G227</f>
        <v>Orient-Macksburg</v>
      </c>
      <c r="H227" s="8">
        <f>SUMPRODUCT(SUMIFS(TaxableValuation[Taxable Residential],TaxableValuation[Dist],$C227:$E227,TaxableValuation[Tif_NonTIF],$A$4))</f>
        <v>32466516</v>
      </c>
      <c r="I227" s="8">
        <f>SUMPRODUCT(SUMIFS(TaxableValuation[Taxable Ag Land],TaxableValuation[Dist],$C227:$E227,TaxableValuation[Tif_NonTIF],$A$4))</f>
        <v>96993124</v>
      </c>
      <c r="J227" s="8">
        <f>SUMPRODUCT(SUMIFS(TaxableValuation[Taxable Ag Building],TaxableValuation[Dist],$C227:$E227,TaxableValuation[Tif_NonTIF],$A$4))</f>
        <v>3389938</v>
      </c>
      <c r="K227" s="8">
        <f>SUMPRODUCT(SUMIFS(TaxableValuation[Taxable Commercial],TaxableValuation[Dist],$C227:$E227,TaxableValuation[Tif_NonTIF],$A$4))</f>
        <v>2473516</v>
      </c>
      <c r="L227" s="8">
        <f>SUMPRODUCT(SUMIFS(TaxableValuation[Taxable Industrial],TaxableValuation[Dist],$C227:$E227,TaxableValuation[Tif_NonTIF],$A$4))</f>
        <v>31801855</v>
      </c>
      <c r="M227" s="8">
        <f>SUMPRODUCT(SUMIFS(TaxableValuation[Taxable Reserved],TaxableValuation[Dist],$C227:$E227,TaxableValuation[Tif_NonTIF],$A$4))</f>
        <v>0</v>
      </c>
      <c r="N227" s="8">
        <f>SUMPRODUCT(SUMIFS(TaxableValuation[Taxable Reserved2],TaxableValuation[Dist],$C227:$E227,TaxableValuation[Tif_NonTIF],$A$4))</f>
        <v>0</v>
      </c>
      <c r="O227" s="8">
        <f>SUMPRODUCT(SUMIFS(TaxableValuation[Taxable Railroads],TaxableValuation[Dist],$C227:$E227,TaxableValuation[Tif_NonTIF],$A$4))</f>
        <v>0</v>
      </c>
      <c r="P227" s="8">
        <f>SUMPRODUCT(SUMIFS(TaxableValuation[Taxable Utilities],TaxableValuation[Dist],$C227:$E227,TaxableValuation[Tif_NonTIF],$A$4))</f>
        <v>11832965</v>
      </c>
      <c r="Q227" s="8">
        <f>SUMPRODUCT(SUMIFS(TaxableValuation[Taxable Other],TaxableValuation[Dist],$C227:$E227,TaxableValuation[Tif_NonTIF],$A$4))</f>
        <v>0</v>
      </c>
      <c r="R227" s="8">
        <f>SUMPRODUCT(SUMIFS(TaxableValuation[Taxable Gross],TaxableValuation[Dist],$C227:$E227,TaxableValuation[Tif_NonTIF],$A$4))</f>
        <v>178957914</v>
      </c>
      <c r="S227" s="8">
        <f>SUMPRODUCT(SUMIFS(TaxableValuation[Taxable Military Exempt],TaxableValuation[Dist],$C227:$E227,TaxableValuation[Tif_NonTIF],$A$4))</f>
        <v>107416</v>
      </c>
      <c r="T227" s="8">
        <f>SUMPRODUCT(SUMIFS(TaxableValuation[Taxable Net],TaxableValuation[Dist],$C227:$E227,TaxableValuation[Tif_NonTIF],$A$4))</f>
        <v>178850498</v>
      </c>
      <c r="U227" s="8">
        <f>SUMPRODUCT(SUMIFS(TaxableValuation[Taxable Gas &amp; Elec Utilities],TaxableValuation[Dist],$C227:$E227,TaxableValuation[Tif_NonTIF],$A$4))</f>
        <v>9793559</v>
      </c>
      <c r="V227" s="8">
        <f t="shared" si="3"/>
        <v>188644057</v>
      </c>
    </row>
    <row r="228" spans="1:22" x14ac:dyDescent="0.25">
      <c r="A228">
        <f>'Assessed Non-TIF_Combined'!A228</f>
        <v>2024</v>
      </c>
      <c r="B228" t="str">
        <f>'Assessed Non-TIF_Combined'!B228</f>
        <v>07</v>
      </c>
      <c r="C228" t="str">
        <f>'Assessed Non-TIF_Combined'!C228</f>
        <v>4995</v>
      </c>
      <c r="D228" t="str">
        <f>'Assessed Non-TIF_Combined'!D228</f>
        <v/>
      </c>
      <c r="E228" t="str">
        <f>'Assessed Non-TIF_Combined'!E228</f>
        <v/>
      </c>
      <c r="F228" t="str">
        <f>'Assessed Non-TIF_Combined'!F228</f>
        <v>4995</v>
      </c>
      <c r="G228" t="str">
        <f>'Assessed Non-TIF_Combined'!G228</f>
        <v>Osage</v>
      </c>
      <c r="H228" s="8">
        <f>SUMPRODUCT(SUMIFS(TaxableValuation[Taxable Residential],TaxableValuation[Dist],$C228:$E228,TaxableValuation[Tif_NonTIF],$A$4))</f>
        <v>188791159</v>
      </c>
      <c r="I228" s="8">
        <f>SUMPRODUCT(SUMIFS(TaxableValuation[Taxable Ag Land],TaxableValuation[Dist],$C228:$E228,TaxableValuation[Tif_NonTIF],$A$4))</f>
        <v>165597482</v>
      </c>
      <c r="J228" s="8">
        <f>SUMPRODUCT(SUMIFS(TaxableValuation[Taxable Ag Building],TaxableValuation[Dist],$C228:$E228,TaxableValuation[Tif_NonTIF],$A$4))</f>
        <v>12960653</v>
      </c>
      <c r="K228" s="8">
        <f>SUMPRODUCT(SUMIFS(TaxableValuation[Taxable Commercial],TaxableValuation[Dist],$C228:$E228,TaxableValuation[Tif_NonTIF],$A$4))</f>
        <v>14441912</v>
      </c>
      <c r="L228" s="8">
        <f>SUMPRODUCT(SUMIFS(TaxableValuation[Taxable Industrial],TaxableValuation[Dist],$C228:$E228,TaxableValuation[Tif_NonTIF],$A$4))</f>
        <v>2515119</v>
      </c>
      <c r="M228" s="8">
        <f>SUMPRODUCT(SUMIFS(TaxableValuation[Taxable Reserved],TaxableValuation[Dist],$C228:$E228,TaxableValuation[Tif_NonTIF],$A$4))</f>
        <v>0</v>
      </c>
      <c r="N228" s="8">
        <f>SUMPRODUCT(SUMIFS(TaxableValuation[Taxable Reserved2],TaxableValuation[Dist],$C228:$E228,TaxableValuation[Tif_NonTIF],$A$4))</f>
        <v>0</v>
      </c>
      <c r="O228" s="8">
        <f>SUMPRODUCT(SUMIFS(TaxableValuation[Taxable Railroads],TaxableValuation[Dist],$C228:$E228,TaxableValuation[Tif_NonTIF],$A$4))</f>
        <v>4005620</v>
      </c>
      <c r="P228" s="8">
        <f>SUMPRODUCT(SUMIFS(TaxableValuation[Taxable Utilities],TaxableValuation[Dist],$C228:$E228,TaxableValuation[Tif_NonTIF],$A$4))</f>
        <v>11816392</v>
      </c>
      <c r="Q228" s="8">
        <f>SUMPRODUCT(SUMIFS(TaxableValuation[Taxable Other],TaxableValuation[Dist],$C228:$E228,TaxableValuation[Tif_NonTIF],$A$4))</f>
        <v>0</v>
      </c>
      <c r="R228" s="8">
        <f>SUMPRODUCT(SUMIFS(TaxableValuation[Taxable Gross],TaxableValuation[Dist],$C228:$E228,TaxableValuation[Tif_NonTIF],$A$4))</f>
        <v>400128337</v>
      </c>
      <c r="S228" s="8">
        <f>SUMPRODUCT(SUMIFS(TaxableValuation[Taxable Military Exempt],TaxableValuation[Dist],$C228:$E228,TaxableValuation[Tif_NonTIF],$A$4))</f>
        <v>514856</v>
      </c>
      <c r="T228" s="8">
        <f>SUMPRODUCT(SUMIFS(TaxableValuation[Taxable Net],TaxableValuation[Dist],$C228:$E228,TaxableValuation[Tif_NonTIF],$A$4))</f>
        <v>399613481</v>
      </c>
      <c r="U228" s="8">
        <f>SUMPRODUCT(SUMIFS(TaxableValuation[Taxable Gas &amp; Elec Utilities],TaxableValuation[Dist],$C228:$E228,TaxableValuation[Tif_NonTIF],$A$4))</f>
        <v>2012440</v>
      </c>
      <c r="V228" s="8">
        <f t="shared" si="3"/>
        <v>401625921</v>
      </c>
    </row>
    <row r="229" spans="1:22" x14ac:dyDescent="0.25">
      <c r="A229">
        <f>'Assessed Non-TIF_Combined'!A229</f>
        <v>2024</v>
      </c>
      <c r="B229" t="str">
        <f>'Assessed Non-TIF_Combined'!B229</f>
        <v>15</v>
      </c>
      <c r="C229" t="str">
        <f>'Assessed Non-TIF_Combined'!C229</f>
        <v>5013</v>
      </c>
      <c r="D229" t="str">
        <f>'Assessed Non-TIF_Combined'!D229</f>
        <v/>
      </c>
      <c r="E229" t="str">
        <f>'Assessed Non-TIF_Combined'!E229</f>
        <v/>
      </c>
      <c r="F229" t="str">
        <f>'Assessed Non-TIF_Combined'!F229</f>
        <v>5013</v>
      </c>
      <c r="G229" t="str">
        <f>'Assessed Non-TIF_Combined'!G229</f>
        <v>Oskaloosa</v>
      </c>
      <c r="H229" s="8">
        <f>SUMPRODUCT(SUMIFS(TaxableValuation[Taxable Residential],TaxableValuation[Dist],$C229:$E229,TaxableValuation[Tif_NonTIF],$A$4))</f>
        <v>404906102</v>
      </c>
      <c r="I229" s="8">
        <f>SUMPRODUCT(SUMIFS(TaxableValuation[Taxable Ag Land],TaxableValuation[Dist],$C229:$E229,TaxableValuation[Tif_NonTIF],$A$4))</f>
        <v>106220399</v>
      </c>
      <c r="J229" s="8">
        <f>SUMPRODUCT(SUMIFS(TaxableValuation[Taxable Ag Building],TaxableValuation[Dist],$C229:$E229,TaxableValuation[Tif_NonTIF],$A$4))</f>
        <v>7026094</v>
      </c>
      <c r="K229" s="8">
        <f>SUMPRODUCT(SUMIFS(TaxableValuation[Taxable Commercial],TaxableValuation[Dist],$C229:$E229,TaxableValuation[Tif_NonTIF],$A$4))</f>
        <v>78280482</v>
      </c>
      <c r="L229" s="8">
        <f>SUMPRODUCT(SUMIFS(TaxableValuation[Taxable Industrial],TaxableValuation[Dist],$C229:$E229,TaxableValuation[Tif_NonTIF],$A$4))</f>
        <v>33526251</v>
      </c>
      <c r="M229" s="8">
        <f>SUMPRODUCT(SUMIFS(TaxableValuation[Taxable Reserved],TaxableValuation[Dist],$C229:$E229,TaxableValuation[Tif_NonTIF],$A$4))</f>
        <v>0</v>
      </c>
      <c r="N229" s="8">
        <f>SUMPRODUCT(SUMIFS(TaxableValuation[Taxable Reserved2],TaxableValuation[Dist],$C229:$E229,TaxableValuation[Tif_NonTIF],$A$4))</f>
        <v>0</v>
      </c>
      <c r="O229" s="8">
        <f>SUMPRODUCT(SUMIFS(TaxableValuation[Taxable Railroads],TaxableValuation[Dist],$C229:$E229,TaxableValuation[Tif_NonTIF],$A$4))</f>
        <v>13244856</v>
      </c>
      <c r="P229" s="8">
        <f>SUMPRODUCT(SUMIFS(TaxableValuation[Taxable Utilities],TaxableValuation[Dist],$C229:$E229,TaxableValuation[Tif_NonTIF],$A$4))</f>
        <v>33535578</v>
      </c>
      <c r="Q229" s="8">
        <f>SUMPRODUCT(SUMIFS(TaxableValuation[Taxable Other],TaxableValuation[Dist],$C229:$E229,TaxableValuation[Tif_NonTIF],$A$4))</f>
        <v>0</v>
      </c>
      <c r="R229" s="8">
        <f>SUMPRODUCT(SUMIFS(TaxableValuation[Taxable Gross],TaxableValuation[Dist],$C229:$E229,TaxableValuation[Tif_NonTIF],$A$4))</f>
        <v>676739762</v>
      </c>
      <c r="S229" s="8">
        <f>SUMPRODUCT(SUMIFS(TaxableValuation[Taxable Military Exempt],TaxableValuation[Dist],$C229:$E229,TaxableValuation[Tif_NonTIF],$A$4))</f>
        <v>947298</v>
      </c>
      <c r="T229" s="8">
        <f>SUMPRODUCT(SUMIFS(TaxableValuation[Taxable Net],TaxableValuation[Dist],$C229:$E229,TaxableValuation[Tif_NonTIF],$A$4))</f>
        <v>675792464</v>
      </c>
      <c r="U229" s="8">
        <f>SUMPRODUCT(SUMIFS(TaxableValuation[Taxable Gas &amp; Elec Utilities],TaxableValuation[Dist],$C229:$E229,TaxableValuation[Tif_NonTIF],$A$4))</f>
        <v>33603929</v>
      </c>
      <c r="V229" s="8">
        <f t="shared" si="3"/>
        <v>709396393</v>
      </c>
    </row>
    <row r="230" spans="1:22" x14ac:dyDescent="0.25">
      <c r="A230">
        <f>'Assessed Non-TIF_Combined'!A230</f>
        <v>2024</v>
      </c>
      <c r="B230" t="str">
        <f>'Assessed Non-TIF_Combined'!B230</f>
        <v>15</v>
      </c>
      <c r="C230" t="str">
        <f>'Assessed Non-TIF_Combined'!C230</f>
        <v>5049</v>
      </c>
      <c r="D230" t="str">
        <f>'Assessed Non-TIF_Combined'!D230</f>
        <v/>
      </c>
      <c r="E230" t="str">
        <f>'Assessed Non-TIF_Combined'!E230</f>
        <v/>
      </c>
      <c r="F230" t="str">
        <f>'Assessed Non-TIF_Combined'!F230</f>
        <v>5049</v>
      </c>
      <c r="G230" t="str">
        <f>'Assessed Non-TIF_Combined'!G230</f>
        <v>Ottumwa</v>
      </c>
      <c r="H230" s="8">
        <f>SUMPRODUCT(SUMIFS(TaxableValuation[Taxable Residential],TaxableValuation[Dist],$C230:$E230,TaxableValuation[Tif_NonTIF],$A$4))</f>
        <v>546247009</v>
      </c>
      <c r="I230" s="8">
        <f>SUMPRODUCT(SUMIFS(TaxableValuation[Taxable Ag Land],TaxableValuation[Dist],$C230:$E230,TaxableValuation[Tif_NonTIF],$A$4))</f>
        <v>40880433</v>
      </c>
      <c r="J230" s="8">
        <f>SUMPRODUCT(SUMIFS(TaxableValuation[Taxable Ag Building],TaxableValuation[Dist],$C230:$E230,TaxableValuation[Tif_NonTIF],$A$4))</f>
        <v>2129213</v>
      </c>
      <c r="K230" s="8">
        <f>SUMPRODUCT(SUMIFS(TaxableValuation[Taxable Commercial],TaxableValuation[Dist],$C230:$E230,TaxableValuation[Tif_NonTIF],$A$4))</f>
        <v>216575948</v>
      </c>
      <c r="L230" s="8">
        <f>SUMPRODUCT(SUMIFS(TaxableValuation[Taxable Industrial],TaxableValuation[Dist],$C230:$E230,TaxableValuation[Tif_NonTIF],$A$4))</f>
        <v>32005771</v>
      </c>
      <c r="M230" s="8">
        <f>SUMPRODUCT(SUMIFS(TaxableValuation[Taxable Reserved],TaxableValuation[Dist],$C230:$E230,TaxableValuation[Tif_NonTIF],$A$4))</f>
        <v>0</v>
      </c>
      <c r="N230" s="8">
        <f>SUMPRODUCT(SUMIFS(TaxableValuation[Taxable Reserved2],TaxableValuation[Dist],$C230:$E230,TaxableValuation[Tif_NonTIF],$A$4))</f>
        <v>0</v>
      </c>
      <c r="O230" s="8">
        <f>SUMPRODUCT(SUMIFS(TaxableValuation[Taxable Railroads],TaxableValuation[Dist],$C230:$E230,TaxableValuation[Tif_NonTIF],$A$4))</f>
        <v>10728653</v>
      </c>
      <c r="P230" s="8">
        <f>SUMPRODUCT(SUMIFS(TaxableValuation[Taxable Utilities],TaxableValuation[Dist],$C230:$E230,TaxableValuation[Tif_NonTIF],$A$4))</f>
        <v>8752541</v>
      </c>
      <c r="Q230" s="8">
        <f>SUMPRODUCT(SUMIFS(TaxableValuation[Taxable Other],TaxableValuation[Dist],$C230:$E230,TaxableValuation[Tif_NonTIF],$A$4))</f>
        <v>0</v>
      </c>
      <c r="R230" s="8">
        <f>SUMPRODUCT(SUMIFS(TaxableValuation[Taxable Gross],TaxableValuation[Dist],$C230:$E230,TaxableValuation[Tif_NonTIF],$A$4))</f>
        <v>857319568</v>
      </c>
      <c r="S230" s="8">
        <f>SUMPRODUCT(SUMIFS(TaxableValuation[Taxable Military Exempt],TaxableValuation[Dist],$C230:$E230,TaxableValuation[Tif_NonTIF],$A$4))</f>
        <v>1902268</v>
      </c>
      <c r="T230" s="8">
        <f>SUMPRODUCT(SUMIFS(TaxableValuation[Taxable Net],TaxableValuation[Dist],$C230:$E230,TaxableValuation[Tif_NonTIF],$A$4))</f>
        <v>855417300</v>
      </c>
      <c r="U230" s="8">
        <f>SUMPRODUCT(SUMIFS(TaxableValuation[Taxable Gas &amp; Elec Utilities],TaxableValuation[Dist],$C230:$E230,TaxableValuation[Tif_NonTIF],$A$4))</f>
        <v>29929378</v>
      </c>
      <c r="V230" s="8">
        <f t="shared" si="3"/>
        <v>885346678</v>
      </c>
    </row>
    <row r="231" spans="1:22" x14ac:dyDescent="0.25">
      <c r="A231">
        <f>'Assessed Non-TIF_Combined'!A231</f>
        <v>2024</v>
      </c>
      <c r="B231" t="str">
        <f>'Assessed Non-TIF_Combined'!B231</f>
        <v>11</v>
      </c>
      <c r="C231" t="str">
        <f>'Assessed Non-TIF_Combined'!C231</f>
        <v>5121</v>
      </c>
      <c r="D231" t="str">
        <f>'Assessed Non-TIF_Combined'!D231</f>
        <v/>
      </c>
      <c r="E231" t="str">
        <f>'Assessed Non-TIF_Combined'!E231</f>
        <v/>
      </c>
      <c r="F231" t="str">
        <f>'Assessed Non-TIF_Combined'!F231</f>
        <v>5121</v>
      </c>
      <c r="G231" t="str">
        <f>'Assessed Non-TIF_Combined'!G231</f>
        <v>Panorama</v>
      </c>
      <c r="H231" s="8">
        <f>SUMPRODUCT(SUMIFS(TaxableValuation[Taxable Residential],TaxableValuation[Dist],$C231:$E231,TaxableValuation[Tif_NonTIF],$A$4))</f>
        <v>277094538</v>
      </c>
      <c r="I231" s="8">
        <f>SUMPRODUCT(SUMIFS(TaxableValuation[Taxable Ag Land],TaxableValuation[Dist],$C231:$E231,TaxableValuation[Tif_NonTIF],$A$4))</f>
        <v>127305809</v>
      </c>
      <c r="J231" s="8">
        <f>SUMPRODUCT(SUMIFS(TaxableValuation[Taxable Ag Building],TaxableValuation[Dist],$C231:$E231,TaxableValuation[Tif_NonTIF],$A$4))</f>
        <v>4578052</v>
      </c>
      <c r="K231" s="8">
        <f>SUMPRODUCT(SUMIFS(TaxableValuation[Taxable Commercial],TaxableValuation[Dist],$C231:$E231,TaxableValuation[Tif_NonTIF],$A$4))</f>
        <v>20065130</v>
      </c>
      <c r="L231" s="8">
        <f>SUMPRODUCT(SUMIFS(TaxableValuation[Taxable Industrial],TaxableValuation[Dist],$C231:$E231,TaxableValuation[Tif_NonTIF],$A$4))</f>
        <v>930092</v>
      </c>
      <c r="M231" s="8">
        <f>SUMPRODUCT(SUMIFS(TaxableValuation[Taxable Reserved],TaxableValuation[Dist],$C231:$E231,TaxableValuation[Tif_NonTIF],$A$4))</f>
        <v>0</v>
      </c>
      <c r="N231" s="8">
        <f>SUMPRODUCT(SUMIFS(TaxableValuation[Taxable Reserved2],TaxableValuation[Dist],$C231:$E231,TaxableValuation[Tif_NonTIF],$A$4))</f>
        <v>0</v>
      </c>
      <c r="O231" s="8">
        <f>SUMPRODUCT(SUMIFS(TaxableValuation[Taxable Railroads],TaxableValuation[Dist],$C231:$E231,TaxableValuation[Tif_NonTIF],$A$4))</f>
        <v>0</v>
      </c>
      <c r="P231" s="8">
        <f>SUMPRODUCT(SUMIFS(TaxableValuation[Taxable Utilities],TaxableValuation[Dist],$C231:$E231,TaxableValuation[Tif_NonTIF],$A$4))</f>
        <v>24249093</v>
      </c>
      <c r="Q231" s="8">
        <f>SUMPRODUCT(SUMIFS(TaxableValuation[Taxable Other],TaxableValuation[Dist],$C231:$E231,TaxableValuation[Tif_NonTIF],$A$4))</f>
        <v>0</v>
      </c>
      <c r="R231" s="8">
        <f>SUMPRODUCT(SUMIFS(TaxableValuation[Taxable Gross],TaxableValuation[Dist],$C231:$E231,TaxableValuation[Tif_NonTIF],$A$4))</f>
        <v>454222714</v>
      </c>
      <c r="S231" s="8">
        <f>SUMPRODUCT(SUMIFS(TaxableValuation[Taxable Military Exempt],TaxableValuation[Dist],$C231:$E231,TaxableValuation[Tif_NonTIF],$A$4))</f>
        <v>442628</v>
      </c>
      <c r="T231" s="8">
        <f>SUMPRODUCT(SUMIFS(TaxableValuation[Taxable Net],TaxableValuation[Dist],$C231:$E231,TaxableValuation[Tif_NonTIF],$A$4))</f>
        <v>453780086</v>
      </c>
      <c r="U231" s="8">
        <f>SUMPRODUCT(SUMIFS(TaxableValuation[Taxable Gas &amp; Elec Utilities],TaxableValuation[Dist],$C231:$E231,TaxableValuation[Tif_NonTIF],$A$4))</f>
        <v>5631790</v>
      </c>
      <c r="V231" s="8">
        <f t="shared" si="3"/>
        <v>459411876</v>
      </c>
    </row>
    <row r="232" spans="1:22" x14ac:dyDescent="0.25">
      <c r="A232">
        <f>'Assessed Non-TIF_Combined'!A232</f>
        <v>2024</v>
      </c>
      <c r="B232" t="str">
        <f>'Assessed Non-TIF_Combined'!B232</f>
        <v>05</v>
      </c>
      <c r="C232" t="str">
        <f>'Assessed Non-TIF_Combined'!C232</f>
        <v>5139</v>
      </c>
      <c r="D232" t="str">
        <f>'Assessed Non-TIF_Combined'!D232</f>
        <v/>
      </c>
      <c r="E232" t="str">
        <f>'Assessed Non-TIF_Combined'!E232</f>
        <v/>
      </c>
      <c r="F232" t="str">
        <f>'Assessed Non-TIF_Combined'!F232</f>
        <v>5139</v>
      </c>
      <c r="G232" t="str">
        <f>'Assessed Non-TIF_Combined'!G232</f>
        <v>Paton-Churdan</v>
      </c>
      <c r="H232" s="8">
        <f>SUMPRODUCT(SUMIFS(TaxableValuation[Taxable Residential],TaxableValuation[Dist],$C232:$E232,TaxableValuation[Tif_NonTIF],$A$4))</f>
        <v>21328821</v>
      </c>
      <c r="I232" s="8">
        <f>SUMPRODUCT(SUMIFS(TaxableValuation[Taxable Ag Land],TaxableValuation[Dist],$C232:$E232,TaxableValuation[Tif_NonTIF],$A$4))</f>
        <v>97077952</v>
      </c>
      <c r="J232" s="8">
        <f>SUMPRODUCT(SUMIFS(TaxableValuation[Taxable Ag Building],TaxableValuation[Dist],$C232:$E232,TaxableValuation[Tif_NonTIF],$A$4))</f>
        <v>4396584</v>
      </c>
      <c r="K232" s="8">
        <f>SUMPRODUCT(SUMIFS(TaxableValuation[Taxable Commercial],TaxableValuation[Dist],$C232:$E232,TaxableValuation[Tif_NonTIF],$A$4))</f>
        <v>5399647</v>
      </c>
      <c r="L232" s="8">
        <f>SUMPRODUCT(SUMIFS(TaxableValuation[Taxable Industrial],TaxableValuation[Dist],$C232:$E232,TaxableValuation[Tif_NonTIF],$A$4))</f>
        <v>10407900</v>
      </c>
      <c r="M232" s="8">
        <f>SUMPRODUCT(SUMIFS(TaxableValuation[Taxable Reserved],TaxableValuation[Dist],$C232:$E232,TaxableValuation[Tif_NonTIF],$A$4))</f>
        <v>0</v>
      </c>
      <c r="N232" s="8">
        <f>SUMPRODUCT(SUMIFS(TaxableValuation[Taxable Reserved2],TaxableValuation[Dist],$C232:$E232,TaxableValuation[Tif_NonTIF],$A$4))</f>
        <v>0</v>
      </c>
      <c r="O232" s="8">
        <f>SUMPRODUCT(SUMIFS(TaxableValuation[Taxable Railroads],TaxableValuation[Dist],$C232:$E232,TaxableValuation[Tif_NonTIF],$A$4))</f>
        <v>5872348</v>
      </c>
      <c r="P232" s="8">
        <f>SUMPRODUCT(SUMIFS(TaxableValuation[Taxable Utilities],TaxableValuation[Dist],$C232:$E232,TaxableValuation[Tif_NonTIF],$A$4))</f>
        <v>37139</v>
      </c>
      <c r="Q232" s="8">
        <f>SUMPRODUCT(SUMIFS(TaxableValuation[Taxable Other],TaxableValuation[Dist],$C232:$E232,TaxableValuation[Tif_NonTIF],$A$4))</f>
        <v>0</v>
      </c>
      <c r="R232" s="8">
        <f>SUMPRODUCT(SUMIFS(TaxableValuation[Taxable Gross],TaxableValuation[Dist],$C232:$E232,TaxableValuation[Tif_NonTIF],$A$4))</f>
        <v>144520391</v>
      </c>
      <c r="S232" s="8">
        <f>SUMPRODUCT(SUMIFS(TaxableValuation[Taxable Military Exempt],TaxableValuation[Dist],$C232:$E232,TaxableValuation[Tif_NonTIF],$A$4))</f>
        <v>116026</v>
      </c>
      <c r="T232" s="8">
        <f>SUMPRODUCT(SUMIFS(TaxableValuation[Taxable Net],TaxableValuation[Dist],$C232:$E232,TaxableValuation[Tif_NonTIF],$A$4))</f>
        <v>144404365</v>
      </c>
      <c r="U232" s="8">
        <f>SUMPRODUCT(SUMIFS(TaxableValuation[Taxable Gas &amp; Elec Utilities],TaxableValuation[Dist],$C232:$E232,TaxableValuation[Tif_NonTIF],$A$4))</f>
        <v>1355422</v>
      </c>
      <c r="V232" s="8">
        <f t="shared" si="3"/>
        <v>145759787</v>
      </c>
    </row>
    <row r="233" spans="1:22" x14ac:dyDescent="0.25">
      <c r="A233">
        <f>'Assessed Non-TIF_Combined'!A233</f>
        <v>2024</v>
      </c>
      <c r="B233" t="str">
        <f>'Assessed Non-TIF_Combined'!B233</f>
        <v>11</v>
      </c>
      <c r="C233" t="str">
        <f>'Assessed Non-TIF_Combined'!C233</f>
        <v>5319</v>
      </c>
      <c r="D233" t="str">
        <f>'Assessed Non-TIF_Combined'!D233</f>
        <v/>
      </c>
      <c r="E233" t="str">
        <f>'Assessed Non-TIF_Combined'!E233</f>
        <v/>
      </c>
      <c r="F233" t="str">
        <f>'Assessed Non-TIF_Combined'!F233</f>
        <v>5160</v>
      </c>
      <c r="G233" t="str">
        <f>'Assessed Non-TIF_Combined'!G233</f>
        <v>PCM</v>
      </c>
      <c r="H233" s="8">
        <f>SUMPRODUCT(SUMIFS(TaxableValuation[Taxable Residential],TaxableValuation[Dist],$C233:$E233,TaxableValuation[Tif_NonTIF],$A$4))</f>
        <v>207425816</v>
      </c>
      <c r="I233" s="8">
        <f>SUMPRODUCT(SUMIFS(TaxableValuation[Taxable Ag Land],TaxableValuation[Dist],$C233:$E233,TaxableValuation[Tif_NonTIF],$A$4))</f>
        <v>122563662</v>
      </c>
      <c r="J233" s="8">
        <f>SUMPRODUCT(SUMIFS(TaxableValuation[Taxable Ag Building],TaxableValuation[Dist],$C233:$E233,TaxableValuation[Tif_NonTIF],$A$4))</f>
        <v>3962917</v>
      </c>
      <c r="K233" s="8">
        <f>SUMPRODUCT(SUMIFS(TaxableValuation[Taxable Commercial],TaxableValuation[Dist],$C233:$E233,TaxableValuation[Tif_NonTIF],$A$4))</f>
        <v>21142408</v>
      </c>
      <c r="L233" s="8">
        <f>SUMPRODUCT(SUMIFS(TaxableValuation[Taxable Industrial],TaxableValuation[Dist],$C233:$E233,TaxableValuation[Tif_NonTIF],$A$4))</f>
        <v>2250773</v>
      </c>
      <c r="M233" s="8">
        <f>SUMPRODUCT(SUMIFS(TaxableValuation[Taxable Reserved],TaxableValuation[Dist],$C233:$E233,TaxableValuation[Tif_NonTIF],$A$4))</f>
        <v>0</v>
      </c>
      <c r="N233" s="8">
        <f>SUMPRODUCT(SUMIFS(TaxableValuation[Taxable Reserved2],TaxableValuation[Dist],$C233:$E233,TaxableValuation[Tif_NonTIF],$A$4))</f>
        <v>0</v>
      </c>
      <c r="O233" s="8">
        <f>SUMPRODUCT(SUMIFS(TaxableValuation[Taxable Railroads],TaxableValuation[Dist],$C233:$E233,TaxableValuation[Tif_NonTIF],$A$4))</f>
        <v>1292266</v>
      </c>
      <c r="P233" s="8">
        <f>SUMPRODUCT(SUMIFS(TaxableValuation[Taxable Utilities],TaxableValuation[Dist],$C233:$E233,TaxableValuation[Tif_NonTIF],$A$4))</f>
        <v>6157063</v>
      </c>
      <c r="Q233" s="8">
        <f>SUMPRODUCT(SUMIFS(TaxableValuation[Taxable Other],TaxableValuation[Dist],$C233:$E233,TaxableValuation[Tif_NonTIF],$A$4))</f>
        <v>0</v>
      </c>
      <c r="R233" s="8">
        <f>SUMPRODUCT(SUMIFS(TaxableValuation[Taxable Gross],TaxableValuation[Dist],$C233:$E233,TaxableValuation[Tif_NonTIF],$A$4))</f>
        <v>364794905</v>
      </c>
      <c r="S233" s="8">
        <f>SUMPRODUCT(SUMIFS(TaxableValuation[Taxable Military Exempt],TaxableValuation[Dist],$C233:$E233,TaxableValuation[Tif_NonTIF],$A$4))</f>
        <v>446332</v>
      </c>
      <c r="T233" s="8">
        <f>SUMPRODUCT(SUMIFS(TaxableValuation[Taxable Net],TaxableValuation[Dist],$C233:$E233,TaxableValuation[Tif_NonTIF],$A$4))</f>
        <v>364348573</v>
      </c>
      <c r="U233" s="8">
        <f>SUMPRODUCT(SUMIFS(TaxableValuation[Taxable Gas &amp; Elec Utilities],TaxableValuation[Dist],$C233:$E233,TaxableValuation[Tif_NonTIF],$A$4))</f>
        <v>11868058</v>
      </c>
      <c r="V233" s="8">
        <f t="shared" si="3"/>
        <v>376216631</v>
      </c>
    </row>
    <row r="234" spans="1:22" x14ac:dyDescent="0.25">
      <c r="A234">
        <f>'Assessed Non-TIF_Combined'!A234</f>
        <v>2024</v>
      </c>
      <c r="B234" t="str">
        <f>'Assessed Non-TIF_Combined'!B234</f>
        <v>15</v>
      </c>
      <c r="C234" t="str">
        <f>'Assessed Non-TIF_Combined'!C234</f>
        <v>5163</v>
      </c>
      <c r="D234" t="str">
        <f>'Assessed Non-TIF_Combined'!D234</f>
        <v/>
      </c>
      <c r="E234" t="str">
        <f>'Assessed Non-TIF_Combined'!E234</f>
        <v/>
      </c>
      <c r="F234" t="str">
        <f>'Assessed Non-TIF_Combined'!F234</f>
        <v>5163</v>
      </c>
      <c r="G234" t="str">
        <f>'Assessed Non-TIF_Combined'!G234</f>
        <v>Pekin</v>
      </c>
      <c r="H234" s="8">
        <f>SUMPRODUCT(SUMIFS(TaxableValuation[Taxable Residential],TaxableValuation[Dist],$C234:$E234,TaxableValuation[Tif_NonTIF],$A$4))</f>
        <v>82546914</v>
      </c>
      <c r="I234" s="8">
        <f>SUMPRODUCT(SUMIFS(TaxableValuation[Taxable Ag Land],TaxableValuation[Dist],$C234:$E234,TaxableValuation[Tif_NonTIF],$A$4))</f>
        <v>169847705</v>
      </c>
      <c r="J234" s="8">
        <f>SUMPRODUCT(SUMIFS(TaxableValuation[Taxable Ag Building],TaxableValuation[Dist],$C234:$E234,TaxableValuation[Tif_NonTIF],$A$4))</f>
        <v>11659482</v>
      </c>
      <c r="K234" s="8">
        <f>SUMPRODUCT(SUMIFS(TaxableValuation[Taxable Commercial],TaxableValuation[Dist],$C234:$E234,TaxableValuation[Tif_NonTIF],$A$4))</f>
        <v>7901926</v>
      </c>
      <c r="L234" s="8">
        <f>SUMPRODUCT(SUMIFS(TaxableValuation[Taxable Industrial],TaxableValuation[Dist],$C234:$E234,TaxableValuation[Tif_NonTIF],$A$4))</f>
        <v>15738847</v>
      </c>
      <c r="M234" s="8">
        <f>SUMPRODUCT(SUMIFS(TaxableValuation[Taxable Reserved],TaxableValuation[Dist],$C234:$E234,TaxableValuation[Tif_NonTIF],$A$4))</f>
        <v>0</v>
      </c>
      <c r="N234" s="8">
        <f>SUMPRODUCT(SUMIFS(TaxableValuation[Taxable Reserved2],TaxableValuation[Dist],$C234:$E234,TaxableValuation[Tif_NonTIF],$A$4))</f>
        <v>0</v>
      </c>
      <c r="O234" s="8">
        <f>SUMPRODUCT(SUMIFS(TaxableValuation[Taxable Railroads],TaxableValuation[Dist],$C234:$E234,TaxableValuation[Tif_NonTIF],$A$4))</f>
        <v>5653546</v>
      </c>
      <c r="P234" s="8">
        <f>SUMPRODUCT(SUMIFS(TaxableValuation[Taxable Utilities],TaxableValuation[Dist],$C234:$E234,TaxableValuation[Tif_NonTIF],$A$4))</f>
        <v>36477895</v>
      </c>
      <c r="Q234" s="8">
        <f>SUMPRODUCT(SUMIFS(TaxableValuation[Taxable Other],TaxableValuation[Dist],$C234:$E234,TaxableValuation[Tif_NonTIF],$A$4))</f>
        <v>54320</v>
      </c>
      <c r="R234" s="8">
        <f>SUMPRODUCT(SUMIFS(TaxableValuation[Taxable Gross],TaxableValuation[Dist],$C234:$E234,TaxableValuation[Tif_NonTIF],$A$4))</f>
        <v>329880635</v>
      </c>
      <c r="S234" s="8">
        <f>SUMPRODUCT(SUMIFS(TaxableValuation[Taxable Military Exempt],TaxableValuation[Dist],$C234:$E234,TaxableValuation[Tif_NonTIF],$A$4))</f>
        <v>276270</v>
      </c>
      <c r="T234" s="8">
        <f>SUMPRODUCT(SUMIFS(TaxableValuation[Taxable Net],TaxableValuation[Dist],$C234:$E234,TaxableValuation[Tif_NonTIF],$A$4))</f>
        <v>329604365</v>
      </c>
      <c r="U234" s="8">
        <f>SUMPRODUCT(SUMIFS(TaxableValuation[Taxable Gas &amp; Elec Utilities],TaxableValuation[Dist],$C234:$E234,TaxableValuation[Tif_NonTIF],$A$4))</f>
        <v>5940022</v>
      </c>
      <c r="V234" s="8">
        <f t="shared" si="3"/>
        <v>335544387</v>
      </c>
    </row>
    <row r="235" spans="1:22" x14ac:dyDescent="0.25">
      <c r="A235">
        <f>'Assessed Non-TIF_Combined'!A235</f>
        <v>2024</v>
      </c>
      <c r="B235" t="str">
        <f>'Assessed Non-TIF_Combined'!B235</f>
        <v>11</v>
      </c>
      <c r="C235" t="str">
        <f>'Assessed Non-TIF_Combined'!C235</f>
        <v>5166</v>
      </c>
      <c r="D235" t="str">
        <f>'Assessed Non-TIF_Combined'!D235</f>
        <v/>
      </c>
      <c r="E235" t="str">
        <f>'Assessed Non-TIF_Combined'!E235</f>
        <v/>
      </c>
      <c r="F235" t="str">
        <f>'Assessed Non-TIF_Combined'!F235</f>
        <v>5166</v>
      </c>
      <c r="G235" t="str">
        <f>'Assessed Non-TIF_Combined'!G235</f>
        <v>Pella</v>
      </c>
      <c r="H235" s="8">
        <f>SUMPRODUCT(SUMIFS(TaxableValuation[Taxable Residential],TaxableValuation[Dist],$C235:$E235,TaxableValuation[Tif_NonTIF],$A$4))</f>
        <v>714677038</v>
      </c>
      <c r="I235" s="8">
        <f>SUMPRODUCT(SUMIFS(TaxableValuation[Taxable Ag Land],TaxableValuation[Dist],$C235:$E235,TaxableValuation[Tif_NonTIF],$A$4))</f>
        <v>110173266</v>
      </c>
      <c r="J235" s="8">
        <f>SUMPRODUCT(SUMIFS(TaxableValuation[Taxable Ag Building],TaxableValuation[Dist],$C235:$E235,TaxableValuation[Tif_NonTIF],$A$4))</f>
        <v>7739606</v>
      </c>
      <c r="K235" s="8">
        <f>SUMPRODUCT(SUMIFS(TaxableValuation[Taxable Commercial],TaxableValuation[Dist],$C235:$E235,TaxableValuation[Tif_NonTIF],$A$4))</f>
        <v>152367682</v>
      </c>
      <c r="L235" s="8">
        <f>SUMPRODUCT(SUMIFS(TaxableValuation[Taxable Industrial],TaxableValuation[Dist],$C235:$E235,TaxableValuation[Tif_NonTIF],$A$4))</f>
        <v>46232197</v>
      </c>
      <c r="M235" s="8">
        <f>SUMPRODUCT(SUMIFS(TaxableValuation[Taxable Reserved],TaxableValuation[Dist],$C235:$E235,TaxableValuation[Tif_NonTIF],$A$4))</f>
        <v>0</v>
      </c>
      <c r="N235" s="8">
        <f>SUMPRODUCT(SUMIFS(TaxableValuation[Taxable Reserved2],TaxableValuation[Dist],$C235:$E235,TaxableValuation[Tif_NonTIF],$A$4))</f>
        <v>0</v>
      </c>
      <c r="O235" s="8">
        <f>SUMPRODUCT(SUMIFS(TaxableValuation[Taxable Railroads],TaxableValuation[Dist],$C235:$E235,TaxableValuation[Tif_NonTIF],$A$4))</f>
        <v>1155541</v>
      </c>
      <c r="P235" s="8">
        <f>SUMPRODUCT(SUMIFS(TaxableValuation[Taxable Utilities],TaxableValuation[Dist],$C235:$E235,TaxableValuation[Tif_NonTIF],$A$4))</f>
        <v>20473734</v>
      </c>
      <c r="Q235" s="8">
        <f>SUMPRODUCT(SUMIFS(TaxableValuation[Taxable Other],TaxableValuation[Dist],$C235:$E235,TaxableValuation[Tif_NonTIF],$A$4))</f>
        <v>7269</v>
      </c>
      <c r="R235" s="8">
        <f>SUMPRODUCT(SUMIFS(TaxableValuation[Taxable Gross],TaxableValuation[Dist],$C235:$E235,TaxableValuation[Tif_NonTIF],$A$4))</f>
        <v>1052826333</v>
      </c>
      <c r="S235" s="8">
        <f>SUMPRODUCT(SUMIFS(TaxableValuation[Taxable Military Exempt],TaxableValuation[Dist],$C235:$E235,TaxableValuation[Tif_NonTIF],$A$4))</f>
        <v>677832</v>
      </c>
      <c r="T235" s="8">
        <f>SUMPRODUCT(SUMIFS(TaxableValuation[Taxable Net],TaxableValuation[Dist],$C235:$E235,TaxableValuation[Tif_NonTIF],$A$4))</f>
        <v>1052148501</v>
      </c>
      <c r="U235" s="8">
        <f>SUMPRODUCT(SUMIFS(TaxableValuation[Taxable Gas &amp; Elec Utilities],TaxableValuation[Dist],$C235:$E235,TaxableValuation[Tif_NonTIF],$A$4))</f>
        <v>6709889</v>
      </c>
      <c r="V235" s="8">
        <f t="shared" si="3"/>
        <v>1058858390</v>
      </c>
    </row>
    <row r="236" spans="1:22" x14ac:dyDescent="0.25">
      <c r="A236">
        <f>'Assessed Non-TIF_Combined'!A236</f>
        <v>2024</v>
      </c>
      <c r="B236" t="str">
        <f>'Assessed Non-TIF_Combined'!B236</f>
        <v>11</v>
      </c>
      <c r="C236" t="str">
        <f>'Assessed Non-TIF_Combined'!C236</f>
        <v>5184</v>
      </c>
      <c r="D236" t="str">
        <f>'Assessed Non-TIF_Combined'!D236</f>
        <v/>
      </c>
      <c r="E236" t="str">
        <f>'Assessed Non-TIF_Combined'!E236</f>
        <v/>
      </c>
      <c r="F236" t="str">
        <f>'Assessed Non-TIF_Combined'!F236</f>
        <v>5184</v>
      </c>
      <c r="G236" t="str">
        <f>'Assessed Non-TIF_Combined'!G236</f>
        <v>Perry</v>
      </c>
      <c r="H236" s="8">
        <f>SUMPRODUCT(SUMIFS(TaxableValuation[Taxable Residential],TaxableValuation[Dist],$C236:$E236,TaxableValuation[Tif_NonTIF],$A$4))</f>
        <v>227102721</v>
      </c>
      <c r="I236" s="8">
        <f>SUMPRODUCT(SUMIFS(TaxableValuation[Taxable Ag Land],TaxableValuation[Dist],$C236:$E236,TaxableValuation[Tif_NonTIF],$A$4))</f>
        <v>111998093</v>
      </c>
      <c r="J236" s="8">
        <f>SUMPRODUCT(SUMIFS(TaxableValuation[Taxable Ag Building],TaxableValuation[Dist],$C236:$E236,TaxableValuation[Tif_NonTIF],$A$4))</f>
        <v>5151470</v>
      </c>
      <c r="K236" s="8">
        <f>SUMPRODUCT(SUMIFS(TaxableValuation[Taxable Commercial],TaxableValuation[Dist],$C236:$E236,TaxableValuation[Tif_NonTIF],$A$4))</f>
        <v>45437650</v>
      </c>
      <c r="L236" s="8">
        <f>SUMPRODUCT(SUMIFS(TaxableValuation[Taxable Industrial],TaxableValuation[Dist],$C236:$E236,TaxableValuation[Tif_NonTIF],$A$4))</f>
        <v>18465836</v>
      </c>
      <c r="M236" s="8">
        <f>SUMPRODUCT(SUMIFS(TaxableValuation[Taxable Reserved],TaxableValuation[Dist],$C236:$E236,TaxableValuation[Tif_NonTIF],$A$4))</f>
        <v>0</v>
      </c>
      <c r="N236" s="8">
        <f>SUMPRODUCT(SUMIFS(TaxableValuation[Taxable Reserved2],TaxableValuation[Dist],$C236:$E236,TaxableValuation[Tif_NonTIF],$A$4))</f>
        <v>0</v>
      </c>
      <c r="O236" s="8">
        <f>SUMPRODUCT(SUMIFS(TaxableValuation[Taxable Railroads],TaxableValuation[Dist],$C236:$E236,TaxableValuation[Tif_NonTIF],$A$4))</f>
        <v>0</v>
      </c>
      <c r="P236" s="8">
        <f>SUMPRODUCT(SUMIFS(TaxableValuation[Taxable Utilities],TaxableValuation[Dist],$C236:$E236,TaxableValuation[Tif_NonTIF],$A$4))</f>
        <v>3139533</v>
      </c>
      <c r="Q236" s="8">
        <f>SUMPRODUCT(SUMIFS(TaxableValuation[Taxable Other],TaxableValuation[Dist],$C236:$E236,TaxableValuation[Tif_NonTIF],$A$4))</f>
        <v>0</v>
      </c>
      <c r="R236" s="8">
        <f>SUMPRODUCT(SUMIFS(TaxableValuation[Taxable Gross],TaxableValuation[Dist],$C236:$E236,TaxableValuation[Tif_NonTIF],$A$4))</f>
        <v>411295303</v>
      </c>
      <c r="S236" s="8">
        <f>SUMPRODUCT(SUMIFS(TaxableValuation[Taxable Military Exempt],TaxableValuation[Dist],$C236:$E236,TaxableValuation[Tif_NonTIF],$A$4))</f>
        <v>567251</v>
      </c>
      <c r="T236" s="8">
        <f>SUMPRODUCT(SUMIFS(TaxableValuation[Taxable Net],TaxableValuation[Dist],$C236:$E236,TaxableValuation[Tif_NonTIF],$A$4))</f>
        <v>410728052</v>
      </c>
      <c r="U236" s="8">
        <f>SUMPRODUCT(SUMIFS(TaxableValuation[Taxable Gas &amp; Elec Utilities],TaxableValuation[Dist],$C236:$E236,TaxableValuation[Tif_NonTIF],$A$4))</f>
        <v>11081597</v>
      </c>
      <c r="V236" s="8">
        <f t="shared" si="3"/>
        <v>421809649</v>
      </c>
    </row>
    <row r="237" spans="1:22" x14ac:dyDescent="0.25">
      <c r="A237">
        <f>'Assessed Non-TIF_Combined'!A237</f>
        <v>2024</v>
      </c>
      <c r="B237" t="str">
        <f>'Assessed Non-TIF_Combined'!B237</f>
        <v>09</v>
      </c>
      <c r="C237" t="str">
        <f>'Assessed Non-TIF_Combined'!C237</f>
        <v>5250</v>
      </c>
      <c r="D237" t="str">
        <f>'Assessed Non-TIF_Combined'!D237</f>
        <v/>
      </c>
      <c r="E237" t="str">
        <f>'Assessed Non-TIF_Combined'!E237</f>
        <v/>
      </c>
      <c r="F237" t="str">
        <f>'Assessed Non-TIF_Combined'!F237</f>
        <v>5250</v>
      </c>
      <c r="G237" t="str">
        <f>'Assessed Non-TIF_Combined'!G237</f>
        <v>Pleasant Valley</v>
      </c>
      <c r="H237" s="8">
        <f>SUMPRODUCT(SUMIFS(TaxableValuation[Taxable Residential],TaxableValuation[Dist],$C237:$E237,TaxableValuation[Tif_NonTIF],$A$4))</f>
        <v>1756807209</v>
      </c>
      <c r="I237" s="8">
        <f>SUMPRODUCT(SUMIFS(TaxableValuation[Taxable Ag Land],TaxableValuation[Dist],$C237:$E237,TaxableValuation[Tif_NonTIF],$A$4))</f>
        <v>18379698</v>
      </c>
      <c r="J237" s="8">
        <f>SUMPRODUCT(SUMIFS(TaxableValuation[Taxable Ag Building],TaxableValuation[Dist],$C237:$E237,TaxableValuation[Tif_NonTIF],$A$4))</f>
        <v>1777859</v>
      </c>
      <c r="K237" s="8">
        <f>SUMPRODUCT(SUMIFS(TaxableValuation[Taxable Commercial],TaxableValuation[Dist],$C237:$E237,TaxableValuation[Tif_NonTIF],$A$4))</f>
        <v>159180177</v>
      </c>
      <c r="L237" s="8">
        <f>SUMPRODUCT(SUMIFS(TaxableValuation[Taxable Industrial],TaxableValuation[Dist],$C237:$E237,TaxableValuation[Tif_NonTIF],$A$4))</f>
        <v>66039007</v>
      </c>
      <c r="M237" s="8">
        <f>SUMPRODUCT(SUMIFS(TaxableValuation[Taxable Reserved],TaxableValuation[Dist],$C237:$E237,TaxableValuation[Tif_NonTIF],$A$4))</f>
        <v>0</v>
      </c>
      <c r="N237" s="8">
        <f>SUMPRODUCT(SUMIFS(TaxableValuation[Taxable Reserved2],TaxableValuation[Dist],$C237:$E237,TaxableValuation[Tif_NonTIF],$A$4))</f>
        <v>0</v>
      </c>
      <c r="O237" s="8">
        <f>SUMPRODUCT(SUMIFS(TaxableValuation[Taxable Railroads],TaxableValuation[Dist],$C237:$E237,TaxableValuation[Tif_NonTIF],$A$4))</f>
        <v>3231925</v>
      </c>
      <c r="P237" s="8">
        <f>SUMPRODUCT(SUMIFS(TaxableValuation[Taxable Utilities],TaxableValuation[Dist],$C237:$E237,TaxableValuation[Tif_NonTIF],$A$4))</f>
        <v>11595041</v>
      </c>
      <c r="Q237" s="8">
        <f>SUMPRODUCT(SUMIFS(TaxableValuation[Taxable Other],TaxableValuation[Dist],$C237:$E237,TaxableValuation[Tif_NonTIF],$A$4))</f>
        <v>0</v>
      </c>
      <c r="R237" s="8">
        <f>SUMPRODUCT(SUMIFS(TaxableValuation[Taxable Gross],TaxableValuation[Dist],$C237:$E237,TaxableValuation[Tif_NonTIF],$A$4))</f>
        <v>2017010916</v>
      </c>
      <c r="S237" s="8">
        <f>SUMPRODUCT(SUMIFS(TaxableValuation[Taxable Military Exempt],TaxableValuation[Dist],$C237:$E237,TaxableValuation[Tif_NonTIF],$A$4))</f>
        <v>2040904</v>
      </c>
      <c r="T237" s="8">
        <f>SUMPRODUCT(SUMIFS(TaxableValuation[Taxable Net],TaxableValuation[Dist],$C237:$E237,TaxableValuation[Tif_NonTIF],$A$4))</f>
        <v>2014970012</v>
      </c>
      <c r="U237" s="8">
        <f>SUMPRODUCT(SUMIFS(TaxableValuation[Taxable Gas &amp; Elec Utilities],TaxableValuation[Dist],$C237:$E237,TaxableValuation[Tif_NonTIF],$A$4))</f>
        <v>50442024</v>
      </c>
      <c r="V237" s="8">
        <f t="shared" si="3"/>
        <v>2065412036</v>
      </c>
    </row>
    <row r="238" spans="1:22" x14ac:dyDescent="0.25">
      <c r="A238">
        <f>'Assessed Non-TIF_Combined'!A238</f>
        <v>2024</v>
      </c>
      <c r="B238" t="str">
        <f>'Assessed Non-TIF_Combined'!B238</f>
        <v>11</v>
      </c>
      <c r="C238" t="str">
        <f>'Assessed Non-TIF_Combined'!C238</f>
        <v>5256</v>
      </c>
      <c r="D238" t="str">
        <f>'Assessed Non-TIF_Combined'!D238</f>
        <v/>
      </c>
      <c r="E238" t="str">
        <f>'Assessed Non-TIF_Combined'!E238</f>
        <v/>
      </c>
      <c r="F238" t="str">
        <f>'Assessed Non-TIF_Combined'!F238</f>
        <v>5256</v>
      </c>
      <c r="G238" t="str">
        <f>'Assessed Non-TIF_Combined'!G238</f>
        <v>Pleasantville</v>
      </c>
      <c r="H238" s="8">
        <f>SUMPRODUCT(SUMIFS(TaxableValuation[Taxable Residential],TaxableValuation[Dist],$C238:$E238,TaxableValuation[Tif_NonTIF],$A$4))</f>
        <v>125735336</v>
      </c>
      <c r="I238" s="8">
        <f>SUMPRODUCT(SUMIFS(TaxableValuation[Taxable Ag Land],TaxableValuation[Dist],$C238:$E238,TaxableValuation[Tif_NonTIF],$A$4))</f>
        <v>54401923</v>
      </c>
      <c r="J238" s="8">
        <f>SUMPRODUCT(SUMIFS(TaxableValuation[Taxable Ag Building],TaxableValuation[Dist],$C238:$E238,TaxableValuation[Tif_NonTIF],$A$4))</f>
        <v>2018890</v>
      </c>
      <c r="K238" s="8">
        <f>SUMPRODUCT(SUMIFS(TaxableValuation[Taxable Commercial],TaxableValuation[Dist],$C238:$E238,TaxableValuation[Tif_NonTIF],$A$4))</f>
        <v>4059917</v>
      </c>
      <c r="L238" s="8">
        <f>SUMPRODUCT(SUMIFS(TaxableValuation[Taxable Industrial],TaxableValuation[Dist],$C238:$E238,TaxableValuation[Tif_NonTIF],$A$4))</f>
        <v>1810141</v>
      </c>
      <c r="M238" s="8">
        <f>SUMPRODUCT(SUMIFS(TaxableValuation[Taxable Reserved],TaxableValuation[Dist],$C238:$E238,TaxableValuation[Tif_NonTIF],$A$4))</f>
        <v>0</v>
      </c>
      <c r="N238" s="8">
        <f>SUMPRODUCT(SUMIFS(TaxableValuation[Taxable Reserved2],TaxableValuation[Dist],$C238:$E238,TaxableValuation[Tif_NonTIF],$A$4))</f>
        <v>0</v>
      </c>
      <c r="O238" s="8">
        <f>SUMPRODUCT(SUMIFS(TaxableValuation[Taxable Railroads],TaxableValuation[Dist],$C238:$E238,TaxableValuation[Tif_NonTIF],$A$4))</f>
        <v>25090621</v>
      </c>
      <c r="P238" s="8">
        <f>SUMPRODUCT(SUMIFS(TaxableValuation[Taxable Utilities],TaxableValuation[Dist],$C238:$E238,TaxableValuation[Tif_NonTIF],$A$4))</f>
        <v>5376</v>
      </c>
      <c r="Q238" s="8">
        <f>SUMPRODUCT(SUMIFS(TaxableValuation[Taxable Other],TaxableValuation[Dist],$C238:$E238,TaxableValuation[Tif_NonTIF],$A$4))</f>
        <v>0</v>
      </c>
      <c r="R238" s="8">
        <f>SUMPRODUCT(SUMIFS(TaxableValuation[Taxable Gross],TaxableValuation[Dist],$C238:$E238,TaxableValuation[Tif_NonTIF],$A$4))</f>
        <v>213122204</v>
      </c>
      <c r="S238" s="8">
        <f>SUMPRODUCT(SUMIFS(TaxableValuation[Taxable Military Exempt],TaxableValuation[Dist],$C238:$E238,TaxableValuation[Tif_NonTIF],$A$4))</f>
        <v>242612</v>
      </c>
      <c r="T238" s="8">
        <f>SUMPRODUCT(SUMIFS(TaxableValuation[Taxable Net],TaxableValuation[Dist],$C238:$E238,TaxableValuation[Tif_NonTIF],$A$4))</f>
        <v>212879592</v>
      </c>
      <c r="U238" s="8">
        <f>SUMPRODUCT(SUMIFS(TaxableValuation[Taxable Gas &amp; Elec Utilities],TaxableValuation[Dist],$C238:$E238,TaxableValuation[Tif_NonTIF],$A$4))</f>
        <v>4535153</v>
      </c>
      <c r="V238" s="8">
        <f t="shared" si="3"/>
        <v>217414745</v>
      </c>
    </row>
    <row r="239" spans="1:22" x14ac:dyDescent="0.25">
      <c r="A239">
        <f>'Assessed Non-TIF_Combined'!A239</f>
        <v>2024</v>
      </c>
      <c r="B239" t="str">
        <f>'Assessed Non-TIF_Combined'!B239</f>
        <v>05</v>
      </c>
      <c r="C239" t="str">
        <f>'Assessed Non-TIF_Combined'!C239</f>
        <v>5283</v>
      </c>
      <c r="D239" t="str">
        <f>'Assessed Non-TIF_Combined'!D239</f>
        <v/>
      </c>
      <c r="E239" t="str">
        <f>'Assessed Non-TIF_Combined'!E239</f>
        <v/>
      </c>
      <c r="F239" t="str">
        <f>'Assessed Non-TIF_Combined'!F239</f>
        <v>5283</v>
      </c>
      <c r="G239" t="str">
        <f>'Assessed Non-TIF_Combined'!G239</f>
        <v>Pocahontas Area</v>
      </c>
      <c r="H239" s="8">
        <f>SUMPRODUCT(SUMIFS(TaxableValuation[Taxable Residential],TaxableValuation[Dist],$C239:$E239,TaxableValuation[Tif_NonTIF],$A$4))</f>
        <v>122080224</v>
      </c>
      <c r="I239" s="8">
        <f>SUMPRODUCT(SUMIFS(TaxableValuation[Taxable Ag Land],TaxableValuation[Dist],$C239:$E239,TaxableValuation[Tif_NonTIF],$A$4))</f>
        <v>337553096</v>
      </c>
      <c r="J239" s="8">
        <f>SUMPRODUCT(SUMIFS(TaxableValuation[Taxable Ag Building],TaxableValuation[Dist],$C239:$E239,TaxableValuation[Tif_NonTIF],$A$4))</f>
        <v>12000663</v>
      </c>
      <c r="K239" s="8">
        <f>SUMPRODUCT(SUMIFS(TaxableValuation[Taxable Commercial],TaxableValuation[Dist],$C239:$E239,TaxableValuation[Tif_NonTIF],$A$4))</f>
        <v>49374039</v>
      </c>
      <c r="L239" s="8">
        <f>SUMPRODUCT(SUMIFS(TaxableValuation[Taxable Industrial],TaxableValuation[Dist],$C239:$E239,TaxableValuation[Tif_NonTIF],$A$4))</f>
        <v>119494406</v>
      </c>
      <c r="M239" s="8">
        <f>SUMPRODUCT(SUMIFS(TaxableValuation[Taxable Reserved],TaxableValuation[Dist],$C239:$E239,TaxableValuation[Tif_NonTIF],$A$4))</f>
        <v>0</v>
      </c>
      <c r="N239" s="8">
        <f>SUMPRODUCT(SUMIFS(TaxableValuation[Taxable Reserved2],TaxableValuation[Dist],$C239:$E239,TaxableValuation[Tif_NonTIF],$A$4))</f>
        <v>0</v>
      </c>
      <c r="O239" s="8">
        <f>SUMPRODUCT(SUMIFS(TaxableValuation[Taxable Railroads],TaxableValuation[Dist],$C239:$E239,TaxableValuation[Tif_NonTIF],$A$4))</f>
        <v>29753865</v>
      </c>
      <c r="P239" s="8">
        <f>SUMPRODUCT(SUMIFS(TaxableValuation[Taxable Utilities],TaxableValuation[Dist],$C239:$E239,TaxableValuation[Tif_NonTIF],$A$4))</f>
        <v>6999463</v>
      </c>
      <c r="Q239" s="8">
        <f>SUMPRODUCT(SUMIFS(TaxableValuation[Taxable Other],TaxableValuation[Dist],$C239:$E239,TaxableValuation[Tif_NonTIF],$A$4))</f>
        <v>0</v>
      </c>
      <c r="R239" s="8">
        <f>SUMPRODUCT(SUMIFS(TaxableValuation[Taxable Gross],TaxableValuation[Dist],$C239:$E239,TaxableValuation[Tif_NonTIF],$A$4))</f>
        <v>677255756</v>
      </c>
      <c r="S239" s="8">
        <f>SUMPRODUCT(SUMIFS(TaxableValuation[Taxable Military Exempt],TaxableValuation[Dist],$C239:$E239,TaxableValuation[Tif_NonTIF],$A$4))</f>
        <v>541781</v>
      </c>
      <c r="T239" s="8">
        <f>SUMPRODUCT(SUMIFS(TaxableValuation[Taxable Net],TaxableValuation[Dist],$C239:$E239,TaxableValuation[Tif_NonTIF],$A$4))</f>
        <v>676713975</v>
      </c>
      <c r="U239" s="8">
        <f>SUMPRODUCT(SUMIFS(TaxableValuation[Taxable Gas &amp; Elec Utilities],TaxableValuation[Dist],$C239:$E239,TaxableValuation[Tif_NonTIF],$A$4))</f>
        <v>8570981</v>
      </c>
      <c r="V239" s="8">
        <f t="shared" si="3"/>
        <v>685284956</v>
      </c>
    </row>
    <row r="240" spans="1:22" x14ac:dyDescent="0.25">
      <c r="A240">
        <f>'Assessed Non-TIF_Combined'!A240</f>
        <v>2024</v>
      </c>
      <c r="B240" t="str">
        <f>'Assessed Non-TIF_Combined'!B240</f>
        <v>01</v>
      </c>
      <c r="C240" t="str">
        <f>'Assessed Non-TIF_Combined'!C240</f>
        <v>5310</v>
      </c>
      <c r="D240" t="str">
        <f>'Assessed Non-TIF_Combined'!D240</f>
        <v/>
      </c>
      <c r="E240" t="str">
        <f>'Assessed Non-TIF_Combined'!E240</f>
        <v/>
      </c>
      <c r="F240" t="str">
        <f>'Assessed Non-TIF_Combined'!F240</f>
        <v>5310</v>
      </c>
      <c r="G240" t="str">
        <f>'Assessed Non-TIF_Combined'!G240</f>
        <v>Postville</v>
      </c>
      <c r="H240" s="8">
        <f>SUMPRODUCT(SUMIFS(TaxableValuation[Taxable Residential],TaxableValuation[Dist],$C240:$E240,TaxableValuation[Tif_NonTIF],$A$4))</f>
        <v>66921031</v>
      </c>
      <c r="I240" s="8">
        <f>SUMPRODUCT(SUMIFS(TaxableValuation[Taxable Ag Land],TaxableValuation[Dist],$C240:$E240,TaxableValuation[Tif_NonTIF],$A$4))</f>
        <v>90985120</v>
      </c>
      <c r="J240" s="8">
        <f>SUMPRODUCT(SUMIFS(TaxableValuation[Taxable Ag Building],TaxableValuation[Dist],$C240:$E240,TaxableValuation[Tif_NonTIF],$A$4))</f>
        <v>6425444</v>
      </c>
      <c r="K240" s="8">
        <f>SUMPRODUCT(SUMIFS(TaxableValuation[Taxable Commercial],TaxableValuation[Dist],$C240:$E240,TaxableValuation[Tif_NonTIF],$A$4))</f>
        <v>14108171</v>
      </c>
      <c r="L240" s="8">
        <f>SUMPRODUCT(SUMIFS(TaxableValuation[Taxable Industrial],TaxableValuation[Dist],$C240:$E240,TaxableValuation[Tif_NonTIF],$A$4))</f>
        <v>9986747</v>
      </c>
      <c r="M240" s="8">
        <f>SUMPRODUCT(SUMIFS(TaxableValuation[Taxable Reserved],TaxableValuation[Dist],$C240:$E240,TaxableValuation[Tif_NonTIF],$A$4))</f>
        <v>0</v>
      </c>
      <c r="N240" s="8">
        <f>SUMPRODUCT(SUMIFS(TaxableValuation[Taxable Reserved2],TaxableValuation[Dist],$C240:$E240,TaxableValuation[Tif_NonTIF],$A$4))</f>
        <v>0</v>
      </c>
      <c r="O240" s="8">
        <f>SUMPRODUCT(SUMIFS(TaxableValuation[Taxable Railroads],TaxableValuation[Dist],$C240:$E240,TaxableValuation[Tif_NonTIF],$A$4))</f>
        <v>3279663</v>
      </c>
      <c r="P240" s="8">
        <f>SUMPRODUCT(SUMIFS(TaxableValuation[Taxable Utilities],TaxableValuation[Dist],$C240:$E240,TaxableValuation[Tif_NonTIF],$A$4))</f>
        <v>2302764</v>
      </c>
      <c r="Q240" s="8">
        <f>SUMPRODUCT(SUMIFS(TaxableValuation[Taxable Other],TaxableValuation[Dist],$C240:$E240,TaxableValuation[Tif_NonTIF],$A$4))</f>
        <v>0</v>
      </c>
      <c r="R240" s="8">
        <f>SUMPRODUCT(SUMIFS(TaxableValuation[Taxable Gross],TaxableValuation[Dist],$C240:$E240,TaxableValuation[Tif_NonTIF],$A$4))</f>
        <v>194008940</v>
      </c>
      <c r="S240" s="8">
        <f>SUMPRODUCT(SUMIFS(TaxableValuation[Taxable Military Exempt],TaxableValuation[Dist],$C240:$E240,TaxableValuation[Tif_NonTIF],$A$4))</f>
        <v>187052</v>
      </c>
      <c r="T240" s="8">
        <f>SUMPRODUCT(SUMIFS(TaxableValuation[Taxable Net],TaxableValuation[Dist],$C240:$E240,TaxableValuation[Tif_NonTIF],$A$4))</f>
        <v>193821888</v>
      </c>
      <c r="U240" s="8">
        <f>SUMPRODUCT(SUMIFS(TaxableValuation[Taxable Gas &amp; Elec Utilities],TaxableValuation[Dist],$C240:$E240,TaxableValuation[Tif_NonTIF],$A$4))</f>
        <v>2548928</v>
      </c>
      <c r="V240" s="8">
        <f t="shared" si="3"/>
        <v>196370816</v>
      </c>
    </row>
    <row r="241" spans="1:22" x14ac:dyDescent="0.25">
      <c r="A241">
        <f>'Assessed Non-TIF_Combined'!A241</f>
        <v>2024</v>
      </c>
      <c r="B241" t="str">
        <f>'Assessed Non-TIF_Combined'!B241</f>
        <v>13</v>
      </c>
      <c r="C241" t="str">
        <f>'Assessed Non-TIF_Combined'!C241</f>
        <v>5463</v>
      </c>
      <c r="D241" t="str">
        <f>'Assessed Non-TIF_Combined'!D241</f>
        <v/>
      </c>
      <c r="E241" t="str">
        <f>'Assessed Non-TIF_Combined'!E241</f>
        <v/>
      </c>
      <c r="F241" t="str">
        <f>'Assessed Non-TIF_Combined'!F241</f>
        <v>5463</v>
      </c>
      <c r="G241" t="str">
        <f>'Assessed Non-TIF_Combined'!G241</f>
        <v>Red Oak</v>
      </c>
      <c r="H241" s="8">
        <f>SUMPRODUCT(SUMIFS(TaxableValuation[Taxable Residential],TaxableValuation[Dist],$C241:$E241,TaxableValuation[Tif_NonTIF],$A$4))</f>
        <v>150894404</v>
      </c>
      <c r="I241" s="8">
        <f>SUMPRODUCT(SUMIFS(TaxableValuation[Taxable Ag Land],TaxableValuation[Dist],$C241:$E241,TaxableValuation[Tif_NonTIF],$A$4))</f>
        <v>128467638</v>
      </c>
      <c r="J241" s="8">
        <f>SUMPRODUCT(SUMIFS(TaxableValuation[Taxable Ag Building],TaxableValuation[Dist],$C241:$E241,TaxableValuation[Tif_NonTIF],$A$4))</f>
        <v>8137911</v>
      </c>
      <c r="K241" s="8">
        <f>SUMPRODUCT(SUMIFS(TaxableValuation[Taxable Commercial],TaxableValuation[Dist],$C241:$E241,TaxableValuation[Tif_NonTIF],$A$4))</f>
        <v>47146545</v>
      </c>
      <c r="L241" s="8">
        <f>SUMPRODUCT(SUMIFS(TaxableValuation[Taxable Industrial],TaxableValuation[Dist],$C241:$E241,TaxableValuation[Tif_NonTIF],$A$4))</f>
        <v>15184784</v>
      </c>
      <c r="M241" s="8">
        <f>SUMPRODUCT(SUMIFS(TaxableValuation[Taxable Reserved],TaxableValuation[Dist],$C241:$E241,TaxableValuation[Tif_NonTIF],$A$4))</f>
        <v>0</v>
      </c>
      <c r="N241" s="8">
        <f>SUMPRODUCT(SUMIFS(TaxableValuation[Taxable Reserved2],TaxableValuation[Dist],$C241:$E241,TaxableValuation[Tif_NonTIF],$A$4))</f>
        <v>0</v>
      </c>
      <c r="O241" s="8">
        <f>SUMPRODUCT(SUMIFS(TaxableValuation[Taxable Railroads],TaxableValuation[Dist],$C241:$E241,TaxableValuation[Tif_NonTIF],$A$4))</f>
        <v>23341464</v>
      </c>
      <c r="P241" s="8">
        <f>SUMPRODUCT(SUMIFS(TaxableValuation[Taxable Utilities],TaxableValuation[Dist],$C241:$E241,TaxableValuation[Tif_NonTIF],$A$4))</f>
        <v>9651961</v>
      </c>
      <c r="Q241" s="8">
        <f>SUMPRODUCT(SUMIFS(TaxableValuation[Taxable Other],TaxableValuation[Dist],$C241:$E241,TaxableValuation[Tif_NonTIF],$A$4))</f>
        <v>0</v>
      </c>
      <c r="R241" s="8">
        <f>SUMPRODUCT(SUMIFS(TaxableValuation[Taxable Gross],TaxableValuation[Dist],$C241:$E241,TaxableValuation[Tif_NonTIF],$A$4))</f>
        <v>382824707</v>
      </c>
      <c r="S241" s="8">
        <f>SUMPRODUCT(SUMIFS(TaxableValuation[Taxable Military Exempt],TaxableValuation[Dist],$C241:$E241,TaxableValuation[Tif_NonTIF],$A$4))</f>
        <v>479668</v>
      </c>
      <c r="T241" s="8">
        <f>SUMPRODUCT(SUMIFS(TaxableValuation[Taxable Net],TaxableValuation[Dist],$C241:$E241,TaxableValuation[Tif_NonTIF],$A$4))</f>
        <v>382345039</v>
      </c>
      <c r="U241" s="8">
        <f>SUMPRODUCT(SUMIFS(TaxableValuation[Taxable Gas &amp; Elec Utilities],TaxableValuation[Dist],$C241:$E241,TaxableValuation[Tif_NonTIF],$A$4))</f>
        <v>11236974</v>
      </c>
      <c r="V241" s="8">
        <f t="shared" si="3"/>
        <v>393582013</v>
      </c>
    </row>
    <row r="242" spans="1:22" x14ac:dyDescent="0.25">
      <c r="A242">
        <f>'Assessed Non-TIF_Combined'!A242</f>
        <v>2024</v>
      </c>
      <c r="B242" t="str">
        <f>'Assessed Non-TIF_Combined'!B242</f>
        <v>12</v>
      </c>
      <c r="C242" t="str">
        <f>'Assessed Non-TIF_Combined'!C242</f>
        <v>5486</v>
      </c>
      <c r="D242" t="str">
        <f>'Assessed Non-TIF_Combined'!D242</f>
        <v/>
      </c>
      <c r="E242" t="str">
        <f>'Assessed Non-TIF_Combined'!E242</f>
        <v/>
      </c>
      <c r="F242" t="str">
        <f>'Assessed Non-TIF_Combined'!F242</f>
        <v>5486</v>
      </c>
      <c r="G242" t="str">
        <f>'Assessed Non-TIF_Combined'!G242</f>
        <v>Remsen-Union</v>
      </c>
      <c r="H242" s="8">
        <f>SUMPRODUCT(SUMIFS(TaxableValuation[Taxable Residential],TaxableValuation[Dist],$C242:$E242,TaxableValuation[Tif_NonTIF],$A$4))</f>
        <v>102766830</v>
      </c>
      <c r="I242" s="8">
        <f>SUMPRODUCT(SUMIFS(TaxableValuation[Taxable Ag Land],TaxableValuation[Dist],$C242:$E242,TaxableValuation[Tif_NonTIF],$A$4))</f>
        <v>172025469</v>
      </c>
      <c r="J242" s="8">
        <f>SUMPRODUCT(SUMIFS(TaxableValuation[Taxable Ag Building],TaxableValuation[Dist],$C242:$E242,TaxableValuation[Tif_NonTIF],$A$4))</f>
        <v>14277453</v>
      </c>
      <c r="K242" s="8">
        <f>SUMPRODUCT(SUMIFS(TaxableValuation[Taxable Commercial],TaxableValuation[Dist],$C242:$E242,TaxableValuation[Tif_NonTIF],$A$4))</f>
        <v>23895284</v>
      </c>
      <c r="L242" s="8">
        <f>SUMPRODUCT(SUMIFS(TaxableValuation[Taxable Industrial],TaxableValuation[Dist],$C242:$E242,TaxableValuation[Tif_NonTIF],$A$4))</f>
        <v>900947</v>
      </c>
      <c r="M242" s="8">
        <f>SUMPRODUCT(SUMIFS(TaxableValuation[Taxable Reserved],TaxableValuation[Dist],$C242:$E242,TaxableValuation[Tif_NonTIF],$A$4))</f>
        <v>0</v>
      </c>
      <c r="N242" s="8">
        <f>SUMPRODUCT(SUMIFS(TaxableValuation[Taxable Reserved2],TaxableValuation[Dist],$C242:$E242,TaxableValuation[Tif_NonTIF],$A$4))</f>
        <v>0</v>
      </c>
      <c r="O242" s="8">
        <f>SUMPRODUCT(SUMIFS(TaxableValuation[Taxable Railroads],TaxableValuation[Dist],$C242:$E242,TaxableValuation[Tif_NonTIF],$A$4))</f>
        <v>1877184</v>
      </c>
      <c r="P242" s="8">
        <f>SUMPRODUCT(SUMIFS(TaxableValuation[Taxable Utilities],TaxableValuation[Dist],$C242:$E242,TaxableValuation[Tif_NonTIF],$A$4))</f>
        <v>6776813</v>
      </c>
      <c r="Q242" s="8">
        <f>SUMPRODUCT(SUMIFS(TaxableValuation[Taxable Other],TaxableValuation[Dist],$C242:$E242,TaxableValuation[Tif_NonTIF],$A$4))</f>
        <v>0</v>
      </c>
      <c r="R242" s="8">
        <f>SUMPRODUCT(SUMIFS(TaxableValuation[Taxable Gross],TaxableValuation[Dist],$C242:$E242,TaxableValuation[Tif_NonTIF],$A$4))</f>
        <v>322519980</v>
      </c>
      <c r="S242" s="8">
        <f>SUMPRODUCT(SUMIFS(TaxableValuation[Taxable Military Exempt],TaxableValuation[Dist],$C242:$E242,TaxableValuation[Tif_NonTIF],$A$4))</f>
        <v>224092</v>
      </c>
      <c r="T242" s="8">
        <f>SUMPRODUCT(SUMIFS(TaxableValuation[Taxable Net],TaxableValuation[Dist],$C242:$E242,TaxableValuation[Tif_NonTIF],$A$4))</f>
        <v>322295888</v>
      </c>
      <c r="U242" s="8">
        <f>SUMPRODUCT(SUMIFS(TaxableValuation[Taxable Gas &amp; Elec Utilities],TaxableValuation[Dist],$C242:$E242,TaxableValuation[Tif_NonTIF],$A$4))</f>
        <v>7122334</v>
      </c>
      <c r="V242" s="8">
        <f t="shared" si="3"/>
        <v>329418222</v>
      </c>
    </row>
    <row r="243" spans="1:22" x14ac:dyDescent="0.25">
      <c r="A243">
        <f>'Assessed Non-TIF_Combined'!A243</f>
        <v>2024</v>
      </c>
      <c r="B243" t="str">
        <f>'Assessed Non-TIF_Combined'!B243</f>
        <v>01</v>
      </c>
      <c r="C243" t="str">
        <f>'Assessed Non-TIF_Combined'!C243</f>
        <v>5508</v>
      </c>
      <c r="D243" t="str">
        <f>'Assessed Non-TIF_Combined'!D243</f>
        <v/>
      </c>
      <c r="E243" t="str">
        <f>'Assessed Non-TIF_Combined'!E243</f>
        <v/>
      </c>
      <c r="F243" t="str">
        <f>'Assessed Non-TIF_Combined'!F243</f>
        <v>5508</v>
      </c>
      <c r="G243" t="str">
        <f>'Assessed Non-TIF_Combined'!G243</f>
        <v>Riceville</v>
      </c>
      <c r="H243" s="8">
        <f>SUMPRODUCT(SUMIFS(TaxableValuation[Taxable Residential],TaxableValuation[Dist],$C243:$E243,TaxableValuation[Tif_NonTIF],$A$4))</f>
        <v>61101597</v>
      </c>
      <c r="I243" s="8">
        <f>SUMPRODUCT(SUMIFS(TaxableValuation[Taxable Ag Land],TaxableValuation[Dist],$C243:$E243,TaxableValuation[Tif_NonTIF],$A$4))</f>
        <v>151959783</v>
      </c>
      <c r="J243" s="8">
        <f>SUMPRODUCT(SUMIFS(TaxableValuation[Taxable Ag Building],TaxableValuation[Dist],$C243:$E243,TaxableValuation[Tif_NonTIF],$A$4))</f>
        <v>18604093</v>
      </c>
      <c r="K243" s="8">
        <f>SUMPRODUCT(SUMIFS(TaxableValuation[Taxable Commercial],TaxableValuation[Dist],$C243:$E243,TaxableValuation[Tif_NonTIF],$A$4))</f>
        <v>7507261</v>
      </c>
      <c r="L243" s="8">
        <f>SUMPRODUCT(SUMIFS(TaxableValuation[Taxable Industrial],TaxableValuation[Dist],$C243:$E243,TaxableValuation[Tif_NonTIF],$A$4))</f>
        <v>57234255</v>
      </c>
      <c r="M243" s="8">
        <f>SUMPRODUCT(SUMIFS(TaxableValuation[Taxable Reserved],TaxableValuation[Dist],$C243:$E243,TaxableValuation[Tif_NonTIF],$A$4))</f>
        <v>0</v>
      </c>
      <c r="N243" s="8">
        <f>SUMPRODUCT(SUMIFS(TaxableValuation[Taxable Reserved2],TaxableValuation[Dist],$C243:$E243,TaxableValuation[Tif_NonTIF],$A$4))</f>
        <v>0</v>
      </c>
      <c r="O243" s="8">
        <f>SUMPRODUCT(SUMIFS(TaxableValuation[Taxable Railroads],TaxableValuation[Dist],$C243:$E243,TaxableValuation[Tif_NonTIF],$A$4))</f>
        <v>0</v>
      </c>
      <c r="P243" s="8">
        <f>SUMPRODUCT(SUMIFS(TaxableValuation[Taxable Utilities],TaxableValuation[Dist],$C243:$E243,TaxableValuation[Tif_NonTIF],$A$4))</f>
        <v>14331302</v>
      </c>
      <c r="Q243" s="8">
        <f>SUMPRODUCT(SUMIFS(TaxableValuation[Taxable Other],TaxableValuation[Dist],$C243:$E243,TaxableValuation[Tif_NonTIF],$A$4))</f>
        <v>0</v>
      </c>
      <c r="R243" s="8">
        <f>SUMPRODUCT(SUMIFS(TaxableValuation[Taxable Gross],TaxableValuation[Dist],$C243:$E243,TaxableValuation[Tif_NonTIF],$A$4))</f>
        <v>310738291</v>
      </c>
      <c r="S243" s="8">
        <f>SUMPRODUCT(SUMIFS(TaxableValuation[Taxable Military Exempt],TaxableValuation[Dist],$C243:$E243,TaxableValuation[Tif_NonTIF],$A$4))</f>
        <v>190756</v>
      </c>
      <c r="T243" s="8">
        <f>SUMPRODUCT(SUMIFS(TaxableValuation[Taxable Net],TaxableValuation[Dist],$C243:$E243,TaxableValuation[Tif_NonTIF],$A$4))</f>
        <v>310547535</v>
      </c>
      <c r="U243" s="8">
        <f>SUMPRODUCT(SUMIFS(TaxableValuation[Taxable Gas &amp; Elec Utilities],TaxableValuation[Dist],$C243:$E243,TaxableValuation[Tif_NonTIF],$A$4))</f>
        <v>1954438</v>
      </c>
      <c r="V243" s="8">
        <f t="shared" si="3"/>
        <v>312501973</v>
      </c>
    </row>
    <row r="244" spans="1:22" x14ac:dyDescent="0.25">
      <c r="A244">
        <f>'Assessed Non-TIF_Combined'!A244</f>
        <v>2024</v>
      </c>
      <c r="B244" t="str">
        <f>'Assessed Non-TIF_Combined'!B244</f>
        <v>12</v>
      </c>
      <c r="C244" t="str">
        <f>'Assessed Non-TIF_Combined'!C244</f>
        <v>1975</v>
      </c>
      <c r="D244" t="str">
        <f>'Assessed Non-TIF_Combined'!D244</f>
        <v/>
      </c>
      <c r="E244" t="str">
        <f>'Assessed Non-TIF_Combined'!E244</f>
        <v/>
      </c>
      <c r="F244" t="str">
        <f>'Assessed Non-TIF_Combined'!F244</f>
        <v>1975</v>
      </c>
      <c r="G244" t="str">
        <f>'Assessed Non-TIF_Combined'!G244</f>
        <v>River Valley</v>
      </c>
      <c r="H244" s="8">
        <f>SUMPRODUCT(SUMIFS(TaxableValuation[Taxable Residential],TaxableValuation[Dist],$C244:$E244,TaxableValuation[Tif_NonTIF],$A$4))</f>
        <v>57599813</v>
      </c>
      <c r="I244" s="8">
        <f>SUMPRODUCT(SUMIFS(TaxableValuation[Taxable Ag Land],TaxableValuation[Dist],$C244:$E244,TaxableValuation[Tif_NonTIF],$A$4))</f>
        <v>175869573</v>
      </c>
      <c r="J244" s="8">
        <f>SUMPRODUCT(SUMIFS(TaxableValuation[Taxable Ag Building],TaxableValuation[Dist],$C244:$E244,TaxableValuation[Tif_NonTIF],$A$4))</f>
        <v>9200285</v>
      </c>
      <c r="K244" s="8">
        <f>SUMPRODUCT(SUMIFS(TaxableValuation[Taxable Commercial],TaxableValuation[Dist],$C244:$E244,TaxableValuation[Tif_NonTIF],$A$4))</f>
        <v>9558713</v>
      </c>
      <c r="L244" s="8">
        <f>SUMPRODUCT(SUMIFS(TaxableValuation[Taxable Industrial],TaxableValuation[Dist],$C244:$E244,TaxableValuation[Tif_NonTIF],$A$4))</f>
        <v>750380</v>
      </c>
      <c r="M244" s="8">
        <f>SUMPRODUCT(SUMIFS(TaxableValuation[Taxable Reserved],TaxableValuation[Dist],$C244:$E244,TaxableValuation[Tif_NonTIF],$A$4))</f>
        <v>0</v>
      </c>
      <c r="N244" s="8">
        <f>SUMPRODUCT(SUMIFS(TaxableValuation[Taxable Reserved2],TaxableValuation[Dist],$C244:$E244,TaxableValuation[Tif_NonTIF],$A$4))</f>
        <v>0</v>
      </c>
      <c r="O244" s="8">
        <f>SUMPRODUCT(SUMIFS(TaxableValuation[Taxable Railroads],TaxableValuation[Dist],$C244:$E244,TaxableValuation[Tif_NonTIF],$A$4))</f>
        <v>0</v>
      </c>
      <c r="P244" s="8">
        <f>SUMPRODUCT(SUMIFS(TaxableValuation[Taxable Utilities],TaxableValuation[Dist],$C244:$E244,TaxableValuation[Tif_NonTIF],$A$4))</f>
        <v>374850</v>
      </c>
      <c r="Q244" s="8">
        <f>SUMPRODUCT(SUMIFS(TaxableValuation[Taxable Other],TaxableValuation[Dist],$C244:$E244,TaxableValuation[Tif_NonTIF],$A$4))</f>
        <v>0</v>
      </c>
      <c r="R244" s="8">
        <f>SUMPRODUCT(SUMIFS(TaxableValuation[Taxable Gross],TaxableValuation[Dist],$C244:$E244,TaxableValuation[Tif_NonTIF],$A$4))</f>
        <v>253353614</v>
      </c>
      <c r="S244" s="8">
        <f>SUMPRODUCT(SUMIFS(TaxableValuation[Taxable Military Exempt],TaxableValuation[Dist],$C244:$E244,TaxableValuation[Tif_NonTIF],$A$4))</f>
        <v>283356</v>
      </c>
      <c r="T244" s="8">
        <f>SUMPRODUCT(SUMIFS(TaxableValuation[Taxable Net],TaxableValuation[Dist],$C244:$E244,TaxableValuation[Tif_NonTIF],$A$4))</f>
        <v>253070258</v>
      </c>
      <c r="U244" s="8">
        <f>SUMPRODUCT(SUMIFS(TaxableValuation[Taxable Gas &amp; Elec Utilities],TaxableValuation[Dist],$C244:$E244,TaxableValuation[Tif_NonTIF],$A$4))</f>
        <v>9712311</v>
      </c>
      <c r="V244" s="8">
        <f t="shared" si="3"/>
        <v>262782569</v>
      </c>
    </row>
    <row r="245" spans="1:22" x14ac:dyDescent="0.25">
      <c r="A245">
        <f>'Assessed Non-TIF_Combined'!A245</f>
        <v>2024</v>
      </c>
      <c r="B245" t="str">
        <f>'Assessed Non-TIF_Combined'!B245</f>
        <v>13</v>
      </c>
      <c r="C245" t="str">
        <f>'Assessed Non-TIF_Combined'!C245</f>
        <v>4824</v>
      </c>
      <c r="D245" t="str">
        <f>'Assessed Non-TIF_Combined'!D245</f>
        <v/>
      </c>
      <c r="E245" t="str">
        <f>'Assessed Non-TIF_Combined'!E245</f>
        <v/>
      </c>
      <c r="F245" t="str">
        <f>'Assessed Non-TIF_Combined'!F245</f>
        <v>5510</v>
      </c>
      <c r="G245" t="str">
        <f>'Assessed Non-TIF_Combined'!G245</f>
        <v>Riverside</v>
      </c>
      <c r="H245" s="8">
        <f>SUMPRODUCT(SUMIFS(TaxableValuation[Taxable Residential],TaxableValuation[Dist],$C245:$E245,TaxableValuation[Tif_NonTIF],$A$4))</f>
        <v>130085675</v>
      </c>
      <c r="I245" s="8">
        <f>SUMPRODUCT(SUMIFS(TaxableValuation[Taxable Ag Land],TaxableValuation[Dist],$C245:$E245,TaxableValuation[Tif_NonTIF],$A$4))</f>
        <v>186300183</v>
      </c>
      <c r="J245" s="8">
        <f>SUMPRODUCT(SUMIFS(TaxableValuation[Taxable Ag Building],TaxableValuation[Dist],$C245:$E245,TaxableValuation[Tif_NonTIF],$A$4))</f>
        <v>5562569</v>
      </c>
      <c r="K245" s="8">
        <f>SUMPRODUCT(SUMIFS(TaxableValuation[Taxable Commercial],TaxableValuation[Dist],$C245:$E245,TaxableValuation[Tif_NonTIF],$A$4))</f>
        <v>9117461</v>
      </c>
      <c r="L245" s="8">
        <f>SUMPRODUCT(SUMIFS(TaxableValuation[Taxable Industrial],TaxableValuation[Dist],$C245:$E245,TaxableValuation[Tif_NonTIF],$A$4))</f>
        <v>10918962</v>
      </c>
      <c r="M245" s="8">
        <f>SUMPRODUCT(SUMIFS(TaxableValuation[Taxable Reserved],TaxableValuation[Dist],$C245:$E245,TaxableValuation[Tif_NonTIF],$A$4))</f>
        <v>0</v>
      </c>
      <c r="N245" s="8">
        <f>SUMPRODUCT(SUMIFS(TaxableValuation[Taxable Reserved2],TaxableValuation[Dist],$C245:$E245,TaxableValuation[Tif_NonTIF],$A$4))</f>
        <v>0</v>
      </c>
      <c r="O245" s="8">
        <f>SUMPRODUCT(SUMIFS(TaxableValuation[Taxable Railroads],TaxableValuation[Dist],$C245:$E245,TaxableValuation[Tif_NonTIF],$A$4))</f>
        <v>4288521</v>
      </c>
      <c r="P245" s="8">
        <f>SUMPRODUCT(SUMIFS(TaxableValuation[Taxable Utilities],TaxableValuation[Dist],$C245:$E245,TaxableValuation[Tif_NonTIF],$A$4))</f>
        <v>47089797</v>
      </c>
      <c r="Q245" s="8">
        <f>SUMPRODUCT(SUMIFS(TaxableValuation[Taxable Other],TaxableValuation[Dist],$C245:$E245,TaxableValuation[Tif_NonTIF],$A$4))</f>
        <v>0</v>
      </c>
      <c r="R245" s="8">
        <f>SUMPRODUCT(SUMIFS(TaxableValuation[Taxable Gross],TaxableValuation[Dist],$C245:$E245,TaxableValuation[Tif_NonTIF],$A$4))</f>
        <v>393363168</v>
      </c>
      <c r="S245" s="8">
        <f>SUMPRODUCT(SUMIFS(TaxableValuation[Taxable Military Exempt],TaxableValuation[Dist],$C245:$E245,TaxableValuation[Tif_NonTIF],$A$4))</f>
        <v>333360</v>
      </c>
      <c r="T245" s="8">
        <f>SUMPRODUCT(SUMIFS(TaxableValuation[Taxable Net],TaxableValuation[Dist],$C245:$E245,TaxableValuation[Tif_NonTIF],$A$4))</f>
        <v>393029808</v>
      </c>
      <c r="U245" s="8">
        <f>SUMPRODUCT(SUMIFS(TaxableValuation[Taxable Gas &amp; Elec Utilities],TaxableValuation[Dist],$C245:$E245,TaxableValuation[Tif_NonTIF],$A$4))</f>
        <v>13331410</v>
      </c>
      <c r="V245" s="8">
        <f t="shared" si="3"/>
        <v>406361218</v>
      </c>
    </row>
    <row r="246" spans="1:22" x14ac:dyDescent="0.25">
      <c r="A246">
        <f>'Assessed Non-TIF_Combined'!A246</f>
        <v>2024</v>
      </c>
      <c r="B246" t="str">
        <f>'Assessed Non-TIF_Combined'!B246</f>
        <v>12</v>
      </c>
      <c r="C246" t="str">
        <f>'Assessed Non-TIF_Combined'!C246</f>
        <v>5607</v>
      </c>
      <c r="D246" t="str">
        <f>'Assessed Non-TIF_Combined'!D246</f>
        <v/>
      </c>
      <c r="E246" t="str">
        <f>'Assessed Non-TIF_Combined'!E246</f>
        <v/>
      </c>
      <c r="F246" t="str">
        <f>'Assessed Non-TIF_Combined'!F246</f>
        <v>5607</v>
      </c>
      <c r="G246" t="str">
        <f>'Assessed Non-TIF_Combined'!G246</f>
        <v>Rock Valley</v>
      </c>
      <c r="H246" s="8">
        <f>SUMPRODUCT(SUMIFS(TaxableValuation[Taxable Residential],TaxableValuation[Dist],$C246:$E246,TaxableValuation[Tif_NonTIF],$A$4))</f>
        <v>160669149</v>
      </c>
      <c r="I246" s="8">
        <f>SUMPRODUCT(SUMIFS(TaxableValuation[Taxable Ag Land],TaxableValuation[Dist],$C246:$E246,TaxableValuation[Tif_NonTIF],$A$4))</f>
        <v>83114287</v>
      </c>
      <c r="J246" s="8">
        <f>SUMPRODUCT(SUMIFS(TaxableValuation[Taxable Ag Building],TaxableValuation[Dist],$C246:$E246,TaxableValuation[Tif_NonTIF],$A$4))</f>
        <v>12042560</v>
      </c>
      <c r="K246" s="8">
        <f>SUMPRODUCT(SUMIFS(TaxableValuation[Taxable Commercial],TaxableValuation[Dist],$C246:$E246,TaxableValuation[Tif_NonTIF],$A$4))</f>
        <v>25725174</v>
      </c>
      <c r="L246" s="8">
        <f>SUMPRODUCT(SUMIFS(TaxableValuation[Taxable Industrial],TaxableValuation[Dist],$C246:$E246,TaxableValuation[Tif_NonTIF],$A$4))</f>
        <v>14518200</v>
      </c>
      <c r="M246" s="8">
        <f>SUMPRODUCT(SUMIFS(TaxableValuation[Taxable Reserved],TaxableValuation[Dist],$C246:$E246,TaxableValuation[Tif_NonTIF],$A$4))</f>
        <v>0</v>
      </c>
      <c r="N246" s="8">
        <f>SUMPRODUCT(SUMIFS(TaxableValuation[Taxable Reserved2],TaxableValuation[Dist],$C246:$E246,TaxableValuation[Tif_NonTIF],$A$4))</f>
        <v>0</v>
      </c>
      <c r="O246" s="8">
        <f>SUMPRODUCT(SUMIFS(TaxableValuation[Taxable Railroads],TaxableValuation[Dist],$C246:$E246,TaxableValuation[Tif_NonTIF],$A$4))</f>
        <v>1378056</v>
      </c>
      <c r="P246" s="8">
        <f>SUMPRODUCT(SUMIFS(TaxableValuation[Taxable Utilities],TaxableValuation[Dist],$C246:$E246,TaxableValuation[Tif_NonTIF],$A$4))</f>
        <v>34603196</v>
      </c>
      <c r="Q246" s="8">
        <f>SUMPRODUCT(SUMIFS(TaxableValuation[Taxable Other],TaxableValuation[Dist],$C246:$E246,TaxableValuation[Tif_NonTIF],$A$4))</f>
        <v>0</v>
      </c>
      <c r="R246" s="8">
        <f>SUMPRODUCT(SUMIFS(TaxableValuation[Taxable Gross],TaxableValuation[Dist],$C246:$E246,TaxableValuation[Tif_NonTIF],$A$4))</f>
        <v>332050622</v>
      </c>
      <c r="S246" s="8">
        <f>SUMPRODUCT(SUMIFS(TaxableValuation[Taxable Military Exempt],TaxableValuation[Dist],$C246:$E246,TaxableValuation[Tif_NonTIF],$A$4))</f>
        <v>264836</v>
      </c>
      <c r="T246" s="8">
        <f>SUMPRODUCT(SUMIFS(TaxableValuation[Taxable Net],TaxableValuation[Dist],$C246:$E246,TaxableValuation[Tif_NonTIF],$A$4))</f>
        <v>331785786</v>
      </c>
      <c r="U246" s="8">
        <f>SUMPRODUCT(SUMIFS(TaxableValuation[Taxable Gas &amp; Elec Utilities],TaxableValuation[Dist],$C246:$E246,TaxableValuation[Tif_NonTIF],$A$4))</f>
        <v>6251566</v>
      </c>
      <c r="V246" s="8">
        <f t="shared" si="3"/>
        <v>338037352</v>
      </c>
    </row>
    <row r="247" spans="1:22" x14ac:dyDescent="0.25">
      <c r="A247">
        <f>'Assessed Non-TIF_Combined'!A247</f>
        <v>2024</v>
      </c>
      <c r="B247" t="str">
        <f>'Assessed Non-TIF_Combined'!B247</f>
        <v>11</v>
      </c>
      <c r="C247" t="str">
        <f>'Assessed Non-TIF_Combined'!C247</f>
        <v>5643</v>
      </c>
      <c r="D247" t="str">
        <f>'Assessed Non-TIF_Combined'!D247</f>
        <v/>
      </c>
      <c r="E247" t="str">
        <f>'Assessed Non-TIF_Combined'!E247</f>
        <v/>
      </c>
      <c r="F247" t="str">
        <f>'Assessed Non-TIF_Combined'!F247</f>
        <v>5643</v>
      </c>
      <c r="G247" t="str">
        <f>'Assessed Non-TIF_Combined'!G247</f>
        <v>Roland-Story</v>
      </c>
      <c r="H247" s="8">
        <f>SUMPRODUCT(SUMIFS(TaxableValuation[Taxable Residential],TaxableValuation[Dist],$C247:$E247,TaxableValuation[Tif_NonTIF],$A$4))</f>
        <v>201852853</v>
      </c>
      <c r="I247" s="8">
        <f>SUMPRODUCT(SUMIFS(TaxableValuation[Taxable Ag Land],TaxableValuation[Dist],$C247:$E247,TaxableValuation[Tif_NonTIF],$A$4))</f>
        <v>73068863</v>
      </c>
      <c r="J247" s="8">
        <f>SUMPRODUCT(SUMIFS(TaxableValuation[Taxable Ag Building],TaxableValuation[Dist],$C247:$E247,TaxableValuation[Tif_NonTIF],$A$4))</f>
        <v>2875744</v>
      </c>
      <c r="K247" s="8">
        <f>SUMPRODUCT(SUMIFS(TaxableValuation[Taxable Commercial],TaxableValuation[Dist],$C247:$E247,TaxableValuation[Tif_NonTIF],$A$4))</f>
        <v>32269443</v>
      </c>
      <c r="L247" s="8">
        <f>SUMPRODUCT(SUMIFS(TaxableValuation[Taxable Industrial],TaxableValuation[Dist],$C247:$E247,TaxableValuation[Tif_NonTIF],$A$4))</f>
        <v>49568172</v>
      </c>
      <c r="M247" s="8">
        <f>SUMPRODUCT(SUMIFS(TaxableValuation[Taxable Reserved],TaxableValuation[Dist],$C247:$E247,TaxableValuation[Tif_NonTIF],$A$4))</f>
        <v>0</v>
      </c>
      <c r="N247" s="8">
        <f>SUMPRODUCT(SUMIFS(TaxableValuation[Taxable Reserved2],TaxableValuation[Dist],$C247:$E247,TaxableValuation[Tif_NonTIF],$A$4))</f>
        <v>0</v>
      </c>
      <c r="O247" s="8">
        <f>SUMPRODUCT(SUMIFS(TaxableValuation[Taxable Railroads],TaxableValuation[Dist],$C247:$E247,TaxableValuation[Tif_NonTIF],$A$4))</f>
        <v>5956855</v>
      </c>
      <c r="P247" s="8">
        <f>SUMPRODUCT(SUMIFS(TaxableValuation[Taxable Utilities],TaxableValuation[Dist],$C247:$E247,TaxableValuation[Tif_NonTIF],$A$4))</f>
        <v>10463358</v>
      </c>
      <c r="Q247" s="8">
        <f>SUMPRODUCT(SUMIFS(TaxableValuation[Taxable Other],TaxableValuation[Dist],$C247:$E247,TaxableValuation[Tif_NonTIF],$A$4))</f>
        <v>0</v>
      </c>
      <c r="R247" s="8">
        <f>SUMPRODUCT(SUMIFS(TaxableValuation[Taxable Gross],TaxableValuation[Dist],$C247:$E247,TaxableValuation[Tif_NonTIF],$A$4))</f>
        <v>376055288</v>
      </c>
      <c r="S247" s="8">
        <f>SUMPRODUCT(SUMIFS(TaxableValuation[Taxable Military Exempt],TaxableValuation[Dist],$C247:$E247,TaxableValuation[Tif_NonTIF],$A$4))</f>
        <v>448184</v>
      </c>
      <c r="T247" s="8">
        <f>SUMPRODUCT(SUMIFS(TaxableValuation[Taxable Net],TaxableValuation[Dist],$C247:$E247,TaxableValuation[Tif_NonTIF],$A$4))</f>
        <v>375607104</v>
      </c>
      <c r="U247" s="8">
        <f>SUMPRODUCT(SUMIFS(TaxableValuation[Taxable Gas &amp; Elec Utilities],TaxableValuation[Dist],$C247:$E247,TaxableValuation[Tif_NonTIF],$A$4))</f>
        <v>4702863</v>
      </c>
      <c r="V247" s="8">
        <f t="shared" si="3"/>
        <v>380309967</v>
      </c>
    </row>
    <row r="248" spans="1:22" x14ac:dyDescent="0.25">
      <c r="A248">
        <f>'Assessed Non-TIF_Combined'!A248</f>
        <v>2024</v>
      </c>
      <c r="B248" t="str">
        <f>'Assessed Non-TIF_Combined'!B248</f>
        <v>07</v>
      </c>
      <c r="C248" t="str">
        <f>'Assessed Non-TIF_Combined'!C248</f>
        <v>5697</v>
      </c>
      <c r="D248" t="str">
        <f>'Assessed Non-TIF_Combined'!D248</f>
        <v/>
      </c>
      <c r="E248" t="str">
        <f>'Assessed Non-TIF_Combined'!E248</f>
        <v/>
      </c>
      <c r="F248" t="str">
        <f>'Assessed Non-TIF_Combined'!F248</f>
        <v>5697</v>
      </c>
      <c r="G248" t="str">
        <f>'Assessed Non-TIF_Combined'!G248</f>
        <v>Rudd-Rockford-Marble Rock</v>
      </c>
      <c r="H248" s="8">
        <f>SUMPRODUCT(SUMIFS(TaxableValuation[Taxable Residential],TaxableValuation[Dist],$C248:$E248,TaxableValuation[Tif_NonTIF],$A$4))</f>
        <v>80743144</v>
      </c>
      <c r="I248" s="8">
        <f>SUMPRODUCT(SUMIFS(TaxableValuation[Taxable Ag Land],TaxableValuation[Dist],$C248:$E248,TaxableValuation[Tif_NonTIF],$A$4))</f>
        <v>140716837</v>
      </c>
      <c r="J248" s="8">
        <f>SUMPRODUCT(SUMIFS(TaxableValuation[Taxable Ag Building],TaxableValuation[Dist],$C248:$E248,TaxableValuation[Tif_NonTIF],$A$4))</f>
        <v>7942528</v>
      </c>
      <c r="K248" s="8">
        <f>SUMPRODUCT(SUMIFS(TaxableValuation[Taxable Commercial],TaxableValuation[Dist],$C248:$E248,TaxableValuation[Tif_NonTIF],$A$4))</f>
        <v>9360329</v>
      </c>
      <c r="L248" s="8">
        <f>SUMPRODUCT(SUMIFS(TaxableValuation[Taxable Industrial],TaxableValuation[Dist],$C248:$E248,TaxableValuation[Tif_NonTIF],$A$4))</f>
        <v>986819</v>
      </c>
      <c r="M248" s="8">
        <f>SUMPRODUCT(SUMIFS(TaxableValuation[Taxable Reserved],TaxableValuation[Dist],$C248:$E248,TaxableValuation[Tif_NonTIF],$A$4))</f>
        <v>0</v>
      </c>
      <c r="N248" s="8">
        <f>SUMPRODUCT(SUMIFS(TaxableValuation[Taxable Reserved2],TaxableValuation[Dist],$C248:$E248,TaxableValuation[Tif_NonTIF],$A$4))</f>
        <v>0</v>
      </c>
      <c r="O248" s="8">
        <f>SUMPRODUCT(SUMIFS(TaxableValuation[Taxable Railroads],TaxableValuation[Dist],$C248:$E248,TaxableValuation[Tif_NonTIF],$A$4))</f>
        <v>5869988</v>
      </c>
      <c r="P248" s="8">
        <f>SUMPRODUCT(SUMIFS(TaxableValuation[Taxable Utilities],TaxableValuation[Dist],$C248:$E248,TaxableValuation[Tif_NonTIF],$A$4))</f>
        <v>1817065</v>
      </c>
      <c r="Q248" s="8">
        <f>SUMPRODUCT(SUMIFS(TaxableValuation[Taxable Other],TaxableValuation[Dist],$C248:$E248,TaxableValuation[Tif_NonTIF],$A$4))</f>
        <v>0</v>
      </c>
      <c r="R248" s="8">
        <f>SUMPRODUCT(SUMIFS(TaxableValuation[Taxable Gross],TaxableValuation[Dist],$C248:$E248,TaxableValuation[Tif_NonTIF],$A$4))</f>
        <v>247436710</v>
      </c>
      <c r="S248" s="8">
        <f>SUMPRODUCT(SUMIFS(TaxableValuation[Taxable Military Exempt],TaxableValuation[Dist],$C248:$E248,TaxableValuation[Tif_NonTIF],$A$4))</f>
        <v>281504</v>
      </c>
      <c r="T248" s="8">
        <f>SUMPRODUCT(SUMIFS(TaxableValuation[Taxable Net],TaxableValuation[Dist],$C248:$E248,TaxableValuation[Tif_NonTIF],$A$4))</f>
        <v>247155206</v>
      </c>
      <c r="U248" s="8">
        <f>SUMPRODUCT(SUMIFS(TaxableValuation[Taxable Gas &amp; Elec Utilities],TaxableValuation[Dist],$C248:$E248,TaxableValuation[Tif_NonTIF],$A$4))</f>
        <v>4007033</v>
      </c>
      <c r="V248" s="8">
        <f t="shared" si="3"/>
        <v>251162239</v>
      </c>
    </row>
    <row r="249" spans="1:22" x14ac:dyDescent="0.25">
      <c r="A249">
        <f>'Assessed Non-TIF_Combined'!A249</f>
        <v>2024</v>
      </c>
      <c r="B249" t="str">
        <f>'Assessed Non-TIF_Combined'!B249</f>
        <v>05</v>
      </c>
      <c r="C249" t="str">
        <f>'Assessed Non-TIF_Combined'!C249</f>
        <v>5724</v>
      </c>
      <c r="D249" t="str">
        <f>'Assessed Non-TIF_Combined'!D249</f>
        <v/>
      </c>
      <c r="E249" t="str">
        <f>'Assessed Non-TIF_Combined'!E249</f>
        <v/>
      </c>
      <c r="F249" t="str">
        <f>'Assessed Non-TIF_Combined'!F249</f>
        <v>5724</v>
      </c>
      <c r="G249" t="str">
        <f>'Assessed Non-TIF_Combined'!G249</f>
        <v>Ruthven-Ayrshire</v>
      </c>
      <c r="H249" s="8">
        <f>SUMPRODUCT(SUMIFS(TaxableValuation[Taxable Residential],TaxableValuation[Dist],$C249:$E249,TaxableValuation[Tif_NonTIF],$A$4))</f>
        <v>48516481</v>
      </c>
      <c r="I249" s="8">
        <f>SUMPRODUCT(SUMIFS(TaxableValuation[Taxable Ag Land],TaxableValuation[Dist],$C249:$E249,TaxableValuation[Tif_NonTIF],$A$4))</f>
        <v>62305198</v>
      </c>
      <c r="J249" s="8">
        <f>SUMPRODUCT(SUMIFS(TaxableValuation[Taxable Ag Building],TaxableValuation[Dist],$C249:$E249,TaxableValuation[Tif_NonTIF],$A$4))</f>
        <v>4866854</v>
      </c>
      <c r="K249" s="8">
        <f>SUMPRODUCT(SUMIFS(TaxableValuation[Taxable Commercial],TaxableValuation[Dist],$C249:$E249,TaxableValuation[Tif_NonTIF],$A$4))</f>
        <v>8738039</v>
      </c>
      <c r="L249" s="8">
        <f>SUMPRODUCT(SUMIFS(TaxableValuation[Taxable Industrial],TaxableValuation[Dist],$C249:$E249,TaxableValuation[Tif_NonTIF],$A$4))</f>
        <v>5687103</v>
      </c>
      <c r="M249" s="8">
        <f>SUMPRODUCT(SUMIFS(TaxableValuation[Taxable Reserved],TaxableValuation[Dist],$C249:$E249,TaxableValuation[Tif_NonTIF],$A$4))</f>
        <v>0</v>
      </c>
      <c r="N249" s="8">
        <f>SUMPRODUCT(SUMIFS(TaxableValuation[Taxable Reserved2],TaxableValuation[Dist],$C249:$E249,TaxableValuation[Tif_NonTIF],$A$4))</f>
        <v>0</v>
      </c>
      <c r="O249" s="8">
        <f>SUMPRODUCT(SUMIFS(TaxableValuation[Taxable Railroads],TaxableValuation[Dist],$C249:$E249,TaxableValuation[Tif_NonTIF],$A$4))</f>
        <v>2883058</v>
      </c>
      <c r="P249" s="8">
        <f>SUMPRODUCT(SUMIFS(TaxableValuation[Taxable Utilities],TaxableValuation[Dist],$C249:$E249,TaxableValuation[Tif_NonTIF],$A$4))</f>
        <v>534368</v>
      </c>
      <c r="Q249" s="8">
        <f>SUMPRODUCT(SUMIFS(TaxableValuation[Taxable Other],TaxableValuation[Dist],$C249:$E249,TaxableValuation[Tif_NonTIF],$A$4))</f>
        <v>0</v>
      </c>
      <c r="R249" s="8">
        <f>SUMPRODUCT(SUMIFS(TaxableValuation[Taxable Gross],TaxableValuation[Dist],$C249:$E249,TaxableValuation[Tif_NonTIF],$A$4))</f>
        <v>133531101</v>
      </c>
      <c r="S249" s="8">
        <f>SUMPRODUCT(SUMIFS(TaxableValuation[Taxable Military Exempt],TaxableValuation[Dist],$C249:$E249,TaxableValuation[Tif_NonTIF],$A$4))</f>
        <v>168532</v>
      </c>
      <c r="T249" s="8">
        <f>SUMPRODUCT(SUMIFS(TaxableValuation[Taxable Net],TaxableValuation[Dist],$C249:$E249,TaxableValuation[Tif_NonTIF],$A$4))</f>
        <v>133362569</v>
      </c>
      <c r="U249" s="8">
        <f>SUMPRODUCT(SUMIFS(TaxableValuation[Taxable Gas &amp; Elec Utilities],TaxableValuation[Dist],$C249:$E249,TaxableValuation[Tif_NonTIF],$A$4))</f>
        <v>4432090</v>
      </c>
      <c r="V249" s="8">
        <f t="shared" si="3"/>
        <v>137794659</v>
      </c>
    </row>
    <row r="250" spans="1:22" x14ac:dyDescent="0.25">
      <c r="A250">
        <f>'Assessed Non-TIF_Combined'!A250</f>
        <v>2024</v>
      </c>
      <c r="B250" t="str">
        <f>'Assessed Non-TIF_Combined'!B250</f>
        <v>11</v>
      </c>
      <c r="C250" t="str">
        <f>'Assessed Non-TIF_Combined'!C250</f>
        <v>5805</v>
      </c>
      <c r="D250" t="str">
        <f>'Assessed Non-TIF_Combined'!D250</f>
        <v/>
      </c>
      <c r="E250" t="str">
        <f>'Assessed Non-TIF_Combined'!E250</f>
        <v/>
      </c>
      <c r="F250" t="str">
        <f>'Assessed Non-TIF_Combined'!F250</f>
        <v>5805</v>
      </c>
      <c r="G250" t="str">
        <f>'Assessed Non-TIF_Combined'!G250</f>
        <v>Saydel</v>
      </c>
      <c r="H250" s="8">
        <f>SUMPRODUCT(SUMIFS(TaxableValuation[Taxable Residential],TaxableValuation[Dist],$C250:$E250,TaxableValuation[Tif_NonTIF],$A$4))</f>
        <v>293761386</v>
      </c>
      <c r="I250" s="8">
        <f>SUMPRODUCT(SUMIFS(TaxableValuation[Taxable Ag Land],TaxableValuation[Dist],$C250:$E250,TaxableValuation[Tif_NonTIF],$A$4))</f>
        <v>3005460</v>
      </c>
      <c r="J250" s="8">
        <f>SUMPRODUCT(SUMIFS(TaxableValuation[Taxable Ag Building],TaxableValuation[Dist],$C250:$E250,TaxableValuation[Tif_NonTIF],$A$4))</f>
        <v>203706</v>
      </c>
      <c r="K250" s="8">
        <f>SUMPRODUCT(SUMIFS(TaxableValuation[Taxable Commercial],TaxableValuation[Dist],$C250:$E250,TaxableValuation[Tif_NonTIF],$A$4))</f>
        <v>595444201</v>
      </c>
      <c r="L250" s="8">
        <f>SUMPRODUCT(SUMIFS(TaxableValuation[Taxable Industrial],TaxableValuation[Dist],$C250:$E250,TaxableValuation[Tif_NonTIF],$A$4))</f>
        <v>294893591</v>
      </c>
      <c r="M250" s="8">
        <f>SUMPRODUCT(SUMIFS(TaxableValuation[Taxable Reserved],TaxableValuation[Dist],$C250:$E250,TaxableValuation[Tif_NonTIF],$A$4))</f>
        <v>0</v>
      </c>
      <c r="N250" s="8">
        <f>SUMPRODUCT(SUMIFS(TaxableValuation[Taxable Reserved2],TaxableValuation[Dist],$C250:$E250,TaxableValuation[Tif_NonTIF],$A$4))</f>
        <v>0</v>
      </c>
      <c r="O250" s="8">
        <f>SUMPRODUCT(SUMIFS(TaxableValuation[Taxable Railroads],TaxableValuation[Dist],$C250:$E250,TaxableValuation[Tif_NonTIF],$A$4))</f>
        <v>9823794</v>
      </c>
      <c r="P250" s="8">
        <f>SUMPRODUCT(SUMIFS(TaxableValuation[Taxable Utilities],TaxableValuation[Dist],$C250:$E250,TaxableValuation[Tif_NonTIF],$A$4))</f>
        <v>795691</v>
      </c>
      <c r="Q250" s="8">
        <f>SUMPRODUCT(SUMIFS(TaxableValuation[Taxable Other],TaxableValuation[Dist],$C250:$E250,TaxableValuation[Tif_NonTIF],$A$4))</f>
        <v>0</v>
      </c>
      <c r="R250" s="8">
        <f>SUMPRODUCT(SUMIFS(TaxableValuation[Taxable Gross],TaxableValuation[Dist],$C250:$E250,TaxableValuation[Tif_NonTIF],$A$4))</f>
        <v>1197927829</v>
      </c>
      <c r="S250" s="8">
        <f>SUMPRODUCT(SUMIFS(TaxableValuation[Taxable Military Exempt],TaxableValuation[Dist],$C250:$E250,TaxableValuation[Tif_NonTIF],$A$4))</f>
        <v>579676</v>
      </c>
      <c r="T250" s="8">
        <f>SUMPRODUCT(SUMIFS(TaxableValuation[Taxable Net],TaxableValuation[Dist],$C250:$E250,TaxableValuation[Tif_NonTIF],$A$4))</f>
        <v>1197348153</v>
      </c>
      <c r="U250" s="8">
        <f>SUMPRODUCT(SUMIFS(TaxableValuation[Taxable Gas &amp; Elec Utilities],TaxableValuation[Dist],$C250:$E250,TaxableValuation[Tif_NonTIF],$A$4))</f>
        <v>20467242</v>
      </c>
      <c r="V250" s="8">
        <f t="shared" si="3"/>
        <v>1217815395</v>
      </c>
    </row>
    <row r="251" spans="1:22" x14ac:dyDescent="0.25">
      <c r="A251">
        <f>'Assessed Non-TIF_Combined'!A251</f>
        <v>2024</v>
      </c>
      <c r="B251" t="str">
        <f>'Assessed Non-TIF_Combined'!B251</f>
        <v>05</v>
      </c>
      <c r="C251" t="str">
        <f>'Assessed Non-TIF_Combined'!C251</f>
        <v>5823</v>
      </c>
      <c r="D251" t="str">
        <f>'Assessed Non-TIF_Combined'!D251</f>
        <v/>
      </c>
      <c r="E251" t="str">
        <f>'Assessed Non-TIF_Combined'!E251</f>
        <v/>
      </c>
      <c r="F251" t="str">
        <f>'Assessed Non-TIF_Combined'!F251</f>
        <v>5823</v>
      </c>
      <c r="G251" t="str">
        <f>'Assessed Non-TIF_Combined'!G251</f>
        <v>Schaller-Crestland</v>
      </c>
      <c r="H251" s="8">
        <f>SUMPRODUCT(SUMIFS(TaxableValuation[Taxable Residential],TaxableValuation[Dist],$C251:$E251,TaxableValuation[Tif_NonTIF],$A$4))</f>
        <v>51342424</v>
      </c>
      <c r="I251" s="8">
        <f>SUMPRODUCT(SUMIFS(TaxableValuation[Taxable Ag Land],TaxableValuation[Dist],$C251:$E251,TaxableValuation[Tif_NonTIF],$A$4))</f>
        <v>150630047</v>
      </c>
      <c r="J251" s="8">
        <f>SUMPRODUCT(SUMIFS(TaxableValuation[Taxable Ag Building],TaxableValuation[Dist],$C251:$E251,TaxableValuation[Tif_NonTIF],$A$4))</f>
        <v>6799592</v>
      </c>
      <c r="K251" s="8">
        <f>SUMPRODUCT(SUMIFS(TaxableValuation[Taxable Commercial],TaxableValuation[Dist],$C251:$E251,TaxableValuation[Tif_NonTIF],$A$4))</f>
        <v>18485527</v>
      </c>
      <c r="L251" s="8">
        <f>SUMPRODUCT(SUMIFS(TaxableValuation[Taxable Industrial],TaxableValuation[Dist],$C251:$E251,TaxableValuation[Tif_NonTIF],$A$4))</f>
        <v>40250641</v>
      </c>
      <c r="M251" s="8">
        <f>SUMPRODUCT(SUMIFS(TaxableValuation[Taxable Reserved],TaxableValuation[Dist],$C251:$E251,TaxableValuation[Tif_NonTIF],$A$4))</f>
        <v>0</v>
      </c>
      <c r="N251" s="8">
        <f>SUMPRODUCT(SUMIFS(TaxableValuation[Taxable Reserved2],TaxableValuation[Dist],$C251:$E251,TaxableValuation[Tif_NonTIF],$A$4))</f>
        <v>0</v>
      </c>
      <c r="O251" s="8">
        <f>SUMPRODUCT(SUMIFS(TaxableValuation[Taxable Railroads],TaxableValuation[Dist],$C251:$E251,TaxableValuation[Tif_NonTIF],$A$4))</f>
        <v>0</v>
      </c>
      <c r="P251" s="8">
        <f>SUMPRODUCT(SUMIFS(TaxableValuation[Taxable Utilities],TaxableValuation[Dist],$C251:$E251,TaxableValuation[Tif_NonTIF],$A$4))</f>
        <v>850940</v>
      </c>
      <c r="Q251" s="8">
        <f>SUMPRODUCT(SUMIFS(TaxableValuation[Taxable Other],TaxableValuation[Dist],$C251:$E251,TaxableValuation[Tif_NonTIF],$A$4))</f>
        <v>0</v>
      </c>
      <c r="R251" s="8">
        <f>SUMPRODUCT(SUMIFS(TaxableValuation[Taxable Gross],TaxableValuation[Dist],$C251:$E251,TaxableValuation[Tif_NonTIF],$A$4))</f>
        <v>268359171</v>
      </c>
      <c r="S251" s="8">
        <f>SUMPRODUCT(SUMIFS(TaxableValuation[Taxable Military Exempt],TaxableValuation[Dist],$C251:$E251,TaxableValuation[Tif_NonTIF],$A$4))</f>
        <v>205805</v>
      </c>
      <c r="T251" s="8">
        <f>SUMPRODUCT(SUMIFS(TaxableValuation[Taxable Net],TaxableValuation[Dist],$C251:$E251,TaxableValuation[Tif_NonTIF],$A$4))</f>
        <v>268153366</v>
      </c>
      <c r="U251" s="8">
        <f>SUMPRODUCT(SUMIFS(TaxableValuation[Taxable Gas &amp; Elec Utilities],TaxableValuation[Dist],$C251:$E251,TaxableValuation[Tif_NonTIF],$A$4))</f>
        <v>3860842</v>
      </c>
      <c r="V251" s="8">
        <f t="shared" si="3"/>
        <v>272014208</v>
      </c>
    </row>
    <row r="252" spans="1:22" x14ac:dyDescent="0.25">
      <c r="A252">
        <f>'Assessed Non-TIF_Combined'!A252</f>
        <v>2024</v>
      </c>
      <c r="B252" t="str">
        <f>'Assessed Non-TIF_Combined'!B252</f>
        <v>12</v>
      </c>
      <c r="C252" t="str">
        <f>'Assessed Non-TIF_Combined'!C252</f>
        <v>5832</v>
      </c>
      <c r="D252" t="str">
        <f>'Assessed Non-TIF_Combined'!D252</f>
        <v/>
      </c>
      <c r="E252" t="str">
        <f>'Assessed Non-TIF_Combined'!E252</f>
        <v/>
      </c>
      <c r="F252" t="str">
        <f>'Assessed Non-TIF_Combined'!F252</f>
        <v>5832</v>
      </c>
      <c r="G252" t="str">
        <f>'Assessed Non-TIF_Combined'!G252</f>
        <v>Schleswig</v>
      </c>
      <c r="H252" s="8">
        <f>SUMPRODUCT(SUMIFS(TaxableValuation[Taxable Residential],TaxableValuation[Dist],$C252:$E252,TaxableValuation[Tif_NonTIF],$A$4))</f>
        <v>44618366</v>
      </c>
      <c r="I252" s="8">
        <f>SUMPRODUCT(SUMIFS(TaxableValuation[Taxable Ag Land],TaxableValuation[Dist],$C252:$E252,TaxableValuation[Tif_NonTIF],$A$4))</f>
        <v>109189542</v>
      </c>
      <c r="J252" s="8">
        <f>SUMPRODUCT(SUMIFS(TaxableValuation[Taxable Ag Building],TaxableValuation[Dist],$C252:$E252,TaxableValuation[Tif_NonTIF],$A$4))</f>
        <v>9059977</v>
      </c>
      <c r="K252" s="8">
        <f>SUMPRODUCT(SUMIFS(TaxableValuation[Taxable Commercial],TaxableValuation[Dist],$C252:$E252,TaxableValuation[Tif_NonTIF],$A$4))</f>
        <v>8031595</v>
      </c>
      <c r="L252" s="8">
        <f>SUMPRODUCT(SUMIFS(TaxableValuation[Taxable Industrial],TaxableValuation[Dist],$C252:$E252,TaxableValuation[Tif_NonTIF],$A$4))</f>
        <v>42653449</v>
      </c>
      <c r="M252" s="8">
        <f>SUMPRODUCT(SUMIFS(TaxableValuation[Taxable Reserved],TaxableValuation[Dist],$C252:$E252,TaxableValuation[Tif_NonTIF],$A$4))</f>
        <v>0</v>
      </c>
      <c r="N252" s="8">
        <f>SUMPRODUCT(SUMIFS(TaxableValuation[Taxable Reserved2],TaxableValuation[Dist],$C252:$E252,TaxableValuation[Tif_NonTIF],$A$4))</f>
        <v>0</v>
      </c>
      <c r="O252" s="8">
        <f>SUMPRODUCT(SUMIFS(TaxableValuation[Taxable Railroads],TaxableValuation[Dist],$C252:$E252,TaxableValuation[Tif_NonTIF],$A$4))</f>
        <v>0</v>
      </c>
      <c r="P252" s="8">
        <f>SUMPRODUCT(SUMIFS(TaxableValuation[Taxable Utilities],TaxableValuation[Dist],$C252:$E252,TaxableValuation[Tif_NonTIF],$A$4))</f>
        <v>371546</v>
      </c>
      <c r="Q252" s="8">
        <f>SUMPRODUCT(SUMIFS(TaxableValuation[Taxable Other],TaxableValuation[Dist],$C252:$E252,TaxableValuation[Tif_NonTIF],$A$4))</f>
        <v>0</v>
      </c>
      <c r="R252" s="8">
        <f>SUMPRODUCT(SUMIFS(TaxableValuation[Taxable Gross],TaxableValuation[Dist],$C252:$E252,TaxableValuation[Tif_NonTIF],$A$4))</f>
        <v>213924475</v>
      </c>
      <c r="S252" s="8">
        <f>SUMPRODUCT(SUMIFS(TaxableValuation[Taxable Military Exempt],TaxableValuation[Dist],$C252:$E252,TaxableValuation[Tif_NonTIF],$A$4))</f>
        <v>142604</v>
      </c>
      <c r="T252" s="8">
        <f>SUMPRODUCT(SUMIFS(TaxableValuation[Taxable Net],TaxableValuation[Dist],$C252:$E252,TaxableValuation[Tif_NonTIF],$A$4))</f>
        <v>213781871</v>
      </c>
      <c r="U252" s="8">
        <f>SUMPRODUCT(SUMIFS(TaxableValuation[Taxable Gas &amp; Elec Utilities],TaxableValuation[Dist],$C252:$E252,TaxableValuation[Tif_NonTIF],$A$4))</f>
        <v>1721191</v>
      </c>
      <c r="V252" s="8">
        <f t="shared" si="3"/>
        <v>215503062</v>
      </c>
    </row>
    <row r="253" spans="1:22" x14ac:dyDescent="0.25">
      <c r="A253">
        <f>'Assessed Non-TIF_Combined'!A253</f>
        <v>2024</v>
      </c>
      <c r="B253" t="str">
        <f>'Assessed Non-TIF_Combined'!B253</f>
        <v>12</v>
      </c>
      <c r="C253" t="str">
        <f>'Assessed Non-TIF_Combined'!C253</f>
        <v>5877</v>
      </c>
      <c r="D253" t="str">
        <f>'Assessed Non-TIF_Combined'!D253</f>
        <v/>
      </c>
      <c r="E253" t="str">
        <f>'Assessed Non-TIF_Combined'!E253</f>
        <v/>
      </c>
      <c r="F253" t="str">
        <f>'Assessed Non-TIF_Combined'!F253</f>
        <v>5877</v>
      </c>
      <c r="G253" t="str">
        <f>'Assessed Non-TIF_Combined'!G253</f>
        <v>Sergeant Bluff-Luton</v>
      </c>
      <c r="H253" s="8">
        <f>SUMPRODUCT(SUMIFS(TaxableValuation[Taxable Residential],TaxableValuation[Dist],$C253:$E253,TaxableValuation[Tif_NonTIF],$A$4))</f>
        <v>268273491</v>
      </c>
      <c r="I253" s="8">
        <f>SUMPRODUCT(SUMIFS(TaxableValuation[Taxable Ag Land],TaxableValuation[Dist],$C253:$E253,TaxableValuation[Tif_NonTIF],$A$4))</f>
        <v>41407933</v>
      </c>
      <c r="J253" s="8">
        <f>SUMPRODUCT(SUMIFS(TaxableValuation[Taxable Ag Building],TaxableValuation[Dist],$C253:$E253,TaxableValuation[Tif_NonTIF],$A$4))</f>
        <v>3488384</v>
      </c>
      <c r="K253" s="8">
        <f>SUMPRODUCT(SUMIFS(TaxableValuation[Taxable Commercial],TaxableValuation[Dist],$C253:$E253,TaxableValuation[Tif_NonTIF],$A$4))</f>
        <v>135995945</v>
      </c>
      <c r="L253" s="8">
        <f>SUMPRODUCT(SUMIFS(TaxableValuation[Taxable Industrial],TaxableValuation[Dist],$C253:$E253,TaxableValuation[Tif_NonTIF],$A$4))</f>
        <v>244680493</v>
      </c>
      <c r="M253" s="8">
        <f>SUMPRODUCT(SUMIFS(TaxableValuation[Taxable Reserved],TaxableValuation[Dist],$C253:$E253,TaxableValuation[Tif_NonTIF],$A$4))</f>
        <v>0</v>
      </c>
      <c r="N253" s="8">
        <f>SUMPRODUCT(SUMIFS(TaxableValuation[Taxable Reserved2],TaxableValuation[Dist],$C253:$E253,TaxableValuation[Tif_NonTIF],$A$4))</f>
        <v>0</v>
      </c>
      <c r="O253" s="8">
        <f>SUMPRODUCT(SUMIFS(TaxableValuation[Taxable Railroads],TaxableValuation[Dist],$C253:$E253,TaxableValuation[Tif_NonTIF],$A$4))</f>
        <v>6075720</v>
      </c>
      <c r="P253" s="8">
        <f>SUMPRODUCT(SUMIFS(TaxableValuation[Taxable Utilities],TaxableValuation[Dist],$C253:$E253,TaxableValuation[Tif_NonTIF],$A$4))</f>
        <v>4892373</v>
      </c>
      <c r="Q253" s="8">
        <f>SUMPRODUCT(SUMIFS(TaxableValuation[Taxable Other],TaxableValuation[Dist],$C253:$E253,TaxableValuation[Tif_NonTIF],$A$4))</f>
        <v>0</v>
      </c>
      <c r="R253" s="8">
        <f>SUMPRODUCT(SUMIFS(TaxableValuation[Taxable Gross],TaxableValuation[Dist],$C253:$E253,TaxableValuation[Tif_NonTIF],$A$4))</f>
        <v>704814339</v>
      </c>
      <c r="S253" s="8">
        <f>SUMPRODUCT(SUMIFS(TaxableValuation[Taxable Military Exempt],TaxableValuation[Dist],$C253:$E253,TaxableValuation[Tif_NonTIF],$A$4))</f>
        <v>479668</v>
      </c>
      <c r="T253" s="8">
        <f>SUMPRODUCT(SUMIFS(TaxableValuation[Taxable Net],TaxableValuation[Dist],$C253:$E253,TaxableValuation[Tif_NonTIF],$A$4))</f>
        <v>704334671</v>
      </c>
      <c r="U253" s="8">
        <f>SUMPRODUCT(SUMIFS(TaxableValuation[Taxable Gas &amp; Elec Utilities],TaxableValuation[Dist],$C253:$E253,TaxableValuation[Tif_NonTIF],$A$4))</f>
        <v>166960666</v>
      </c>
      <c r="V253" s="8">
        <f t="shared" si="3"/>
        <v>871295337</v>
      </c>
    </row>
    <row r="254" spans="1:22" x14ac:dyDescent="0.25">
      <c r="A254">
        <f>'Assessed Non-TIF_Combined'!A254</f>
        <v>2024</v>
      </c>
      <c r="B254" t="str">
        <f>'Assessed Non-TIF_Combined'!B254</f>
        <v>15</v>
      </c>
      <c r="C254" t="str">
        <f>'Assessed Non-TIF_Combined'!C254</f>
        <v>5895</v>
      </c>
      <c r="D254" t="str">
        <f>'Assessed Non-TIF_Combined'!D254</f>
        <v/>
      </c>
      <c r="E254" t="str">
        <f>'Assessed Non-TIF_Combined'!E254</f>
        <v/>
      </c>
      <c r="F254" t="str">
        <f>'Assessed Non-TIF_Combined'!F254</f>
        <v>5895</v>
      </c>
      <c r="G254" t="str">
        <f>'Assessed Non-TIF_Combined'!G254</f>
        <v>Seymour</v>
      </c>
      <c r="H254" s="8">
        <f>SUMPRODUCT(SUMIFS(TaxableValuation[Taxable Residential],TaxableValuation[Dist],$C254:$E254,TaxableValuation[Tif_NonTIF],$A$4))</f>
        <v>50778015</v>
      </c>
      <c r="I254" s="8">
        <f>SUMPRODUCT(SUMIFS(TaxableValuation[Taxable Ag Land],TaxableValuation[Dist],$C254:$E254,TaxableValuation[Tif_NonTIF],$A$4))</f>
        <v>69875163</v>
      </c>
      <c r="J254" s="8">
        <f>SUMPRODUCT(SUMIFS(TaxableValuation[Taxable Ag Building],TaxableValuation[Dist],$C254:$E254,TaxableValuation[Tif_NonTIF],$A$4))</f>
        <v>4936867</v>
      </c>
      <c r="K254" s="8">
        <f>SUMPRODUCT(SUMIFS(TaxableValuation[Taxable Commercial],TaxableValuation[Dist],$C254:$E254,TaxableValuation[Tif_NonTIF],$A$4))</f>
        <v>2797262</v>
      </c>
      <c r="L254" s="8">
        <f>SUMPRODUCT(SUMIFS(TaxableValuation[Taxable Industrial],TaxableValuation[Dist],$C254:$E254,TaxableValuation[Tif_NonTIF],$A$4))</f>
        <v>0</v>
      </c>
      <c r="M254" s="8">
        <f>SUMPRODUCT(SUMIFS(TaxableValuation[Taxable Reserved],TaxableValuation[Dist],$C254:$E254,TaxableValuation[Tif_NonTIF],$A$4))</f>
        <v>0</v>
      </c>
      <c r="N254" s="8">
        <f>SUMPRODUCT(SUMIFS(TaxableValuation[Taxable Reserved2],TaxableValuation[Dist],$C254:$E254,TaxableValuation[Tif_NonTIF],$A$4))</f>
        <v>0</v>
      </c>
      <c r="O254" s="8">
        <f>SUMPRODUCT(SUMIFS(TaxableValuation[Taxable Railroads],TaxableValuation[Dist],$C254:$E254,TaxableValuation[Tif_NonTIF],$A$4))</f>
        <v>4262642</v>
      </c>
      <c r="P254" s="8">
        <f>SUMPRODUCT(SUMIFS(TaxableValuation[Taxable Utilities],TaxableValuation[Dist],$C254:$E254,TaxableValuation[Tif_NonTIF],$A$4))</f>
        <v>3679097</v>
      </c>
      <c r="Q254" s="8">
        <f>SUMPRODUCT(SUMIFS(TaxableValuation[Taxable Other],TaxableValuation[Dist],$C254:$E254,TaxableValuation[Tif_NonTIF],$A$4))</f>
        <v>3048</v>
      </c>
      <c r="R254" s="8">
        <f>SUMPRODUCT(SUMIFS(TaxableValuation[Taxable Gross],TaxableValuation[Dist],$C254:$E254,TaxableValuation[Tif_NonTIF],$A$4))</f>
        <v>136332094</v>
      </c>
      <c r="S254" s="8">
        <f>SUMPRODUCT(SUMIFS(TaxableValuation[Taxable Military Exempt],TaxableValuation[Dist],$C254:$E254,TaxableValuation[Tif_NonTIF],$A$4))</f>
        <v>153716</v>
      </c>
      <c r="T254" s="8">
        <f>SUMPRODUCT(SUMIFS(TaxableValuation[Taxable Net],TaxableValuation[Dist],$C254:$E254,TaxableValuation[Tif_NonTIF],$A$4))</f>
        <v>136178378</v>
      </c>
      <c r="U254" s="8">
        <f>SUMPRODUCT(SUMIFS(TaxableValuation[Taxable Gas &amp; Elec Utilities],TaxableValuation[Dist],$C254:$E254,TaxableValuation[Tif_NonTIF],$A$4))</f>
        <v>2502839</v>
      </c>
      <c r="V254" s="8">
        <f t="shared" si="3"/>
        <v>138681217</v>
      </c>
    </row>
    <row r="255" spans="1:22" x14ac:dyDescent="0.25">
      <c r="A255">
        <f>'Assessed Non-TIF_Combined'!A255</f>
        <v>2024</v>
      </c>
      <c r="B255" t="str">
        <f>'Assessed Non-TIF_Combined'!B255</f>
        <v>12</v>
      </c>
      <c r="C255" t="str">
        <f>'Assessed Non-TIF_Combined'!C255</f>
        <v>5949</v>
      </c>
      <c r="D255" t="str">
        <f>'Assessed Non-TIF_Combined'!D255</f>
        <v/>
      </c>
      <c r="E255" t="str">
        <f>'Assessed Non-TIF_Combined'!E255</f>
        <v/>
      </c>
      <c r="F255" t="str">
        <f>'Assessed Non-TIF_Combined'!F255</f>
        <v>5949</v>
      </c>
      <c r="G255" t="str">
        <f>'Assessed Non-TIF_Combined'!G255</f>
        <v>Sheldon</v>
      </c>
      <c r="H255" s="8">
        <f>SUMPRODUCT(SUMIFS(TaxableValuation[Taxable Residential],TaxableValuation[Dist],$C255:$E255,TaxableValuation[Tif_NonTIF],$A$4))</f>
        <v>172641390</v>
      </c>
      <c r="I255" s="8">
        <f>SUMPRODUCT(SUMIFS(TaxableValuation[Taxable Ag Land],TaxableValuation[Dist],$C255:$E255,TaxableValuation[Tif_NonTIF],$A$4))</f>
        <v>167663345</v>
      </c>
      <c r="J255" s="8">
        <f>SUMPRODUCT(SUMIFS(TaxableValuation[Taxable Ag Building],TaxableValuation[Dist],$C255:$E255,TaxableValuation[Tif_NonTIF],$A$4))</f>
        <v>11781675</v>
      </c>
      <c r="K255" s="8">
        <f>SUMPRODUCT(SUMIFS(TaxableValuation[Taxable Commercial],TaxableValuation[Dist],$C255:$E255,TaxableValuation[Tif_NonTIF],$A$4))</f>
        <v>30064280</v>
      </c>
      <c r="L255" s="8">
        <f>SUMPRODUCT(SUMIFS(TaxableValuation[Taxable Industrial],TaxableValuation[Dist],$C255:$E255,TaxableValuation[Tif_NonTIF],$A$4))</f>
        <v>13156639</v>
      </c>
      <c r="M255" s="8">
        <f>SUMPRODUCT(SUMIFS(TaxableValuation[Taxable Reserved],TaxableValuation[Dist],$C255:$E255,TaxableValuation[Tif_NonTIF],$A$4))</f>
        <v>0</v>
      </c>
      <c r="N255" s="8">
        <f>SUMPRODUCT(SUMIFS(TaxableValuation[Taxable Reserved2],TaxableValuation[Dist],$C255:$E255,TaxableValuation[Tif_NonTIF],$A$4))</f>
        <v>0</v>
      </c>
      <c r="O255" s="8">
        <f>SUMPRODUCT(SUMIFS(TaxableValuation[Taxable Railroads],TaxableValuation[Dist],$C255:$E255,TaxableValuation[Tif_NonTIF],$A$4))</f>
        <v>20891448</v>
      </c>
      <c r="P255" s="8">
        <f>SUMPRODUCT(SUMIFS(TaxableValuation[Taxable Utilities],TaxableValuation[Dist],$C255:$E255,TaxableValuation[Tif_NonTIF],$A$4))</f>
        <v>1180988</v>
      </c>
      <c r="Q255" s="8">
        <f>SUMPRODUCT(SUMIFS(TaxableValuation[Taxable Other],TaxableValuation[Dist],$C255:$E255,TaxableValuation[Tif_NonTIF],$A$4))</f>
        <v>0</v>
      </c>
      <c r="R255" s="8">
        <f>SUMPRODUCT(SUMIFS(TaxableValuation[Taxable Gross],TaxableValuation[Dist],$C255:$E255,TaxableValuation[Tif_NonTIF],$A$4))</f>
        <v>417379765</v>
      </c>
      <c r="S255" s="8">
        <f>SUMPRODUCT(SUMIFS(TaxableValuation[Taxable Military Exempt],TaxableValuation[Dist],$C255:$E255,TaxableValuation[Tif_NonTIF],$A$4))</f>
        <v>475964</v>
      </c>
      <c r="T255" s="8">
        <f>SUMPRODUCT(SUMIFS(TaxableValuation[Taxable Net],TaxableValuation[Dist],$C255:$E255,TaxableValuation[Tif_NonTIF],$A$4))</f>
        <v>416903801</v>
      </c>
      <c r="U255" s="8">
        <f>SUMPRODUCT(SUMIFS(TaxableValuation[Taxable Gas &amp; Elec Utilities],TaxableValuation[Dist],$C255:$E255,TaxableValuation[Tif_NonTIF],$A$4))</f>
        <v>13750545</v>
      </c>
      <c r="V255" s="8">
        <f t="shared" si="3"/>
        <v>430654346</v>
      </c>
    </row>
    <row r="256" spans="1:22" x14ac:dyDescent="0.25">
      <c r="A256">
        <f>'Assessed Non-TIF_Combined'!A256</f>
        <v>2024</v>
      </c>
      <c r="B256" t="str">
        <f>'Assessed Non-TIF_Combined'!B256</f>
        <v>13</v>
      </c>
      <c r="C256" t="str">
        <f>'Assessed Non-TIF_Combined'!C256</f>
        <v>5976</v>
      </c>
      <c r="D256" t="str">
        <f>'Assessed Non-TIF_Combined'!D256</f>
        <v/>
      </c>
      <c r="E256" t="str">
        <f>'Assessed Non-TIF_Combined'!E256</f>
        <v/>
      </c>
      <c r="F256" t="str">
        <f>'Assessed Non-TIF_Combined'!F256</f>
        <v>5976</v>
      </c>
      <c r="G256" t="str">
        <f>'Assessed Non-TIF_Combined'!G256</f>
        <v>Shenandoah</v>
      </c>
      <c r="H256" s="8">
        <f>SUMPRODUCT(SUMIFS(TaxableValuation[Taxable Residential],TaxableValuation[Dist],$C256:$E256,TaxableValuation[Tif_NonTIF],$A$4))</f>
        <v>175694696</v>
      </c>
      <c r="I256" s="8">
        <f>SUMPRODUCT(SUMIFS(TaxableValuation[Taxable Ag Land],TaxableValuation[Dist],$C256:$E256,TaxableValuation[Tif_NonTIF],$A$4))</f>
        <v>159426382</v>
      </c>
      <c r="J256" s="8">
        <f>SUMPRODUCT(SUMIFS(TaxableValuation[Taxable Ag Building],TaxableValuation[Dist],$C256:$E256,TaxableValuation[Tif_NonTIF],$A$4))</f>
        <v>5266253</v>
      </c>
      <c r="K256" s="8">
        <f>SUMPRODUCT(SUMIFS(TaxableValuation[Taxable Commercial],TaxableValuation[Dist],$C256:$E256,TaxableValuation[Tif_NonTIF],$A$4))</f>
        <v>44476055</v>
      </c>
      <c r="L256" s="8">
        <f>SUMPRODUCT(SUMIFS(TaxableValuation[Taxable Industrial],TaxableValuation[Dist],$C256:$E256,TaxableValuation[Tif_NonTIF],$A$4))</f>
        <v>23835327</v>
      </c>
      <c r="M256" s="8">
        <f>SUMPRODUCT(SUMIFS(TaxableValuation[Taxable Reserved],TaxableValuation[Dist],$C256:$E256,TaxableValuation[Tif_NonTIF],$A$4))</f>
        <v>0</v>
      </c>
      <c r="N256" s="8">
        <f>SUMPRODUCT(SUMIFS(TaxableValuation[Taxable Reserved2],TaxableValuation[Dist],$C256:$E256,TaxableValuation[Tif_NonTIF],$A$4))</f>
        <v>0</v>
      </c>
      <c r="O256" s="8">
        <f>SUMPRODUCT(SUMIFS(TaxableValuation[Taxable Railroads],TaxableValuation[Dist],$C256:$E256,TaxableValuation[Tif_NonTIF],$A$4))</f>
        <v>4781532</v>
      </c>
      <c r="P256" s="8">
        <f>SUMPRODUCT(SUMIFS(TaxableValuation[Taxable Utilities],TaxableValuation[Dist],$C256:$E256,TaxableValuation[Tif_NonTIF],$A$4))</f>
        <v>7409268</v>
      </c>
      <c r="Q256" s="8">
        <f>SUMPRODUCT(SUMIFS(TaxableValuation[Taxable Other],TaxableValuation[Dist],$C256:$E256,TaxableValuation[Tif_NonTIF],$A$4))</f>
        <v>0</v>
      </c>
      <c r="R256" s="8">
        <f>SUMPRODUCT(SUMIFS(TaxableValuation[Taxable Gross],TaxableValuation[Dist],$C256:$E256,TaxableValuation[Tif_NonTIF],$A$4))</f>
        <v>420889513</v>
      </c>
      <c r="S256" s="8">
        <f>SUMPRODUCT(SUMIFS(TaxableValuation[Taxable Military Exempt],TaxableValuation[Dist],$C256:$E256,TaxableValuation[Tif_NonTIF],$A$4))</f>
        <v>566712</v>
      </c>
      <c r="T256" s="8">
        <f>SUMPRODUCT(SUMIFS(TaxableValuation[Taxable Net],TaxableValuation[Dist],$C256:$E256,TaxableValuation[Tif_NonTIF],$A$4))</f>
        <v>420322801</v>
      </c>
      <c r="U256" s="8">
        <f>SUMPRODUCT(SUMIFS(TaxableValuation[Taxable Gas &amp; Elec Utilities],TaxableValuation[Dist],$C256:$E256,TaxableValuation[Tif_NonTIF],$A$4))</f>
        <v>8105320</v>
      </c>
      <c r="V256" s="8">
        <f t="shared" si="3"/>
        <v>428428121</v>
      </c>
    </row>
    <row r="257" spans="1:22" x14ac:dyDescent="0.25">
      <c r="A257">
        <f>'Assessed Non-TIF_Combined'!A257</f>
        <v>2024</v>
      </c>
      <c r="B257" t="str">
        <f>'Assessed Non-TIF_Combined'!B257</f>
        <v>12</v>
      </c>
      <c r="C257" t="str">
        <f>'Assessed Non-TIF_Combined'!C257</f>
        <v>5994</v>
      </c>
      <c r="D257" t="str">
        <f>'Assessed Non-TIF_Combined'!D257</f>
        <v/>
      </c>
      <c r="E257" t="str">
        <f>'Assessed Non-TIF_Combined'!E257</f>
        <v/>
      </c>
      <c r="F257" t="str">
        <f>'Assessed Non-TIF_Combined'!F257</f>
        <v>5994</v>
      </c>
      <c r="G257" t="str">
        <f>'Assessed Non-TIF_Combined'!G257</f>
        <v>Sibley-Ocheyedan</v>
      </c>
      <c r="H257" s="8">
        <f>SUMPRODUCT(SUMIFS(TaxableValuation[Taxable Residential],TaxableValuation[Dist],$C257:$E257,TaxableValuation[Tif_NonTIF],$A$4))</f>
        <v>91958603</v>
      </c>
      <c r="I257" s="8">
        <f>SUMPRODUCT(SUMIFS(TaxableValuation[Taxable Ag Land],TaxableValuation[Dist],$C257:$E257,TaxableValuation[Tif_NonTIF],$A$4))</f>
        <v>184427989</v>
      </c>
      <c r="J257" s="8">
        <f>SUMPRODUCT(SUMIFS(TaxableValuation[Taxable Ag Building],TaxableValuation[Dist],$C257:$E257,TaxableValuation[Tif_NonTIF],$A$4))</f>
        <v>12167812</v>
      </c>
      <c r="K257" s="8">
        <f>SUMPRODUCT(SUMIFS(TaxableValuation[Taxable Commercial],TaxableValuation[Dist],$C257:$E257,TaxableValuation[Tif_NonTIF],$A$4))</f>
        <v>24643982</v>
      </c>
      <c r="L257" s="8">
        <f>SUMPRODUCT(SUMIFS(TaxableValuation[Taxable Industrial],TaxableValuation[Dist],$C257:$E257,TaxableValuation[Tif_NonTIF],$A$4))</f>
        <v>11364792</v>
      </c>
      <c r="M257" s="8">
        <f>SUMPRODUCT(SUMIFS(TaxableValuation[Taxable Reserved],TaxableValuation[Dist],$C257:$E257,TaxableValuation[Tif_NonTIF],$A$4))</f>
        <v>0</v>
      </c>
      <c r="N257" s="8">
        <f>SUMPRODUCT(SUMIFS(TaxableValuation[Taxable Reserved2],TaxableValuation[Dist],$C257:$E257,TaxableValuation[Tif_NonTIF],$A$4))</f>
        <v>0</v>
      </c>
      <c r="O257" s="8">
        <f>SUMPRODUCT(SUMIFS(TaxableValuation[Taxable Railroads],TaxableValuation[Dist],$C257:$E257,TaxableValuation[Tif_NonTIF],$A$4))</f>
        <v>15257447</v>
      </c>
      <c r="P257" s="8">
        <f>SUMPRODUCT(SUMIFS(TaxableValuation[Taxable Utilities],TaxableValuation[Dist],$C257:$E257,TaxableValuation[Tif_NonTIF],$A$4))</f>
        <v>2521292</v>
      </c>
      <c r="Q257" s="8">
        <f>SUMPRODUCT(SUMIFS(TaxableValuation[Taxable Other],TaxableValuation[Dist],$C257:$E257,TaxableValuation[Tif_NonTIF],$A$4))</f>
        <v>0</v>
      </c>
      <c r="R257" s="8">
        <f>SUMPRODUCT(SUMIFS(TaxableValuation[Taxable Gross],TaxableValuation[Dist],$C257:$E257,TaxableValuation[Tif_NonTIF],$A$4))</f>
        <v>342341917</v>
      </c>
      <c r="S257" s="8">
        <f>SUMPRODUCT(SUMIFS(TaxableValuation[Taxable Military Exempt],TaxableValuation[Dist],$C257:$E257,TaxableValuation[Tif_NonTIF],$A$4))</f>
        <v>370400</v>
      </c>
      <c r="T257" s="8">
        <f>SUMPRODUCT(SUMIFS(TaxableValuation[Taxable Net],TaxableValuation[Dist],$C257:$E257,TaxableValuation[Tif_NonTIF],$A$4))</f>
        <v>341971517</v>
      </c>
      <c r="U257" s="8">
        <f>SUMPRODUCT(SUMIFS(TaxableValuation[Taxable Gas &amp; Elec Utilities],TaxableValuation[Dist],$C257:$E257,TaxableValuation[Tif_NonTIF],$A$4))</f>
        <v>3355257</v>
      </c>
      <c r="V257" s="8">
        <f t="shared" si="3"/>
        <v>345326774</v>
      </c>
    </row>
    <row r="258" spans="1:22" x14ac:dyDescent="0.25">
      <c r="A258">
        <f>'Assessed Non-TIF_Combined'!A258</f>
        <v>2024</v>
      </c>
      <c r="B258" t="str">
        <f>'Assessed Non-TIF_Combined'!B258</f>
        <v>13</v>
      </c>
      <c r="C258" t="str">
        <f>'Assessed Non-TIF_Combined'!C258</f>
        <v>6003</v>
      </c>
      <c r="D258" t="str">
        <f>'Assessed Non-TIF_Combined'!D258</f>
        <v/>
      </c>
      <c r="E258" t="str">
        <f>'Assessed Non-TIF_Combined'!E258</f>
        <v/>
      </c>
      <c r="F258" t="str">
        <f>'Assessed Non-TIF_Combined'!F258</f>
        <v>6003</v>
      </c>
      <c r="G258" t="str">
        <f>'Assessed Non-TIF_Combined'!G258</f>
        <v>Sidney</v>
      </c>
      <c r="H258" s="8">
        <f>SUMPRODUCT(SUMIFS(TaxableValuation[Taxable Residential],TaxableValuation[Dist],$C258:$E258,TaxableValuation[Tif_NonTIF],$A$4))</f>
        <v>65762567</v>
      </c>
      <c r="I258" s="8">
        <f>SUMPRODUCT(SUMIFS(TaxableValuation[Taxable Ag Land],TaxableValuation[Dist],$C258:$E258,TaxableValuation[Tif_NonTIF],$A$4))</f>
        <v>106209598</v>
      </c>
      <c r="J258" s="8">
        <f>SUMPRODUCT(SUMIFS(TaxableValuation[Taxable Ag Building],TaxableValuation[Dist],$C258:$E258,TaxableValuation[Tif_NonTIF],$A$4))</f>
        <v>2924171</v>
      </c>
      <c r="K258" s="8">
        <f>SUMPRODUCT(SUMIFS(TaxableValuation[Taxable Commercial],TaxableValuation[Dist],$C258:$E258,TaxableValuation[Tif_NonTIF],$A$4))</f>
        <v>5762445</v>
      </c>
      <c r="L258" s="8">
        <f>SUMPRODUCT(SUMIFS(TaxableValuation[Taxable Industrial],TaxableValuation[Dist],$C258:$E258,TaxableValuation[Tif_NonTIF],$A$4))</f>
        <v>68849</v>
      </c>
      <c r="M258" s="8">
        <f>SUMPRODUCT(SUMIFS(TaxableValuation[Taxable Reserved],TaxableValuation[Dist],$C258:$E258,TaxableValuation[Tif_NonTIF],$A$4))</f>
        <v>0</v>
      </c>
      <c r="N258" s="8">
        <f>SUMPRODUCT(SUMIFS(TaxableValuation[Taxable Reserved2],TaxableValuation[Dist],$C258:$E258,TaxableValuation[Tif_NonTIF],$A$4))</f>
        <v>0</v>
      </c>
      <c r="O258" s="8">
        <f>SUMPRODUCT(SUMIFS(TaxableValuation[Taxable Railroads],TaxableValuation[Dist],$C258:$E258,TaxableValuation[Tif_NonTIF],$A$4))</f>
        <v>5918347</v>
      </c>
      <c r="P258" s="8">
        <f>SUMPRODUCT(SUMIFS(TaxableValuation[Taxable Utilities],TaxableValuation[Dist],$C258:$E258,TaxableValuation[Tif_NonTIF],$A$4))</f>
        <v>356337</v>
      </c>
      <c r="Q258" s="8">
        <f>SUMPRODUCT(SUMIFS(TaxableValuation[Taxable Other],TaxableValuation[Dist],$C258:$E258,TaxableValuation[Tif_NonTIF],$A$4))</f>
        <v>0</v>
      </c>
      <c r="R258" s="8">
        <f>SUMPRODUCT(SUMIFS(TaxableValuation[Taxable Gross],TaxableValuation[Dist],$C258:$E258,TaxableValuation[Tif_NonTIF],$A$4))</f>
        <v>187002314</v>
      </c>
      <c r="S258" s="8">
        <f>SUMPRODUCT(SUMIFS(TaxableValuation[Taxable Military Exempt],TaxableValuation[Dist],$C258:$E258,TaxableValuation[Tif_NonTIF],$A$4))</f>
        <v>240760</v>
      </c>
      <c r="T258" s="8">
        <f>SUMPRODUCT(SUMIFS(TaxableValuation[Taxable Net],TaxableValuation[Dist],$C258:$E258,TaxableValuation[Tif_NonTIF],$A$4))</f>
        <v>186761554</v>
      </c>
      <c r="U258" s="8">
        <f>SUMPRODUCT(SUMIFS(TaxableValuation[Taxable Gas &amp; Elec Utilities],TaxableValuation[Dist],$C258:$E258,TaxableValuation[Tif_NonTIF],$A$4))</f>
        <v>4846094</v>
      </c>
      <c r="V258" s="8">
        <f t="shared" si="3"/>
        <v>191607648</v>
      </c>
    </row>
    <row r="259" spans="1:22" x14ac:dyDescent="0.25">
      <c r="A259">
        <f>'Assessed Non-TIF_Combined'!A259</f>
        <v>2024</v>
      </c>
      <c r="B259" t="str">
        <f>'Assessed Non-TIF_Combined'!B259</f>
        <v>15</v>
      </c>
      <c r="C259" t="str">
        <f>'Assessed Non-TIF_Combined'!C259</f>
        <v>6012</v>
      </c>
      <c r="D259" t="str">
        <f>'Assessed Non-TIF_Combined'!D259</f>
        <v/>
      </c>
      <c r="E259" t="str">
        <f>'Assessed Non-TIF_Combined'!E259</f>
        <v/>
      </c>
      <c r="F259" t="str">
        <f>'Assessed Non-TIF_Combined'!F259</f>
        <v>6012</v>
      </c>
      <c r="G259" t="str">
        <f>'Assessed Non-TIF_Combined'!G259</f>
        <v>Sigourney</v>
      </c>
      <c r="H259" s="8">
        <f>SUMPRODUCT(SUMIFS(TaxableValuation[Taxable Residential],TaxableValuation[Dist],$C259:$E259,TaxableValuation[Tif_NonTIF],$A$4))</f>
        <v>83718150</v>
      </c>
      <c r="I259" s="8">
        <f>SUMPRODUCT(SUMIFS(TaxableValuation[Taxable Ag Land],TaxableValuation[Dist],$C259:$E259,TaxableValuation[Tif_NonTIF],$A$4))</f>
        <v>91910245</v>
      </c>
      <c r="J259" s="8">
        <f>SUMPRODUCT(SUMIFS(TaxableValuation[Taxable Ag Building],TaxableValuation[Dist],$C259:$E259,TaxableValuation[Tif_NonTIF],$A$4))</f>
        <v>7263096</v>
      </c>
      <c r="K259" s="8">
        <f>SUMPRODUCT(SUMIFS(TaxableValuation[Taxable Commercial],TaxableValuation[Dist],$C259:$E259,TaxableValuation[Tif_NonTIF],$A$4))</f>
        <v>15376697</v>
      </c>
      <c r="L259" s="8">
        <f>SUMPRODUCT(SUMIFS(TaxableValuation[Taxable Industrial],TaxableValuation[Dist],$C259:$E259,TaxableValuation[Tif_NonTIF],$A$4))</f>
        <v>3314001</v>
      </c>
      <c r="M259" s="8">
        <f>SUMPRODUCT(SUMIFS(TaxableValuation[Taxable Reserved],TaxableValuation[Dist],$C259:$E259,TaxableValuation[Tif_NonTIF],$A$4))</f>
        <v>0</v>
      </c>
      <c r="N259" s="8">
        <f>SUMPRODUCT(SUMIFS(TaxableValuation[Taxable Reserved2],TaxableValuation[Dist],$C259:$E259,TaxableValuation[Tif_NonTIF],$A$4))</f>
        <v>0</v>
      </c>
      <c r="O259" s="8">
        <f>SUMPRODUCT(SUMIFS(TaxableValuation[Taxable Railroads],TaxableValuation[Dist],$C259:$E259,TaxableValuation[Tif_NonTIF],$A$4))</f>
        <v>0</v>
      </c>
      <c r="P259" s="8">
        <f>SUMPRODUCT(SUMIFS(TaxableValuation[Taxable Utilities],TaxableValuation[Dist],$C259:$E259,TaxableValuation[Tif_NonTIF],$A$4))</f>
        <v>8008364</v>
      </c>
      <c r="Q259" s="8">
        <f>SUMPRODUCT(SUMIFS(TaxableValuation[Taxable Other],TaxableValuation[Dist],$C259:$E259,TaxableValuation[Tif_NonTIF],$A$4))</f>
        <v>21250</v>
      </c>
      <c r="R259" s="8">
        <f>SUMPRODUCT(SUMIFS(TaxableValuation[Taxable Gross],TaxableValuation[Dist],$C259:$E259,TaxableValuation[Tif_NonTIF],$A$4))</f>
        <v>209611803</v>
      </c>
      <c r="S259" s="8">
        <f>SUMPRODUCT(SUMIFS(TaxableValuation[Taxable Military Exempt],TaxableValuation[Dist],$C259:$E259,TaxableValuation[Tif_NonTIF],$A$4))</f>
        <v>303728</v>
      </c>
      <c r="T259" s="8">
        <f>SUMPRODUCT(SUMIFS(TaxableValuation[Taxable Net],TaxableValuation[Dist],$C259:$E259,TaxableValuation[Tif_NonTIF],$A$4))</f>
        <v>209308075</v>
      </c>
      <c r="U259" s="8">
        <f>SUMPRODUCT(SUMIFS(TaxableValuation[Taxable Gas &amp; Elec Utilities],TaxableValuation[Dist],$C259:$E259,TaxableValuation[Tif_NonTIF],$A$4))</f>
        <v>4479859</v>
      </c>
      <c r="V259" s="8">
        <f t="shared" si="3"/>
        <v>213787934</v>
      </c>
    </row>
    <row r="260" spans="1:22" x14ac:dyDescent="0.25">
      <c r="A260">
        <f>'Assessed Non-TIF_Combined'!A260</f>
        <v>2024</v>
      </c>
      <c r="B260" t="str">
        <f>'Assessed Non-TIF_Combined'!B260</f>
        <v>12</v>
      </c>
      <c r="C260" t="str">
        <f>'Assessed Non-TIF_Combined'!C260</f>
        <v>6030</v>
      </c>
      <c r="D260" t="str">
        <f>'Assessed Non-TIF_Combined'!D260</f>
        <v/>
      </c>
      <c r="E260" t="str">
        <f>'Assessed Non-TIF_Combined'!E260</f>
        <v/>
      </c>
      <c r="F260" t="str">
        <f>'Assessed Non-TIF_Combined'!F260</f>
        <v>6030</v>
      </c>
      <c r="G260" t="str">
        <f>'Assessed Non-TIF_Combined'!G260</f>
        <v>Sioux Center</v>
      </c>
      <c r="H260" s="8">
        <f>SUMPRODUCT(SUMIFS(TaxableValuation[Taxable Residential],TaxableValuation[Dist],$C260:$E260,TaxableValuation[Tif_NonTIF],$A$4))</f>
        <v>343024229</v>
      </c>
      <c r="I260" s="8">
        <f>SUMPRODUCT(SUMIFS(TaxableValuation[Taxable Ag Land],TaxableValuation[Dist],$C260:$E260,TaxableValuation[Tif_NonTIF],$A$4))</f>
        <v>85694751</v>
      </c>
      <c r="J260" s="8">
        <f>SUMPRODUCT(SUMIFS(TaxableValuation[Taxable Ag Building],TaxableValuation[Dist],$C260:$E260,TaxableValuation[Tif_NonTIF],$A$4))</f>
        <v>12580308</v>
      </c>
      <c r="K260" s="8">
        <f>SUMPRODUCT(SUMIFS(TaxableValuation[Taxable Commercial],TaxableValuation[Dist],$C260:$E260,TaxableValuation[Tif_NonTIF],$A$4))</f>
        <v>74847163</v>
      </c>
      <c r="L260" s="8">
        <f>SUMPRODUCT(SUMIFS(TaxableValuation[Taxable Industrial],TaxableValuation[Dist],$C260:$E260,TaxableValuation[Tif_NonTIF],$A$4))</f>
        <v>22884889</v>
      </c>
      <c r="M260" s="8">
        <f>SUMPRODUCT(SUMIFS(TaxableValuation[Taxable Reserved],TaxableValuation[Dist],$C260:$E260,TaxableValuation[Tif_NonTIF],$A$4))</f>
        <v>0</v>
      </c>
      <c r="N260" s="8">
        <f>SUMPRODUCT(SUMIFS(TaxableValuation[Taxable Reserved2],TaxableValuation[Dist],$C260:$E260,TaxableValuation[Tif_NonTIF],$A$4))</f>
        <v>0</v>
      </c>
      <c r="O260" s="8">
        <f>SUMPRODUCT(SUMIFS(TaxableValuation[Taxable Railroads],TaxableValuation[Dist],$C260:$E260,TaxableValuation[Tif_NonTIF],$A$4))</f>
        <v>10053982</v>
      </c>
      <c r="P260" s="8">
        <f>SUMPRODUCT(SUMIFS(TaxableValuation[Taxable Utilities],TaxableValuation[Dist],$C260:$E260,TaxableValuation[Tif_NonTIF],$A$4))</f>
        <v>21864521</v>
      </c>
      <c r="Q260" s="8">
        <f>SUMPRODUCT(SUMIFS(TaxableValuation[Taxable Other],TaxableValuation[Dist],$C260:$E260,TaxableValuation[Tif_NonTIF],$A$4))</f>
        <v>0</v>
      </c>
      <c r="R260" s="8">
        <f>SUMPRODUCT(SUMIFS(TaxableValuation[Taxable Gross],TaxableValuation[Dist],$C260:$E260,TaxableValuation[Tif_NonTIF],$A$4))</f>
        <v>570949843</v>
      </c>
      <c r="S260" s="8">
        <f>SUMPRODUCT(SUMIFS(TaxableValuation[Taxable Military Exempt],TaxableValuation[Dist],$C260:$E260,TaxableValuation[Tif_NonTIF],$A$4))</f>
        <v>331508</v>
      </c>
      <c r="T260" s="8">
        <f>SUMPRODUCT(SUMIFS(TaxableValuation[Taxable Net],TaxableValuation[Dist],$C260:$E260,TaxableValuation[Tif_NonTIF],$A$4))</f>
        <v>570618335</v>
      </c>
      <c r="U260" s="8">
        <f>SUMPRODUCT(SUMIFS(TaxableValuation[Taxable Gas &amp; Elec Utilities],TaxableValuation[Dist],$C260:$E260,TaxableValuation[Tif_NonTIF],$A$4))</f>
        <v>4597893</v>
      </c>
      <c r="V260" s="8">
        <f t="shared" si="3"/>
        <v>575216228</v>
      </c>
    </row>
    <row r="261" spans="1:22" x14ac:dyDescent="0.25">
      <c r="A261">
        <f>'Assessed Non-TIF_Combined'!A261</f>
        <v>2024</v>
      </c>
      <c r="B261" t="str">
        <f>'Assessed Non-TIF_Combined'!B261</f>
        <v>05</v>
      </c>
      <c r="C261" t="str">
        <f>'Assessed Non-TIF_Combined'!C261</f>
        <v>6048</v>
      </c>
      <c r="D261" t="str">
        <f>'Assessed Non-TIF_Combined'!D261</f>
        <v/>
      </c>
      <c r="E261" t="str">
        <f>'Assessed Non-TIF_Combined'!E261</f>
        <v/>
      </c>
      <c r="F261" t="str">
        <f>'Assessed Non-TIF_Combined'!F261</f>
        <v>6035</v>
      </c>
      <c r="G261" t="str">
        <f>'Assessed Non-TIF_Combined'!G261</f>
        <v>Sioux Central</v>
      </c>
      <c r="H261" s="8">
        <f>SUMPRODUCT(SUMIFS(TaxableValuation[Taxable Residential],TaxableValuation[Dist],$C261:$E261,TaxableValuation[Tif_NonTIF],$A$4))</f>
        <v>70420456</v>
      </c>
      <c r="I261" s="8">
        <f>SUMPRODUCT(SUMIFS(TaxableValuation[Taxable Ag Land],TaxableValuation[Dist],$C261:$E261,TaxableValuation[Tif_NonTIF],$A$4))</f>
        <v>181926181</v>
      </c>
      <c r="J261" s="8">
        <f>SUMPRODUCT(SUMIFS(TaxableValuation[Taxable Ag Building],TaxableValuation[Dist],$C261:$E261,TaxableValuation[Tif_NonTIF],$A$4))</f>
        <v>15354490</v>
      </c>
      <c r="K261" s="8">
        <f>SUMPRODUCT(SUMIFS(TaxableValuation[Taxable Commercial],TaxableValuation[Dist],$C261:$E261,TaxableValuation[Tif_NonTIF],$A$4))</f>
        <v>11822228</v>
      </c>
      <c r="L261" s="8">
        <f>SUMPRODUCT(SUMIFS(TaxableValuation[Taxable Industrial],TaxableValuation[Dist],$C261:$E261,TaxableValuation[Tif_NonTIF],$A$4))</f>
        <v>17585689</v>
      </c>
      <c r="M261" s="8">
        <f>SUMPRODUCT(SUMIFS(TaxableValuation[Taxable Reserved],TaxableValuation[Dist],$C261:$E261,TaxableValuation[Tif_NonTIF],$A$4))</f>
        <v>0</v>
      </c>
      <c r="N261" s="8">
        <f>SUMPRODUCT(SUMIFS(TaxableValuation[Taxable Reserved2],TaxableValuation[Dist],$C261:$E261,TaxableValuation[Tif_NonTIF],$A$4))</f>
        <v>0</v>
      </c>
      <c r="O261" s="8">
        <f>SUMPRODUCT(SUMIFS(TaxableValuation[Taxable Railroads],TaxableValuation[Dist],$C261:$E261,TaxableValuation[Tif_NonTIF],$A$4))</f>
        <v>0</v>
      </c>
      <c r="P261" s="8">
        <f>SUMPRODUCT(SUMIFS(TaxableValuation[Taxable Utilities],TaxableValuation[Dist],$C261:$E261,TaxableValuation[Tif_NonTIF],$A$4))</f>
        <v>1267432</v>
      </c>
      <c r="Q261" s="8">
        <f>SUMPRODUCT(SUMIFS(TaxableValuation[Taxable Other],TaxableValuation[Dist],$C261:$E261,TaxableValuation[Tif_NonTIF],$A$4))</f>
        <v>0</v>
      </c>
      <c r="R261" s="8">
        <f>SUMPRODUCT(SUMIFS(TaxableValuation[Taxable Gross],TaxableValuation[Dist],$C261:$E261,TaxableValuation[Tif_NonTIF],$A$4))</f>
        <v>298376476</v>
      </c>
      <c r="S261" s="8">
        <f>SUMPRODUCT(SUMIFS(TaxableValuation[Taxable Military Exempt],TaxableValuation[Dist],$C261:$E261,TaxableValuation[Tif_NonTIF],$A$4))</f>
        <v>313838</v>
      </c>
      <c r="T261" s="8">
        <f>SUMPRODUCT(SUMIFS(TaxableValuation[Taxable Net],TaxableValuation[Dist],$C261:$E261,TaxableValuation[Tif_NonTIF],$A$4))</f>
        <v>298062638</v>
      </c>
      <c r="U261" s="8">
        <f>SUMPRODUCT(SUMIFS(TaxableValuation[Taxable Gas &amp; Elec Utilities],TaxableValuation[Dist],$C261:$E261,TaxableValuation[Tif_NonTIF],$A$4))</f>
        <v>3933766</v>
      </c>
      <c r="V261" s="8">
        <f t="shared" si="3"/>
        <v>301996404</v>
      </c>
    </row>
    <row r="262" spans="1:22" x14ac:dyDescent="0.25">
      <c r="A262">
        <f>'Assessed Non-TIF_Combined'!A262</f>
        <v>2024</v>
      </c>
      <c r="B262" t="str">
        <f>'Assessed Non-TIF_Combined'!B262</f>
        <v>12</v>
      </c>
      <c r="C262" t="str">
        <f>'Assessed Non-TIF_Combined'!C262</f>
        <v>6039</v>
      </c>
      <c r="D262" t="str">
        <f>'Assessed Non-TIF_Combined'!D262</f>
        <v/>
      </c>
      <c r="E262" t="str">
        <f>'Assessed Non-TIF_Combined'!E262</f>
        <v/>
      </c>
      <c r="F262" t="str">
        <f>'Assessed Non-TIF_Combined'!F262</f>
        <v>6039</v>
      </c>
      <c r="G262" t="str">
        <f>'Assessed Non-TIF_Combined'!G262</f>
        <v>Sioux City</v>
      </c>
      <c r="H262" s="8">
        <f>SUMPRODUCT(SUMIFS(TaxableValuation[Taxable Residential],TaxableValuation[Dist],$C262:$E262,TaxableValuation[Tif_NonTIF],$A$4))</f>
        <v>2235835096</v>
      </c>
      <c r="I262" s="8">
        <f>SUMPRODUCT(SUMIFS(TaxableValuation[Taxable Ag Land],TaxableValuation[Dist],$C262:$E262,TaxableValuation[Tif_NonTIF],$A$4))</f>
        <v>9128533</v>
      </c>
      <c r="J262" s="8">
        <f>SUMPRODUCT(SUMIFS(TaxableValuation[Taxable Ag Building],TaxableValuation[Dist],$C262:$E262,TaxableValuation[Tif_NonTIF],$A$4))</f>
        <v>579834</v>
      </c>
      <c r="K262" s="8">
        <f>SUMPRODUCT(SUMIFS(TaxableValuation[Taxable Commercial],TaxableValuation[Dist],$C262:$E262,TaxableValuation[Tif_NonTIF],$A$4))</f>
        <v>735416521</v>
      </c>
      <c r="L262" s="8">
        <f>SUMPRODUCT(SUMIFS(TaxableValuation[Taxable Industrial],TaxableValuation[Dist],$C262:$E262,TaxableValuation[Tif_NonTIF],$A$4))</f>
        <v>68685036</v>
      </c>
      <c r="M262" s="8">
        <f>SUMPRODUCT(SUMIFS(TaxableValuation[Taxable Reserved],TaxableValuation[Dist],$C262:$E262,TaxableValuation[Tif_NonTIF],$A$4))</f>
        <v>0</v>
      </c>
      <c r="N262" s="8">
        <f>SUMPRODUCT(SUMIFS(TaxableValuation[Taxable Reserved2],TaxableValuation[Dist],$C262:$E262,TaxableValuation[Tif_NonTIF],$A$4))</f>
        <v>0</v>
      </c>
      <c r="O262" s="8">
        <f>SUMPRODUCT(SUMIFS(TaxableValuation[Taxable Railroads],TaxableValuation[Dist],$C262:$E262,TaxableValuation[Tif_NonTIF],$A$4))</f>
        <v>21078824</v>
      </c>
      <c r="P262" s="8">
        <f>SUMPRODUCT(SUMIFS(TaxableValuation[Taxable Utilities],TaxableValuation[Dist],$C262:$E262,TaxableValuation[Tif_NonTIF],$A$4))</f>
        <v>10405388</v>
      </c>
      <c r="Q262" s="8">
        <f>SUMPRODUCT(SUMIFS(TaxableValuation[Taxable Other],TaxableValuation[Dist],$C262:$E262,TaxableValuation[Tif_NonTIF],$A$4))</f>
        <v>4374000</v>
      </c>
      <c r="R262" s="8">
        <f>SUMPRODUCT(SUMIFS(TaxableValuation[Taxable Gross],TaxableValuation[Dist],$C262:$E262,TaxableValuation[Tif_NonTIF],$A$4))</f>
        <v>3085503232</v>
      </c>
      <c r="S262" s="8">
        <f>SUMPRODUCT(SUMIFS(TaxableValuation[Taxable Military Exempt],TaxableValuation[Dist],$C262:$E262,TaxableValuation[Tif_NonTIF],$A$4))</f>
        <v>4544267</v>
      </c>
      <c r="T262" s="8">
        <f>SUMPRODUCT(SUMIFS(TaxableValuation[Taxable Net],TaxableValuation[Dist],$C262:$E262,TaxableValuation[Tif_NonTIF],$A$4))</f>
        <v>3080958965</v>
      </c>
      <c r="U262" s="8">
        <f>SUMPRODUCT(SUMIFS(TaxableValuation[Taxable Gas &amp; Elec Utilities],TaxableValuation[Dist],$C262:$E262,TaxableValuation[Tif_NonTIF],$A$4))</f>
        <v>103350344</v>
      </c>
      <c r="V262" s="8">
        <f t="shared" si="3"/>
        <v>3184309309</v>
      </c>
    </row>
    <row r="263" spans="1:22" x14ac:dyDescent="0.25">
      <c r="A263">
        <f>'Assessed Non-TIF_Combined'!A263</f>
        <v>2024</v>
      </c>
      <c r="B263" t="str">
        <f>'Assessed Non-TIF_Combined'!B263</f>
        <v>10</v>
      </c>
      <c r="C263" t="str">
        <f>'Assessed Non-TIF_Combined'!C263</f>
        <v>6093</v>
      </c>
      <c r="D263" t="str">
        <f>'Assessed Non-TIF_Combined'!D263</f>
        <v/>
      </c>
      <c r="E263" t="str">
        <f>'Assessed Non-TIF_Combined'!E263</f>
        <v/>
      </c>
      <c r="F263" t="str">
        <f>'Assessed Non-TIF_Combined'!F263</f>
        <v>6093</v>
      </c>
      <c r="G263" t="str">
        <f>'Assessed Non-TIF_Combined'!G263</f>
        <v>Solon</v>
      </c>
      <c r="H263" s="8">
        <f>SUMPRODUCT(SUMIFS(TaxableValuation[Taxable Residential],TaxableValuation[Dist],$C263:$E263,TaxableValuation[Tif_NonTIF],$A$4))</f>
        <v>485970945</v>
      </c>
      <c r="I263" s="8">
        <f>SUMPRODUCT(SUMIFS(TaxableValuation[Taxable Ag Land],TaxableValuation[Dist],$C263:$E263,TaxableValuation[Tif_NonTIF],$A$4))</f>
        <v>38835749</v>
      </c>
      <c r="J263" s="8">
        <f>SUMPRODUCT(SUMIFS(TaxableValuation[Taxable Ag Building],TaxableValuation[Dist],$C263:$E263,TaxableValuation[Tif_NonTIF],$A$4))</f>
        <v>2519912</v>
      </c>
      <c r="K263" s="8">
        <f>SUMPRODUCT(SUMIFS(TaxableValuation[Taxable Commercial],TaxableValuation[Dist],$C263:$E263,TaxableValuation[Tif_NonTIF],$A$4))</f>
        <v>29058556</v>
      </c>
      <c r="L263" s="8">
        <f>SUMPRODUCT(SUMIFS(TaxableValuation[Taxable Industrial],TaxableValuation[Dist],$C263:$E263,TaxableValuation[Tif_NonTIF],$A$4))</f>
        <v>649248</v>
      </c>
      <c r="M263" s="8">
        <f>SUMPRODUCT(SUMIFS(TaxableValuation[Taxable Reserved],TaxableValuation[Dist],$C263:$E263,TaxableValuation[Tif_NonTIF],$A$4))</f>
        <v>0</v>
      </c>
      <c r="N263" s="8">
        <f>SUMPRODUCT(SUMIFS(TaxableValuation[Taxable Reserved2],TaxableValuation[Dist],$C263:$E263,TaxableValuation[Tif_NonTIF],$A$4))</f>
        <v>0</v>
      </c>
      <c r="O263" s="8">
        <f>SUMPRODUCT(SUMIFS(TaxableValuation[Taxable Railroads],TaxableValuation[Dist],$C263:$E263,TaxableValuation[Tif_NonTIF],$A$4))</f>
        <v>0</v>
      </c>
      <c r="P263" s="8">
        <f>SUMPRODUCT(SUMIFS(TaxableValuation[Taxable Utilities],TaxableValuation[Dist],$C263:$E263,TaxableValuation[Tif_NonTIF],$A$4))</f>
        <v>2411213</v>
      </c>
      <c r="Q263" s="8">
        <f>SUMPRODUCT(SUMIFS(TaxableValuation[Taxable Other],TaxableValuation[Dist],$C263:$E263,TaxableValuation[Tif_NonTIF],$A$4))</f>
        <v>0</v>
      </c>
      <c r="R263" s="8">
        <f>SUMPRODUCT(SUMIFS(TaxableValuation[Taxable Gross],TaxableValuation[Dist],$C263:$E263,TaxableValuation[Tif_NonTIF],$A$4))</f>
        <v>559445623</v>
      </c>
      <c r="S263" s="8">
        <f>SUMPRODUCT(SUMIFS(TaxableValuation[Taxable Military Exempt],TaxableValuation[Dist],$C263:$E263,TaxableValuation[Tif_NonTIF],$A$4))</f>
        <v>502329</v>
      </c>
      <c r="T263" s="8">
        <f>SUMPRODUCT(SUMIFS(TaxableValuation[Taxable Net],TaxableValuation[Dist],$C263:$E263,TaxableValuation[Tif_NonTIF],$A$4))</f>
        <v>558943294</v>
      </c>
      <c r="U263" s="8">
        <f>SUMPRODUCT(SUMIFS(TaxableValuation[Taxable Gas &amp; Elec Utilities],TaxableValuation[Dist],$C263:$E263,TaxableValuation[Tif_NonTIF],$A$4))</f>
        <v>6163746</v>
      </c>
      <c r="V263" s="8">
        <f t="shared" si="3"/>
        <v>565107040</v>
      </c>
    </row>
    <row r="264" spans="1:22" x14ac:dyDescent="0.25">
      <c r="A264">
        <f>'Assessed Non-TIF_Combined'!A264</f>
        <v>2024</v>
      </c>
      <c r="B264" t="str">
        <f>'Assessed Non-TIF_Combined'!B264</f>
        <v>05</v>
      </c>
      <c r="C264" t="str">
        <f>'Assessed Non-TIF_Combined'!C264</f>
        <v>6091</v>
      </c>
      <c r="D264" t="str">
        <f>'Assessed Non-TIF_Combined'!D264</f>
        <v/>
      </c>
      <c r="E264" t="str">
        <f>'Assessed Non-TIF_Combined'!E264</f>
        <v/>
      </c>
      <c r="F264" t="str">
        <f>'Assessed Non-TIF_Combined'!F264</f>
        <v>6091</v>
      </c>
      <c r="G264" t="str">
        <f>'Assessed Non-TIF_Combined'!G264</f>
        <v>South Central Calhoun</v>
      </c>
      <c r="H264" s="8">
        <f>SUMPRODUCT(SUMIFS(TaxableValuation[Taxable Residential],TaxableValuation[Dist],$C264:$E264,TaxableValuation[Tif_NonTIF],$A$4))</f>
        <v>158147267</v>
      </c>
      <c r="I264" s="8">
        <f>SUMPRODUCT(SUMIFS(TaxableValuation[Taxable Ag Land],TaxableValuation[Dist],$C264:$E264,TaxableValuation[Tif_NonTIF],$A$4))</f>
        <v>329704439</v>
      </c>
      <c r="J264" s="8">
        <f>SUMPRODUCT(SUMIFS(TaxableValuation[Taxable Ag Building],TaxableValuation[Dist],$C264:$E264,TaxableValuation[Tif_NonTIF],$A$4))</f>
        <v>14502583</v>
      </c>
      <c r="K264" s="8">
        <f>SUMPRODUCT(SUMIFS(TaxableValuation[Taxable Commercial],TaxableValuation[Dist],$C264:$E264,TaxableValuation[Tif_NonTIF],$A$4))</f>
        <v>28508623</v>
      </c>
      <c r="L264" s="8">
        <f>SUMPRODUCT(SUMIFS(TaxableValuation[Taxable Industrial],TaxableValuation[Dist],$C264:$E264,TaxableValuation[Tif_NonTIF],$A$4))</f>
        <v>2670456</v>
      </c>
      <c r="M264" s="8">
        <f>SUMPRODUCT(SUMIFS(TaxableValuation[Taxable Reserved],TaxableValuation[Dist],$C264:$E264,TaxableValuation[Tif_NonTIF],$A$4))</f>
        <v>0</v>
      </c>
      <c r="N264" s="8">
        <f>SUMPRODUCT(SUMIFS(TaxableValuation[Taxable Reserved2],TaxableValuation[Dist],$C264:$E264,TaxableValuation[Tif_NonTIF],$A$4))</f>
        <v>0</v>
      </c>
      <c r="O264" s="8">
        <f>SUMPRODUCT(SUMIFS(TaxableValuation[Taxable Railroads],TaxableValuation[Dist],$C264:$E264,TaxableValuation[Tif_NonTIF],$A$4))</f>
        <v>4411508</v>
      </c>
      <c r="P264" s="8">
        <f>SUMPRODUCT(SUMIFS(TaxableValuation[Taxable Utilities],TaxableValuation[Dist],$C264:$E264,TaxableValuation[Tif_NonTIF],$A$4))</f>
        <v>49289457</v>
      </c>
      <c r="Q264" s="8">
        <f>SUMPRODUCT(SUMIFS(TaxableValuation[Taxable Other],TaxableValuation[Dist],$C264:$E264,TaxableValuation[Tif_NonTIF],$A$4))</f>
        <v>0</v>
      </c>
      <c r="R264" s="8">
        <f>SUMPRODUCT(SUMIFS(TaxableValuation[Taxable Gross],TaxableValuation[Dist],$C264:$E264,TaxableValuation[Tif_NonTIF],$A$4))</f>
        <v>587234333</v>
      </c>
      <c r="S264" s="8">
        <f>SUMPRODUCT(SUMIFS(TaxableValuation[Taxable Military Exempt],TaxableValuation[Dist],$C264:$E264,TaxableValuation[Tif_NonTIF],$A$4))</f>
        <v>523547</v>
      </c>
      <c r="T264" s="8">
        <f>SUMPRODUCT(SUMIFS(TaxableValuation[Taxable Net],TaxableValuation[Dist],$C264:$E264,TaxableValuation[Tif_NonTIF],$A$4))</f>
        <v>586710786</v>
      </c>
      <c r="U264" s="8">
        <f>SUMPRODUCT(SUMIFS(TaxableValuation[Taxable Gas &amp; Elec Utilities],TaxableValuation[Dist],$C264:$E264,TaxableValuation[Tif_NonTIF],$A$4))</f>
        <v>10386882</v>
      </c>
      <c r="V264" s="8">
        <f t="shared" ref="V264:V327" si="4">SUM(T264:U264)</f>
        <v>597097668</v>
      </c>
    </row>
    <row r="265" spans="1:22" x14ac:dyDescent="0.25">
      <c r="A265">
        <f>'Assessed Non-TIF_Combined'!A265</f>
        <v>2024</v>
      </c>
      <c r="B265" t="str">
        <f>'Assessed Non-TIF_Combined'!B265</f>
        <v>05</v>
      </c>
      <c r="C265" t="str">
        <f>'Assessed Non-TIF_Combined'!C265</f>
        <v>6095</v>
      </c>
      <c r="D265" t="str">
        <f>'Assessed Non-TIF_Combined'!D265</f>
        <v/>
      </c>
      <c r="E265" t="str">
        <f>'Assessed Non-TIF_Combined'!E265</f>
        <v/>
      </c>
      <c r="F265" t="str">
        <f>'Assessed Non-TIF_Combined'!F265</f>
        <v>6095</v>
      </c>
      <c r="G265" t="str">
        <f>'Assessed Non-TIF_Combined'!G265</f>
        <v>South Hamilton</v>
      </c>
      <c r="H265" s="8">
        <f>SUMPRODUCT(SUMIFS(TaxableValuation[Taxable Residential],TaxableValuation[Dist],$C265:$E265,TaxableValuation[Tif_NonTIF],$A$4))</f>
        <v>114844148</v>
      </c>
      <c r="I265" s="8">
        <f>SUMPRODUCT(SUMIFS(TaxableValuation[Taxable Ag Land],TaxableValuation[Dist],$C265:$E265,TaxableValuation[Tif_NonTIF],$A$4))</f>
        <v>165537123</v>
      </c>
      <c r="J265" s="8">
        <f>SUMPRODUCT(SUMIFS(TaxableValuation[Taxable Ag Building],TaxableValuation[Dist],$C265:$E265,TaxableValuation[Tif_NonTIF],$A$4))</f>
        <v>4703540</v>
      </c>
      <c r="K265" s="8">
        <f>SUMPRODUCT(SUMIFS(TaxableValuation[Taxable Commercial],TaxableValuation[Dist],$C265:$E265,TaxableValuation[Tif_NonTIF],$A$4))</f>
        <v>25026466</v>
      </c>
      <c r="L265" s="8">
        <f>SUMPRODUCT(SUMIFS(TaxableValuation[Taxable Industrial],TaxableValuation[Dist],$C265:$E265,TaxableValuation[Tif_NonTIF],$A$4))</f>
        <v>26862435</v>
      </c>
      <c r="M265" s="8">
        <f>SUMPRODUCT(SUMIFS(TaxableValuation[Taxable Reserved],TaxableValuation[Dist],$C265:$E265,TaxableValuation[Tif_NonTIF],$A$4))</f>
        <v>0</v>
      </c>
      <c r="N265" s="8">
        <f>SUMPRODUCT(SUMIFS(TaxableValuation[Taxable Reserved2],TaxableValuation[Dist],$C265:$E265,TaxableValuation[Tif_NonTIF],$A$4))</f>
        <v>0</v>
      </c>
      <c r="O265" s="8">
        <f>SUMPRODUCT(SUMIFS(TaxableValuation[Taxable Railroads],TaxableValuation[Dist],$C265:$E265,TaxableValuation[Tif_NonTIF],$A$4))</f>
        <v>14440255</v>
      </c>
      <c r="P265" s="8">
        <f>SUMPRODUCT(SUMIFS(TaxableValuation[Taxable Utilities],TaxableValuation[Dist],$C265:$E265,TaxableValuation[Tif_NonTIF],$A$4))</f>
        <v>1329859</v>
      </c>
      <c r="Q265" s="8">
        <f>SUMPRODUCT(SUMIFS(TaxableValuation[Taxable Other],TaxableValuation[Dist],$C265:$E265,TaxableValuation[Tif_NonTIF],$A$4))</f>
        <v>7370</v>
      </c>
      <c r="R265" s="8">
        <f>SUMPRODUCT(SUMIFS(TaxableValuation[Taxable Gross],TaxableValuation[Dist],$C265:$E265,TaxableValuation[Tif_NonTIF],$A$4))</f>
        <v>352751196</v>
      </c>
      <c r="S265" s="8">
        <f>SUMPRODUCT(SUMIFS(TaxableValuation[Taxable Military Exempt],TaxableValuation[Dist],$C265:$E265,TaxableValuation[Tif_NonTIF],$A$4))</f>
        <v>331508</v>
      </c>
      <c r="T265" s="8">
        <f>SUMPRODUCT(SUMIFS(TaxableValuation[Taxable Net],TaxableValuation[Dist],$C265:$E265,TaxableValuation[Tif_NonTIF],$A$4))</f>
        <v>352419688</v>
      </c>
      <c r="U265" s="8">
        <f>SUMPRODUCT(SUMIFS(TaxableValuation[Taxable Gas &amp; Elec Utilities],TaxableValuation[Dist],$C265:$E265,TaxableValuation[Tif_NonTIF],$A$4))</f>
        <v>11237579</v>
      </c>
      <c r="V265" s="8">
        <f t="shared" si="4"/>
        <v>363657267</v>
      </c>
    </row>
    <row r="266" spans="1:22" x14ac:dyDescent="0.25">
      <c r="A266">
        <f>'Assessed Non-TIF_Combined'!A266</f>
        <v>2024</v>
      </c>
      <c r="B266" t="str">
        <f>'Assessed Non-TIF_Combined'!B266</f>
        <v>12</v>
      </c>
      <c r="C266" t="str">
        <f>'Assessed Non-TIF_Combined'!C266</f>
        <v>5157</v>
      </c>
      <c r="D266" t="str">
        <f>'Assessed Non-TIF_Combined'!D266</f>
        <v/>
      </c>
      <c r="E266" t="str">
        <f>'Assessed Non-TIF_Combined'!E266</f>
        <v/>
      </c>
      <c r="F266" t="str">
        <f>'Assessed Non-TIF_Combined'!F266</f>
        <v>6099</v>
      </c>
      <c r="G266" t="str">
        <f>'Assessed Non-TIF_Combined'!G266</f>
        <v>South O'Brien</v>
      </c>
      <c r="H266" s="8">
        <f>SUMPRODUCT(SUMIFS(TaxableValuation[Taxable Residential],TaxableValuation[Dist],$C266:$E266,TaxableValuation[Tif_NonTIF],$A$4))</f>
        <v>94685984</v>
      </c>
      <c r="I266" s="8">
        <f>SUMPRODUCT(SUMIFS(TaxableValuation[Taxable Ag Land],TaxableValuation[Dist],$C266:$E266,TaxableValuation[Tif_NonTIF],$A$4))</f>
        <v>276133370</v>
      </c>
      <c r="J266" s="8">
        <f>SUMPRODUCT(SUMIFS(TaxableValuation[Taxable Ag Building],TaxableValuation[Dist],$C266:$E266,TaxableValuation[Tif_NonTIF],$A$4))</f>
        <v>18061995</v>
      </c>
      <c r="K266" s="8">
        <f>SUMPRODUCT(SUMIFS(TaxableValuation[Taxable Commercial],TaxableValuation[Dist],$C266:$E266,TaxableValuation[Tif_NonTIF],$A$4))</f>
        <v>20916550</v>
      </c>
      <c r="L266" s="8">
        <f>SUMPRODUCT(SUMIFS(TaxableValuation[Taxable Industrial],TaxableValuation[Dist],$C266:$E266,TaxableValuation[Tif_NonTIF],$A$4))</f>
        <v>213301722</v>
      </c>
      <c r="M266" s="8">
        <f>SUMPRODUCT(SUMIFS(TaxableValuation[Taxable Reserved],TaxableValuation[Dist],$C266:$E266,TaxableValuation[Tif_NonTIF],$A$4))</f>
        <v>0</v>
      </c>
      <c r="N266" s="8">
        <f>SUMPRODUCT(SUMIFS(TaxableValuation[Taxable Reserved2],TaxableValuation[Dist],$C266:$E266,TaxableValuation[Tif_NonTIF],$A$4))</f>
        <v>0</v>
      </c>
      <c r="O266" s="8">
        <f>SUMPRODUCT(SUMIFS(TaxableValuation[Taxable Railroads],TaxableValuation[Dist],$C266:$E266,TaxableValuation[Tif_NonTIF],$A$4))</f>
        <v>0</v>
      </c>
      <c r="P266" s="8">
        <f>SUMPRODUCT(SUMIFS(TaxableValuation[Taxable Utilities],TaxableValuation[Dist],$C266:$E266,TaxableValuation[Tif_NonTIF],$A$4))</f>
        <v>56590004</v>
      </c>
      <c r="Q266" s="8">
        <f>SUMPRODUCT(SUMIFS(TaxableValuation[Taxable Other],TaxableValuation[Dist],$C266:$E266,TaxableValuation[Tif_NonTIF],$A$4))</f>
        <v>0</v>
      </c>
      <c r="R266" s="8">
        <f>SUMPRODUCT(SUMIFS(TaxableValuation[Taxable Gross],TaxableValuation[Dist],$C266:$E266,TaxableValuation[Tif_NonTIF],$A$4))</f>
        <v>679689625</v>
      </c>
      <c r="S266" s="8">
        <f>SUMPRODUCT(SUMIFS(TaxableValuation[Taxable Military Exempt],TaxableValuation[Dist],$C266:$E266,TaxableValuation[Tif_NonTIF],$A$4))</f>
        <v>388920</v>
      </c>
      <c r="T266" s="8">
        <f>SUMPRODUCT(SUMIFS(TaxableValuation[Taxable Net],TaxableValuation[Dist],$C266:$E266,TaxableValuation[Tif_NonTIF],$A$4))</f>
        <v>679300705</v>
      </c>
      <c r="U266" s="8">
        <f>SUMPRODUCT(SUMIFS(TaxableValuation[Taxable Gas &amp; Elec Utilities],TaxableValuation[Dist],$C266:$E266,TaxableValuation[Tif_NonTIF],$A$4))</f>
        <v>6318041</v>
      </c>
      <c r="V266" s="8">
        <f t="shared" si="4"/>
        <v>685618746</v>
      </c>
    </row>
    <row r="267" spans="1:22" x14ac:dyDescent="0.25">
      <c r="A267">
        <f>'Assessed Non-TIF_Combined'!A267</f>
        <v>2024</v>
      </c>
      <c r="B267" t="str">
        <f>'Assessed Non-TIF_Combined'!B267</f>
        <v>13</v>
      </c>
      <c r="C267" t="str">
        <f>'Assessed Non-TIF_Combined'!C267</f>
        <v>6097</v>
      </c>
      <c r="D267" t="str">
        <f>'Assessed Non-TIF_Combined'!D267</f>
        <v/>
      </c>
      <c r="E267" t="str">
        <f>'Assessed Non-TIF_Combined'!E267</f>
        <v/>
      </c>
      <c r="F267" t="str">
        <f>'Assessed Non-TIF_Combined'!F267</f>
        <v>6097</v>
      </c>
      <c r="G267" t="str">
        <f>'Assessed Non-TIF_Combined'!G267</f>
        <v>South Page</v>
      </c>
      <c r="H267" s="8">
        <f>SUMPRODUCT(SUMIFS(TaxableValuation[Taxable Residential],TaxableValuation[Dist],$C267:$E267,TaxableValuation[Tif_NonTIF],$A$4))</f>
        <v>34336473</v>
      </c>
      <c r="I267" s="8">
        <f>SUMPRODUCT(SUMIFS(TaxableValuation[Taxable Ag Land],TaxableValuation[Dist],$C267:$E267,TaxableValuation[Tif_NonTIF],$A$4))</f>
        <v>80556569</v>
      </c>
      <c r="J267" s="8">
        <f>SUMPRODUCT(SUMIFS(TaxableValuation[Taxable Ag Building],TaxableValuation[Dist],$C267:$E267,TaxableValuation[Tif_NonTIF],$A$4))</f>
        <v>3664811</v>
      </c>
      <c r="K267" s="8">
        <f>SUMPRODUCT(SUMIFS(TaxableValuation[Taxable Commercial],TaxableValuation[Dist],$C267:$E267,TaxableValuation[Tif_NonTIF],$A$4))</f>
        <v>2340133</v>
      </c>
      <c r="L267" s="8">
        <f>SUMPRODUCT(SUMIFS(TaxableValuation[Taxable Industrial],TaxableValuation[Dist],$C267:$E267,TaxableValuation[Tif_NonTIF],$A$4))</f>
        <v>933316</v>
      </c>
      <c r="M267" s="8">
        <f>SUMPRODUCT(SUMIFS(TaxableValuation[Taxable Reserved],TaxableValuation[Dist],$C267:$E267,TaxableValuation[Tif_NonTIF],$A$4))</f>
        <v>0</v>
      </c>
      <c r="N267" s="8">
        <f>SUMPRODUCT(SUMIFS(TaxableValuation[Taxable Reserved2],TaxableValuation[Dist],$C267:$E267,TaxableValuation[Tif_NonTIF],$A$4))</f>
        <v>0</v>
      </c>
      <c r="O267" s="8">
        <f>SUMPRODUCT(SUMIFS(TaxableValuation[Taxable Railroads],TaxableValuation[Dist],$C267:$E267,TaxableValuation[Tif_NonTIF],$A$4))</f>
        <v>0</v>
      </c>
      <c r="P267" s="8">
        <f>SUMPRODUCT(SUMIFS(TaxableValuation[Taxable Utilities],TaxableValuation[Dist],$C267:$E267,TaxableValuation[Tif_NonTIF],$A$4))</f>
        <v>3261262</v>
      </c>
      <c r="Q267" s="8">
        <f>SUMPRODUCT(SUMIFS(TaxableValuation[Taxable Other],TaxableValuation[Dist],$C267:$E267,TaxableValuation[Tif_NonTIF],$A$4))</f>
        <v>0</v>
      </c>
      <c r="R267" s="8">
        <f>SUMPRODUCT(SUMIFS(TaxableValuation[Taxable Gross],TaxableValuation[Dist],$C267:$E267,TaxableValuation[Tif_NonTIF],$A$4))</f>
        <v>125092564</v>
      </c>
      <c r="S267" s="8">
        <f>SUMPRODUCT(SUMIFS(TaxableValuation[Taxable Military Exempt],TaxableValuation[Dist],$C267:$E267,TaxableValuation[Tif_NonTIF],$A$4))</f>
        <v>120380</v>
      </c>
      <c r="T267" s="8">
        <f>SUMPRODUCT(SUMIFS(TaxableValuation[Taxable Net],TaxableValuation[Dist],$C267:$E267,TaxableValuation[Tif_NonTIF],$A$4))</f>
        <v>124972184</v>
      </c>
      <c r="U267" s="8">
        <f>SUMPRODUCT(SUMIFS(TaxableValuation[Taxable Gas &amp; Elec Utilities],TaxableValuation[Dist],$C267:$E267,TaxableValuation[Tif_NonTIF],$A$4))</f>
        <v>7955954</v>
      </c>
      <c r="V267" s="8">
        <f t="shared" si="4"/>
        <v>132928138</v>
      </c>
    </row>
    <row r="268" spans="1:22" x14ac:dyDescent="0.25">
      <c r="A268">
        <f>'Assessed Non-TIF_Combined'!A268</f>
        <v>2024</v>
      </c>
      <c r="B268" t="str">
        <f>'Assessed Non-TIF_Combined'!B268</f>
        <v>07</v>
      </c>
      <c r="C268" t="str">
        <f>'Assessed Non-TIF_Combined'!C268</f>
        <v>6098</v>
      </c>
      <c r="D268" t="str">
        <f>'Assessed Non-TIF_Combined'!D268</f>
        <v/>
      </c>
      <c r="E268" t="str">
        <f>'Assessed Non-TIF_Combined'!E268</f>
        <v/>
      </c>
      <c r="F268" t="str">
        <f>'Assessed Non-TIF_Combined'!F268</f>
        <v>6098</v>
      </c>
      <c r="G268" t="str">
        <f>'Assessed Non-TIF_Combined'!G268</f>
        <v>South Tama</v>
      </c>
      <c r="H268" s="8">
        <f>SUMPRODUCT(SUMIFS(TaxableValuation[Taxable Residential],TaxableValuation[Dist],$C268:$E268,TaxableValuation[Tif_NonTIF],$A$4))</f>
        <v>180034604</v>
      </c>
      <c r="I268" s="8">
        <f>SUMPRODUCT(SUMIFS(TaxableValuation[Taxable Ag Land],TaxableValuation[Dist],$C268:$E268,TaxableValuation[Tif_NonTIF],$A$4))</f>
        <v>152055319</v>
      </c>
      <c r="J268" s="8">
        <f>SUMPRODUCT(SUMIFS(TaxableValuation[Taxable Ag Building],TaxableValuation[Dist],$C268:$E268,TaxableValuation[Tif_NonTIF],$A$4))</f>
        <v>5241184</v>
      </c>
      <c r="K268" s="8">
        <f>SUMPRODUCT(SUMIFS(TaxableValuation[Taxable Commercial],TaxableValuation[Dist],$C268:$E268,TaxableValuation[Tif_NonTIF],$A$4))</f>
        <v>40275668</v>
      </c>
      <c r="L268" s="8">
        <f>SUMPRODUCT(SUMIFS(TaxableValuation[Taxable Industrial],TaxableValuation[Dist],$C268:$E268,TaxableValuation[Tif_NonTIF],$A$4))</f>
        <v>10795703</v>
      </c>
      <c r="M268" s="8">
        <f>SUMPRODUCT(SUMIFS(TaxableValuation[Taxable Reserved],TaxableValuation[Dist],$C268:$E268,TaxableValuation[Tif_NonTIF],$A$4))</f>
        <v>0</v>
      </c>
      <c r="N268" s="8">
        <f>SUMPRODUCT(SUMIFS(TaxableValuation[Taxable Reserved2],TaxableValuation[Dist],$C268:$E268,TaxableValuation[Tif_NonTIF],$A$4))</f>
        <v>0</v>
      </c>
      <c r="O268" s="8">
        <f>SUMPRODUCT(SUMIFS(TaxableValuation[Taxable Railroads],TaxableValuation[Dist],$C268:$E268,TaxableValuation[Tif_NonTIF],$A$4))</f>
        <v>22341807</v>
      </c>
      <c r="P268" s="8">
        <f>SUMPRODUCT(SUMIFS(TaxableValuation[Taxable Utilities],TaxableValuation[Dist],$C268:$E268,TaxableValuation[Tif_NonTIF],$A$4))</f>
        <v>13588332</v>
      </c>
      <c r="Q268" s="8">
        <f>SUMPRODUCT(SUMIFS(TaxableValuation[Taxable Other],TaxableValuation[Dist],$C268:$E268,TaxableValuation[Tif_NonTIF],$A$4))</f>
        <v>0</v>
      </c>
      <c r="R268" s="8">
        <f>SUMPRODUCT(SUMIFS(TaxableValuation[Taxable Gross],TaxableValuation[Dist],$C268:$E268,TaxableValuation[Tif_NonTIF],$A$4))</f>
        <v>424332617</v>
      </c>
      <c r="S268" s="8">
        <f>SUMPRODUCT(SUMIFS(TaxableValuation[Taxable Military Exempt],TaxableValuation[Dist],$C268:$E268,TaxableValuation[Tif_NonTIF],$A$4))</f>
        <v>598196</v>
      </c>
      <c r="T268" s="8">
        <f>SUMPRODUCT(SUMIFS(TaxableValuation[Taxable Net],TaxableValuation[Dist],$C268:$E268,TaxableValuation[Tif_NonTIF],$A$4))</f>
        <v>423734421</v>
      </c>
      <c r="U268" s="8">
        <f>SUMPRODUCT(SUMIFS(TaxableValuation[Taxable Gas &amp; Elec Utilities],TaxableValuation[Dist],$C268:$E268,TaxableValuation[Tif_NonTIF],$A$4))</f>
        <v>9926086</v>
      </c>
      <c r="V268" s="8">
        <f t="shared" si="4"/>
        <v>433660507</v>
      </c>
    </row>
    <row r="269" spans="1:22" x14ac:dyDescent="0.25">
      <c r="A269">
        <f>'Assessed Non-TIF_Combined'!A269</f>
        <v>2024</v>
      </c>
      <c r="B269" t="str">
        <f>'Assessed Non-TIF_Combined'!B269</f>
        <v>01</v>
      </c>
      <c r="C269" t="str">
        <f>'Assessed Non-TIF_Combined'!C269</f>
        <v>6100</v>
      </c>
      <c r="D269" t="str">
        <f>'Assessed Non-TIF_Combined'!D269</f>
        <v/>
      </c>
      <c r="E269" t="str">
        <f>'Assessed Non-TIF_Combined'!E269</f>
        <v/>
      </c>
      <c r="F269" t="str">
        <f>'Assessed Non-TIF_Combined'!F269</f>
        <v>6100</v>
      </c>
      <c r="G269" t="str">
        <f>'Assessed Non-TIF_Combined'!G269</f>
        <v>South Winneshiek</v>
      </c>
      <c r="H269" s="8">
        <f>SUMPRODUCT(SUMIFS(TaxableValuation[Taxable Residential],TaxableValuation[Dist],$C269:$E269,TaxableValuation[Tif_NonTIF],$A$4))</f>
        <v>146499266</v>
      </c>
      <c r="I269" s="8">
        <f>SUMPRODUCT(SUMIFS(TaxableValuation[Taxable Ag Land],TaxableValuation[Dist],$C269:$E269,TaxableValuation[Tif_NonTIF],$A$4))</f>
        <v>107112628</v>
      </c>
      <c r="J269" s="8">
        <f>SUMPRODUCT(SUMIFS(TaxableValuation[Taxable Ag Building],TaxableValuation[Dist],$C269:$E269,TaxableValuation[Tif_NonTIF],$A$4))</f>
        <v>9791020</v>
      </c>
      <c r="K269" s="8">
        <f>SUMPRODUCT(SUMIFS(TaxableValuation[Taxable Commercial],TaxableValuation[Dist],$C269:$E269,TaxableValuation[Tif_NonTIF],$A$4))</f>
        <v>18901256</v>
      </c>
      <c r="L269" s="8">
        <f>SUMPRODUCT(SUMIFS(TaxableValuation[Taxable Industrial],TaxableValuation[Dist],$C269:$E269,TaxableValuation[Tif_NonTIF],$A$4))</f>
        <v>816596</v>
      </c>
      <c r="M269" s="8">
        <f>SUMPRODUCT(SUMIFS(TaxableValuation[Taxable Reserved],TaxableValuation[Dist],$C269:$E269,TaxableValuation[Tif_NonTIF],$A$4))</f>
        <v>0</v>
      </c>
      <c r="N269" s="8">
        <f>SUMPRODUCT(SUMIFS(TaxableValuation[Taxable Reserved2],TaxableValuation[Dist],$C269:$E269,TaxableValuation[Tif_NonTIF],$A$4))</f>
        <v>0</v>
      </c>
      <c r="O269" s="8">
        <f>SUMPRODUCT(SUMIFS(TaxableValuation[Taxable Railroads],TaxableValuation[Dist],$C269:$E269,TaxableValuation[Tif_NonTIF],$A$4))</f>
        <v>3037930</v>
      </c>
      <c r="P269" s="8">
        <f>SUMPRODUCT(SUMIFS(TaxableValuation[Taxable Utilities],TaxableValuation[Dist],$C269:$E269,TaxableValuation[Tif_NonTIF],$A$4))</f>
        <v>1277968</v>
      </c>
      <c r="Q269" s="8">
        <f>SUMPRODUCT(SUMIFS(TaxableValuation[Taxable Other],TaxableValuation[Dist],$C269:$E269,TaxableValuation[Tif_NonTIF],$A$4))</f>
        <v>0</v>
      </c>
      <c r="R269" s="8">
        <f>SUMPRODUCT(SUMIFS(TaxableValuation[Taxable Gross],TaxableValuation[Dist],$C269:$E269,TaxableValuation[Tif_NonTIF],$A$4))</f>
        <v>287436664</v>
      </c>
      <c r="S269" s="8">
        <f>SUMPRODUCT(SUMIFS(TaxableValuation[Taxable Military Exempt],TaxableValuation[Dist],$C269:$E269,TaxableValuation[Tif_NonTIF],$A$4))</f>
        <v>338916</v>
      </c>
      <c r="T269" s="8">
        <f>SUMPRODUCT(SUMIFS(TaxableValuation[Taxable Net],TaxableValuation[Dist],$C269:$E269,TaxableValuation[Tif_NonTIF],$A$4))</f>
        <v>287097748</v>
      </c>
      <c r="U269" s="8">
        <f>SUMPRODUCT(SUMIFS(TaxableValuation[Taxable Gas &amp; Elec Utilities],TaxableValuation[Dist],$C269:$E269,TaxableValuation[Tif_NonTIF],$A$4))</f>
        <v>3110928</v>
      </c>
      <c r="V269" s="8">
        <f t="shared" si="4"/>
        <v>290208676</v>
      </c>
    </row>
    <row r="270" spans="1:22" x14ac:dyDescent="0.25">
      <c r="A270">
        <f>'Assessed Non-TIF_Combined'!A270</f>
        <v>2024</v>
      </c>
      <c r="B270" t="str">
        <f>'Assessed Non-TIF_Combined'!B270</f>
        <v>11</v>
      </c>
      <c r="C270" t="str">
        <f>'Assessed Non-TIF_Combined'!C270</f>
        <v>6101</v>
      </c>
      <c r="D270" t="str">
        <f>'Assessed Non-TIF_Combined'!D270</f>
        <v/>
      </c>
      <c r="E270" t="str">
        <f>'Assessed Non-TIF_Combined'!E270</f>
        <v/>
      </c>
      <c r="F270" t="str">
        <f>'Assessed Non-TIF_Combined'!F270</f>
        <v>6101</v>
      </c>
      <c r="G270" t="str">
        <f>'Assessed Non-TIF_Combined'!G270</f>
        <v>Southeast Polk</v>
      </c>
      <c r="H270" s="8">
        <f>SUMPRODUCT(SUMIFS(TaxableValuation[Taxable Residential],TaxableValuation[Dist],$C270:$E270,TaxableValuation[Tif_NonTIF],$A$4))</f>
        <v>1765848677</v>
      </c>
      <c r="I270" s="8">
        <f>SUMPRODUCT(SUMIFS(TaxableValuation[Taxable Ag Land],TaxableValuation[Dist],$C270:$E270,TaxableValuation[Tif_NonTIF],$A$4))</f>
        <v>43051246</v>
      </c>
      <c r="J270" s="8">
        <f>SUMPRODUCT(SUMIFS(TaxableValuation[Taxable Ag Building],TaxableValuation[Dist],$C270:$E270,TaxableValuation[Tif_NonTIF],$A$4))</f>
        <v>2263917</v>
      </c>
      <c r="K270" s="8">
        <f>SUMPRODUCT(SUMIFS(TaxableValuation[Taxable Commercial],TaxableValuation[Dist],$C270:$E270,TaxableValuation[Tif_NonTIF],$A$4))</f>
        <v>374103958</v>
      </c>
      <c r="L270" s="8">
        <f>SUMPRODUCT(SUMIFS(TaxableValuation[Taxable Industrial],TaxableValuation[Dist],$C270:$E270,TaxableValuation[Tif_NonTIF],$A$4))</f>
        <v>12632357</v>
      </c>
      <c r="M270" s="8">
        <f>SUMPRODUCT(SUMIFS(TaxableValuation[Taxable Reserved],TaxableValuation[Dist],$C270:$E270,TaxableValuation[Tif_NonTIF],$A$4))</f>
        <v>0</v>
      </c>
      <c r="N270" s="8">
        <f>SUMPRODUCT(SUMIFS(TaxableValuation[Taxable Reserved2],TaxableValuation[Dist],$C270:$E270,TaxableValuation[Tif_NonTIF],$A$4))</f>
        <v>0</v>
      </c>
      <c r="O270" s="8">
        <f>SUMPRODUCT(SUMIFS(TaxableValuation[Taxable Railroads],TaxableValuation[Dist],$C270:$E270,TaxableValuation[Tif_NonTIF],$A$4))</f>
        <v>14393494</v>
      </c>
      <c r="P270" s="8">
        <f>SUMPRODUCT(SUMIFS(TaxableValuation[Taxable Utilities],TaxableValuation[Dist],$C270:$E270,TaxableValuation[Tif_NonTIF],$A$4))</f>
        <v>116294295</v>
      </c>
      <c r="Q270" s="8">
        <f>SUMPRODUCT(SUMIFS(TaxableValuation[Taxable Other],TaxableValuation[Dist],$C270:$E270,TaxableValuation[Tif_NonTIF],$A$4))</f>
        <v>0</v>
      </c>
      <c r="R270" s="8">
        <f>SUMPRODUCT(SUMIFS(TaxableValuation[Taxable Gross],TaxableValuation[Dist],$C270:$E270,TaxableValuation[Tif_NonTIF],$A$4))</f>
        <v>2328587944</v>
      </c>
      <c r="S270" s="8">
        <f>SUMPRODUCT(SUMIFS(TaxableValuation[Taxable Military Exempt],TaxableValuation[Dist],$C270:$E270,TaxableValuation[Tif_NonTIF],$A$4))</f>
        <v>2477976</v>
      </c>
      <c r="T270" s="8">
        <f>SUMPRODUCT(SUMIFS(TaxableValuation[Taxable Net],TaxableValuation[Dist],$C270:$E270,TaxableValuation[Tif_NonTIF],$A$4))</f>
        <v>2326109968</v>
      </c>
      <c r="U270" s="8">
        <f>SUMPRODUCT(SUMIFS(TaxableValuation[Taxable Gas &amp; Elec Utilities],TaxableValuation[Dist],$C270:$E270,TaxableValuation[Tif_NonTIF],$A$4))</f>
        <v>123538087</v>
      </c>
      <c r="V270" s="8">
        <f t="shared" si="4"/>
        <v>2449648055</v>
      </c>
    </row>
    <row r="271" spans="1:22" x14ac:dyDescent="0.25">
      <c r="A271">
        <f>'Assessed Non-TIF_Combined'!A271</f>
        <v>2024</v>
      </c>
      <c r="B271" t="str">
        <f>'Assessed Non-TIF_Combined'!B271</f>
        <v>11</v>
      </c>
      <c r="C271" t="str">
        <f>'Assessed Non-TIF_Combined'!C271</f>
        <v>6094</v>
      </c>
      <c r="D271" t="str">
        <f>'Assessed Non-TIF_Combined'!D271</f>
        <v/>
      </c>
      <c r="E271" t="str">
        <f>'Assessed Non-TIF_Combined'!E271</f>
        <v/>
      </c>
      <c r="F271" t="str">
        <f>'Assessed Non-TIF_Combined'!F271</f>
        <v>6094</v>
      </c>
      <c r="G271" t="str">
        <f>'Assessed Non-TIF_Combined'!G271</f>
        <v>Southeast Warren</v>
      </c>
      <c r="H271" s="8">
        <f>SUMPRODUCT(SUMIFS(TaxableValuation[Taxable Residential],TaxableValuation[Dist],$C271:$E271,TaxableValuation[Tif_NonTIF],$A$4))</f>
        <v>110881208</v>
      </c>
      <c r="I271" s="8">
        <f>SUMPRODUCT(SUMIFS(TaxableValuation[Taxable Ag Land],TaxableValuation[Dist],$C271:$E271,TaxableValuation[Tif_NonTIF],$A$4))</f>
        <v>55831816</v>
      </c>
      <c r="J271" s="8">
        <f>SUMPRODUCT(SUMIFS(TaxableValuation[Taxable Ag Building],TaxableValuation[Dist],$C271:$E271,TaxableValuation[Tif_NonTIF],$A$4))</f>
        <v>1546044</v>
      </c>
      <c r="K271" s="8">
        <f>SUMPRODUCT(SUMIFS(TaxableValuation[Taxable Commercial],TaxableValuation[Dist],$C271:$E271,TaxableValuation[Tif_NonTIF],$A$4))</f>
        <v>2961741</v>
      </c>
      <c r="L271" s="8">
        <f>SUMPRODUCT(SUMIFS(TaxableValuation[Taxable Industrial],TaxableValuation[Dist],$C271:$E271,TaxableValuation[Tif_NonTIF],$A$4))</f>
        <v>878453</v>
      </c>
      <c r="M271" s="8">
        <f>SUMPRODUCT(SUMIFS(TaxableValuation[Taxable Reserved],TaxableValuation[Dist],$C271:$E271,TaxableValuation[Tif_NonTIF],$A$4))</f>
        <v>0</v>
      </c>
      <c r="N271" s="8">
        <f>SUMPRODUCT(SUMIFS(TaxableValuation[Taxable Reserved2],TaxableValuation[Dist],$C271:$E271,TaxableValuation[Tif_NonTIF],$A$4))</f>
        <v>0</v>
      </c>
      <c r="O271" s="8">
        <f>SUMPRODUCT(SUMIFS(TaxableValuation[Taxable Railroads],TaxableValuation[Dist],$C271:$E271,TaxableValuation[Tif_NonTIF],$A$4))</f>
        <v>0</v>
      </c>
      <c r="P271" s="8">
        <f>SUMPRODUCT(SUMIFS(TaxableValuation[Taxable Utilities],TaxableValuation[Dist],$C271:$E271,TaxableValuation[Tif_NonTIF],$A$4))</f>
        <v>3974924</v>
      </c>
      <c r="Q271" s="8">
        <f>SUMPRODUCT(SUMIFS(TaxableValuation[Taxable Other],TaxableValuation[Dist],$C271:$E271,TaxableValuation[Tif_NonTIF],$A$4))</f>
        <v>0</v>
      </c>
      <c r="R271" s="8">
        <f>SUMPRODUCT(SUMIFS(TaxableValuation[Taxable Gross],TaxableValuation[Dist],$C271:$E271,TaxableValuation[Tif_NonTIF],$A$4))</f>
        <v>176074186</v>
      </c>
      <c r="S271" s="8">
        <f>SUMPRODUCT(SUMIFS(TaxableValuation[Taxable Military Exempt],TaxableValuation[Dist],$C271:$E271,TaxableValuation[Tif_NonTIF],$A$4))</f>
        <v>287060</v>
      </c>
      <c r="T271" s="8">
        <f>SUMPRODUCT(SUMIFS(TaxableValuation[Taxable Net],TaxableValuation[Dist],$C271:$E271,TaxableValuation[Tif_NonTIF],$A$4))</f>
        <v>175787126</v>
      </c>
      <c r="U271" s="8">
        <f>SUMPRODUCT(SUMIFS(TaxableValuation[Taxable Gas &amp; Elec Utilities],TaxableValuation[Dist],$C271:$E271,TaxableValuation[Tif_NonTIF],$A$4))</f>
        <v>4764810</v>
      </c>
      <c r="V271" s="8">
        <f t="shared" si="4"/>
        <v>180551936</v>
      </c>
    </row>
    <row r="272" spans="1:22" x14ac:dyDescent="0.25">
      <c r="A272">
        <f>'Assessed Non-TIF_Combined'!A272</f>
        <v>2024</v>
      </c>
      <c r="B272" t="str">
        <f>'Assessed Non-TIF_Combined'!B272</f>
        <v>05</v>
      </c>
      <c r="C272" t="str">
        <f>'Assessed Non-TIF_Combined'!C272</f>
        <v>6096</v>
      </c>
      <c r="D272" t="str">
        <f>'Assessed Non-TIF_Combined'!D272</f>
        <v>5323</v>
      </c>
      <c r="E272" t="str">
        <f>'Assessed Non-TIF_Combined'!E272</f>
        <v/>
      </c>
      <c r="F272" t="str">
        <f>'Assessed Non-TIF_Combined'!F272</f>
        <v>6096</v>
      </c>
      <c r="G272" t="str">
        <f>'Assessed Non-TIF_Combined'!G272</f>
        <v>Southeast Valley</v>
      </c>
      <c r="H272" s="8">
        <f>SUMPRODUCT(SUMIFS(TaxableValuation[Taxable Residential],TaxableValuation[Dist],$C272:$E272,TaxableValuation[Tif_NonTIF],$A$4))</f>
        <v>167679301</v>
      </c>
      <c r="I272" s="8">
        <f>SUMPRODUCT(SUMIFS(TaxableValuation[Taxable Ag Land],TaxableValuation[Dist],$C272:$E272,TaxableValuation[Tif_NonTIF],$A$4))</f>
        <v>371319279</v>
      </c>
      <c r="J272" s="8">
        <f>SUMPRODUCT(SUMIFS(TaxableValuation[Taxable Ag Building],TaxableValuation[Dist],$C272:$E272,TaxableValuation[Tif_NonTIF],$A$4))</f>
        <v>18885377</v>
      </c>
      <c r="K272" s="8">
        <f>SUMPRODUCT(SUMIFS(TaxableValuation[Taxable Commercial],TaxableValuation[Dist],$C272:$E272,TaxableValuation[Tif_NonTIF],$A$4))</f>
        <v>46831349</v>
      </c>
      <c r="L272" s="8">
        <f>SUMPRODUCT(SUMIFS(TaxableValuation[Taxable Industrial],TaxableValuation[Dist],$C272:$E272,TaxableValuation[Tif_NonTIF],$A$4))</f>
        <v>68262999</v>
      </c>
      <c r="M272" s="8">
        <f>SUMPRODUCT(SUMIFS(TaxableValuation[Taxable Reserved],TaxableValuation[Dist],$C272:$E272,TaxableValuation[Tif_NonTIF],$A$4))</f>
        <v>0</v>
      </c>
      <c r="N272" s="8">
        <f>SUMPRODUCT(SUMIFS(TaxableValuation[Taxable Reserved2],TaxableValuation[Dist],$C272:$E272,TaxableValuation[Tif_NonTIF],$A$4))</f>
        <v>0</v>
      </c>
      <c r="O272" s="8">
        <f>SUMPRODUCT(SUMIFS(TaxableValuation[Taxable Railroads],TaxableValuation[Dist],$C272:$E272,TaxableValuation[Tif_NonTIF],$A$4))</f>
        <v>35637826</v>
      </c>
      <c r="P272" s="8">
        <f>SUMPRODUCT(SUMIFS(TaxableValuation[Taxable Utilities],TaxableValuation[Dist],$C272:$E272,TaxableValuation[Tif_NonTIF],$A$4))</f>
        <v>128597095</v>
      </c>
      <c r="Q272" s="8">
        <f>SUMPRODUCT(SUMIFS(TaxableValuation[Taxable Other],TaxableValuation[Dist],$C272:$E272,TaxableValuation[Tif_NonTIF],$A$4))</f>
        <v>92233</v>
      </c>
      <c r="R272" s="8">
        <f>SUMPRODUCT(SUMIFS(TaxableValuation[Taxable Gross],TaxableValuation[Dist],$C272:$E272,TaxableValuation[Tif_NonTIF],$A$4))</f>
        <v>837305459</v>
      </c>
      <c r="S272" s="8">
        <f>SUMPRODUCT(SUMIFS(TaxableValuation[Taxable Military Exempt],TaxableValuation[Dist],$C272:$E272,TaxableValuation[Tif_NonTIF],$A$4))</f>
        <v>601032</v>
      </c>
      <c r="T272" s="8">
        <f>SUMPRODUCT(SUMIFS(TaxableValuation[Taxable Net],TaxableValuation[Dist],$C272:$E272,TaxableValuation[Tif_NonTIF],$A$4))</f>
        <v>836704427</v>
      </c>
      <c r="U272" s="8">
        <f>SUMPRODUCT(SUMIFS(TaxableValuation[Taxable Gas &amp; Elec Utilities],TaxableValuation[Dist],$C272:$E272,TaxableValuation[Tif_NonTIF],$A$4))</f>
        <v>27123297</v>
      </c>
      <c r="V272" s="8">
        <f t="shared" si="4"/>
        <v>863827724</v>
      </c>
    </row>
    <row r="273" spans="1:22" x14ac:dyDescent="0.25">
      <c r="A273">
        <f>'Assessed Non-TIF_Combined'!A273</f>
        <v>2024</v>
      </c>
      <c r="B273" t="str">
        <f>'Assessed Non-TIF_Combined'!B273</f>
        <v>05</v>
      </c>
      <c r="C273" t="str">
        <f>'Assessed Non-TIF_Combined'!C273</f>
        <v>6102</v>
      </c>
      <c r="D273" t="str">
        <f>'Assessed Non-TIF_Combined'!D273</f>
        <v/>
      </c>
      <c r="E273" t="str">
        <f>'Assessed Non-TIF_Combined'!E273</f>
        <v/>
      </c>
      <c r="F273" t="str">
        <f>'Assessed Non-TIF_Combined'!F273</f>
        <v>6102</v>
      </c>
      <c r="G273" t="str">
        <f>'Assessed Non-TIF_Combined'!G273</f>
        <v>Spencer</v>
      </c>
      <c r="H273" s="8">
        <f>SUMPRODUCT(SUMIFS(TaxableValuation[Taxable Residential],TaxableValuation[Dist],$C273:$E273,TaxableValuation[Tif_NonTIF],$A$4))</f>
        <v>407621471</v>
      </c>
      <c r="I273" s="8">
        <f>SUMPRODUCT(SUMIFS(TaxableValuation[Taxable Ag Land],TaxableValuation[Dist],$C273:$E273,TaxableValuation[Tif_NonTIF],$A$4))</f>
        <v>105365584</v>
      </c>
      <c r="J273" s="8">
        <f>SUMPRODUCT(SUMIFS(TaxableValuation[Taxable Ag Building],TaxableValuation[Dist],$C273:$E273,TaxableValuation[Tif_NonTIF],$A$4))</f>
        <v>4110183</v>
      </c>
      <c r="K273" s="8">
        <f>SUMPRODUCT(SUMIFS(TaxableValuation[Taxable Commercial],TaxableValuation[Dist],$C273:$E273,TaxableValuation[Tif_NonTIF],$A$4))</f>
        <v>177713160</v>
      </c>
      <c r="L273" s="8">
        <f>SUMPRODUCT(SUMIFS(TaxableValuation[Taxable Industrial],TaxableValuation[Dist],$C273:$E273,TaxableValuation[Tif_NonTIF],$A$4))</f>
        <v>32625445</v>
      </c>
      <c r="M273" s="8">
        <f>SUMPRODUCT(SUMIFS(TaxableValuation[Taxable Reserved],TaxableValuation[Dist],$C273:$E273,TaxableValuation[Tif_NonTIF],$A$4))</f>
        <v>0</v>
      </c>
      <c r="N273" s="8">
        <f>SUMPRODUCT(SUMIFS(TaxableValuation[Taxable Reserved2],TaxableValuation[Dist],$C273:$E273,TaxableValuation[Tif_NonTIF],$A$4))</f>
        <v>0</v>
      </c>
      <c r="O273" s="8">
        <f>SUMPRODUCT(SUMIFS(TaxableValuation[Taxable Railroads],TaxableValuation[Dist],$C273:$E273,TaxableValuation[Tif_NonTIF],$A$4))</f>
        <v>3136460</v>
      </c>
      <c r="P273" s="8">
        <f>SUMPRODUCT(SUMIFS(TaxableValuation[Taxable Utilities],TaxableValuation[Dist],$C273:$E273,TaxableValuation[Tif_NonTIF],$A$4))</f>
        <v>1140108</v>
      </c>
      <c r="Q273" s="8">
        <f>SUMPRODUCT(SUMIFS(TaxableValuation[Taxable Other],TaxableValuation[Dist],$C273:$E273,TaxableValuation[Tif_NonTIF],$A$4))</f>
        <v>0</v>
      </c>
      <c r="R273" s="8">
        <f>SUMPRODUCT(SUMIFS(TaxableValuation[Taxable Gross],TaxableValuation[Dist],$C273:$E273,TaxableValuation[Tif_NonTIF],$A$4))</f>
        <v>731712411</v>
      </c>
      <c r="S273" s="8">
        <f>SUMPRODUCT(SUMIFS(TaxableValuation[Taxable Military Exempt],TaxableValuation[Dist],$C273:$E273,TaxableValuation[Tif_NonTIF],$A$4))</f>
        <v>1101014</v>
      </c>
      <c r="T273" s="8">
        <f>SUMPRODUCT(SUMIFS(TaxableValuation[Taxable Net],TaxableValuation[Dist],$C273:$E273,TaxableValuation[Tif_NonTIF],$A$4))</f>
        <v>730611397</v>
      </c>
      <c r="U273" s="8">
        <f>SUMPRODUCT(SUMIFS(TaxableValuation[Taxable Gas &amp; Elec Utilities],TaxableValuation[Dist],$C273:$E273,TaxableValuation[Tif_NonTIF],$A$4))</f>
        <v>18638269</v>
      </c>
      <c r="V273" s="8">
        <f t="shared" si="4"/>
        <v>749249666</v>
      </c>
    </row>
    <row r="274" spans="1:22" x14ac:dyDescent="0.25">
      <c r="A274">
        <f>'Assessed Non-TIF_Combined'!A274</f>
        <v>2024</v>
      </c>
      <c r="B274" t="str">
        <f>'Assessed Non-TIF_Combined'!B274</f>
        <v>05</v>
      </c>
      <c r="C274" t="str">
        <f>'Assessed Non-TIF_Combined'!C274</f>
        <v>6120</v>
      </c>
      <c r="D274" t="str">
        <f>'Assessed Non-TIF_Combined'!D274</f>
        <v/>
      </c>
      <c r="E274" t="str">
        <f>'Assessed Non-TIF_Combined'!E274</f>
        <v/>
      </c>
      <c r="F274" t="str">
        <f>'Assessed Non-TIF_Combined'!F274</f>
        <v>6120</v>
      </c>
      <c r="G274" t="str">
        <f>'Assessed Non-TIF_Combined'!G274</f>
        <v>Spirit Lake</v>
      </c>
      <c r="H274" s="8">
        <f>SUMPRODUCT(SUMIFS(TaxableValuation[Taxable Residential],TaxableValuation[Dist],$C274:$E274,TaxableValuation[Tif_NonTIF],$A$4))</f>
        <v>1099490310</v>
      </c>
      <c r="I274" s="8">
        <f>SUMPRODUCT(SUMIFS(TaxableValuation[Taxable Ag Land],TaxableValuation[Dist],$C274:$E274,TaxableValuation[Tif_NonTIF],$A$4))</f>
        <v>51210993</v>
      </c>
      <c r="J274" s="8">
        <f>SUMPRODUCT(SUMIFS(TaxableValuation[Taxable Ag Building],TaxableValuation[Dist],$C274:$E274,TaxableValuation[Tif_NonTIF],$A$4))</f>
        <v>1696592</v>
      </c>
      <c r="K274" s="8">
        <f>SUMPRODUCT(SUMIFS(TaxableValuation[Taxable Commercial],TaxableValuation[Dist],$C274:$E274,TaxableValuation[Tif_NonTIF],$A$4))</f>
        <v>124905848</v>
      </c>
      <c r="L274" s="8">
        <f>SUMPRODUCT(SUMIFS(TaxableValuation[Taxable Industrial],TaxableValuation[Dist],$C274:$E274,TaxableValuation[Tif_NonTIF],$A$4))</f>
        <v>40037695</v>
      </c>
      <c r="M274" s="8">
        <f>SUMPRODUCT(SUMIFS(TaxableValuation[Taxable Reserved],TaxableValuation[Dist],$C274:$E274,TaxableValuation[Tif_NonTIF],$A$4))</f>
        <v>0</v>
      </c>
      <c r="N274" s="8">
        <f>SUMPRODUCT(SUMIFS(TaxableValuation[Taxable Reserved2],TaxableValuation[Dist],$C274:$E274,TaxableValuation[Tif_NonTIF],$A$4))</f>
        <v>0</v>
      </c>
      <c r="O274" s="8">
        <f>SUMPRODUCT(SUMIFS(TaxableValuation[Taxable Railroads],TaxableValuation[Dist],$C274:$E274,TaxableValuation[Tif_NonTIF],$A$4))</f>
        <v>1508644</v>
      </c>
      <c r="P274" s="8">
        <f>SUMPRODUCT(SUMIFS(TaxableValuation[Taxable Utilities],TaxableValuation[Dist],$C274:$E274,TaxableValuation[Tif_NonTIF],$A$4))</f>
        <v>927232</v>
      </c>
      <c r="Q274" s="8">
        <f>SUMPRODUCT(SUMIFS(TaxableValuation[Taxable Other],TaxableValuation[Dist],$C274:$E274,TaxableValuation[Tif_NonTIF],$A$4))</f>
        <v>0</v>
      </c>
      <c r="R274" s="8">
        <f>SUMPRODUCT(SUMIFS(TaxableValuation[Taxable Gross],TaxableValuation[Dist],$C274:$E274,TaxableValuation[Tif_NonTIF],$A$4))</f>
        <v>1319777314</v>
      </c>
      <c r="S274" s="8">
        <f>SUMPRODUCT(SUMIFS(TaxableValuation[Taxable Military Exempt],TaxableValuation[Dist],$C274:$E274,TaxableValuation[Tif_NonTIF],$A$4))</f>
        <v>675385</v>
      </c>
      <c r="T274" s="8">
        <f>SUMPRODUCT(SUMIFS(TaxableValuation[Taxable Net],TaxableValuation[Dist],$C274:$E274,TaxableValuation[Tif_NonTIF],$A$4))</f>
        <v>1319101929</v>
      </c>
      <c r="U274" s="8">
        <f>SUMPRODUCT(SUMIFS(TaxableValuation[Taxable Gas &amp; Elec Utilities],TaxableValuation[Dist],$C274:$E274,TaxableValuation[Tif_NonTIF],$A$4))</f>
        <v>18342426</v>
      </c>
      <c r="V274" s="8">
        <f t="shared" si="4"/>
        <v>1337444355</v>
      </c>
    </row>
    <row r="275" spans="1:22" x14ac:dyDescent="0.25">
      <c r="A275">
        <f>'Assessed Non-TIF_Combined'!A275</f>
        <v>2024</v>
      </c>
      <c r="B275" t="str">
        <f>'Assessed Non-TIF_Combined'!B275</f>
        <v>10</v>
      </c>
      <c r="C275" t="str">
        <f>'Assessed Non-TIF_Combined'!C275</f>
        <v>6138</v>
      </c>
      <c r="D275" t="str">
        <f>'Assessed Non-TIF_Combined'!D275</f>
        <v/>
      </c>
      <c r="E275" t="str">
        <f>'Assessed Non-TIF_Combined'!E275</f>
        <v/>
      </c>
      <c r="F275" t="str">
        <f>'Assessed Non-TIF_Combined'!F275</f>
        <v>6138</v>
      </c>
      <c r="G275" t="str">
        <f>'Assessed Non-TIF_Combined'!G275</f>
        <v>Springville</v>
      </c>
      <c r="H275" s="8">
        <f>SUMPRODUCT(SUMIFS(TaxableValuation[Taxable Residential],TaxableValuation[Dist],$C275:$E275,TaxableValuation[Tif_NonTIF],$A$4))</f>
        <v>113862983</v>
      </c>
      <c r="I275" s="8">
        <f>SUMPRODUCT(SUMIFS(TaxableValuation[Taxable Ag Land],TaxableValuation[Dist],$C275:$E275,TaxableValuation[Tif_NonTIF],$A$4))</f>
        <v>48423330</v>
      </c>
      <c r="J275" s="8">
        <f>SUMPRODUCT(SUMIFS(TaxableValuation[Taxable Ag Building],TaxableValuation[Dist],$C275:$E275,TaxableValuation[Tif_NonTIF],$A$4))</f>
        <v>2156460</v>
      </c>
      <c r="K275" s="8">
        <f>SUMPRODUCT(SUMIFS(TaxableValuation[Taxable Commercial],TaxableValuation[Dist],$C275:$E275,TaxableValuation[Tif_NonTIF],$A$4))</f>
        <v>6511624</v>
      </c>
      <c r="L275" s="8">
        <f>SUMPRODUCT(SUMIFS(TaxableValuation[Taxable Industrial],TaxableValuation[Dist],$C275:$E275,TaxableValuation[Tif_NonTIF],$A$4))</f>
        <v>242355</v>
      </c>
      <c r="M275" s="8">
        <f>SUMPRODUCT(SUMIFS(TaxableValuation[Taxable Reserved],TaxableValuation[Dist],$C275:$E275,TaxableValuation[Tif_NonTIF],$A$4))</f>
        <v>0</v>
      </c>
      <c r="N275" s="8">
        <f>SUMPRODUCT(SUMIFS(TaxableValuation[Taxable Reserved2],TaxableValuation[Dist],$C275:$E275,TaxableValuation[Tif_NonTIF],$A$4))</f>
        <v>0</v>
      </c>
      <c r="O275" s="8">
        <f>SUMPRODUCT(SUMIFS(TaxableValuation[Taxable Railroads],TaxableValuation[Dist],$C275:$E275,TaxableValuation[Tif_NonTIF],$A$4))</f>
        <v>0</v>
      </c>
      <c r="P275" s="8">
        <f>SUMPRODUCT(SUMIFS(TaxableValuation[Taxable Utilities],TaxableValuation[Dist],$C275:$E275,TaxableValuation[Tif_NonTIF],$A$4))</f>
        <v>0</v>
      </c>
      <c r="Q275" s="8">
        <f>SUMPRODUCT(SUMIFS(TaxableValuation[Taxable Other],TaxableValuation[Dist],$C275:$E275,TaxableValuation[Tif_NonTIF],$A$4))</f>
        <v>0</v>
      </c>
      <c r="R275" s="8">
        <f>SUMPRODUCT(SUMIFS(TaxableValuation[Taxable Gross],TaxableValuation[Dist],$C275:$E275,TaxableValuation[Tif_NonTIF],$A$4))</f>
        <v>171196752</v>
      </c>
      <c r="S275" s="8">
        <f>SUMPRODUCT(SUMIFS(TaxableValuation[Taxable Military Exempt],TaxableValuation[Dist],$C275:$E275,TaxableValuation[Tif_NonTIF],$A$4))</f>
        <v>216684</v>
      </c>
      <c r="T275" s="8">
        <f>SUMPRODUCT(SUMIFS(TaxableValuation[Taxable Net],TaxableValuation[Dist],$C275:$E275,TaxableValuation[Tif_NonTIF],$A$4))</f>
        <v>170980068</v>
      </c>
      <c r="U275" s="8">
        <f>SUMPRODUCT(SUMIFS(TaxableValuation[Taxable Gas &amp; Elec Utilities],TaxableValuation[Dist],$C275:$E275,TaxableValuation[Tif_NonTIF],$A$4))</f>
        <v>2912588</v>
      </c>
      <c r="V275" s="8">
        <f t="shared" si="4"/>
        <v>173892656</v>
      </c>
    </row>
    <row r="276" spans="1:22" x14ac:dyDescent="0.25">
      <c r="A276">
        <f>'Assessed Non-TIF_Combined'!A276</f>
        <v>2024</v>
      </c>
      <c r="B276" t="str">
        <f>'Assessed Non-TIF_Combined'!B276</f>
        <v>07</v>
      </c>
      <c r="C276" t="str">
        <f>'Assessed Non-TIF_Combined'!C276</f>
        <v>5751</v>
      </c>
      <c r="D276" t="str">
        <f>'Assessed Non-TIF_Combined'!D276</f>
        <v/>
      </c>
      <c r="E276" t="str">
        <f>'Assessed Non-TIF_Combined'!E276</f>
        <v/>
      </c>
      <c r="F276" t="str">
        <f>'Assessed Non-TIF_Combined'!F276</f>
        <v>5751</v>
      </c>
      <c r="G276" t="str">
        <f>'Assessed Non-TIF_Combined'!G276</f>
        <v>St Ansgar</v>
      </c>
      <c r="H276" s="8">
        <f>SUMPRODUCT(SUMIFS(TaxableValuation[Taxable Residential],TaxableValuation[Dist],$C276:$E276,TaxableValuation[Tif_NonTIF],$A$4))</f>
        <v>109021741</v>
      </c>
      <c r="I276" s="8">
        <f>SUMPRODUCT(SUMIFS(TaxableValuation[Taxable Ag Land],TaxableValuation[Dist],$C276:$E276,TaxableValuation[Tif_NonTIF],$A$4))</f>
        <v>176005260</v>
      </c>
      <c r="J276" s="8">
        <f>SUMPRODUCT(SUMIFS(TaxableValuation[Taxable Ag Building],TaxableValuation[Dist],$C276:$E276,TaxableValuation[Tif_NonTIF],$A$4))</f>
        <v>9989017</v>
      </c>
      <c r="K276" s="8">
        <f>SUMPRODUCT(SUMIFS(TaxableValuation[Taxable Commercial],TaxableValuation[Dist],$C276:$E276,TaxableValuation[Tif_NonTIF],$A$4))</f>
        <v>10596174</v>
      </c>
      <c r="L276" s="8">
        <f>SUMPRODUCT(SUMIFS(TaxableValuation[Taxable Industrial],TaxableValuation[Dist],$C276:$E276,TaxableValuation[Tif_NonTIF],$A$4))</f>
        <v>33284789</v>
      </c>
      <c r="M276" s="8">
        <f>SUMPRODUCT(SUMIFS(TaxableValuation[Taxable Reserved],TaxableValuation[Dist],$C276:$E276,TaxableValuation[Tif_NonTIF],$A$4))</f>
        <v>0</v>
      </c>
      <c r="N276" s="8">
        <f>SUMPRODUCT(SUMIFS(TaxableValuation[Taxable Reserved2],TaxableValuation[Dist],$C276:$E276,TaxableValuation[Tif_NonTIF],$A$4))</f>
        <v>0</v>
      </c>
      <c r="O276" s="8">
        <f>SUMPRODUCT(SUMIFS(TaxableValuation[Taxable Railroads],TaxableValuation[Dist],$C276:$E276,TaxableValuation[Tif_NonTIF],$A$4))</f>
        <v>8186328</v>
      </c>
      <c r="P276" s="8">
        <f>SUMPRODUCT(SUMIFS(TaxableValuation[Taxable Utilities],TaxableValuation[Dist],$C276:$E276,TaxableValuation[Tif_NonTIF],$A$4))</f>
        <v>16192339</v>
      </c>
      <c r="Q276" s="8">
        <f>SUMPRODUCT(SUMIFS(TaxableValuation[Taxable Other],TaxableValuation[Dist],$C276:$E276,TaxableValuation[Tif_NonTIF],$A$4))</f>
        <v>0</v>
      </c>
      <c r="R276" s="8">
        <f>SUMPRODUCT(SUMIFS(TaxableValuation[Taxable Gross],TaxableValuation[Dist],$C276:$E276,TaxableValuation[Tif_NonTIF],$A$4))</f>
        <v>363275648</v>
      </c>
      <c r="S276" s="8">
        <f>SUMPRODUCT(SUMIFS(TaxableValuation[Taxable Military Exempt],TaxableValuation[Dist],$C276:$E276,TaxableValuation[Tif_NonTIF],$A$4))</f>
        <v>331508</v>
      </c>
      <c r="T276" s="8">
        <f>SUMPRODUCT(SUMIFS(TaxableValuation[Taxable Net],TaxableValuation[Dist],$C276:$E276,TaxableValuation[Tif_NonTIF],$A$4))</f>
        <v>362944140</v>
      </c>
      <c r="U276" s="8">
        <f>SUMPRODUCT(SUMIFS(TaxableValuation[Taxable Gas &amp; Elec Utilities],TaxableValuation[Dist],$C276:$E276,TaxableValuation[Tif_NonTIF],$A$4))</f>
        <v>9694764</v>
      </c>
      <c r="V276" s="8">
        <f t="shared" si="4"/>
        <v>372638904</v>
      </c>
    </row>
    <row r="277" spans="1:22" x14ac:dyDescent="0.25">
      <c r="A277">
        <f>'Assessed Non-TIF_Combined'!A277</f>
        <v>2024</v>
      </c>
      <c r="B277" t="str">
        <f>'Assessed Non-TIF_Combined'!B277</f>
        <v>13</v>
      </c>
      <c r="C277" t="str">
        <f>'Assessed Non-TIF_Combined'!C277</f>
        <v>6165</v>
      </c>
      <c r="D277" t="str">
        <f>'Assessed Non-TIF_Combined'!D277</f>
        <v/>
      </c>
      <c r="E277" t="str">
        <f>'Assessed Non-TIF_Combined'!E277</f>
        <v/>
      </c>
      <c r="F277" t="str">
        <f>'Assessed Non-TIF_Combined'!F277</f>
        <v>6165</v>
      </c>
      <c r="G277" t="str">
        <f>'Assessed Non-TIF_Combined'!G277</f>
        <v>Stanton</v>
      </c>
      <c r="H277" s="8">
        <f>SUMPRODUCT(SUMIFS(TaxableValuation[Taxable Residential],TaxableValuation[Dist],$C277:$E277,TaxableValuation[Tif_NonTIF],$A$4))</f>
        <v>29490524</v>
      </c>
      <c r="I277" s="8">
        <f>SUMPRODUCT(SUMIFS(TaxableValuation[Taxable Ag Land],TaxableValuation[Dist],$C277:$E277,TaxableValuation[Tif_NonTIF],$A$4))</f>
        <v>45265362</v>
      </c>
      <c r="J277" s="8">
        <f>SUMPRODUCT(SUMIFS(TaxableValuation[Taxable Ag Building],TaxableValuation[Dist],$C277:$E277,TaxableValuation[Tif_NonTIF],$A$4))</f>
        <v>1603402</v>
      </c>
      <c r="K277" s="8">
        <f>SUMPRODUCT(SUMIFS(TaxableValuation[Taxable Commercial],TaxableValuation[Dist],$C277:$E277,TaxableValuation[Tif_NonTIF],$A$4))</f>
        <v>2096591</v>
      </c>
      <c r="L277" s="8">
        <f>SUMPRODUCT(SUMIFS(TaxableValuation[Taxable Industrial],TaxableValuation[Dist],$C277:$E277,TaxableValuation[Tif_NonTIF],$A$4))</f>
        <v>0</v>
      </c>
      <c r="M277" s="8">
        <f>SUMPRODUCT(SUMIFS(TaxableValuation[Taxable Reserved],TaxableValuation[Dist],$C277:$E277,TaxableValuation[Tif_NonTIF],$A$4))</f>
        <v>0</v>
      </c>
      <c r="N277" s="8">
        <f>SUMPRODUCT(SUMIFS(TaxableValuation[Taxable Reserved2],TaxableValuation[Dist],$C277:$E277,TaxableValuation[Tif_NonTIF],$A$4))</f>
        <v>0</v>
      </c>
      <c r="O277" s="8">
        <f>SUMPRODUCT(SUMIFS(TaxableValuation[Taxable Railroads],TaxableValuation[Dist],$C277:$E277,TaxableValuation[Tif_NonTIF],$A$4))</f>
        <v>6058881</v>
      </c>
      <c r="P277" s="8">
        <f>SUMPRODUCT(SUMIFS(TaxableValuation[Taxable Utilities],TaxableValuation[Dist],$C277:$E277,TaxableValuation[Tif_NonTIF],$A$4))</f>
        <v>0</v>
      </c>
      <c r="Q277" s="8">
        <f>SUMPRODUCT(SUMIFS(TaxableValuation[Taxable Other],TaxableValuation[Dist],$C277:$E277,TaxableValuation[Tif_NonTIF],$A$4))</f>
        <v>0</v>
      </c>
      <c r="R277" s="8">
        <f>SUMPRODUCT(SUMIFS(TaxableValuation[Taxable Gross],TaxableValuation[Dist],$C277:$E277,TaxableValuation[Tif_NonTIF],$A$4))</f>
        <v>84514760</v>
      </c>
      <c r="S277" s="8">
        <f>SUMPRODUCT(SUMIFS(TaxableValuation[Taxable Military Exempt],TaxableValuation[Dist],$C277:$E277,TaxableValuation[Tif_NonTIF],$A$4))</f>
        <v>107416</v>
      </c>
      <c r="T277" s="8">
        <f>SUMPRODUCT(SUMIFS(TaxableValuation[Taxable Net],TaxableValuation[Dist],$C277:$E277,TaxableValuation[Tif_NonTIF],$A$4))</f>
        <v>84407344</v>
      </c>
      <c r="U277" s="8">
        <f>SUMPRODUCT(SUMIFS(TaxableValuation[Taxable Gas &amp; Elec Utilities],TaxableValuation[Dist],$C277:$E277,TaxableValuation[Tif_NonTIF],$A$4))</f>
        <v>1040160</v>
      </c>
      <c r="V277" s="8">
        <f t="shared" si="4"/>
        <v>85447504</v>
      </c>
    </row>
    <row r="278" spans="1:22" x14ac:dyDescent="0.25">
      <c r="A278">
        <f>'Assessed Non-TIF_Combined'!A278</f>
        <v>2024</v>
      </c>
      <c r="B278" t="str">
        <f>'Assessed Non-TIF_Combined'!B278</f>
        <v>01</v>
      </c>
      <c r="C278" t="str">
        <f>'Assessed Non-TIF_Combined'!C278</f>
        <v>6175</v>
      </c>
      <c r="D278" t="str">
        <f>'Assessed Non-TIF_Combined'!D278</f>
        <v/>
      </c>
      <c r="E278" t="str">
        <f>'Assessed Non-TIF_Combined'!E278</f>
        <v/>
      </c>
      <c r="F278" t="str">
        <f>'Assessed Non-TIF_Combined'!F278</f>
        <v>6175</v>
      </c>
      <c r="G278" t="str">
        <f>'Assessed Non-TIF_Combined'!G278</f>
        <v>Starmont</v>
      </c>
      <c r="H278" s="8">
        <f>SUMPRODUCT(SUMIFS(TaxableValuation[Taxable Residential],TaxableValuation[Dist],$C278:$E278,TaxableValuation[Tif_NonTIF],$A$4))</f>
        <v>99883624</v>
      </c>
      <c r="I278" s="8">
        <f>SUMPRODUCT(SUMIFS(TaxableValuation[Taxable Ag Land],TaxableValuation[Dist],$C278:$E278,TaxableValuation[Tif_NonTIF],$A$4))</f>
        <v>155644463</v>
      </c>
      <c r="J278" s="8">
        <f>SUMPRODUCT(SUMIFS(TaxableValuation[Taxable Ag Building],TaxableValuation[Dist],$C278:$E278,TaxableValuation[Tif_NonTIF],$A$4))</f>
        <v>11578214</v>
      </c>
      <c r="K278" s="8">
        <f>SUMPRODUCT(SUMIFS(TaxableValuation[Taxable Commercial],TaxableValuation[Dist],$C278:$E278,TaxableValuation[Tif_NonTIF],$A$4))</f>
        <v>17969410</v>
      </c>
      <c r="L278" s="8">
        <f>SUMPRODUCT(SUMIFS(TaxableValuation[Taxable Industrial],TaxableValuation[Dist],$C278:$E278,TaxableValuation[Tif_NonTIF],$A$4))</f>
        <v>3397266</v>
      </c>
      <c r="M278" s="8">
        <f>SUMPRODUCT(SUMIFS(TaxableValuation[Taxable Reserved],TaxableValuation[Dist],$C278:$E278,TaxableValuation[Tif_NonTIF],$A$4))</f>
        <v>0</v>
      </c>
      <c r="N278" s="8">
        <f>SUMPRODUCT(SUMIFS(TaxableValuation[Taxable Reserved2],TaxableValuation[Dist],$C278:$E278,TaxableValuation[Tif_NonTIF],$A$4))</f>
        <v>0</v>
      </c>
      <c r="O278" s="8">
        <f>SUMPRODUCT(SUMIFS(TaxableValuation[Taxable Railroads],TaxableValuation[Dist],$C278:$E278,TaxableValuation[Tif_NonTIF],$A$4))</f>
        <v>0</v>
      </c>
      <c r="P278" s="8">
        <f>SUMPRODUCT(SUMIFS(TaxableValuation[Taxable Utilities],TaxableValuation[Dist],$C278:$E278,TaxableValuation[Tif_NonTIF],$A$4))</f>
        <v>12853455</v>
      </c>
      <c r="Q278" s="8">
        <f>SUMPRODUCT(SUMIFS(TaxableValuation[Taxable Other],TaxableValuation[Dist],$C278:$E278,TaxableValuation[Tif_NonTIF],$A$4))</f>
        <v>0</v>
      </c>
      <c r="R278" s="8">
        <f>SUMPRODUCT(SUMIFS(TaxableValuation[Taxable Gross],TaxableValuation[Dist],$C278:$E278,TaxableValuation[Tif_NonTIF],$A$4))</f>
        <v>301326432</v>
      </c>
      <c r="S278" s="8">
        <f>SUMPRODUCT(SUMIFS(TaxableValuation[Taxable Military Exempt],TaxableValuation[Dist],$C278:$E278,TaxableValuation[Tif_NonTIF],$A$4))</f>
        <v>353732</v>
      </c>
      <c r="T278" s="8">
        <f>SUMPRODUCT(SUMIFS(TaxableValuation[Taxable Net],TaxableValuation[Dist],$C278:$E278,TaxableValuation[Tif_NonTIF],$A$4))</f>
        <v>300972700</v>
      </c>
      <c r="U278" s="8">
        <f>SUMPRODUCT(SUMIFS(TaxableValuation[Taxable Gas &amp; Elec Utilities],TaxableValuation[Dist],$C278:$E278,TaxableValuation[Tif_NonTIF],$A$4))</f>
        <v>4338206</v>
      </c>
      <c r="V278" s="8">
        <f t="shared" si="4"/>
        <v>305310906</v>
      </c>
    </row>
    <row r="279" spans="1:22" x14ac:dyDescent="0.25">
      <c r="A279">
        <f>'Assessed Non-TIF_Combined'!A279</f>
        <v>2024</v>
      </c>
      <c r="B279" t="str">
        <f>'Assessed Non-TIF_Combined'!B279</f>
        <v>05</v>
      </c>
      <c r="C279" t="str">
        <f>'Assessed Non-TIF_Combined'!C279</f>
        <v>6219</v>
      </c>
      <c r="D279" t="str">
        <f>'Assessed Non-TIF_Combined'!D279</f>
        <v/>
      </c>
      <c r="E279" t="str">
        <f>'Assessed Non-TIF_Combined'!E279</f>
        <v/>
      </c>
      <c r="F279" t="str">
        <f>'Assessed Non-TIF_Combined'!F279</f>
        <v>6219</v>
      </c>
      <c r="G279" t="str">
        <f>'Assessed Non-TIF_Combined'!G279</f>
        <v>Storm Lake</v>
      </c>
      <c r="H279" s="8">
        <f>SUMPRODUCT(SUMIFS(TaxableValuation[Taxable Residential],TaxableValuation[Dist],$C279:$E279,TaxableValuation[Tif_NonTIF],$A$4))</f>
        <v>306413232</v>
      </c>
      <c r="I279" s="8">
        <f>SUMPRODUCT(SUMIFS(TaxableValuation[Taxable Ag Land],TaxableValuation[Dist],$C279:$E279,TaxableValuation[Tif_NonTIF],$A$4))</f>
        <v>60952609</v>
      </c>
      <c r="J279" s="8">
        <f>SUMPRODUCT(SUMIFS(TaxableValuation[Taxable Ag Building],TaxableValuation[Dist],$C279:$E279,TaxableValuation[Tif_NonTIF],$A$4))</f>
        <v>3739386</v>
      </c>
      <c r="K279" s="8">
        <f>SUMPRODUCT(SUMIFS(TaxableValuation[Taxable Commercial],TaxableValuation[Dist],$C279:$E279,TaxableValuation[Tif_NonTIF],$A$4))</f>
        <v>85343095</v>
      </c>
      <c r="L279" s="8">
        <f>SUMPRODUCT(SUMIFS(TaxableValuation[Taxable Industrial],TaxableValuation[Dist],$C279:$E279,TaxableValuation[Tif_NonTIF],$A$4))</f>
        <v>17023183</v>
      </c>
      <c r="M279" s="8">
        <f>SUMPRODUCT(SUMIFS(TaxableValuation[Taxable Reserved],TaxableValuation[Dist],$C279:$E279,TaxableValuation[Tif_NonTIF],$A$4))</f>
        <v>0</v>
      </c>
      <c r="N279" s="8">
        <f>SUMPRODUCT(SUMIFS(TaxableValuation[Taxable Reserved2],TaxableValuation[Dist],$C279:$E279,TaxableValuation[Tif_NonTIF],$A$4))</f>
        <v>0</v>
      </c>
      <c r="O279" s="8">
        <f>SUMPRODUCT(SUMIFS(TaxableValuation[Taxable Railroads],TaxableValuation[Dist],$C279:$E279,TaxableValuation[Tif_NonTIF],$A$4))</f>
        <v>2007651</v>
      </c>
      <c r="P279" s="8">
        <f>SUMPRODUCT(SUMIFS(TaxableValuation[Taxable Utilities],TaxableValuation[Dist],$C279:$E279,TaxableValuation[Tif_NonTIF],$A$4))</f>
        <v>27691181</v>
      </c>
      <c r="Q279" s="8">
        <f>SUMPRODUCT(SUMIFS(TaxableValuation[Taxable Other],TaxableValuation[Dist],$C279:$E279,TaxableValuation[Tif_NonTIF],$A$4))</f>
        <v>0</v>
      </c>
      <c r="R279" s="8">
        <f>SUMPRODUCT(SUMIFS(TaxableValuation[Taxable Gross],TaxableValuation[Dist],$C279:$E279,TaxableValuation[Tif_NonTIF],$A$4))</f>
        <v>503170337</v>
      </c>
      <c r="S279" s="8">
        <f>SUMPRODUCT(SUMIFS(TaxableValuation[Taxable Military Exempt],TaxableValuation[Dist],$C279:$E279,TaxableValuation[Tif_NonTIF],$A$4))</f>
        <v>427812</v>
      </c>
      <c r="T279" s="8">
        <f>SUMPRODUCT(SUMIFS(TaxableValuation[Taxable Net],TaxableValuation[Dist],$C279:$E279,TaxableValuation[Tif_NonTIF],$A$4))</f>
        <v>502742525</v>
      </c>
      <c r="U279" s="8">
        <f>SUMPRODUCT(SUMIFS(TaxableValuation[Taxable Gas &amp; Elec Utilities],TaxableValuation[Dist],$C279:$E279,TaxableValuation[Tif_NonTIF],$A$4))</f>
        <v>12687425</v>
      </c>
      <c r="V279" s="8">
        <f t="shared" si="4"/>
        <v>515429950</v>
      </c>
    </row>
    <row r="280" spans="1:22" x14ac:dyDescent="0.25">
      <c r="A280">
        <f>'Assessed Non-TIF_Combined'!A280</f>
        <v>2024</v>
      </c>
      <c r="B280" t="str">
        <f>'Assessed Non-TIF_Combined'!B280</f>
        <v>05</v>
      </c>
      <c r="C280" t="str">
        <f>'Assessed Non-TIF_Combined'!C280</f>
        <v>6246</v>
      </c>
      <c r="D280" t="str">
        <f>'Assessed Non-TIF_Combined'!D280</f>
        <v/>
      </c>
      <c r="E280" t="str">
        <f>'Assessed Non-TIF_Combined'!E280</f>
        <v/>
      </c>
      <c r="F280" t="str">
        <f>'Assessed Non-TIF_Combined'!F280</f>
        <v>6246</v>
      </c>
      <c r="G280" t="str">
        <f>'Assessed Non-TIF_Combined'!G280</f>
        <v>Stratford</v>
      </c>
      <c r="H280" s="8">
        <f>SUMPRODUCT(SUMIFS(TaxableValuation[Taxable Residential],TaxableValuation[Dist],$C280:$E280,TaxableValuation[Tif_NonTIF],$A$4))</f>
        <v>35156788</v>
      </c>
      <c r="I280" s="8">
        <f>SUMPRODUCT(SUMIFS(TaxableValuation[Taxable Ag Land],TaxableValuation[Dist],$C280:$E280,TaxableValuation[Tif_NonTIF],$A$4))</f>
        <v>53027025</v>
      </c>
      <c r="J280" s="8">
        <f>SUMPRODUCT(SUMIFS(TaxableValuation[Taxable Ag Building],TaxableValuation[Dist],$C280:$E280,TaxableValuation[Tif_NonTIF],$A$4))</f>
        <v>1856509</v>
      </c>
      <c r="K280" s="8">
        <f>SUMPRODUCT(SUMIFS(TaxableValuation[Taxable Commercial],TaxableValuation[Dist],$C280:$E280,TaxableValuation[Tif_NonTIF],$A$4))</f>
        <v>3340097</v>
      </c>
      <c r="L280" s="8">
        <f>SUMPRODUCT(SUMIFS(TaxableValuation[Taxable Industrial],TaxableValuation[Dist],$C280:$E280,TaxableValuation[Tif_NonTIF],$A$4))</f>
        <v>17346</v>
      </c>
      <c r="M280" s="8">
        <f>SUMPRODUCT(SUMIFS(TaxableValuation[Taxable Reserved],TaxableValuation[Dist],$C280:$E280,TaxableValuation[Tif_NonTIF],$A$4))</f>
        <v>0</v>
      </c>
      <c r="N280" s="8">
        <f>SUMPRODUCT(SUMIFS(TaxableValuation[Taxable Reserved2],TaxableValuation[Dist],$C280:$E280,TaxableValuation[Tif_NonTIF],$A$4))</f>
        <v>0</v>
      </c>
      <c r="O280" s="8">
        <f>SUMPRODUCT(SUMIFS(TaxableValuation[Taxable Railroads],TaxableValuation[Dist],$C280:$E280,TaxableValuation[Tif_NonTIF],$A$4))</f>
        <v>833760</v>
      </c>
      <c r="P280" s="8">
        <f>SUMPRODUCT(SUMIFS(TaxableValuation[Taxable Utilities],TaxableValuation[Dist],$C280:$E280,TaxableValuation[Tif_NonTIF],$A$4))</f>
        <v>210213</v>
      </c>
      <c r="Q280" s="8">
        <f>SUMPRODUCT(SUMIFS(TaxableValuation[Taxable Other],TaxableValuation[Dist],$C280:$E280,TaxableValuation[Tif_NonTIF],$A$4))</f>
        <v>17273</v>
      </c>
      <c r="R280" s="8">
        <f>SUMPRODUCT(SUMIFS(TaxableValuation[Taxable Gross],TaxableValuation[Dist],$C280:$E280,TaxableValuation[Tif_NonTIF],$A$4))</f>
        <v>94459011</v>
      </c>
      <c r="S280" s="8">
        <f>SUMPRODUCT(SUMIFS(TaxableValuation[Taxable Military Exempt],TaxableValuation[Dist],$C280:$E280,TaxableValuation[Tif_NonTIF],$A$4))</f>
        <v>101860</v>
      </c>
      <c r="T280" s="8">
        <f>SUMPRODUCT(SUMIFS(TaxableValuation[Taxable Net],TaxableValuation[Dist],$C280:$E280,TaxableValuation[Tif_NonTIF],$A$4))</f>
        <v>94357151</v>
      </c>
      <c r="U280" s="8">
        <f>SUMPRODUCT(SUMIFS(TaxableValuation[Taxable Gas &amp; Elec Utilities],TaxableValuation[Dist],$C280:$E280,TaxableValuation[Tif_NonTIF],$A$4))</f>
        <v>626526</v>
      </c>
      <c r="V280" s="8">
        <f t="shared" si="4"/>
        <v>94983677</v>
      </c>
    </row>
    <row r="281" spans="1:22" x14ac:dyDescent="0.25">
      <c r="A281">
        <f>'Assessed Non-TIF_Combined'!A281</f>
        <v>2024</v>
      </c>
      <c r="B281" t="str">
        <f>'Assessed Non-TIF_Combined'!B281</f>
        <v>07</v>
      </c>
      <c r="C281" t="str">
        <f>'Assessed Non-TIF_Combined'!C281</f>
        <v>6273</v>
      </c>
      <c r="D281" t="str">
        <f>'Assessed Non-TIF_Combined'!D281</f>
        <v/>
      </c>
      <c r="E281" t="str">
        <f>'Assessed Non-TIF_Combined'!E281</f>
        <v/>
      </c>
      <c r="F281" t="str">
        <f>'Assessed Non-TIF_Combined'!F281</f>
        <v>6273</v>
      </c>
      <c r="G281" t="str">
        <f>'Assessed Non-TIF_Combined'!G281</f>
        <v>Sumner-Fredericksburg</v>
      </c>
      <c r="H281" s="8">
        <f>SUMPRODUCT(SUMIFS(TaxableValuation[Taxable Residential],TaxableValuation[Dist],$C281:$E281,TaxableValuation[Tif_NonTIF],$A$4))</f>
        <v>140263750</v>
      </c>
      <c r="I281" s="8">
        <f>SUMPRODUCT(SUMIFS(TaxableValuation[Taxable Ag Land],TaxableValuation[Dist],$C281:$E281,TaxableValuation[Tif_NonTIF],$A$4))</f>
        <v>179135582</v>
      </c>
      <c r="J281" s="8">
        <f>SUMPRODUCT(SUMIFS(TaxableValuation[Taxable Ag Building],TaxableValuation[Dist],$C281:$E281,TaxableValuation[Tif_NonTIF],$A$4))</f>
        <v>11813122</v>
      </c>
      <c r="K281" s="8">
        <f>SUMPRODUCT(SUMIFS(TaxableValuation[Taxable Commercial],TaxableValuation[Dist],$C281:$E281,TaxableValuation[Tif_NonTIF],$A$4))</f>
        <v>16213560</v>
      </c>
      <c r="L281" s="8">
        <f>SUMPRODUCT(SUMIFS(TaxableValuation[Taxable Industrial],TaxableValuation[Dist],$C281:$E281,TaxableValuation[Tif_NonTIF],$A$4))</f>
        <v>18111631</v>
      </c>
      <c r="M281" s="8">
        <f>SUMPRODUCT(SUMIFS(TaxableValuation[Taxable Reserved],TaxableValuation[Dist],$C281:$E281,TaxableValuation[Tif_NonTIF],$A$4))</f>
        <v>0</v>
      </c>
      <c r="N281" s="8">
        <f>SUMPRODUCT(SUMIFS(TaxableValuation[Taxable Reserved2],TaxableValuation[Dist],$C281:$E281,TaxableValuation[Tif_NonTIF],$A$4))</f>
        <v>0</v>
      </c>
      <c r="O281" s="8">
        <f>SUMPRODUCT(SUMIFS(TaxableValuation[Taxable Railroads],TaxableValuation[Dist],$C281:$E281,TaxableValuation[Tif_NonTIF],$A$4))</f>
        <v>0</v>
      </c>
      <c r="P281" s="8">
        <f>SUMPRODUCT(SUMIFS(TaxableValuation[Taxable Utilities],TaxableValuation[Dist],$C281:$E281,TaxableValuation[Tif_NonTIF],$A$4))</f>
        <v>23051722</v>
      </c>
      <c r="Q281" s="8">
        <f>SUMPRODUCT(SUMIFS(TaxableValuation[Taxable Other],TaxableValuation[Dist],$C281:$E281,TaxableValuation[Tif_NonTIF],$A$4))</f>
        <v>0</v>
      </c>
      <c r="R281" s="8">
        <f>SUMPRODUCT(SUMIFS(TaxableValuation[Taxable Gross],TaxableValuation[Dist],$C281:$E281,TaxableValuation[Tif_NonTIF],$A$4))</f>
        <v>388589367</v>
      </c>
      <c r="S281" s="8">
        <f>SUMPRODUCT(SUMIFS(TaxableValuation[Taxable Military Exempt],TaxableValuation[Dist],$C281:$E281,TaxableValuation[Tif_NonTIF],$A$4))</f>
        <v>437072</v>
      </c>
      <c r="T281" s="8">
        <f>SUMPRODUCT(SUMIFS(TaxableValuation[Taxable Net],TaxableValuation[Dist],$C281:$E281,TaxableValuation[Tif_NonTIF],$A$4))</f>
        <v>388152295</v>
      </c>
      <c r="U281" s="8">
        <f>SUMPRODUCT(SUMIFS(TaxableValuation[Taxable Gas &amp; Elec Utilities],TaxableValuation[Dist],$C281:$E281,TaxableValuation[Tif_NonTIF],$A$4))</f>
        <v>6248919</v>
      </c>
      <c r="V281" s="8">
        <f t="shared" si="4"/>
        <v>394401214</v>
      </c>
    </row>
    <row r="282" spans="1:22" x14ac:dyDescent="0.25">
      <c r="A282">
        <f>'Assessed Non-TIF_Combined'!A282</f>
        <v>2024</v>
      </c>
      <c r="B282" t="str">
        <f>'Assessed Non-TIF_Combined'!B282</f>
        <v>10</v>
      </c>
      <c r="C282" t="str">
        <f>'Assessed Non-TIF_Combined'!C282</f>
        <v>6408</v>
      </c>
      <c r="D282" t="str">
        <f>'Assessed Non-TIF_Combined'!D282</f>
        <v/>
      </c>
      <c r="E282" t="str">
        <f>'Assessed Non-TIF_Combined'!E282</f>
        <v/>
      </c>
      <c r="F282" t="str">
        <f>'Assessed Non-TIF_Combined'!F282</f>
        <v>6408</v>
      </c>
      <c r="G282" t="str">
        <f>'Assessed Non-TIF_Combined'!G282</f>
        <v>Tipton</v>
      </c>
      <c r="H282" s="8">
        <f>SUMPRODUCT(SUMIFS(TaxableValuation[Taxable Residential],TaxableValuation[Dist],$C282:$E282,TaxableValuation[Tif_NonTIF],$A$4))</f>
        <v>186857800</v>
      </c>
      <c r="I282" s="8">
        <f>SUMPRODUCT(SUMIFS(TaxableValuation[Taxable Ag Land],TaxableValuation[Dist],$C282:$E282,TaxableValuation[Tif_NonTIF],$A$4))</f>
        <v>105553447</v>
      </c>
      <c r="J282" s="8">
        <f>SUMPRODUCT(SUMIFS(TaxableValuation[Taxable Ag Building],TaxableValuation[Dist],$C282:$E282,TaxableValuation[Tif_NonTIF],$A$4))</f>
        <v>4856899</v>
      </c>
      <c r="K282" s="8">
        <f>SUMPRODUCT(SUMIFS(TaxableValuation[Taxable Commercial],TaxableValuation[Dist],$C282:$E282,TaxableValuation[Tif_NonTIF],$A$4))</f>
        <v>24823153</v>
      </c>
      <c r="L282" s="8">
        <f>SUMPRODUCT(SUMIFS(TaxableValuation[Taxable Industrial],TaxableValuation[Dist],$C282:$E282,TaxableValuation[Tif_NonTIF],$A$4))</f>
        <v>8972497</v>
      </c>
      <c r="M282" s="8">
        <f>SUMPRODUCT(SUMIFS(TaxableValuation[Taxable Reserved],TaxableValuation[Dist],$C282:$E282,TaxableValuation[Tif_NonTIF],$A$4))</f>
        <v>0</v>
      </c>
      <c r="N282" s="8">
        <f>SUMPRODUCT(SUMIFS(TaxableValuation[Taxable Reserved2],TaxableValuation[Dist],$C282:$E282,TaxableValuation[Tif_NonTIF],$A$4))</f>
        <v>0</v>
      </c>
      <c r="O282" s="8">
        <f>SUMPRODUCT(SUMIFS(TaxableValuation[Taxable Railroads],TaxableValuation[Dist],$C282:$E282,TaxableValuation[Tif_NonTIF],$A$4))</f>
        <v>0</v>
      </c>
      <c r="P282" s="8">
        <f>SUMPRODUCT(SUMIFS(TaxableValuation[Taxable Utilities],TaxableValuation[Dist],$C282:$E282,TaxableValuation[Tif_NonTIF],$A$4))</f>
        <v>3616183</v>
      </c>
      <c r="Q282" s="8">
        <f>SUMPRODUCT(SUMIFS(TaxableValuation[Taxable Other],TaxableValuation[Dist],$C282:$E282,TaxableValuation[Tif_NonTIF],$A$4))</f>
        <v>0</v>
      </c>
      <c r="R282" s="8">
        <f>SUMPRODUCT(SUMIFS(TaxableValuation[Taxable Gross],TaxableValuation[Dist],$C282:$E282,TaxableValuation[Tif_NonTIF],$A$4))</f>
        <v>334679979</v>
      </c>
      <c r="S282" s="8">
        <f>SUMPRODUCT(SUMIFS(TaxableValuation[Taxable Military Exempt],TaxableValuation[Dist],$C282:$E282,TaxableValuation[Tif_NonTIF],$A$4))</f>
        <v>527820</v>
      </c>
      <c r="T282" s="8">
        <f>SUMPRODUCT(SUMIFS(TaxableValuation[Taxable Net],TaxableValuation[Dist],$C282:$E282,TaxableValuation[Tif_NonTIF],$A$4))</f>
        <v>334152159</v>
      </c>
      <c r="U282" s="8">
        <f>SUMPRODUCT(SUMIFS(TaxableValuation[Taxable Gas &amp; Elec Utilities],TaxableValuation[Dist],$C282:$E282,TaxableValuation[Tif_NonTIF],$A$4))</f>
        <v>3250383</v>
      </c>
      <c r="V282" s="8">
        <f t="shared" si="4"/>
        <v>337402542</v>
      </c>
    </row>
    <row r="283" spans="1:22" x14ac:dyDescent="0.25">
      <c r="A283">
        <f>'Assessed Non-TIF_Combined'!A283</f>
        <v>2024</v>
      </c>
      <c r="B283" t="str">
        <f>'Assessed Non-TIF_Combined'!B283</f>
        <v>13</v>
      </c>
      <c r="C283" t="str">
        <f>'Assessed Non-TIF_Combined'!C283</f>
        <v>6453</v>
      </c>
      <c r="D283" t="str">
        <f>'Assessed Non-TIF_Combined'!D283</f>
        <v/>
      </c>
      <c r="E283" t="str">
        <f>'Assessed Non-TIF_Combined'!E283</f>
        <v/>
      </c>
      <c r="F283" t="str">
        <f>'Assessed Non-TIF_Combined'!F283</f>
        <v>6453</v>
      </c>
      <c r="G283" t="str">
        <f>'Assessed Non-TIF_Combined'!G283</f>
        <v>Treynor</v>
      </c>
      <c r="H283" s="8">
        <f>SUMPRODUCT(SUMIFS(TaxableValuation[Taxable Residential],TaxableValuation[Dist],$C283:$E283,TaxableValuation[Tif_NonTIF],$A$4))</f>
        <v>179647963</v>
      </c>
      <c r="I283" s="8">
        <f>SUMPRODUCT(SUMIFS(TaxableValuation[Taxable Ag Land],TaxableValuation[Dist],$C283:$E283,TaxableValuation[Tif_NonTIF],$A$4))</f>
        <v>70953708</v>
      </c>
      <c r="J283" s="8">
        <f>SUMPRODUCT(SUMIFS(TaxableValuation[Taxable Ag Building],TaxableValuation[Dist],$C283:$E283,TaxableValuation[Tif_NonTIF],$A$4))</f>
        <v>2100261</v>
      </c>
      <c r="K283" s="8">
        <f>SUMPRODUCT(SUMIFS(TaxableValuation[Taxable Commercial],TaxableValuation[Dist],$C283:$E283,TaxableValuation[Tif_NonTIF],$A$4))</f>
        <v>7019456</v>
      </c>
      <c r="L283" s="8">
        <f>SUMPRODUCT(SUMIFS(TaxableValuation[Taxable Industrial],TaxableValuation[Dist],$C283:$E283,TaxableValuation[Tif_NonTIF],$A$4))</f>
        <v>330000</v>
      </c>
      <c r="M283" s="8">
        <f>SUMPRODUCT(SUMIFS(TaxableValuation[Taxable Reserved],TaxableValuation[Dist],$C283:$E283,TaxableValuation[Tif_NonTIF],$A$4))</f>
        <v>0</v>
      </c>
      <c r="N283" s="8">
        <f>SUMPRODUCT(SUMIFS(TaxableValuation[Taxable Reserved2],TaxableValuation[Dist],$C283:$E283,TaxableValuation[Tif_NonTIF],$A$4))</f>
        <v>0</v>
      </c>
      <c r="O283" s="8">
        <f>SUMPRODUCT(SUMIFS(TaxableValuation[Taxable Railroads],TaxableValuation[Dist],$C283:$E283,TaxableValuation[Tif_NonTIF],$A$4))</f>
        <v>0</v>
      </c>
      <c r="P283" s="8">
        <f>SUMPRODUCT(SUMIFS(TaxableValuation[Taxable Utilities],TaxableValuation[Dist],$C283:$E283,TaxableValuation[Tif_NonTIF],$A$4))</f>
        <v>5098149</v>
      </c>
      <c r="Q283" s="8">
        <f>SUMPRODUCT(SUMIFS(TaxableValuation[Taxable Other],TaxableValuation[Dist],$C283:$E283,TaxableValuation[Tif_NonTIF],$A$4))</f>
        <v>0</v>
      </c>
      <c r="R283" s="8">
        <f>SUMPRODUCT(SUMIFS(TaxableValuation[Taxable Gross],TaxableValuation[Dist],$C283:$E283,TaxableValuation[Tif_NonTIF],$A$4))</f>
        <v>265149537</v>
      </c>
      <c r="S283" s="8">
        <f>SUMPRODUCT(SUMIFS(TaxableValuation[Taxable Military Exempt],TaxableValuation[Dist],$C283:$E283,TaxableValuation[Tif_NonTIF],$A$4))</f>
        <v>259280</v>
      </c>
      <c r="T283" s="8">
        <f>SUMPRODUCT(SUMIFS(TaxableValuation[Taxable Net],TaxableValuation[Dist],$C283:$E283,TaxableValuation[Tif_NonTIF],$A$4))</f>
        <v>264890257</v>
      </c>
      <c r="U283" s="8">
        <f>SUMPRODUCT(SUMIFS(TaxableValuation[Taxable Gas &amp; Elec Utilities],TaxableValuation[Dist],$C283:$E283,TaxableValuation[Tif_NonTIF],$A$4))</f>
        <v>8148684</v>
      </c>
      <c r="V283" s="8">
        <f t="shared" si="4"/>
        <v>273038941</v>
      </c>
    </row>
    <row r="284" spans="1:22" x14ac:dyDescent="0.25">
      <c r="A284">
        <f>'Assessed Non-TIF_Combined'!A284</f>
        <v>2024</v>
      </c>
      <c r="B284" t="str">
        <f>'Assessed Non-TIF_Combined'!B284</f>
        <v>13</v>
      </c>
      <c r="C284" t="str">
        <f>'Assessed Non-TIF_Combined'!C284</f>
        <v>6460</v>
      </c>
      <c r="D284" t="str">
        <f>'Assessed Non-TIF_Combined'!D284</f>
        <v/>
      </c>
      <c r="E284" t="str">
        <f>'Assessed Non-TIF_Combined'!E284</f>
        <v/>
      </c>
      <c r="F284" t="str">
        <f>'Assessed Non-TIF_Combined'!F284</f>
        <v>6460</v>
      </c>
      <c r="G284" t="str">
        <f>'Assessed Non-TIF_Combined'!G284</f>
        <v>Tri-Center</v>
      </c>
      <c r="H284" s="8">
        <f>SUMPRODUCT(SUMIFS(TaxableValuation[Taxable Residential],TaxableValuation[Dist],$C284:$E284,TaxableValuation[Tif_NonTIF],$A$4))</f>
        <v>110951313</v>
      </c>
      <c r="I284" s="8">
        <f>SUMPRODUCT(SUMIFS(TaxableValuation[Taxable Ag Land],TaxableValuation[Dist],$C284:$E284,TaxableValuation[Tif_NonTIF],$A$4))</f>
        <v>124503045</v>
      </c>
      <c r="J284" s="8">
        <f>SUMPRODUCT(SUMIFS(TaxableValuation[Taxable Ag Building],TaxableValuation[Dist],$C284:$E284,TaxableValuation[Tif_NonTIF],$A$4))</f>
        <v>3811430</v>
      </c>
      <c r="K284" s="8">
        <f>SUMPRODUCT(SUMIFS(TaxableValuation[Taxable Commercial],TaxableValuation[Dist],$C284:$E284,TaxableValuation[Tif_NonTIF],$A$4))</f>
        <v>6855815</v>
      </c>
      <c r="L284" s="8">
        <f>SUMPRODUCT(SUMIFS(TaxableValuation[Taxable Industrial],TaxableValuation[Dist],$C284:$E284,TaxableValuation[Tif_NonTIF],$A$4))</f>
        <v>1609636</v>
      </c>
      <c r="M284" s="8">
        <f>SUMPRODUCT(SUMIFS(TaxableValuation[Taxable Reserved],TaxableValuation[Dist],$C284:$E284,TaxableValuation[Tif_NonTIF],$A$4))</f>
        <v>0</v>
      </c>
      <c r="N284" s="8">
        <f>SUMPRODUCT(SUMIFS(TaxableValuation[Taxable Reserved2],TaxableValuation[Dist],$C284:$E284,TaxableValuation[Tif_NonTIF],$A$4))</f>
        <v>0</v>
      </c>
      <c r="O284" s="8">
        <f>SUMPRODUCT(SUMIFS(TaxableValuation[Taxable Railroads],TaxableValuation[Dist],$C284:$E284,TaxableValuation[Tif_NonTIF],$A$4))</f>
        <v>13597163</v>
      </c>
      <c r="P284" s="8">
        <f>SUMPRODUCT(SUMIFS(TaxableValuation[Taxable Utilities],TaxableValuation[Dist],$C284:$E284,TaxableValuation[Tif_NonTIF],$A$4))</f>
        <v>1962226</v>
      </c>
      <c r="Q284" s="8">
        <f>SUMPRODUCT(SUMIFS(TaxableValuation[Taxable Other],TaxableValuation[Dist],$C284:$E284,TaxableValuation[Tif_NonTIF],$A$4))</f>
        <v>259</v>
      </c>
      <c r="R284" s="8">
        <f>SUMPRODUCT(SUMIFS(TaxableValuation[Taxable Gross],TaxableValuation[Dist],$C284:$E284,TaxableValuation[Tif_NonTIF],$A$4))</f>
        <v>263290887</v>
      </c>
      <c r="S284" s="8">
        <f>SUMPRODUCT(SUMIFS(TaxableValuation[Taxable Military Exempt],TaxableValuation[Dist],$C284:$E284,TaxableValuation[Tif_NonTIF],$A$4))</f>
        <v>296320</v>
      </c>
      <c r="T284" s="8">
        <f>SUMPRODUCT(SUMIFS(TaxableValuation[Taxable Net],TaxableValuation[Dist],$C284:$E284,TaxableValuation[Tif_NonTIF],$A$4))</f>
        <v>262994567</v>
      </c>
      <c r="U284" s="8">
        <f>SUMPRODUCT(SUMIFS(TaxableValuation[Taxable Gas &amp; Elec Utilities],TaxableValuation[Dist],$C284:$E284,TaxableValuation[Tif_NonTIF],$A$4))</f>
        <v>4177712</v>
      </c>
      <c r="V284" s="8">
        <f t="shared" si="4"/>
        <v>267172279</v>
      </c>
    </row>
    <row r="285" spans="1:22" x14ac:dyDescent="0.25">
      <c r="A285">
        <f>'Assessed Non-TIF_Combined'!A285</f>
        <v>2024</v>
      </c>
      <c r="B285" t="str">
        <f>'Assessed Non-TIF_Combined'!B285</f>
        <v>15</v>
      </c>
      <c r="C285" t="str">
        <f>'Assessed Non-TIF_Combined'!C285</f>
        <v>6462</v>
      </c>
      <c r="D285" t="str">
        <f>'Assessed Non-TIF_Combined'!D285</f>
        <v/>
      </c>
      <c r="E285" t="str">
        <f>'Assessed Non-TIF_Combined'!E285</f>
        <v/>
      </c>
      <c r="F285" t="str">
        <f>'Assessed Non-TIF_Combined'!F285</f>
        <v>6462</v>
      </c>
      <c r="G285" t="str">
        <f>'Assessed Non-TIF_Combined'!G285</f>
        <v>Tri-County</v>
      </c>
      <c r="H285" s="8">
        <f>SUMPRODUCT(SUMIFS(TaxableValuation[Taxable Residential],TaxableValuation[Dist],$C285:$E285,TaxableValuation[Tif_NonTIF],$A$4))</f>
        <v>35150498</v>
      </c>
      <c r="I285" s="8">
        <f>SUMPRODUCT(SUMIFS(TaxableValuation[Taxable Ag Land],TaxableValuation[Dist],$C285:$E285,TaxableValuation[Tif_NonTIF],$A$4))</f>
        <v>86238750</v>
      </c>
      <c r="J285" s="8">
        <f>SUMPRODUCT(SUMIFS(TaxableValuation[Taxable Ag Building],TaxableValuation[Dist],$C285:$E285,TaxableValuation[Tif_NonTIF],$A$4))</f>
        <v>5506557</v>
      </c>
      <c r="K285" s="8">
        <f>SUMPRODUCT(SUMIFS(TaxableValuation[Taxable Commercial],TaxableValuation[Dist],$C285:$E285,TaxableValuation[Tif_NonTIF],$A$4))</f>
        <v>3665240</v>
      </c>
      <c r="L285" s="8">
        <f>SUMPRODUCT(SUMIFS(TaxableValuation[Taxable Industrial],TaxableValuation[Dist],$C285:$E285,TaxableValuation[Tif_NonTIF],$A$4))</f>
        <v>6016947</v>
      </c>
      <c r="M285" s="8">
        <f>SUMPRODUCT(SUMIFS(TaxableValuation[Taxable Reserved],TaxableValuation[Dist],$C285:$E285,TaxableValuation[Tif_NonTIF],$A$4))</f>
        <v>0</v>
      </c>
      <c r="N285" s="8">
        <f>SUMPRODUCT(SUMIFS(TaxableValuation[Taxable Reserved2],TaxableValuation[Dist],$C285:$E285,TaxableValuation[Tif_NonTIF],$A$4))</f>
        <v>0</v>
      </c>
      <c r="O285" s="8">
        <f>SUMPRODUCT(SUMIFS(TaxableValuation[Taxable Railroads],TaxableValuation[Dist],$C285:$E285,TaxableValuation[Tif_NonTIF],$A$4))</f>
        <v>0</v>
      </c>
      <c r="P285" s="8">
        <f>SUMPRODUCT(SUMIFS(TaxableValuation[Taxable Utilities],TaxableValuation[Dist],$C285:$E285,TaxableValuation[Tif_NonTIF],$A$4))</f>
        <v>876583</v>
      </c>
      <c r="Q285" s="8">
        <f>SUMPRODUCT(SUMIFS(TaxableValuation[Taxable Other],TaxableValuation[Dist],$C285:$E285,TaxableValuation[Tif_NonTIF],$A$4))</f>
        <v>0</v>
      </c>
      <c r="R285" s="8">
        <f>SUMPRODUCT(SUMIFS(TaxableValuation[Taxable Gross],TaxableValuation[Dist],$C285:$E285,TaxableValuation[Tif_NonTIF],$A$4))</f>
        <v>137454575</v>
      </c>
      <c r="S285" s="8">
        <f>SUMPRODUCT(SUMIFS(TaxableValuation[Taxable Military Exempt],TaxableValuation[Dist],$C285:$E285,TaxableValuation[Tif_NonTIF],$A$4))</f>
        <v>161124</v>
      </c>
      <c r="T285" s="8">
        <f>SUMPRODUCT(SUMIFS(TaxableValuation[Taxable Net],TaxableValuation[Dist],$C285:$E285,TaxableValuation[Tif_NonTIF],$A$4))</f>
        <v>137293451</v>
      </c>
      <c r="U285" s="8">
        <f>SUMPRODUCT(SUMIFS(TaxableValuation[Taxable Gas &amp; Elec Utilities],TaxableValuation[Dist],$C285:$E285,TaxableValuation[Tif_NonTIF],$A$4))</f>
        <v>3412728</v>
      </c>
      <c r="V285" s="8">
        <f t="shared" si="4"/>
        <v>140706179</v>
      </c>
    </row>
    <row r="286" spans="1:22" x14ac:dyDescent="0.25">
      <c r="A286">
        <f>'Assessed Non-TIF_Combined'!A286</f>
        <v>2024</v>
      </c>
      <c r="B286" t="str">
        <f>'Assessed Non-TIF_Combined'!B286</f>
        <v>07</v>
      </c>
      <c r="C286" t="str">
        <f>'Assessed Non-TIF_Combined'!C286</f>
        <v>6471</v>
      </c>
      <c r="D286" t="str">
        <f>'Assessed Non-TIF_Combined'!D286</f>
        <v/>
      </c>
      <c r="E286" t="str">
        <f>'Assessed Non-TIF_Combined'!E286</f>
        <v/>
      </c>
      <c r="F286" t="str">
        <f>'Assessed Non-TIF_Combined'!F286</f>
        <v>6471</v>
      </c>
      <c r="G286" t="str">
        <f>'Assessed Non-TIF_Combined'!G286</f>
        <v>Tripoli</v>
      </c>
      <c r="H286" s="8">
        <f>SUMPRODUCT(SUMIFS(TaxableValuation[Taxable Residential],TaxableValuation[Dist],$C286:$E286,TaxableValuation[Tif_NonTIF],$A$4))</f>
        <v>73563736</v>
      </c>
      <c r="I286" s="8">
        <f>SUMPRODUCT(SUMIFS(TaxableValuation[Taxable Ag Land],TaxableValuation[Dist],$C286:$E286,TaxableValuation[Tif_NonTIF],$A$4))</f>
        <v>70004192</v>
      </c>
      <c r="J286" s="8">
        <f>SUMPRODUCT(SUMIFS(TaxableValuation[Taxable Ag Building],TaxableValuation[Dist],$C286:$E286,TaxableValuation[Tif_NonTIF],$A$4))</f>
        <v>4085939</v>
      </c>
      <c r="K286" s="8">
        <f>SUMPRODUCT(SUMIFS(TaxableValuation[Taxable Commercial],TaxableValuation[Dist],$C286:$E286,TaxableValuation[Tif_NonTIF],$A$4))</f>
        <v>7151112</v>
      </c>
      <c r="L286" s="8">
        <f>SUMPRODUCT(SUMIFS(TaxableValuation[Taxable Industrial],TaxableValuation[Dist],$C286:$E286,TaxableValuation[Tif_NonTIF],$A$4))</f>
        <v>0</v>
      </c>
      <c r="M286" s="8">
        <f>SUMPRODUCT(SUMIFS(TaxableValuation[Taxable Reserved],TaxableValuation[Dist],$C286:$E286,TaxableValuation[Tif_NonTIF],$A$4))</f>
        <v>0</v>
      </c>
      <c r="N286" s="8">
        <f>SUMPRODUCT(SUMIFS(TaxableValuation[Taxable Reserved2],TaxableValuation[Dist],$C286:$E286,TaxableValuation[Tif_NonTIF],$A$4))</f>
        <v>0</v>
      </c>
      <c r="O286" s="8">
        <f>SUMPRODUCT(SUMIFS(TaxableValuation[Taxable Railroads],TaxableValuation[Dist],$C286:$E286,TaxableValuation[Tif_NonTIF],$A$4))</f>
        <v>0</v>
      </c>
      <c r="P286" s="8">
        <f>SUMPRODUCT(SUMIFS(TaxableValuation[Taxable Utilities],TaxableValuation[Dist],$C286:$E286,TaxableValuation[Tif_NonTIF],$A$4))</f>
        <v>339133</v>
      </c>
      <c r="Q286" s="8">
        <f>SUMPRODUCT(SUMIFS(TaxableValuation[Taxable Other],TaxableValuation[Dist],$C286:$E286,TaxableValuation[Tif_NonTIF],$A$4))</f>
        <v>0</v>
      </c>
      <c r="R286" s="8">
        <f>SUMPRODUCT(SUMIFS(TaxableValuation[Taxable Gross],TaxableValuation[Dist],$C286:$E286,TaxableValuation[Tif_NonTIF],$A$4))</f>
        <v>155144112</v>
      </c>
      <c r="S286" s="8">
        <f>SUMPRODUCT(SUMIFS(TaxableValuation[Taxable Military Exempt],TaxableValuation[Dist],$C286:$E286,TaxableValuation[Tif_NonTIF],$A$4))</f>
        <v>238908</v>
      </c>
      <c r="T286" s="8">
        <f>SUMPRODUCT(SUMIFS(TaxableValuation[Taxable Net],TaxableValuation[Dist],$C286:$E286,TaxableValuation[Tif_NonTIF],$A$4))</f>
        <v>154905204</v>
      </c>
      <c r="U286" s="8">
        <f>SUMPRODUCT(SUMIFS(TaxableValuation[Taxable Gas &amp; Elec Utilities],TaxableValuation[Dist],$C286:$E286,TaxableValuation[Tif_NonTIF],$A$4))</f>
        <v>2128933</v>
      </c>
      <c r="V286" s="8">
        <f t="shared" si="4"/>
        <v>157034137</v>
      </c>
    </row>
    <row r="287" spans="1:22" x14ac:dyDescent="0.25">
      <c r="A287">
        <f>'Assessed Non-TIF_Combined'!A287</f>
        <v>2024</v>
      </c>
      <c r="B287" t="str">
        <f>'Assessed Non-TIF_Combined'!B287</f>
        <v>01</v>
      </c>
      <c r="C287" t="str">
        <f>'Assessed Non-TIF_Combined'!C287</f>
        <v>6509</v>
      </c>
      <c r="D287" t="str">
        <f>'Assessed Non-TIF_Combined'!D287</f>
        <v/>
      </c>
      <c r="E287" t="str">
        <f>'Assessed Non-TIF_Combined'!E287</f>
        <v/>
      </c>
      <c r="F287" t="str">
        <f>'Assessed Non-TIF_Combined'!F287</f>
        <v>6509</v>
      </c>
      <c r="G287" t="str">
        <f>'Assessed Non-TIF_Combined'!G287</f>
        <v>Turkey Valley</v>
      </c>
      <c r="H287" s="8">
        <f>SUMPRODUCT(SUMIFS(TaxableValuation[Taxable Residential],TaxableValuation[Dist],$C287:$E287,TaxableValuation[Tif_NonTIF],$A$4))</f>
        <v>90771453</v>
      </c>
      <c r="I287" s="8">
        <f>SUMPRODUCT(SUMIFS(TaxableValuation[Taxable Ag Land],TaxableValuation[Dist],$C287:$E287,TaxableValuation[Tif_NonTIF],$A$4))</f>
        <v>119498191</v>
      </c>
      <c r="J287" s="8">
        <f>SUMPRODUCT(SUMIFS(TaxableValuation[Taxable Ag Building],TaxableValuation[Dist],$C287:$E287,TaxableValuation[Tif_NonTIF],$A$4))</f>
        <v>10704400</v>
      </c>
      <c r="K287" s="8">
        <f>SUMPRODUCT(SUMIFS(TaxableValuation[Taxable Commercial],TaxableValuation[Dist],$C287:$E287,TaxableValuation[Tif_NonTIF],$A$4))</f>
        <v>15942892</v>
      </c>
      <c r="L287" s="8">
        <f>SUMPRODUCT(SUMIFS(TaxableValuation[Taxable Industrial],TaxableValuation[Dist],$C287:$E287,TaxableValuation[Tif_NonTIF],$A$4))</f>
        <v>2891434</v>
      </c>
      <c r="M287" s="8">
        <f>SUMPRODUCT(SUMIFS(TaxableValuation[Taxable Reserved],TaxableValuation[Dist],$C287:$E287,TaxableValuation[Tif_NonTIF],$A$4))</f>
        <v>0</v>
      </c>
      <c r="N287" s="8">
        <f>SUMPRODUCT(SUMIFS(TaxableValuation[Taxable Reserved2],TaxableValuation[Dist],$C287:$E287,TaxableValuation[Tif_NonTIF],$A$4))</f>
        <v>0</v>
      </c>
      <c r="O287" s="8">
        <f>SUMPRODUCT(SUMIFS(TaxableValuation[Taxable Railroads],TaxableValuation[Dist],$C287:$E287,TaxableValuation[Tif_NonTIF],$A$4))</f>
        <v>4069804</v>
      </c>
      <c r="P287" s="8">
        <f>SUMPRODUCT(SUMIFS(TaxableValuation[Taxable Utilities],TaxableValuation[Dist],$C287:$E287,TaxableValuation[Tif_NonTIF],$A$4))</f>
        <v>838436</v>
      </c>
      <c r="Q287" s="8">
        <f>SUMPRODUCT(SUMIFS(TaxableValuation[Taxable Other],TaxableValuation[Dist],$C287:$E287,TaxableValuation[Tif_NonTIF],$A$4))</f>
        <v>0</v>
      </c>
      <c r="R287" s="8">
        <f>SUMPRODUCT(SUMIFS(TaxableValuation[Taxable Gross],TaxableValuation[Dist],$C287:$E287,TaxableValuation[Tif_NonTIF],$A$4))</f>
        <v>244716610</v>
      </c>
      <c r="S287" s="8">
        <f>SUMPRODUCT(SUMIFS(TaxableValuation[Taxable Military Exempt],TaxableValuation[Dist],$C287:$E287,TaxableValuation[Tif_NonTIF],$A$4))</f>
        <v>270392</v>
      </c>
      <c r="T287" s="8">
        <f>SUMPRODUCT(SUMIFS(TaxableValuation[Taxable Net],TaxableValuation[Dist],$C287:$E287,TaxableValuation[Tif_NonTIF],$A$4))</f>
        <v>244446218</v>
      </c>
      <c r="U287" s="8">
        <f>SUMPRODUCT(SUMIFS(TaxableValuation[Taxable Gas &amp; Elec Utilities],TaxableValuation[Dist],$C287:$E287,TaxableValuation[Tif_NonTIF],$A$4))</f>
        <v>2486746</v>
      </c>
      <c r="V287" s="8">
        <f t="shared" si="4"/>
        <v>246932964</v>
      </c>
    </row>
    <row r="288" spans="1:22" x14ac:dyDescent="0.25">
      <c r="A288">
        <f>'Assessed Non-TIF_Combined'!A288</f>
        <v>2024</v>
      </c>
      <c r="B288" t="str">
        <f>'Assessed Non-TIF_Combined'!B288</f>
        <v>11</v>
      </c>
      <c r="C288" t="str">
        <f>'Assessed Non-TIF_Combined'!C288</f>
        <v>6512</v>
      </c>
      <c r="D288" t="str">
        <f>'Assessed Non-TIF_Combined'!D288</f>
        <v/>
      </c>
      <c r="E288" t="str">
        <f>'Assessed Non-TIF_Combined'!E288</f>
        <v/>
      </c>
      <c r="F288" t="str">
        <f>'Assessed Non-TIF_Combined'!F288</f>
        <v>6512</v>
      </c>
      <c r="G288" t="str">
        <f>'Assessed Non-TIF_Combined'!G288</f>
        <v>Twin Cedars</v>
      </c>
      <c r="H288" s="8">
        <f>SUMPRODUCT(SUMIFS(TaxableValuation[Taxable Residential],TaxableValuation[Dist],$C288:$E288,TaxableValuation[Tif_NonTIF],$A$4))</f>
        <v>52705189</v>
      </c>
      <c r="I288" s="8">
        <f>SUMPRODUCT(SUMIFS(TaxableValuation[Taxable Ag Land],TaxableValuation[Dist],$C288:$E288,TaxableValuation[Tif_NonTIF],$A$4))</f>
        <v>60602297</v>
      </c>
      <c r="J288" s="8">
        <f>SUMPRODUCT(SUMIFS(TaxableValuation[Taxable Ag Building],TaxableValuation[Dist],$C288:$E288,TaxableValuation[Tif_NonTIF],$A$4))</f>
        <v>1755305</v>
      </c>
      <c r="K288" s="8">
        <f>SUMPRODUCT(SUMIFS(TaxableValuation[Taxable Commercial],TaxableValuation[Dist],$C288:$E288,TaxableValuation[Tif_NonTIF],$A$4))</f>
        <v>6311675</v>
      </c>
      <c r="L288" s="8">
        <f>SUMPRODUCT(SUMIFS(TaxableValuation[Taxable Industrial],TaxableValuation[Dist],$C288:$E288,TaxableValuation[Tif_NonTIF],$A$4))</f>
        <v>397168</v>
      </c>
      <c r="M288" s="8">
        <f>SUMPRODUCT(SUMIFS(TaxableValuation[Taxable Reserved],TaxableValuation[Dist],$C288:$E288,TaxableValuation[Tif_NonTIF],$A$4))</f>
        <v>0</v>
      </c>
      <c r="N288" s="8">
        <f>SUMPRODUCT(SUMIFS(TaxableValuation[Taxable Reserved2],TaxableValuation[Dist],$C288:$E288,TaxableValuation[Tif_NonTIF],$A$4))</f>
        <v>0</v>
      </c>
      <c r="O288" s="8">
        <f>SUMPRODUCT(SUMIFS(TaxableValuation[Taxable Railroads],TaxableValuation[Dist],$C288:$E288,TaxableValuation[Tif_NonTIF],$A$4))</f>
        <v>11001915</v>
      </c>
      <c r="P288" s="8">
        <f>SUMPRODUCT(SUMIFS(TaxableValuation[Taxable Utilities],TaxableValuation[Dist],$C288:$E288,TaxableValuation[Tif_NonTIF],$A$4))</f>
        <v>2596513</v>
      </c>
      <c r="Q288" s="8">
        <f>SUMPRODUCT(SUMIFS(TaxableValuation[Taxable Other],TaxableValuation[Dist],$C288:$E288,TaxableValuation[Tif_NonTIF],$A$4))</f>
        <v>1940</v>
      </c>
      <c r="R288" s="8">
        <f>SUMPRODUCT(SUMIFS(TaxableValuation[Taxable Gross],TaxableValuation[Dist],$C288:$E288,TaxableValuation[Tif_NonTIF],$A$4))</f>
        <v>135372002</v>
      </c>
      <c r="S288" s="8">
        <f>SUMPRODUCT(SUMIFS(TaxableValuation[Taxable Military Exempt],TaxableValuation[Dist],$C288:$E288,TaxableValuation[Tif_NonTIF],$A$4))</f>
        <v>209276</v>
      </c>
      <c r="T288" s="8">
        <f>SUMPRODUCT(SUMIFS(TaxableValuation[Taxable Net],TaxableValuation[Dist],$C288:$E288,TaxableValuation[Tif_NonTIF],$A$4))</f>
        <v>135162726</v>
      </c>
      <c r="U288" s="8">
        <f>SUMPRODUCT(SUMIFS(TaxableValuation[Taxable Gas &amp; Elec Utilities],TaxableValuation[Dist],$C288:$E288,TaxableValuation[Tif_NonTIF],$A$4))</f>
        <v>5358400</v>
      </c>
      <c r="V288" s="8">
        <f t="shared" si="4"/>
        <v>140521126</v>
      </c>
    </row>
    <row r="289" spans="1:22" x14ac:dyDescent="0.25">
      <c r="A289">
        <f>'Assessed Non-TIF_Combined'!A289</f>
        <v>2024</v>
      </c>
      <c r="B289" t="str">
        <f>'Assessed Non-TIF_Combined'!B289</f>
        <v>05</v>
      </c>
      <c r="C289" t="str">
        <f>'Assessed Non-TIF_Combined'!C289</f>
        <v>6516</v>
      </c>
      <c r="D289" t="str">
        <f>'Assessed Non-TIF_Combined'!D289</f>
        <v/>
      </c>
      <c r="E289" t="str">
        <f>'Assessed Non-TIF_Combined'!E289</f>
        <v/>
      </c>
      <c r="F289" t="str">
        <f>'Assessed Non-TIF_Combined'!F289</f>
        <v>6516</v>
      </c>
      <c r="G289" t="str">
        <f>'Assessed Non-TIF_Combined'!G289</f>
        <v>Twin Rivers</v>
      </c>
      <c r="H289" s="8">
        <f>SUMPRODUCT(SUMIFS(TaxableValuation[Taxable Residential],TaxableValuation[Dist],$C289:$E289,TaxableValuation[Tif_NonTIF],$A$4))</f>
        <v>27312770</v>
      </c>
      <c r="I289" s="8">
        <f>SUMPRODUCT(SUMIFS(TaxableValuation[Taxable Ag Land],TaxableValuation[Dist],$C289:$E289,TaxableValuation[Tif_NonTIF],$A$4))</f>
        <v>81173665</v>
      </c>
      <c r="J289" s="8">
        <f>SUMPRODUCT(SUMIFS(TaxableValuation[Taxable Ag Building],TaxableValuation[Dist],$C289:$E289,TaxableValuation[Tif_NonTIF],$A$4))</f>
        <v>5072934</v>
      </c>
      <c r="K289" s="8">
        <f>SUMPRODUCT(SUMIFS(TaxableValuation[Taxable Commercial],TaxableValuation[Dist],$C289:$E289,TaxableValuation[Tif_NonTIF],$A$4))</f>
        <v>18039657</v>
      </c>
      <c r="L289" s="8">
        <f>SUMPRODUCT(SUMIFS(TaxableValuation[Taxable Industrial],TaxableValuation[Dist],$C289:$E289,TaxableValuation[Tif_NonTIF],$A$4))</f>
        <v>705180</v>
      </c>
      <c r="M289" s="8">
        <f>SUMPRODUCT(SUMIFS(TaxableValuation[Taxable Reserved],TaxableValuation[Dist],$C289:$E289,TaxableValuation[Tif_NonTIF],$A$4))</f>
        <v>0</v>
      </c>
      <c r="N289" s="8">
        <f>SUMPRODUCT(SUMIFS(TaxableValuation[Taxable Reserved2],TaxableValuation[Dist],$C289:$E289,TaxableValuation[Tif_NonTIF],$A$4))</f>
        <v>0</v>
      </c>
      <c r="O289" s="8">
        <f>SUMPRODUCT(SUMIFS(TaxableValuation[Taxable Railroads],TaxableValuation[Dist],$C289:$E289,TaxableValuation[Tif_NonTIF],$A$4))</f>
        <v>20816335</v>
      </c>
      <c r="P289" s="8">
        <f>SUMPRODUCT(SUMIFS(TaxableValuation[Taxable Utilities],TaxableValuation[Dist],$C289:$E289,TaxableValuation[Tif_NonTIF],$A$4))</f>
        <v>0</v>
      </c>
      <c r="Q289" s="8">
        <f>SUMPRODUCT(SUMIFS(TaxableValuation[Taxable Other],TaxableValuation[Dist],$C289:$E289,TaxableValuation[Tif_NonTIF],$A$4))</f>
        <v>24836</v>
      </c>
      <c r="R289" s="8">
        <f>SUMPRODUCT(SUMIFS(TaxableValuation[Taxable Gross],TaxableValuation[Dist],$C289:$E289,TaxableValuation[Tif_NonTIF],$A$4))</f>
        <v>153145377</v>
      </c>
      <c r="S289" s="8">
        <f>SUMPRODUCT(SUMIFS(TaxableValuation[Taxable Military Exempt],TaxableValuation[Dist],$C289:$E289,TaxableValuation[Tif_NonTIF],$A$4))</f>
        <v>112560</v>
      </c>
      <c r="T289" s="8">
        <f>SUMPRODUCT(SUMIFS(TaxableValuation[Taxable Net],TaxableValuation[Dist],$C289:$E289,TaxableValuation[Tif_NonTIF],$A$4))</f>
        <v>153032817</v>
      </c>
      <c r="U289" s="8">
        <f>SUMPRODUCT(SUMIFS(TaxableValuation[Taxable Gas &amp; Elec Utilities],TaxableValuation[Dist],$C289:$E289,TaxableValuation[Tif_NonTIF],$A$4))</f>
        <v>7700808</v>
      </c>
      <c r="V289" s="8">
        <f t="shared" si="4"/>
        <v>160733625</v>
      </c>
    </row>
    <row r="290" spans="1:22" x14ac:dyDescent="0.25">
      <c r="A290">
        <f>'Assessed Non-TIF_Combined'!A290</f>
        <v>2024</v>
      </c>
      <c r="B290" t="str">
        <f>'Assessed Non-TIF_Combined'!B290</f>
        <v>13</v>
      </c>
      <c r="C290" t="str">
        <f>'Assessed Non-TIF_Combined'!C290</f>
        <v>6534</v>
      </c>
      <c r="D290" t="str">
        <f>'Assessed Non-TIF_Combined'!D290</f>
        <v/>
      </c>
      <c r="E290" t="str">
        <f>'Assessed Non-TIF_Combined'!E290</f>
        <v/>
      </c>
      <c r="F290" t="str">
        <f>'Assessed Non-TIF_Combined'!F290</f>
        <v>6534</v>
      </c>
      <c r="G290" t="str">
        <f>'Assessed Non-TIF_Combined'!G290</f>
        <v>Underwood</v>
      </c>
      <c r="H290" s="8">
        <f>SUMPRODUCT(SUMIFS(TaxableValuation[Taxable Residential],TaxableValuation[Dist],$C290:$E290,TaxableValuation[Tif_NonTIF],$A$4))</f>
        <v>190455461</v>
      </c>
      <c r="I290" s="8">
        <f>SUMPRODUCT(SUMIFS(TaxableValuation[Taxable Ag Land],TaxableValuation[Dist],$C290:$E290,TaxableValuation[Tif_NonTIF],$A$4))</f>
        <v>79502956</v>
      </c>
      <c r="J290" s="8">
        <f>SUMPRODUCT(SUMIFS(TaxableValuation[Taxable Ag Building],TaxableValuation[Dist],$C290:$E290,TaxableValuation[Tif_NonTIF],$A$4))</f>
        <v>2856441</v>
      </c>
      <c r="K290" s="8">
        <f>SUMPRODUCT(SUMIFS(TaxableValuation[Taxable Commercial],TaxableValuation[Dist],$C290:$E290,TaxableValuation[Tif_NonTIF],$A$4))</f>
        <v>10477428</v>
      </c>
      <c r="L290" s="8">
        <f>SUMPRODUCT(SUMIFS(TaxableValuation[Taxable Industrial],TaxableValuation[Dist],$C290:$E290,TaxableValuation[Tif_NonTIF],$A$4))</f>
        <v>187239</v>
      </c>
      <c r="M290" s="8">
        <f>SUMPRODUCT(SUMIFS(TaxableValuation[Taxable Reserved],TaxableValuation[Dist],$C290:$E290,TaxableValuation[Tif_NonTIF],$A$4))</f>
        <v>0</v>
      </c>
      <c r="N290" s="8">
        <f>SUMPRODUCT(SUMIFS(TaxableValuation[Taxable Reserved2],TaxableValuation[Dist],$C290:$E290,TaxableValuation[Tif_NonTIF],$A$4))</f>
        <v>0</v>
      </c>
      <c r="O290" s="8">
        <f>SUMPRODUCT(SUMIFS(TaxableValuation[Taxable Railroads],TaxableValuation[Dist],$C290:$E290,TaxableValuation[Tif_NonTIF],$A$4))</f>
        <v>13290728</v>
      </c>
      <c r="P290" s="8">
        <f>SUMPRODUCT(SUMIFS(TaxableValuation[Taxable Utilities],TaxableValuation[Dist],$C290:$E290,TaxableValuation[Tif_NonTIF],$A$4))</f>
        <v>156663</v>
      </c>
      <c r="Q290" s="8">
        <f>SUMPRODUCT(SUMIFS(TaxableValuation[Taxable Other],TaxableValuation[Dist],$C290:$E290,TaxableValuation[Tif_NonTIF],$A$4))</f>
        <v>0</v>
      </c>
      <c r="R290" s="8">
        <f>SUMPRODUCT(SUMIFS(TaxableValuation[Taxable Gross],TaxableValuation[Dist],$C290:$E290,TaxableValuation[Tif_NonTIF],$A$4))</f>
        <v>296926916</v>
      </c>
      <c r="S290" s="8">
        <f>SUMPRODUCT(SUMIFS(TaxableValuation[Taxable Military Exempt],TaxableValuation[Dist],$C290:$E290,TaxableValuation[Tif_NonTIF],$A$4))</f>
        <v>333360</v>
      </c>
      <c r="T290" s="8">
        <f>SUMPRODUCT(SUMIFS(TaxableValuation[Taxable Net],TaxableValuation[Dist],$C290:$E290,TaxableValuation[Tif_NonTIF],$A$4))</f>
        <v>296593556</v>
      </c>
      <c r="U290" s="8">
        <f>SUMPRODUCT(SUMIFS(TaxableValuation[Taxable Gas &amp; Elec Utilities],TaxableValuation[Dist],$C290:$E290,TaxableValuation[Tif_NonTIF],$A$4))</f>
        <v>8114915</v>
      </c>
      <c r="V290" s="8">
        <f t="shared" si="4"/>
        <v>304708471</v>
      </c>
    </row>
    <row r="291" spans="1:22" x14ac:dyDescent="0.25">
      <c r="A291">
        <f>'Assessed Non-TIF_Combined'!A291</f>
        <v>2024</v>
      </c>
      <c r="B291" t="str">
        <f>'Assessed Non-TIF_Combined'!B291</f>
        <v>07</v>
      </c>
      <c r="C291" t="str">
        <f>'Assessed Non-TIF_Combined'!C291</f>
        <v>1935</v>
      </c>
      <c r="D291" t="str">
        <f>'Assessed Non-TIF_Combined'!D291</f>
        <v/>
      </c>
      <c r="E291" t="str">
        <f>'Assessed Non-TIF_Combined'!E291</f>
        <v/>
      </c>
      <c r="F291" t="str">
        <f>'Assessed Non-TIF_Combined'!F291</f>
        <v>6536</v>
      </c>
      <c r="G291" t="str">
        <f>'Assessed Non-TIF_Combined'!G291</f>
        <v>Union</v>
      </c>
      <c r="H291" s="8">
        <f>SUMPRODUCT(SUMIFS(TaxableValuation[Taxable Residential],TaxableValuation[Dist],$C291:$E291,TaxableValuation[Tif_NonTIF],$A$4))</f>
        <v>208062623</v>
      </c>
      <c r="I291" s="8">
        <f>SUMPRODUCT(SUMIFS(TaxableValuation[Taxable Ag Land],TaxableValuation[Dist],$C291:$E291,TaxableValuation[Tif_NonTIF],$A$4))</f>
        <v>228018705</v>
      </c>
      <c r="J291" s="8">
        <f>SUMPRODUCT(SUMIFS(TaxableValuation[Taxable Ag Building],TaxableValuation[Dist],$C291:$E291,TaxableValuation[Tif_NonTIF],$A$4))</f>
        <v>8665692</v>
      </c>
      <c r="K291" s="8">
        <f>SUMPRODUCT(SUMIFS(TaxableValuation[Taxable Commercial],TaxableValuation[Dist],$C291:$E291,TaxableValuation[Tif_NonTIF],$A$4))</f>
        <v>17096141</v>
      </c>
      <c r="L291" s="8">
        <f>SUMPRODUCT(SUMIFS(TaxableValuation[Taxable Industrial],TaxableValuation[Dist],$C291:$E291,TaxableValuation[Tif_NonTIF],$A$4))</f>
        <v>4942237</v>
      </c>
      <c r="M291" s="8">
        <f>SUMPRODUCT(SUMIFS(TaxableValuation[Taxable Reserved],TaxableValuation[Dist],$C291:$E291,TaxableValuation[Tif_NonTIF],$A$4))</f>
        <v>0</v>
      </c>
      <c r="N291" s="8">
        <f>SUMPRODUCT(SUMIFS(TaxableValuation[Taxable Reserved2],TaxableValuation[Dist],$C291:$E291,TaxableValuation[Tif_NonTIF],$A$4))</f>
        <v>0</v>
      </c>
      <c r="O291" s="8">
        <f>SUMPRODUCT(SUMIFS(TaxableValuation[Taxable Railroads],TaxableValuation[Dist],$C291:$E291,TaxableValuation[Tif_NonTIF],$A$4))</f>
        <v>3533562</v>
      </c>
      <c r="P291" s="8">
        <f>SUMPRODUCT(SUMIFS(TaxableValuation[Taxable Utilities],TaxableValuation[Dist],$C291:$E291,TaxableValuation[Tif_NonTIF],$A$4))</f>
        <v>3856810</v>
      </c>
      <c r="Q291" s="8">
        <f>SUMPRODUCT(SUMIFS(TaxableValuation[Taxable Other],TaxableValuation[Dist],$C291:$E291,TaxableValuation[Tif_NonTIF],$A$4))</f>
        <v>0</v>
      </c>
      <c r="R291" s="8">
        <f>SUMPRODUCT(SUMIFS(TaxableValuation[Taxable Gross],TaxableValuation[Dist],$C291:$E291,TaxableValuation[Tif_NonTIF],$A$4))</f>
        <v>474175770</v>
      </c>
      <c r="S291" s="8">
        <f>SUMPRODUCT(SUMIFS(TaxableValuation[Taxable Military Exempt],TaxableValuation[Dist],$C291:$E291,TaxableValuation[Tif_NonTIF],$A$4))</f>
        <v>513004</v>
      </c>
      <c r="T291" s="8">
        <f>SUMPRODUCT(SUMIFS(TaxableValuation[Taxable Net],TaxableValuation[Dist],$C291:$E291,TaxableValuation[Tif_NonTIF],$A$4))</f>
        <v>473662766</v>
      </c>
      <c r="U291" s="8">
        <f>SUMPRODUCT(SUMIFS(TaxableValuation[Taxable Gas &amp; Elec Utilities],TaxableValuation[Dist],$C291:$E291,TaxableValuation[Tif_NonTIF],$A$4))</f>
        <v>8880458</v>
      </c>
      <c r="V291" s="8">
        <f t="shared" si="4"/>
        <v>482543224</v>
      </c>
    </row>
    <row r="292" spans="1:22" x14ac:dyDescent="0.25">
      <c r="A292">
        <f>'Assessed Non-TIF_Combined'!A292</f>
        <v>2024</v>
      </c>
      <c r="B292" t="str">
        <f>'Assessed Non-TIF_Combined'!B292</f>
        <v>11</v>
      </c>
      <c r="C292" t="str">
        <f>'Assessed Non-TIF_Combined'!C292</f>
        <v>6561</v>
      </c>
      <c r="D292" t="str">
        <f>'Assessed Non-TIF_Combined'!D292</f>
        <v/>
      </c>
      <c r="E292" t="str">
        <f>'Assessed Non-TIF_Combined'!E292</f>
        <v/>
      </c>
      <c r="F292" t="str">
        <f>'Assessed Non-TIF_Combined'!F292</f>
        <v>6561</v>
      </c>
      <c r="G292" t="str">
        <f>'Assessed Non-TIF_Combined'!G292</f>
        <v>United</v>
      </c>
      <c r="H292" s="8">
        <f>SUMPRODUCT(SUMIFS(TaxableValuation[Taxable Residential],TaxableValuation[Dist],$C292:$E292,TaxableValuation[Tif_NonTIF],$A$4))</f>
        <v>131458674</v>
      </c>
      <c r="I292" s="8">
        <f>SUMPRODUCT(SUMIFS(TaxableValuation[Taxable Ag Land],TaxableValuation[Dist],$C292:$E292,TaxableValuation[Tif_NonTIF],$A$4))</f>
        <v>95746504</v>
      </c>
      <c r="J292" s="8">
        <f>SUMPRODUCT(SUMIFS(TaxableValuation[Taxable Ag Building],TaxableValuation[Dist],$C292:$E292,TaxableValuation[Tif_NonTIF],$A$4))</f>
        <v>3982559</v>
      </c>
      <c r="K292" s="8">
        <f>SUMPRODUCT(SUMIFS(TaxableValuation[Taxable Commercial],TaxableValuation[Dist],$C292:$E292,TaxableValuation[Tif_NonTIF],$A$4))</f>
        <v>42958785</v>
      </c>
      <c r="L292" s="8">
        <f>SUMPRODUCT(SUMIFS(TaxableValuation[Taxable Industrial],TaxableValuation[Dist],$C292:$E292,TaxableValuation[Tif_NonTIF],$A$4))</f>
        <v>36614768</v>
      </c>
      <c r="M292" s="8">
        <f>SUMPRODUCT(SUMIFS(TaxableValuation[Taxable Reserved],TaxableValuation[Dist],$C292:$E292,TaxableValuation[Tif_NonTIF],$A$4))</f>
        <v>0</v>
      </c>
      <c r="N292" s="8">
        <f>SUMPRODUCT(SUMIFS(TaxableValuation[Taxable Reserved2],TaxableValuation[Dist],$C292:$E292,TaxableValuation[Tif_NonTIF],$A$4))</f>
        <v>0</v>
      </c>
      <c r="O292" s="8">
        <f>SUMPRODUCT(SUMIFS(TaxableValuation[Taxable Railroads],TaxableValuation[Dist],$C292:$E292,TaxableValuation[Tif_NonTIF],$A$4))</f>
        <v>8185752</v>
      </c>
      <c r="P292" s="8">
        <f>SUMPRODUCT(SUMIFS(TaxableValuation[Taxable Utilities],TaxableValuation[Dist],$C292:$E292,TaxableValuation[Tif_NonTIF],$A$4))</f>
        <v>44679188</v>
      </c>
      <c r="Q292" s="8">
        <f>SUMPRODUCT(SUMIFS(TaxableValuation[Taxable Other],TaxableValuation[Dist],$C292:$E292,TaxableValuation[Tif_NonTIF],$A$4))</f>
        <v>231</v>
      </c>
      <c r="R292" s="8">
        <f>SUMPRODUCT(SUMIFS(TaxableValuation[Taxable Gross],TaxableValuation[Dist],$C292:$E292,TaxableValuation[Tif_NonTIF],$A$4))</f>
        <v>363626461</v>
      </c>
      <c r="S292" s="8">
        <f>SUMPRODUCT(SUMIFS(TaxableValuation[Taxable Military Exempt],TaxableValuation[Dist],$C292:$E292,TaxableValuation[Tif_NonTIF],$A$4))</f>
        <v>166680</v>
      </c>
      <c r="T292" s="8">
        <f>SUMPRODUCT(SUMIFS(TaxableValuation[Taxable Net],TaxableValuation[Dist],$C292:$E292,TaxableValuation[Tif_NonTIF],$A$4))</f>
        <v>363459781</v>
      </c>
      <c r="U292" s="8">
        <f>SUMPRODUCT(SUMIFS(TaxableValuation[Taxable Gas &amp; Elec Utilities],TaxableValuation[Dist],$C292:$E292,TaxableValuation[Tif_NonTIF],$A$4))</f>
        <v>8572869</v>
      </c>
      <c r="V292" s="8">
        <f t="shared" si="4"/>
        <v>372032650</v>
      </c>
    </row>
    <row r="293" spans="1:22" x14ac:dyDescent="0.25">
      <c r="A293">
        <f>'Assessed Non-TIF_Combined'!A293</f>
        <v>2024</v>
      </c>
      <c r="B293" t="str">
        <f>'Assessed Non-TIF_Combined'!B293</f>
        <v>11</v>
      </c>
      <c r="C293" t="str">
        <f>'Assessed Non-TIF_Combined'!C293</f>
        <v>6579</v>
      </c>
      <c r="D293" t="str">
        <f>'Assessed Non-TIF_Combined'!D293</f>
        <v/>
      </c>
      <c r="E293" t="str">
        <f>'Assessed Non-TIF_Combined'!E293</f>
        <v/>
      </c>
      <c r="F293" t="str">
        <f>'Assessed Non-TIF_Combined'!F293</f>
        <v>6579</v>
      </c>
      <c r="G293" t="str">
        <f>'Assessed Non-TIF_Combined'!G293</f>
        <v>Urbandale</v>
      </c>
      <c r="H293" s="8">
        <f>SUMPRODUCT(SUMIFS(TaxableValuation[Taxable Residential],TaxableValuation[Dist],$C293:$E293,TaxableValuation[Tif_NonTIF],$A$4))</f>
        <v>1029130899</v>
      </c>
      <c r="I293" s="8">
        <f>SUMPRODUCT(SUMIFS(TaxableValuation[Taxable Ag Land],TaxableValuation[Dist],$C293:$E293,TaxableValuation[Tif_NonTIF],$A$4))</f>
        <v>988343</v>
      </c>
      <c r="J293" s="8">
        <f>SUMPRODUCT(SUMIFS(TaxableValuation[Taxable Ag Building],TaxableValuation[Dist],$C293:$E293,TaxableValuation[Tif_NonTIF],$A$4))</f>
        <v>281316</v>
      </c>
      <c r="K293" s="8">
        <f>SUMPRODUCT(SUMIFS(TaxableValuation[Taxable Commercial],TaxableValuation[Dist],$C293:$E293,TaxableValuation[Tif_NonTIF],$A$4))</f>
        <v>347976129</v>
      </c>
      <c r="L293" s="8">
        <f>SUMPRODUCT(SUMIFS(TaxableValuation[Taxable Industrial],TaxableValuation[Dist],$C293:$E293,TaxableValuation[Tif_NonTIF],$A$4))</f>
        <v>13731866</v>
      </c>
      <c r="M293" s="8">
        <f>SUMPRODUCT(SUMIFS(TaxableValuation[Taxable Reserved],TaxableValuation[Dist],$C293:$E293,TaxableValuation[Tif_NonTIF],$A$4))</f>
        <v>0</v>
      </c>
      <c r="N293" s="8">
        <f>SUMPRODUCT(SUMIFS(TaxableValuation[Taxable Reserved2],TaxableValuation[Dist],$C293:$E293,TaxableValuation[Tif_NonTIF],$A$4))</f>
        <v>0</v>
      </c>
      <c r="O293" s="8">
        <f>SUMPRODUCT(SUMIFS(TaxableValuation[Taxable Railroads],TaxableValuation[Dist],$C293:$E293,TaxableValuation[Tif_NonTIF],$A$4))</f>
        <v>0</v>
      </c>
      <c r="P293" s="8">
        <f>SUMPRODUCT(SUMIFS(TaxableValuation[Taxable Utilities],TaxableValuation[Dist],$C293:$E293,TaxableValuation[Tif_NonTIF],$A$4))</f>
        <v>0</v>
      </c>
      <c r="Q293" s="8">
        <f>SUMPRODUCT(SUMIFS(TaxableValuation[Taxable Other],TaxableValuation[Dist],$C293:$E293,TaxableValuation[Tif_NonTIF],$A$4))</f>
        <v>0</v>
      </c>
      <c r="R293" s="8">
        <f>SUMPRODUCT(SUMIFS(TaxableValuation[Taxable Gross],TaxableValuation[Dist],$C293:$E293,TaxableValuation[Tif_NonTIF],$A$4))</f>
        <v>1392108553</v>
      </c>
      <c r="S293" s="8">
        <f>SUMPRODUCT(SUMIFS(TaxableValuation[Taxable Military Exempt],TaxableValuation[Dist],$C293:$E293,TaxableValuation[Tif_NonTIF],$A$4))</f>
        <v>1331588</v>
      </c>
      <c r="T293" s="8">
        <f>SUMPRODUCT(SUMIFS(TaxableValuation[Taxable Net],TaxableValuation[Dist],$C293:$E293,TaxableValuation[Tif_NonTIF],$A$4))</f>
        <v>1390776965</v>
      </c>
      <c r="U293" s="8">
        <f>SUMPRODUCT(SUMIFS(TaxableValuation[Taxable Gas &amp; Elec Utilities],TaxableValuation[Dist],$C293:$E293,TaxableValuation[Tif_NonTIF],$A$4))</f>
        <v>130948893</v>
      </c>
      <c r="V293" s="8">
        <f t="shared" si="4"/>
        <v>1521725858</v>
      </c>
    </row>
    <row r="294" spans="1:22" x14ac:dyDescent="0.25">
      <c r="A294">
        <f>'Assessed Non-TIF_Combined'!A294</f>
        <v>2024</v>
      </c>
      <c r="B294" t="str">
        <f>'Assessed Non-TIF_Combined'!B294</f>
        <v>15</v>
      </c>
      <c r="C294" t="str">
        <f>'Assessed Non-TIF_Combined'!C294</f>
        <v>6592</v>
      </c>
      <c r="D294" t="str">
        <f>'Assessed Non-TIF_Combined'!D294</f>
        <v/>
      </c>
      <c r="E294" t="str">
        <f>'Assessed Non-TIF_Combined'!E294</f>
        <v/>
      </c>
      <c r="F294" t="str">
        <f>'Assessed Non-TIF_Combined'!F294</f>
        <v>6592</v>
      </c>
      <c r="G294" t="str">
        <f>'Assessed Non-TIF_Combined'!G294</f>
        <v>Van Buren County</v>
      </c>
      <c r="H294" s="8">
        <f>SUMPRODUCT(SUMIFS(TaxableValuation[Taxable Residential],TaxableValuation[Dist],$C294:$E294,TaxableValuation[Tif_NonTIF],$A$4))</f>
        <v>184433685</v>
      </c>
      <c r="I294" s="8">
        <f>SUMPRODUCT(SUMIFS(TaxableValuation[Taxable Ag Land],TaxableValuation[Dist],$C294:$E294,TaxableValuation[Tif_NonTIF],$A$4))</f>
        <v>198049541</v>
      </c>
      <c r="J294" s="8">
        <f>SUMPRODUCT(SUMIFS(TaxableValuation[Taxable Ag Building],TaxableValuation[Dist],$C294:$E294,TaxableValuation[Tif_NonTIF],$A$4))</f>
        <v>10980852</v>
      </c>
      <c r="K294" s="8">
        <f>SUMPRODUCT(SUMIFS(TaxableValuation[Taxable Commercial],TaxableValuation[Dist],$C294:$E294,TaxableValuation[Tif_NonTIF],$A$4))</f>
        <v>24513466</v>
      </c>
      <c r="L294" s="8">
        <f>SUMPRODUCT(SUMIFS(TaxableValuation[Taxable Industrial],TaxableValuation[Dist],$C294:$E294,TaxableValuation[Tif_NonTIF],$A$4))</f>
        <v>7277211</v>
      </c>
      <c r="M294" s="8">
        <f>SUMPRODUCT(SUMIFS(TaxableValuation[Taxable Reserved],TaxableValuation[Dist],$C294:$E294,TaxableValuation[Tif_NonTIF],$A$4))</f>
        <v>0</v>
      </c>
      <c r="N294" s="8">
        <f>SUMPRODUCT(SUMIFS(TaxableValuation[Taxable Reserved2],TaxableValuation[Dist],$C294:$E294,TaxableValuation[Tif_NonTIF],$A$4))</f>
        <v>0</v>
      </c>
      <c r="O294" s="8">
        <f>SUMPRODUCT(SUMIFS(TaxableValuation[Taxable Railroads],TaxableValuation[Dist],$C294:$E294,TaxableValuation[Tif_NonTIF],$A$4))</f>
        <v>0</v>
      </c>
      <c r="P294" s="8">
        <f>SUMPRODUCT(SUMIFS(TaxableValuation[Taxable Utilities],TaxableValuation[Dist],$C294:$E294,TaxableValuation[Tif_NonTIF],$A$4))</f>
        <v>67960154</v>
      </c>
      <c r="Q294" s="8">
        <f>SUMPRODUCT(SUMIFS(TaxableValuation[Taxable Other],TaxableValuation[Dist],$C294:$E294,TaxableValuation[Tif_NonTIF],$A$4))</f>
        <v>0</v>
      </c>
      <c r="R294" s="8">
        <f>SUMPRODUCT(SUMIFS(TaxableValuation[Taxable Gross],TaxableValuation[Dist],$C294:$E294,TaxableValuation[Tif_NonTIF],$A$4))</f>
        <v>493214909</v>
      </c>
      <c r="S294" s="8">
        <f>SUMPRODUCT(SUMIFS(TaxableValuation[Taxable Military Exempt],TaxableValuation[Dist],$C294:$E294,TaxableValuation[Tif_NonTIF],$A$4))</f>
        <v>723040</v>
      </c>
      <c r="T294" s="8">
        <f>SUMPRODUCT(SUMIFS(TaxableValuation[Taxable Net],TaxableValuation[Dist],$C294:$E294,TaxableValuation[Tif_NonTIF],$A$4))</f>
        <v>492491869</v>
      </c>
      <c r="U294" s="8">
        <f>SUMPRODUCT(SUMIFS(TaxableValuation[Taxable Gas &amp; Elec Utilities],TaxableValuation[Dist],$C294:$E294,TaxableValuation[Tif_NonTIF],$A$4))</f>
        <v>5626224</v>
      </c>
      <c r="V294" s="8">
        <f t="shared" si="4"/>
        <v>498118093</v>
      </c>
    </row>
    <row r="295" spans="1:22" x14ac:dyDescent="0.25">
      <c r="A295">
        <f>'Assessed Non-TIF_Combined'!A295</f>
        <v>2024</v>
      </c>
      <c r="B295" t="str">
        <f>'Assessed Non-TIF_Combined'!B295</f>
        <v>11</v>
      </c>
      <c r="C295" t="str">
        <f>'Assessed Non-TIF_Combined'!C295</f>
        <v>6615</v>
      </c>
      <c r="D295" t="str">
        <f>'Assessed Non-TIF_Combined'!D295</f>
        <v/>
      </c>
      <c r="E295" t="str">
        <f>'Assessed Non-TIF_Combined'!E295</f>
        <v/>
      </c>
      <c r="F295" t="str">
        <f>'Assessed Non-TIF_Combined'!F295</f>
        <v>6615</v>
      </c>
      <c r="G295" t="str">
        <f>'Assessed Non-TIF_Combined'!G295</f>
        <v>Van Meter</v>
      </c>
      <c r="H295" s="8">
        <f>SUMPRODUCT(SUMIFS(TaxableValuation[Taxable Residential],TaxableValuation[Dist],$C295:$E295,TaxableValuation[Tif_NonTIF],$A$4))</f>
        <v>263186350</v>
      </c>
      <c r="I295" s="8">
        <f>SUMPRODUCT(SUMIFS(TaxableValuation[Taxable Ag Land],TaxableValuation[Dist],$C295:$E295,TaxableValuation[Tif_NonTIF],$A$4))</f>
        <v>24056354</v>
      </c>
      <c r="J295" s="8">
        <f>SUMPRODUCT(SUMIFS(TaxableValuation[Taxable Ag Building],TaxableValuation[Dist],$C295:$E295,TaxableValuation[Tif_NonTIF],$A$4))</f>
        <v>1008689</v>
      </c>
      <c r="K295" s="8">
        <f>SUMPRODUCT(SUMIFS(TaxableValuation[Taxable Commercial],TaxableValuation[Dist],$C295:$E295,TaxableValuation[Tif_NonTIF],$A$4))</f>
        <v>22888334</v>
      </c>
      <c r="L295" s="8">
        <f>SUMPRODUCT(SUMIFS(TaxableValuation[Taxable Industrial],TaxableValuation[Dist],$C295:$E295,TaxableValuation[Tif_NonTIF],$A$4))</f>
        <v>234030</v>
      </c>
      <c r="M295" s="8">
        <f>SUMPRODUCT(SUMIFS(TaxableValuation[Taxable Reserved],TaxableValuation[Dist],$C295:$E295,TaxableValuation[Tif_NonTIF],$A$4))</f>
        <v>0</v>
      </c>
      <c r="N295" s="8">
        <f>SUMPRODUCT(SUMIFS(TaxableValuation[Taxable Reserved2],TaxableValuation[Dist],$C295:$E295,TaxableValuation[Tif_NonTIF],$A$4))</f>
        <v>0</v>
      </c>
      <c r="O295" s="8">
        <f>SUMPRODUCT(SUMIFS(TaxableValuation[Taxable Railroads],TaxableValuation[Dist],$C295:$E295,TaxableValuation[Tif_NonTIF],$A$4))</f>
        <v>1589165</v>
      </c>
      <c r="P295" s="8">
        <f>SUMPRODUCT(SUMIFS(TaxableValuation[Taxable Utilities],TaxableValuation[Dist],$C295:$E295,TaxableValuation[Tif_NonTIF],$A$4))</f>
        <v>891702</v>
      </c>
      <c r="Q295" s="8">
        <f>SUMPRODUCT(SUMIFS(TaxableValuation[Taxable Other],TaxableValuation[Dist],$C295:$E295,TaxableValuation[Tif_NonTIF],$A$4))</f>
        <v>0</v>
      </c>
      <c r="R295" s="8">
        <f>SUMPRODUCT(SUMIFS(TaxableValuation[Taxable Gross],TaxableValuation[Dist],$C295:$E295,TaxableValuation[Tif_NonTIF],$A$4))</f>
        <v>313854624</v>
      </c>
      <c r="S295" s="8">
        <f>SUMPRODUCT(SUMIFS(TaxableValuation[Taxable Military Exempt],TaxableValuation[Dist],$C295:$E295,TaxableValuation[Tif_NonTIF],$A$4))</f>
        <v>181496</v>
      </c>
      <c r="T295" s="8">
        <f>SUMPRODUCT(SUMIFS(TaxableValuation[Taxable Net],TaxableValuation[Dist],$C295:$E295,TaxableValuation[Tif_NonTIF],$A$4))</f>
        <v>313673128</v>
      </c>
      <c r="U295" s="8">
        <f>SUMPRODUCT(SUMIFS(TaxableValuation[Taxable Gas &amp; Elec Utilities],TaxableValuation[Dist],$C295:$E295,TaxableValuation[Tif_NonTIF],$A$4))</f>
        <v>13314341</v>
      </c>
      <c r="V295" s="8">
        <f t="shared" si="4"/>
        <v>326987469</v>
      </c>
    </row>
    <row r="296" spans="1:22" x14ac:dyDescent="0.25">
      <c r="A296">
        <f>'Assessed Non-TIF_Combined'!A296</f>
        <v>2024</v>
      </c>
      <c r="B296" t="str">
        <f>'Assessed Non-TIF_Combined'!B296</f>
        <v>13</v>
      </c>
      <c r="C296" t="str">
        <f>'Assessed Non-TIF_Combined'!C296</f>
        <v>6651</v>
      </c>
      <c r="D296" t="str">
        <f>'Assessed Non-TIF_Combined'!D296</f>
        <v/>
      </c>
      <c r="E296" t="str">
        <f>'Assessed Non-TIF_Combined'!E296</f>
        <v/>
      </c>
      <c r="F296" t="str">
        <f>'Assessed Non-TIF_Combined'!F296</f>
        <v>6651</v>
      </c>
      <c r="G296" t="str">
        <f>'Assessed Non-TIF_Combined'!G296</f>
        <v>Villisca</v>
      </c>
      <c r="H296" s="8">
        <f>SUMPRODUCT(SUMIFS(TaxableValuation[Taxable Residential],TaxableValuation[Dist],$C296:$E296,TaxableValuation[Tif_NonTIF],$A$4))</f>
        <v>41776798</v>
      </c>
      <c r="I296" s="8">
        <f>SUMPRODUCT(SUMIFS(TaxableValuation[Taxable Ag Land],TaxableValuation[Dist],$C296:$E296,TaxableValuation[Tif_NonTIF],$A$4))</f>
        <v>85568761</v>
      </c>
      <c r="J296" s="8">
        <f>SUMPRODUCT(SUMIFS(TaxableValuation[Taxable Ag Building],TaxableValuation[Dist],$C296:$E296,TaxableValuation[Tif_NonTIF],$A$4))</f>
        <v>5122682</v>
      </c>
      <c r="K296" s="8">
        <f>SUMPRODUCT(SUMIFS(TaxableValuation[Taxable Commercial],TaxableValuation[Dist],$C296:$E296,TaxableValuation[Tif_NonTIF],$A$4))</f>
        <v>8141008</v>
      </c>
      <c r="L296" s="8">
        <f>SUMPRODUCT(SUMIFS(TaxableValuation[Taxable Industrial],TaxableValuation[Dist],$C296:$E296,TaxableValuation[Tif_NonTIF],$A$4))</f>
        <v>0</v>
      </c>
      <c r="M296" s="8">
        <f>SUMPRODUCT(SUMIFS(TaxableValuation[Taxable Reserved],TaxableValuation[Dist],$C296:$E296,TaxableValuation[Tif_NonTIF],$A$4))</f>
        <v>0</v>
      </c>
      <c r="N296" s="8">
        <f>SUMPRODUCT(SUMIFS(TaxableValuation[Taxable Reserved2],TaxableValuation[Dist],$C296:$E296,TaxableValuation[Tif_NonTIF],$A$4))</f>
        <v>0</v>
      </c>
      <c r="O296" s="8">
        <f>SUMPRODUCT(SUMIFS(TaxableValuation[Taxable Railroads],TaxableValuation[Dist],$C296:$E296,TaxableValuation[Tif_NonTIF],$A$4))</f>
        <v>10328969</v>
      </c>
      <c r="P296" s="8">
        <f>SUMPRODUCT(SUMIFS(TaxableValuation[Taxable Utilities],TaxableValuation[Dist],$C296:$E296,TaxableValuation[Tif_NonTIF],$A$4))</f>
        <v>3784605</v>
      </c>
      <c r="Q296" s="8">
        <f>SUMPRODUCT(SUMIFS(TaxableValuation[Taxable Other],TaxableValuation[Dist],$C296:$E296,TaxableValuation[Tif_NonTIF],$A$4))</f>
        <v>0</v>
      </c>
      <c r="R296" s="8">
        <f>SUMPRODUCT(SUMIFS(TaxableValuation[Taxable Gross],TaxableValuation[Dist],$C296:$E296,TaxableValuation[Tif_NonTIF],$A$4))</f>
        <v>154722823</v>
      </c>
      <c r="S296" s="8">
        <f>SUMPRODUCT(SUMIFS(TaxableValuation[Taxable Military Exempt],TaxableValuation[Dist],$C296:$E296,TaxableValuation[Tif_NonTIF],$A$4))</f>
        <v>146308</v>
      </c>
      <c r="T296" s="8">
        <f>SUMPRODUCT(SUMIFS(TaxableValuation[Taxable Net],TaxableValuation[Dist],$C296:$E296,TaxableValuation[Tif_NonTIF],$A$4))</f>
        <v>154576515</v>
      </c>
      <c r="U296" s="8">
        <f>SUMPRODUCT(SUMIFS(TaxableValuation[Taxable Gas &amp; Elec Utilities],TaxableValuation[Dist],$C296:$E296,TaxableValuation[Tif_NonTIF],$A$4))</f>
        <v>8139637</v>
      </c>
      <c r="V296" s="8">
        <f t="shared" si="4"/>
        <v>162716152</v>
      </c>
    </row>
    <row r="297" spans="1:22" x14ac:dyDescent="0.25">
      <c r="A297">
        <f>'Assessed Non-TIF_Combined'!A297</f>
        <v>2024</v>
      </c>
      <c r="B297" t="str">
        <f>'Assessed Non-TIF_Combined'!B297</f>
        <v>10</v>
      </c>
      <c r="C297" t="str">
        <f>'Assessed Non-TIF_Combined'!C297</f>
        <v>6660</v>
      </c>
      <c r="D297" t="str">
        <f>'Assessed Non-TIF_Combined'!D297</f>
        <v/>
      </c>
      <c r="E297" t="str">
        <f>'Assessed Non-TIF_Combined'!E297</f>
        <v/>
      </c>
      <c r="F297" t="str">
        <f>'Assessed Non-TIF_Combined'!F297</f>
        <v>6660</v>
      </c>
      <c r="G297" t="str">
        <f>'Assessed Non-TIF_Combined'!G297</f>
        <v>Vinton-Shellsburg</v>
      </c>
      <c r="H297" s="8">
        <f>SUMPRODUCT(SUMIFS(TaxableValuation[Taxable Residential],TaxableValuation[Dist],$C297:$E297,TaxableValuation[Tif_NonTIF],$A$4))</f>
        <v>346699381</v>
      </c>
      <c r="I297" s="8">
        <f>SUMPRODUCT(SUMIFS(TaxableValuation[Taxable Ag Land],TaxableValuation[Dist],$C297:$E297,TaxableValuation[Tif_NonTIF],$A$4))</f>
        <v>171354892</v>
      </c>
      <c r="J297" s="8">
        <f>SUMPRODUCT(SUMIFS(TaxableValuation[Taxable Ag Building],TaxableValuation[Dist],$C297:$E297,TaxableValuation[Tif_NonTIF],$A$4))</f>
        <v>8777640</v>
      </c>
      <c r="K297" s="8">
        <f>SUMPRODUCT(SUMIFS(TaxableValuation[Taxable Commercial],TaxableValuation[Dist],$C297:$E297,TaxableValuation[Tif_NonTIF],$A$4))</f>
        <v>47837007</v>
      </c>
      <c r="L297" s="8">
        <f>SUMPRODUCT(SUMIFS(TaxableValuation[Taxable Industrial],TaxableValuation[Dist],$C297:$E297,TaxableValuation[Tif_NonTIF],$A$4))</f>
        <v>8632638</v>
      </c>
      <c r="M297" s="8">
        <f>SUMPRODUCT(SUMIFS(TaxableValuation[Taxable Reserved],TaxableValuation[Dist],$C297:$E297,TaxableValuation[Tif_NonTIF],$A$4))</f>
        <v>0</v>
      </c>
      <c r="N297" s="8">
        <f>SUMPRODUCT(SUMIFS(TaxableValuation[Taxable Reserved2],TaxableValuation[Dist],$C297:$E297,TaxableValuation[Tif_NonTIF],$A$4))</f>
        <v>0</v>
      </c>
      <c r="O297" s="8">
        <f>SUMPRODUCT(SUMIFS(TaxableValuation[Taxable Railroads],TaxableValuation[Dist],$C297:$E297,TaxableValuation[Tif_NonTIF],$A$4))</f>
        <v>5034280</v>
      </c>
      <c r="P297" s="8">
        <f>SUMPRODUCT(SUMIFS(TaxableValuation[Taxable Utilities],TaxableValuation[Dist],$C297:$E297,TaxableValuation[Tif_NonTIF],$A$4))</f>
        <v>2678762</v>
      </c>
      <c r="Q297" s="8">
        <f>SUMPRODUCT(SUMIFS(TaxableValuation[Taxable Other],TaxableValuation[Dist],$C297:$E297,TaxableValuation[Tif_NonTIF],$A$4))</f>
        <v>0</v>
      </c>
      <c r="R297" s="8">
        <f>SUMPRODUCT(SUMIFS(TaxableValuation[Taxable Gross],TaxableValuation[Dist],$C297:$E297,TaxableValuation[Tif_NonTIF],$A$4))</f>
        <v>591014600</v>
      </c>
      <c r="S297" s="8">
        <f>SUMPRODUCT(SUMIFS(TaxableValuation[Taxable Military Exempt],TaxableValuation[Dist],$C297:$E297,TaxableValuation[Tif_NonTIF],$A$4))</f>
        <v>1031078</v>
      </c>
      <c r="T297" s="8">
        <f>SUMPRODUCT(SUMIFS(TaxableValuation[Taxable Net],TaxableValuation[Dist],$C297:$E297,TaxableValuation[Tif_NonTIF],$A$4))</f>
        <v>589983522</v>
      </c>
      <c r="U297" s="8">
        <f>SUMPRODUCT(SUMIFS(TaxableValuation[Taxable Gas &amp; Elec Utilities],TaxableValuation[Dist],$C297:$E297,TaxableValuation[Tif_NonTIF],$A$4))</f>
        <v>8641057</v>
      </c>
      <c r="V297" s="8">
        <f t="shared" si="4"/>
        <v>598624579</v>
      </c>
    </row>
    <row r="298" spans="1:22" x14ac:dyDescent="0.25">
      <c r="A298">
        <f>'Assessed Non-TIF_Combined'!A298</f>
        <v>2024</v>
      </c>
      <c r="B298" t="str">
        <f>'Assessed Non-TIF_Combined'!B298</f>
        <v>15</v>
      </c>
      <c r="C298" t="str">
        <f>'Assessed Non-TIF_Combined'!C298</f>
        <v>6700</v>
      </c>
      <c r="D298" t="str">
        <f>'Assessed Non-TIF_Combined'!D298</f>
        <v/>
      </c>
      <c r="E298" t="str">
        <f>'Assessed Non-TIF_Combined'!E298</f>
        <v/>
      </c>
      <c r="F298" t="str">
        <f>'Assessed Non-TIF_Combined'!F298</f>
        <v>6700</v>
      </c>
      <c r="G298" t="str">
        <f>'Assessed Non-TIF_Combined'!G298</f>
        <v>Waco</v>
      </c>
      <c r="H298" s="8">
        <f>SUMPRODUCT(SUMIFS(TaxableValuation[Taxable Residential],TaxableValuation[Dist],$C298:$E298,TaxableValuation[Tif_NonTIF],$A$4))</f>
        <v>76768831</v>
      </c>
      <c r="I298" s="8">
        <f>SUMPRODUCT(SUMIFS(TaxableValuation[Taxable Ag Land],TaxableValuation[Dist],$C298:$E298,TaxableValuation[Tif_NonTIF],$A$4))</f>
        <v>72456801</v>
      </c>
      <c r="J298" s="8">
        <f>SUMPRODUCT(SUMIFS(TaxableValuation[Taxable Ag Building],TaxableValuation[Dist],$C298:$E298,TaxableValuation[Tif_NonTIF],$A$4))</f>
        <v>7953967</v>
      </c>
      <c r="K298" s="8">
        <f>SUMPRODUCT(SUMIFS(TaxableValuation[Taxable Commercial],TaxableValuation[Dist],$C298:$E298,TaxableValuation[Tif_NonTIF],$A$4))</f>
        <v>12618579</v>
      </c>
      <c r="L298" s="8">
        <f>SUMPRODUCT(SUMIFS(TaxableValuation[Taxable Industrial],TaxableValuation[Dist],$C298:$E298,TaxableValuation[Tif_NonTIF],$A$4))</f>
        <v>8846872</v>
      </c>
      <c r="M298" s="8">
        <f>SUMPRODUCT(SUMIFS(TaxableValuation[Taxable Reserved],TaxableValuation[Dist],$C298:$E298,TaxableValuation[Tif_NonTIF],$A$4))</f>
        <v>0</v>
      </c>
      <c r="N298" s="8">
        <f>SUMPRODUCT(SUMIFS(TaxableValuation[Taxable Reserved2],TaxableValuation[Dist],$C298:$E298,TaxableValuation[Tif_NonTIF],$A$4))</f>
        <v>0</v>
      </c>
      <c r="O298" s="8">
        <f>SUMPRODUCT(SUMIFS(TaxableValuation[Taxable Railroads],TaxableValuation[Dist],$C298:$E298,TaxableValuation[Tif_NonTIF],$A$4))</f>
        <v>0</v>
      </c>
      <c r="P298" s="8">
        <f>SUMPRODUCT(SUMIFS(TaxableValuation[Taxable Utilities],TaxableValuation[Dist],$C298:$E298,TaxableValuation[Tif_NonTIF],$A$4))</f>
        <v>224411</v>
      </c>
      <c r="Q298" s="8">
        <f>SUMPRODUCT(SUMIFS(TaxableValuation[Taxable Other],TaxableValuation[Dist],$C298:$E298,TaxableValuation[Tif_NonTIF],$A$4))</f>
        <v>0</v>
      </c>
      <c r="R298" s="8">
        <f>SUMPRODUCT(SUMIFS(TaxableValuation[Taxable Gross],TaxableValuation[Dist],$C298:$E298,TaxableValuation[Tif_NonTIF],$A$4))</f>
        <v>178869461</v>
      </c>
      <c r="S298" s="8">
        <f>SUMPRODUCT(SUMIFS(TaxableValuation[Taxable Military Exempt],TaxableValuation[Dist],$C298:$E298,TaxableValuation[Tif_NonTIF],$A$4))</f>
        <v>185200</v>
      </c>
      <c r="T298" s="8">
        <f>SUMPRODUCT(SUMIFS(TaxableValuation[Taxable Net],TaxableValuation[Dist],$C298:$E298,TaxableValuation[Tif_NonTIF],$A$4))</f>
        <v>178684261</v>
      </c>
      <c r="U298" s="8">
        <f>SUMPRODUCT(SUMIFS(TaxableValuation[Taxable Gas &amp; Elec Utilities],TaxableValuation[Dist],$C298:$E298,TaxableValuation[Tif_NonTIF],$A$4))</f>
        <v>4277420</v>
      </c>
      <c r="V298" s="8">
        <f t="shared" si="4"/>
        <v>182961681</v>
      </c>
    </row>
    <row r="299" spans="1:22" x14ac:dyDescent="0.25">
      <c r="A299">
        <f>'Assessed Non-TIF_Combined'!A299</f>
        <v>2024</v>
      </c>
      <c r="B299" t="str">
        <f>'Assessed Non-TIF_Combined'!B299</f>
        <v>15</v>
      </c>
      <c r="C299" t="str">
        <f>'Assessed Non-TIF_Combined'!C299</f>
        <v>6759</v>
      </c>
      <c r="D299" t="str">
        <f>'Assessed Non-TIF_Combined'!D299</f>
        <v/>
      </c>
      <c r="E299" t="str">
        <f>'Assessed Non-TIF_Combined'!E299</f>
        <v/>
      </c>
      <c r="F299" t="str">
        <f>'Assessed Non-TIF_Combined'!F299</f>
        <v>6759</v>
      </c>
      <c r="G299" t="str">
        <f>'Assessed Non-TIF_Combined'!G299</f>
        <v>Wapello</v>
      </c>
      <c r="H299" s="8">
        <f>SUMPRODUCT(SUMIFS(TaxableValuation[Taxable Residential],TaxableValuation[Dist],$C299:$E299,TaxableValuation[Tif_NonTIF],$A$4))</f>
        <v>95219043</v>
      </c>
      <c r="I299" s="8">
        <f>SUMPRODUCT(SUMIFS(TaxableValuation[Taxable Ag Land],TaxableValuation[Dist],$C299:$E299,TaxableValuation[Tif_NonTIF],$A$4))</f>
        <v>80228951</v>
      </c>
      <c r="J299" s="8">
        <f>SUMPRODUCT(SUMIFS(TaxableValuation[Taxable Ag Building],TaxableValuation[Dist],$C299:$E299,TaxableValuation[Tif_NonTIF],$A$4))</f>
        <v>3227061</v>
      </c>
      <c r="K299" s="8">
        <f>SUMPRODUCT(SUMIFS(TaxableValuation[Taxable Commercial],TaxableValuation[Dist],$C299:$E299,TaxableValuation[Tif_NonTIF],$A$4))</f>
        <v>12423744</v>
      </c>
      <c r="L299" s="8">
        <f>SUMPRODUCT(SUMIFS(TaxableValuation[Taxable Industrial],TaxableValuation[Dist],$C299:$E299,TaxableValuation[Tif_NonTIF],$A$4))</f>
        <v>4078893</v>
      </c>
      <c r="M299" s="8">
        <f>SUMPRODUCT(SUMIFS(TaxableValuation[Taxable Reserved],TaxableValuation[Dist],$C299:$E299,TaxableValuation[Tif_NonTIF],$A$4))</f>
        <v>0</v>
      </c>
      <c r="N299" s="8">
        <f>SUMPRODUCT(SUMIFS(TaxableValuation[Taxable Reserved2],TaxableValuation[Dist],$C299:$E299,TaxableValuation[Tif_NonTIF],$A$4))</f>
        <v>0</v>
      </c>
      <c r="O299" s="8">
        <f>SUMPRODUCT(SUMIFS(TaxableValuation[Taxable Railroads],TaxableValuation[Dist],$C299:$E299,TaxableValuation[Tif_NonTIF],$A$4))</f>
        <v>0</v>
      </c>
      <c r="P299" s="8">
        <f>SUMPRODUCT(SUMIFS(TaxableValuation[Taxable Utilities],TaxableValuation[Dist],$C299:$E299,TaxableValuation[Tif_NonTIF],$A$4))</f>
        <v>26341425</v>
      </c>
      <c r="Q299" s="8">
        <f>SUMPRODUCT(SUMIFS(TaxableValuation[Taxable Other],TaxableValuation[Dist],$C299:$E299,TaxableValuation[Tif_NonTIF],$A$4))</f>
        <v>0</v>
      </c>
      <c r="R299" s="8">
        <f>SUMPRODUCT(SUMIFS(TaxableValuation[Taxable Gross],TaxableValuation[Dist],$C299:$E299,TaxableValuation[Tif_NonTIF],$A$4))</f>
        <v>221519117</v>
      </c>
      <c r="S299" s="8">
        <f>SUMPRODUCT(SUMIFS(TaxableValuation[Taxable Military Exempt],TaxableValuation[Dist],$C299:$E299,TaxableValuation[Tif_NonTIF],$A$4))</f>
        <v>307964</v>
      </c>
      <c r="T299" s="8">
        <f>SUMPRODUCT(SUMIFS(TaxableValuation[Taxable Net],TaxableValuation[Dist],$C299:$E299,TaxableValuation[Tif_NonTIF],$A$4))</f>
        <v>221211153</v>
      </c>
      <c r="U299" s="8">
        <f>SUMPRODUCT(SUMIFS(TaxableValuation[Taxable Gas &amp; Elec Utilities],TaxableValuation[Dist],$C299:$E299,TaxableValuation[Tif_NonTIF],$A$4))</f>
        <v>12900327</v>
      </c>
      <c r="V299" s="8">
        <f t="shared" si="4"/>
        <v>234111480</v>
      </c>
    </row>
    <row r="300" spans="1:22" x14ac:dyDescent="0.25">
      <c r="A300">
        <f>'Assessed Non-TIF_Combined'!A300</f>
        <v>2024</v>
      </c>
      <c r="B300" t="str">
        <f>'Assessed Non-TIF_Combined'!B300</f>
        <v>07</v>
      </c>
      <c r="C300" t="str">
        <f>'Assessed Non-TIF_Combined'!C300</f>
        <v>6762</v>
      </c>
      <c r="D300" t="str">
        <f>'Assessed Non-TIF_Combined'!D300</f>
        <v/>
      </c>
      <c r="E300" t="str">
        <f>'Assessed Non-TIF_Combined'!E300</f>
        <v/>
      </c>
      <c r="F300" t="str">
        <f>'Assessed Non-TIF_Combined'!F300</f>
        <v>6762</v>
      </c>
      <c r="G300" t="str">
        <f>'Assessed Non-TIF_Combined'!G300</f>
        <v>Wapsie Valley</v>
      </c>
      <c r="H300" s="8">
        <f>SUMPRODUCT(SUMIFS(TaxableValuation[Taxable Residential],TaxableValuation[Dist],$C300:$E300,TaxableValuation[Tif_NonTIF],$A$4))</f>
        <v>122220907</v>
      </c>
      <c r="I300" s="8">
        <f>SUMPRODUCT(SUMIFS(TaxableValuation[Taxable Ag Land],TaxableValuation[Dist],$C300:$E300,TaxableValuation[Tif_NonTIF],$A$4))</f>
        <v>93169944</v>
      </c>
      <c r="J300" s="8">
        <f>SUMPRODUCT(SUMIFS(TaxableValuation[Taxable Ag Building],TaxableValuation[Dist],$C300:$E300,TaxableValuation[Tif_NonTIF],$A$4))</f>
        <v>8093165</v>
      </c>
      <c r="K300" s="8">
        <f>SUMPRODUCT(SUMIFS(TaxableValuation[Taxable Commercial],TaxableValuation[Dist],$C300:$E300,TaxableValuation[Tif_NonTIF],$A$4))</f>
        <v>12103004</v>
      </c>
      <c r="L300" s="8">
        <f>SUMPRODUCT(SUMIFS(TaxableValuation[Taxable Industrial],TaxableValuation[Dist],$C300:$E300,TaxableValuation[Tif_NonTIF],$A$4))</f>
        <v>17099760</v>
      </c>
      <c r="M300" s="8">
        <f>SUMPRODUCT(SUMIFS(TaxableValuation[Taxable Reserved],TaxableValuation[Dist],$C300:$E300,TaxableValuation[Tif_NonTIF],$A$4))</f>
        <v>0</v>
      </c>
      <c r="N300" s="8">
        <f>SUMPRODUCT(SUMIFS(TaxableValuation[Taxable Reserved2],TaxableValuation[Dist],$C300:$E300,TaxableValuation[Tif_NonTIF],$A$4))</f>
        <v>0</v>
      </c>
      <c r="O300" s="8">
        <f>SUMPRODUCT(SUMIFS(TaxableValuation[Taxable Railroads],TaxableValuation[Dist],$C300:$E300,TaxableValuation[Tif_NonTIF],$A$4))</f>
        <v>1910657</v>
      </c>
      <c r="P300" s="8">
        <f>SUMPRODUCT(SUMIFS(TaxableValuation[Taxable Utilities],TaxableValuation[Dist],$C300:$E300,TaxableValuation[Tif_NonTIF],$A$4))</f>
        <v>204665</v>
      </c>
      <c r="Q300" s="8">
        <f>SUMPRODUCT(SUMIFS(TaxableValuation[Taxable Other],TaxableValuation[Dist],$C300:$E300,TaxableValuation[Tif_NonTIF],$A$4))</f>
        <v>0</v>
      </c>
      <c r="R300" s="8">
        <f>SUMPRODUCT(SUMIFS(TaxableValuation[Taxable Gross],TaxableValuation[Dist],$C300:$E300,TaxableValuation[Tif_NonTIF],$A$4))</f>
        <v>254802102</v>
      </c>
      <c r="S300" s="8">
        <f>SUMPRODUCT(SUMIFS(TaxableValuation[Taxable Military Exempt],TaxableValuation[Dist],$C300:$E300,TaxableValuation[Tif_NonTIF],$A$4))</f>
        <v>300024</v>
      </c>
      <c r="T300" s="8">
        <f>SUMPRODUCT(SUMIFS(TaxableValuation[Taxable Net],TaxableValuation[Dist],$C300:$E300,TaxableValuation[Tif_NonTIF],$A$4))</f>
        <v>254502078</v>
      </c>
      <c r="U300" s="8">
        <f>SUMPRODUCT(SUMIFS(TaxableValuation[Taxable Gas &amp; Elec Utilities],TaxableValuation[Dist],$C300:$E300,TaxableValuation[Tif_NonTIF],$A$4))</f>
        <v>2976970</v>
      </c>
      <c r="V300" s="8">
        <f t="shared" si="4"/>
        <v>257479048</v>
      </c>
    </row>
    <row r="301" spans="1:22" x14ac:dyDescent="0.25">
      <c r="A301">
        <f>'Assessed Non-TIF_Combined'!A301</f>
        <v>2024</v>
      </c>
      <c r="B301" t="str">
        <f>'Assessed Non-TIF_Combined'!B301</f>
        <v>10</v>
      </c>
      <c r="C301" t="str">
        <f>'Assessed Non-TIF_Combined'!C301</f>
        <v>6768</v>
      </c>
      <c r="D301" t="str">
        <f>'Assessed Non-TIF_Combined'!D301</f>
        <v/>
      </c>
      <c r="E301" t="str">
        <f>'Assessed Non-TIF_Combined'!E301</f>
        <v/>
      </c>
      <c r="F301" t="str">
        <f>'Assessed Non-TIF_Combined'!F301</f>
        <v>6768</v>
      </c>
      <c r="G301" t="str">
        <f>'Assessed Non-TIF_Combined'!G301</f>
        <v>Washington</v>
      </c>
      <c r="H301" s="8">
        <f>SUMPRODUCT(SUMIFS(TaxableValuation[Taxable Residential],TaxableValuation[Dist],$C301:$E301,TaxableValuation[Tif_NonTIF],$A$4))</f>
        <v>288600191</v>
      </c>
      <c r="I301" s="8">
        <f>SUMPRODUCT(SUMIFS(TaxableValuation[Taxable Ag Land],TaxableValuation[Dist],$C301:$E301,TaxableValuation[Tif_NonTIF],$A$4))</f>
        <v>121524847</v>
      </c>
      <c r="J301" s="8">
        <f>SUMPRODUCT(SUMIFS(TaxableValuation[Taxable Ag Building],TaxableValuation[Dist],$C301:$E301,TaxableValuation[Tif_NonTIF],$A$4))</f>
        <v>13497376</v>
      </c>
      <c r="K301" s="8">
        <f>SUMPRODUCT(SUMIFS(TaxableValuation[Taxable Commercial],TaxableValuation[Dist],$C301:$E301,TaxableValuation[Tif_NonTIF],$A$4))</f>
        <v>62372455</v>
      </c>
      <c r="L301" s="8">
        <f>SUMPRODUCT(SUMIFS(TaxableValuation[Taxable Industrial],TaxableValuation[Dist],$C301:$E301,TaxableValuation[Tif_NonTIF],$A$4))</f>
        <v>8308682</v>
      </c>
      <c r="M301" s="8">
        <f>SUMPRODUCT(SUMIFS(TaxableValuation[Taxable Reserved],TaxableValuation[Dist],$C301:$E301,TaxableValuation[Tif_NonTIF],$A$4))</f>
        <v>0</v>
      </c>
      <c r="N301" s="8">
        <f>SUMPRODUCT(SUMIFS(TaxableValuation[Taxable Reserved2],TaxableValuation[Dist],$C301:$E301,TaxableValuation[Tif_NonTIF],$A$4))</f>
        <v>0</v>
      </c>
      <c r="O301" s="8">
        <f>SUMPRODUCT(SUMIFS(TaxableValuation[Taxable Railroads],TaxableValuation[Dist],$C301:$E301,TaxableValuation[Tif_NonTIF],$A$4))</f>
        <v>4079052</v>
      </c>
      <c r="P301" s="8">
        <f>SUMPRODUCT(SUMIFS(TaxableValuation[Taxable Utilities],TaxableValuation[Dist],$C301:$E301,TaxableValuation[Tif_NonTIF],$A$4))</f>
        <v>10023143</v>
      </c>
      <c r="Q301" s="8">
        <f>SUMPRODUCT(SUMIFS(TaxableValuation[Taxable Other],TaxableValuation[Dist],$C301:$E301,TaxableValuation[Tif_NonTIF],$A$4))</f>
        <v>0</v>
      </c>
      <c r="R301" s="8">
        <f>SUMPRODUCT(SUMIFS(TaxableValuation[Taxable Gross],TaxableValuation[Dist],$C301:$E301,TaxableValuation[Tif_NonTIF],$A$4))</f>
        <v>508405746</v>
      </c>
      <c r="S301" s="8">
        <f>SUMPRODUCT(SUMIFS(TaxableValuation[Taxable Military Exempt],TaxableValuation[Dist],$C301:$E301,TaxableValuation[Tif_NonTIF],$A$4))</f>
        <v>751912</v>
      </c>
      <c r="T301" s="8">
        <f>SUMPRODUCT(SUMIFS(TaxableValuation[Taxable Net],TaxableValuation[Dist],$C301:$E301,TaxableValuation[Tif_NonTIF],$A$4))</f>
        <v>507653834</v>
      </c>
      <c r="U301" s="8">
        <f>SUMPRODUCT(SUMIFS(TaxableValuation[Taxable Gas &amp; Elec Utilities],TaxableValuation[Dist],$C301:$E301,TaxableValuation[Tif_NonTIF],$A$4))</f>
        <v>9013419</v>
      </c>
      <c r="V301" s="8">
        <f t="shared" si="4"/>
        <v>516667253</v>
      </c>
    </row>
    <row r="302" spans="1:22" x14ac:dyDescent="0.25">
      <c r="A302">
        <f>'Assessed Non-TIF_Combined'!A302</f>
        <v>2024</v>
      </c>
      <c r="B302" t="str">
        <f>'Assessed Non-TIF_Combined'!B302</f>
        <v>07</v>
      </c>
      <c r="C302" t="str">
        <f>'Assessed Non-TIF_Combined'!C302</f>
        <v>6795</v>
      </c>
      <c r="D302" t="str">
        <f>'Assessed Non-TIF_Combined'!D302</f>
        <v/>
      </c>
      <c r="E302" t="str">
        <f>'Assessed Non-TIF_Combined'!E302</f>
        <v/>
      </c>
      <c r="F302" t="str">
        <f>'Assessed Non-TIF_Combined'!F302</f>
        <v>6795</v>
      </c>
      <c r="G302" t="str">
        <f>'Assessed Non-TIF_Combined'!G302</f>
        <v>Waterloo</v>
      </c>
      <c r="H302" s="8">
        <f>SUMPRODUCT(SUMIFS(TaxableValuation[Taxable Residential],TaxableValuation[Dist],$C302:$E302,TaxableValuation[Tif_NonTIF],$A$4))</f>
        <v>1874875265</v>
      </c>
      <c r="I302" s="8">
        <f>SUMPRODUCT(SUMIFS(TaxableValuation[Taxable Ag Land],TaxableValuation[Dist],$C302:$E302,TaxableValuation[Tif_NonTIF],$A$4))</f>
        <v>66337303</v>
      </c>
      <c r="J302" s="8">
        <f>SUMPRODUCT(SUMIFS(TaxableValuation[Taxable Ag Building],TaxableValuation[Dist],$C302:$E302,TaxableValuation[Tif_NonTIF],$A$4))</f>
        <v>3898498</v>
      </c>
      <c r="K302" s="8">
        <f>SUMPRODUCT(SUMIFS(TaxableValuation[Taxable Commercial],TaxableValuation[Dist],$C302:$E302,TaxableValuation[Tif_NonTIF],$A$4))</f>
        <v>592428603</v>
      </c>
      <c r="L302" s="8">
        <f>SUMPRODUCT(SUMIFS(TaxableValuation[Taxable Industrial],TaxableValuation[Dist],$C302:$E302,TaxableValuation[Tif_NonTIF],$A$4))</f>
        <v>110948015</v>
      </c>
      <c r="M302" s="8">
        <f>SUMPRODUCT(SUMIFS(TaxableValuation[Taxable Reserved],TaxableValuation[Dist],$C302:$E302,TaxableValuation[Tif_NonTIF],$A$4))</f>
        <v>0</v>
      </c>
      <c r="N302" s="8">
        <f>SUMPRODUCT(SUMIFS(TaxableValuation[Taxable Reserved2],TaxableValuation[Dist],$C302:$E302,TaxableValuation[Tif_NonTIF],$A$4))</f>
        <v>0</v>
      </c>
      <c r="O302" s="8">
        <f>SUMPRODUCT(SUMIFS(TaxableValuation[Taxable Railroads],TaxableValuation[Dist],$C302:$E302,TaxableValuation[Tif_NonTIF],$A$4))</f>
        <v>5799928</v>
      </c>
      <c r="P302" s="8">
        <f>SUMPRODUCT(SUMIFS(TaxableValuation[Taxable Utilities],TaxableValuation[Dist],$C302:$E302,TaxableValuation[Tif_NonTIF],$A$4))</f>
        <v>26718608</v>
      </c>
      <c r="Q302" s="8">
        <f>SUMPRODUCT(SUMIFS(TaxableValuation[Taxable Other],TaxableValuation[Dist],$C302:$E302,TaxableValuation[Tif_NonTIF],$A$4))</f>
        <v>0</v>
      </c>
      <c r="R302" s="8">
        <f>SUMPRODUCT(SUMIFS(TaxableValuation[Taxable Gross],TaxableValuation[Dist],$C302:$E302,TaxableValuation[Tif_NonTIF],$A$4))</f>
        <v>2681006220</v>
      </c>
      <c r="S302" s="8">
        <f>SUMPRODUCT(SUMIFS(TaxableValuation[Taxable Military Exempt],TaxableValuation[Dist],$C302:$E302,TaxableValuation[Tif_NonTIF],$A$4))</f>
        <v>5297673</v>
      </c>
      <c r="T302" s="8">
        <f>SUMPRODUCT(SUMIFS(TaxableValuation[Taxable Net],TaxableValuation[Dist],$C302:$E302,TaxableValuation[Tif_NonTIF],$A$4))</f>
        <v>2675708547</v>
      </c>
      <c r="U302" s="8">
        <f>SUMPRODUCT(SUMIFS(TaxableValuation[Taxable Gas &amp; Elec Utilities],TaxableValuation[Dist],$C302:$E302,TaxableValuation[Tif_NonTIF],$A$4))</f>
        <v>89685373</v>
      </c>
      <c r="V302" s="8">
        <f t="shared" si="4"/>
        <v>2765393920</v>
      </c>
    </row>
    <row r="303" spans="1:22" x14ac:dyDescent="0.25">
      <c r="A303">
        <f>'Assessed Non-TIF_Combined'!A303</f>
        <v>2024</v>
      </c>
      <c r="B303" t="str">
        <f>'Assessed Non-TIF_Combined'!B303</f>
        <v>11</v>
      </c>
      <c r="C303" t="str">
        <f>'Assessed Non-TIF_Combined'!C303</f>
        <v>6822</v>
      </c>
      <c r="D303" t="str">
        <f>'Assessed Non-TIF_Combined'!D303</f>
        <v/>
      </c>
      <c r="E303" t="str">
        <f>'Assessed Non-TIF_Combined'!E303</f>
        <v/>
      </c>
      <c r="F303" t="str">
        <f>'Assessed Non-TIF_Combined'!F303</f>
        <v>6822</v>
      </c>
      <c r="G303" t="str">
        <f>'Assessed Non-TIF_Combined'!G303</f>
        <v>Waukee</v>
      </c>
      <c r="H303" s="8">
        <f>SUMPRODUCT(SUMIFS(TaxableValuation[Taxable Residential],TaxableValuation[Dist],$C303:$E303,TaxableValuation[Tif_NonTIF],$A$4))</f>
        <v>4434586451</v>
      </c>
      <c r="I303" s="8">
        <f>SUMPRODUCT(SUMIFS(TaxableValuation[Taxable Ag Land],TaxableValuation[Dist],$C303:$E303,TaxableValuation[Tif_NonTIF],$A$4))</f>
        <v>18233948</v>
      </c>
      <c r="J303" s="8">
        <f>SUMPRODUCT(SUMIFS(TaxableValuation[Taxable Ag Building],TaxableValuation[Dist],$C303:$E303,TaxableValuation[Tif_NonTIF],$A$4))</f>
        <v>812490</v>
      </c>
      <c r="K303" s="8">
        <f>SUMPRODUCT(SUMIFS(TaxableValuation[Taxable Commercial],TaxableValuation[Dist],$C303:$E303,TaxableValuation[Tif_NonTIF],$A$4))</f>
        <v>1481748394</v>
      </c>
      <c r="L303" s="8">
        <f>SUMPRODUCT(SUMIFS(TaxableValuation[Taxable Industrial],TaxableValuation[Dist],$C303:$E303,TaxableValuation[Tif_NonTIF],$A$4))</f>
        <v>2194554</v>
      </c>
      <c r="M303" s="8">
        <f>SUMPRODUCT(SUMIFS(TaxableValuation[Taxable Reserved],TaxableValuation[Dist],$C303:$E303,TaxableValuation[Tif_NonTIF],$A$4))</f>
        <v>0</v>
      </c>
      <c r="N303" s="8">
        <f>SUMPRODUCT(SUMIFS(TaxableValuation[Taxable Reserved2],TaxableValuation[Dist],$C303:$E303,TaxableValuation[Tif_NonTIF],$A$4))</f>
        <v>0</v>
      </c>
      <c r="O303" s="8">
        <f>SUMPRODUCT(SUMIFS(TaxableValuation[Taxable Railroads],TaxableValuation[Dist],$C303:$E303,TaxableValuation[Tif_NonTIF],$A$4))</f>
        <v>5635320</v>
      </c>
      <c r="P303" s="8">
        <f>SUMPRODUCT(SUMIFS(TaxableValuation[Taxable Utilities],TaxableValuation[Dist],$C303:$E303,TaxableValuation[Tif_NonTIF],$A$4))</f>
        <v>153727</v>
      </c>
      <c r="Q303" s="8">
        <f>SUMPRODUCT(SUMIFS(TaxableValuation[Taxable Other],TaxableValuation[Dist],$C303:$E303,TaxableValuation[Tif_NonTIF],$A$4))</f>
        <v>0</v>
      </c>
      <c r="R303" s="8">
        <f>SUMPRODUCT(SUMIFS(TaxableValuation[Taxable Gross],TaxableValuation[Dist],$C303:$E303,TaxableValuation[Tif_NonTIF],$A$4))</f>
        <v>5943364884</v>
      </c>
      <c r="S303" s="8">
        <f>SUMPRODUCT(SUMIFS(TaxableValuation[Taxable Military Exempt],TaxableValuation[Dist],$C303:$E303,TaxableValuation[Tif_NonTIF],$A$4))</f>
        <v>2329816</v>
      </c>
      <c r="T303" s="8">
        <f>SUMPRODUCT(SUMIFS(TaxableValuation[Taxable Net],TaxableValuation[Dist],$C303:$E303,TaxableValuation[Tif_NonTIF],$A$4))</f>
        <v>5941035068</v>
      </c>
      <c r="U303" s="8">
        <f>SUMPRODUCT(SUMIFS(TaxableValuation[Taxable Gas &amp; Elec Utilities],TaxableValuation[Dist],$C303:$E303,TaxableValuation[Tif_NonTIF],$A$4))</f>
        <v>48742622</v>
      </c>
      <c r="V303" s="8">
        <f t="shared" si="4"/>
        <v>5989777690</v>
      </c>
    </row>
    <row r="304" spans="1:22" x14ac:dyDescent="0.25">
      <c r="A304">
        <f>'Assessed Non-TIF_Combined'!A304</f>
        <v>2024</v>
      </c>
      <c r="B304" t="str">
        <f>'Assessed Non-TIF_Combined'!B304</f>
        <v>07</v>
      </c>
      <c r="C304" t="str">
        <f>'Assessed Non-TIF_Combined'!C304</f>
        <v>6840</v>
      </c>
      <c r="D304" t="str">
        <f>'Assessed Non-TIF_Combined'!D304</f>
        <v/>
      </c>
      <c r="E304" t="str">
        <f>'Assessed Non-TIF_Combined'!E304</f>
        <v/>
      </c>
      <c r="F304" t="str">
        <f>'Assessed Non-TIF_Combined'!F304</f>
        <v>6840</v>
      </c>
      <c r="G304" t="str">
        <f>'Assessed Non-TIF_Combined'!G304</f>
        <v>Waverly-Shell Rock</v>
      </c>
      <c r="H304" s="8">
        <f>SUMPRODUCT(SUMIFS(TaxableValuation[Taxable Residential],TaxableValuation[Dist],$C304:$E304,TaxableValuation[Tif_NonTIF],$A$4))</f>
        <v>548387429</v>
      </c>
      <c r="I304" s="8">
        <f>SUMPRODUCT(SUMIFS(TaxableValuation[Taxable Ag Land],TaxableValuation[Dist],$C304:$E304,TaxableValuation[Tif_NonTIF],$A$4))</f>
        <v>111988050</v>
      </c>
      <c r="J304" s="8">
        <f>SUMPRODUCT(SUMIFS(TaxableValuation[Taxable Ag Building],TaxableValuation[Dist],$C304:$E304,TaxableValuation[Tif_NonTIF],$A$4))</f>
        <v>7613109</v>
      </c>
      <c r="K304" s="8">
        <f>SUMPRODUCT(SUMIFS(TaxableValuation[Taxable Commercial],TaxableValuation[Dist],$C304:$E304,TaxableValuation[Tif_NonTIF],$A$4))</f>
        <v>91907040</v>
      </c>
      <c r="L304" s="8">
        <f>SUMPRODUCT(SUMIFS(TaxableValuation[Taxable Industrial],TaxableValuation[Dist],$C304:$E304,TaxableValuation[Tif_NonTIF],$A$4))</f>
        <v>17386502</v>
      </c>
      <c r="M304" s="8">
        <f>SUMPRODUCT(SUMIFS(TaxableValuation[Taxable Reserved],TaxableValuation[Dist],$C304:$E304,TaxableValuation[Tif_NonTIF],$A$4))</f>
        <v>0</v>
      </c>
      <c r="N304" s="8">
        <f>SUMPRODUCT(SUMIFS(TaxableValuation[Taxable Reserved2],TaxableValuation[Dist],$C304:$E304,TaxableValuation[Tif_NonTIF],$A$4))</f>
        <v>0</v>
      </c>
      <c r="O304" s="8">
        <f>SUMPRODUCT(SUMIFS(TaxableValuation[Taxable Railroads],TaxableValuation[Dist],$C304:$E304,TaxableValuation[Tif_NonTIF],$A$4))</f>
        <v>5252687</v>
      </c>
      <c r="P304" s="8">
        <f>SUMPRODUCT(SUMIFS(TaxableValuation[Taxable Utilities],TaxableValuation[Dist],$C304:$E304,TaxableValuation[Tif_NonTIF],$A$4))</f>
        <v>1340110</v>
      </c>
      <c r="Q304" s="8">
        <f>SUMPRODUCT(SUMIFS(TaxableValuation[Taxable Other],TaxableValuation[Dist],$C304:$E304,TaxableValuation[Tif_NonTIF],$A$4))</f>
        <v>0</v>
      </c>
      <c r="R304" s="8">
        <f>SUMPRODUCT(SUMIFS(TaxableValuation[Taxable Gross],TaxableValuation[Dist],$C304:$E304,TaxableValuation[Tif_NonTIF],$A$4))</f>
        <v>783874927</v>
      </c>
      <c r="S304" s="8">
        <f>SUMPRODUCT(SUMIFS(TaxableValuation[Taxable Military Exempt],TaxableValuation[Dist],$C304:$E304,TaxableValuation[Tif_NonTIF],$A$4))</f>
        <v>1148240</v>
      </c>
      <c r="T304" s="8">
        <f>SUMPRODUCT(SUMIFS(TaxableValuation[Taxable Net],TaxableValuation[Dist],$C304:$E304,TaxableValuation[Tif_NonTIF],$A$4))</f>
        <v>782726687</v>
      </c>
      <c r="U304" s="8">
        <f>SUMPRODUCT(SUMIFS(TaxableValuation[Taxable Gas &amp; Elec Utilities],TaxableValuation[Dist],$C304:$E304,TaxableValuation[Tif_NonTIF],$A$4))</f>
        <v>21234355</v>
      </c>
      <c r="V304" s="8">
        <f t="shared" si="4"/>
        <v>803961042</v>
      </c>
    </row>
    <row r="305" spans="1:22" x14ac:dyDescent="0.25">
      <c r="A305">
        <f>'Assessed Non-TIF_Combined'!A305</f>
        <v>2024</v>
      </c>
      <c r="B305" t="str">
        <f>'Assessed Non-TIF_Combined'!B305</f>
        <v>15</v>
      </c>
      <c r="C305" t="str">
        <f>'Assessed Non-TIF_Combined'!C305</f>
        <v>6854</v>
      </c>
      <c r="D305" t="str">
        <f>'Assessed Non-TIF_Combined'!D305</f>
        <v/>
      </c>
      <c r="E305" t="str">
        <f>'Assessed Non-TIF_Combined'!E305</f>
        <v/>
      </c>
      <c r="F305" t="str">
        <f>'Assessed Non-TIF_Combined'!F305</f>
        <v>6854</v>
      </c>
      <c r="G305" t="str">
        <f>'Assessed Non-TIF_Combined'!G305</f>
        <v>Wayne</v>
      </c>
      <c r="H305" s="8">
        <f>SUMPRODUCT(SUMIFS(TaxableValuation[Taxable Residential],TaxableValuation[Dist],$C305:$E305,TaxableValuation[Tif_NonTIF],$A$4))</f>
        <v>100340457</v>
      </c>
      <c r="I305" s="8">
        <f>SUMPRODUCT(SUMIFS(TaxableValuation[Taxable Ag Land],TaxableValuation[Dist],$C305:$E305,TaxableValuation[Tif_NonTIF],$A$4))</f>
        <v>115848666</v>
      </c>
      <c r="J305" s="8">
        <f>SUMPRODUCT(SUMIFS(TaxableValuation[Taxable Ag Building],TaxableValuation[Dist],$C305:$E305,TaxableValuation[Tif_NonTIF],$A$4))</f>
        <v>5224282</v>
      </c>
      <c r="K305" s="8">
        <f>SUMPRODUCT(SUMIFS(TaxableValuation[Taxable Commercial],TaxableValuation[Dist],$C305:$E305,TaxableValuation[Tif_NonTIF],$A$4))</f>
        <v>10270128</v>
      </c>
      <c r="L305" s="8">
        <f>SUMPRODUCT(SUMIFS(TaxableValuation[Taxable Industrial],TaxableValuation[Dist],$C305:$E305,TaxableValuation[Tif_NonTIF],$A$4))</f>
        <v>7432653</v>
      </c>
      <c r="M305" s="8">
        <f>SUMPRODUCT(SUMIFS(TaxableValuation[Taxable Reserved],TaxableValuation[Dist],$C305:$E305,TaxableValuation[Tif_NonTIF],$A$4))</f>
        <v>0</v>
      </c>
      <c r="N305" s="8">
        <f>SUMPRODUCT(SUMIFS(TaxableValuation[Taxable Reserved2],TaxableValuation[Dist],$C305:$E305,TaxableValuation[Tif_NonTIF],$A$4))</f>
        <v>0</v>
      </c>
      <c r="O305" s="8">
        <f>SUMPRODUCT(SUMIFS(TaxableValuation[Taxable Railroads],TaxableValuation[Dist],$C305:$E305,TaxableValuation[Tif_NonTIF],$A$4))</f>
        <v>35380570</v>
      </c>
      <c r="P305" s="8">
        <f>SUMPRODUCT(SUMIFS(TaxableValuation[Taxable Utilities],TaxableValuation[Dist],$C305:$E305,TaxableValuation[Tif_NonTIF],$A$4))</f>
        <v>30589383</v>
      </c>
      <c r="Q305" s="8">
        <f>SUMPRODUCT(SUMIFS(TaxableValuation[Taxable Other],TaxableValuation[Dist],$C305:$E305,TaxableValuation[Tif_NonTIF],$A$4))</f>
        <v>0</v>
      </c>
      <c r="R305" s="8">
        <f>SUMPRODUCT(SUMIFS(TaxableValuation[Taxable Gross],TaxableValuation[Dist],$C305:$E305,TaxableValuation[Tif_NonTIF],$A$4))</f>
        <v>305086139</v>
      </c>
      <c r="S305" s="8">
        <f>SUMPRODUCT(SUMIFS(TaxableValuation[Taxable Military Exempt],TaxableValuation[Dist],$C305:$E305,TaxableValuation[Tif_NonTIF],$A$4))</f>
        <v>287060</v>
      </c>
      <c r="T305" s="8">
        <f>SUMPRODUCT(SUMIFS(TaxableValuation[Taxable Net],TaxableValuation[Dist],$C305:$E305,TaxableValuation[Tif_NonTIF],$A$4))</f>
        <v>304799079</v>
      </c>
      <c r="U305" s="8">
        <f>SUMPRODUCT(SUMIFS(TaxableValuation[Taxable Gas &amp; Elec Utilities],TaxableValuation[Dist],$C305:$E305,TaxableValuation[Tif_NonTIF],$A$4))</f>
        <v>5352321</v>
      </c>
      <c r="V305" s="8">
        <f t="shared" si="4"/>
        <v>310151400</v>
      </c>
    </row>
    <row r="306" spans="1:22" x14ac:dyDescent="0.25">
      <c r="A306">
        <f>'Assessed Non-TIF_Combined'!A306</f>
        <v>2024</v>
      </c>
      <c r="B306" t="str">
        <f>'Assessed Non-TIF_Combined'!B306</f>
        <v>05</v>
      </c>
      <c r="C306" t="str">
        <f>'Assessed Non-TIF_Combined'!C306</f>
        <v>6867</v>
      </c>
      <c r="D306" t="str">
        <f>'Assessed Non-TIF_Combined'!D306</f>
        <v>4775</v>
      </c>
      <c r="E306" t="str">
        <f>'Assessed Non-TIF_Combined'!E306</f>
        <v/>
      </c>
      <c r="F306" t="str">
        <f>'Assessed Non-TIF_Combined'!F306</f>
        <v>6867</v>
      </c>
      <c r="G306" t="str">
        <f>'Assessed Non-TIF_Combined'!G306</f>
        <v>Webster City</v>
      </c>
      <c r="H306" s="8">
        <f>SUMPRODUCT(SUMIFS(TaxableValuation[Taxable Residential],TaxableValuation[Dist],$C306:$E306,TaxableValuation[Tif_NonTIF],$A$4))</f>
        <v>278667743</v>
      </c>
      <c r="I306" s="8">
        <f>SUMPRODUCT(SUMIFS(TaxableValuation[Taxable Ag Land],TaxableValuation[Dist],$C306:$E306,TaxableValuation[Tif_NonTIF],$A$4))</f>
        <v>277925362</v>
      </c>
      <c r="J306" s="8">
        <f>SUMPRODUCT(SUMIFS(TaxableValuation[Taxable Ag Building],TaxableValuation[Dist],$C306:$E306,TaxableValuation[Tif_NonTIF],$A$4))</f>
        <v>6254525</v>
      </c>
      <c r="K306" s="8">
        <f>SUMPRODUCT(SUMIFS(TaxableValuation[Taxable Commercial],TaxableValuation[Dist],$C306:$E306,TaxableValuation[Tif_NonTIF],$A$4))</f>
        <v>83438951</v>
      </c>
      <c r="L306" s="8">
        <f>SUMPRODUCT(SUMIFS(TaxableValuation[Taxable Industrial],TaxableValuation[Dist],$C306:$E306,TaxableValuation[Tif_NonTIF],$A$4))</f>
        <v>83699788</v>
      </c>
      <c r="M306" s="8">
        <f>SUMPRODUCT(SUMIFS(TaxableValuation[Taxable Reserved],TaxableValuation[Dist],$C306:$E306,TaxableValuation[Tif_NonTIF],$A$4))</f>
        <v>0</v>
      </c>
      <c r="N306" s="8">
        <f>SUMPRODUCT(SUMIFS(TaxableValuation[Taxable Reserved2],TaxableValuation[Dist],$C306:$E306,TaxableValuation[Tif_NonTIF],$A$4))</f>
        <v>0</v>
      </c>
      <c r="O306" s="8">
        <f>SUMPRODUCT(SUMIFS(TaxableValuation[Taxable Railroads],TaxableValuation[Dist],$C306:$E306,TaxableValuation[Tif_NonTIF],$A$4))</f>
        <v>27256430</v>
      </c>
      <c r="P306" s="8">
        <f>SUMPRODUCT(SUMIFS(TaxableValuation[Taxable Utilities],TaxableValuation[Dist],$C306:$E306,TaxableValuation[Tif_NonTIF],$A$4))</f>
        <v>2532009</v>
      </c>
      <c r="Q306" s="8">
        <f>SUMPRODUCT(SUMIFS(TaxableValuation[Taxable Other],TaxableValuation[Dist],$C306:$E306,TaxableValuation[Tif_NonTIF],$A$4))</f>
        <v>12500</v>
      </c>
      <c r="R306" s="8">
        <f>SUMPRODUCT(SUMIFS(TaxableValuation[Taxable Gross],TaxableValuation[Dist],$C306:$E306,TaxableValuation[Tif_NonTIF],$A$4))</f>
        <v>759787308</v>
      </c>
      <c r="S306" s="8">
        <f>SUMPRODUCT(SUMIFS(TaxableValuation[Taxable Military Exempt],TaxableValuation[Dist],$C306:$E306,TaxableValuation[Tif_NonTIF],$A$4))</f>
        <v>790804</v>
      </c>
      <c r="T306" s="8">
        <f>SUMPRODUCT(SUMIFS(TaxableValuation[Taxable Net],TaxableValuation[Dist],$C306:$E306,TaxableValuation[Tif_NonTIF],$A$4))</f>
        <v>758996504</v>
      </c>
      <c r="U306" s="8">
        <f>SUMPRODUCT(SUMIFS(TaxableValuation[Taxable Gas &amp; Elec Utilities],TaxableValuation[Dist],$C306:$E306,TaxableValuation[Tif_NonTIF],$A$4))</f>
        <v>6612319</v>
      </c>
      <c r="V306" s="8">
        <f t="shared" si="4"/>
        <v>765608823</v>
      </c>
    </row>
    <row r="307" spans="1:22" x14ac:dyDescent="0.25">
      <c r="A307">
        <f>'Assessed Non-TIF_Combined'!A307</f>
        <v>2024</v>
      </c>
      <c r="B307" t="str">
        <f>'Assessed Non-TIF_Combined'!B307</f>
        <v>05</v>
      </c>
      <c r="C307" t="str">
        <f>'Assessed Non-TIF_Combined'!C307</f>
        <v>6921</v>
      </c>
      <c r="D307" t="str">
        <f>'Assessed Non-TIF_Combined'!D307</f>
        <v/>
      </c>
      <c r="E307" t="str">
        <f>'Assessed Non-TIF_Combined'!E307</f>
        <v/>
      </c>
      <c r="F307" t="str">
        <f>'Assessed Non-TIF_Combined'!F307</f>
        <v>6921</v>
      </c>
      <c r="G307" t="str">
        <f>'Assessed Non-TIF_Combined'!G307</f>
        <v>West Bend-Mallard</v>
      </c>
      <c r="H307" s="8">
        <f>SUMPRODUCT(SUMIFS(TaxableValuation[Taxable Residential],TaxableValuation[Dist],$C307:$E307,TaxableValuation[Tif_NonTIF],$A$4))</f>
        <v>50196666</v>
      </c>
      <c r="I307" s="8">
        <f>SUMPRODUCT(SUMIFS(TaxableValuation[Taxable Ag Land],TaxableValuation[Dist],$C307:$E307,TaxableValuation[Tif_NonTIF],$A$4))</f>
        <v>136620837</v>
      </c>
      <c r="J307" s="8">
        <f>SUMPRODUCT(SUMIFS(TaxableValuation[Taxable Ag Building],TaxableValuation[Dist],$C307:$E307,TaxableValuation[Tif_NonTIF],$A$4))</f>
        <v>12163833</v>
      </c>
      <c r="K307" s="8">
        <f>SUMPRODUCT(SUMIFS(TaxableValuation[Taxable Commercial],TaxableValuation[Dist],$C307:$E307,TaxableValuation[Tif_NonTIF],$A$4))</f>
        <v>16976720</v>
      </c>
      <c r="L307" s="8">
        <f>SUMPRODUCT(SUMIFS(TaxableValuation[Taxable Industrial],TaxableValuation[Dist],$C307:$E307,TaxableValuation[Tif_NonTIF],$A$4))</f>
        <v>4667248</v>
      </c>
      <c r="M307" s="8">
        <f>SUMPRODUCT(SUMIFS(TaxableValuation[Taxable Reserved],TaxableValuation[Dist],$C307:$E307,TaxableValuation[Tif_NonTIF],$A$4))</f>
        <v>0</v>
      </c>
      <c r="N307" s="8">
        <f>SUMPRODUCT(SUMIFS(TaxableValuation[Taxable Reserved2],TaxableValuation[Dist],$C307:$E307,TaxableValuation[Tif_NonTIF],$A$4))</f>
        <v>0</v>
      </c>
      <c r="O307" s="8">
        <f>SUMPRODUCT(SUMIFS(TaxableValuation[Taxable Railroads],TaxableValuation[Dist],$C307:$E307,TaxableValuation[Tif_NonTIF],$A$4))</f>
        <v>16461093</v>
      </c>
      <c r="P307" s="8">
        <f>SUMPRODUCT(SUMIFS(TaxableValuation[Taxable Utilities],TaxableValuation[Dist],$C307:$E307,TaxableValuation[Tif_NonTIF],$A$4))</f>
        <v>641746</v>
      </c>
      <c r="Q307" s="8">
        <f>SUMPRODUCT(SUMIFS(TaxableValuation[Taxable Other],TaxableValuation[Dist],$C307:$E307,TaxableValuation[Tif_NonTIF],$A$4))</f>
        <v>0</v>
      </c>
      <c r="R307" s="8">
        <f>SUMPRODUCT(SUMIFS(TaxableValuation[Taxable Gross],TaxableValuation[Dist],$C307:$E307,TaxableValuation[Tif_NonTIF],$A$4))</f>
        <v>237728143</v>
      </c>
      <c r="S307" s="8">
        <f>SUMPRODUCT(SUMIFS(TaxableValuation[Taxable Military Exempt],TaxableValuation[Dist],$C307:$E307,TaxableValuation[Tif_NonTIF],$A$4))</f>
        <v>177792</v>
      </c>
      <c r="T307" s="8">
        <f>SUMPRODUCT(SUMIFS(TaxableValuation[Taxable Net],TaxableValuation[Dist],$C307:$E307,TaxableValuation[Tif_NonTIF],$A$4))</f>
        <v>237550351</v>
      </c>
      <c r="U307" s="8">
        <f>SUMPRODUCT(SUMIFS(TaxableValuation[Taxable Gas &amp; Elec Utilities],TaxableValuation[Dist],$C307:$E307,TaxableValuation[Tif_NonTIF],$A$4))</f>
        <v>2238822</v>
      </c>
      <c r="V307" s="8">
        <f t="shared" si="4"/>
        <v>239789173</v>
      </c>
    </row>
    <row r="308" spans="1:22" x14ac:dyDescent="0.25">
      <c r="A308">
        <f>'Assessed Non-TIF_Combined'!A308</f>
        <v>2024</v>
      </c>
      <c r="B308" t="str">
        <f>'Assessed Non-TIF_Combined'!B308</f>
        <v>10</v>
      </c>
      <c r="C308" t="str">
        <f>'Assessed Non-TIF_Combined'!C308</f>
        <v>6930</v>
      </c>
      <c r="D308" t="str">
        <f>'Assessed Non-TIF_Combined'!D308</f>
        <v/>
      </c>
      <c r="E308" t="str">
        <f>'Assessed Non-TIF_Combined'!E308</f>
        <v/>
      </c>
      <c r="F308" t="str">
        <f>'Assessed Non-TIF_Combined'!F308</f>
        <v>6930</v>
      </c>
      <c r="G308" t="str">
        <f>'Assessed Non-TIF_Combined'!G308</f>
        <v>West Branch</v>
      </c>
      <c r="H308" s="8">
        <f>SUMPRODUCT(SUMIFS(TaxableValuation[Taxable Residential],TaxableValuation[Dist],$C308:$E308,TaxableValuation[Tif_NonTIF],$A$4))</f>
        <v>204411805</v>
      </c>
      <c r="I308" s="8">
        <f>SUMPRODUCT(SUMIFS(TaxableValuation[Taxable Ag Land],TaxableValuation[Dist],$C308:$E308,TaxableValuation[Tif_NonTIF],$A$4))</f>
        <v>86200632</v>
      </c>
      <c r="J308" s="8">
        <f>SUMPRODUCT(SUMIFS(TaxableValuation[Taxable Ag Building],TaxableValuation[Dist],$C308:$E308,TaxableValuation[Tif_NonTIF],$A$4))</f>
        <v>4051359</v>
      </c>
      <c r="K308" s="8">
        <f>SUMPRODUCT(SUMIFS(TaxableValuation[Taxable Commercial],TaxableValuation[Dist],$C308:$E308,TaxableValuation[Tif_NonTIF],$A$4))</f>
        <v>89765936</v>
      </c>
      <c r="L308" s="8">
        <f>SUMPRODUCT(SUMIFS(TaxableValuation[Taxable Industrial],TaxableValuation[Dist],$C308:$E308,TaxableValuation[Tif_NonTIF],$A$4))</f>
        <v>11339002</v>
      </c>
      <c r="M308" s="8">
        <f>SUMPRODUCT(SUMIFS(TaxableValuation[Taxable Reserved],TaxableValuation[Dist],$C308:$E308,TaxableValuation[Tif_NonTIF],$A$4))</f>
        <v>0</v>
      </c>
      <c r="N308" s="8">
        <f>SUMPRODUCT(SUMIFS(TaxableValuation[Taxable Reserved2],TaxableValuation[Dist],$C308:$E308,TaxableValuation[Tif_NonTIF],$A$4))</f>
        <v>0</v>
      </c>
      <c r="O308" s="8">
        <f>SUMPRODUCT(SUMIFS(TaxableValuation[Taxable Railroads],TaxableValuation[Dist],$C308:$E308,TaxableValuation[Tif_NonTIF],$A$4))</f>
        <v>1381642</v>
      </c>
      <c r="P308" s="8">
        <f>SUMPRODUCT(SUMIFS(TaxableValuation[Taxable Utilities],TaxableValuation[Dist],$C308:$E308,TaxableValuation[Tif_NonTIF],$A$4))</f>
        <v>13394118</v>
      </c>
      <c r="Q308" s="8">
        <f>SUMPRODUCT(SUMIFS(TaxableValuation[Taxable Other],TaxableValuation[Dist],$C308:$E308,TaxableValuation[Tif_NonTIF],$A$4))</f>
        <v>0</v>
      </c>
      <c r="R308" s="8">
        <f>SUMPRODUCT(SUMIFS(TaxableValuation[Taxable Gross],TaxableValuation[Dist],$C308:$E308,TaxableValuation[Tif_NonTIF],$A$4))</f>
        <v>410544494</v>
      </c>
      <c r="S308" s="8">
        <f>SUMPRODUCT(SUMIFS(TaxableValuation[Taxable Military Exempt],TaxableValuation[Dist],$C308:$E308,TaxableValuation[Tif_NonTIF],$A$4))</f>
        <v>308165</v>
      </c>
      <c r="T308" s="8">
        <f>SUMPRODUCT(SUMIFS(TaxableValuation[Taxable Net],TaxableValuation[Dist],$C308:$E308,TaxableValuation[Tif_NonTIF],$A$4))</f>
        <v>410236329</v>
      </c>
      <c r="U308" s="8">
        <f>SUMPRODUCT(SUMIFS(TaxableValuation[Taxable Gas &amp; Elec Utilities],TaxableValuation[Dist],$C308:$E308,TaxableValuation[Tif_NonTIF],$A$4))</f>
        <v>5532787</v>
      </c>
      <c r="V308" s="8">
        <f t="shared" si="4"/>
        <v>415769116</v>
      </c>
    </row>
    <row r="309" spans="1:22" x14ac:dyDescent="0.25">
      <c r="A309">
        <f>'Assessed Non-TIF_Combined'!A309</f>
        <v>2024</v>
      </c>
      <c r="B309" t="str">
        <f>'Assessed Non-TIF_Combined'!B309</f>
        <v>15</v>
      </c>
      <c r="C309" t="str">
        <f>'Assessed Non-TIF_Combined'!C309</f>
        <v>6937</v>
      </c>
      <c r="D309" t="str">
        <f>'Assessed Non-TIF_Combined'!D309</f>
        <v/>
      </c>
      <c r="E309" t="str">
        <f>'Assessed Non-TIF_Combined'!E309</f>
        <v/>
      </c>
      <c r="F309" t="str">
        <f>'Assessed Non-TIF_Combined'!F309</f>
        <v>6937</v>
      </c>
      <c r="G309" t="str">
        <f>'Assessed Non-TIF_Combined'!G309</f>
        <v>West Burlington</v>
      </c>
      <c r="H309" s="8">
        <f>SUMPRODUCT(SUMIFS(TaxableValuation[Taxable Residential],TaxableValuation[Dist],$C309:$E309,TaxableValuation[Tif_NonTIF],$A$4))</f>
        <v>67467153</v>
      </c>
      <c r="I309" s="8">
        <f>SUMPRODUCT(SUMIFS(TaxableValuation[Taxable Ag Land],TaxableValuation[Dist],$C309:$E309,TaxableValuation[Tif_NonTIF],$A$4))</f>
        <v>326328</v>
      </c>
      <c r="J309" s="8">
        <f>SUMPRODUCT(SUMIFS(TaxableValuation[Taxable Ag Building],TaxableValuation[Dist],$C309:$E309,TaxableValuation[Tif_NonTIF],$A$4))</f>
        <v>17483</v>
      </c>
      <c r="K309" s="8">
        <f>SUMPRODUCT(SUMIFS(TaxableValuation[Taxable Commercial],TaxableValuation[Dist],$C309:$E309,TaxableValuation[Tif_NonTIF],$A$4))</f>
        <v>87533022</v>
      </c>
      <c r="L309" s="8">
        <f>SUMPRODUCT(SUMIFS(TaxableValuation[Taxable Industrial],TaxableValuation[Dist],$C309:$E309,TaxableValuation[Tif_NonTIF],$A$4))</f>
        <v>10144101</v>
      </c>
      <c r="M309" s="8">
        <f>SUMPRODUCT(SUMIFS(TaxableValuation[Taxable Reserved],TaxableValuation[Dist],$C309:$E309,TaxableValuation[Tif_NonTIF],$A$4))</f>
        <v>0</v>
      </c>
      <c r="N309" s="8">
        <f>SUMPRODUCT(SUMIFS(TaxableValuation[Taxable Reserved2],TaxableValuation[Dist],$C309:$E309,TaxableValuation[Tif_NonTIF],$A$4))</f>
        <v>0</v>
      </c>
      <c r="O309" s="8">
        <f>SUMPRODUCT(SUMIFS(TaxableValuation[Taxable Railroads],TaxableValuation[Dist],$C309:$E309,TaxableValuation[Tif_NonTIF],$A$4))</f>
        <v>970446</v>
      </c>
      <c r="P309" s="8">
        <f>SUMPRODUCT(SUMIFS(TaxableValuation[Taxable Utilities],TaxableValuation[Dist],$C309:$E309,TaxableValuation[Tif_NonTIF],$A$4))</f>
        <v>116130</v>
      </c>
      <c r="Q309" s="8">
        <f>SUMPRODUCT(SUMIFS(TaxableValuation[Taxable Other],TaxableValuation[Dist],$C309:$E309,TaxableValuation[Tif_NonTIF],$A$4))</f>
        <v>0</v>
      </c>
      <c r="R309" s="8">
        <f>SUMPRODUCT(SUMIFS(TaxableValuation[Taxable Gross],TaxableValuation[Dist],$C309:$E309,TaxableValuation[Tif_NonTIF],$A$4))</f>
        <v>166574663</v>
      </c>
      <c r="S309" s="8">
        <f>SUMPRODUCT(SUMIFS(TaxableValuation[Taxable Military Exempt],TaxableValuation[Dist],$C309:$E309,TaxableValuation[Tif_NonTIF],$A$4))</f>
        <v>218536</v>
      </c>
      <c r="T309" s="8">
        <f>SUMPRODUCT(SUMIFS(TaxableValuation[Taxable Net],TaxableValuation[Dist],$C309:$E309,TaxableValuation[Tif_NonTIF],$A$4))</f>
        <v>166356127</v>
      </c>
      <c r="U309" s="8">
        <f>SUMPRODUCT(SUMIFS(TaxableValuation[Taxable Gas &amp; Elec Utilities],TaxableValuation[Dist],$C309:$E309,TaxableValuation[Tif_NonTIF],$A$4))</f>
        <v>4688680</v>
      </c>
      <c r="V309" s="8">
        <f t="shared" si="4"/>
        <v>171044807</v>
      </c>
    </row>
    <row r="310" spans="1:22" x14ac:dyDescent="0.25">
      <c r="A310">
        <f>'Assessed Non-TIF_Combined'!A310</f>
        <v>2024</v>
      </c>
      <c r="B310" t="str">
        <f>'Assessed Non-TIF_Combined'!B310</f>
        <v>01</v>
      </c>
      <c r="C310" t="str">
        <f>'Assessed Non-TIF_Combined'!C310</f>
        <v>6943</v>
      </c>
      <c r="D310" t="str">
        <f>'Assessed Non-TIF_Combined'!D310</f>
        <v/>
      </c>
      <c r="E310" t="str">
        <f>'Assessed Non-TIF_Combined'!E310</f>
        <v/>
      </c>
      <c r="F310" t="str">
        <f>'Assessed Non-TIF_Combined'!F310</f>
        <v>6943</v>
      </c>
      <c r="G310" t="str">
        <f>'Assessed Non-TIF_Combined'!G310</f>
        <v>West Central</v>
      </c>
      <c r="H310" s="8">
        <f>SUMPRODUCT(SUMIFS(TaxableValuation[Taxable Residential],TaxableValuation[Dist],$C310:$E310,TaxableValuation[Tif_NonTIF],$A$4))</f>
        <v>47692515</v>
      </c>
      <c r="I310" s="8">
        <f>SUMPRODUCT(SUMIFS(TaxableValuation[Taxable Ag Land],TaxableValuation[Dist],$C310:$E310,TaxableValuation[Tif_NonTIF],$A$4))</f>
        <v>114243245</v>
      </c>
      <c r="J310" s="8">
        <f>SUMPRODUCT(SUMIFS(TaxableValuation[Taxable Ag Building],TaxableValuation[Dist],$C310:$E310,TaxableValuation[Tif_NonTIF],$A$4))</f>
        <v>9719584</v>
      </c>
      <c r="K310" s="8">
        <f>SUMPRODUCT(SUMIFS(TaxableValuation[Taxable Commercial],TaxableValuation[Dist],$C310:$E310,TaxableValuation[Tif_NonTIF],$A$4))</f>
        <v>2887064</v>
      </c>
      <c r="L310" s="8">
        <f>SUMPRODUCT(SUMIFS(TaxableValuation[Taxable Industrial],TaxableValuation[Dist],$C310:$E310,TaxableValuation[Tif_NonTIF],$A$4))</f>
        <v>77238</v>
      </c>
      <c r="M310" s="8">
        <f>SUMPRODUCT(SUMIFS(TaxableValuation[Taxable Reserved],TaxableValuation[Dist],$C310:$E310,TaxableValuation[Tif_NonTIF],$A$4))</f>
        <v>0</v>
      </c>
      <c r="N310" s="8">
        <f>SUMPRODUCT(SUMIFS(TaxableValuation[Taxable Reserved2],TaxableValuation[Dist],$C310:$E310,TaxableValuation[Tif_NonTIF],$A$4))</f>
        <v>0</v>
      </c>
      <c r="O310" s="8">
        <f>SUMPRODUCT(SUMIFS(TaxableValuation[Taxable Railroads],TaxableValuation[Dist],$C310:$E310,TaxableValuation[Tif_NonTIF],$A$4))</f>
        <v>0</v>
      </c>
      <c r="P310" s="8">
        <f>SUMPRODUCT(SUMIFS(TaxableValuation[Taxable Utilities],TaxableValuation[Dist],$C310:$E310,TaxableValuation[Tif_NonTIF],$A$4))</f>
        <v>11407331</v>
      </c>
      <c r="Q310" s="8">
        <f>SUMPRODUCT(SUMIFS(TaxableValuation[Taxable Other],TaxableValuation[Dist],$C310:$E310,TaxableValuation[Tif_NonTIF],$A$4))</f>
        <v>0</v>
      </c>
      <c r="R310" s="8">
        <f>SUMPRODUCT(SUMIFS(TaxableValuation[Taxable Gross],TaxableValuation[Dist],$C310:$E310,TaxableValuation[Tif_NonTIF],$A$4))</f>
        <v>186026977</v>
      </c>
      <c r="S310" s="8">
        <f>SUMPRODUCT(SUMIFS(TaxableValuation[Taxable Military Exempt],TaxableValuation[Dist],$C310:$E310,TaxableValuation[Tif_NonTIF],$A$4))</f>
        <v>157420</v>
      </c>
      <c r="T310" s="8">
        <f>SUMPRODUCT(SUMIFS(TaxableValuation[Taxable Net],TaxableValuation[Dist],$C310:$E310,TaxableValuation[Tif_NonTIF],$A$4))</f>
        <v>185869557</v>
      </c>
      <c r="U310" s="8">
        <f>SUMPRODUCT(SUMIFS(TaxableValuation[Taxable Gas &amp; Elec Utilities],TaxableValuation[Dist],$C310:$E310,TaxableValuation[Tif_NonTIF],$A$4))</f>
        <v>2663034</v>
      </c>
      <c r="V310" s="8">
        <f t="shared" si="4"/>
        <v>188532591</v>
      </c>
    </row>
    <row r="311" spans="1:22" x14ac:dyDescent="0.25">
      <c r="A311">
        <f>'Assessed Non-TIF_Combined'!A311</f>
        <v>2024</v>
      </c>
      <c r="B311" t="str">
        <f>'Assessed Non-TIF_Combined'!B311</f>
        <v>11</v>
      </c>
      <c r="C311" t="str">
        <f>'Assessed Non-TIF_Combined'!C311</f>
        <v>6264</v>
      </c>
      <c r="D311" t="str">
        <f>'Assessed Non-TIF_Combined'!D311</f>
        <v/>
      </c>
      <c r="E311" t="str">
        <f>'Assessed Non-TIF_Combined'!E311</f>
        <v/>
      </c>
      <c r="F311" t="str">
        <f>'Assessed Non-TIF_Combined'!F311</f>
        <v>6264</v>
      </c>
      <c r="G311" t="str">
        <f>'Assessed Non-TIF_Combined'!G311</f>
        <v>West Central Valley</v>
      </c>
      <c r="H311" s="8">
        <f>SUMPRODUCT(SUMIFS(TaxableValuation[Taxable Residential],TaxableValuation[Dist],$C311:$E311,TaxableValuation[Tif_NonTIF],$A$4))</f>
        <v>162457819</v>
      </c>
      <c r="I311" s="8">
        <f>SUMPRODUCT(SUMIFS(TaxableValuation[Taxable Ag Land],TaxableValuation[Dist],$C311:$E311,TaxableValuation[Tif_NonTIF],$A$4))</f>
        <v>131660734</v>
      </c>
      <c r="J311" s="8">
        <f>SUMPRODUCT(SUMIFS(TaxableValuation[Taxable Ag Building],TaxableValuation[Dist],$C311:$E311,TaxableValuation[Tif_NonTIF],$A$4))</f>
        <v>3538098</v>
      </c>
      <c r="K311" s="8">
        <f>SUMPRODUCT(SUMIFS(TaxableValuation[Taxable Commercial],TaxableValuation[Dist],$C311:$E311,TaxableValuation[Tif_NonTIF],$A$4))</f>
        <v>30075648</v>
      </c>
      <c r="L311" s="8">
        <f>SUMPRODUCT(SUMIFS(TaxableValuation[Taxable Industrial],TaxableValuation[Dist],$C311:$E311,TaxableValuation[Tif_NonTIF],$A$4))</f>
        <v>41868278</v>
      </c>
      <c r="M311" s="8">
        <f>SUMPRODUCT(SUMIFS(TaxableValuation[Taxable Reserved],TaxableValuation[Dist],$C311:$E311,TaxableValuation[Tif_NonTIF],$A$4))</f>
        <v>0</v>
      </c>
      <c r="N311" s="8">
        <f>SUMPRODUCT(SUMIFS(TaxableValuation[Taxable Reserved2],TaxableValuation[Dist],$C311:$E311,TaxableValuation[Tif_NonTIF],$A$4))</f>
        <v>0</v>
      </c>
      <c r="O311" s="8">
        <f>SUMPRODUCT(SUMIFS(TaxableValuation[Taxable Railroads],TaxableValuation[Dist],$C311:$E311,TaxableValuation[Tif_NonTIF],$A$4))</f>
        <v>4170102</v>
      </c>
      <c r="P311" s="8">
        <f>SUMPRODUCT(SUMIFS(TaxableValuation[Taxable Utilities],TaxableValuation[Dist],$C311:$E311,TaxableValuation[Tif_NonTIF],$A$4))</f>
        <v>193103213</v>
      </c>
      <c r="Q311" s="8">
        <f>SUMPRODUCT(SUMIFS(TaxableValuation[Taxable Other],TaxableValuation[Dist],$C311:$E311,TaxableValuation[Tif_NonTIF],$A$4))</f>
        <v>0</v>
      </c>
      <c r="R311" s="8">
        <f>SUMPRODUCT(SUMIFS(TaxableValuation[Taxable Gross],TaxableValuation[Dist],$C311:$E311,TaxableValuation[Tif_NonTIF],$A$4))</f>
        <v>566873892</v>
      </c>
      <c r="S311" s="8">
        <f>SUMPRODUCT(SUMIFS(TaxableValuation[Taxable Military Exempt],TaxableValuation[Dist],$C311:$E311,TaxableValuation[Tif_NonTIF],$A$4))</f>
        <v>514856</v>
      </c>
      <c r="T311" s="8">
        <f>SUMPRODUCT(SUMIFS(TaxableValuation[Taxable Net],TaxableValuation[Dist],$C311:$E311,TaxableValuation[Tif_NonTIF],$A$4))</f>
        <v>566359036</v>
      </c>
      <c r="U311" s="8">
        <f>SUMPRODUCT(SUMIFS(TaxableValuation[Taxable Gas &amp; Elec Utilities],TaxableValuation[Dist],$C311:$E311,TaxableValuation[Tif_NonTIF],$A$4))</f>
        <v>32372207</v>
      </c>
      <c r="V311" s="8">
        <f t="shared" si="4"/>
        <v>598731243</v>
      </c>
    </row>
    <row r="312" spans="1:22" x14ac:dyDescent="0.25">
      <c r="A312">
        <f>'Assessed Non-TIF_Combined'!A312</f>
        <v>2024</v>
      </c>
      <c r="B312" t="str">
        <f>'Assessed Non-TIF_Combined'!B312</f>
        <v>01</v>
      </c>
      <c r="C312" t="str">
        <f>'Assessed Non-TIF_Combined'!C312</f>
        <v>6950</v>
      </c>
      <c r="D312" t="str">
        <f>'Assessed Non-TIF_Combined'!D312</f>
        <v/>
      </c>
      <c r="E312" t="str">
        <f>'Assessed Non-TIF_Combined'!E312</f>
        <v/>
      </c>
      <c r="F312" t="str">
        <f>'Assessed Non-TIF_Combined'!F312</f>
        <v>6950</v>
      </c>
      <c r="G312" t="str">
        <f>'Assessed Non-TIF_Combined'!G312</f>
        <v>West Delaware Co</v>
      </c>
      <c r="H312" s="8">
        <f>SUMPRODUCT(SUMIFS(TaxableValuation[Taxable Residential],TaxableValuation[Dist],$C312:$E312,TaxableValuation[Tif_NonTIF],$A$4))</f>
        <v>323341476</v>
      </c>
      <c r="I312" s="8">
        <f>SUMPRODUCT(SUMIFS(TaxableValuation[Taxable Ag Land],TaxableValuation[Dist],$C312:$E312,TaxableValuation[Tif_NonTIF],$A$4))</f>
        <v>161494385</v>
      </c>
      <c r="J312" s="8">
        <f>SUMPRODUCT(SUMIFS(TaxableValuation[Taxable Ag Building],TaxableValuation[Dist],$C312:$E312,TaxableValuation[Tif_NonTIF],$A$4))</f>
        <v>16154753</v>
      </c>
      <c r="K312" s="8">
        <f>SUMPRODUCT(SUMIFS(TaxableValuation[Taxable Commercial],TaxableValuation[Dist],$C312:$E312,TaxableValuation[Tif_NonTIF],$A$4))</f>
        <v>73201466</v>
      </c>
      <c r="L312" s="8">
        <f>SUMPRODUCT(SUMIFS(TaxableValuation[Taxable Industrial],TaxableValuation[Dist],$C312:$E312,TaxableValuation[Tif_NonTIF],$A$4))</f>
        <v>30619069</v>
      </c>
      <c r="M312" s="8">
        <f>SUMPRODUCT(SUMIFS(TaxableValuation[Taxable Reserved],TaxableValuation[Dist],$C312:$E312,TaxableValuation[Tif_NonTIF],$A$4))</f>
        <v>0</v>
      </c>
      <c r="N312" s="8">
        <f>SUMPRODUCT(SUMIFS(TaxableValuation[Taxable Reserved2],TaxableValuation[Dist],$C312:$E312,TaxableValuation[Tif_NonTIF],$A$4))</f>
        <v>0</v>
      </c>
      <c r="O312" s="8">
        <f>SUMPRODUCT(SUMIFS(TaxableValuation[Taxable Railroads],TaxableValuation[Dist],$C312:$E312,TaxableValuation[Tif_NonTIF],$A$4))</f>
        <v>5314161</v>
      </c>
      <c r="P312" s="8">
        <f>SUMPRODUCT(SUMIFS(TaxableValuation[Taxable Utilities],TaxableValuation[Dist],$C312:$E312,TaxableValuation[Tif_NonTIF],$A$4))</f>
        <v>33038853</v>
      </c>
      <c r="Q312" s="8">
        <f>SUMPRODUCT(SUMIFS(TaxableValuation[Taxable Other],TaxableValuation[Dist],$C312:$E312,TaxableValuation[Tif_NonTIF],$A$4))</f>
        <v>0</v>
      </c>
      <c r="R312" s="8">
        <f>SUMPRODUCT(SUMIFS(TaxableValuation[Taxable Gross],TaxableValuation[Dist],$C312:$E312,TaxableValuation[Tif_NonTIF],$A$4))</f>
        <v>643164163</v>
      </c>
      <c r="S312" s="8">
        <f>SUMPRODUCT(SUMIFS(TaxableValuation[Taxable Military Exempt],TaxableValuation[Dist],$C312:$E312,TaxableValuation[Tif_NonTIF],$A$4))</f>
        <v>846364</v>
      </c>
      <c r="T312" s="8">
        <f>SUMPRODUCT(SUMIFS(TaxableValuation[Taxable Net],TaxableValuation[Dist],$C312:$E312,TaxableValuation[Tif_NonTIF],$A$4))</f>
        <v>642317799</v>
      </c>
      <c r="U312" s="8">
        <f>SUMPRODUCT(SUMIFS(TaxableValuation[Taxable Gas &amp; Elec Utilities],TaxableValuation[Dist],$C312:$E312,TaxableValuation[Tif_NonTIF],$A$4))</f>
        <v>13898273</v>
      </c>
      <c r="V312" s="8">
        <f t="shared" si="4"/>
        <v>656216072</v>
      </c>
    </row>
    <row r="313" spans="1:22" x14ac:dyDescent="0.25">
      <c r="A313">
        <f>'Assessed Non-TIF_Combined'!A313</f>
        <v>2024</v>
      </c>
      <c r="B313" t="str">
        <f>'Assessed Non-TIF_Combined'!B313</f>
        <v>11</v>
      </c>
      <c r="C313" t="str">
        <f>'Assessed Non-TIF_Combined'!C313</f>
        <v>6957</v>
      </c>
      <c r="D313" t="str">
        <f>'Assessed Non-TIF_Combined'!D313</f>
        <v/>
      </c>
      <c r="E313" t="str">
        <f>'Assessed Non-TIF_Combined'!E313</f>
        <v/>
      </c>
      <c r="F313" t="str">
        <f>'Assessed Non-TIF_Combined'!F313</f>
        <v>6957</v>
      </c>
      <c r="G313" t="str">
        <f>'Assessed Non-TIF_Combined'!G313</f>
        <v>West Des Moines</v>
      </c>
      <c r="H313" s="8">
        <f>SUMPRODUCT(SUMIFS(TaxableValuation[Taxable Residential],TaxableValuation[Dist],$C313:$E313,TaxableValuation[Tif_NonTIF],$A$4))</f>
        <v>3369648443</v>
      </c>
      <c r="I313" s="8">
        <f>SUMPRODUCT(SUMIFS(TaxableValuation[Taxable Ag Land],TaxableValuation[Dist],$C313:$E313,TaxableValuation[Tif_NonTIF],$A$4))</f>
        <v>2271948</v>
      </c>
      <c r="J313" s="8">
        <f>SUMPRODUCT(SUMIFS(TaxableValuation[Taxable Ag Building],TaxableValuation[Dist],$C313:$E313,TaxableValuation[Tif_NonTIF],$A$4))</f>
        <v>171970</v>
      </c>
      <c r="K313" s="8">
        <f>SUMPRODUCT(SUMIFS(TaxableValuation[Taxable Commercial],TaxableValuation[Dist],$C313:$E313,TaxableValuation[Tif_NonTIF],$A$4))</f>
        <v>1771265733</v>
      </c>
      <c r="L313" s="8">
        <f>SUMPRODUCT(SUMIFS(TaxableValuation[Taxable Industrial],TaxableValuation[Dist],$C313:$E313,TaxableValuation[Tif_NonTIF],$A$4))</f>
        <v>73117183</v>
      </c>
      <c r="M313" s="8">
        <f>SUMPRODUCT(SUMIFS(TaxableValuation[Taxable Reserved],TaxableValuation[Dist],$C313:$E313,TaxableValuation[Tif_NonTIF],$A$4))</f>
        <v>0</v>
      </c>
      <c r="N313" s="8">
        <f>SUMPRODUCT(SUMIFS(TaxableValuation[Taxable Reserved2],TaxableValuation[Dist],$C313:$E313,TaxableValuation[Tif_NonTIF],$A$4))</f>
        <v>0</v>
      </c>
      <c r="O313" s="8">
        <f>SUMPRODUCT(SUMIFS(TaxableValuation[Taxable Railroads],TaxableValuation[Dist],$C313:$E313,TaxableValuation[Tif_NonTIF],$A$4))</f>
        <v>6314287</v>
      </c>
      <c r="P313" s="8">
        <f>SUMPRODUCT(SUMIFS(TaxableValuation[Taxable Utilities],TaxableValuation[Dist],$C313:$E313,TaxableValuation[Tif_NonTIF],$A$4))</f>
        <v>11783222</v>
      </c>
      <c r="Q313" s="8">
        <f>SUMPRODUCT(SUMIFS(TaxableValuation[Taxable Other],TaxableValuation[Dist],$C313:$E313,TaxableValuation[Tif_NonTIF],$A$4))</f>
        <v>0</v>
      </c>
      <c r="R313" s="8">
        <f>SUMPRODUCT(SUMIFS(TaxableValuation[Taxable Gross],TaxableValuation[Dist],$C313:$E313,TaxableValuation[Tif_NonTIF],$A$4))</f>
        <v>5234572786</v>
      </c>
      <c r="S313" s="8">
        <f>SUMPRODUCT(SUMIFS(TaxableValuation[Taxable Military Exempt],TaxableValuation[Dist],$C313:$E313,TaxableValuation[Tif_NonTIF],$A$4))</f>
        <v>2890972</v>
      </c>
      <c r="T313" s="8">
        <f>SUMPRODUCT(SUMIFS(TaxableValuation[Taxable Net],TaxableValuation[Dist],$C313:$E313,TaxableValuation[Tif_NonTIF],$A$4))</f>
        <v>5231681814</v>
      </c>
      <c r="U313" s="8">
        <f>SUMPRODUCT(SUMIFS(TaxableValuation[Taxable Gas &amp; Elec Utilities],TaxableValuation[Dist],$C313:$E313,TaxableValuation[Tif_NonTIF],$A$4))</f>
        <v>76235952</v>
      </c>
      <c r="V313" s="8">
        <f t="shared" si="4"/>
        <v>5307917766</v>
      </c>
    </row>
    <row r="314" spans="1:22" x14ac:dyDescent="0.25">
      <c r="A314">
        <f>'Assessed Non-TIF_Combined'!A314</f>
        <v>2024</v>
      </c>
      <c r="B314" t="str">
        <f>'Assessed Non-TIF_Combined'!B314</f>
        <v>07</v>
      </c>
      <c r="C314" t="str">
        <f>'Assessed Non-TIF_Combined'!C314</f>
        <v>5922</v>
      </c>
      <c r="D314" t="str">
        <f>'Assessed Non-TIF_Combined'!D314</f>
        <v/>
      </c>
      <c r="E314" t="str">
        <f>'Assessed Non-TIF_Combined'!E314</f>
        <v/>
      </c>
      <c r="F314" t="str">
        <f>'Assessed Non-TIF_Combined'!F314</f>
        <v>5922</v>
      </c>
      <c r="G314" t="str">
        <f>'Assessed Non-TIF_Combined'!G314</f>
        <v>West Fork</v>
      </c>
      <c r="H314" s="8">
        <f>SUMPRODUCT(SUMIFS(TaxableValuation[Taxable Residential],TaxableValuation[Dist],$C314:$E314,TaxableValuation[Tif_NonTIF],$A$4))</f>
        <v>129720106</v>
      </c>
      <c r="I314" s="8">
        <f>SUMPRODUCT(SUMIFS(TaxableValuation[Taxable Ag Land],TaxableValuation[Dist],$C314:$E314,TaxableValuation[Tif_NonTIF],$A$4))</f>
        <v>237698902</v>
      </c>
      <c r="J314" s="8">
        <f>SUMPRODUCT(SUMIFS(TaxableValuation[Taxable Ag Building],TaxableValuation[Dist],$C314:$E314,TaxableValuation[Tif_NonTIF],$A$4))</f>
        <v>13873375</v>
      </c>
      <c r="K314" s="8">
        <f>SUMPRODUCT(SUMIFS(TaxableValuation[Taxable Commercial],TaxableValuation[Dist],$C314:$E314,TaxableValuation[Tif_NonTIF],$A$4))</f>
        <v>25653609</v>
      </c>
      <c r="L314" s="8">
        <f>SUMPRODUCT(SUMIFS(TaxableValuation[Taxable Industrial],TaxableValuation[Dist],$C314:$E314,TaxableValuation[Tif_NonTIF],$A$4))</f>
        <v>12425173</v>
      </c>
      <c r="M314" s="8">
        <f>SUMPRODUCT(SUMIFS(TaxableValuation[Taxable Reserved],TaxableValuation[Dist],$C314:$E314,TaxableValuation[Tif_NonTIF],$A$4))</f>
        <v>0</v>
      </c>
      <c r="N314" s="8">
        <f>SUMPRODUCT(SUMIFS(TaxableValuation[Taxable Reserved2],TaxableValuation[Dist],$C314:$E314,TaxableValuation[Tif_NonTIF],$A$4))</f>
        <v>0</v>
      </c>
      <c r="O314" s="8">
        <f>SUMPRODUCT(SUMIFS(TaxableValuation[Taxable Railroads],TaxableValuation[Dist],$C314:$E314,TaxableValuation[Tif_NonTIF],$A$4))</f>
        <v>24417136</v>
      </c>
      <c r="P314" s="8">
        <f>SUMPRODUCT(SUMIFS(TaxableValuation[Taxable Utilities],TaxableValuation[Dist],$C314:$E314,TaxableValuation[Tif_NonTIF],$A$4))</f>
        <v>7868822</v>
      </c>
      <c r="Q314" s="8">
        <f>SUMPRODUCT(SUMIFS(TaxableValuation[Taxable Other],TaxableValuation[Dist],$C314:$E314,TaxableValuation[Tif_NonTIF],$A$4))</f>
        <v>0</v>
      </c>
      <c r="R314" s="8">
        <f>SUMPRODUCT(SUMIFS(TaxableValuation[Taxable Gross],TaxableValuation[Dist],$C314:$E314,TaxableValuation[Tif_NonTIF],$A$4))</f>
        <v>451657123</v>
      </c>
      <c r="S314" s="8">
        <f>SUMPRODUCT(SUMIFS(TaxableValuation[Taxable Military Exempt],TaxableValuation[Dist],$C314:$E314,TaxableValuation[Tif_NonTIF],$A$4))</f>
        <v>392624</v>
      </c>
      <c r="T314" s="8">
        <f>SUMPRODUCT(SUMIFS(TaxableValuation[Taxable Net],TaxableValuation[Dist],$C314:$E314,TaxableValuation[Tif_NonTIF],$A$4))</f>
        <v>451264499</v>
      </c>
      <c r="U314" s="8">
        <f>SUMPRODUCT(SUMIFS(TaxableValuation[Taxable Gas &amp; Elec Utilities],TaxableValuation[Dist],$C314:$E314,TaxableValuation[Tif_NonTIF],$A$4))</f>
        <v>8627856</v>
      </c>
      <c r="V314" s="8">
        <f t="shared" si="4"/>
        <v>459892355</v>
      </c>
    </row>
    <row r="315" spans="1:22" x14ac:dyDescent="0.25">
      <c r="A315">
        <f>'Assessed Non-TIF_Combined'!A315</f>
        <v>2024</v>
      </c>
      <c r="B315" t="str">
        <f>'Assessed Non-TIF_Combined'!B315</f>
        <v>07</v>
      </c>
      <c r="C315" t="str">
        <f>'Assessed Non-TIF_Combined'!C315</f>
        <v>0819</v>
      </c>
      <c r="D315" t="str">
        <f>'Assessed Non-TIF_Combined'!D315</f>
        <v/>
      </c>
      <c r="E315" t="str">
        <f>'Assessed Non-TIF_Combined'!E315</f>
        <v/>
      </c>
      <c r="F315" t="str">
        <f>'Assessed Non-TIF_Combined'!F315</f>
        <v>0819</v>
      </c>
      <c r="G315" t="str">
        <f>'Assessed Non-TIF_Combined'!G315</f>
        <v>West Hancock</v>
      </c>
      <c r="H315" s="8">
        <f>SUMPRODUCT(SUMIFS(TaxableValuation[Taxable Residential],TaxableValuation[Dist],$C315:$E315,TaxableValuation[Tif_NonTIF],$A$4))</f>
        <v>103806042</v>
      </c>
      <c r="I315" s="8">
        <f>SUMPRODUCT(SUMIFS(TaxableValuation[Taxable Ag Land],TaxableValuation[Dist],$C315:$E315,TaxableValuation[Tif_NonTIF],$A$4))</f>
        <v>156416617</v>
      </c>
      <c r="J315" s="8">
        <f>SUMPRODUCT(SUMIFS(TaxableValuation[Taxable Ag Building],TaxableValuation[Dist],$C315:$E315,TaxableValuation[Tif_NonTIF],$A$4))</f>
        <v>12190101</v>
      </c>
      <c r="K315" s="8">
        <f>SUMPRODUCT(SUMIFS(TaxableValuation[Taxable Commercial],TaxableValuation[Dist],$C315:$E315,TaxableValuation[Tif_NonTIF],$A$4))</f>
        <v>26707031</v>
      </c>
      <c r="L315" s="8">
        <f>SUMPRODUCT(SUMIFS(TaxableValuation[Taxable Industrial],TaxableValuation[Dist],$C315:$E315,TaxableValuation[Tif_NonTIF],$A$4))</f>
        <v>18360869</v>
      </c>
      <c r="M315" s="8">
        <f>SUMPRODUCT(SUMIFS(TaxableValuation[Taxable Reserved],TaxableValuation[Dist],$C315:$E315,TaxableValuation[Tif_NonTIF],$A$4))</f>
        <v>0</v>
      </c>
      <c r="N315" s="8">
        <f>SUMPRODUCT(SUMIFS(TaxableValuation[Taxable Reserved2],TaxableValuation[Dist],$C315:$E315,TaxableValuation[Tif_NonTIF],$A$4))</f>
        <v>0</v>
      </c>
      <c r="O315" s="8">
        <f>SUMPRODUCT(SUMIFS(TaxableValuation[Taxable Railroads],TaxableValuation[Dist],$C315:$E315,TaxableValuation[Tif_NonTIF],$A$4))</f>
        <v>8264286</v>
      </c>
      <c r="P315" s="8">
        <f>SUMPRODUCT(SUMIFS(TaxableValuation[Taxable Utilities],TaxableValuation[Dist],$C315:$E315,TaxableValuation[Tif_NonTIF],$A$4))</f>
        <v>1215113</v>
      </c>
      <c r="Q315" s="8">
        <f>SUMPRODUCT(SUMIFS(TaxableValuation[Taxable Other],TaxableValuation[Dist],$C315:$E315,TaxableValuation[Tif_NonTIF],$A$4))</f>
        <v>0</v>
      </c>
      <c r="R315" s="8">
        <f>SUMPRODUCT(SUMIFS(TaxableValuation[Taxable Gross],TaxableValuation[Dist],$C315:$E315,TaxableValuation[Tif_NonTIF],$A$4))</f>
        <v>326960059</v>
      </c>
      <c r="S315" s="8">
        <f>SUMPRODUCT(SUMIFS(TaxableValuation[Taxable Military Exempt],TaxableValuation[Dist],$C315:$E315,TaxableValuation[Tif_NonTIF],$A$4))</f>
        <v>302423</v>
      </c>
      <c r="T315" s="8">
        <f>SUMPRODUCT(SUMIFS(TaxableValuation[Taxable Net],TaxableValuation[Dist],$C315:$E315,TaxableValuation[Tif_NonTIF],$A$4))</f>
        <v>326657636</v>
      </c>
      <c r="U315" s="8">
        <f>SUMPRODUCT(SUMIFS(TaxableValuation[Taxable Gas &amp; Elec Utilities],TaxableValuation[Dist],$C315:$E315,TaxableValuation[Tif_NonTIF],$A$4))</f>
        <v>5100964</v>
      </c>
      <c r="V315" s="8">
        <f t="shared" si="4"/>
        <v>331758600</v>
      </c>
    </row>
    <row r="316" spans="1:22" x14ac:dyDescent="0.25">
      <c r="A316">
        <f>'Assessed Non-TIF_Combined'!A316</f>
        <v>2024</v>
      </c>
      <c r="B316" t="str">
        <f>'Assessed Non-TIF_Combined'!B316</f>
        <v>13</v>
      </c>
      <c r="C316" t="str">
        <f>'Assessed Non-TIF_Combined'!C316</f>
        <v>6969</v>
      </c>
      <c r="D316" t="str">
        <f>'Assessed Non-TIF_Combined'!D316</f>
        <v/>
      </c>
      <c r="E316" t="str">
        <f>'Assessed Non-TIF_Combined'!E316</f>
        <v/>
      </c>
      <c r="F316" t="str">
        <f>'Assessed Non-TIF_Combined'!F316</f>
        <v>6969</v>
      </c>
      <c r="G316" t="str">
        <f>'Assessed Non-TIF_Combined'!G316</f>
        <v>West Harrison</v>
      </c>
      <c r="H316" s="8">
        <f>SUMPRODUCT(SUMIFS(TaxableValuation[Taxable Residential],TaxableValuation[Dist],$C316:$E316,TaxableValuation[Tif_NonTIF],$A$4))</f>
        <v>77635440</v>
      </c>
      <c r="I316" s="8">
        <f>SUMPRODUCT(SUMIFS(TaxableValuation[Taxable Ag Land],TaxableValuation[Dist],$C316:$E316,TaxableValuation[Tif_NonTIF],$A$4))</f>
        <v>155724983</v>
      </c>
      <c r="J316" s="8">
        <f>SUMPRODUCT(SUMIFS(TaxableValuation[Taxable Ag Building],TaxableValuation[Dist],$C316:$E316,TaxableValuation[Tif_NonTIF],$A$4))</f>
        <v>6311844</v>
      </c>
      <c r="K316" s="8">
        <f>SUMPRODUCT(SUMIFS(TaxableValuation[Taxable Commercial],TaxableValuation[Dist],$C316:$E316,TaxableValuation[Tif_NonTIF],$A$4))</f>
        <v>8301100</v>
      </c>
      <c r="L316" s="8">
        <f>SUMPRODUCT(SUMIFS(TaxableValuation[Taxable Industrial],TaxableValuation[Dist],$C316:$E316,TaxableValuation[Tif_NonTIF],$A$4))</f>
        <v>91782</v>
      </c>
      <c r="M316" s="8">
        <f>SUMPRODUCT(SUMIFS(TaxableValuation[Taxable Reserved],TaxableValuation[Dist],$C316:$E316,TaxableValuation[Tif_NonTIF],$A$4))</f>
        <v>0</v>
      </c>
      <c r="N316" s="8">
        <f>SUMPRODUCT(SUMIFS(TaxableValuation[Taxable Reserved2],TaxableValuation[Dist],$C316:$E316,TaxableValuation[Tif_NonTIF],$A$4))</f>
        <v>0</v>
      </c>
      <c r="O316" s="8">
        <f>SUMPRODUCT(SUMIFS(TaxableValuation[Taxable Railroads],TaxableValuation[Dist],$C316:$E316,TaxableValuation[Tif_NonTIF],$A$4))</f>
        <v>22099406</v>
      </c>
      <c r="P316" s="8">
        <f>SUMPRODUCT(SUMIFS(TaxableValuation[Taxable Utilities],TaxableValuation[Dist],$C316:$E316,TaxableValuation[Tif_NonTIF],$A$4))</f>
        <v>73814</v>
      </c>
      <c r="Q316" s="8">
        <f>SUMPRODUCT(SUMIFS(TaxableValuation[Taxable Other],TaxableValuation[Dist],$C316:$E316,TaxableValuation[Tif_NonTIF],$A$4))</f>
        <v>112</v>
      </c>
      <c r="R316" s="8">
        <f>SUMPRODUCT(SUMIFS(TaxableValuation[Taxable Gross],TaxableValuation[Dist],$C316:$E316,TaxableValuation[Tif_NonTIF],$A$4))</f>
        <v>270238481</v>
      </c>
      <c r="S316" s="8">
        <f>SUMPRODUCT(SUMIFS(TaxableValuation[Taxable Military Exempt],TaxableValuation[Dist],$C316:$E316,TaxableValuation[Tif_NonTIF],$A$4))</f>
        <v>285208</v>
      </c>
      <c r="T316" s="8">
        <f>SUMPRODUCT(SUMIFS(TaxableValuation[Taxable Net],TaxableValuation[Dist],$C316:$E316,TaxableValuation[Tif_NonTIF],$A$4))</f>
        <v>269953273</v>
      </c>
      <c r="U316" s="8">
        <f>SUMPRODUCT(SUMIFS(TaxableValuation[Taxable Gas &amp; Elec Utilities],TaxableValuation[Dist],$C316:$E316,TaxableValuation[Tif_NonTIF],$A$4))</f>
        <v>4104099</v>
      </c>
      <c r="V316" s="8">
        <f t="shared" si="4"/>
        <v>274057372</v>
      </c>
    </row>
    <row r="317" spans="1:22" x14ac:dyDescent="0.25">
      <c r="A317">
        <f>'Assessed Non-TIF_Combined'!A317</f>
        <v>2024</v>
      </c>
      <c r="B317" t="str">
        <f>'Assessed Non-TIF_Combined'!B317</f>
        <v>09</v>
      </c>
      <c r="C317" t="str">
        <f>'Assessed Non-TIF_Combined'!C317</f>
        <v>6975</v>
      </c>
      <c r="D317" t="str">
        <f>'Assessed Non-TIF_Combined'!D317</f>
        <v/>
      </c>
      <c r="E317" t="str">
        <f>'Assessed Non-TIF_Combined'!E317</f>
        <v/>
      </c>
      <c r="F317" t="str">
        <f>'Assessed Non-TIF_Combined'!F317</f>
        <v>6975</v>
      </c>
      <c r="G317" t="str">
        <f>'Assessed Non-TIF_Combined'!G317</f>
        <v>West Liberty</v>
      </c>
      <c r="H317" s="8">
        <f>SUMPRODUCT(SUMIFS(TaxableValuation[Taxable Residential],TaxableValuation[Dist],$C317:$E317,TaxableValuation[Tif_NonTIF],$A$4))</f>
        <v>184394532</v>
      </c>
      <c r="I317" s="8">
        <f>SUMPRODUCT(SUMIFS(TaxableValuation[Taxable Ag Land],TaxableValuation[Dist],$C317:$E317,TaxableValuation[Tif_NonTIF],$A$4))</f>
        <v>113562162</v>
      </c>
      <c r="J317" s="8">
        <f>SUMPRODUCT(SUMIFS(TaxableValuation[Taxable Ag Building],TaxableValuation[Dist],$C317:$E317,TaxableValuation[Tif_NonTIF],$A$4))</f>
        <v>7999373</v>
      </c>
      <c r="K317" s="8">
        <f>SUMPRODUCT(SUMIFS(TaxableValuation[Taxable Commercial],TaxableValuation[Dist],$C317:$E317,TaxableValuation[Tif_NonTIF],$A$4))</f>
        <v>16992951</v>
      </c>
      <c r="L317" s="8">
        <f>SUMPRODUCT(SUMIFS(TaxableValuation[Taxable Industrial],TaxableValuation[Dist],$C317:$E317,TaxableValuation[Tif_NonTIF],$A$4))</f>
        <v>5870220</v>
      </c>
      <c r="M317" s="8">
        <f>SUMPRODUCT(SUMIFS(TaxableValuation[Taxable Reserved],TaxableValuation[Dist],$C317:$E317,TaxableValuation[Tif_NonTIF],$A$4))</f>
        <v>0</v>
      </c>
      <c r="N317" s="8">
        <f>SUMPRODUCT(SUMIFS(TaxableValuation[Taxable Reserved2],TaxableValuation[Dist],$C317:$E317,TaxableValuation[Tif_NonTIF],$A$4))</f>
        <v>0</v>
      </c>
      <c r="O317" s="8">
        <f>SUMPRODUCT(SUMIFS(TaxableValuation[Taxable Railroads],TaxableValuation[Dist],$C317:$E317,TaxableValuation[Tif_NonTIF],$A$4))</f>
        <v>2298560</v>
      </c>
      <c r="P317" s="8">
        <f>SUMPRODUCT(SUMIFS(TaxableValuation[Taxable Utilities],TaxableValuation[Dist],$C317:$E317,TaxableValuation[Tif_NonTIF],$A$4))</f>
        <v>7494507</v>
      </c>
      <c r="Q317" s="8">
        <f>SUMPRODUCT(SUMIFS(TaxableValuation[Taxable Other],TaxableValuation[Dist],$C317:$E317,TaxableValuation[Tif_NonTIF],$A$4))</f>
        <v>0</v>
      </c>
      <c r="R317" s="8">
        <f>SUMPRODUCT(SUMIFS(TaxableValuation[Taxable Gross],TaxableValuation[Dist],$C317:$E317,TaxableValuation[Tif_NonTIF],$A$4))</f>
        <v>338612305</v>
      </c>
      <c r="S317" s="8">
        <f>SUMPRODUCT(SUMIFS(TaxableValuation[Taxable Military Exempt],TaxableValuation[Dist],$C317:$E317,TaxableValuation[Tif_NonTIF],$A$4))</f>
        <v>270392</v>
      </c>
      <c r="T317" s="8">
        <f>SUMPRODUCT(SUMIFS(TaxableValuation[Taxable Net],TaxableValuation[Dist],$C317:$E317,TaxableValuation[Tif_NonTIF],$A$4))</f>
        <v>338341913</v>
      </c>
      <c r="U317" s="8">
        <f>SUMPRODUCT(SUMIFS(TaxableValuation[Taxable Gas &amp; Elec Utilities],TaxableValuation[Dist],$C317:$E317,TaxableValuation[Tif_NonTIF],$A$4))</f>
        <v>5366346</v>
      </c>
      <c r="V317" s="8">
        <f t="shared" si="4"/>
        <v>343708259</v>
      </c>
    </row>
    <row r="318" spans="1:22" x14ac:dyDescent="0.25">
      <c r="A318">
        <f>'Assessed Non-TIF_Combined'!A318</f>
        <v>2024</v>
      </c>
      <c r="B318" t="str">
        <f>'Assessed Non-TIF_Combined'!B318</f>
        <v>12</v>
      </c>
      <c r="C318" t="str">
        <f>'Assessed Non-TIF_Combined'!C318</f>
        <v>6983</v>
      </c>
      <c r="D318" t="str">
        <f>'Assessed Non-TIF_Combined'!D318</f>
        <v/>
      </c>
      <c r="E318" t="str">
        <f>'Assessed Non-TIF_Combined'!E318</f>
        <v/>
      </c>
      <c r="F318" t="str">
        <f>'Assessed Non-TIF_Combined'!F318</f>
        <v>6983</v>
      </c>
      <c r="G318" t="str">
        <f>'Assessed Non-TIF_Combined'!G318</f>
        <v>West Lyon</v>
      </c>
      <c r="H318" s="8">
        <f>SUMPRODUCT(SUMIFS(TaxableValuation[Taxable Residential],TaxableValuation[Dist],$C318:$E318,TaxableValuation[Tif_NonTIF],$A$4))</f>
        <v>181878377</v>
      </c>
      <c r="I318" s="8">
        <f>SUMPRODUCT(SUMIFS(TaxableValuation[Taxable Ag Land],TaxableValuation[Dist],$C318:$E318,TaxableValuation[Tif_NonTIF],$A$4))</f>
        <v>165690995</v>
      </c>
      <c r="J318" s="8">
        <f>SUMPRODUCT(SUMIFS(TaxableValuation[Taxable Ag Building],TaxableValuation[Dist],$C318:$E318,TaxableValuation[Tif_NonTIF],$A$4))</f>
        <v>27744471</v>
      </c>
      <c r="K318" s="8">
        <f>SUMPRODUCT(SUMIFS(TaxableValuation[Taxable Commercial],TaxableValuation[Dist],$C318:$E318,TaxableValuation[Tif_NonTIF],$A$4))</f>
        <v>73840334</v>
      </c>
      <c r="L318" s="8">
        <f>SUMPRODUCT(SUMIFS(TaxableValuation[Taxable Industrial],TaxableValuation[Dist],$C318:$E318,TaxableValuation[Tif_NonTIF],$A$4))</f>
        <v>4006895</v>
      </c>
      <c r="M318" s="8">
        <f>SUMPRODUCT(SUMIFS(TaxableValuation[Taxable Reserved],TaxableValuation[Dist],$C318:$E318,TaxableValuation[Tif_NonTIF],$A$4))</f>
        <v>0</v>
      </c>
      <c r="N318" s="8">
        <f>SUMPRODUCT(SUMIFS(TaxableValuation[Taxable Reserved2],TaxableValuation[Dist],$C318:$E318,TaxableValuation[Tif_NonTIF],$A$4))</f>
        <v>0</v>
      </c>
      <c r="O318" s="8">
        <f>SUMPRODUCT(SUMIFS(TaxableValuation[Taxable Railroads],TaxableValuation[Dist],$C318:$E318,TaxableValuation[Tif_NonTIF],$A$4))</f>
        <v>13499708</v>
      </c>
      <c r="P318" s="8">
        <f>SUMPRODUCT(SUMIFS(TaxableValuation[Taxable Utilities],TaxableValuation[Dist],$C318:$E318,TaxableValuation[Tif_NonTIF],$A$4))</f>
        <v>34397324</v>
      </c>
      <c r="Q318" s="8">
        <f>SUMPRODUCT(SUMIFS(TaxableValuation[Taxable Other],TaxableValuation[Dist],$C318:$E318,TaxableValuation[Tif_NonTIF],$A$4))</f>
        <v>0</v>
      </c>
      <c r="R318" s="8">
        <f>SUMPRODUCT(SUMIFS(TaxableValuation[Taxable Gross],TaxableValuation[Dist],$C318:$E318,TaxableValuation[Tif_NonTIF],$A$4))</f>
        <v>501058104</v>
      </c>
      <c r="S318" s="8">
        <f>SUMPRODUCT(SUMIFS(TaxableValuation[Taxable Military Exempt],TaxableValuation[Dist],$C318:$E318,TaxableValuation[Tif_NonTIF],$A$4))</f>
        <v>261132</v>
      </c>
      <c r="T318" s="8">
        <f>SUMPRODUCT(SUMIFS(TaxableValuation[Taxable Net],TaxableValuation[Dist],$C318:$E318,TaxableValuation[Tif_NonTIF],$A$4))</f>
        <v>500796972</v>
      </c>
      <c r="U318" s="8">
        <f>SUMPRODUCT(SUMIFS(TaxableValuation[Taxable Gas &amp; Elec Utilities],TaxableValuation[Dist],$C318:$E318,TaxableValuation[Tif_NonTIF],$A$4))</f>
        <v>3156803</v>
      </c>
      <c r="V318" s="8">
        <f t="shared" si="4"/>
        <v>503953775</v>
      </c>
    </row>
    <row r="319" spans="1:22" x14ac:dyDescent="0.25">
      <c r="A319">
        <f>'Assessed Non-TIF_Combined'!A319</f>
        <v>2024</v>
      </c>
      <c r="B319" t="str">
        <f>'Assessed Non-TIF_Combined'!B319</f>
        <v>07</v>
      </c>
      <c r="C319" t="str">
        <f>'Assessed Non-TIF_Combined'!C319</f>
        <v>6985</v>
      </c>
      <c r="D319" t="str">
        <f>'Assessed Non-TIF_Combined'!D319</f>
        <v/>
      </c>
      <c r="E319" t="str">
        <f>'Assessed Non-TIF_Combined'!E319</f>
        <v/>
      </c>
      <c r="F319" t="str">
        <f>'Assessed Non-TIF_Combined'!F319</f>
        <v>6985</v>
      </c>
      <c r="G319" t="str">
        <f>'Assessed Non-TIF_Combined'!G319</f>
        <v>West Marshall</v>
      </c>
      <c r="H319" s="8">
        <f>SUMPRODUCT(SUMIFS(TaxableValuation[Taxable Residential],TaxableValuation[Dist],$C319:$E319,TaxableValuation[Tif_NonTIF],$A$4))</f>
        <v>131470925</v>
      </c>
      <c r="I319" s="8">
        <f>SUMPRODUCT(SUMIFS(TaxableValuation[Taxable Ag Land],TaxableValuation[Dist],$C319:$E319,TaxableValuation[Tif_NonTIF],$A$4))</f>
        <v>163359471</v>
      </c>
      <c r="J319" s="8">
        <f>SUMPRODUCT(SUMIFS(TaxableValuation[Taxable Ag Building],TaxableValuation[Dist],$C319:$E319,TaxableValuation[Tif_NonTIF],$A$4))</f>
        <v>12892978</v>
      </c>
      <c r="K319" s="8">
        <f>SUMPRODUCT(SUMIFS(TaxableValuation[Taxable Commercial],TaxableValuation[Dist],$C319:$E319,TaxableValuation[Tif_NonTIF],$A$4))</f>
        <v>13446471</v>
      </c>
      <c r="L319" s="8">
        <f>SUMPRODUCT(SUMIFS(TaxableValuation[Taxable Industrial],TaxableValuation[Dist],$C319:$E319,TaxableValuation[Tif_NonTIF],$A$4))</f>
        <v>0</v>
      </c>
      <c r="M319" s="8">
        <f>SUMPRODUCT(SUMIFS(TaxableValuation[Taxable Reserved],TaxableValuation[Dist],$C319:$E319,TaxableValuation[Tif_NonTIF],$A$4))</f>
        <v>0</v>
      </c>
      <c r="N319" s="8">
        <f>SUMPRODUCT(SUMIFS(TaxableValuation[Taxable Reserved2],TaxableValuation[Dist],$C319:$E319,TaxableValuation[Tif_NonTIF],$A$4))</f>
        <v>0</v>
      </c>
      <c r="O319" s="8">
        <f>SUMPRODUCT(SUMIFS(TaxableValuation[Taxable Railroads],TaxableValuation[Dist],$C319:$E319,TaxableValuation[Tif_NonTIF],$A$4))</f>
        <v>13819454</v>
      </c>
      <c r="P319" s="8">
        <f>SUMPRODUCT(SUMIFS(TaxableValuation[Taxable Utilities],TaxableValuation[Dist],$C319:$E319,TaxableValuation[Tif_NonTIF],$A$4))</f>
        <v>1039505</v>
      </c>
      <c r="Q319" s="8">
        <f>SUMPRODUCT(SUMIFS(TaxableValuation[Taxable Other],TaxableValuation[Dist],$C319:$E319,TaxableValuation[Tif_NonTIF],$A$4))</f>
        <v>0</v>
      </c>
      <c r="R319" s="8">
        <f>SUMPRODUCT(SUMIFS(TaxableValuation[Taxable Gross],TaxableValuation[Dist],$C319:$E319,TaxableValuation[Tif_NonTIF],$A$4))</f>
        <v>336028804</v>
      </c>
      <c r="S319" s="8">
        <f>SUMPRODUCT(SUMIFS(TaxableValuation[Taxable Military Exempt],TaxableValuation[Dist],$C319:$E319,TaxableValuation[Tif_NonTIF],$A$4))</f>
        <v>394476</v>
      </c>
      <c r="T319" s="8">
        <f>SUMPRODUCT(SUMIFS(TaxableValuation[Taxable Net],TaxableValuation[Dist],$C319:$E319,TaxableValuation[Tif_NonTIF],$A$4))</f>
        <v>335634328</v>
      </c>
      <c r="U319" s="8">
        <f>SUMPRODUCT(SUMIFS(TaxableValuation[Taxable Gas &amp; Elec Utilities],TaxableValuation[Dist],$C319:$E319,TaxableValuation[Tif_NonTIF],$A$4))</f>
        <v>4791541</v>
      </c>
      <c r="V319" s="8">
        <f t="shared" si="4"/>
        <v>340425869</v>
      </c>
    </row>
    <row r="320" spans="1:22" x14ac:dyDescent="0.25">
      <c r="A320">
        <f>'Assessed Non-TIF_Combined'!A320</f>
        <v>2024</v>
      </c>
      <c r="B320" t="str">
        <f>'Assessed Non-TIF_Combined'!B320</f>
        <v>12</v>
      </c>
      <c r="C320" t="str">
        <f>'Assessed Non-TIF_Combined'!C320</f>
        <v>6987</v>
      </c>
      <c r="D320" t="str">
        <f>'Assessed Non-TIF_Combined'!D320</f>
        <v/>
      </c>
      <c r="E320" t="str">
        <f>'Assessed Non-TIF_Combined'!E320</f>
        <v/>
      </c>
      <c r="F320" t="str">
        <f>'Assessed Non-TIF_Combined'!F320</f>
        <v>6987</v>
      </c>
      <c r="G320" t="str">
        <f>'Assessed Non-TIF_Combined'!G320</f>
        <v>West Monona</v>
      </c>
      <c r="H320" s="8">
        <f>SUMPRODUCT(SUMIFS(TaxableValuation[Taxable Residential],TaxableValuation[Dist],$C320:$E320,TaxableValuation[Tif_NonTIF],$A$4))</f>
        <v>107055799</v>
      </c>
      <c r="I320" s="8">
        <f>SUMPRODUCT(SUMIFS(TaxableValuation[Taxable Ag Land],TaxableValuation[Dist],$C320:$E320,TaxableValuation[Tif_NonTIF],$A$4))</f>
        <v>178344110</v>
      </c>
      <c r="J320" s="8">
        <f>SUMPRODUCT(SUMIFS(TaxableValuation[Taxable Ag Building],TaxableValuation[Dist],$C320:$E320,TaxableValuation[Tif_NonTIF],$A$4))</f>
        <v>5358562</v>
      </c>
      <c r="K320" s="8">
        <f>SUMPRODUCT(SUMIFS(TaxableValuation[Taxable Commercial],TaxableValuation[Dist],$C320:$E320,TaxableValuation[Tif_NonTIF],$A$4))</f>
        <v>22052818</v>
      </c>
      <c r="L320" s="8">
        <f>SUMPRODUCT(SUMIFS(TaxableValuation[Taxable Industrial],TaxableValuation[Dist],$C320:$E320,TaxableValuation[Tif_NonTIF],$A$4))</f>
        <v>1409013</v>
      </c>
      <c r="M320" s="8">
        <f>SUMPRODUCT(SUMIFS(TaxableValuation[Taxable Reserved],TaxableValuation[Dist],$C320:$E320,TaxableValuation[Tif_NonTIF],$A$4))</f>
        <v>0</v>
      </c>
      <c r="N320" s="8">
        <f>SUMPRODUCT(SUMIFS(TaxableValuation[Taxable Reserved2],TaxableValuation[Dist],$C320:$E320,TaxableValuation[Tif_NonTIF],$A$4))</f>
        <v>0</v>
      </c>
      <c r="O320" s="8">
        <f>SUMPRODUCT(SUMIFS(TaxableValuation[Taxable Railroads],TaxableValuation[Dist],$C320:$E320,TaxableValuation[Tif_NonTIF],$A$4))</f>
        <v>18835942</v>
      </c>
      <c r="P320" s="8">
        <f>SUMPRODUCT(SUMIFS(TaxableValuation[Taxable Utilities],TaxableValuation[Dist],$C320:$E320,TaxableValuation[Tif_NonTIF],$A$4))</f>
        <v>1525541</v>
      </c>
      <c r="Q320" s="8">
        <f>SUMPRODUCT(SUMIFS(TaxableValuation[Taxable Other],TaxableValuation[Dist],$C320:$E320,TaxableValuation[Tif_NonTIF],$A$4))</f>
        <v>0</v>
      </c>
      <c r="R320" s="8">
        <f>SUMPRODUCT(SUMIFS(TaxableValuation[Taxable Gross],TaxableValuation[Dist],$C320:$E320,TaxableValuation[Tif_NonTIF],$A$4))</f>
        <v>334581785</v>
      </c>
      <c r="S320" s="8">
        <f>SUMPRODUCT(SUMIFS(TaxableValuation[Taxable Military Exempt],TaxableValuation[Dist],$C320:$E320,TaxableValuation[Tif_NonTIF],$A$4))</f>
        <v>449991</v>
      </c>
      <c r="T320" s="8">
        <f>SUMPRODUCT(SUMIFS(TaxableValuation[Taxable Net],TaxableValuation[Dist],$C320:$E320,TaxableValuation[Tif_NonTIF],$A$4))</f>
        <v>334131794</v>
      </c>
      <c r="U320" s="8">
        <f>SUMPRODUCT(SUMIFS(TaxableValuation[Taxable Gas &amp; Elec Utilities],TaxableValuation[Dist],$C320:$E320,TaxableValuation[Tif_NonTIF],$A$4))</f>
        <v>2556712</v>
      </c>
      <c r="V320" s="8">
        <f t="shared" si="4"/>
        <v>336688506</v>
      </c>
    </row>
    <row r="321" spans="1:22" x14ac:dyDescent="0.25">
      <c r="A321">
        <f>'Assessed Non-TIF_Combined'!A321</f>
        <v>2024</v>
      </c>
      <c r="B321" t="str">
        <f>'Assessed Non-TIF_Combined'!B321</f>
        <v>12</v>
      </c>
      <c r="C321" t="str">
        <f>'Assessed Non-TIF_Combined'!C321</f>
        <v>6990</v>
      </c>
      <c r="D321" t="str">
        <f>'Assessed Non-TIF_Combined'!D321</f>
        <v/>
      </c>
      <c r="E321" t="str">
        <f>'Assessed Non-TIF_Combined'!E321</f>
        <v/>
      </c>
      <c r="F321" t="str">
        <f>'Assessed Non-TIF_Combined'!F321</f>
        <v>6990</v>
      </c>
      <c r="G321" t="str">
        <f>'Assessed Non-TIF_Combined'!G321</f>
        <v>West Sioux</v>
      </c>
      <c r="H321" s="8">
        <f>SUMPRODUCT(SUMIFS(TaxableValuation[Taxable Residential],TaxableValuation[Dist],$C321:$E321,TaxableValuation[Tif_NonTIF],$A$4))</f>
        <v>98950263</v>
      </c>
      <c r="I321" s="8">
        <f>SUMPRODUCT(SUMIFS(TaxableValuation[Taxable Ag Land],TaxableValuation[Dist],$C321:$E321,TaxableValuation[Tif_NonTIF],$A$4))</f>
        <v>117134044</v>
      </c>
      <c r="J321" s="8">
        <f>SUMPRODUCT(SUMIFS(TaxableValuation[Taxable Ag Building],TaxableValuation[Dist],$C321:$E321,TaxableValuation[Tif_NonTIF],$A$4))</f>
        <v>10648096</v>
      </c>
      <c r="K321" s="8">
        <f>SUMPRODUCT(SUMIFS(TaxableValuation[Taxable Commercial],TaxableValuation[Dist],$C321:$E321,TaxableValuation[Tif_NonTIF],$A$4))</f>
        <v>15054742</v>
      </c>
      <c r="L321" s="8">
        <f>SUMPRODUCT(SUMIFS(TaxableValuation[Taxable Industrial],TaxableValuation[Dist],$C321:$E321,TaxableValuation[Tif_NonTIF],$A$4))</f>
        <v>3651245</v>
      </c>
      <c r="M321" s="8">
        <f>SUMPRODUCT(SUMIFS(TaxableValuation[Taxable Reserved],TaxableValuation[Dist],$C321:$E321,TaxableValuation[Tif_NonTIF],$A$4))</f>
        <v>0</v>
      </c>
      <c r="N321" s="8">
        <f>SUMPRODUCT(SUMIFS(TaxableValuation[Taxable Reserved2],TaxableValuation[Dist],$C321:$E321,TaxableValuation[Tif_NonTIF],$A$4))</f>
        <v>0</v>
      </c>
      <c r="O321" s="8">
        <f>SUMPRODUCT(SUMIFS(TaxableValuation[Taxable Railroads],TaxableValuation[Dist],$C321:$E321,TaxableValuation[Tif_NonTIF],$A$4))</f>
        <v>0</v>
      </c>
      <c r="P321" s="8">
        <f>SUMPRODUCT(SUMIFS(TaxableValuation[Taxable Utilities],TaxableValuation[Dist],$C321:$E321,TaxableValuation[Tif_NonTIF],$A$4))</f>
        <v>834956</v>
      </c>
      <c r="Q321" s="8">
        <f>SUMPRODUCT(SUMIFS(TaxableValuation[Taxable Other],TaxableValuation[Dist],$C321:$E321,TaxableValuation[Tif_NonTIF],$A$4))</f>
        <v>0</v>
      </c>
      <c r="R321" s="8">
        <f>SUMPRODUCT(SUMIFS(TaxableValuation[Taxable Gross],TaxableValuation[Dist],$C321:$E321,TaxableValuation[Tif_NonTIF],$A$4))</f>
        <v>246273346</v>
      </c>
      <c r="S321" s="8">
        <f>SUMPRODUCT(SUMIFS(TaxableValuation[Taxable Military Exempt],TaxableValuation[Dist],$C321:$E321,TaxableValuation[Tif_NonTIF],$A$4))</f>
        <v>337064</v>
      </c>
      <c r="T321" s="8">
        <f>SUMPRODUCT(SUMIFS(TaxableValuation[Taxable Net],TaxableValuation[Dist],$C321:$E321,TaxableValuation[Tif_NonTIF],$A$4))</f>
        <v>245936282</v>
      </c>
      <c r="U321" s="8">
        <f>SUMPRODUCT(SUMIFS(TaxableValuation[Taxable Gas &amp; Elec Utilities],TaxableValuation[Dist],$C321:$E321,TaxableValuation[Tif_NonTIF],$A$4))</f>
        <v>3048741</v>
      </c>
      <c r="V321" s="8">
        <f t="shared" si="4"/>
        <v>248985023</v>
      </c>
    </row>
    <row r="322" spans="1:22" x14ac:dyDescent="0.25">
      <c r="A322">
        <f>'Assessed Non-TIF_Combined'!A322</f>
        <v>2024</v>
      </c>
      <c r="B322" t="str">
        <f>'Assessed Non-TIF_Combined'!B322</f>
        <v>01</v>
      </c>
      <c r="C322" t="str">
        <f>'Assessed Non-TIF_Combined'!C322</f>
        <v>6961</v>
      </c>
      <c r="D322" t="str">
        <f>'Assessed Non-TIF_Combined'!D322</f>
        <v/>
      </c>
      <c r="E322" t="str">
        <f>'Assessed Non-TIF_Combined'!E322</f>
        <v/>
      </c>
      <c r="F322" t="str">
        <f>'Assessed Non-TIF_Combined'!F322</f>
        <v>6961</v>
      </c>
      <c r="G322" t="str">
        <f>'Assessed Non-TIF_Combined'!G322</f>
        <v>Western Dubuque Co</v>
      </c>
      <c r="H322" s="8">
        <f>SUMPRODUCT(SUMIFS(TaxableValuation[Taxable Residential],TaxableValuation[Dist],$C322:$E322,TaxableValuation[Tif_NonTIF],$A$4))</f>
        <v>908552260</v>
      </c>
      <c r="I322" s="8">
        <f>SUMPRODUCT(SUMIFS(TaxableValuation[Taxable Ag Land],TaxableValuation[Dist],$C322:$E322,TaxableValuation[Tif_NonTIF],$A$4))</f>
        <v>398252047</v>
      </c>
      <c r="J322" s="8">
        <f>SUMPRODUCT(SUMIFS(TaxableValuation[Taxable Ag Building],TaxableValuation[Dist],$C322:$E322,TaxableValuation[Tif_NonTIF],$A$4))</f>
        <v>29867968</v>
      </c>
      <c r="K322" s="8">
        <f>SUMPRODUCT(SUMIFS(TaxableValuation[Taxable Commercial],TaxableValuation[Dist],$C322:$E322,TaxableValuation[Tif_NonTIF],$A$4))</f>
        <v>168062806</v>
      </c>
      <c r="L322" s="8">
        <f>SUMPRODUCT(SUMIFS(TaxableValuation[Taxable Industrial],TaxableValuation[Dist],$C322:$E322,TaxableValuation[Tif_NonTIF],$A$4))</f>
        <v>86665873</v>
      </c>
      <c r="M322" s="8">
        <f>SUMPRODUCT(SUMIFS(TaxableValuation[Taxable Reserved],TaxableValuation[Dist],$C322:$E322,TaxableValuation[Tif_NonTIF],$A$4))</f>
        <v>0</v>
      </c>
      <c r="N322" s="8">
        <f>SUMPRODUCT(SUMIFS(TaxableValuation[Taxable Reserved2],TaxableValuation[Dist],$C322:$E322,TaxableValuation[Tif_NonTIF],$A$4))</f>
        <v>0</v>
      </c>
      <c r="O322" s="8">
        <f>SUMPRODUCT(SUMIFS(TaxableValuation[Taxable Railroads],TaxableValuation[Dist],$C322:$E322,TaxableValuation[Tif_NonTIF],$A$4))</f>
        <v>4919650</v>
      </c>
      <c r="P322" s="8">
        <f>SUMPRODUCT(SUMIFS(TaxableValuation[Taxable Utilities],TaxableValuation[Dist],$C322:$E322,TaxableValuation[Tif_NonTIF],$A$4))</f>
        <v>18380843</v>
      </c>
      <c r="Q322" s="8">
        <f>SUMPRODUCT(SUMIFS(TaxableValuation[Taxable Other],TaxableValuation[Dist],$C322:$E322,TaxableValuation[Tif_NonTIF],$A$4))</f>
        <v>0</v>
      </c>
      <c r="R322" s="8">
        <f>SUMPRODUCT(SUMIFS(TaxableValuation[Taxable Gross],TaxableValuation[Dist],$C322:$E322,TaxableValuation[Tif_NonTIF],$A$4))</f>
        <v>1614701447</v>
      </c>
      <c r="S322" s="8">
        <f>SUMPRODUCT(SUMIFS(TaxableValuation[Taxable Military Exempt],TaxableValuation[Dist],$C322:$E322,TaxableValuation[Tif_NonTIF],$A$4))</f>
        <v>1426040</v>
      </c>
      <c r="T322" s="8">
        <f>SUMPRODUCT(SUMIFS(TaxableValuation[Taxable Net],TaxableValuation[Dist],$C322:$E322,TaxableValuation[Tif_NonTIF],$A$4))</f>
        <v>1613275407</v>
      </c>
      <c r="U322" s="8">
        <f>SUMPRODUCT(SUMIFS(TaxableValuation[Taxable Gas &amp; Elec Utilities],TaxableValuation[Dist],$C322:$E322,TaxableValuation[Tif_NonTIF],$A$4))</f>
        <v>21174627</v>
      </c>
      <c r="V322" s="8">
        <f t="shared" si="4"/>
        <v>1634450034</v>
      </c>
    </row>
    <row r="323" spans="1:22" x14ac:dyDescent="0.25">
      <c r="A323">
        <f>'Assessed Non-TIF_Combined'!A323</f>
        <v>2024</v>
      </c>
      <c r="B323" t="str">
        <f>'Assessed Non-TIF_Combined'!B323</f>
        <v>12</v>
      </c>
      <c r="C323" t="str">
        <f>'Assessed Non-TIF_Combined'!C323</f>
        <v>6992</v>
      </c>
      <c r="D323" t="str">
        <f>'Assessed Non-TIF_Combined'!D323</f>
        <v/>
      </c>
      <c r="E323" t="str">
        <f>'Assessed Non-TIF_Combined'!E323</f>
        <v/>
      </c>
      <c r="F323" t="str">
        <f>'Assessed Non-TIF_Combined'!F323</f>
        <v>6992</v>
      </c>
      <c r="G323" t="str">
        <f>'Assessed Non-TIF_Combined'!G323</f>
        <v>Westwood</v>
      </c>
      <c r="H323" s="8">
        <f>SUMPRODUCT(SUMIFS(TaxableValuation[Taxable Residential],TaxableValuation[Dist],$C323:$E323,TaxableValuation[Tif_NonTIF],$A$4))</f>
        <v>108575075</v>
      </c>
      <c r="I323" s="8">
        <f>SUMPRODUCT(SUMIFS(TaxableValuation[Taxable Ag Land],TaxableValuation[Dist],$C323:$E323,TaxableValuation[Tif_NonTIF],$A$4))</f>
        <v>177570270</v>
      </c>
      <c r="J323" s="8">
        <f>SUMPRODUCT(SUMIFS(TaxableValuation[Taxable Ag Building],TaxableValuation[Dist],$C323:$E323,TaxableValuation[Tif_NonTIF],$A$4))</f>
        <v>6597482</v>
      </c>
      <c r="K323" s="8">
        <f>SUMPRODUCT(SUMIFS(TaxableValuation[Taxable Commercial],TaxableValuation[Dist],$C323:$E323,TaxableValuation[Tif_NonTIF],$A$4))</f>
        <v>22452718</v>
      </c>
      <c r="L323" s="8">
        <f>SUMPRODUCT(SUMIFS(TaxableValuation[Taxable Industrial],TaxableValuation[Dist],$C323:$E323,TaxableValuation[Tif_NonTIF],$A$4))</f>
        <v>15084614</v>
      </c>
      <c r="M323" s="8">
        <f>SUMPRODUCT(SUMIFS(TaxableValuation[Taxable Reserved],TaxableValuation[Dist],$C323:$E323,TaxableValuation[Tif_NonTIF],$A$4))</f>
        <v>0</v>
      </c>
      <c r="N323" s="8">
        <f>SUMPRODUCT(SUMIFS(TaxableValuation[Taxable Reserved2],TaxableValuation[Dist],$C323:$E323,TaxableValuation[Tif_NonTIF],$A$4))</f>
        <v>0</v>
      </c>
      <c r="O323" s="8">
        <f>SUMPRODUCT(SUMIFS(TaxableValuation[Taxable Railroads],TaxableValuation[Dist],$C323:$E323,TaxableValuation[Tif_NonTIF],$A$4))</f>
        <v>14246734</v>
      </c>
      <c r="P323" s="8">
        <f>SUMPRODUCT(SUMIFS(TaxableValuation[Taxable Utilities],TaxableValuation[Dist],$C323:$E323,TaxableValuation[Tif_NonTIF],$A$4))</f>
        <v>2431084</v>
      </c>
      <c r="Q323" s="8">
        <f>SUMPRODUCT(SUMIFS(TaxableValuation[Taxable Other],TaxableValuation[Dist],$C323:$E323,TaxableValuation[Tif_NonTIF],$A$4))</f>
        <v>0</v>
      </c>
      <c r="R323" s="8">
        <f>SUMPRODUCT(SUMIFS(TaxableValuation[Taxable Gross],TaxableValuation[Dist],$C323:$E323,TaxableValuation[Tif_NonTIF],$A$4))</f>
        <v>346957977</v>
      </c>
      <c r="S323" s="8">
        <f>SUMPRODUCT(SUMIFS(TaxableValuation[Taxable Military Exempt],TaxableValuation[Dist],$C323:$E323,TaxableValuation[Tif_NonTIF],$A$4))</f>
        <v>298172</v>
      </c>
      <c r="T323" s="8">
        <f>SUMPRODUCT(SUMIFS(TaxableValuation[Taxable Net],TaxableValuation[Dist],$C323:$E323,TaxableValuation[Tif_NonTIF],$A$4))</f>
        <v>346659805</v>
      </c>
      <c r="U323" s="8">
        <f>SUMPRODUCT(SUMIFS(TaxableValuation[Taxable Gas &amp; Elec Utilities],TaxableValuation[Dist],$C323:$E323,TaxableValuation[Tif_NonTIF],$A$4))</f>
        <v>58760414</v>
      </c>
      <c r="V323" s="8">
        <f t="shared" si="4"/>
        <v>405420219</v>
      </c>
    </row>
    <row r="324" spans="1:22" x14ac:dyDescent="0.25">
      <c r="A324">
        <f>'Assessed Non-TIF_Combined'!A324</f>
        <v>2024</v>
      </c>
      <c r="B324" t="str">
        <f>'Assessed Non-TIF_Combined'!B324</f>
        <v>12</v>
      </c>
      <c r="C324" t="str">
        <f>'Assessed Non-TIF_Combined'!C324</f>
        <v>7002</v>
      </c>
      <c r="D324" t="str">
        <f>'Assessed Non-TIF_Combined'!D324</f>
        <v/>
      </c>
      <c r="E324" t="str">
        <f>'Assessed Non-TIF_Combined'!E324</f>
        <v/>
      </c>
      <c r="F324" t="str">
        <f>'Assessed Non-TIF_Combined'!F324</f>
        <v>7002</v>
      </c>
      <c r="G324" t="str">
        <f>'Assessed Non-TIF_Combined'!G324</f>
        <v>Whiting</v>
      </c>
      <c r="H324" s="8">
        <f>SUMPRODUCT(SUMIFS(TaxableValuation[Taxable Residential],TaxableValuation[Dist],$C324:$E324,TaxableValuation[Tif_NonTIF],$A$4))</f>
        <v>31557777</v>
      </c>
      <c r="I324" s="8">
        <f>SUMPRODUCT(SUMIFS(TaxableValuation[Taxable Ag Land],TaxableValuation[Dist],$C324:$E324,TaxableValuation[Tif_NonTIF],$A$4))</f>
        <v>91504489</v>
      </c>
      <c r="J324" s="8">
        <f>SUMPRODUCT(SUMIFS(TaxableValuation[Taxable Ag Building],TaxableValuation[Dist],$C324:$E324,TaxableValuation[Tif_NonTIF],$A$4))</f>
        <v>2176765</v>
      </c>
      <c r="K324" s="8">
        <f>SUMPRODUCT(SUMIFS(TaxableValuation[Taxable Commercial],TaxableValuation[Dist],$C324:$E324,TaxableValuation[Tif_NonTIF],$A$4))</f>
        <v>3638633</v>
      </c>
      <c r="L324" s="8">
        <f>SUMPRODUCT(SUMIFS(TaxableValuation[Taxable Industrial],TaxableValuation[Dist],$C324:$E324,TaxableValuation[Tif_NonTIF],$A$4))</f>
        <v>2881312</v>
      </c>
      <c r="M324" s="8">
        <f>SUMPRODUCT(SUMIFS(TaxableValuation[Taxable Reserved],TaxableValuation[Dist],$C324:$E324,TaxableValuation[Tif_NonTIF],$A$4))</f>
        <v>0</v>
      </c>
      <c r="N324" s="8">
        <f>SUMPRODUCT(SUMIFS(TaxableValuation[Taxable Reserved2],TaxableValuation[Dist],$C324:$E324,TaxableValuation[Tif_NonTIF],$A$4))</f>
        <v>0</v>
      </c>
      <c r="O324" s="8">
        <f>SUMPRODUCT(SUMIFS(TaxableValuation[Taxable Railroads],TaxableValuation[Dist],$C324:$E324,TaxableValuation[Tif_NonTIF],$A$4))</f>
        <v>10129272</v>
      </c>
      <c r="P324" s="8">
        <f>SUMPRODUCT(SUMIFS(TaxableValuation[Taxable Utilities],TaxableValuation[Dist],$C324:$E324,TaxableValuation[Tif_NonTIF],$A$4))</f>
        <v>4665717</v>
      </c>
      <c r="Q324" s="8">
        <f>SUMPRODUCT(SUMIFS(TaxableValuation[Taxable Other],TaxableValuation[Dist],$C324:$E324,TaxableValuation[Tif_NonTIF],$A$4))</f>
        <v>0</v>
      </c>
      <c r="R324" s="8">
        <f>SUMPRODUCT(SUMIFS(TaxableValuation[Taxable Gross],TaxableValuation[Dist],$C324:$E324,TaxableValuation[Tif_NonTIF],$A$4))</f>
        <v>146553965</v>
      </c>
      <c r="S324" s="8">
        <f>SUMPRODUCT(SUMIFS(TaxableValuation[Taxable Military Exempt],TaxableValuation[Dist],$C324:$E324,TaxableValuation[Tif_NonTIF],$A$4))</f>
        <v>90748</v>
      </c>
      <c r="T324" s="8">
        <f>SUMPRODUCT(SUMIFS(TaxableValuation[Taxable Net],TaxableValuation[Dist],$C324:$E324,TaxableValuation[Tif_NonTIF],$A$4))</f>
        <v>146463217</v>
      </c>
      <c r="U324" s="8">
        <f>SUMPRODUCT(SUMIFS(TaxableValuation[Taxable Gas &amp; Elec Utilities],TaxableValuation[Dist],$C324:$E324,TaxableValuation[Tif_NonTIF],$A$4))</f>
        <v>961190</v>
      </c>
      <c r="V324" s="8">
        <f t="shared" si="4"/>
        <v>147424407</v>
      </c>
    </row>
    <row r="325" spans="1:22" x14ac:dyDescent="0.25">
      <c r="A325">
        <f>'Assessed Non-TIF_Combined'!A325</f>
        <v>2024</v>
      </c>
      <c r="B325" t="str">
        <f>'Assessed Non-TIF_Combined'!B325</f>
        <v>10</v>
      </c>
      <c r="C325" t="str">
        <f>'Assessed Non-TIF_Combined'!C325</f>
        <v>7029</v>
      </c>
      <c r="D325" t="str">
        <f>'Assessed Non-TIF_Combined'!D325</f>
        <v/>
      </c>
      <c r="E325" t="str">
        <f>'Assessed Non-TIF_Combined'!E325</f>
        <v/>
      </c>
      <c r="F325" t="str">
        <f>'Assessed Non-TIF_Combined'!F325</f>
        <v>7029</v>
      </c>
      <c r="G325" t="str">
        <f>'Assessed Non-TIF_Combined'!G325</f>
        <v>Williamsburg</v>
      </c>
      <c r="H325" s="8">
        <f>SUMPRODUCT(SUMIFS(TaxableValuation[Taxable Residential],TaxableValuation[Dist],$C325:$E325,TaxableValuation[Tif_NonTIF],$A$4))</f>
        <v>231248177</v>
      </c>
      <c r="I325" s="8">
        <f>SUMPRODUCT(SUMIFS(TaxableValuation[Taxable Ag Land],TaxableValuation[Dist],$C325:$E325,TaxableValuation[Tif_NonTIF],$A$4))</f>
        <v>146213470</v>
      </c>
      <c r="J325" s="8">
        <f>SUMPRODUCT(SUMIFS(TaxableValuation[Taxable Ag Building],TaxableValuation[Dist],$C325:$E325,TaxableValuation[Tif_NonTIF],$A$4))</f>
        <v>8611827</v>
      </c>
      <c r="K325" s="8">
        <f>SUMPRODUCT(SUMIFS(TaxableValuation[Taxable Commercial],TaxableValuation[Dist],$C325:$E325,TaxableValuation[Tif_NonTIF],$A$4))</f>
        <v>33297824</v>
      </c>
      <c r="L325" s="8">
        <f>SUMPRODUCT(SUMIFS(TaxableValuation[Taxable Industrial],TaxableValuation[Dist],$C325:$E325,TaxableValuation[Tif_NonTIF],$A$4))</f>
        <v>26201568</v>
      </c>
      <c r="M325" s="8">
        <f>SUMPRODUCT(SUMIFS(TaxableValuation[Taxable Reserved],TaxableValuation[Dist],$C325:$E325,TaxableValuation[Tif_NonTIF],$A$4))</f>
        <v>0</v>
      </c>
      <c r="N325" s="8">
        <f>SUMPRODUCT(SUMIFS(TaxableValuation[Taxable Reserved2],TaxableValuation[Dist],$C325:$E325,TaxableValuation[Tif_NonTIF],$A$4))</f>
        <v>0</v>
      </c>
      <c r="O325" s="8">
        <f>SUMPRODUCT(SUMIFS(TaxableValuation[Taxable Railroads],TaxableValuation[Dist],$C325:$E325,TaxableValuation[Tif_NonTIF],$A$4))</f>
        <v>0</v>
      </c>
      <c r="P325" s="8">
        <f>SUMPRODUCT(SUMIFS(TaxableValuation[Taxable Utilities],TaxableValuation[Dist],$C325:$E325,TaxableValuation[Tif_NonTIF],$A$4))</f>
        <v>3409040</v>
      </c>
      <c r="Q325" s="8">
        <f>SUMPRODUCT(SUMIFS(TaxableValuation[Taxable Other],TaxableValuation[Dist],$C325:$E325,TaxableValuation[Tif_NonTIF],$A$4))</f>
        <v>0</v>
      </c>
      <c r="R325" s="8">
        <f>SUMPRODUCT(SUMIFS(TaxableValuation[Taxable Gross],TaxableValuation[Dist],$C325:$E325,TaxableValuation[Tif_NonTIF],$A$4))</f>
        <v>448981906</v>
      </c>
      <c r="S325" s="8">
        <f>SUMPRODUCT(SUMIFS(TaxableValuation[Taxable Military Exempt],TaxableValuation[Dist],$C325:$E325,TaxableValuation[Tif_NonTIF],$A$4))</f>
        <v>414848</v>
      </c>
      <c r="T325" s="8">
        <f>SUMPRODUCT(SUMIFS(TaxableValuation[Taxable Net],TaxableValuation[Dist],$C325:$E325,TaxableValuation[Tif_NonTIF],$A$4))</f>
        <v>448567058</v>
      </c>
      <c r="U325" s="8">
        <f>SUMPRODUCT(SUMIFS(TaxableValuation[Taxable Gas &amp; Elec Utilities],TaxableValuation[Dist],$C325:$E325,TaxableValuation[Tif_NonTIF],$A$4))</f>
        <v>12044881</v>
      </c>
      <c r="V325" s="8">
        <f t="shared" si="4"/>
        <v>460611939</v>
      </c>
    </row>
    <row r="326" spans="1:22" x14ac:dyDescent="0.25">
      <c r="A326">
        <f>'Assessed Non-TIF_Combined'!A326</f>
        <v>2024</v>
      </c>
      <c r="B326" t="str">
        <f>'Assessed Non-TIF_Combined'!B326</f>
        <v>09</v>
      </c>
      <c r="C326" t="str">
        <f>'Assessed Non-TIF_Combined'!C326</f>
        <v>7038</v>
      </c>
      <c r="D326" t="str">
        <f>'Assessed Non-TIF_Combined'!D326</f>
        <v/>
      </c>
      <c r="E326" t="str">
        <f>'Assessed Non-TIF_Combined'!E326</f>
        <v/>
      </c>
      <c r="F326" t="str">
        <f>'Assessed Non-TIF_Combined'!F326</f>
        <v>7038</v>
      </c>
      <c r="G326" t="str">
        <f>'Assessed Non-TIF_Combined'!G326</f>
        <v>Wilton</v>
      </c>
      <c r="H326" s="8">
        <f>SUMPRODUCT(SUMIFS(TaxableValuation[Taxable Residential],TaxableValuation[Dist],$C326:$E326,TaxableValuation[Tif_NonTIF],$A$4))</f>
        <v>163289021</v>
      </c>
      <c r="I326" s="8">
        <f>SUMPRODUCT(SUMIFS(TaxableValuation[Taxable Ag Land],TaxableValuation[Dist],$C326:$E326,TaxableValuation[Tif_NonTIF],$A$4))</f>
        <v>74688063</v>
      </c>
      <c r="J326" s="8">
        <f>SUMPRODUCT(SUMIFS(TaxableValuation[Taxable Ag Building],TaxableValuation[Dist],$C326:$E326,TaxableValuation[Tif_NonTIF],$A$4))</f>
        <v>5113979</v>
      </c>
      <c r="K326" s="8">
        <f>SUMPRODUCT(SUMIFS(TaxableValuation[Taxable Commercial],TaxableValuation[Dist],$C326:$E326,TaxableValuation[Tif_NonTIF],$A$4))</f>
        <v>27345622</v>
      </c>
      <c r="L326" s="8">
        <f>SUMPRODUCT(SUMIFS(TaxableValuation[Taxable Industrial],TaxableValuation[Dist],$C326:$E326,TaxableValuation[Tif_NonTIF],$A$4))</f>
        <v>21256168</v>
      </c>
      <c r="M326" s="8">
        <f>SUMPRODUCT(SUMIFS(TaxableValuation[Taxable Reserved],TaxableValuation[Dist],$C326:$E326,TaxableValuation[Tif_NonTIF],$A$4))</f>
        <v>0</v>
      </c>
      <c r="N326" s="8">
        <f>SUMPRODUCT(SUMIFS(TaxableValuation[Taxable Reserved2],TaxableValuation[Dist],$C326:$E326,TaxableValuation[Tif_NonTIF],$A$4))</f>
        <v>0</v>
      </c>
      <c r="O326" s="8">
        <f>SUMPRODUCT(SUMIFS(TaxableValuation[Taxable Railroads],TaxableValuation[Dist],$C326:$E326,TaxableValuation[Tif_NonTIF],$A$4))</f>
        <v>2691563</v>
      </c>
      <c r="P326" s="8">
        <f>SUMPRODUCT(SUMIFS(TaxableValuation[Taxable Utilities],TaxableValuation[Dist],$C326:$E326,TaxableValuation[Tif_NonTIF],$A$4))</f>
        <v>6258915</v>
      </c>
      <c r="Q326" s="8">
        <f>SUMPRODUCT(SUMIFS(TaxableValuation[Taxable Other],TaxableValuation[Dist],$C326:$E326,TaxableValuation[Tif_NonTIF],$A$4))</f>
        <v>0</v>
      </c>
      <c r="R326" s="8">
        <f>SUMPRODUCT(SUMIFS(TaxableValuation[Taxable Gross],TaxableValuation[Dist],$C326:$E326,TaxableValuation[Tif_NonTIF],$A$4))</f>
        <v>300643331</v>
      </c>
      <c r="S326" s="8">
        <f>SUMPRODUCT(SUMIFS(TaxableValuation[Taxable Military Exempt],TaxableValuation[Dist],$C326:$E326,TaxableValuation[Tif_NonTIF],$A$4))</f>
        <v>346324</v>
      </c>
      <c r="T326" s="8">
        <f>SUMPRODUCT(SUMIFS(TaxableValuation[Taxable Net],TaxableValuation[Dist],$C326:$E326,TaxableValuation[Tif_NonTIF],$A$4))</f>
        <v>300297007</v>
      </c>
      <c r="U326" s="8">
        <f>SUMPRODUCT(SUMIFS(TaxableValuation[Taxable Gas &amp; Elec Utilities],TaxableValuation[Dist],$C326:$E326,TaxableValuation[Tif_NonTIF],$A$4))</f>
        <v>3379319</v>
      </c>
      <c r="V326" s="8">
        <f t="shared" si="4"/>
        <v>303676326</v>
      </c>
    </row>
    <row r="327" spans="1:22" x14ac:dyDescent="0.25">
      <c r="A327">
        <f>'Assessed Non-TIF_Combined'!A327</f>
        <v>2024</v>
      </c>
      <c r="B327" t="str">
        <f>'Assessed Non-TIF_Combined'!B327</f>
        <v>15</v>
      </c>
      <c r="C327" t="str">
        <f>'Assessed Non-TIF_Combined'!C327</f>
        <v>7047</v>
      </c>
      <c r="D327" t="str">
        <f>'Assessed Non-TIF_Combined'!D327</f>
        <v/>
      </c>
      <c r="E327" t="str">
        <f>'Assessed Non-TIF_Combined'!E327</f>
        <v/>
      </c>
      <c r="F327" t="str">
        <f>'Assessed Non-TIF_Combined'!F327</f>
        <v>7047</v>
      </c>
      <c r="G327" t="str">
        <f>'Assessed Non-TIF_Combined'!G327</f>
        <v>Winfield-Mt Union</v>
      </c>
      <c r="H327" s="8">
        <f>SUMPRODUCT(SUMIFS(TaxableValuation[Taxable Residential],TaxableValuation[Dist],$C327:$E327,TaxableValuation[Tif_NonTIF],$A$4))</f>
        <v>40148214</v>
      </c>
      <c r="I327" s="8">
        <f>SUMPRODUCT(SUMIFS(TaxableValuation[Taxable Ag Land],TaxableValuation[Dist],$C327:$E327,TaxableValuation[Tif_NonTIF],$A$4))</f>
        <v>75561321</v>
      </c>
      <c r="J327" s="8">
        <f>SUMPRODUCT(SUMIFS(TaxableValuation[Taxable Ag Building],TaxableValuation[Dist],$C327:$E327,TaxableValuation[Tif_NonTIF],$A$4))</f>
        <v>3294153</v>
      </c>
      <c r="K327" s="8">
        <f>SUMPRODUCT(SUMIFS(TaxableValuation[Taxable Commercial],TaxableValuation[Dist],$C327:$E327,TaxableValuation[Tif_NonTIF],$A$4))</f>
        <v>5781185</v>
      </c>
      <c r="L327" s="8">
        <f>SUMPRODUCT(SUMIFS(TaxableValuation[Taxable Industrial],TaxableValuation[Dist],$C327:$E327,TaxableValuation[Tif_NonTIF],$A$4))</f>
        <v>512499</v>
      </c>
      <c r="M327" s="8">
        <f>SUMPRODUCT(SUMIFS(TaxableValuation[Taxable Reserved],TaxableValuation[Dist],$C327:$E327,TaxableValuation[Tif_NonTIF],$A$4))</f>
        <v>0</v>
      </c>
      <c r="N327" s="8">
        <f>SUMPRODUCT(SUMIFS(TaxableValuation[Taxable Reserved2],TaxableValuation[Dist],$C327:$E327,TaxableValuation[Tif_NonTIF],$A$4))</f>
        <v>0</v>
      </c>
      <c r="O327" s="8">
        <f>SUMPRODUCT(SUMIFS(TaxableValuation[Taxable Railroads],TaxableValuation[Dist],$C327:$E327,TaxableValuation[Tif_NonTIF],$A$4))</f>
        <v>0</v>
      </c>
      <c r="P327" s="8">
        <f>SUMPRODUCT(SUMIFS(TaxableValuation[Taxable Utilities],TaxableValuation[Dist],$C327:$E327,TaxableValuation[Tif_NonTIF],$A$4))</f>
        <v>590742</v>
      </c>
      <c r="Q327" s="8">
        <f>SUMPRODUCT(SUMIFS(TaxableValuation[Taxable Other],TaxableValuation[Dist],$C327:$E327,TaxableValuation[Tif_NonTIF],$A$4))</f>
        <v>0</v>
      </c>
      <c r="R327" s="8">
        <f>SUMPRODUCT(SUMIFS(TaxableValuation[Taxable Gross],TaxableValuation[Dist],$C327:$E327,TaxableValuation[Tif_NonTIF],$A$4))</f>
        <v>125888114</v>
      </c>
      <c r="S327" s="8">
        <f>SUMPRODUCT(SUMIFS(TaxableValuation[Taxable Military Exempt],TaxableValuation[Dist],$C327:$E327,TaxableValuation[Tif_NonTIF],$A$4))</f>
        <v>133344</v>
      </c>
      <c r="T327" s="8">
        <f>SUMPRODUCT(SUMIFS(TaxableValuation[Taxable Net],TaxableValuation[Dist],$C327:$E327,TaxableValuation[Tif_NonTIF],$A$4))</f>
        <v>125754770</v>
      </c>
      <c r="U327" s="8">
        <f>SUMPRODUCT(SUMIFS(TaxableValuation[Taxable Gas &amp; Elec Utilities],TaxableValuation[Dist],$C327:$E327,TaxableValuation[Tif_NonTIF],$A$4))</f>
        <v>2056852</v>
      </c>
      <c r="V327" s="8">
        <f t="shared" si="4"/>
        <v>127811622</v>
      </c>
    </row>
    <row r="328" spans="1:22" x14ac:dyDescent="0.25">
      <c r="A328">
        <f>'Assessed Non-TIF_Combined'!A328</f>
        <v>2024</v>
      </c>
      <c r="B328" t="str">
        <f>'Assessed Non-TIF_Combined'!B328</f>
        <v>11</v>
      </c>
      <c r="C328" t="str">
        <f>'Assessed Non-TIF_Combined'!C328</f>
        <v>7056</v>
      </c>
      <c r="D328" t="str">
        <f>'Assessed Non-TIF_Combined'!D328</f>
        <v/>
      </c>
      <c r="E328" t="str">
        <f>'Assessed Non-TIF_Combined'!E328</f>
        <v/>
      </c>
      <c r="F328" t="str">
        <f>'Assessed Non-TIF_Combined'!F328</f>
        <v>7056</v>
      </c>
      <c r="G328" t="str">
        <f>'Assessed Non-TIF_Combined'!G328</f>
        <v>Winterset</v>
      </c>
      <c r="H328" s="8">
        <f>SUMPRODUCT(SUMIFS(TaxableValuation[Taxable Residential],TaxableValuation[Dist],$C328:$E328,TaxableValuation[Tif_NonTIF],$A$4))</f>
        <v>413489452</v>
      </c>
      <c r="I328" s="8">
        <f>SUMPRODUCT(SUMIFS(TaxableValuation[Taxable Ag Land],TaxableValuation[Dist],$C328:$E328,TaxableValuation[Tif_NonTIF],$A$4))</f>
        <v>109957863</v>
      </c>
      <c r="J328" s="8">
        <f>SUMPRODUCT(SUMIFS(TaxableValuation[Taxable Ag Building],TaxableValuation[Dist],$C328:$E328,TaxableValuation[Tif_NonTIF],$A$4))</f>
        <v>8536770</v>
      </c>
      <c r="K328" s="8">
        <f>SUMPRODUCT(SUMIFS(TaxableValuation[Taxable Commercial],TaxableValuation[Dist],$C328:$E328,TaxableValuation[Tif_NonTIF],$A$4))</f>
        <v>48171808</v>
      </c>
      <c r="L328" s="8">
        <f>SUMPRODUCT(SUMIFS(TaxableValuation[Taxable Industrial],TaxableValuation[Dist],$C328:$E328,TaxableValuation[Tif_NonTIF],$A$4))</f>
        <v>6890872</v>
      </c>
      <c r="M328" s="8">
        <f>SUMPRODUCT(SUMIFS(TaxableValuation[Taxable Reserved],TaxableValuation[Dist],$C328:$E328,TaxableValuation[Tif_NonTIF],$A$4))</f>
        <v>0</v>
      </c>
      <c r="N328" s="8">
        <f>SUMPRODUCT(SUMIFS(TaxableValuation[Taxable Reserved2],TaxableValuation[Dist],$C328:$E328,TaxableValuation[Tif_NonTIF],$A$4))</f>
        <v>0</v>
      </c>
      <c r="O328" s="8">
        <f>SUMPRODUCT(SUMIFS(TaxableValuation[Taxable Railroads],TaxableValuation[Dist],$C328:$E328,TaxableValuation[Tif_NonTIF],$A$4))</f>
        <v>0</v>
      </c>
      <c r="P328" s="8">
        <f>SUMPRODUCT(SUMIFS(TaxableValuation[Taxable Utilities],TaxableValuation[Dist],$C328:$E328,TaxableValuation[Tif_NonTIF],$A$4))</f>
        <v>14297473</v>
      </c>
      <c r="Q328" s="8">
        <f>SUMPRODUCT(SUMIFS(TaxableValuation[Taxable Other],TaxableValuation[Dist],$C328:$E328,TaxableValuation[Tif_NonTIF],$A$4))</f>
        <v>0</v>
      </c>
      <c r="R328" s="8">
        <f>SUMPRODUCT(SUMIFS(TaxableValuation[Taxable Gross],TaxableValuation[Dist],$C328:$E328,TaxableValuation[Tif_NonTIF],$A$4))</f>
        <v>601344238</v>
      </c>
      <c r="S328" s="8">
        <f>SUMPRODUCT(SUMIFS(TaxableValuation[Taxable Military Exempt],TaxableValuation[Dist],$C328:$E328,TaxableValuation[Tif_NonTIF],$A$4))</f>
        <v>811176</v>
      </c>
      <c r="T328" s="8">
        <f>SUMPRODUCT(SUMIFS(TaxableValuation[Taxable Net],TaxableValuation[Dist],$C328:$E328,TaxableValuation[Tif_NonTIF],$A$4))</f>
        <v>600533062</v>
      </c>
      <c r="U328" s="8">
        <f>SUMPRODUCT(SUMIFS(TaxableValuation[Taxable Gas &amp; Elec Utilities],TaxableValuation[Dist],$C328:$E328,TaxableValuation[Tif_NonTIF],$A$4))</f>
        <v>27476691</v>
      </c>
      <c r="V328" s="8">
        <f t="shared" ref="V328:V331" si="5">SUM(T328:U328)</f>
        <v>628009753</v>
      </c>
    </row>
    <row r="329" spans="1:22" x14ac:dyDescent="0.25">
      <c r="A329">
        <f>'Assessed Non-TIF_Combined'!A329</f>
        <v>2024</v>
      </c>
      <c r="B329" t="str">
        <f>'Assessed Non-TIF_Combined'!B329</f>
        <v>13</v>
      </c>
      <c r="C329" t="str">
        <f>'Assessed Non-TIF_Combined'!C329</f>
        <v>7092</v>
      </c>
      <c r="D329" t="str">
        <f>'Assessed Non-TIF_Combined'!D329</f>
        <v/>
      </c>
      <c r="E329" t="str">
        <f>'Assessed Non-TIF_Combined'!E329</f>
        <v/>
      </c>
      <c r="F329" t="str">
        <f>'Assessed Non-TIF_Combined'!F329</f>
        <v>7092</v>
      </c>
      <c r="G329" t="str">
        <f>'Assessed Non-TIF_Combined'!G329</f>
        <v>Woodbine</v>
      </c>
      <c r="H329" s="8">
        <f>SUMPRODUCT(SUMIFS(TaxableValuation[Taxable Residential],TaxableValuation[Dist],$C329:$E329,TaxableValuation[Tif_NonTIF],$A$4))</f>
        <v>82290907</v>
      </c>
      <c r="I329" s="8">
        <f>SUMPRODUCT(SUMIFS(TaxableValuation[Taxable Ag Land],TaxableValuation[Dist],$C329:$E329,TaxableValuation[Tif_NonTIF],$A$4))</f>
        <v>98245092</v>
      </c>
      <c r="J329" s="8">
        <f>SUMPRODUCT(SUMIFS(TaxableValuation[Taxable Ag Building],TaxableValuation[Dist],$C329:$E329,TaxableValuation[Tif_NonTIF],$A$4))</f>
        <v>3497208</v>
      </c>
      <c r="K329" s="8">
        <f>SUMPRODUCT(SUMIFS(TaxableValuation[Taxable Commercial],TaxableValuation[Dist],$C329:$E329,TaxableValuation[Tif_NonTIF],$A$4))</f>
        <v>9134166</v>
      </c>
      <c r="L329" s="8">
        <f>SUMPRODUCT(SUMIFS(TaxableValuation[Taxable Industrial],TaxableValuation[Dist],$C329:$E329,TaxableValuation[Tif_NonTIF],$A$4))</f>
        <v>2284226</v>
      </c>
      <c r="M329" s="8">
        <f>SUMPRODUCT(SUMIFS(TaxableValuation[Taxable Reserved],TaxableValuation[Dist],$C329:$E329,TaxableValuation[Tif_NonTIF],$A$4))</f>
        <v>0</v>
      </c>
      <c r="N329" s="8">
        <f>SUMPRODUCT(SUMIFS(TaxableValuation[Taxable Reserved2],TaxableValuation[Dist],$C329:$E329,TaxableValuation[Tif_NonTIF],$A$4))</f>
        <v>0</v>
      </c>
      <c r="O329" s="8">
        <f>SUMPRODUCT(SUMIFS(TaxableValuation[Taxable Railroads],TaxableValuation[Dist],$C329:$E329,TaxableValuation[Tif_NonTIF],$A$4))</f>
        <v>14155034</v>
      </c>
      <c r="P329" s="8">
        <f>SUMPRODUCT(SUMIFS(TaxableValuation[Taxable Utilities],TaxableValuation[Dist],$C329:$E329,TaxableValuation[Tif_NonTIF],$A$4))</f>
        <v>421162</v>
      </c>
      <c r="Q329" s="8">
        <f>SUMPRODUCT(SUMIFS(TaxableValuation[Taxable Other],TaxableValuation[Dist],$C329:$E329,TaxableValuation[Tif_NonTIF],$A$4))</f>
        <v>3</v>
      </c>
      <c r="R329" s="8">
        <f>SUMPRODUCT(SUMIFS(TaxableValuation[Taxable Gross],TaxableValuation[Dist],$C329:$E329,TaxableValuation[Tif_NonTIF],$A$4))</f>
        <v>210027798</v>
      </c>
      <c r="S329" s="8">
        <f>SUMPRODUCT(SUMIFS(TaxableValuation[Taxable Military Exempt],TaxableValuation[Dist],$C329:$E329,TaxableValuation[Tif_NonTIF],$A$4))</f>
        <v>216684</v>
      </c>
      <c r="T329" s="8">
        <f>SUMPRODUCT(SUMIFS(TaxableValuation[Taxable Net],TaxableValuation[Dist],$C329:$E329,TaxableValuation[Tif_NonTIF],$A$4))</f>
        <v>209811114</v>
      </c>
      <c r="U329" s="8">
        <f>SUMPRODUCT(SUMIFS(TaxableValuation[Taxable Gas &amp; Elec Utilities],TaxableValuation[Dist],$C329:$E329,TaxableValuation[Tif_NonTIF],$A$4))</f>
        <v>2161965</v>
      </c>
      <c r="V329" s="8">
        <f t="shared" si="5"/>
        <v>211973079</v>
      </c>
    </row>
    <row r="330" spans="1:22" x14ac:dyDescent="0.25">
      <c r="A330">
        <f>'Assessed Non-TIF_Combined'!A330</f>
        <v>2024</v>
      </c>
      <c r="B330" t="str">
        <f>'Assessed Non-TIF_Combined'!B330</f>
        <v>12</v>
      </c>
      <c r="C330" t="str">
        <f>'Assessed Non-TIF_Combined'!C330</f>
        <v>7098</v>
      </c>
      <c r="D330" t="str">
        <f>'Assessed Non-TIF_Combined'!D330</f>
        <v/>
      </c>
      <c r="E330" t="str">
        <f>'Assessed Non-TIF_Combined'!E330</f>
        <v/>
      </c>
      <c r="F330" t="str">
        <f>'Assessed Non-TIF_Combined'!F330</f>
        <v>7098</v>
      </c>
      <c r="G330" t="str">
        <f>'Assessed Non-TIF_Combined'!G330</f>
        <v>Woodbury Central</v>
      </c>
      <c r="H330" s="8">
        <f>SUMPRODUCT(SUMIFS(TaxableValuation[Taxable Residential],TaxableValuation[Dist],$C330:$E330,TaxableValuation[Tif_NonTIF],$A$4))</f>
        <v>100249308</v>
      </c>
      <c r="I330" s="8">
        <f>SUMPRODUCT(SUMIFS(TaxableValuation[Taxable Ag Land],TaxableValuation[Dist],$C330:$E330,TaxableValuation[Tif_NonTIF],$A$4))</f>
        <v>114236367</v>
      </c>
      <c r="J330" s="8">
        <f>SUMPRODUCT(SUMIFS(TaxableValuation[Taxable Ag Building],TaxableValuation[Dist],$C330:$E330,TaxableValuation[Tif_NonTIF],$A$4))</f>
        <v>5095331</v>
      </c>
      <c r="K330" s="8">
        <f>SUMPRODUCT(SUMIFS(TaxableValuation[Taxable Commercial],TaxableValuation[Dist],$C330:$E330,TaxableValuation[Tif_NonTIF],$A$4))</f>
        <v>7780504</v>
      </c>
      <c r="L330" s="8">
        <f>SUMPRODUCT(SUMIFS(TaxableValuation[Taxable Industrial],TaxableValuation[Dist],$C330:$E330,TaxableValuation[Tif_NonTIF],$A$4))</f>
        <v>19680</v>
      </c>
      <c r="M330" s="8">
        <f>SUMPRODUCT(SUMIFS(TaxableValuation[Taxable Reserved],TaxableValuation[Dist],$C330:$E330,TaxableValuation[Tif_NonTIF],$A$4))</f>
        <v>0</v>
      </c>
      <c r="N330" s="8">
        <f>SUMPRODUCT(SUMIFS(TaxableValuation[Taxable Reserved2],TaxableValuation[Dist],$C330:$E330,TaxableValuation[Tif_NonTIF],$A$4))</f>
        <v>0</v>
      </c>
      <c r="O330" s="8">
        <f>SUMPRODUCT(SUMIFS(TaxableValuation[Taxable Railroads],TaxableValuation[Dist],$C330:$E330,TaxableValuation[Tif_NonTIF],$A$4))</f>
        <v>0</v>
      </c>
      <c r="P330" s="8">
        <f>SUMPRODUCT(SUMIFS(TaxableValuation[Taxable Utilities],TaxableValuation[Dist],$C330:$E330,TaxableValuation[Tif_NonTIF],$A$4))</f>
        <v>3465501</v>
      </c>
      <c r="Q330" s="8">
        <f>SUMPRODUCT(SUMIFS(TaxableValuation[Taxable Other],TaxableValuation[Dist],$C330:$E330,TaxableValuation[Tif_NonTIF],$A$4))</f>
        <v>0</v>
      </c>
      <c r="R330" s="8">
        <f>SUMPRODUCT(SUMIFS(TaxableValuation[Taxable Gross],TaxableValuation[Dist],$C330:$E330,TaxableValuation[Tif_NonTIF],$A$4))</f>
        <v>230846691</v>
      </c>
      <c r="S330" s="8">
        <f>SUMPRODUCT(SUMIFS(TaxableValuation[Taxable Military Exempt],TaxableValuation[Dist],$C330:$E330,TaxableValuation[Tif_NonTIF],$A$4))</f>
        <v>261132</v>
      </c>
      <c r="T330" s="8">
        <f>SUMPRODUCT(SUMIFS(TaxableValuation[Taxable Net],TaxableValuation[Dist],$C330:$E330,TaxableValuation[Tif_NonTIF],$A$4))</f>
        <v>230585559</v>
      </c>
      <c r="U330" s="8">
        <f>SUMPRODUCT(SUMIFS(TaxableValuation[Taxable Gas &amp; Elec Utilities],TaxableValuation[Dist],$C330:$E330,TaxableValuation[Tif_NonTIF],$A$4))</f>
        <v>3072776</v>
      </c>
      <c r="V330" s="8">
        <f t="shared" si="5"/>
        <v>233658335</v>
      </c>
    </row>
    <row r="331" spans="1:22" x14ac:dyDescent="0.25">
      <c r="A331">
        <f>'Assessed Non-TIF_Combined'!A331</f>
        <v>2024</v>
      </c>
      <c r="B331" t="str">
        <f>'Assessed Non-TIF_Combined'!B331</f>
        <v>11</v>
      </c>
      <c r="C331" t="str">
        <f>'Assessed Non-TIF_Combined'!C331</f>
        <v>7110</v>
      </c>
      <c r="D331" t="str">
        <f>'Assessed Non-TIF_Combined'!D331</f>
        <v/>
      </c>
      <c r="E331" t="str">
        <f>'Assessed Non-TIF_Combined'!E331</f>
        <v/>
      </c>
      <c r="F331" t="str">
        <f>'Assessed Non-TIF_Combined'!F331</f>
        <v>7110</v>
      </c>
      <c r="G331" t="str">
        <f>'Assessed Non-TIF_Combined'!G331</f>
        <v>Woodward-Granger</v>
      </c>
      <c r="H331" s="8">
        <f>SUMPRODUCT(SUMIFS(TaxableValuation[Taxable Residential],TaxableValuation[Dist],$C331:$E331,TaxableValuation[Tif_NonTIF],$A$4))</f>
        <v>283395618</v>
      </c>
      <c r="I331" s="8">
        <f>SUMPRODUCT(SUMIFS(TaxableValuation[Taxable Ag Land],TaxableValuation[Dist],$C331:$E331,TaxableValuation[Tif_NonTIF],$A$4))</f>
        <v>67137595</v>
      </c>
      <c r="J331" s="8">
        <f>SUMPRODUCT(SUMIFS(TaxableValuation[Taxable Ag Building],TaxableValuation[Dist],$C331:$E331,TaxableValuation[Tif_NonTIF],$A$4))</f>
        <v>3049750</v>
      </c>
      <c r="K331" s="8">
        <f>SUMPRODUCT(SUMIFS(TaxableValuation[Taxable Commercial],TaxableValuation[Dist],$C331:$E331,TaxableValuation[Tif_NonTIF],$A$4))</f>
        <v>26775471</v>
      </c>
      <c r="L331" s="8">
        <f>SUMPRODUCT(SUMIFS(TaxableValuation[Taxable Industrial],TaxableValuation[Dist],$C331:$E331,TaxableValuation[Tif_NonTIF],$A$4))</f>
        <v>114448</v>
      </c>
      <c r="M331" s="8">
        <f>SUMPRODUCT(SUMIFS(TaxableValuation[Taxable Reserved],TaxableValuation[Dist],$C331:$E331,TaxableValuation[Tif_NonTIF],$A$4))</f>
        <v>0</v>
      </c>
      <c r="N331" s="8">
        <f>SUMPRODUCT(SUMIFS(TaxableValuation[Taxable Reserved2],TaxableValuation[Dist],$C331:$E331,TaxableValuation[Tif_NonTIF],$A$4))</f>
        <v>0</v>
      </c>
      <c r="O331" s="8">
        <f>SUMPRODUCT(SUMIFS(TaxableValuation[Taxable Railroads],TaxableValuation[Dist],$C331:$E331,TaxableValuation[Tif_NonTIF],$A$4))</f>
        <v>0</v>
      </c>
      <c r="P331" s="8">
        <f>SUMPRODUCT(SUMIFS(TaxableValuation[Taxable Utilities],TaxableValuation[Dist],$C331:$E331,TaxableValuation[Tif_NonTIF],$A$4))</f>
        <v>5344660</v>
      </c>
      <c r="Q331" s="8">
        <f>SUMPRODUCT(SUMIFS(TaxableValuation[Taxable Other],TaxableValuation[Dist],$C331:$E331,TaxableValuation[Tif_NonTIF],$A$4))</f>
        <v>4841</v>
      </c>
      <c r="R331" s="8">
        <f>SUMPRODUCT(SUMIFS(TaxableValuation[Taxable Gross],TaxableValuation[Dist],$C331:$E331,TaxableValuation[Tif_NonTIF],$A$4))</f>
        <v>385822383</v>
      </c>
      <c r="S331" s="8">
        <f>SUMPRODUCT(SUMIFS(TaxableValuation[Taxable Military Exempt],TaxableValuation[Dist],$C331:$E331,TaxableValuation[Tif_NonTIF],$A$4))</f>
        <v>394476</v>
      </c>
      <c r="T331" s="8">
        <f>SUMPRODUCT(SUMIFS(TaxableValuation[Taxable Net],TaxableValuation[Dist],$C331:$E331,TaxableValuation[Tif_NonTIF],$A$4))</f>
        <v>385427907</v>
      </c>
      <c r="U331" s="8">
        <f>SUMPRODUCT(SUMIFS(TaxableValuation[Taxable Gas &amp; Elec Utilities],TaxableValuation[Dist],$C331:$E331,TaxableValuation[Tif_NonTIF],$A$4))</f>
        <v>7571918</v>
      </c>
      <c r="V331" s="8">
        <f t="shared" si="5"/>
        <v>392999825</v>
      </c>
    </row>
    <row r="332" spans="1:22" ht="15.75" thickBot="1" x14ac:dyDescent="0.3">
      <c r="H332" s="10">
        <f>SUM(H7:H331)</f>
        <v>112801323943</v>
      </c>
      <c r="I332" s="10">
        <f>SUM(I7:I331)</f>
        <v>36703133744</v>
      </c>
      <c r="J332" s="10">
        <f>SUM(J7:J331)</f>
        <v>2269052344</v>
      </c>
      <c r="K332" s="10">
        <f>SUM(K7:K331)</f>
        <v>30640103090</v>
      </c>
      <c r="L332" s="10">
        <f>SUM(L7:L331)</f>
        <v>8561094693</v>
      </c>
      <c r="M332" s="10">
        <f>SUM(M7:M331)</f>
        <v>0</v>
      </c>
      <c r="N332" s="10">
        <f>SUM(N7:N331)</f>
        <v>0</v>
      </c>
      <c r="O332" s="10">
        <f>SUM(O7:O331)</f>
        <v>2621812455</v>
      </c>
      <c r="P332" s="10">
        <f>SUM(P7:P331)</f>
        <v>3549980358</v>
      </c>
      <c r="Q332" s="10">
        <f>SUM(Q7:Q331)</f>
        <v>10378889</v>
      </c>
      <c r="R332" s="10">
        <f>SUM(R7:R331)</f>
        <v>197156879516</v>
      </c>
      <c r="S332" s="10">
        <f>SUM(S7:S331)</f>
        <v>213667839</v>
      </c>
      <c r="T332" s="10">
        <f>SUM(T7:T331)</f>
        <v>196943211677</v>
      </c>
      <c r="U332" s="10">
        <f>SUM(U7:U331)</f>
        <v>5443082400</v>
      </c>
      <c r="V332" s="10">
        <f>SUM(V7:V331)</f>
        <v>202386294077</v>
      </c>
    </row>
    <row r="333" spans="1:22" ht="15.75" thickTop="1" x14ac:dyDescent="0.25"/>
    <row r="335" spans="1:22" hidden="1" x14ac:dyDescent="0.25">
      <c r="G335" t="s">
        <v>1757</v>
      </c>
      <c r="H335" s="8">
        <f>H332-'Taxable Non-TIF'!G338</f>
        <v>0</v>
      </c>
      <c r="I335" s="8">
        <f>I332-'Taxable Non-TIF'!H338</f>
        <v>0</v>
      </c>
      <c r="J335" s="8">
        <f>J332-'Taxable Non-TIF'!I338</f>
        <v>0</v>
      </c>
      <c r="K335" s="8">
        <f>K332-'Taxable Non-TIF'!J338</f>
        <v>0</v>
      </c>
      <c r="L335" s="8">
        <f>L332-'Taxable Non-TIF'!K338</f>
        <v>0</v>
      </c>
      <c r="M335" s="8">
        <f>M332-'Taxable Non-TIF'!L338</f>
        <v>0</v>
      </c>
      <c r="N335" s="8">
        <f>N332-'Taxable Non-TIF'!M338</f>
        <v>0</v>
      </c>
      <c r="O335" s="8">
        <f>O332-'Taxable Non-TIF'!N338</f>
        <v>0</v>
      </c>
      <c r="P335" s="8">
        <f>P332-'Taxable Non-TIF'!O338</f>
        <v>0</v>
      </c>
      <c r="Q335" s="8">
        <f>Q332-'Taxable Non-TIF'!P338</f>
        <v>0</v>
      </c>
      <c r="R335" s="8">
        <f>R332-'Taxable Non-TIF'!Q338</f>
        <v>0</v>
      </c>
      <c r="S335" s="8">
        <f>S332-'Taxable Non-TIF'!R338</f>
        <v>0</v>
      </c>
      <c r="T335" s="8">
        <f>T332-'Taxable Non-TIF'!S338</f>
        <v>0</v>
      </c>
      <c r="U335" s="8">
        <f>U332-'Taxable Non-TIF'!T338</f>
        <v>0</v>
      </c>
      <c r="V335" s="8">
        <f>V332-'Taxable Non-TIF'!U338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DDA0F-813C-4CD0-845F-DE312C4FA1B9}">
  <sheetPr>
    <tabColor theme="5" tint="-0.249977111117893"/>
  </sheetPr>
  <dimension ref="A1:V335"/>
  <sheetViews>
    <sheetView workbookViewId="0">
      <pane xSplit="7" ySplit="6" topLeftCell="H307" activePane="bottomRight" state="frozen"/>
      <selection pane="topRight" activeCell="G1" sqref="G1"/>
      <selection pane="bottomLeft" activeCell="A7" sqref="A7"/>
      <selection pane="bottomRight"/>
    </sheetView>
  </sheetViews>
  <sheetFormatPr defaultRowHeight="15" x14ac:dyDescent="0.25"/>
  <cols>
    <col min="1" max="1" width="11.5703125" customWidth="1"/>
    <col min="2" max="2" width="9.140625" hidden="1" customWidth="1"/>
    <col min="4" max="5" width="0" hidden="1" customWidth="1"/>
    <col min="6" max="6" width="9.140625" customWidth="1"/>
    <col min="7" max="7" width="40.42578125" bestFit="1" customWidth="1"/>
    <col min="8" max="8" width="14.85546875" bestFit="1" customWidth="1"/>
    <col min="9" max="9" width="13.85546875" bestFit="1" customWidth="1"/>
    <col min="10" max="10" width="12.7109375" bestFit="1" customWidth="1"/>
    <col min="11" max="11" width="13.85546875" bestFit="1" customWidth="1"/>
    <col min="12" max="12" width="12.7109375" bestFit="1" customWidth="1"/>
    <col min="13" max="14" width="9.28515625" bestFit="1" customWidth="1"/>
    <col min="15" max="16" width="12.7109375" bestFit="1" customWidth="1"/>
    <col min="17" max="17" width="10.140625" bestFit="1" customWidth="1"/>
    <col min="18" max="18" width="14.85546875" bestFit="1" customWidth="1"/>
    <col min="19" max="19" width="13.140625" bestFit="1" customWidth="1"/>
    <col min="20" max="20" width="14.85546875" bestFit="1" customWidth="1"/>
    <col min="21" max="21" width="13.85546875" bestFit="1" customWidth="1"/>
    <col min="22" max="22" width="14.42578125" bestFit="1" customWidth="1"/>
  </cols>
  <sheetData>
    <row r="1" spans="1:22" x14ac:dyDescent="0.25">
      <c r="A1" t="str">
        <f>'Assessed Non-TIF'!$A$1</f>
        <v>Iowa Department of Management - June 6, 2023 - Final</v>
      </c>
    </row>
    <row r="2" spans="1:22" x14ac:dyDescent="0.25">
      <c r="A2" t="str">
        <f>_xlfn.CONCAT("January 1, ",TaxableValuation[[#This Row],[???"Year"]]," - Taxable Valuations")</f>
        <v>January 1, 2022 - Taxable Valuations</v>
      </c>
    </row>
    <row r="3" spans="1:22" x14ac:dyDescent="0.25">
      <c r="A3" s="11" t="str">
        <f>_xlfn.CONCAT("For Fiscal Year ",'2022_School_100pct Valuations B'!A2+2," Budgets - Districts Combined to Include Subdistricts Valuation")</f>
        <v>For Fiscal Year 2024 Budgets - Districts Combined to Include Subdistricts Valuation</v>
      </c>
    </row>
    <row r="4" spans="1:22" x14ac:dyDescent="0.25">
      <c r="A4" s="7" t="s">
        <v>1703</v>
      </c>
    </row>
    <row r="5" spans="1:22" x14ac:dyDescent="0.25">
      <c r="R5" s="8"/>
    </row>
    <row r="6" spans="1:22" s="9" customFormat="1" ht="30" customHeight="1" x14ac:dyDescent="0.25">
      <c r="A6" s="9" t="s">
        <v>1697</v>
      </c>
      <c r="B6" s="9" t="s">
        <v>1698</v>
      </c>
      <c r="C6" s="9" t="s">
        <v>1021</v>
      </c>
      <c r="D6" s="9" t="s">
        <v>1754</v>
      </c>
      <c r="E6" s="9" t="s">
        <v>1755</v>
      </c>
      <c r="F6" s="9" t="s">
        <v>1699</v>
      </c>
      <c r="G6" s="9" t="s">
        <v>1700</v>
      </c>
      <c r="H6" s="9" t="s">
        <v>3</v>
      </c>
      <c r="I6" s="9" t="s">
        <v>4</v>
      </c>
      <c r="J6" s="9" t="s">
        <v>5</v>
      </c>
      <c r="K6" s="9" t="s">
        <v>6</v>
      </c>
      <c r="L6" s="9" t="s">
        <v>7</v>
      </c>
      <c r="M6" s="9" t="s">
        <v>8</v>
      </c>
      <c r="N6" s="9" t="s">
        <v>8</v>
      </c>
      <c r="O6" s="9" t="s">
        <v>11</v>
      </c>
      <c r="P6" s="9" t="s">
        <v>10</v>
      </c>
      <c r="Q6" s="9" t="s">
        <v>9</v>
      </c>
      <c r="R6" s="9" t="s">
        <v>12</v>
      </c>
      <c r="S6" s="9" t="s">
        <v>13</v>
      </c>
      <c r="T6" s="9" t="s">
        <v>14</v>
      </c>
      <c r="U6" s="9" t="s">
        <v>15</v>
      </c>
      <c r="V6" s="9" t="s">
        <v>1702</v>
      </c>
    </row>
    <row r="7" spans="1:22" x14ac:dyDescent="0.25">
      <c r="A7">
        <f>'Assessed Non-TIF_Combined'!A7</f>
        <v>2024</v>
      </c>
      <c r="B7" t="str">
        <f>'Assessed Non-TIF_Combined'!B7</f>
        <v>11</v>
      </c>
      <c r="C7" t="str">
        <f>'Assessed Non-TIF_Combined'!C7</f>
        <v>0018</v>
      </c>
      <c r="D7" t="str">
        <f>'Assessed Non-TIF_Combined'!D7</f>
        <v/>
      </c>
      <c r="E7" t="str">
        <f>'Assessed Non-TIF_Combined'!E7</f>
        <v/>
      </c>
      <c r="F7" t="str">
        <f>'Assessed Non-TIF_Combined'!F7</f>
        <v>0018</v>
      </c>
      <c r="G7" t="str">
        <f>'Assessed Non-TIF_Combined'!G7</f>
        <v>Adair-Casey</v>
      </c>
      <c r="H7" s="8">
        <f>SUMPRODUCT(SUMIFS(TaxableValuation[Taxable Residential],TaxableValuation[Dist],$C7:$E7,TaxableValuation[Tif_NonTIF],$A$4))</f>
        <v>7343876</v>
      </c>
      <c r="I7" s="8">
        <f>SUMPRODUCT(SUMIFS(TaxableValuation[Taxable Ag Land],TaxableValuation[Dist],$C7:$E7,TaxableValuation[Tif_NonTIF],$A$4))</f>
        <v>124441</v>
      </c>
      <c r="J7" s="8">
        <f>SUMPRODUCT(SUMIFS(TaxableValuation[Taxable Ag Building],TaxableValuation[Dist],$C7:$E7,TaxableValuation[Tif_NonTIF],$A$4))</f>
        <v>0</v>
      </c>
      <c r="K7" s="8">
        <f>SUMPRODUCT(SUMIFS(TaxableValuation[Taxable Commercial],TaxableValuation[Dist],$C7:$E7,TaxableValuation[Tif_NonTIF],$A$4))</f>
        <v>6373236</v>
      </c>
      <c r="L7" s="8">
        <f>SUMPRODUCT(SUMIFS(TaxableValuation[Taxable Industrial],TaxableValuation[Dist],$C7:$E7,TaxableValuation[Tif_NonTIF],$A$4))</f>
        <v>132680775</v>
      </c>
      <c r="M7" s="8">
        <f>SUMPRODUCT(SUMIFS(TaxableValuation[Taxable Reserved],TaxableValuation[Dist],$C7:$E7,TaxableValuation[Tif_NonTIF],$A$4))</f>
        <v>0</v>
      </c>
      <c r="N7" s="8">
        <f>SUMPRODUCT(SUMIFS(TaxableValuation[Taxable Reserved2],TaxableValuation[Dist],$C7:$E7,TaxableValuation[Tif_NonTIF],$A$4))</f>
        <v>0</v>
      </c>
      <c r="O7" s="8">
        <f>SUMPRODUCT(SUMIFS(TaxableValuation[Taxable Railroads],TaxableValuation[Dist],$C7:$E7,TaxableValuation[Tif_NonTIF],$A$4))</f>
        <v>0</v>
      </c>
      <c r="P7" s="8">
        <f>SUMPRODUCT(SUMIFS(TaxableValuation[Taxable Utilities],TaxableValuation[Dist],$C7:$E7,TaxableValuation[Tif_NonTIF],$A$4))</f>
        <v>0</v>
      </c>
      <c r="Q7" s="8">
        <f>SUMPRODUCT(SUMIFS(TaxableValuation[Taxable Other],TaxableValuation[Dist],$C7:$E7,TaxableValuation[Tif_NonTIF],$A$4))</f>
        <v>0</v>
      </c>
      <c r="R7" s="8">
        <f>SUMPRODUCT(SUMIFS(TaxableValuation[Taxable Gross],TaxableValuation[Dist],$C7:$E7,TaxableValuation[Tif_NonTIF],$A$4))</f>
        <v>146522328</v>
      </c>
      <c r="S7" s="8">
        <f>SUMPRODUCT(SUMIFS(TaxableValuation[Taxable Military Exempt],TaxableValuation[Dist],$C7:$E7,TaxableValuation[Tif_NonTIF],$A$4))</f>
        <v>0</v>
      </c>
      <c r="T7" s="8">
        <f>SUMPRODUCT(SUMIFS(TaxableValuation[Taxable Net],TaxableValuation[Dist],$C7:$E7,TaxableValuation[Tif_NonTIF],$A$4))</f>
        <v>146522328</v>
      </c>
      <c r="U7" s="8">
        <f>SUMPRODUCT(SUMIFS(TaxableValuation[Taxable Gas &amp; Elec Utilities],TaxableValuation[Dist],$C7:$E7,TaxableValuation[Tif_NonTIF],$A$4))</f>
        <v>0</v>
      </c>
      <c r="V7" s="8">
        <f>SUM(T7:U7)</f>
        <v>146522328</v>
      </c>
    </row>
    <row r="8" spans="1:22" x14ac:dyDescent="0.25">
      <c r="A8">
        <f>'Assessed Non-TIF_Combined'!A8</f>
        <v>2024</v>
      </c>
      <c r="B8" t="str">
        <f>'Assessed Non-TIF_Combined'!B8</f>
        <v>11</v>
      </c>
      <c r="C8" t="str">
        <f>'Assessed Non-TIF_Combined'!C8</f>
        <v>0027</v>
      </c>
      <c r="D8" t="str">
        <f>'Assessed Non-TIF_Combined'!D8</f>
        <v/>
      </c>
      <c r="E8" t="str">
        <f>'Assessed Non-TIF_Combined'!E8</f>
        <v/>
      </c>
      <c r="F8" t="str">
        <f>'Assessed Non-TIF_Combined'!F8</f>
        <v>0027</v>
      </c>
      <c r="G8" t="str">
        <f>'Assessed Non-TIF_Combined'!G8</f>
        <v>Adel-Desoto-Minburn</v>
      </c>
      <c r="H8" s="8">
        <f>SUMPRODUCT(SUMIFS(TaxableValuation[Taxable Residential],TaxableValuation[Dist],$C8:$E8,TaxableValuation[Tif_NonTIF],$A$4))</f>
        <v>30659316</v>
      </c>
      <c r="I8" s="8">
        <f>SUMPRODUCT(SUMIFS(TaxableValuation[Taxable Ag Land],TaxableValuation[Dist],$C8:$E8,TaxableValuation[Tif_NonTIF],$A$4))</f>
        <v>0</v>
      </c>
      <c r="J8" s="8">
        <f>SUMPRODUCT(SUMIFS(TaxableValuation[Taxable Ag Building],TaxableValuation[Dist],$C8:$E8,TaxableValuation[Tif_NonTIF],$A$4))</f>
        <v>0</v>
      </c>
      <c r="K8" s="8">
        <f>SUMPRODUCT(SUMIFS(TaxableValuation[Taxable Commercial],TaxableValuation[Dist],$C8:$E8,TaxableValuation[Tif_NonTIF],$A$4))</f>
        <v>10696941</v>
      </c>
      <c r="L8" s="8">
        <f>SUMPRODUCT(SUMIFS(TaxableValuation[Taxable Industrial],TaxableValuation[Dist],$C8:$E8,TaxableValuation[Tif_NonTIF],$A$4))</f>
        <v>713990</v>
      </c>
      <c r="M8" s="8">
        <f>SUMPRODUCT(SUMIFS(TaxableValuation[Taxable Reserved],TaxableValuation[Dist],$C8:$E8,TaxableValuation[Tif_NonTIF],$A$4))</f>
        <v>0</v>
      </c>
      <c r="N8" s="8">
        <f>SUMPRODUCT(SUMIFS(TaxableValuation[Taxable Reserved2],TaxableValuation[Dist],$C8:$E8,TaxableValuation[Tif_NonTIF],$A$4))</f>
        <v>0</v>
      </c>
      <c r="O8" s="8">
        <f>SUMPRODUCT(SUMIFS(TaxableValuation[Taxable Railroads],TaxableValuation[Dist],$C8:$E8,TaxableValuation[Tif_NonTIF],$A$4))</f>
        <v>0</v>
      </c>
      <c r="P8" s="8">
        <f>SUMPRODUCT(SUMIFS(TaxableValuation[Taxable Utilities],TaxableValuation[Dist],$C8:$E8,TaxableValuation[Tif_NonTIF],$A$4))</f>
        <v>0</v>
      </c>
      <c r="Q8" s="8">
        <f>SUMPRODUCT(SUMIFS(TaxableValuation[Taxable Other],TaxableValuation[Dist],$C8:$E8,TaxableValuation[Tif_NonTIF],$A$4))</f>
        <v>0</v>
      </c>
      <c r="R8" s="8">
        <f>SUMPRODUCT(SUMIFS(TaxableValuation[Taxable Gross],TaxableValuation[Dist],$C8:$E8,TaxableValuation[Tif_NonTIF],$A$4))</f>
        <v>42070247</v>
      </c>
      <c r="S8" s="8">
        <f>SUMPRODUCT(SUMIFS(TaxableValuation[Taxable Military Exempt],TaxableValuation[Dist],$C8:$E8,TaxableValuation[Tif_NonTIF],$A$4))</f>
        <v>0</v>
      </c>
      <c r="T8" s="8">
        <f>SUMPRODUCT(SUMIFS(TaxableValuation[Taxable Net],TaxableValuation[Dist],$C8:$E8,TaxableValuation[Tif_NonTIF],$A$4))</f>
        <v>42070247</v>
      </c>
      <c r="U8" s="8">
        <f>SUMPRODUCT(SUMIFS(TaxableValuation[Taxable Gas &amp; Elec Utilities],TaxableValuation[Dist],$C8:$E8,TaxableValuation[Tif_NonTIF],$A$4))</f>
        <v>0</v>
      </c>
      <c r="V8" s="8">
        <f t="shared" ref="V8:V71" si="0">SUM(T8:U8)</f>
        <v>42070247</v>
      </c>
    </row>
    <row r="9" spans="1:22" x14ac:dyDescent="0.25">
      <c r="A9">
        <f>'Assessed Non-TIF_Combined'!A9</f>
        <v>2024</v>
      </c>
      <c r="B9" t="str">
        <f>'Assessed Non-TIF_Combined'!B9</f>
        <v>07</v>
      </c>
      <c r="C9" t="str">
        <f>'Assessed Non-TIF_Combined'!C9</f>
        <v>0009</v>
      </c>
      <c r="D9" t="str">
        <f>'Assessed Non-TIF_Combined'!D9</f>
        <v/>
      </c>
      <c r="E9" t="str">
        <f>'Assessed Non-TIF_Combined'!E9</f>
        <v/>
      </c>
      <c r="F9" t="str">
        <f>'Assessed Non-TIF_Combined'!F9</f>
        <v>0009</v>
      </c>
      <c r="G9" t="str">
        <f>'Assessed Non-TIF_Combined'!G9</f>
        <v>AGWSR</v>
      </c>
      <c r="H9" s="8">
        <f>SUMPRODUCT(SUMIFS(TaxableValuation[Taxable Residential],TaxableValuation[Dist],$C9:$E9,TaxableValuation[Tif_NonTIF],$A$4))</f>
        <v>1406175</v>
      </c>
      <c r="I9" s="8">
        <f>SUMPRODUCT(SUMIFS(TaxableValuation[Taxable Ag Land],TaxableValuation[Dist],$C9:$E9,TaxableValuation[Tif_NonTIF],$A$4))</f>
        <v>0</v>
      </c>
      <c r="J9" s="8">
        <f>SUMPRODUCT(SUMIFS(TaxableValuation[Taxable Ag Building],TaxableValuation[Dist],$C9:$E9,TaxableValuation[Tif_NonTIF],$A$4))</f>
        <v>14898</v>
      </c>
      <c r="K9" s="8">
        <f>SUMPRODUCT(SUMIFS(TaxableValuation[Taxable Commercial],TaxableValuation[Dist],$C9:$E9,TaxableValuation[Tif_NonTIF],$A$4))</f>
        <v>1700187</v>
      </c>
      <c r="L9" s="8">
        <f>SUMPRODUCT(SUMIFS(TaxableValuation[Taxable Industrial],TaxableValuation[Dist],$C9:$E9,TaxableValuation[Tif_NonTIF],$A$4))</f>
        <v>732690</v>
      </c>
      <c r="M9" s="8">
        <f>SUMPRODUCT(SUMIFS(TaxableValuation[Taxable Reserved],TaxableValuation[Dist],$C9:$E9,TaxableValuation[Tif_NonTIF],$A$4))</f>
        <v>0</v>
      </c>
      <c r="N9" s="8">
        <f>SUMPRODUCT(SUMIFS(TaxableValuation[Taxable Reserved2],TaxableValuation[Dist],$C9:$E9,TaxableValuation[Tif_NonTIF],$A$4))</f>
        <v>0</v>
      </c>
      <c r="O9" s="8">
        <f>SUMPRODUCT(SUMIFS(TaxableValuation[Taxable Railroads],TaxableValuation[Dist],$C9:$E9,TaxableValuation[Tif_NonTIF],$A$4))</f>
        <v>0</v>
      </c>
      <c r="P9" s="8">
        <f>SUMPRODUCT(SUMIFS(TaxableValuation[Taxable Utilities],TaxableValuation[Dist],$C9:$E9,TaxableValuation[Tif_NonTIF],$A$4))</f>
        <v>0</v>
      </c>
      <c r="Q9" s="8">
        <f>SUMPRODUCT(SUMIFS(TaxableValuation[Taxable Other],TaxableValuation[Dist],$C9:$E9,TaxableValuation[Tif_NonTIF],$A$4))</f>
        <v>0</v>
      </c>
      <c r="R9" s="8">
        <f>SUMPRODUCT(SUMIFS(TaxableValuation[Taxable Gross],TaxableValuation[Dist],$C9:$E9,TaxableValuation[Tif_NonTIF],$A$4))</f>
        <v>3853950</v>
      </c>
      <c r="S9" s="8">
        <f>SUMPRODUCT(SUMIFS(TaxableValuation[Taxable Military Exempt],TaxableValuation[Dist],$C9:$E9,TaxableValuation[Tif_NonTIF],$A$4))</f>
        <v>0</v>
      </c>
      <c r="T9" s="8">
        <f>SUMPRODUCT(SUMIFS(TaxableValuation[Taxable Net],TaxableValuation[Dist],$C9:$E9,TaxableValuation[Tif_NonTIF],$A$4))</f>
        <v>3853950</v>
      </c>
      <c r="U9" s="8">
        <f>SUMPRODUCT(SUMIFS(TaxableValuation[Taxable Gas &amp; Elec Utilities],TaxableValuation[Dist],$C9:$E9,TaxableValuation[Tif_NonTIF],$A$4))</f>
        <v>0</v>
      </c>
      <c r="V9" s="8">
        <f t="shared" si="0"/>
        <v>3853950</v>
      </c>
    </row>
    <row r="10" spans="1:22" x14ac:dyDescent="0.25">
      <c r="A10">
        <f>'Assessed Non-TIF_Combined'!A10</f>
        <v>2024</v>
      </c>
      <c r="B10" t="str">
        <f>'Assessed Non-TIF_Combined'!B10</f>
        <v>13</v>
      </c>
      <c r="C10" t="str">
        <f>'Assessed Non-TIF_Combined'!C10</f>
        <v>0441</v>
      </c>
      <c r="D10" t="str">
        <f>'Assessed Non-TIF_Combined'!D10</f>
        <v/>
      </c>
      <c r="E10" t="str">
        <f>'Assessed Non-TIF_Combined'!E10</f>
        <v/>
      </c>
      <c r="F10" t="str">
        <f>'Assessed Non-TIF_Combined'!F10</f>
        <v>0441</v>
      </c>
      <c r="G10" t="str">
        <f>'Assessed Non-TIF_Combined'!G10</f>
        <v>AHSTW</v>
      </c>
      <c r="H10" s="8">
        <f>SUMPRODUCT(SUMIFS(TaxableValuation[Taxable Residential],TaxableValuation[Dist],$C10:$E10,TaxableValuation[Tif_NonTIF],$A$4))</f>
        <v>7270395</v>
      </c>
      <c r="I10" s="8">
        <f>SUMPRODUCT(SUMIFS(TaxableValuation[Taxable Ag Land],TaxableValuation[Dist],$C10:$E10,TaxableValuation[Tif_NonTIF],$A$4))</f>
        <v>81351</v>
      </c>
      <c r="J10" s="8">
        <f>SUMPRODUCT(SUMIFS(TaxableValuation[Taxable Ag Building],TaxableValuation[Dist],$C10:$E10,TaxableValuation[Tif_NonTIF],$A$4))</f>
        <v>3025</v>
      </c>
      <c r="K10" s="8">
        <f>SUMPRODUCT(SUMIFS(TaxableValuation[Taxable Commercial],TaxableValuation[Dist],$C10:$E10,TaxableValuation[Tif_NonTIF],$A$4))</f>
        <v>7896587</v>
      </c>
      <c r="L10" s="8">
        <f>SUMPRODUCT(SUMIFS(TaxableValuation[Taxable Industrial],TaxableValuation[Dist],$C10:$E10,TaxableValuation[Tif_NonTIF],$A$4))</f>
        <v>1877705</v>
      </c>
      <c r="M10" s="8">
        <f>SUMPRODUCT(SUMIFS(TaxableValuation[Taxable Reserved],TaxableValuation[Dist],$C10:$E10,TaxableValuation[Tif_NonTIF],$A$4))</f>
        <v>0</v>
      </c>
      <c r="N10" s="8">
        <f>SUMPRODUCT(SUMIFS(TaxableValuation[Taxable Reserved2],TaxableValuation[Dist],$C10:$E10,TaxableValuation[Tif_NonTIF],$A$4))</f>
        <v>0</v>
      </c>
      <c r="O10" s="8">
        <f>SUMPRODUCT(SUMIFS(TaxableValuation[Taxable Railroads],TaxableValuation[Dist],$C10:$E10,TaxableValuation[Tif_NonTIF],$A$4))</f>
        <v>0</v>
      </c>
      <c r="P10" s="8">
        <f>SUMPRODUCT(SUMIFS(TaxableValuation[Taxable Utilities],TaxableValuation[Dist],$C10:$E10,TaxableValuation[Tif_NonTIF],$A$4))</f>
        <v>0</v>
      </c>
      <c r="Q10" s="8">
        <f>SUMPRODUCT(SUMIFS(TaxableValuation[Taxable Other],TaxableValuation[Dist],$C10:$E10,TaxableValuation[Tif_NonTIF],$A$4))</f>
        <v>0</v>
      </c>
      <c r="R10" s="8">
        <f>SUMPRODUCT(SUMIFS(TaxableValuation[Taxable Gross],TaxableValuation[Dist],$C10:$E10,TaxableValuation[Tif_NonTIF],$A$4))</f>
        <v>17129063</v>
      </c>
      <c r="S10" s="8">
        <f>SUMPRODUCT(SUMIFS(TaxableValuation[Taxable Military Exempt],TaxableValuation[Dist],$C10:$E10,TaxableValuation[Tif_NonTIF],$A$4))</f>
        <v>22224</v>
      </c>
      <c r="T10" s="8">
        <f>SUMPRODUCT(SUMIFS(TaxableValuation[Taxable Net],TaxableValuation[Dist],$C10:$E10,TaxableValuation[Tif_NonTIF],$A$4))</f>
        <v>17106839</v>
      </c>
      <c r="U10" s="8">
        <f>SUMPRODUCT(SUMIFS(TaxableValuation[Taxable Gas &amp; Elec Utilities],TaxableValuation[Dist],$C10:$E10,TaxableValuation[Tif_NonTIF],$A$4))</f>
        <v>0</v>
      </c>
      <c r="V10" s="8">
        <f t="shared" si="0"/>
        <v>17106839</v>
      </c>
    </row>
    <row r="11" spans="1:22" x14ac:dyDescent="0.25">
      <c r="A11">
        <f>'Assessed Non-TIF_Combined'!A11</f>
        <v>2024</v>
      </c>
      <c r="B11" t="str">
        <f>'Assessed Non-TIF_Combined'!B11</f>
        <v>12</v>
      </c>
      <c r="C11" t="str">
        <f>'Assessed Non-TIF_Combined'!C11</f>
        <v>0063</v>
      </c>
      <c r="D11" t="str">
        <f>'Assessed Non-TIF_Combined'!D11</f>
        <v/>
      </c>
      <c r="E11" t="str">
        <f>'Assessed Non-TIF_Combined'!E11</f>
        <v/>
      </c>
      <c r="F11" t="str">
        <f>'Assessed Non-TIF_Combined'!F11</f>
        <v>0063</v>
      </c>
      <c r="G11" t="str">
        <f>'Assessed Non-TIF_Combined'!G11</f>
        <v>Akron-Westfield</v>
      </c>
      <c r="H11" s="8">
        <f>SUMPRODUCT(SUMIFS(TaxableValuation[Taxable Residential],TaxableValuation[Dist],$C11:$E11,TaxableValuation[Tif_NonTIF],$A$4))</f>
        <v>646145</v>
      </c>
      <c r="I11" s="8">
        <f>SUMPRODUCT(SUMIFS(TaxableValuation[Taxable Ag Land],TaxableValuation[Dist],$C11:$E11,TaxableValuation[Tif_NonTIF],$A$4))</f>
        <v>0</v>
      </c>
      <c r="J11" s="8">
        <f>SUMPRODUCT(SUMIFS(TaxableValuation[Taxable Ag Building],TaxableValuation[Dist],$C11:$E11,TaxableValuation[Tif_NonTIF],$A$4))</f>
        <v>0</v>
      </c>
      <c r="K11" s="8">
        <f>SUMPRODUCT(SUMIFS(TaxableValuation[Taxable Commercial],TaxableValuation[Dist],$C11:$E11,TaxableValuation[Tif_NonTIF],$A$4))</f>
        <v>0</v>
      </c>
      <c r="L11" s="8">
        <f>SUMPRODUCT(SUMIFS(TaxableValuation[Taxable Industrial],TaxableValuation[Dist],$C11:$E11,TaxableValuation[Tif_NonTIF],$A$4))</f>
        <v>0</v>
      </c>
      <c r="M11" s="8">
        <f>SUMPRODUCT(SUMIFS(TaxableValuation[Taxable Reserved],TaxableValuation[Dist],$C11:$E11,TaxableValuation[Tif_NonTIF],$A$4))</f>
        <v>0</v>
      </c>
      <c r="N11" s="8">
        <f>SUMPRODUCT(SUMIFS(TaxableValuation[Taxable Reserved2],TaxableValuation[Dist],$C11:$E11,TaxableValuation[Tif_NonTIF],$A$4))</f>
        <v>0</v>
      </c>
      <c r="O11" s="8">
        <f>SUMPRODUCT(SUMIFS(TaxableValuation[Taxable Railroads],TaxableValuation[Dist],$C11:$E11,TaxableValuation[Tif_NonTIF],$A$4))</f>
        <v>0</v>
      </c>
      <c r="P11" s="8">
        <f>SUMPRODUCT(SUMIFS(TaxableValuation[Taxable Utilities],TaxableValuation[Dist],$C11:$E11,TaxableValuation[Tif_NonTIF],$A$4))</f>
        <v>0</v>
      </c>
      <c r="Q11" s="8">
        <f>SUMPRODUCT(SUMIFS(TaxableValuation[Taxable Other],TaxableValuation[Dist],$C11:$E11,TaxableValuation[Tif_NonTIF],$A$4))</f>
        <v>0</v>
      </c>
      <c r="R11" s="8">
        <f>SUMPRODUCT(SUMIFS(TaxableValuation[Taxable Gross],TaxableValuation[Dist],$C11:$E11,TaxableValuation[Tif_NonTIF],$A$4))</f>
        <v>646145</v>
      </c>
      <c r="S11" s="8">
        <f>SUMPRODUCT(SUMIFS(TaxableValuation[Taxable Military Exempt],TaxableValuation[Dist],$C11:$E11,TaxableValuation[Tif_NonTIF],$A$4))</f>
        <v>0</v>
      </c>
      <c r="T11" s="8">
        <f>SUMPRODUCT(SUMIFS(TaxableValuation[Taxable Net],TaxableValuation[Dist],$C11:$E11,TaxableValuation[Tif_NonTIF],$A$4))</f>
        <v>646145</v>
      </c>
      <c r="U11" s="8">
        <f>SUMPRODUCT(SUMIFS(TaxableValuation[Taxable Gas &amp; Elec Utilities],TaxableValuation[Dist],$C11:$E11,TaxableValuation[Tif_NonTIF],$A$4))</f>
        <v>0</v>
      </c>
      <c r="V11" s="8">
        <f t="shared" si="0"/>
        <v>646145</v>
      </c>
    </row>
    <row r="12" spans="1:22" x14ac:dyDescent="0.25">
      <c r="A12">
        <f>'Assessed Non-TIF_Combined'!A12</f>
        <v>2024</v>
      </c>
      <c r="B12" t="str">
        <f>'Assessed Non-TIF_Combined'!B12</f>
        <v>05</v>
      </c>
      <c r="C12" t="str">
        <f>'Assessed Non-TIF_Combined'!C12</f>
        <v>0072</v>
      </c>
      <c r="D12" t="str">
        <f>'Assessed Non-TIF_Combined'!D12</f>
        <v/>
      </c>
      <c r="E12" t="str">
        <f>'Assessed Non-TIF_Combined'!E12</f>
        <v/>
      </c>
      <c r="F12" t="str">
        <f>'Assessed Non-TIF_Combined'!F12</f>
        <v>0072</v>
      </c>
      <c r="G12" t="str">
        <f>'Assessed Non-TIF_Combined'!G12</f>
        <v>Albert City-Truesdale</v>
      </c>
      <c r="H12" s="8">
        <f>SUMPRODUCT(SUMIFS(TaxableValuation[Taxable Residential],TaxableValuation[Dist],$C12:$E12,TaxableValuation[Tif_NonTIF],$A$4))</f>
        <v>0</v>
      </c>
      <c r="I12" s="8">
        <f>SUMPRODUCT(SUMIFS(TaxableValuation[Taxable Ag Land],TaxableValuation[Dist],$C12:$E12,TaxableValuation[Tif_NonTIF],$A$4))</f>
        <v>0</v>
      </c>
      <c r="J12" s="8">
        <f>SUMPRODUCT(SUMIFS(TaxableValuation[Taxable Ag Building],TaxableValuation[Dist],$C12:$E12,TaxableValuation[Tif_NonTIF],$A$4))</f>
        <v>0</v>
      </c>
      <c r="K12" s="8">
        <f>SUMPRODUCT(SUMIFS(TaxableValuation[Taxable Commercial],TaxableValuation[Dist],$C12:$E12,TaxableValuation[Tif_NonTIF],$A$4))</f>
        <v>0</v>
      </c>
      <c r="L12" s="8">
        <f>SUMPRODUCT(SUMIFS(TaxableValuation[Taxable Industrial],TaxableValuation[Dist],$C12:$E12,TaxableValuation[Tif_NonTIF],$A$4))</f>
        <v>0</v>
      </c>
      <c r="M12" s="8">
        <f>SUMPRODUCT(SUMIFS(TaxableValuation[Taxable Reserved],TaxableValuation[Dist],$C12:$E12,TaxableValuation[Tif_NonTIF],$A$4))</f>
        <v>0</v>
      </c>
      <c r="N12" s="8">
        <f>SUMPRODUCT(SUMIFS(TaxableValuation[Taxable Reserved2],TaxableValuation[Dist],$C12:$E12,TaxableValuation[Tif_NonTIF],$A$4))</f>
        <v>0</v>
      </c>
      <c r="O12" s="8">
        <f>SUMPRODUCT(SUMIFS(TaxableValuation[Taxable Railroads],TaxableValuation[Dist],$C12:$E12,TaxableValuation[Tif_NonTIF],$A$4))</f>
        <v>0</v>
      </c>
      <c r="P12" s="8">
        <f>SUMPRODUCT(SUMIFS(TaxableValuation[Taxable Utilities],TaxableValuation[Dist],$C12:$E12,TaxableValuation[Tif_NonTIF],$A$4))</f>
        <v>0</v>
      </c>
      <c r="Q12" s="8">
        <f>SUMPRODUCT(SUMIFS(TaxableValuation[Taxable Other],TaxableValuation[Dist],$C12:$E12,TaxableValuation[Tif_NonTIF],$A$4))</f>
        <v>0</v>
      </c>
      <c r="R12" s="8">
        <f>SUMPRODUCT(SUMIFS(TaxableValuation[Taxable Gross],TaxableValuation[Dist],$C12:$E12,TaxableValuation[Tif_NonTIF],$A$4))</f>
        <v>0</v>
      </c>
      <c r="S12" s="8">
        <f>SUMPRODUCT(SUMIFS(TaxableValuation[Taxable Military Exempt],TaxableValuation[Dist],$C12:$E12,TaxableValuation[Tif_NonTIF],$A$4))</f>
        <v>0</v>
      </c>
      <c r="T12" s="8">
        <f>SUMPRODUCT(SUMIFS(TaxableValuation[Taxable Net],TaxableValuation[Dist],$C12:$E12,TaxableValuation[Tif_NonTIF],$A$4))</f>
        <v>0</v>
      </c>
      <c r="U12" s="8">
        <f>SUMPRODUCT(SUMIFS(TaxableValuation[Taxable Gas &amp; Elec Utilities],TaxableValuation[Dist],$C12:$E12,TaxableValuation[Tif_NonTIF],$A$4))</f>
        <v>0</v>
      </c>
      <c r="V12" s="8">
        <f t="shared" si="0"/>
        <v>0</v>
      </c>
    </row>
    <row r="13" spans="1:22" x14ac:dyDescent="0.25">
      <c r="A13">
        <f>'Assessed Non-TIF_Combined'!A13</f>
        <v>2024</v>
      </c>
      <c r="B13" t="str">
        <f>'Assessed Non-TIF_Combined'!B13</f>
        <v>15</v>
      </c>
      <c r="C13" t="str">
        <f>'Assessed Non-TIF_Combined'!C13</f>
        <v>0081</v>
      </c>
      <c r="D13" t="str">
        <f>'Assessed Non-TIF_Combined'!D13</f>
        <v/>
      </c>
      <c r="E13" t="str">
        <f>'Assessed Non-TIF_Combined'!E13</f>
        <v/>
      </c>
      <c r="F13" t="str">
        <f>'Assessed Non-TIF_Combined'!F13</f>
        <v>0081</v>
      </c>
      <c r="G13" t="str">
        <f>'Assessed Non-TIF_Combined'!G13</f>
        <v>Albia</v>
      </c>
      <c r="H13" s="8">
        <f>SUMPRODUCT(SUMIFS(TaxableValuation[Taxable Residential],TaxableValuation[Dist],$C13:$E13,TaxableValuation[Tif_NonTIF],$A$4))</f>
        <v>0</v>
      </c>
      <c r="I13" s="8">
        <f>SUMPRODUCT(SUMIFS(TaxableValuation[Taxable Ag Land],TaxableValuation[Dist],$C13:$E13,TaxableValuation[Tif_NonTIF],$A$4))</f>
        <v>0</v>
      </c>
      <c r="J13" s="8">
        <f>SUMPRODUCT(SUMIFS(TaxableValuation[Taxable Ag Building],TaxableValuation[Dist],$C13:$E13,TaxableValuation[Tif_NonTIF],$A$4))</f>
        <v>0</v>
      </c>
      <c r="K13" s="8">
        <f>SUMPRODUCT(SUMIFS(TaxableValuation[Taxable Commercial],TaxableValuation[Dist],$C13:$E13,TaxableValuation[Tif_NonTIF],$A$4))</f>
        <v>0</v>
      </c>
      <c r="L13" s="8">
        <f>SUMPRODUCT(SUMIFS(TaxableValuation[Taxable Industrial],TaxableValuation[Dist],$C13:$E13,TaxableValuation[Tif_NonTIF],$A$4))</f>
        <v>0</v>
      </c>
      <c r="M13" s="8">
        <f>SUMPRODUCT(SUMIFS(TaxableValuation[Taxable Reserved],TaxableValuation[Dist],$C13:$E13,TaxableValuation[Tif_NonTIF],$A$4))</f>
        <v>0</v>
      </c>
      <c r="N13" s="8">
        <f>SUMPRODUCT(SUMIFS(TaxableValuation[Taxable Reserved2],TaxableValuation[Dist],$C13:$E13,TaxableValuation[Tif_NonTIF],$A$4))</f>
        <v>0</v>
      </c>
      <c r="O13" s="8">
        <f>SUMPRODUCT(SUMIFS(TaxableValuation[Taxable Railroads],TaxableValuation[Dist],$C13:$E13,TaxableValuation[Tif_NonTIF],$A$4))</f>
        <v>0</v>
      </c>
      <c r="P13" s="8">
        <f>SUMPRODUCT(SUMIFS(TaxableValuation[Taxable Utilities],TaxableValuation[Dist],$C13:$E13,TaxableValuation[Tif_NonTIF],$A$4))</f>
        <v>0</v>
      </c>
      <c r="Q13" s="8">
        <f>SUMPRODUCT(SUMIFS(TaxableValuation[Taxable Other],TaxableValuation[Dist],$C13:$E13,TaxableValuation[Tif_NonTIF],$A$4))</f>
        <v>0</v>
      </c>
      <c r="R13" s="8">
        <f>SUMPRODUCT(SUMIFS(TaxableValuation[Taxable Gross],TaxableValuation[Dist],$C13:$E13,TaxableValuation[Tif_NonTIF],$A$4))</f>
        <v>0</v>
      </c>
      <c r="S13" s="8">
        <f>SUMPRODUCT(SUMIFS(TaxableValuation[Taxable Military Exempt],TaxableValuation[Dist],$C13:$E13,TaxableValuation[Tif_NonTIF],$A$4))</f>
        <v>0</v>
      </c>
      <c r="T13" s="8">
        <f>SUMPRODUCT(SUMIFS(TaxableValuation[Taxable Net],TaxableValuation[Dist],$C13:$E13,TaxableValuation[Tif_NonTIF],$A$4))</f>
        <v>0</v>
      </c>
      <c r="U13" s="8">
        <f>SUMPRODUCT(SUMIFS(TaxableValuation[Taxable Gas &amp; Elec Utilities],TaxableValuation[Dist],$C13:$E13,TaxableValuation[Tif_NonTIF],$A$4))</f>
        <v>0</v>
      </c>
      <c r="V13" s="8">
        <f t="shared" si="0"/>
        <v>0</v>
      </c>
    </row>
    <row r="14" spans="1:22" x14ac:dyDescent="0.25">
      <c r="A14">
        <f>'Assessed Non-TIF_Combined'!A14</f>
        <v>2024</v>
      </c>
      <c r="B14" t="str">
        <f>'Assessed Non-TIF_Combined'!B14</f>
        <v>10</v>
      </c>
      <c r="C14" t="str">
        <f>'Assessed Non-TIF_Combined'!C14</f>
        <v>0099</v>
      </c>
      <c r="D14" t="str">
        <f>'Assessed Non-TIF_Combined'!D14</f>
        <v/>
      </c>
      <c r="E14" t="str">
        <f>'Assessed Non-TIF_Combined'!E14</f>
        <v/>
      </c>
      <c r="F14" t="str">
        <f>'Assessed Non-TIF_Combined'!F14</f>
        <v>0099</v>
      </c>
      <c r="G14" t="str">
        <f>'Assessed Non-TIF_Combined'!G14</f>
        <v>Alburnett</v>
      </c>
      <c r="H14" s="8">
        <f>SUMPRODUCT(SUMIFS(TaxableValuation[Taxable Residential],TaxableValuation[Dist],$C14:$E14,TaxableValuation[Tif_NonTIF],$A$4))</f>
        <v>1892838</v>
      </c>
      <c r="I14" s="8">
        <f>SUMPRODUCT(SUMIFS(TaxableValuation[Taxable Ag Land],TaxableValuation[Dist],$C14:$E14,TaxableValuation[Tif_NonTIF],$A$4))</f>
        <v>32866</v>
      </c>
      <c r="J14" s="8">
        <f>SUMPRODUCT(SUMIFS(TaxableValuation[Taxable Ag Building],TaxableValuation[Dist],$C14:$E14,TaxableValuation[Tif_NonTIF],$A$4))</f>
        <v>2650</v>
      </c>
      <c r="K14" s="8">
        <f>SUMPRODUCT(SUMIFS(TaxableValuation[Taxable Commercial],TaxableValuation[Dist],$C14:$E14,TaxableValuation[Tif_NonTIF],$A$4))</f>
        <v>573871</v>
      </c>
      <c r="L14" s="8">
        <f>SUMPRODUCT(SUMIFS(TaxableValuation[Taxable Industrial],TaxableValuation[Dist],$C14:$E14,TaxableValuation[Tif_NonTIF],$A$4))</f>
        <v>0</v>
      </c>
      <c r="M14" s="8">
        <f>SUMPRODUCT(SUMIFS(TaxableValuation[Taxable Reserved],TaxableValuation[Dist],$C14:$E14,TaxableValuation[Tif_NonTIF],$A$4))</f>
        <v>0</v>
      </c>
      <c r="N14" s="8">
        <f>SUMPRODUCT(SUMIFS(TaxableValuation[Taxable Reserved2],TaxableValuation[Dist],$C14:$E14,TaxableValuation[Tif_NonTIF],$A$4))</f>
        <v>0</v>
      </c>
      <c r="O14" s="8">
        <f>SUMPRODUCT(SUMIFS(TaxableValuation[Taxable Railroads],TaxableValuation[Dist],$C14:$E14,TaxableValuation[Tif_NonTIF],$A$4))</f>
        <v>0</v>
      </c>
      <c r="P14" s="8">
        <f>SUMPRODUCT(SUMIFS(TaxableValuation[Taxable Utilities],TaxableValuation[Dist],$C14:$E14,TaxableValuation[Tif_NonTIF],$A$4))</f>
        <v>0</v>
      </c>
      <c r="Q14" s="8">
        <f>SUMPRODUCT(SUMIFS(TaxableValuation[Taxable Other],TaxableValuation[Dist],$C14:$E14,TaxableValuation[Tif_NonTIF],$A$4))</f>
        <v>0</v>
      </c>
      <c r="R14" s="8">
        <f>SUMPRODUCT(SUMIFS(TaxableValuation[Taxable Gross],TaxableValuation[Dist],$C14:$E14,TaxableValuation[Tif_NonTIF],$A$4))</f>
        <v>2502225</v>
      </c>
      <c r="S14" s="8">
        <f>SUMPRODUCT(SUMIFS(TaxableValuation[Taxable Military Exempt],TaxableValuation[Dist],$C14:$E14,TaxableValuation[Tif_NonTIF],$A$4))</f>
        <v>0</v>
      </c>
      <c r="T14" s="8">
        <f>SUMPRODUCT(SUMIFS(TaxableValuation[Taxable Net],TaxableValuation[Dist],$C14:$E14,TaxableValuation[Tif_NonTIF],$A$4))</f>
        <v>2502225</v>
      </c>
      <c r="U14" s="8">
        <f>SUMPRODUCT(SUMIFS(TaxableValuation[Taxable Gas &amp; Elec Utilities],TaxableValuation[Dist],$C14:$E14,TaxableValuation[Tif_NonTIF],$A$4))</f>
        <v>0</v>
      </c>
      <c r="V14" s="8">
        <f t="shared" si="0"/>
        <v>2502225</v>
      </c>
    </row>
    <row r="15" spans="1:22" x14ac:dyDescent="0.25">
      <c r="A15">
        <f>'Assessed Non-TIF_Combined'!A15</f>
        <v>2024</v>
      </c>
      <c r="B15" t="str">
        <f>'Assessed Non-TIF_Combined'!B15</f>
        <v>07</v>
      </c>
      <c r="C15" t="str">
        <f>'Assessed Non-TIF_Combined'!C15</f>
        <v>0108</v>
      </c>
      <c r="D15" t="str">
        <f>'Assessed Non-TIF_Combined'!D15</f>
        <v/>
      </c>
      <c r="E15" t="str">
        <f>'Assessed Non-TIF_Combined'!E15</f>
        <v/>
      </c>
      <c r="F15" t="str">
        <f>'Assessed Non-TIF_Combined'!F15</f>
        <v>0108</v>
      </c>
      <c r="G15" t="str">
        <f>'Assessed Non-TIF_Combined'!G15</f>
        <v>Alden</v>
      </c>
      <c r="H15" s="8">
        <f>SUMPRODUCT(SUMIFS(TaxableValuation[Taxable Residential],TaxableValuation[Dist],$C15:$E15,TaxableValuation[Tif_NonTIF],$A$4))</f>
        <v>0</v>
      </c>
      <c r="I15" s="8">
        <f>SUMPRODUCT(SUMIFS(TaxableValuation[Taxable Ag Land],TaxableValuation[Dist],$C15:$E15,TaxableValuation[Tif_NonTIF],$A$4))</f>
        <v>0</v>
      </c>
      <c r="J15" s="8">
        <f>SUMPRODUCT(SUMIFS(TaxableValuation[Taxable Ag Building],TaxableValuation[Dist],$C15:$E15,TaxableValuation[Tif_NonTIF],$A$4))</f>
        <v>0</v>
      </c>
      <c r="K15" s="8">
        <f>SUMPRODUCT(SUMIFS(TaxableValuation[Taxable Commercial],TaxableValuation[Dist],$C15:$E15,TaxableValuation[Tif_NonTIF],$A$4))</f>
        <v>0</v>
      </c>
      <c r="L15" s="8">
        <f>SUMPRODUCT(SUMIFS(TaxableValuation[Taxable Industrial],TaxableValuation[Dist],$C15:$E15,TaxableValuation[Tif_NonTIF],$A$4))</f>
        <v>0</v>
      </c>
      <c r="M15" s="8">
        <f>SUMPRODUCT(SUMIFS(TaxableValuation[Taxable Reserved],TaxableValuation[Dist],$C15:$E15,TaxableValuation[Tif_NonTIF],$A$4))</f>
        <v>0</v>
      </c>
      <c r="N15" s="8">
        <f>SUMPRODUCT(SUMIFS(TaxableValuation[Taxable Reserved2],TaxableValuation[Dist],$C15:$E15,TaxableValuation[Tif_NonTIF],$A$4))</f>
        <v>0</v>
      </c>
      <c r="O15" s="8">
        <f>SUMPRODUCT(SUMIFS(TaxableValuation[Taxable Railroads],TaxableValuation[Dist],$C15:$E15,TaxableValuation[Tif_NonTIF],$A$4))</f>
        <v>0</v>
      </c>
      <c r="P15" s="8">
        <f>SUMPRODUCT(SUMIFS(TaxableValuation[Taxable Utilities],TaxableValuation[Dist],$C15:$E15,TaxableValuation[Tif_NonTIF],$A$4))</f>
        <v>0</v>
      </c>
      <c r="Q15" s="8">
        <f>SUMPRODUCT(SUMIFS(TaxableValuation[Taxable Other],TaxableValuation[Dist],$C15:$E15,TaxableValuation[Tif_NonTIF],$A$4))</f>
        <v>0</v>
      </c>
      <c r="R15" s="8">
        <f>SUMPRODUCT(SUMIFS(TaxableValuation[Taxable Gross],TaxableValuation[Dist],$C15:$E15,TaxableValuation[Tif_NonTIF],$A$4))</f>
        <v>0</v>
      </c>
      <c r="S15" s="8">
        <f>SUMPRODUCT(SUMIFS(TaxableValuation[Taxable Military Exempt],TaxableValuation[Dist],$C15:$E15,TaxableValuation[Tif_NonTIF],$A$4))</f>
        <v>0</v>
      </c>
      <c r="T15" s="8">
        <f>SUMPRODUCT(SUMIFS(TaxableValuation[Taxable Net],TaxableValuation[Dist],$C15:$E15,TaxableValuation[Tif_NonTIF],$A$4))</f>
        <v>0</v>
      </c>
      <c r="U15" s="8">
        <f>SUMPRODUCT(SUMIFS(TaxableValuation[Taxable Gas &amp; Elec Utilities],TaxableValuation[Dist],$C15:$E15,TaxableValuation[Tif_NonTIF],$A$4))</f>
        <v>0</v>
      </c>
      <c r="V15" s="8">
        <f t="shared" si="0"/>
        <v>0</v>
      </c>
    </row>
    <row r="16" spans="1:22" x14ac:dyDescent="0.25">
      <c r="A16">
        <f>'Assessed Non-TIF_Combined'!A16</f>
        <v>2024</v>
      </c>
      <c r="B16" t="str">
        <f>'Assessed Non-TIF_Combined'!B16</f>
        <v>05</v>
      </c>
      <c r="C16" t="str">
        <f>'Assessed Non-TIF_Combined'!C16</f>
        <v>0126</v>
      </c>
      <c r="D16" t="str">
        <f>'Assessed Non-TIF_Combined'!D16</f>
        <v>6417</v>
      </c>
      <c r="E16" t="str">
        <f>'Assessed Non-TIF_Combined'!E16</f>
        <v>3897</v>
      </c>
      <c r="F16" t="str">
        <f>'Assessed Non-TIF_Combined'!F16</f>
        <v>0126</v>
      </c>
      <c r="G16" t="str">
        <f>'Assessed Non-TIF_Combined'!G16</f>
        <v>Algona</v>
      </c>
      <c r="H16" s="8">
        <f>SUMPRODUCT(SUMIFS(TaxableValuation[Taxable Residential],TaxableValuation[Dist],$C16:$E16,TaxableValuation[Tif_NonTIF],$A$4))</f>
        <v>14106806</v>
      </c>
      <c r="I16" s="8">
        <f>SUMPRODUCT(SUMIFS(TaxableValuation[Taxable Ag Land],TaxableValuation[Dist],$C16:$E16,TaxableValuation[Tif_NonTIF],$A$4))</f>
        <v>39801</v>
      </c>
      <c r="J16" s="8">
        <f>SUMPRODUCT(SUMIFS(TaxableValuation[Taxable Ag Building],TaxableValuation[Dist],$C16:$E16,TaxableValuation[Tif_NonTIF],$A$4))</f>
        <v>0</v>
      </c>
      <c r="K16" s="8">
        <f>SUMPRODUCT(SUMIFS(TaxableValuation[Taxable Commercial],TaxableValuation[Dist],$C16:$E16,TaxableValuation[Tif_NonTIF],$A$4))</f>
        <v>11549545</v>
      </c>
      <c r="L16" s="8">
        <f>SUMPRODUCT(SUMIFS(TaxableValuation[Taxable Industrial],TaxableValuation[Dist],$C16:$E16,TaxableValuation[Tif_NonTIF],$A$4))</f>
        <v>0</v>
      </c>
      <c r="M16" s="8">
        <f>SUMPRODUCT(SUMIFS(TaxableValuation[Taxable Reserved],TaxableValuation[Dist],$C16:$E16,TaxableValuation[Tif_NonTIF],$A$4))</f>
        <v>0</v>
      </c>
      <c r="N16" s="8">
        <f>SUMPRODUCT(SUMIFS(TaxableValuation[Taxable Reserved2],TaxableValuation[Dist],$C16:$E16,TaxableValuation[Tif_NonTIF],$A$4))</f>
        <v>0</v>
      </c>
      <c r="O16" s="8">
        <f>SUMPRODUCT(SUMIFS(TaxableValuation[Taxable Railroads],TaxableValuation[Dist],$C16:$E16,TaxableValuation[Tif_NonTIF],$A$4))</f>
        <v>0</v>
      </c>
      <c r="P16" s="8">
        <f>SUMPRODUCT(SUMIFS(TaxableValuation[Taxable Utilities],TaxableValuation[Dist],$C16:$E16,TaxableValuation[Tif_NonTIF],$A$4))</f>
        <v>0</v>
      </c>
      <c r="Q16" s="8">
        <f>SUMPRODUCT(SUMIFS(TaxableValuation[Taxable Other],TaxableValuation[Dist],$C16:$E16,TaxableValuation[Tif_NonTIF],$A$4))</f>
        <v>0</v>
      </c>
      <c r="R16" s="8">
        <f>SUMPRODUCT(SUMIFS(TaxableValuation[Taxable Gross],TaxableValuation[Dist],$C16:$E16,TaxableValuation[Tif_NonTIF],$A$4))</f>
        <v>25696152</v>
      </c>
      <c r="S16" s="8">
        <f>SUMPRODUCT(SUMIFS(TaxableValuation[Taxable Military Exempt],TaxableValuation[Dist],$C16:$E16,TaxableValuation[Tif_NonTIF],$A$4))</f>
        <v>0</v>
      </c>
      <c r="T16" s="8">
        <f>SUMPRODUCT(SUMIFS(TaxableValuation[Taxable Net],TaxableValuation[Dist],$C16:$E16,TaxableValuation[Tif_NonTIF],$A$4))</f>
        <v>25696152</v>
      </c>
      <c r="U16" s="8">
        <f>SUMPRODUCT(SUMIFS(TaxableValuation[Taxable Gas &amp; Elec Utilities],TaxableValuation[Dist],$C16:$E16,TaxableValuation[Tif_NonTIF],$A$4))</f>
        <v>0</v>
      </c>
      <c r="V16" s="8">
        <f t="shared" si="0"/>
        <v>25696152</v>
      </c>
    </row>
    <row r="17" spans="1:22" x14ac:dyDescent="0.25">
      <c r="A17">
        <f>'Assessed Non-TIF_Combined'!A17</f>
        <v>2024</v>
      </c>
      <c r="B17" t="str">
        <f>'Assessed Non-TIF_Combined'!B17</f>
        <v>01</v>
      </c>
      <c r="C17" t="str">
        <f>'Assessed Non-TIF_Combined'!C17</f>
        <v>0135</v>
      </c>
      <c r="D17" t="str">
        <f>'Assessed Non-TIF_Combined'!D17</f>
        <v/>
      </c>
      <c r="E17" t="str">
        <f>'Assessed Non-TIF_Combined'!E17</f>
        <v/>
      </c>
      <c r="F17" t="str">
        <f>'Assessed Non-TIF_Combined'!F17</f>
        <v>0135</v>
      </c>
      <c r="G17" t="str">
        <f>'Assessed Non-TIF_Combined'!G17</f>
        <v>Allamakee</v>
      </c>
      <c r="H17" s="8">
        <f>SUMPRODUCT(SUMIFS(TaxableValuation[Taxable Residential],TaxableValuation[Dist],$C17:$E17,TaxableValuation[Tif_NonTIF],$A$4))</f>
        <v>29604684</v>
      </c>
      <c r="I17" s="8">
        <f>SUMPRODUCT(SUMIFS(TaxableValuation[Taxable Ag Land],TaxableValuation[Dist],$C17:$E17,TaxableValuation[Tif_NonTIF],$A$4))</f>
        <v>35101</v>
      </c>
      <c r="J17" s="8">
        <f>SUMPRODUCT(SUMIFS(TaxableValuation[Taxable Ag Building],TaxableValuation[Dist],$C17:$E17,TaxableValuation[Tif_NonTIF],$A$4))</f>
        <v>0</v>
      </c>
      <c r="K17" s="8">
        <f>SUMPRODUCT(SUMIFS(TaxableValuation[Taxable Commercial],TaxableValuation[Dist],$C17:$E17,TaxableValuation[Tif_NonTIF],$A$4))</f>
        <v>9552766</v>
      </c>
      <c r="L17" s="8">
        <f>SUMPRODUCT(SUMIFS(TaxableValuation[Taxable Industrial],TaxableValuation[Dist],$C17:$E17,TaxableValuation[Tif_NonTIF],$A$4))</f>
        <v>1796888</v>
      </c>
      <c r="M17" s="8">
        <f>SUMPRODUCT(SUMIFS(TaxableValuation[Taxable Reserved],TaxableValuation[Dist],$C17:$E17,TaxableValuation[Tif_NonTIF],$A$4))</f>
        <v>0</v>
      </c>
      <c r="N17" s="8">
        <f>SUMPRODUCT(SUMIFS(TaxableValuation[Taxable Reserved2],TaxableValuation[Dist],$C17:$E17,TaxableValuation[Tif_NonTIF],$A$4))</f>
        <v>0</v>
      </c>
      <c r="O17" s="8">
        <f>SUMPRODUCT(SUMIFS(TaxableValuation[Taxable Railroads],TaxableValuation[Dist],$C17:$E17,TaxableValuation[Tif_NonTIF],$A$4))</f>
        <v>0</v>
      </c>
      <c r="P17" s="8">
        <f>SUMPRODUCT(SUMIFS(TaxableValuation[Taxable Utilities],TaxableValuation[Dist],$C17:$E17,TaxableValuation[Tif_NonTIF],$A$4))</f>
        <v>0</v>
      </c>
      <c r="Q17" s="8">
        <f>SUMPRODUCT(SUMIFS(TaxableValuation[Taxable Other],TaxableValuation[Dist],$C17:$E17,TaxableValuation[Tif_NonTIF],$A$4))</f>
        <v>0</v>
      </c>
      <c r="R17" s="8">
        <f>SUMPRODUCT(SUMIFS(TaxableValuation[Taxable Gross],TaxableValuation[Dist],$C17:$E17,TaxableValuation[Tif_NonTIF],$A$4))</f>
        <v>40989439</v>
      </c>
      <c r="S17" s="8">
        <f>SUMPRODUCT(SUMIFS(TaxableValuation[Taxable Military Exempt],TaxableValuation[Dist],$C17:$E17,TaxableValuation[Tif_NonTIF],$A$4))</f>
        <v>0</v>
      </c>
      <c r="T17" s="8">
        <f>SUMPRODUCT(SUMIFS(TaxableValuation[Taxable Net],TaxableValuation[Dist],$C17:$E17,TaxableValuation[Tif_NonTIF],$A$4))</f>
        <v>40989439</v>
      </c>
      <c r="U17" s="8">
        <f>SUMPRODUCT(SUMIFS(TaxableValuation[Taxable Gas &amp; Elec Utilities],TaxableValuation[Dist],$C17:$E17,TaxableValuation[Tif_NonTIF],$A$4))</f>
        <v>0</v>
      </c>
      <c r="V17" s="8">
        <f t="shared" si="0"/>
        <v>40989439</v>
      </c>
    </row>
    <row r="18" spans="1:22" x14ac:dyDescent="0.25">
      <c r="A18">
        <f>'Assessed Non-TIF_Combined'!A18</f>
        <v>2024</v>
      </c>
      <c r="B18" t="str">
        <f>'Assessed Non-TIF_Combined'!B18</f>
        <v>05</v>
      </c>
      <c r="C18" t="str">
        <f>'Assessed Non-TIF_Combined'!C18</f>
        <v>0171</v>
      </c>
      <c r="D18" t="str">
        <f>'Assessed Non-TIF_Combined'!D18</f>
        <v/>
      </c>
      <c r="E18" t="str">
        <f>'Assessed Non-TIF_Combined'!E18</f>
        <v/>
      </c>
      <c r="F18" t="str">
        <f>'Assessed Non-TIF_Combined'!F18</f>
        <v>0171</v>
      </c>
      <c r="G18" t="str">
        <f>'Assessed Non-TIF_Combined'!G18</f>
        <v>Alta-Aurelia</v>
      </c>
      <c r="H18" s="8">
        <f>SUMPRODUCT(SUMIFS(TaxableValuation[Taxable Residential],TaxableValuation[Dist],$C18:$E18,TaxableValuation[Tif_NonTIF],$A$4))</f>
        <v>0</v>
      </c>
      <c r="I18" s="8">
        <f>SUMPRODUCT(SUMIFS(TaxableValuation[Taxable Ag Land],TaxableValuation[Dist],$C18:$E18,TaxableValuation[Tif_NonTIF],$A$4))</f>
        <v>0</v>
      </c>
      <c r="J18" s="8">
        <f>SUMPRODUCT(SUMIFS(TaxableValuation[Taxable Ag Building],TaxableValuation[Dist],$C18:$E18,TaxableValuation[Tif_NonTIF],$A$4))</f>
        <v>0</v>
      </c>
      <c r="K18" s="8">
        <f>SUMPRODUCT(SUMIFS(TaxableValuation[Taxable Commercial],TaxableValuation[Dist],$C18:$E18,TaxableValuation[Tif_NonTIF],$A$4))</f>
        <v>0</v>
      </c>
      <c r="L18" s="8">
        <f>SUMPRODUCT(SUMIFS(TaxableValuation[Taxable Industrial],TaxableValuation[Dist],$C18:$E18,TaxableValuation[Tif_NonTIF],$A$4))</f>
        <v>0</v>
      </c>
      <c r="M18" s="8">
        <f>SUMPRODUCT(SUMIFS(TaxableValuation[Taxable Reserved],TaxableValuation[Dist],$C18:$E18,TaxableValuation[Tif_NonTIF],$A$4))</f>
        <v>0</v>
      </c>
      <c r="N18" s="8">
        <f>SUMPRODUCT(SUMIFS(TaxableValuation[Taxable Reserved2],TaxableValuation[Dist],$C18:$E18,TaxableValuation[Tif_NonTIF],$A$4))</f>
        <v>0</v>
      </c>
      <c r="O18" s="8">
        <f>SUMPRODUCT(SUMIFS(TaxableValuation[Taxable Railroads],TaxableValuation[Dist],$C18:$E18,TaxableValuation[Tif_NonTIF],$A$4))</f>
        <v>0</v>
      </c>
      <c r="P18" s="8">
        <f>SUMPRODUCT(SUMIFS(TaxableValuation[Taxable Utilities],TaxableValuation[Dist],$C18:$E18,TaxableValuation[Tif_NonTIF],$A$4))</f>
        <v>0</v>
      </c>
      <c r="Q18" s="8">
        <f>SUMPRODUCT(SUMIFS(TaxableValuation[Taxable Other],TaxableValuation[Dist],$C18:$E18,TaxableValuation[Tif_NonTIF],$A$4))</f>
        <v>0</v>
      </c>
      <c r="R18" s="8">
        <f>SUMPRODUCT(SUMIFS(TaxableValuation[Taxable Gross],TaxableValuation[Dist],$C18:$E18,TaxableValuation[Tif_NonTIF],$A$4))</f>
        <v>0</v>
      </c>
      <c r="S18" s="8">
        <f>SUMPRODUCT(SUMIFS(TaxableValuation[Taxable Military Exempt],TaxableValuation[Dist],$C18:$E18,TaxableValuation[Tif_NonTIF],$A$4))</f>
        <v>0</v>
      </c>
      <c r="T18" s="8">
        <f>SUMPRODUCT(SUMIFS(TaxableValuation[Taxable Net],TaxableValuation[Dist],$C18:$E18,TaxableValuation[Tif_NonTIF],$A$4))</f>
        <v>0</v>
      </c>
      <c r="U18" s="8">
        <f>SUMPRODUCT(SUMIFS(TaxableValuation[Taxable Gas &amp; Elec Utilities],TaxableValuation[Dist],$C18:$E18,TaxableValuation[Tif_NonTIF],$A$4))</f>
        <v>0</v>
      </c>
      <c r="V18" s="8">
        <f t="shared" si="0"/>
        <v>0</v>
      </c>
    </row>
    <row r="19" spans="1:22" x14ac:dyDescent="0.25">
      <c r="A19">
        <f>'Assessed Non-TIF_Combined'!A19</f>
        <v>2024</v>
      </c>
      <c r="B19" t="str">
        <f>'Assessed Non-TIF_Combined'!B19</f>
        <v>11</v>
      </c>
      <c r="C19" t="str">
        <f>'Assessed Non-TIF_Combined'!C19</f>
        <v>0225</v>
      </c>
      <c r="D19" t="str">
        <f>'Assessed Non-TIF_Combined'!D19</f>
        <v/>
      </c>
      <c r="E19" t="str">
        <f>'Assessed Non-TIF_Combined'!E19</f>
        <v/>
      </c>
      <c r="F19" t="str">
        <f>'Assessed Non-TIF_Combined'!F19</f>
        <v>0225</v>
      </c>
      <c r="G19" t="str">
        <f>'Assessed Non-TIF_Combined'!G19</f>
        <v>Ames</v>
      </c>
      <c r="H19" s="8">
        <f>SUMPRODUCT(SUMIFS(TaxableValuation[Taxable Residential],TaxableValuation[Dist],$C19:$E19,TaxableValuation[Tif_NonTIF],$A$4))</f>
        <v>0</v>
      </c>
      <c r="I19" s="8">
        <f>SUMPRODUCT(SUMIFS(TaxableValuation[Taxable Ag Land],TaxableValuation[Dist],$C19:$E19,TaxableValuation[Tif_NonTIF],$A$4))</f>
        <v>0</v>
      </c>
      <c r="J19" s="8">
        <f>SUMPRODUCT(SUMIFS(TaxableValuation[Taxable Ag Building],TaxableValuation[Dist],$C19:$E19,TaxableValuation[Tif_NonTIF],$A$4))</f>
        <v>0</v>
      </c>
      <c r="K19" s="8">
        <f>SUMPRODUCT(SUMIFS(TaxableValuation[Taxable Commercial],TaxableValuation[Dist],$C19:$E19,TaxableValuation[Tif_NonTIF],$A$4))</f>
        <v>1249078</v>
      </c>
      <c r="L19" s="8">
        <f>SUMPRODUCT(SUMIFS(TaxableValuation[Taxable Industrial],TaxableValuation[Dist],$C19:$E19,TaxableValuation[Tif_NonTIF],$A$4))</f>
        <v>16426500</v>
      </c>
      <c r="M19" s="8">
        <f>SUMPRODUCT(SUMIFS(TaxableValuation[Taxable Reserved],TaxableValuation[Dist],$C19:$E19,TaxableValuation[Tif_NonTIF],$A$4))</f>
        <v>0</v>
      </c>
      <c r="N19" s="8">
        <f>SUMPRODUCT(SUMIFS(TaxableValuation[Taxable Reserved2],TaxableValuation[Dist],$C19:$E19,TaxableValuation[Tif_NonTIF],$A$4))</f>
        <v>0</v>
      </c>
      <c r="O19" s="8">
        <f>SUMPRODUCT(SUMIFS(TaxableValuation[Taxable Railroads],TaxableValuation[Dist],$C19:$E19,TaxableValuation[Tif_NonTIF],$A$4))</f>
        <v>0</v>
      </c>
      <c r="P19" s="8">
        <f>SUMPRODUCT(SUMIFS(TaxableValuation[Taxable Utilities],TaxableValuation[Dist],$C19:$E19,TaxableValuation[Tif_NonTIF],$A$4))</f>
        <v>0</v>
      </c>
      <c r="Q19" s="8">
        <f>SUMPRODUCT(SUMIFS(TaxableValuation[Taxable Other],TaxableValuation[Dist],$C19:$E19,TaxableValuation[Tif_NonTIF],$A$4))</f>
        <v>0</v>
      </c>
      <c r="R19" s="8">
        <f>SUMPRODUCT(SUMIFS(TaxableValuation[Taxable Gross],TaxableValuation[Dist],$C19:$E19,TaxableValuation[Tif_NonTIF],$A$4))</f>
        <v>17675578</v>
      </c>
      <c r="S19" s="8">
        <f>SUMPRODUCT(SUMIFS(TaxableValuation[Taxable Military Exempt],TaxableValuation[Dist],$C19:$E19,TaxableValuation[Tif_NonTIF],$A$4))</f>
        <v>0</v>
      </c>
      <c r="T19" s="8">
        <f>SUMPRODUCT(SUMIFS(TaxableValuation[Taxable Net],TaxableValuation[Dist],$C19:$E19,TaxableValuation[Tif_NonTIF],$A$4))</f>
        <v>17675578</v>
      </c>
      <c r="U19" s="8">
        <f>SUMPRODUCT(SUMIFS(TaxableValuation[Taxable Gas &amp; Elec Utilities],TaxableValuation[Dist],$C19:$E19,TaxableValuation[Tif_NonTIF],$A$4))</f>
        <v>0</v>
      </c>
      <c r="V19" s="8">
        <f t="shared" si="0"/>
        <v>17675578</v>
      </c>
    </row>
    <row r="20" spans="1:22" x14ac:dyDescent="0.25">
      <c r="A20">
        <f>'Assessed Non-TIF_Combined'!A20</f>
        <v>2024</v>
      </c>
      <c r="B20" t="str">
        <f>'Assessed Non-TIF_Combined'!B20</f>
        <v>10</v>
      </c>
      <c r="C20" t="str">
        <f>'Assessed Non-TIF_Combined'!C20</f>
        <v>0234</v>
      </c>
      <c r="D20" t="str">
        <f>'Assessed Non-TIF_Combined'!D20</f>
        <v/>
      </c>
      <c r="E20" t="str">
        <f>'Assessed Non-TIF_Combined'!E20</f>
        <v/>
      </c>
      <c r="F20" t="str">
        <f>'Assessed Non-TIF_Combined'!F20</f>
        <v>0234</v>
      </c>
      <c r="G20" t="str">
        <f>'Assessed Non-TIF_Combined'!G20</f>
        <v>Anamosa</v>
      </c>
      <c r="H20" s="8">
        <f>SUMPRODUCT(SUMIFS(TaxableValuation[Taxable Residential],TaxableValuation[Dist],$C20:$E20,TaxableValuation[Tif_NonTIF],$A$4))</f>
        <v>5808763</v>
      </c>
      <c r="I20" s="8">
        <f>SUMPRODUCT(SUMIFS(TaxableValuation[Taxable Ag Land],TaxableValuation[Dist],$C20:$E20,TaxableValuation[Tif_NonTIF],$A$4))</f>
        <v>0</v>
      </c>
      <c r="J20" s="8">
        <f>SUMPRODUCT(SUMIFS(TaxableValuation[Taxable Ag Building],TaxableValuation[Dist],$C20:$E20,TaxableValuation[Tif_NonTIF],$A$4))</f>
        <v>0</v>
      </c>
      <c r="K20" s="8">
        <f>SUMPRODUCT(SUMIFS(TaxableValuation[Taxable Commercial],TaxableValuation[Dist],$C20:$E20,TaxableValuation[Tif_NonTIF],$A$4))</f>
        <v>1129299</v>
      </c>
      <c r="L20" s="8">
        <f>SUMPRODUCT(SUMIFS(TaxableValuation[Taxable Industrial],TaxableValuation[Dist],$C20:$E20,TaxableValuation[Tif_NonTIF],$A$4))</f>
        <v>48004</v>
      </c>
      <c r="M20" s="8">
        <f>SUMPRODUCT(SUMIFS(TaxableValuation[Taxable Reserved],TaxableValuation[Dist],$C20:$E20,TaxableValuation[Tif_NonTIF],$A$4))</f>
        <v>0</v>
      </c>
      <c r="N20" s="8">
        <f>SUMPRODUCT(SUMIFS(TaxableValuation[Taxable Reserved2],TaxableValuation[Dist],$C20:$E20,TaxableValuation[Tif_NonTIF],$A$4))</f>
        <v>0</v>
      </c>
      <c r="O20" s="8">
        <f>SUMPRODUCT(SUMIFS(TaxableValuation[Taxable Railroads],TaxableValuation[Dist],$C20:$E20,TaxableValuation[Tif_NonTIF],$A$4))</f>
        <v>0</v>
      </c>
      <c r="P20" s="8">
        <f>SUMPRODUCT(SUMIFS(TaxableValuation[Taxable Utilities],TaxableValuation[Dist],$C20:$E20,TaxableValuation[Tif_NonTIF],$A$4))</f>
        <v>0</v>
      </c>
      <c r="Q20" s="8">
        <f>SUMPRODUCT(SUMIFS(TaxableValuation[Taxable Other],TaxableValuation[Dist],$C20:$E20,TaxableValuation[Tif_NonTIF],$A$4))</f>
        <v>0</v>
      </c>
      <c r="R20" s="8">
        <f>SUMPRODUCT(SUMIFS(TaxableValuation[Taxable Gross],TaxableValuation[Dist],$C20:$E20,TaxableValuation[Tif_NonTIF],$A$4))</f>
        <v>6986066</v>
      </c>
      <c r="S20" s="8">
        <f>SUMPRODUCT(SUMIFS(TaxableValuation[Taxable Military Exempt],TaxableValuation[Dist],$C20:$E20,TaxableValuation[Tif_NonTIF],$A$4))</f>
        <v>0</v>
      </c>
      <c r="T20" s="8">
        <f>SUMPRODUCT(SUMIFS(TaxableValuation[Taxable Net],TaxableValuation[Dist],$C20:$E20,TaxableValuation[Tif_NonTIF],$A$4))</f>
        <v>6986066</v>
      </c>
      <c r="U20" s="8">
        <f>SUMPRODUCT(SUMIFS(TaxableValuation[Taxable Gas &amp; Elec Utilities],TaxableValuation[Dist],$C20:$E20,TaxableValuation[Tif_NonTIF],$A$4))</f>
        <v>0</v>
      </c>
      <c r="V20" s="8">
        <f t="shared" si="0"/>
        <v>6986066</v>
      </c>
    </row>
    <row r="21" spans="1:22" x14ac:dyDescent="0.25">
      <c r="A21">
        <f>'Assessed Non-TIF_Combined'!A21</f>
        <v>2024</v>
      </c>
      <c r="B21" t="str">
        <f>'Assessed Non-TIF_Combined'!B21</f>
        <v>09</v>
      </c>
      <c r="C21" t="str">
        <f>'Assessed Non-TIF_Combined'!C21</f>
        <v>0243</v>
      </c>
      <c r="D21" t="str">
        <f>'Assessed Non-TIF_Combined'!D21</f>
        <v/>
      </c>
      <c r="E21" t="str">
        <f>'Assessed Non-TIF_Combined'!E21</f>
        <v/>
      </c>
      <c r="F21" t="str">
        <f>'Assessed Non-TIF_Combined'!F21</f>
        <v>0243</v>
      </c>
      <c r="G21" t="str">
        <f>'Assessed Non-TIF_Combined'!G21</f>
        <v>Andrew</v>
      </c>
      <c r="H21" s="8">
        <f>SUMPRODUCT(SUMIFS(TaxableValuation[Taxable Residential],TaxableValuation[Dist],$C21:$E21,TaxableValuation[Tif_NonTIF],$A$4))</f>
        <v>0</v>
      </c>
      <c r="I21" s="8">
        <f>SUMPRODUCT(SUMIFS(TaxableValuation[Taxable Ag Land],TaxableValuation[Dist],$C21:$E21,TaxableValuation[Tif_NonTIF],$A$4))</f>
        <v>0</v>
      </c>
      <c r="J21" s="8">
        <f>SUMPRODUCT(SUMIFS(TaxableValuation[Taxable Ag Building],TaxableValuation[Dist],$C21:$E21,TaxableValuation[Tif_NonTIF],$A$4))</f>
        <v>0</v>
      </c>
      <c r="K21" s="8">
        <f>SUMPRODUCT(SUMIFS(TaxableValuation[Taxable Commercial],TaxableValuation[Dist],$C21:$E21,TaxableValuation[Tif_NonTIF],$A$4))</f>
        <v>0</v>
      </c>
      <c r="L21" s="8">
        <f>SUMPRODUCT(SUMIFS(TaxableValuation[Taxable Industrial],TaxableValuation[Dist],$C21:$E21,TaxableValuation[Tif_NonTIF],$A$4))</f>
        <v>0</v>
      </c>
      <c r="M21" s="8">
        <f>SUMPRODUCT(SUMIFS(TaxableValuation[Taxable Reserved],TaxableValuation[Dist],$C21:$E21,TaxableValuation[Tif_NonTIF],$A$4))</f>
        <v>0</v>
      </c>
      <c r="N21" s="8">
        <f>SUMPRODUCT(SUMIFS(TaxableValuation[Taxable Reserved2],TaxableValuation[Dist],$C21:$E21,TaxableValuation[Tif_NonTIF],$A$4))</f>
        <v>0</v>
      </c>
      <c r="O21" s="8">
        <f>SUMPRODUCT(SUMIFS(TaxableValuation[Taxable Railroads],TaxableValuation[Dist],$C21:$E21,TaxableValuation[Tif_NonTIF],$A$4))</f>
        <v>0</v>
      </c>
      <c r="P21" s="8">
        <f>SUMPRODUCT(SUMIFS(TaxableValuation[Taxable Utilities],TaxableValuation[Dist],$C21:$E21,TaxableValuation[Tif_NonTIF],$A$4))</f>
        <v>0</v>
      </c>
      <c r="Q21" s="8">
        <f>SUMPRODUCT(SUMIFS(TaxableValuation[Taxable Other],TaxableValuation[Dist],$C21:$E21,TaxableValuation[Tif_NonTIF],$A$4))</f>
        <v>0</v>
      </c>
      <c r="R21" s="8">
        <f>SUMPRODUCT(SUMIFS(TaxableValuation[Taxable Gross],TaxableValuation[Dist],$C21:$E21,TaxableValuation[Tif_NonTIF],$A$4))</f>
        <v>0</v>
      </c>
      <c r="S21" s="8">
        <f>SUMPRODUCT(SUMIFS(TaxableValuation[Taxable Military Exempt],TaxableValuation[Dist],$C21:$E21,TaxableValuation[Tif_NonTIF],$A$4))</f>
        <v>0</v>
      </c>
      <c r="T21" s="8">
        <f>SUMPRODUCT(SUMIFS(TaxableValuation[Taxable Net],TaxableValuation[Dist],$C21:$E21,TaxableValuation[Tif_NonTIF],$A$4))</f>
        <v>0</v>
      </c>
      <c r="U21" s="8">
        <f>SUMPRODUCT(SUMIFS(TaxableValuation[Taxable Gas &amp; Elec Utilities],TaxableValuation[Dist],$C21:$E21,TaxableValuation[Tif_NonTIF],$A$4))</f>
        <v>0</v>
      </c>
      <c r="V21" s="8">
        <f t="shared" si="0"/>
        <v>0</v>
      </c>
    </row>
    <row r="22" spans="1:22" x14ac:dyDescent="0.25">
      <c r="A22">
        <f>'Assessed Non-TIF_Combined'!A22</f>
        <v>2024</v>
      </c>
      <c r="B22" t="str">
        <f>'Assessed Non-TIF_Combined'!B22</f>
        <v>11</v>
      </c>
      <c r="C22" t="str">
        <f>'Assessed Non-TIF_Combined'!C22</f>
        <v>0261</v>
      </c>
      <c r="D22" t="str">
        <f>'Assessed Non-TIF_Combined'!D22</f>
        <v/>
      </c>
      <c r="E22" t="str">
        <f>'Assessed Non-TIF_Combined'!E22</f>
        <v/>
      </c>
      <c r="F22" t="str">
        <f>'Assessed Non-TIF_Combined'!F22</f>
        <v>0261</v>
      </c>
      <c r="G22" t="str">
        <f>'Assessed Non-TIF_Combined'!G22</f>
        <v>Ankeny</v>
      </c>
      <c r="H22" s="8">
        <f>SUMPRODUCT(SUMIFS(TaxableValuation[Taxable Residential],TaxableValuation[Dist],$C22:$E22,TaxableValuation[Tif_NonTIF],$A$4))</f>
        <v>148918355</v>
      </c>
      <c r="I22" s="8">
        <f>SUMPRODUCT(SUMIFS(TaxableValuation[Taxable Ag Land],TaxableValuation[Dist],$C22:$E22,TaxableValuation[Tif_NonTIF],$A$4))</f>
        <v>0</v>
      </c>
      <c r="J22" s="8">
        <f>SUMPRODUCT(SUMIFS(TaxableValuation[Taxable Ag Building],TaxableValuation[Dist],$C22:$E22,TaxableValuation[Tif_NonTIF],$A$4))</f>
        <v>0</v>
      </c>
      <c r="K22" s="8">
        <f>SUMPRODUCT(SUMIFS(TaxableValuation[Taxable Commercial],TaxableValuation[Dist],$C22:$E22,TaxableValuation[Tif_NonTIF],$A$4))</f>
        <v>145863415</v>
      </c>
      <c r="L22" s="8">
        <f>SUMPRODUCT(SUMIFS(TaxableValuation[Taxable Industrial],TaxableValuation[Dist],$C22:$E22,TaxableValuation[Tif_NonTIF],$A$4))</f>
        <v>35510141</v>
      </c>
      <c r="M22" s="8">
        <f>SUMPRODUCT(SUMIFS(TaxableValuation[Taxable Reserved],TaxableValuation[Dist],$C22:$E22,TaxableValuation[Tif_NonTIF],$A$4))</f>
        <v>0</v>
      </c>
      <c r="N22" s="8">
        <f>SUMPRODUCT(SUMIFS(TaxableValuation[Taxable Reserved2],TaxableValuation[Dist],$C22:$E22,TaxableValuation[Tif_NonTIF],$A$4))</f>
        <v>0</v>
      </c>
      <c r="O22" s="8">
        <f>SUMPRODUCT(SUMIFS(TaxableValuation[Taxable Railroads],TaxableValuation[Dist],$C22:$E22,TaxableValuation[Tif_NonTIF],$A$4))</f>
        <v>0</v>
      </c>
      <c r="P22" s="8">
        <f>SUMPRODUCT(SUMIFS(TaxableValuation[Taxable Utilities],TaxableValuation[Dist],$C22:$E22,TaxableValuation[Tif_NonTIF],$A$4))</f>
        <v>0</v>
      </c>
      <c r="Q22" s="8">
        <f>SUMPRODUCT(SUMIFS(TaxableValuation[Taxable Other],TaxableValuation[Dist],$C22:$E22,TaxableValuation[Tif_NonTIF],$A$4))</f>
        <v>0</v>
      </c>
      <c r="R22" s="8">
        <f>SUMPRODUCT(SUMIFS(TaxableValuation[Taxable Gross],TaxableValuation[Dist],$C22:$E22,TaxableValuation[Tif_NonTIF],$A$4))</f>
        <v>330291911</v>
      </c>
      <c r="S22" s="8">
        <f>SUMPRODUCT(SUMIFS(TaxableValuation[Taxable Military Exempt],TaxableValuation[Dist],$C22:$E22,TaxableValuation[Tif_NonTIF],$A$4))</f>
        <v>0</v>
      </c>
      <c r="T22" s="8">
        <f>SUMPRODUCT(SUMIFS(TaxableValuation[Taxable Net],TaxableValuation[Dist],$C22:$E22,TaxableValuation[Tif_NonTIF],$A$4))</f>
        <v>330291911</v>
      </c>
      <c r="U22" s="8">
        <f>SUMPRODUCT(SUMIFS(TaxableValuation[Taxable Gas &amp; Elec Utilities],TaxableValuation[Dist],$C22:$E22,TaxableValuation[Tif_NonTIF],$A$4))</f>
        <v>0</v>
      </c>
      <c r="V22" s="8">
        <f t="shared" si="0"/>
        <v>330291911</v>
      </c>
    </row>
    <row r="23" spans="1:22" x14ac:dyDescent="0.25">
      <c r="A23">
        <f>'Assessed Non-TIF_Combined'!A23</f>
        <v>2024</v>
      </c>
      <c r="B23" t="str">
        <f>'Assessed Non-TIF_Combined'!B23</f>
        <v>07</v>
      </c>
      <c r="C23" t="str">
        <f>'Assessed Non-TIF_Combined'!C23</f>
        <v>0279</v>
      </c>
      <c r="D23" t="str">
        <f>'Assessed Non-TIF_Combined'!D23</f>
        <v/>
      </c>
      <c r="E23" t="str">
        <f>'Assessed Non-TIF_Combined'!E23</f>
        <v/>
      </c>
      <c r="F23" t="str">
        <f>'Assessed Non-TIF_Combined'!F23</f>
        <v>0279</v>
      </c>
      <c r="G23" t="str">
        <f>'Assessed Non-TIF_Combined'!G23</f>
        <v>Aplington-Parkersburg</v>
      </c>
      <c r="H23" s="8">
        <f>SUMPRODUCT(SUMIFS(TaxableValuation[Taxable Residential],TaxableValuation[Dist],$C23:$E23,TaxableValuation[Tif_NonTIF],$A$4))</f>
        <v>11033211</v>
      </c>
      <c r="I23" s="8">
        <f>SUMPRODUCT(SUMIFS(TaxableValuation[Taxable Ag Land],TaxableValuation[Dist],$C23:$E23,TaxableValuation[Tif_NonTIF],$A$4))</f>
        <v>0</v>
      </c>
      <c r="J23" s="8">
        <f>SUMPRODUCT(SUMIFS(TaxableValuation[Taxable Ag Building],TaxableValuation[Dist],$C23:$E23,TaxableValuation[Tif_NonTIF],$A$4))</f>
        <v>0</v>
      </c>
      <c r="K23" s="8">
        <f>SUMPRODUCT(SUMIFS(TaxableValuation[Taxable Commercial],TaxableValuation[Dist],$C23:$E23,TaxableValuation[Tif_NonTIF],$A$4))</f>
        <v>4888574</v>
      </c>
      <c r="L23" s="8">
        <f>SUMPRODUCT(SUMIFS(TaxableValuation[Taxable Industrial],TaxableValuation[Dist],$C23:$E23,TaxableValuation[Tif_NonTIF],$A$4))</f>
        <v>5753996</v>
      </c>
      <c r="M23" s="8">
        <f>SUMPRODUCT(SUMIFS(TaxableValuation[Taxable Reserved],TaxableValuation[Dist],$C23:$E23,TaxableValuation[Tif_NonTIF],$A$4))</f>
        <v>0</v>
      </c>
      <c r="N23" s="8">
        <f>SUMPRODUCT(SUMIFS(TaxableValuation[Taxable Reserved2],TaxableValuation[Dist],$C23:$E23,TaxableValuation[Tif_NonTIF],$A$4))</f>
        <v>0</v>
      </c>
      <c r="O23" s="8">
        <f>SUMPRODUCT(SUMIFS(TaxableValuation[Taxable Railroads],TaxableValuation[Dist],$C23:$E23,TaxableValuation[Tif_NonTIF],$A$4))</f>
        <v>0</v>
      </c>
      <c r="P23" s="8">
        <f>SUMPRODUCT(SUMIFS(TaxableValuation[Taxable Utilities],TaxableValuation[Dist],$C23:$E23,TaxableValuation[Tif_NonTIF],$A$4))</f>
        <v>0</v>
      </c>
      <c r="Q23" s="8">
        <f>SUMPRODUCT(SUMIFS(TaxableValuation[Taxable Other],TaxableValuation[Dist],$C23:$E23,TaxableValuation[Tif_NonTIF],$A$4))</f>
        <v>0</v>
      </c>
      <c r="R23" s="8">
        <f>SUMPRODUCT(SUMIFS(TaxableValuation[Taxable Gross],TaxableValuation[Dist],$C23:$E23,TaxableValuation[Tif_NonTIF],$A$4))</f>
        <v>21675781</v>
      </c>
      <c r="S23" s="8">
        <f>SUMPRODUCT(SUMIFS(TaxableValuation[Taxable Military Exempt],TaxableValuation[Dist],$C23:$E23,TaxableValuation[Tif_NonTIF],$A$4))</f>
        <v>0</v>
      </c>
      <c r="T23" s="8">
        <f>SUMPRODUCT(SUMIFS(TaxableValuation[Taxable Net],TaxableValuation[Dist],$C23:$E23,TaxableValuation[Tif_NonTIF],$A$4))</f>
        <v>21675781</v>
      </c>
      <c r="U23" s="8">
        <f>SUMPRODUCT(SUMIFS(TaxableValuation[Taxable Gas &amp; Elec Utilities],TaxableValuation[Dist],$C23:$E23,TaxableValuation[Tif_NonTIF],$A$4))</f>
        <v>0</v>
      </c>
      <c r="V23" s="8">
        <f t="shared" si="0"/>
        <v>21675781</v>
      </c>
    </row>
    <row r="24" spans="1:22" x14ac:dyDescent="0.25">
      <c r="A24">
        <f>'Assessed Non-TIF_Combined'!A24</f>
        <v>2024</v>
      </c>
      <c r="B24" t="str">
        <f>'Assessed Non-TIF_Combined'!B24</f>
        <v>12</v>
      </c>
      <c r="C24" t="str">
        <f>'Assessed Non-TIF_Combined'!C24</f>
        <v>0355</v>
      </c>
      <c r="D24" t="str">
        <f>'Assessed Non-TIF_Combined'!D24</f>
        <v/>
      </c>
      <c r="E24" t="str">
        <f>'Assessed Non-TIF_Combined'!E24</f>
        <v/>
      </c>
      <c r="F24" t="str">
        <f>'Assessed Non-TIF_Combined'!F24</f>
        <v>0355</v>
      </c>
      <c r="G24" t="str">
        <f>'Assessed Non-TIF_Combined'!G24</f>
        <v>Ar-We-Va</v>
      </c>
      <c r="H24" s="8">
        <f>SUMPRODUCT(SUMIFS(TaxableValuation[Taxable Residential],TaxableValuation[Dist],$C24:$E24,TaxableValuation[Tif_NonTIF],$A$4))</f>
        <v>4074401</v>
      </c>
      <c r="I24" s="8">
        <f>SUMPRODUCT(SUMIFS(TaxableValuation[Taxable Ag Land],TaxableValuation[Dist],$C24:$E24,TaxableValuation[Tif_NonTIF],$A$4))</f>
        <v>0</v>
      </c>
      <c r="J24" s="8">
        <f>SUMPRODUCT(SUMIFS(TaxableValuation[Taxable Ag Building],TaxableValuation[Dist],$C24:$E24,TaxableValuation[Tif_NonTIF],$A$4))</f>
        <v>0</v>
      </c>
      <c r="K24" s="8">
        <f>SUMPRODUCT(SUMIFS(TaxableValuation[Taxable Commercial],TaxableValuation[Dist],$C24:$E24,TaxableValuation[Tif_NonTIF],$A$4))</f>
        <v>1087075</v>
      </c>
      <c r="L24" s="8">
        <f>SUMPRODUCT(SUMIFS(TaxableValuation[Taxable Industrial],TaxableValuation[Dist],$C24:$E24,TaxableValuation[Tif_NonTIF],$A$4))</f>
        <v>5597443</v>
      </c>
      <c r="M24" s="8">
        <f>SUMPRODUCT(SUMIFS(TaxableValuation[Taxable Reserved],TaxableValuation[Dist],$C24:$E24,TaxableValuation[Tif_NonTIF],$A$4))</f>
        <v>0</v>
      </c>
      <c r="N24" s="8">
        <f>SUMPRODUCT(SUMIFS(TaxableValuation[Taxable Reserved2],TaxableValuation[Dist],$C24:$E24,TaxableValuation[Tif_NonTIF],$A$4))</f>
        <v>0</v>
      </c>
      <c r="O24" s="8">
        <f>SUMPRODUCT(SUMIFS(TaxableValuation[Taxable Railroads],TaxableValuation[Dist],$C24:$E24,TaxableValuation[Tif_NonTIF],$A$4))</f>
        <v>0</v>
      </c>
      <c r="P24" s="8">
        <f>SUMPRODUCT(SUMIFS(TaxableValuation[Taxable Utilities],TaxableValuation[Dist],$C24:$E24,TaxableValuation[Tif_NonTIF],$A$4))</f>
        <v>0</v>
      </c>
      <c r="Q24" s="8">
        <f>SUMPRODUCT(SUMIFS(TaxableValuation[Taxable Other],TaxableValuation[Dist],$C24:$E24,TaxableValuation[Tif_NonTIF],$A$4))</f>
        <v>0</v>
      </c>
      <c r="R24" s="8">
        <f>SUMPRODUCT(SUMIFS(TaxableValuation[Taxable Gross],TaxableValuation[Dist],$C24:$E24,TaxableValuation[Tif_NonTIF],$A$4))</f>
        <v>10758919</v>
      </c>
      <c r="S24" s="8">
        <f>SUMPRODUCT(SUMIFS(TaxableValuation[Taxable Military Exempt],TaxableValuation[Dist],$C24:$E24,TaxableValuation[Tif_NonTIF],$A$4))</f>
        <v>0</v>
      </c>
      <c r="T24" s="8">
        <f>SUMPRODUCT(SUMIFS(TaxableValuation[Taxable Net],TaxableValuation[Dist],$C24:$E24,TaxableValuation[Tif_NonTIF],$A$4))</f>
        <v>10758919</v>
      </c>
      <c r="U24" s="8">
        <f>SUMPRODUCT(SUMIFS(TaxableValuation[Taxable Gas &amp; Elec Utilities],TaxableValuation[Dist],$C24:$E24,TaxableValuation[Tif_NonTIF],$A$4))</f>
        <v>0</v>
      </c>
      <c r="V24" s="8">
        <f t="shared" si="0"/>
        <v>10758919</v>
      </c>
    </row>
    <row r="25" spans="1:22" x14ac:dyDescent="0.25">
      <c r="A25">
        <f>'Assessed Non-TIF_Combined'!A25</f>
        <v>2024</v>
      </c>
      <c r="B25" t="str">
        <f>'Assessed Non-TIF_Combined'!B25</f>
        <v>13</v>
      </c>
      <c r="C25" t="str">
        <f>'Assessed Non-TIF_Combined'!C25</f>
        <v>0387</v>
      </c>
      <c r="D25" t="str">
        <f>'Assessed Non-TIF_Combined'!D25</f>
        <v/>
      </c>
      <c r="E25" t="str">
        <f>'Assessed Non-TIF_Combined'!E25</f>
        <v/>
      </c>
      <c r="F25" t="str">
        <f>'Assessed Non-TIF_Combined'!F25</f>
        <v>0387</v>
      </c>
      <c r="G25" t="str">
        <f>'Assessed Non-TIF_Combined'!G25</f>
        <v>Atlantic</v>
      </c>
      <c r="H25" s="8">
        <f>SUMPRODUCT(SUMIFS(TaxableValuation[Taxable Residential],TaxableValuation[Dist],$C25:$E25,TaxableValuation[Tif_NonTIF],$A$4))</f>
        <v>5250669</v>
      </c>
      <c r="I25" s="8">
        <f>SUMPRODUCT(SUMIFS(TaxableValuation[Taxable Ag Land],TaxableValuation[Dist],$C25:$E25,TaxableValuation[Tif_NonTIF],$A$4))</f>
        <v>34829</v>
      </c>
      <c r="J25" s="8">
        <f>SUMPRODUCT(SUMIFS(TaxableValuation[Taxable Ag Building],TaxableValuation[Dist],$C25:$E25,TaxableValuation[Tif_NonTIF],$A$4))</f>
        <v>0</v>
      </c>
      <c r="K25" s="8">
        <f>SUMPRODUCT(SUMIFS(TaxableValuation[Taxable Commercial],TaxableValuation[Dist],$C25:$E25,TaxableValuation[Tif_NonTIF],$A$4))</f>
        <v>0</v>
      </c>
      <c r="L25" s="8">
        <f>SUMPRODUCT(SUMIFS(TaxableValuation[Taxable Industrial],TaxableValuation[Dist],$C25:$E25,TaxableValuation[Tif_NonTIF],$A$4))</f>
        <v>30094617</v>
      </c>
      <c r="M25" s="8">
        <f>SUMPRODUCT(SUMIFS(TaxableValuation[Taxable Reserved],TaxableValuation[Dist],$C25:$E25,TaxableValuation[Tif_NonTIF],$A$4))</f>
        <v>0</v>
      </c>
      <c r="N25" s="8">
        <f>SUMPRODUCT(SUMIFS(TaxableValuation[Taxable Reserved2],TaxableValuation[Dist],$C25:$E25,TaxableValuation[Tif_NonTIF],$A$4))</f>
        <v>0</v>
      </c>
      <c r="O25" s="8">
        <f>SUMPRODUCT(SUMIFS(TaxableValuation[Taxable Railroads],TaxableValuation[Dist],$C25:$E25,TaxableValuation[Tif_NonTIF],$A$4))</f>
        <v>0</v>
      </c>
      <c r="P25" s="8">
        <f>SUMPRODUCT(SUMIFS(TaxableValuation[Taxable Utilities],TaxableValuation[Dist],$C25:$E25,TaxableValuation[Tif_NonTIF],$A$4))</f>
        <v>0</v>
      </c>
      <c r="Q25" s="8">
        <f>SUMPRODUCT(SUMIFS(TaxableValuation[Taxable Other],TaxableValuation[Dist],$C25:$E25,TaxableValuation[Tif_NonTIF],$A$4))</f>
        <v>0</v>
      </c>
      <c r="R25" s="8">
        <f>SUMPRODUCT(SUMIFS(TaxableValuation[Taxable Gross],TaxableValuation[Dist],$C25:$E25,TaxableValuation[Tif_NonTIF],$A$4))</f>
        <v>35380115</v>
      </c>
      <c r="S25" s="8">
        <f>SUMPRODUCT(SUMIFS(TaxableValuation[Taxable Military Exempt],TaxableValuation[Dist],$C25:$E25,TaxableValuation[Tif_NonTIF],$A$4))</f>
        <v>0</v>
      </c>
      <c r="T25" s="8">
        <f>SUMPRODUCT(SUMIFS(TaxableValuation[Taxable Net],TaxableValuation[Dist],$C25:$E25,TaxableValuation[Tif_NonTIF],$A$4))</f>
        <v>35380115</v>
      </c>
      <c r="U25" s="8">
        <f>SUMPRODUCT(SUMIFS(TaxableValuation[Taxable Gas &amp; Elec Utilities],TaxableValuation[Dist],$C25:$E25,TaxableValuation[Tif_NonTIF],$A$4))</f>
        <v>0</v>
      </c>
      <c r="V25" s="8">
        <f t="shared" si="0"/>
        <v>35380115</v>
      </c>
    </row>
    <row r="26" spans="1:22" x14ac:dyDescent="0.25">
      <c r="A26">
        <f>'Assessed Non-TIF_Combined'!A26</f>
        <v>2024</v>
      </c>
      <c r="B26" t="str">
        <f>'Assessed Non-TIF_Combined'!B26</f>
        <v>11</v>
      </c>
      <c r="C26" t="str">
        <f>'Assessed Non-TIF_Combined'!C26</f>
        <v>0414</v>
      </c>
      <c r="D26" t="str">
        <f>'Assessed Non-TIF_Combined'!D26</f>
        <v/>
      </c>
      <c r="E26" t="str">
        <f>'Assessed Non-TIF_Combined'!E26</f>
        <v/>
      </c>
      <c r="F26" t="str">
        <f>'Assessed Non-TIF_Combined'!F26</f>
        <v>0414</v>
      </c>
      <c r="G26" t="str">
        <f>'Assessed Non-TIF_Combined'!G26</f>
        <v>Audubon</v>
      </c>
      <c r="H26" s="8">
        <f>SUMPRODUCT(SUMIFS(TaxableValuation[Taxable Residential],TaxableValuation[Dist],$C26:$E26,TaxableValuation[Tif_NonTIF],$A$4))</f>
        <v>0</v>
      </c>
      <c r="I26" s="8">
        <f>SUMPRODUCT(SUMIFS(TaxableValuation[Taxable Ag Land],TaxableValuation[Dist],$C26:$E26,TaxableValuation[Tif_NonTIF],$A$4))</f>
        <v>5821</v>
      </c>
      <c r="J26" s="8">
        <f>SUMPRODUCT(SUMIFS(TaxableValuation[Taxable Ag Building],TaxableValuation[Dist],$C26:$E26,TaxableValuation[Tif_NonTIF],$A$4))</f>
        <v>0</v>
      </c>
      <c r="K26" s="8">
        <f>SUMPRODUCT(SUMIFS(TaxableValuation[Taxable Commercial],TaxableValuation[Dist],$C26:$E26,TaxableValuation[Tif_NonTIF],$A$4))</f>
        <v>4735818</v>
      </c>
      <c r="L26" s="8">
        <f>SUMPRODUCT(SUMIFS(TaxableValuation[Taxable Industrial],TaxableValuation[Dist],$C26:$E26,TaxableValuation[Tif_NonTIF],$A$4))</f>
        <v>6860521</v>
      </c>
      <c r="M26" s="8">
        <f>SUMPRODUCT(SUMIFS(TaxableValuation[Taxable Reserved],TaxableValuation[Dist],$C26:$E26,TaxableValuation[Tif_NonTIF],$A$4))</f>
        <v>0</v>
      </c>
      <c r="N26" s="8">
        <f>SUMPRODUCT(SUMIFS(TaxableValuation[Taxable Reserved2],TaxableValuation[Dist],$C26:$E26,TaxableValuation[Tif_NonTIF],$A$4))</f>
        <v>0</v>
      </c>
      <c r="O26" s="8">
        <f>SUMPRODUCT(SUMIFS(TaxableValuation[Taxable Railroads],TaxableValuation[Dist],$C26:$E26,TaxableValuation[Tif_NonTIF],$A$4))</f>
        <v>0</v>
      </c>
      <c r="P26" s="8">
        <f>SUMPRODUCT(SUMIFS(TaxableValuation[Taxable Utilities],TaxableValuation[Dist],$C26:$E26,TaxableValuation[Tif_NonTIF],$A$4))</f>
        <v>0</v>
      </c>
      <c r="Q26" s="8">
        <f>SUMPRODUCT(SUMIFS(TaxableValuation[Taxable Other],TaxableValuation[Dist],$C26:$E26,TaxableValuation[Tif_NonTIF],$A$4))</f>
        <v>0</v>
      </c>
      <c r="R26" s="8">
        <f>SUMPRODUCT(SUMIFS(TaxableValuation[Taxable Gross],TaxableValuation[Dist],$C26:$E26,TaxableValuation[Tif_NonTIF],$A$4))</f>
        <v>11602160</v>
      </c>
      <c r="S26" s="8">
        <f>SUMPRODUCT(SUMIFS(TaxableValuation[Taxable Military Exempt],TaxableValuation[Dist],$C26:$E26,TaxableValuation[Tif_NonTIF],$A$4))</f>
        <v>0</v>
      </c>
      <c r="T26" s="8">
        <f>SUMPRODUCT(SUMIFS(TaxableValuation[Taxable Net],TaxableValuation[Dist],$C26:$E26,TaxableValuation[Tif_NonTIF],$A$4))</f>
        <v>11602160</v>
      </c>
      <c r="U26" s="8">
        <f>SUMPRODUCT(SUMIFS(TaxableValuation[Taxable Gas &amp; Elec Utilities],TaxableValuation[Dist],$C26:$E26,TaxableValuation[Tif_NonTIF],$A$4))</f>
        <v>0</v>
      </c>
      <c r="V26" s="8">
        <f t="shared" si="0"/>
        <v>11602160</v>
      </c>
    </row>
    <row r="27" spans="1:22" x14ac:dyDescent="0.25">
      <c r="A27">
        <f>'Assessed Non-TIF_Combined'!A27</f>
        <v>2024</v>
      </c>
      <c r="B27" t="str">
        <f>'Assessed Non-TIF_Combined'!B27</f>
        <v>11</v>
      </c>
      <c r="C27" t="str">
        <f>'Assessed Non-TIF_Combined'!C27</f>
        <v>0472</v>
      </c>
      <c r="D27" t="str">
        <f>'Assessed Non-TIF_Combined'!D27</f>
        <v/>
      </c>
      <c r="E27" t="str">
        <f>'Assessed Non-TIF_Combined'!E27</f>
        <v/>
      </c>
      <c r="F27" t="str">
        <f>'Assessed Non-TIF_Combined'!F27</f>
        <v>0472</v>
      </c>
      <c r="G27" t="str">
        <f>'Assessed Non-TIF_Combined'!G27</f>
        <v>Ballard</v>
      </c>
      <c r="H27" s="8">
        <f>SUMPRODUCT(SUMIFS(TaxableValuation[Taxable Residential],TaxableValuation[Dist],$C27:$E27,TaxableValuation[Tif_NonTIF],$A$4))</f>
        <v>110531561</v>
      </c>
      <c r="I27" s="8">
        <f>SUMPRODUCT(SUMIFS(TaxableValuation[Taxable Ag Land],TaxableValuation[Dist],$C27:$E27,TaxableValuation[Tif_NonTIF],$A$4))</f>
        <v>0</v>
      </c>
      <c r="J27" s="8">
        <f>SUMPRODUCT(SUMIFS(TaxableValuation[Taxable Ag Building],TaxableValuation[Dist],$C27:$E27,TaxableValuation[Tif_NonTIF],$A$4))</f>
        <v>0</v>
      </c>
      <c r="K27" s="8">
        <f>SUMPRODUCT(SUMIFS(TaxableValuation[Taxable Commercial],TaxableValuation[Dist],$C27:$E27,TaxableValuation[Tif_NonTIF],$A$4))</f>
        <v>4567380</v>
      </c>
      <c r="L27" s="8">
        <f>SUMPRODUCT(SUMIFS(TaxableValuation[Taxable Industrial],TaxableValuation[Dist],$C27:$E27,TaxableValuation[Tif_NonTIF],$A$4))</f>
        <v>755714</v>
      </c>
      <c r="M27" s="8">
        <f>SUMPRODUCT(SUMIFS(TaxableValuation[Taxable Reserved],TaxableValuation[Dist],$C27:$E27,TaxableValuation[Tif_NonTIF],$A$4))</f>
        <v>0</v>
      </c>
      <c r="N27" s="8">
        <f>SUMPRODUCT(SUMIFS(TaxableValuation[Taxable Reserved2],TaxableValuation[Dist],$C27:$E27,TaxableValuation[Tif_NonTIF],$A$4))</f>
        <v>0</v>
      </c>
      <c r="O27" s="8">
        <f>SUMPRODUCT(SUMIFS(TaxableValuation[Taxable Railroads],TaxableValuation[Dist],$C27:$E27,TaxableValuation[Tif_NonTIF],$A$4))</f>
        <v>0</v>
      </c>
      <c r="P27" s="8">
        <f>SUMPRODUCT(SUMIFS(TaxableValuation[Taxable Utilities],TaxableValuation[Dist],$C27:$E27,TaxableValuation[Tif_NonTIF],$A$4))</f>
        <v>0</v>
      </c>
      <c r="Q27" s="8">
        <f>SUMPRODUCT(SUMIFS(TaxableValuation[Taxable Other],TaxableValuation[Dist],$C27:$E27,TaxableValuation[Tif_NonTIF],$A$4))</f>
        <v>0</v>
      </c>
      <c r="R27" s="8">
        <f>SUMPRODUCT(SUMIFS(TaxableValuation[Taxable Gross],TaxableValuation[Dist],$C27:$E27,TaxableValuation[Tif_NonTIF],$A$4))</f>
        <v>115854655</v>
      </c>
      <c r="S27" s="8">
        <f>SUMPRODUCT(SUMIFS(TaxableValuation[Taxable Military Exempt],TaxableValuation[Dist],$C27:$E27,TaxableValuation[Tif_NonTIF],$A$4))</f>
        <v>3704</v>
      </c>
      <c r="T27" s="8">
        <f>SUMPRODUCT(SUMIFS(TaxableValuation[Taxable Net],TaxableValuation[Dist],$C27:$E27,TaxableValuation[Tif_NonTIF],$A$4))</f>
        <v>115850951</v>
      </c>
      <c r="U27" s="8">
        <f>SUMPRODUCT(SUMIFS(TaxableValuation[Taxable Gas &amp; Elec Utilities],TaxableValuation[Dist],$C27:$E27,TaxableValuation[Tif_NonTIF],$A$4))</f>
        <v>0</v>
      </c>
      <c r="V27" s="8">
        <f t="shared" si="0"/>
        <v>115850951</v>
      </c>
    </row>
    <row r="28" spans="1:22" x14ac:dyDescent="0.25">
      <c r="A28">
        <f>'Assessed Non-TIF_Combined'!A28</f>
        <v>2024</v>
      </c>
      <c r="B28" t="str">
        <f>'Assessed Non-TIF_Combined'!B28</f>
        <v>11</v>
      </c>
      <c r="C28" t="str">
        <f>'Assessed Non-TIF_Combined'!C28</f>
        <v>0513</v>
      </c>
      <c r="D28" t="str">
        <f>'Assessed Non-TIF_Combined'!D28</f>
        <v/>
      </c>
      <c r="E28" t="str">
        <f>'Assessed Non-TIF_Combined'!E28</f>
        <v/>
      </c>
      <c r="F28" t="str">
        <f>'Assessed Non-TIF_Combined'!F28</f>
        <v>0513</v>
      </c>
      <c r="G28" t="str">
        <f>'Assessed Non-TIF_Combined'!G28</f>
        <v>Baxter</v>
      </c>
      <c r="H28" s="8">
        <f>SUMPRODUCT(SUMIFS(TaxableValuation[Taxable Residential],TaxableValuation[Dist],$C28:$E28,TaxableValuation[Tif_NonTIF],$A$4))</f>
        <v>2833871</v>
      </c>
      <c r="I28" s="8">
        <f>SUMPRODUCT(SUMIFS(TaxableValuation[Taxable Ag Land],TaxableValuation[Dist],$C28:$E28,TaxableValuation[Tif_NonTIF],$A$4))</f>
        <v>0</v>
      </c>
      <c r="J28" s="8">
        <f>SUMPRODUCT(SUMIFS(TaxableValuation[Taxable Ag Building],TaxableValuation[Dist],$C28:$E28,TaxableValuation[Tif_NonTIF],$A$4))</f>
        <v>0</v>
      </c>
      <c r="K28" s="8">
        <f>SUMPRODUCT(SUMIFS(TaxableValuation[Taxable Commercial],TaxableValuation[Dist],$C28:$E28,TaxableValuation[Tif_NonTIF],$A$4))</f>
        <v>251769</v>
      </c>
      <c r="L28" s="8">
        <f>SUMPRODUCT(SUMIFS(TaxableValuation[Taxable Industrial],TaxableValuation[Dist],$C28:$E28,TaxableValuation[Tif_NonTIF],$A$4))</f>
        <v>0</v>
      </c>
      <c r="M28" s="8">
        <f>SUMPRODUCT(SUMIFS(TaxableValuation[Taxable Reserved],TaxableValuation[Dist],$C28:$E28,TaxableValuation[Tif_NonTIF],$A$4))</f>
        <v>0</v>
      </c>
      <c r="N28" s="8">
        <f>SUMPRODUCT(SUMIFS(TaxableValuation[Taxable Reserved2],TaxableValuation[Dist],$C28:$E28,TaxableValuation[Tif_NonTIF],$A$4))</f>
        <v>0</v>
      </c>
      <c r="O28" s="8">
        <f>SUMPRODUCT(SUMIFS(TaxableValuation[Taxable Railroads],TaxableValuation[Dist],$C28:$E28,TaxableValuation[Tif_NonTIF],$A$4))</f>
        <v>0</v>
      </c>
      <c r="P28" s="8">
        <f>SUMPRODUCT(SUMIFS(TaxableValuation[Taxable Utilities],TaxableValuation[Dist],$C28:$E28,TaxableValuation[Tif_NonTIF],$A$4))</f>
        <v>0</v>
      </c>
      <c r="Q28" s="8">
        <f>SUMPRODUCT(SUMIFS(TaxableValuation[Taxable Other],TaxableValuation[Dist],$C28:$E28,TaxableValuation[Tif_NonTIF],$A$4))</f>
        <v>0</v>
      </c>
      <c r="R28" s="8">
        <f>SUMPRODUCT(SUMIFS(TaxableValuation[Taxable Gross],TaxableValuation[Dist],$C28:$E28,TaxableValuation[Tif_NonTIF],$A$4))</f>
        <v>3085640</v>
      </c>
      <c r="S28" s="8">
        <f>SUMPRODUCT(SUMIFS(TaxableValuation[Taxable Military Exempt],TaxableValuation[Dist],$C28:$E28,TaxableValuation[Tif_NonTIF],$A$4))</f>
        <v>0</v>
      </c>
      <c r="T28" s="8">
        <f>SUMPRODUCT(SUMIFS(TaxableValuation[Taxable Net],TaxableValuation[Dist],$C28:$E28,TaxableValuation[Tif_NonTIF],$A$4))</f>
        <v>3085640</v>
      </c>
      <c r="U28" s="8">
        <f>SUMPRODUCT(SUMIFS(TaxableValuation[Taxable Gas &amp; Elec Utilities],TaxableValuation[Dist],$C28:$E28,TaxableValuation[Tif_NonTIF],$A$4))</f>
        <v>0</v>
      </c>
      <c r="V28" s="8">
        <f t="shared" si="0"/>
        <v>3085640</v>
      </c>
    </row>
    <row r="29" spans="1:22" x14ac:dyDescent="0.25">
      <c r="A29">
        <f>'Assessed Non-TIF_Combined'!A29</f>
        <v>2024</v>
      </c>
      <c r="B29" t="str">
        <f>'Assessed Non-TIF_Combined'!B29</f>
        <v>07</v>
      </c>
      <c r="C29" t="str">
        <f>'Assessed Non-TIF_Combined'!C29</f>
        <v>0540</v>
      </c>
      <c r="D29" t="str">
        <f>'Assessed Non-TIF_Combined'!D29</f>
        <v/>
      </c>
      <c r="E29" t="str">
        <f>'Assessed Non-TIF_Combined'!E29</f>
        <v/>
      </c>
      <c r="F29" t="str">
        <f>'Assessed Non-TIF_Combined'!F29</f>
        <v>0540</v>
      </c>
      <c r="G29" t="str">
        <f>'Assessed Non-TIF_Combined'!G29</f>
        <v>BCLUW</v>
      </c>
      <c r="H29" s="8">
        <f>SUMPRODUCT(SUMIFS(TaxableValuation[Taxable Residential],TaxableValuation[Dist],$C29:$E29,TaxableValuation[Tif_NonTIF],$A$4))</f>
        <v>5581147</v>
      </c>
      <c r="I29" s="8">
        <f>SUMPRODUCT(SUMIFS(TaxableValuation[Taxable Ag Land],TaxableValuation[Dist],$C29:$E29,TaxableValuation[Tif_NonTIF],$A$4))</f>
        <v>0</v>
      </c>
      <c r="J29" s="8">
        <f>SUMPRODUCT(SUMIFS(TaxableValuation[Taxable Ag Building],TaxableValuation[Dist],$C29:$E29,TaxableValuation[Tif_NonTIF],$A$4))</f>
        <v>0</v>
      </c>
      <c r="K29" s="8">
        <f>SUMPRODUCT(SUMIFS(TaxableValuation[Taxable Commercial],TaxableValuation[Dist],$C29:$E29,TaxableValuation[Tif_NonTIF],$A$4))</f>
        <v>1111002</v>
      </c>
      <c r="L29" s="8">
        <f>SUMPRODUCT(SUMIFS(TaxableValuation[Taxable Industrial],TaxableValuation[Dist],$C29:$E29,TaxableValuation[Tif_NonTIF],$A$4))</f>
        <v>449117</v>
      </c>
      <c r="M29" s="8">
        <f>SUMPRODUCT(SUMIFS(TaxableValuation[Taxable Reserved],TaxableValuation[Dist],$C29:$E29,TaxableValuation[Tif_NonTIF],$A$4))</f>
        <v>0</v>
      </c>
      <c r="N29" s="8">
        <f>SUMPRODUCT(SUMIFS(TaxableValuation[Taxable Reserved2],TaxableValuation[Dist],$C29:$E29,TaxableValuation[Tif_NonTIF],$A$4))</f>
        <v>0</v>
      </c>
      <c r="O29" s="8">
        <f>SUMPRODUCT(SUMIFS(TaxableValuation[Taxable Railroads],TaxableValuation[Dist],$C29:$E29,TaxableValuation[Tif_NonTIF],$A$4))</f>
        <v>0</v>
      </c>
      <c r="P29" s="8">
        <f>SUMPRODUCT(SUMIFS(TaxableValuation[Taxable Utilities],TaxableValuation[Dist],$C29:$E29,TaxableValuation[Tif_NonTIF],$A$4))</f>
        <v>0</v>
      </c>
      <c r="Q29" s="8">
        <f>SUMPRODUCT(SUMIFS(TaxableValuation[Taxable Other],TaxableValuation[Dist],$C29:$E29,TaxableValuation[Tif_NonTIF],$A$4))</f>
        <v>0</v>
      </c>
      <c r="R29" s="8">
        <f>SUMPRODUCT(SUMIFS(TaxableValuation[Taxable Gross],TaxableValuation[Dist],$C29:$E29,TaxableValuation[Tif_NonTIF],$A$4))</f>
        <v>7141266</v>
      </c>
      <c r="S29" s="8">
        <f>SUMPRODUCT(SUMIFS(TaxableValuation[Taxable Military Exempt],TaxableValuation[Dist],$C29:$E29,TaxableValuation[Tif_NonTIF],$A$4))</f>
        <v>0</v>
      </c>
      <c r="T29" s="8">
        <f>SUMPRODUCT(SUMIFS(TaxableValuation[Taxable Net],TaxableValuation[Dist],$C29:$E29,TaxableValuation[Tif_NonTIF],$A$4))</f>
        <v>7141266</v>
      </c>
      <c r="U29" s="8">
        <f>SUMPRODUCT(SUMIFS(TaxableValuation[Taxable Gas &amp; Elec Utilities],TaxableValuation[Dist],$C29:$E29,TaxableValuation[Tif_NonTIF],$A$4))</f>
        <v>0</v>
      </c>
      <c r="V29" s="8">
        <f t="shared" si="0"/>
        <v>7141266</v>
      </c>
    </row>
    <row r="30" spans="1:22" x14ac:dyDescent="0.25">
      <c r="A30">
        <f>'Assessed Non-TIF_Combined'!A30</f>
        <v>2024</v>
      </c>
      <c r="B30" t="str">
        <f>'Assessed Non-TIF_Combined'!B30</f>
        <v>13</v>
      </c>
      <c r="C30" t="str">
        <f>'Assessed Non-TIF_Combined'!C30</f>
        <v>0549</v>
      </c>
      <c r="D30" t="str">
        <f>'Assessed Non-TIF_Combined'!D30</f>
        <v/>
      </c>
      <c r="E30" t="str">
        <f>'Assessed Non-TIF_Combined'!E30</f>
        <v/>
      </c>
      <c r="F30" t="str">
        <f>'Assessed Non-TIF_Combined'!F30</f>
        <v>0549</v>
      </c>
      <c r="G30" t="str">
        <f>'Assessed Non-TIF_Combined'!G30</f>
        <v>Bedford</v>
      </c>
      <c r="H30" s="8">
        <f>SUMPRODUCT(SUMIFS(TaxableValuation[Taxable Residential],TaxableValuation[Dist],$C30:$E30,TaxableValuation[Tif_NonTIF],$A$4))</f>
        <v>0</v>
      </c>
      <c r="I30" s="8">
        <f>SUMPRODUCT(SUMIFS(TaxableValuation[Taxable Ag Land],TaxableValuation[Dist],$C30:$E30,TaxableValuation[Tif_NonTIF],$A$4))</f>
        <v>0</v>
      </c>
      <c r="J30" s="8">
        <f>SUMPRODUCT(SUMIFS(TaxableValuation[Taxable Ag Building],TaxableValuation[Dist],$C30:$E30,TaxableValuation[Tif_NonTIF],$A$4))</f>
        <v>0</v>
      </c>
      <c r="K30" s="8">
        <f>SUMPRODUCT(SUMIFS(TaxableValuation[Taxable Commercial],TaxableValuation[Dist],$C30:$E30,TaxableValuation[Tif_NonTIF],$A$4))</f>
        <v>0</v>
      </c>
      <c r="L30" s="8">
        <f>SUMPRODUCT(SUMIFS(TaxableValuation[Taxable Industrial],TaxableValuation[Dist],$C30:$E30,TaxableValuation[Tif_NonTIF],$A$4))</f>
        <v>0</v>
      </c>
      <c r="M30" s="8">
        <f>SUMPRODUCT(SUMIFS(TaxableValuation[Taxable Reserved],TaxableValuation[Dist],$C30:$E30,TaxableValuation[Tif_NonTIF],$A$4))</f>
        <v>0</v>
      </c>
      <c r="N30" s="8">
        <f>SUMPRODUCT(SUMIFS(TaxableValuation[Taxable Reserved2],TaxableValuation[Dist],$C30:$E30,TaxableValuation[Tif_NonTIF],$A$4))</f>
        <v>0</v>
      </c>
      <c r="O30" s="8">
        <f>SUMPRODUCT(SUMIFS(TaxableValuation[Taxable Railroads],TaxableValuation[Dist],$C30:$E30,TaxableValuation[Tif_NonTIF],$A$4))</f>
        <v>0</v>
      </c>
      <c r="P30" s="8">
        <f>SUMPRODUCT(SUMIFS(TaxableValuation[Taxable Utilities],TaxableValuation[Dist],$C30:$E30,TaxableValuation[Tif_NonTIF],$A$4))</f>
        <v>0</v>
      </c>
      <c r="Q30" s="8">
        <f>SUMPRODUCT(SUMIFS(TaxableValuation[Taxable Other],TaxableValuation[Dist],$C30:$E30,TaxableValuation[Tif_NonTIF],$A$4))</f>
        <v>0</v>
      </c>
      <c r="R30" s="8">
        <f>SUMPRODUCT(SUMIFS(TaxableValuation[Taxable Gross],TaxableValuation[Dist],$C30:$E30,TaxableValuation[Tif_NonTIF],$A$4))</f>
        <v>0</v>
      </c>
      <c r="S30" s="8">
        <f>SUMPRODUCT(SUMIFS(TaxableValuation[Taxable Military Exempt],TaxableValuation[Dist],$C30:$E30,TaxableValuation[Tif_NonTIF],$A$4))</f>
        <v>0</v>
      </c>
      <c r="T30" s="8">
        <f>SUMPRODUCT(SUMIFS(TaxableValuation[Taxable Net],TaxableValuation[Dist],$C30:$E30,TaxableValuation[Tif_NonTIF],$A$4))</f>
        <v>0</v>
      </c>
      <c r="U30" s="8">
        <f>SUMPRODUCT(SUMIFS(TaxableValuation[Taxable Gas &amp; Elec Utilities],TaxableValuation[Dist],$C30:$E30,TaxableValuation[Tif_NonTIF],$A$4))</f>
        <v>0</v>
      </c>
      <c r="V30" s="8">
        <f t="shared" si="0"/>
        <v>0</v>
      </c>
    </row>
    <row r="31" spans="1:22" x14ac:dyDescent="0.25">
      <c r="A31">
        <f>'Assessed Non-TIF_Combined'!A31</f>
        <v>2024</v>
      </c>
      <c r="B31" t="str">
        <f>'Assessed Non-TIF_Combined'!B31</f>
        <v>10</v>
      </c>
      <c r="C31" t="str">
        <f>'Assessed Non-TIF_Combined'!C31</f>
        <v>0576</v>
      </c>
      <c r="D31" t="str">
        <f>'Assessed Non-TIF_Combined'!D31</f>
        <v/>
      </c>
      <c r="E31" t="str">
        <f>'Assessed Non-TIF_Combined'!E31</f>
        <v/>
      </c>
      <c r="F31" t="str">
        <f>'Assessed Non-TIF_Combined'!F31</f>
        <v>0576</v>
      </c>
      <c r="G31" t="str">
        <f>'Assessed Non-TIF_Combined'!G31</f>
        <v>Belle Plaine</v>
      </c>
      <c r="H31" s="8">
        <f>SUMPRODUCT(SUMIFS(TaxableValuation[Taxable Residential],TaxableValuation[Dist],$C31:$E31,TaxableValuation[Tif_NonTIF],$A$4))</f>
        <v>2112519</v>
      </c>
      <c r="I31" s="8">
        <f>SUMPRODUCT(SUMIFS(TaxableValuation[Taxable Ag Land],TaxableValuation[Dist],$C31:$E31,TaxableValuation[Tif_NonTIF],$A$4))</f>
        <v>28546</v>
      </c>
      <c r="J31" s="8">
        <f>SUMPRODUCT(SUMIFS(TaxableValuation[Taxable Ag Building],TaxableValuation[Dist],$C31:$E31,TaxableValuation[Tif_NonTIF],$A$4))</f>
        <v>0</v>
      </c>
      <c r="K31" s="8">
        <f>SUMPRODUCT(SUMIFS(TaxableValuation[Taxable Commercial],TaxableValuation[Dist],$C31:$E31,TaxableValuation[Tif_NonTIF],$A$4))</f>
        <v>6860740</v>
      </c>
      <c r="L31" s="8">
        <f>SUMPRODUCT(SUMIFS(TaxableValuation[Taxable Industrial],TaxableValuation[Dist],$C31:$E31,TaxableValuation[Tif_NonTIF],$A$4))</f>
        <v>424558</v>
      </c>
      <c r="M31" s="8">
        <f>SUMPRODUCT(SUMIFS(TaxableValuation[Taxable Reserved],TaxableValuation[Dist],$C31:$E31,TaxableValuation[Tif_NonTIF],$A$4))</f>
        <v>0</v>
      </c>
      <c r="N31" s="8">
        <f>SUMPRODUCT(SUMIFS(TaxableValuation[Taxable Reserved2],TaxableValuation[Dist],$C31:$E31,TaxableValuation[Tif_NonTIF],$A$4))</f>
        <v>0</v>
      </c>
      <c r="O31" s="8">
        <f>SUMPRODUCT(SUMIFS(TaxableValuation[Taxable Railroads],TaxableValuation[Dist],$C31:$E31,TaxableValuation[Tif_NonTIF],$A$4))</f>
        <v>0</v>
      </c>
      <c r="P31" s="8">
        <f>SUMPRODUCT(SUMIFS(TaxableValuation[Taxable Utilities],TaxableValuation[Dist],$C31:$E31,TaxableValuation[Tif_NonTIF],$A$4))</f>
        <v>0</v>
      </c>
      <c r="Q31" s="8">
        <f>SUMPRODUCT(SUMIFS(TaxableValuation[Taxable Other],TaxableValuation[Dist],$C31:$E31,TaxableValuation[Tif_NonTIF],$A$4))</f>
        <v>0</v>
      </c>
      <c r="R31" s="8">
        <f>SUMPRODUCT(SUMIFS(TaxableValuation[Taxable Gross],TaxableValuation[Dist],$C31:$E31,TaxableValuation[Tif_NonTIF],$A$4))</f>
        <v>9426363</v>
      </c>
      <c r="S31" s="8">
        <f>SUMPRODUCT(SUMIFS(TaxableValuation[Taxable Military Exempt],TaxableValuation[Dist],$C31:$E31,TaxableValuation[Tif_NonTIF],$A$4))</f>
        <v>3704</v>
      </c>
      <c r="T31" s="8">
        <f>SUMPRODUCT(SUMIFS(TaxableValuation[Taxable Net],TaxableValuation[Dist],$C31:$E31,TaxableValuation[Tif_NonTIF],$A$4))</f>
        <v>9422659</v>
      </c>
      <c r="U31" s="8">
        <f>SUMPRODUCT(SUMIFS(TaxableValuation[Taxable Gas &amp; Elec Utilities],TaxableValuation[Dist],$C31:$E31,TaxableValuation[Tif_NonTIF],$A$4))</f>
        <v>0</v>
      </c>
      <c r="V31" s="8">
        <f t="shared" si="0"/>
        <v>9422659</v>
      </c>
    </row>
    <row r="32" spans="1:22" x14ac:dyDescent="0.25">
      <c r="A32">
        <f>'Assessed Non-TIF_Combined'!A32</f>
        <v>2024</v>
      </c>
      <c r="B32" t="str">
        <f>'Assessed Non-TIF_Combined'!B32</f>
        <v>09</v>
      </c>
      <c r="C32" t="str">
        <f>'Assessed Non-TIF_Combined'!C32</f>
        <v>0585</v>
      </c>
      <c r="D32" t="str">
        <f>'Assessed Non-TIF_Combined'!D32</f>
        <v/>
      </c>
      <c r="E32" t="str">
        <f>'Assessed Non-TIF_Combined'!E32</f>
        <v/>
      </c>
      <c r="F32" t="str">
        <f>'Assessed Non-TIF_Combined'!F32</f>
        <v>0585</v>
      </c>
      <c r="G32" t="str">
        <f>'Assessed Non-TIF_Combined'!G32</f>
        <v>Bellevue</v>
      </c>
      <c r="H32" s="8">
        <f>SUMPRODUCT(SUMIFS(TaxableValuation[Taxable Residential],TaxableValuation[Dist],$C32:$E32,TaxableValuation[Tif_NonTIF],$A$4))</f>
        <v>12664980</v>
      </c>
      <c r="I32" s="8">
        <f>SUMPRODUCT(SUMIFS(TaxableValuation[Taxable Ag Land],TaxableValuation[Dist],$C32:$E32,TaxableValuation[Tif_NonTIF],$A$4))</f>
        <v>0</v>
      </c>
      <c r="J32" s="8">
        <f>SUMPRODUCT(SUMIFS(TaxableValuation[Taxable Ag Building],TaxableValuation[Dist],$C32:$E32,TaxableValuation[Tif_NonTIF],$A$4))</f>
        <v>0</v>
      </c>
      <c r="K32" s="8">
        <f>SUMPRODUCT(SUMIFS(TaxableValuation[Taxable Commercial],TaxableValuation[Dist],$C32:$E32,TaxableValuation[Tif_NonTIF],$A$4))</f>
        <v>9485301</v>
      </c>
      <c r="L32" s="8">
        <f>SUMPRODUCT(SUMIFS(TaxableValuation[Taxable Industrial],TaxableValuation[Dist],$C32:$E32,TaxableValuation[Tif_NonTIF],$A$4))</f>
        <v>0</v>
      </c>
      <c r="M32" s="8">
        <f>SUMPRODUCT(SUMIFS(TaxableValuation[Taxable Reserved],TaxableValuation[Dist],$C32:$E32,TaxableValuation[Tif_NonTIF],$A$4))</f>
        <v>0</v>
      </c>
      <c r="N32" s="8">
        <f>SUMPRODUCT(SUMIFS(TaxableValuation[Taxable Reserved2],TaxableValuation[Dist],$C32:$E32,TaxableValuation[Tif_NonTIF],$A$4))</f>
        <v>0</v>
      </c>
      <c r="O32" s="8">
        <f>SUMPRODUCT(SUMIFS(TaxableValuation[Taxable Railroads],TaxableValuation[Dist],$C32:$E32,TaxableValuation[Tif_NonTIF],$A$4))</f>
        <v>0</v>
      </c>
      <c r="P32" s="8">
        <f>SUMPRODUCT(SUMIFS(TaxableValuation[Taxable Utilities],TaxableValuation[Dist],$C32:$E32,TaxableValuation[Tif_NonTIF],$A$4))</f>
        <v>0</v>
      </c>
      <c r="Q32" s="8">
        <f>SUMPRODUCT(SUMIFS(TaxableValuation[Taxable Other],TaxableValuation[Dist],$C32:$E32,TaxableValuation[Tif_NonTIF],$A$4))</f>
        <v>0</v>
      </c>
      <c r="R32" s="8">
        <f>SUMPRODUCT(SUMIFS(TaxableValuation[Taxable Gross],TaxableValuation[Dist],$C32:$E32,TaxableValuation[Tif_NonTIF],$A$4))</f>
        <v>22150281</v>
      </c>
      <c r="S32" s="8">
        <f>SUMPRODUCT(SUMIFS(TaxableValuation[Taxable Military Exempt],TaxableValuation[Dist],$C32:$E32,TaxableValuation[Tif_NonTIF],$A$4))</f>
        <v>0</v>
      </c>
      <c r="T32" s="8">
        <f>SUMPRODUCT(SUMIFS(TaxableValuation[Taxable Net],TaxableValuation[Dist],$C32:$E32,TaxableValuation[Tif_NonTIF],$A$4))</f>
        <v>22150281</v>
      </c>
      <c r="U32" s="8">
        <f>SUMPRODUCT(SUMIFS(TaxableValuation[Taxable Gas &amp; Elec Utilities],TaxableValuation[Dist],$C32:$E32,TaxableValuation[Tif_NonTIF],$A$4))</f>
        <v>0</v>
      </c>
      <c r="V32" s="8">
        <f t="shared" si="0"/>
        <v>22150281</v>
      </c>
    </row>
    <row r="33" spans="1:22" x14ac:dyDescent="0.25">
      <c r="A33">
        <f>'Assessed Non-TIF_Combined'!A33</f>
        <v>2024</v>
      </c>
      <c r="B33" t="str">
        <f>'Assessed Non-TIF_Combined'!B33</f>
        <v>07</v>
      </c>
      <c r="C33" t="str">
        <f>'Assessed Non-TIF_Combined'!C33</f>
        <v>0594</v>
      </c>
      <c r="D33" t="str">
        <f>'Assessed Non-TIF_Combined'!D33</f>
        <v/>
      </c>
      <c r="E33" t="str">
        <f>'Assessed Non-TIF_Combined'!E33</f>
        <v/>
      </c>
      <c r="F33" t="str">
        <f>'Assessed Non-TIF_Combined'!F33</f>
        <v>0594</v>
      </c>
      <c r="G33" t="str">
        <f>'Assessed Non-TIF_Combined'!G33</f>
        <v>Belmond-Klemme</v>
      </c>
      <c r="H33" s="8">
        <f>SUMPRODUCT(SUMIFS(TaxableValuation[Taxable Residential],TaxableValuation[Dist],$C33:$E33,TaxableValuation[Tif_NonTIF],$A$4))</f>
        <v>146366</v>
      </c>
      <c r="I33" s="8">
        <f>SUMPRODUCT(SUMIFS(TaxableValuation[Taxable Ag Land],TaxableValuation[Dist],$C33:$E33,TaxableValuation[Tif_NonTIF],$A$4))</f>
        <v>0</v>
      </c>
      <c r="J33" s="8">
        <f>SUMPRODUCT(SUMIFS(TaxableValuation[Taxable Ag Building],TaxableValuation[Dist],$C33:$E33,TaxableValuation[Tif_NonTIF],$A$4))</f>
        <v>0</v>
      </c>
      <c r="K33" s="8">
        <f>SUMPRODUCT(SUMIFS(TaxableValuation[Taxable Commercial],TaxableValuation[Dist],$C33:$E33,TaxableValuation[Tif_NonTIF],$A$4))</f>
        <v>10595299</v>
      </c>
      <c r="L33" s="8">
        <f>SUMPRODUCT(SUMIFS(TaxableValuation[Taxable Industrial],TaxableValuation[Dist],$C33:$E33,TaxableValuation[Tif_NonTIF],$A$4))</f>
        <v>647775</v>
      </c>
      <c r="M33" s="8">
        <f>SUMPRODUCT(SUMIFS(TaxableValuation[Taxable Reserved],TaxableValuation[Dist],$C33:$E33,TaxableValuation[Tif_NonTIF],$A$4))</f>
        <v>0</v>
      </c>
      <c r="N33" s="8">
        <f>SUMPRODUCT(SUMIFS(TaxableValuation[Taxable Reserved2],TaxableValuation[Dist],$C33:$E33,TaxableValuation[Tif_NonTIF],$A$4))</f>
        <v>0</v>
      </c>
      <c r="O33" s="8">
        <f>SUMPRODUCT(SUMIFS(TaxableValuation[Taxable Railroads],TaxableValuation[Dist],$C33:$E33,TaxableValuation[Tif_NonTIF],$A$4))</f>
        <v>0</v>
      </c>
      <c r="P33" s="8">
        <f>SUMPRODUCT(SUMIFS(TaxableValuation[Taxable Utilities],TaxableValuation[Dist],$C33:$E33,TaxableValuation[Tif_NonTIF],$A$4))</f>
        <v>0</v>
      </c>
      <c r="Q33" s="8">
        <f>SUMPRODUCT(SUMIFS(TaxableValuation[Taxable Other],TaxableValuation[Dist],$C33:$E33,TaxableValuation[Tif_NonTIF],$A$4))</f>
        <v>0</v>
      </c>
      <c r="R33" s="8">
        <f>SUMPRODUCT(SUMIFS(TaxableValuation[Taxable Gross],TaxableValuation[Dist],$C33:$E33,TaxableValuation[Tif_NonTIF],$A$4))</f>
        <v>11389440</v>
      </c>
      <c r="S33" s="8">
        <f>SUMPRODUCT(SUMIFS(TaxableValuation[Taxable Military Exempt],TaxableValuation[Dist],$C33:$E33,TaxableValuation[Tif_NonTIF],$A$4))</f>
        <v>0</v>
      </c>
      <c r="T33" s="8">
        <f>SUMPRODUCT(SUMIFS(TaxableValuation[Taxable Net],TaxableValuation[Dist],$C33:$E33,TaxableValuation[Tif_NonTIF],$A$4))</f>
        <v>11389440</v>
      </c>
      <c r="U33" s="8">
        <f>SUMPRODUCT(SUMIFS(TaxableValuation[Taxable Gas &amp; Elec Utilities],TaxableValuation[Dist],$C33:$E33,TaxableValuation[Tif_NonTIF],$A$4))</f>
        <v>0</v>
      </c>
      <c r="V33" s="8">
        <f t="shared" si="0"/>
        <v>11389440</v>
      </c>
    </row>
    <row r="34" spans="1:22" x14ac:dyDescent="0.25">
      <c r="A34">
        <f>'Assessed Non-TIF_Combined'!A34</f>
        <v>2024</v>
      </c>
      <c r="B34" t="str">
        <f>'Assessed Non-TIF_Combined'!B34</f>
        <v>09</v>
      </c>
      <c r="C34" t="str">
        <f>'Assessed Non-TIF_Combined'!C34</f>
        <v>0603</v>
      </c>
      <c r="D34" t="str">
        <f>'Assessed Non-TIF_Combined'!D34</f>
        <v/>
      </c>
      <c r="E34" t="str">
        <f>'Assessed Non-TIF_Combined'!E34</f>
        <v/>
      </c>
      <c r="F34" t="str">
        <f>'Assessed Non-TIF_Combined'!F34</f>
        <v>0603</v>
      </c>
      <c r="G34" t="str">
        <f>'Assessed Non-TIF_Combined'!G34</f>
        <v>Bennett</v>
      </c>
      <c r="H34" s="8">
        <f>SUMPRODUCT(SUMIFS(TaxableValuation[Taxable Residential],TaxableValuation[Dist],$C34:$E34,TaxableValuation[Tif_NonTIF],$A$4))</f>
        <v>0</v>
      </c>
      <c r="I34" s="8">
        <f>SUMPRODUCT(SUMIFS(TaxableValuation[Taxable Ag Land],TaxableValuation[Dist],$C34:$E34,TaxableValuation[Tif_NonTIF],$A$4))</f>
        <v>0</v>
      </c>
      <c r="J34" s="8">
        <f>SUMPRODUCT(SUMIFS(TaxableValuation[Taxable Ag Building],TaxableValuation[Dist],$C34:$E34,TaxableValuation[Tif_NonTIF],$A$4))</f>
        <v>0</v>
      </c>
      <c r="K34" s="8">
        <f>SUMPRODUCT(SUMIFS(TaxableValuation[Taxable Commercial],TaxableValuation[Dist],$C34:$E34,TaxableValuation[Tif_NonTIF],$A$4))</f>
        <v>0</v>
      </c>
      <c r="L34" s="8">
        <f>SUMPRODUCT(SUMIFS(TaxableValuation[Taxable Industrial],TaxableValuation[Dist],$C34:$E34,TaxableValuation[Tif_NonTIF],$A$4))</f>
        <v>0</v>
      </c>
      <c r="M34" s="8">
        <f>SUMPRODUCT(SUMIFS(TaxableValuation[Taxable Reserved],TaxableValuation[Dist],$C34:$E34,TaxableValuation[Tif_NonTIF],$A$4))</f>
        <v>0</v>
      </c>
      <c r="N34" s="8">
        <f>SUMPRODUCT(SUMIFS(TaxableValuation[Taxable Reserved2],TaxableValuation[Dist],$C34:$E34,TaxableValuation[Tif_NonTIF],$A$4))</f>
        <v>0</v>
      </c>
      <c r="O34" s="8">
        <f>SUMPRODUCT(SUMIFS(TaxableValuation[Taxable Railroads],TaxableValuation[Dist],$C34:$E34,TaxableValuation[Tif_NonTIF],$A$4))</f>
        <v>0</v>
      </c>
      <c r="P34" s="8">
        <f>SUMPRODUCT(SUMIFS(TaxableValuation[Taxable Utilities],TaxableValuation[Dist],$C34:$E34,TaxableValuation[Tif_NonTIF],$A$4))</f>
        <v>0</v>
      </c>
      <c r="Q34" s="8">
        <f>SUMPRODUCT(SUMIFS(TaxableValuation[Taxable Other],TaxableValuation[Dist],$C34:$E34,TaxableValuation[Tif_NonTIF],$A$4))</f>
        <v>0</v>
      </c>
      <c r="R34" s="8">
        <f>SUMPRODUCT(SUMIFS(TaxableValuation[Taxable Gross],TaxableValuation[Dist],$C34:$E34,TaxableValuation[Tif_NonTIF],$A$4))</f>
        <v>0</v>
      </c>
      <c r="S34" s="8">
        <f>SUMPRODUCT(SUMIFS(TaxableValuation[Taxable Military Exempt],TaxableValuation[Dist],$C34:$E34,TaxableValuation[Tif_NonTIF],$A$4))</f>
        <v>0</v>
      </c>
      <c r="T34" s="8">
        <f>SUMPRODUCT(SUMIFS(TaxableValuation[Taxable Net],TaxableValuation[Dist],$C34:$E34,TaxableValuation[Tif_NonTIF],$A$4))</f>
        <v>0</v>
      </c>
      <c r="U34" s="8">
        <f>SUMPRODUCT(SUMIFS(TaxableValuation[Taxable Gas &amp; Elec Utilities],TaxableValuation[Dist],$C34:$E34,TaxableValuation[Tif_NonTIF],$A$4))</f>
        <v>0</v>
      </c>
      <c r="V34" s="8">
        <f t="shared" si="0"/>
        <v>0</v>
      </c>
    </row>
    <row r="35" spans="1:22" x14ac:dyDescent="0.25">
      <c r="A35">
        <f>'Assessed Non-TIF_Combined'!A35</f>
        <v>2024</v>
      </c>
      <c r="B35" t="str">
        <f>'Assessed Non-TIF_Combined'!B35</f>
        <v>10</v>
      </c>
      <c r="C35" t="str">
        <f>'Assessed Non-TIF_Combined'!C35</f>
        <v>0609</v>
      </c>
      <c r="D35" t="str">
        <f>'Assessed Non-TIF_Combined'!D35</f>
        <v/>
      </c>
      <c r="E35" t="str">
        <f>'Assessed Non-TIF_Combined'!E35</f>
        <v/>
      </c>
      <c r="F35" t="str">
        <f>'Assessed Non-TIF_Combined'!F35</f>
        <v>0609</v>
      </c>
      <c r="G35" t="str">
        <f>'Assessed Non-TIF_Combined'!G35</f>
        <v>Benton</v>
      </c>
      <c r="H35" s="8">
        <f>SUMPRODUCT(SUMIFS(TaxableValuation[Taxable Residential],TaxableValuation[Dist],$C35:$E35,TaxableValuation[Tif_NonTIF],$A$4))</f>
        <v>18597410</v>
      </c>
      <c r="I35" s="8">
        <f>SUMPRODUCT(SUMIFS(TaxableValuation[Taxable Ag Land],TaxableValuation[Dist],$C35:$E35,TaxableValuation[Tif_NonTIF],$A$4))</f>
        <v>30100</v>
      </c>
      <c r="J35" s="8">
        <f>SUMPRODUCT(SUMIFS(TaxableValuation[Taxable Ag Building],TaxableValuation[Dist],$C35:$E35,TaxableValuation[Tif_NonTIF],$A$4))</f>
        <v>0</v>
      </c>
      <c r="K35" s="8">
        <f>SUMPRODUCT(SUMIFS(TaxableValuation[Taxable Commercial],TaxableValuation[Dist],$C35:$E35,TaxableValuation[Tif_NonTIF],$A$4))</f>
        <v>10409874</v>
      </c>
      <c r="L35" s="8">
        <f>SUMPRODUCT(SUMIFS(TaxableValuation[Taxable Industrial],TaxableValuation[Dist],$C35:$E35,TaxableValuation[Tif_NonTIF],$A$4))</f>
        <v>27689</v>
      </c>
      <c r="M35" s="8">
        <f>SUMPRODUCT(SUMIFS(TaxableValuation[Taxable Reserved],TaxableValuation[Dist],$C35:$E35,TaxableValuation[Tif_NonTIF],$A$4))</f>
        <v>0</v>
      </c>
      <c r="N35" s="8">
        <f>SUMPRODUCT(SUMIFS(TaxableValuation[Taxable Reserved2],TaxableValuation[Dist],$C35:$E35,TaxableValuation[Tif_NonTIF],$A$4))</f>
        <v>0</v>
      </c>
      <c r="O35" s="8">
        <f>SUMPRODUCT(SUMIFS(TaxableValuation[Taxable Railroads],TaxableValuation[Dist],$C35:$E35,TaxableValuation[Tif_NonTIF],$A$4))</f>
        <v>0</v>
      </c>
      <c r="P35" s="8">
        <f>SUMPRODUCT(SUMIFS(TaxableValuation[Taxable Utilities],TaxableValuation[Dist],$C35:$E35,TaxableValuation[Tif_NonTIF],$A$4))</f>
        <v>0</v>
      </c>
      <c r="Q35" s="8">
        <f>SUMPRODUCT(SUMIFS(TaxableValuation[Taxable Other],TaxableValuation[Dist],$C35:$E35,TaxableValuation[Tif_NonTIF],$A$4))</f>
        <v>0</v>
      </c>
      <c r="R35" s="8">
        <f>SUMPRODUCT(SUMIFS(TaxableValuation[Taxable Gross],TaxableValuation[Dist],$C35:$E35,TaxableValuation[Tif_NonTIF],$A$4))</f>
        <v>29065073</v>
      </c>
      <c r="S35" s="8">
        <f>SUMPRODUCT(SUMIFS(TaxableValuation[Taxable Military Exempt],TaxableValuation[Dist],$C35:$E35,TaxableValuation[Tif_NonTIF],$A$4))</f>
        <v>1852</v>
      </c>
      <c r="T35" s="8">
        <f>SUMPRODUCT(SUMIFS(TaxableValuation[Taxable Net],TaxableValuation[Dist],$C35:$E35,TaxableValuation[Tif_NonTIF],$A$4))</f>
        <v>29063221</v>
      </c>
      <c r="U35" s="8">
        <f>SUMPRODUCT(SUMIFS(TaxableValuation[Taxable Gas &amp; Elec Utilities],TaxableValuation[Dist],$C35:$E35,TaxableValuation[Tif_NonTIF],$A$4))</f>
        <v>0</v>
      </c>
      <c r="V35" s="8">
        <f t="shared" si="0"/>
        <v>29063221</v>
      </c>
    </row>
    <row r="36" spans="1:22" x14ac:dyDescent="0.25">
      <c r="A36">
        <f>'Assessed Non-TIF_Combined'!A36</f>
        <v>2024</v>
      </c>
      <c r="B36" t="str">
        <f>'Assessed Non-TIF_Combined'!B36</f>
        <v>09</v>
      </c>
      <c r="C36" t="str">
        <f>'Assessed Non-TIF_Combined'!C36</f>
        <v>0621</v>
      </c>
      <c r="D36" t="str">
        <f>'Assessed Non-TIF_Combined'!D36</f>
        <v/>
      </c>
      <c r="E36" t="str">
        <f>'Assessed Non-TIF_Combined'!E36</f>
        <v/>
      </c>
      <c r="F36" t="str">
        <f>'Assessed Non-TIF_Combined'!F36</f>
        <v>0621</v>
      </c>
      <c r="G36" t="str">
        <f>'Assessed Non-TIF_Combined'!G36</f>
        <v>Bettendorf</v>
      </c>
      <c r="H36" s="8">
        <f>SUMPRODUCT(SUMIFS(TaxableValuation[Taxable Residential],TaxableValuation[Dist],$C36:$E36,TaxableValuation[Tif_NonTIF],$A$4))</f>
        <v>7351140</v>
      </c>
      <c r="I36" s="8">
        <f>SUMPRODUCT(SUMIFS(TaxableValuation[Taxable Ag Land],TaxableValuation[Dist],$C36:$E36,TaxableValuation[Tif_NonTIF],$A$4))</f>
        <v>0</v>
      </c>
      <c r="J36" s="8">
        <f>SUMPRODUCT(SUMIFS(TaxableValuation[Taxable Ag Building],TaxableValuation[Dist],$C36:$E36,TaxableValuation[Tif_NonTIF],$A$4))</f>
        <v>0</v>
      </c>
      <c r="K36" s="8">
        <f>SUMPRODUCT(SUMIFS(TaxableValuation[Taxable Commercial],TaxableValuation[Dist],$C36:$E36,TaxableValuation[Tif_NonTIF],$A$4))</f>
        <v>76218184</v>
      </c>
      <c r="L36" s="8">
        <f>SUMPRODUCT(SUMIFS(TaxableValuation[Taxable Industrial],TaxableValuation[Dist],$C36:$E36,TaxableValuation[Tif_NonTIF],$A$4))</f>
        <v>6102812</v>
      </c>
      <c r="M36" s="8">
        <f>SUMPRODUCT(SUMIFS(TaxableValuation[Taxable Reserved],TaxableValuation[Dist],$C36:$E36,TaxableValuation[Tif_NonTIF],$A$4))</f>
        <v>0</v>
      </c>
      <c r="N36" s="8">
        <f>SUMPRODUCT(SUMIFS(TaxableValuation[Taxable Reserved2],TaxableValuation[Dist],$C36:$E36,TaxableValuation[Tif_NonTIF],$A$4))</f>
        <v>0</v>
      </c>
      <c r="O36" s="8">
        <f>SUMPRODUCT(SUMIFS(TaxableValuation[Taxable Railroads],TaxableValuation[Dist],$C36:$E36,TaxableValuation[Tif_NonTIF],$A$4))</f>
        <v>0</v>
      </c>
      <c r="P36" s="8">
        <f>SUMPRODUCT(SUMIFS(TaxableValuation[Taxable Utilities],TaxableValuation[Dist],$C36:$E36,TaxableValuation[Tif_NonTIF],$A$4))</f>
        <v>0</v>
      </c>
      <c r="Q36" s="8">
        <f>SUMPRODUCT(SUMIFS(TaxableValuation[Taxable Other],TaxableValuation[Dist],$C36:$E36,TaxableValuation[Tif_NonTIF],$A$4))</f>
        <v>0</v>
      </c>
      <c r="R36" s="8">
        <f>SUMPRODUCT(SUMIFS(TaxableValuation[Taxable Gross],TaxableValuation[Dist],$C36:$E36,TaxableValuation[Tif_NonTIF],$A$4))</f>
        <v>89672136</v>
      </c>
      <c r="S36" s="8">
        <f>SUMPRODUCT(SUMIFS(TaxableValuation[Taxable Military Exempt],TaxableValuation[Dist],$C36:$E36,TaxableValuation[Tif_NonTIF],$A$4))</f>
        <v>0</v>
      </c>
      <c r="T36" s="8">
        <f>SUMPRODUCT(SUMIFS(TaxableValuation[Taxable Net],TaxableValuation[Dist],$C36:$E36,TaxableValuation[Tif_NonTIF],$A$4))</f>
        <v>89672136</v>
      </c>
      <c r="U36" s="8">
        <f>SUMPRODUCT(SUMIFS(TaxableValuation[Taxable Gas &amp; Elec Utilities],TaxableValuation[Dist],$C36:$E36,TaxableValuation[Tif_NonTIF],$A$4))</f>
        <v>0</v>
      </c>
      <c r="V36" s="8">
        <f t="shared" si="0"/>
        <v>89672136</v>
      </c>
    </row>
    <row r="37" spans="1:22" x14ac:dyDescent="0.25">
      <c r="A37">
        <f>'Assessed Non-TIF_Combined'!A37</f>
        <v>2024</v>
      </c>
      <c r="B37" t="str">
        <f>'Assessed Non-TIF_Combined'!B37</f>
        <v>11</v>
      </c>
      <c r="C37" t="str">
        <f>'Assessed Non-TIF_Combined'!C37</f>
        <v>0720</v>
      </c>
      <c r="D37" t="str">
        <f>'Assessed Non-TIF_Combined'!D37</f>
        <v/>
      </c>
      <c r="E37" t="str">
        <f>'Assessed Non-TIF_Combined'!E37</f>
        <v/>
      </c>
      <c r="F37" t="str">
        <f>'Assessed Non-TIF_Combined'!F37</f>
        <v>0720</v>
      </c>
      <c r="G37" t="str">
        <f>'Assessed Non-TIF_Combined'!G37</f>
        <v>Bondurant-Farrar</v>
      </c>
      <c r="H37" s="8">
        <f>SUMPRODUCT(SUMIFS(TaxableValuation[Taxable Residential],TaxableValuation[Dist],$C37:$E37,TaxableValuation[Tif_NonTIF],$A$4))</f>
        <v>51414152</v>
      </c>
      <c r="I37" s="8">
        <f>SUMPRODUCT(SUMIFS(TaxableValuation[Taxable Ag Land],TaxableValuation[Dist],$C37:$E37,TaxableValuation[Tif_NonTIF],$A$4))</f>
        <v>0</v>
      </c>
      <c r="J37" s="8">
        <f>SUMPRODUCT(SUMIFS(TaxableValuation[Taxable Ag Building],TaxableValuation[Dist],$C37:$E37,TaxableValuation[Tif_NonTIF],$A$4))</f>
        <v>0</v>
      </c>
      <c r="K37" s="8">
        <f>SUMPRODUCT(SUMIFS(TaxableValuation[Taxable Commercial],TaxableValuation[Dist],$C37:$E37,TaxableValuation[Tif_NonTIF],$A$4))</f>
        <v>98319992</v>
      </c>
      <c r="L37" s="8">
        <f>SUMPRODUCT(SUMIFS(TaxableValuation[Taxable Industrial],TaxableValuation[Dist],$C37:$E37,TaxableValuation[Tif_NonTIF],$A$4))</f>
        <v>3264076</v>
      </c>
      <c r="M37" s="8">
        <f>SUMPRODUCT(SUMIFS(TaxableValuation[Taxable Reserved],TaxableValuation[Dist],$C37:$E37,TaxableValuation[Tif_NonTIF],$A$4))</f>
        <v>0</v>
      </c>
      <c r="N37" s="8">
        <f>SUMPRODUCT(SUMIFS(TaxableValuation[Taxable Reserved2],TaxableValuation[Dist],$C37:$E37,TaxableValuation[Tif_NonTIF],$A$4))</f>
        <v>0</v>
      </c>
      <c r="O37" s="8">
        <f>SUMPRODUCT(SUMIFS(TaxableValuation[Taxable Railroads],TaxableValuation[Dist],$C37:$E37,TaxableValuation[Tif_NonTIF],$A$4))</f>
        <v>0</v>
      </c>
      <c r="P37" s="8">
        <f>SUMPRODUCT(SUMIFS(TaxableValuation[Taxable Utilities],TaxableValuation[Dist],$C37:$E37,TaxableValuation[Tif_NonTIF],$A$4))</f>
        <v>0</v>
      </c>
      <c r="Q37" s="8">
        <f>SUMPRODUCT(SUMIFS(TaxableValuation[Taxable Other],TaxableValuation[Dist],$C37:$E37,TaxableValuation[Tif_NonTIF],$A$4))</f>
        <v>0</v>
      </c>
      <c r="R37" s="8">
        <f>SUMPRODUCT(SUMIFS(TaxableValuation[Taxable Gross],TaxableValuation[Dist],$C37:$E37,TaxableValuation[Tif_NonTIF],$A$4))</f>
        <v>152998220</v>
      </c>
      <c r="S37" s="8">
        <f>SUMPRODUCT(SUMIFS(TaxableValuation[Taxable Military Exempt],TaxableValuation[Dist],$C37:$E37,TaxableValuation[Tif_NonTIF],$A$4))</f>
        <v>0</v>
      </c>
      <c r="T37" s="8">
        <f>SUMPRODUCT(SUMIFS(TaxableValuation[Taxable Net],TaxableValuation[Dist],$C37:$E37,TaxableValuation[Tif_NonTIF],$A$4))</f>
        <v>152998220</v>
      </c>
      <c r="U37" s="8">
        <f>SUMPRODUCT(SUMIFS(TaxableValuation[Taxable Gas &amp; Elec Utilities],TaxableValuation[Dist],$C37:$E37,TaxableValuation[Tif_NonTIF],$A$4))</f>
        <v>0</v>
      </c>
      <c r="V37" s="8">
        <f t="shared" si="0"/>
        <v>152998220</v>
      </c>
    </row>
    <row r="38" spans="1:22" x14ac:dyDescent="0.25">
      <c r="A38">
        <f>'Assessed Non-TIF_Combined'!A38</f>
        <v>2024</v>
      </c>
      <c r="B38" t="str">
        <f>'Assessed Non-TIF_Combined'!B38</f>
        <v>11</v>
      </c>
      <c r="C38" t="str">
        <f>'Assessed Non-TIF_Combined'!C38</f>
        <v>0729</v>
      </c>
      <c r="D38" t="str">
        <f>'Assessed Non-TIF_Combined'!D38</f>
        <v/>
      </c>
      <c r="E38" t="str">
        <f>'Assessed Non-TIF_Combined'!E38</f>
        <v/>
      </c>
      <c r="F38" t="str">
        <f>'Assessed Non-TIF_Combined'!F38</f>
        <v>0729</v>
      </c>
      <c r="G38" t="str">
        <f>'Assessed Non-TIF_Combined'!G38</f>
        <v>Boone</v>
      </c>
      <c r="H38" s="8">
        <f>SUMPRODUCT(SUMIFS(TaxableValuation[Taxable Residential],TaxableValuation[Dist],$C38:$E38,TaxableValuation[Tif_NonTIF],$A$4))</f>
        <v>23879735</v>
      </c>
      <c r="I38" s="8">
        <f>SUMPRODUCT(SUMIFS(TaxableValuation[Taxable Ag Land],TaxableValuation[Dist],$C38:$E38,TaxableValuation[Tif_NonTIF],$A$4))</f>
        <v>44128</v>
      </c>
      <c r="J38" s="8">
        <f>SUMPRODUCT(SUMIFS(TaxableValuation[Taxable Ag Building],TaxableValuation[Dist],$C38:$E38,TaxableValuation[Tif_NonTIF],$A$4))</f>
        <v>4118</v>
      </c>
      <c r="K38" s="8">
        <f>SUMPRODUCT(SUMIFS(TaxableValuation[Taxable Commercial],TaxableValuation[Dist],$C38:$E38,TaxableValuation[Tif_NonTIF],$A$4))</f>
        <v>0</v>
      </c>
      <c r="L38" s="8">
        <f>SUMPRODUCT(SUMIFS(TaxableValuation[Taxable Industrial],TaxableValuation[Dist],$C38:$E38,TaxableValuation[Tif_NonTIF],$A$4))</f>
        <v>276572</v>
      </c>
      <c r="M38" s="8">
        <f>SUMPRODUCT(SUMIFS(TaxableValuation[Taxable Reserved],TaxableValuation[Dist],$C38:$E38,TaxableValuation[Tif_NonTIF],$A$4))</f>
        <v>0</v>
      </c>
      <c r="N38" s="8">
        <f>SUMPRODUCT(SUMIFS(TaxableValuation[Taxable Reserved2],TaxableValuation[Dist],$C38:$E38,TaxableValuation[Tif_NonTIF],$A$4))</f>
        <v>0</v>
      </c>
      <c r="O38" s="8">
        <f>SUMPRODUCT(SUMIFS(TaxableValuation[Taxable Railroads],TaxableValuation[Dist],$C38:$E38,TaxableValuation[Tif_NonTIF],$A$4))</f>
        <v>0</v>
      </c>
      <c r="P38" s="8">
        <f>SUMPRODUCT(SUMIFS(TaxableValuation[Taxable Utilities],TaxableValuation[Dist],$C38:$E38,TaxableValuation[Tif_NonTIF],$A$4))</f>
        <v>0</v>
      </c>
      <c r="Q38" s="8">
        <f>SUMPRODUCT(SUMIFS(TaxableValuation[Taxable Other],TaxableValuation[Dist],$C38:$E38,TaxableValuation[Tif_NonTIF],$A$4))</f>
        <v>0</v>
      </c>
      <c r="R38" s="8">
        <f>SUMPRODUCT(SUMIFS(TaxableValuation[Taxable Gross],TaxableValuation[Dist],$C38:$E38,TaxableValuation[Tif_NonTIF],$A$4))</f>
        <v>24204553</v>
      </c>
      <c r="S38" s="8">
        <f>SUMPRODUCT(SUMIFS(TaxableValuation[Taxable Military Exempt],TaxableValuation[Dist],$C38:$E38,TaxableValuation[Tif_NonTIF],$A$4))</f>
        <v>0</v>
      </c>
      <c r="T38" s="8">
        <f>SUMPRODUCT(SUMIFS(TaxableValuation[Taxable Net],TaxableValuation[Dist],$C38:$E38,TaxableValuation[Tif_NonTIF],$A$4))</f>
        <v>24204553</v>
      </c>
      <c r="U38" s="8">
        <f>SUMPRODUCT(SUMIFS(TaxableValuation[Taxable Gas &amp; Elec Utilities],TaxableValuation[Dist],$C38:$E38,TaxableValuation[Tif_NonTIF],$A$4))</f>
        <v>0</v>
      </c>
      <c r="V38" s="8">
        <f t="shared" si="0"/>
        <v>24204553</v>
      </c>
    </row>
    <row r="39" spans="1:22" x14ac:dyDescent="0.25">
      <c r="A39">
        <f>'Assessed Non-TIF_Combined'!A39</f>
        <v>2024</v>
      </c>
      <c r="B39" t="str">
        <f>'Assessed Non-TIF_Combined'!B39</f>
        <v>12</v>
      </c>
      <c r="C39" t="str">
        <f>'Assessed Non-TIF_Combined'!C39</f>
        <v>0747</v>
      </c>
      <c r="D39" t="str">
        <f>'Assessed Non-TIF_Combined'!D39</f>
        <v/>
      </c>
      <c r="E39" t="str">
        <f>'Assessed Non-TIF_Combined'!E39</f>
        <v/>
      </c>
      <c r="F39" t="str">
        <f>'Assessed Non-TIF_Combined'!F39</f>
        <v>0747</v>
      </c>
      <c r="G39" t="str">
        <f>'Assessed Non-TIF_Combined'!G39</f>
        <v>Boyden-Hull</v>
      </c>
      <c r="H39" s="8">
        <f>SUMPRODUCT(SUMIFS(TaxableValuation[Taxable Residential],TaxableValuation[Dist],$C39:$E39,TaxableValuation[Tif_NonTIF],$A$4))</f>
        <v>16551407</v>
      </c>
      <c r="I39" s="8">
        <f>SUMPRODUCT(SUMIFS(TaxableValuation[Taxable Ag Land],TaxableValuation[Dist],$C39:$E39,TaxableValuation[Tif_NonTIF],$A$4))</f>
        <v>400611</v>
      </c>
      <c r="J39" s="8">
        <f>SUMPRODUCT(SUMIFS(TaxableValuation[Taxable Ag Building],TaxableValuation[Dist],$C39:$E39,TaxableValuation[Tif_NonTIF],$A$4))</f>
        <v>27221</v>
      </c>
      <c r="K39" s="8">
        <f>SUMPRODUCT(SUMIFS(TaxableValuation[Taxable Commercial],TaxableValuation[Dist],$C39:$E39,TaxableValuation[Tif_NonTIF],$A$4))</f>
        <v>32377108</v>
      </c>
      <c r="L39" s="8">
        <f>SUMPRODUCT(SUMIFS(TaxableValuation[Taxable Industrial],TaxableValuation[Dist],$C39:$E39,TaxableValuation[Tif_NonTIF],$A$4))</f>
        <v>12937508</v>
      </c>
      <c r="M39" s="8">
        <f>SUMPRODUCT(SUMIFS(TaxableValuation[Taxable Reserved],TaxableValuation[Dist],$C39:$E39,TaxableValuation[Tif_NonTIF],$A$4))</f>
        <v>0</v>
      </c>
      <c r="N39" s="8">
        <f>SUMPRODUCT(SUMIFS(TaxableValuation[Taxable Reserved2],TaxableValuation[Dist],$C39:$E39,TaxableValuation[Tif_NonTIF],$A$4))</f>
        <v>0</v>
      </c>
      <c r="O39" s="8">
        <f>SUMPRODUCT(SUMIFS(TaxableValuation[Taxable Railroads],TaxableValuation[Dist],$C39:$E39,TaxableValuation[Tif_NonTIF],$A$4))</f>
        <v>0</v>
      </c>
      <c r="P39" s="8">
        <f>SUMPRODUCT(SUMIFS(TaxableValuation[Taxable Utilities],TaxableValuation[Dist],$C39:$E39,TaxableValuation[Tif_NonTIF],$A$4))</f>
        <v>0</v>
      </c>
      <c r="Q39" s="8">
        <f>SUMPRODUCT(SUMIFS(TaxableValuation[Taxable Other],TaxableValuation[Dist],$C39:$E39,TaxableValuation[Tif_NonTIF],$A$4))</f>
        <v>0</v>
      </c>
      <c r="R39" s="8">
        <f>SUMPRODUCT(SUMIFS(TaxableValuation[Taxable Gross],TaxableValuation[Dist],$C39:$E39,TaxableValuation[Tif_NonTIF],$A$4))</f>
        <v>62293855</v>
      </c>
      <c r="S39" s="8">
        <f>SUMPRODUCT(SUMIFS(TaxableValuation[Taxable Military Exempt],TaxableValuation[Dist],$C39:$E39,TaxableValuation[Tif_NonTIF],$A$4))</f>
        <v>9260</v>
      </c>
      <c r="T39" s="8">
        <f>SUMPRODUCT(SUMIFS(TaxableValuation[Taxable Net],TaxableValuation[Dist],$C39:$E39,TaxableValuation[Tif_NonTIF],$A$4))</f>
        <v>62284595</v>
      </c>
      <c r="U39" s="8">
        <f>SUMPRODUCT(SUMIFS(TaxableValuation[Taxable Gas &amp; Elec Utilities],TaxableValuation[Dist],$C39:$E39,TaxableValuation[Tif_NonTIF],$A$4))</f>
        <v>0</v>
      </c>
      <c r="V39" s="8">
        <f t="shared" si="0"/>
        <v>62284595</v>
      </c>
    </row>
    <row r="40" spans="1:22" x14ac:dyDescent="0.25">
      <c r="A40">
        <f>'Assessed Non-TIF_Combined'!A40</f>
        <v>2024</v>
      </c>
      <c r="B40" t="str">
        <f>'Assessed Non-TIF_Combined'!B40</f>
        <v>13</v>
      </c>
      <c r="C40" t="str">
        <f>'Assessed Non-TIF_Combined'!C40</f>
        <v>1917</v>
      </c>
      <c r="D40" t="str">
        <f>'Assessed Non-TIF_Combined'!D40</f>
        <v/>
      </c>
      <c r="E40" t="str">
        <f>'Assessed Non-TIF_Combined'!E40</f>
        <v/>
      </c>
      <c r="F40" t="str">
        <f>'Assessed Non-TIF_Combined'!F40</f>
        <v>1917</v>
      </c>
      <c r="G40" t="str">
        <f>'Assessed Non-TIF_Combined'!G40</f>
        <v>Boyer Valley</v>
      </c>
      <c r="H40" s="8">
        <f>SUMPRODUCT(SUMIFS(TaxableValuation[Taxable Residential],TaxableValuation[Dist],$C40:$E40,TaxableValuation[Tif_NonTIF],$A$4))</f>
        <v>6341625</v>
      </c>
      <c r="I40" s="8">
        <f>SUMPRODUCT(SUMIFS(TaxableValuation[Taxable Ag Land],TaxableValuation[Dist],$C40:$E40,TaxableValuation[Tif_NonTIF],$A$4))</f>
        <v>0</v>
      </c>
      <c r="J40" s="8">
        <f>SUMPRODUCT(SUMIFS(TaxableValuation[Taxable Ag Building],TaxableValuation[Dist],$C40:$E40,TaxableValuation[Tif_NonTIF],$A$4))</f>
        <v>0</v>
      </c>
      <c r="K40" s="8">
        <f>SUMPRODUCT(SUMIFS(TaxableValuation[Taxable Commercial],TaxableValuation[Dist],$C40:$E40,TaxableValuation[Tif_NonTIF],$A$4))</f>
        <v>21894</v>
      </c>
      <c r="L40" s="8">
        <f>SUMPRODUCT(SUMIFS(TaxableValuation[Taxable Industrial],TaxableValuation[Dist],$C40:$E40,TaxableValuation[Tif_NonTIF],$A$4))</f>
        <v>0</v>
      </c>
      <c r="M40" s="8">
        <f>SUMPRODUCT(SUMIFS(TaxableValuation[Taxable Reserved],TaxableValuation[Dist],$C40:$E40,TaxableValuation[Tif_NonTIF],$A$4))</f>
        <v>0</v>
      </c>
      <c r="N40" s="8">
        <f>SUMPRODUCT(SUMIFS(TaxableValuation[Taxable Reserved2],TaxableValuation[Dist],$C40:$E40,TaxableValuation[Tif_NonTIF],$A$4))</f>
        <v>0</v>
      </c>
      <c r="O40" s="8">
        <f>SUMPRODUCT(SUMIFS(TaxableValuation[Taxable Railroads],TaxableValuation[Dist],$C40:$E40,TaxableValuation[Tif_NonTIF],$A$4))</f>
        <v>0</v>
      </c>
      <c r="P40" s="8">
        <f>SUMPRODUCT(SUMIFS(TaxableValuation[Taxable Utilities],TaxableValuation[Dist],$C40:$E40,TaxableValuation[Tif_NonTIF],$A$4))</f>
        <v>0</v>
      </c>
      <c r="Q40" s="8">
        <f>SUMPRODUCT(SUMIFS(TaxableValuation[Taxable Other],TaxableValuation[Dist],$C40:$E40,TaxableValuation[Tif_NonTIF],$A$4))</f>
        <v>0</v>
      </c>
      <c r="R40" s="8">
        <f>SUMPRODUCT(SUMIFS(TaxableValuation[Taxable Gross],TaxableValuation[Dist],$C40:$E40,TaxableValuation[Tif_NonTIF],$A$4))</f>
        <v>6363519</v>
      </c>
      <c r="S40" s="8">
        <f>SUMPRODUCT(SUMIFS(TaxableValuation[Taxable Military Exempt],TaxableValuation[Dist],$C40:$E40,TaxableValuation[Tif_NonTIF],$A$4))</f>
        <v>0</v>
      </c>
      <c r="T40" s="8">
        <f>SUMPRODUCT(SUMIFS(TaxableValuation[Taxable Net],TaxableValuation[Dist],$C40:$E40,TaxableValuation[Tif_NonTIF],$A$4))</f>
        <v>6363519</v>
      </c>
      <c r="U40" s="8">
        <f>SUMPRODUCT(SUMIFS(TaxableValuation[Taxable Gas &amp; Elec Utilities],TaxableValuation[Dist],$C40:$E40,TaxableValuation[Tif_NonTIF],$A$4))</f>
        <v>0</v>
      </c>
      <c r="V40" s="8">
        <f t="shared" si="0"/>
        <v>6363519</v>
      </c>
    </row>
    <row r="41" spans="1:22" x14ac:dyDescent="0.25">
      <c r="A41">
        <f>'Assessed Non-TIF_Combined'!A41</f>
        <v>2024</v>
      </c>
      <c r="B41" t="str">
        <f>'Assessed Non-TIF_Combined'!B41</f>
        <v>07</v>
      </c>
      <c r="C41" t="str">
        <f>'Assessed Non-TIF_Combined'!C41</f>
        <v>0846</v>
      </c>
      <c r="D41" t="str">
        <f>'Assessed Non-TIF_Combined'!D41</f>
        <v/>
      </c>
      <c r="E41" t="str">
        <f>'Assessed Non-TIF_Combined'!E41</f>
        <v/>
      </c>
      <c r="F41" t="str">
        <f>'Assessed Non-TIF_Combined'!F41</f>
        <v>0846</v>
      </c>
      <c r="G41" t="str">
        <f>'Assessed Non-TIF_Combined'!G41</f>
        <v>Brooklyn-Guernsey-Malcom</v>
      </c>
      <c r="H41" s="8">
        <f>SUMPRODUCT(SUMIFS(TaxableValuation[Taxable Residential],TaxableValuation[Dist],$C41:$E41,TaxableValuation[Tif_NonTIF],$A$4))</f>
        <v>26579031</v>
      </c>
      <c r="I41" s="8">
        <f>SUMPRODUCT(SUMIFS(TaxableValuation[Taxable Ag Land],TaxableValuation[Dist],$C41:$E41,TaxableValuation[Tif_NonTIF],$A$4))</f>
        <v>16332</v>
      </c>
      <c r="J41" s="8">
        <f>SUMPRODUCT(SUMIFS(TaxableValuation[Taxable Ag Building],TaxableValuation[Dist],$C41:$E41,TaxableValuation[Tif_NonTIF],$A$4))</f>
        <v>2558</v>
      </c>
      <c r="K41" s="8">
        <f>SUMPRODUCT(SUMIFS(TaxableValuation[Taxable Commercial],TaxableValuation[Dist],$C41:$E41,TaxableValuation[Tif_NonTIF],$A$4))</f>
        <v>5087827</v>
      </c>
      <c r="L41" s="8">
        <f>SUMPRODUCT(SUMIFS(TaxableValuation[Taxable Industrial],TaxableValuation[Dist],$C41:$E41,TaxableValuation[Tif_NonTIF],$A$4))</f>
        <v>3162761</v>
      </c>
      <c r="M41" s="8">
        <f>SUMPRODUCT(SUMIFS(TaxableValuation[Taxable Reserved],TaxableValuation[Dist],$C41:$E41,TaxableValuation[Tif_NonTIF],$A$4))</f>
        <v>0</v>
      </c>
      <c r="N41" s="8">
        <f>SUMPRODUCT(SUMIFS(TaxableValuation[Taxable Reserved2],TaxableValuation[Dist],$C41:$E41,TaxableValuation[Tif_NonTIF],$A$4))</f>
        <v>0</v>
      </c>
      <c r="O41" s="8">
        <f>SUMPRODUCT(SUMIFS(TaxableValuation[Taxable Railroads],TaxableValuation[Dist],$C41:$E41,TaxableValuation[Tif_NonTIF],$A$4))</f>
        <v>0</v>
      </c>
      <c r="P41" s="8">
        <f>SUMPRODUCT(SUMIFS(TaxableValuation[Taxable Utilities],TaxableValuation[Dist],$C41:$E41,TaxableValuation[Tif_NonTIF],$A$4))</f>
        <v>0</v>
      </c>
      <c r="Q41" s="8">
        <f>SUMPRODUCT(SUMIFS(TaxableValuation[Taxable Other],TaxableValuation[Dist],$C41:$E41,TaxableValuation[Tif_NonTIF],$A$4))</f>
        <v>0</v>
      </c>
      <c r="R41" s="8">
        <f>SUMPRODUCT(SUMIFS(TaxableValuation[Taxable Gross],TaxableValuation[Dist],$C41:$E41,TaxableValuation[Tif_NonTIF],$A$4))</f>
        <v>34848509</v>
      </c>
      <c r="S41" s="8">
        <f>SUMPRODUCT(SUMIFS(TaxableValuation[Taxable Military Exempt],TaxableValuation[Dist],$C41:$E41,TaxableValuation[Tif_NonTIF],$A$4))</f>
        <v>0</v>
      </c>
      <c r="T41" s="8">
        <f>SUMPRODUCT(SUMIFS(TaxableValuation[Taxable Net],TaxableValuation[Dist],$C41:$E41,TaxableValuation[Tif_NonTIF],$A$4))</f>
        <v>34848509</v>
      </c>
      <c r="U41" s="8">
        <f>SUMPRODUCT(SUMIFS(TaxableValuation[Taxable Gas &amp; Elec Utilities],TaxableValuation[Dist],$C41:$E41,TaxableValuation[Tif_NonTIF],$A$4))</f>
        <v>0</v>
      </c>
      <c r="V41" s="8">
        <f t="shared" si="0"/>
        <v>34848509</v>
      </c>
    </row>
    <row r="42" spans="1:22" x14ac:dyDescent="0.25">
      <c r="A42">
        <f>'Assessed Non-TIF_Combined'!A42</f>
        <v>2024</v>
      </c>
      <c r="B42" t="str">
        <f>'Assessed Non-TIF_Combined'!B42</f>
        <v>15</v>
      </c>
      <c r="C42" t="str">
        <f>'Assessed Non-TIF_Combined'!C42</f>
        <v>0882</v>
      </c>
      <c r="D42" t="str">
        <f>'Assessed Non-TIF_Combined'!D42</f>
        <v/>
      </c>
      <c r="E42" t="str">
        <f>'Assessed Non-TIF_Combined'!E42</f>
        <v/>
      </c>
      <c r="F42" t="str">
        <f>'Assessed Non-TIF_Combined'!F42</f>
        <v>0882</v>
      </c>
      <c r="G42" t="str">
        <f>'Assessed Non-TIF_Combined'!G42</f>
        <v>Burlington</v>
      </c>
      <c r="H42" s="8">
        <f>SUMPRODUCT(SUMIFS(TaxableValuation[Taxable Residential],TaxableValuation[Dist],$C42:$E42,TaxableValuation[Tif_NonTIF],$A$4))</f>
        <v>39568011</v>
      </c>
      <c r="I42" s="8">
        <f>SUMPRODUCT(SUMIFS(TaxableValuation[Taxable Ag Land],TaxableValuation[Dist],$C42:$E42,TaxableValuation[Tif_NonTIF],$A$4))</f>
        <v>573676</v>
      </c>
      <c r="J42" s="8">
        <f>SUMPRODUCT(SUMIFS(TaxableValuation[Taxable Ag Building],TaxableValuation[Dist],$C42:$E42,TaxableValuation[Tif_NonTIF],$A$4))</f>
        <v>820</v>
      </c>
      <c r="K42" s="8">
        <f>SUMPRODUCT(SUMIFS(TaxableValuation[Taxable Commercial],TaxableValuation[Dist],$C42:$E42,TaxableValuation[Tif_NonTIF],$A$4))</f>
        <v>94274157</v>
      </c>
      <c r="L42" s="8">
        <f>SUMPRODUCT(SUMIFS(TaxableValuation[Taxable Industrial],TaxableValuation[Dist],$C42:$E42,TaxableValuation[Tif_NonTIF],$A$4))</f>
        <v>8366078</v>
      </c>
      <c r="M42" s="8">
        <f>SUMPRODUCT(SUMIFS(TaxableValuation[Taxable Reserved],TaxableValuation[Dist],$C42:$E42,TaxableValuation[Tif_NonTIF],$A$4))</f>
        <v>0</v>
      </c>
      <c r="N42" s="8">
        <f>SUMPRODUCT(SUMIFS(TaxableValuation[Taxable Reserved2],TaxableValuation[Dist],$C42:$E42,TaxableValuation[Tif_NonTIF],$A$4))</f>
        <v>0</v>
      </c>
      <c r="O42" s="8">
        <f>SUMPRODUCT(SUMIFS(TaxableValuation[Taxable Railroads],TaxableValuation[Dist],$C42:$E42,TaxableValuation[Tif_NonTIF],$A$4))</f>
        <v>0</v>
      </c>
      <c r="P42" s="8">
        <f>SUMPRODUCT(SUMIFS(TaxableValuation[Taxable Utilities],TaxableValuation[Dist],$C42:$E42,TaxableValuation[Tif_NonTIF],$A$4))</f>
        <v>0</v>
      </c>
      <c r="Q42" s="8">
        <f>SUMPRODUCT(SUMIFS(TaxableValuation[Taxable Other],TaxableValuation[Dist],$C42:$E42,TaxableValuation[Tif_NonTIF],$A$4))</f>
        <v>0</v>
      </c>
      <c r="R42" s="8">
        <f>SUMPRODUCT(SUMIFS(TaxableValuation[Taxable Gross],TaxableValuation[Dist],$C42:$E42,TaxableValuation[Tif_NonTIF],$A$4))</f>
        <v>142782742</v>
      </c>
      <c r="S42" s="8">
        <f>SUMPRODUCT(SUMIFS(TaxableValuation[Taxable Military Exempt],TaxableValuation[Dist],$C42:$E42,TaxableValuation[Tif_NonTIF],$A$4))</f>
        <v>7408</v>
      </c>
      <c r="T42" s="8">
        <f>SUMPRODUCT(SUMIFS(TaxableValuation[Taxable Net],TaxableValuation[Dist],$C42:$E42,TaxableValuation[Tif_NonTIF],$A$4))</f>
        <v>142775334</v>
      </c>
      <c r="U42" s="8">
        <f>SUMPRODUCT(SUMIFS(TaxableValuation[Taxable Gas &amp; Elec Utilities],TaxableValuation[Dist],$C42:$E42,TaxableValuation[Tif_NonTIF],$A$4))</f>
        <v>0</v>
      </c>
      <c r="V42" s="8">
        <f t="shared" si="0"/>
        <v>142775334</v>
      </c>
    </row>
    <row r="43" spans="1:22" x14ac:dyDescent="0.25">
      <c r="A43">
        <f>'Assessed Non-TIF_Combined'!A43</f>
        <v>2024</v>
      </c>
      <c r="B43" t="str">
        <f>'Assessed Non-TIF_Combined'!B43</f>
        <v>07</v>
      </c>
      <c r="C43" t="str">
        <f>'Assessed Non-TIF_Combined'!C43</f>
        <v>0916</v>
      </c>
      <c r="D43" t="str">
        <f>'Assessed Non-TIF_Combined'!D43</f>
        <v/>
      </c>
      <c r="E43" t="str">
        <f>'Assessed Non-TIF_Combined'!E43</f>
        <v/>
      </c>
      <c r="F43" t="str">
        <f>'Assessed Non-TIF_Combined'!F43</f>
        <v>0916</v>
      </c>
      <c r="G43" t="str">
        <f>'Assessed Non-TIF_Combined'!G43</f>
        <v>CAL</v>
      </c>
      <c r="H43" s="8">
        <f>SUMPRODUCT(SUMIFS(TaxableValuation[Taxable Residential],TaxableValuation[Dist],$C43:$E43,TaxableValuation[Tif_NonTIF],$A$4))</f>
        <v>0</v>
      </c>
      <c r="I43" s="8">
        <f>SUMPRODUCT(SUMIFS(TaxableValuation[Taxable Ag Land],TaxableValuation[Dist],$C43:$E43,TaxableValuation[Tif_NonTIF],$A$4))</f>
        <v>0</v>
      </c>
      <c r="J43" s="8">
        <f>SUMPRODUCT(SUMIFS(TaxableValuation[Taxable Ag Building],TaxableValuation[Dist],$C43:$E43,TaxableValuation[Tif_NonTIF],$A$4))</f>
        <v>0</v>
      </c>
      <c r="K43" s="8">
        <f>SUMPRODUCT(SUMIFS(TaxableValuation[Taxable Commercial],TaxableValuation[Dist],$C43:$E43,TaxableValuation[Tif_NonTIF],$A$4))</f>
        <v>0</v>
      </c>
      <c r="L43" s="8">
        <f>SUMPRODUCT(SUMIFS(TaxableValuation[Taxable Industrial],TaxableValuation[Dist],$C43:$E43,TaxableValuation[Tif_NonTIF],$A$4))</f>
        <v>0</v>
      </c>
      <c r="M43" s="8">
        <f>SUMPRODUCT(SUMIFS(TaxableValuation[Taxable Reserved],TaxableValuation[Dist],$C43:$E43,TaxableValuation[Tif_NonTIF],$A$4))</f>
        <v>0</v>
      </c>
      <c r="N43" s="8">
        <f>SUMPRODUCT(SUMIFS(TaxableValuation[Taxable Reserved2],TaxableValuation[Dist],$C43:$E43,TaxableValuation[Tif_NonTIF],$A$4))</f>
        <v>0</v>
      </c>
      <c r="O43" s="8">
        <f>SUMPRODUCT(SUMIFS(TaxableValuation[Taxable Railroads],TaxableValuation[Dist],$C43:$E43,TaxableValuation[Tif_NonTIF],$A$4))</f>
        <v>0</v>
      </c>
      <c r="P43" s="8">
        <f>SUMPRODUCT(SUMIFS(TaxableValuation[Taxable Utilities],TaxableValuation[Dist],$C43:$E43,TaxableValuation[Tif_NonTIF],$A$4))</f>
        <v>0</v>
      </c>
      <c r="Q43" s="8">
        <f>SUMPRODUCT(SUMIFS(TaxableValuation[Taxable Other],TaxableValuation[Dist],$C43:$E43,TaxableValuation[Tif_NonTIF],$A$4))</f>
        <v>0</v>
      </c>
      <c r="R43" s="8">
        <f>SUMPRODUCT(SUMIFS(TaxableValuation[Taxable Gross],TaxableValuation[Dist],$C43:$E43,TaxableValuation[Tif_NonTIF],$A$4))</f>
        <v>0</v>
      </c>
      <c r="S43" s="8">
        <f>SUMPRODUCT(SUMIFS(TaxableValuation[Taxable Military Exempt],TaxableValuation[Dist],$C43:$E43,TaxableValuation[Tif_NonTIF],$A$4))</f>
        <v>0</v>
      </c>
      <c r="T43" s="8">
        <f>SUMPRODUCT(SUMIFS(TaxableValuation[Taxable Net],TaxableValuation[Dist],$C43:$E43,TaxableValuation[Tif_NonTIF],$A$4))</f>
        <v>0</v>
      </c>
      <c r="U43" s="8">
        <f>SUMPRODUCT(SUMIFS(TaxableValuation[Taxable Gas &amp; Elec Utilities],TaxableValuation[Dist],$C43:$E43,TaxableValuation[Tif_NonTIF],$A$4))</f>
        <v>0</v>
      </c>
      <c r="V43" s="8">
        <f t="shared" si="0"/>
        <v>0</v>
      </c>
    </row>
    <row r="44" spans="1:22" x14ac:dyDescent="0.25">
      <c r="A44">
        <f>'Assessed Non-TIF_Combined'!A44</f>
        <v>2024</v>
      </c>
      <c r="B44" t="str">
        <f>'Assessed Non-TIF_Combined'!B44</f>
        <v>09</v>
      </c>
      <c r="C44" t="str">
        <f>'Assessed Non-TIF_Combined'!C44</f>
        <v>0918</v>
      </c>
      <c r="D44" t="str">
        <f>'Assessed Non-TIF_Combined'!D44</f>
        <v/>
      </c>
      <c r="E44" t="str">
        <f>'Assessed Non-TIF_Combined'!E44</f>
        <v/>
      </c>
      <c r="F44" t="str">
        <f>'Assessed Non-TIF_Combined'!F44</f>
        <v>0918</v>
      </c>
      <c r="G44" t="str">
        <f>'Assessed Non-TIF_Combined'!G44</f>
        <v>Calamus-Wheatland</v>
      </c>
      <c r="H44" s="8">
        <f>SUMPRODUCT(SUMIFS(TaxableValuation[Taxable Residential],TaxableValuation[Dist],$C44:$E44,TaxableValuation[Tif_NonTIF],$A$4))</f>
        <v>0</v>
      </c>
      <c r="I44" s="8">
        <f>SUMPRODUCT(SUMIFS(TaxableValuation[Taxable Ag Land],TaxableValuation[Dist],$C44:$E44,TaxableValuation[Tif_NonTIF],$A$4))</f>
        <v>0</v>
      </c>
      <c r="J44" s="8">
        <f>SUMPRODUCT(SUMIFS(TaxableValuation[Taxable Ag Building],TaxableValuation[Dist],$C44:$E44,TaxableValuation[Tif_NonTIF],$A$4))</f>
        <v>0</v>
      </c>
      <c r="K44" s="8">
        <f>SUMPRODUCT(SUMIFS(TaxableValuation[Taxable Commercial],TaxableValuation[Dist],$C44:$E44,TaxableValuation[Tif_NonTIF],$A$4))</f>
        <v>0</v>
      </c>
      <c r="L44" s="8">
        <f>SUMPRODUCT(SUMIFS(TaxableValuation[Taxable Industrial],TaxableValuation[Dist],$C44:$E44,TaxableValuation[Tif_NonTIF],$A$4))</f>
        <v>0</v>
      </c>
      <c r="M44" s="8">
        <f>SUMPRODUCT(SUMIFS(TaxableValuation[Taxable Reserved],TaxableValuation[Dist],$C44:$E44,TaxableValuation[Tif_NonTIF],$A$4))</f>
        <v>0</v>
      </c>
      <c r="N44" s="8">
        <f>SUMPRODUCT(SUMIFS(TaxableValuation[Taxable Reserved2],TaxableValuation[Dist],$C44:$E44,TaxableValuation[Tif_NonTIF],$A$4))</f>
        <v>0</v>
      </c>
      <c r="O44" s="8">
        <f>SUMPRODUCT(SUMIFS(TaxableValuation[Taxable Railroads],TaxableValuation[Dist],$C44:$E44,TaxableValuation[Tif_NonTIF],$A$4))</f>
        <v>0</v>
      </c>
      <c r="P44" s="8">
        <f>SUMPRODUCT(SUMIFS(TaxableValuation[Taxable Utilities],TaxableValuation[Dist],$C44:$E44,TaxableValuation[Tif_NonTIF],$A$4))</f>
        <v>0</v>
      </c>
      <c r="Q44" s="8">
        <f>SUMPRODUCT(SUMIFS(TaxableValuation[Taxable Other],TaxableValuation[Dist],$C44:$E44,TaxableValuation[Tif_NonTIF],$A$4))</f>
        <v>0</v>
      </c>
      <c r="R44" s="8">
        <f>SUMPRODUCT(SUMIFS(TaxableValuation[Taxable Gross],TaxableValuation[Dist],$C44:$E44,TaxableValuation[Tif_NonTIF],$A$4))</f>
        <v>0</v>
      </c>
      <c r="S44" s="8">
        <f>SUMPRODUCT(SUMIFS(TaxableValuation[Taxable Military Exempt],TaxableValuation[Dist],$C44:$E44,TaxableValuation[Tif_NonTIF],$A$4))</f>
        <v>0</v>
      </c>
      <c r="T44" s="8">
        <f>SUMPRODUCT(SUMIFS(TaxableValuation[Taxable Net],TaxableValuation[Dist],$C44:$E44,TaxableValuation[Tif_NonTIF],$A$4))</f>
        <v>0</v>
      </c>
      <c r="U44" s="8">
        <f>SUMPRODUCT(SUMIFS(TaxableValuation[Taxable Gas &amp; Elec Utilities],TaxableValuation[Dist],$C44:$E44,TaxableValuation[Tif_NonTIF],$A$4))</f>
        <v>0</v>
      </c>
      <c r="V44" s="8">
        <f t="shared" si="0"/>
        <v>0</v>
      </c>
    </row>
    <row r="45" spans="1:22" x14ac:dyDescent="0.25">
      <c r="A45">
        <f>'Assessed Non-TIF_Combined'!A45</f>
        <v>2024</v>
      </c>
      <c r="B45" t="str">
        <f>'Assessed Non-TIF_Combined'!B45</f>
        <v>13</v>
      </c>
      <c r="C45" t="str">
        <f>'Assessed Non-TIF_Combined'!C45</f>
        <v>0914</v>
      </c>
      <c r="D45" t="str">
        <f>'Assessed Non-TIF_Combined'!D45</f>
        <v/>
      </c>
      <c r="E45" t="str">
        <f>'Assessed Non-TIF_Combined'!E45</f>
        <v/>
      </c>
      <c r="F45" t="str">
        <f>'Assessed Non-TIF_Combined'!F45</f>
        <v>0914</v>
      </c>
      <c r="G45" t="str">
        <f>'Assessed Non-TIF_Combined'!G45</f>
        <v>CAM</v>
      </c>
      <c r="H45" s="8">
        <f>SUMPRODUCT(SUMIFS(TaxableValuation[Taxable Residential],TaxableValuation[Dist],$C45:$E45,TaxableValuation[Tif_NonTIF],$A$4))</f>
        <v>1316287</v>
      </c>
      <c r="I45" s="8">
        <f>SUMPRODUCT(SUMIFS(TaxableValuation[Taxable Ag Land],TaxableValuation[Dist],$C45:$E45,TaxableValuation[Tif_NonTIF],$A$4))</f>
        <v>79600</v>
      </c>
      <c r="J45" s="8">
        <f>SUMPRODUCT(SUMIFS(TaxableValuation[Taxable Ag Building],TaxableValuation[Dist],$C45:$E45,TaxableValuation[Tif_NonTIF],$A$4))</f>
        <v>0</v>
      </c>
      <c r="K45" s="8">
        <f>SUMPRODUCT(SUMIFS(TaxableValuation[Taxable Commercial],TaxableValuation[Dist],$C45:$E45,TaxableValuation[Tif_NonTIF],$A$4))</f>
        <v>0</v>
      </c>
      <c r="L45" s="8">
        <f>SUMPRODUCT(SUMIFS(TaxableValuation[Taxable Industrial],TaxableValuation[Dist],$C45:$E45,TaxableValuation[Tif_NonTIF],$A$4))</f>
        <v>53632299</v>
      </c>
      <c r="M45" s="8">
        <f>SUMPRODUCT(SUMIFS(TaxableValuation[Taxable Reserved],TaxableValuation[Dist],$C45:$E45,TaxableValuation[Tif_NonTIF],$A$4))</f>
        <v>0</v>
      </c>
      <c r="N45" s="8">
        <f>SUMPRODUCT(SUMIFS(TaxableValuation[Taxable Reserved2],TaxableValuation[Dist],$C45:$E45,TaxableValuation[Tif_NonTIF],$A$4))</f>
        <v>0</v>
      </c>
      <c r="O45" s="8">
        <f>SUMPRODUCT(SUMIFS(TaxableValuation[Taxable Railroads],TaxableValuation[Dist],$C45:$E45,TaxableValuation[Tif_NonTIF],$A$4))</f>
        <v>0</v>
      </c>
      <c r="P45" s="8">
        <f>SUMPRODUCT(SUMIFS(TaxableValuation[Taxable Utilities],TaxableValuation[Dist],$C45:$E45,TaxableValuation[Tif_NonTIF],$A$4))</f>
        <v>0</v>
      </c>
      <c r="Q45" s="8">
        <f>SUMPRODUCT(SUMIFS(TaxableValuation[Taxable Other],TaxableValuation[Dist],$C45:$E45,TaxableValuation[Tif_NonTIF],$A$4))</f>
        <v>0</v>
      </c>
      <c r="R45" s="8">
        <f>SUMPRODUCT(SUMIFS(TaxableValuation[Taxable Gross],TaxableValuation[Dist],$C45:$E45,TaxableValuation[Tif_NonTIF],$A$4))</f>
        <v>55028186</v>
      </c>
      <c r="S45" s="8">
        <f>SUMPRODUCT(SUMIFS(TaxableValuation[Taxable Military Exempt],TaxableValuation[Dist],$C45:$E45,TaxableValuation[Tif_NonTIF],$A$4))</f>
        <v>0</v>
      </c>
      <c r="T45" s="8">
        <f>SUMPRODUCT(SUMIFS(TaxableValuation[Taxable Net],TaxableValuation[Dist],$C45:$E45,TaxableValuation[Tif_NonTIF],$A$4))</f>
        <v>55028186</v>
      </c>
      <c r="U45" s="8">
        <f>SUMPRODUCT(SUMIFS(TaxableValuation[Taxable Gas &amp; Elec Utilities],TaxableValuation[Dist],$C45:$E45,TaxableValuation[Tif_NonTIF],$A$4))</f>
        <v>0</v>
      </c>
      <c r="V45" s="8">
        <f t="shared" si="0"/>
        <v>55028186</v>
      </c>
    </row>
    <row r="46" spans="1:22" x14ac:dyDescent="0.25">
      <c r="A46">
        <f>'Assessed Non-TIF_Combined'!A46</f>
        <v>2024</v>
      </c>
      <c r="B46" t="str">
        <f>'Assessed Non-TIF_Combined'!B46</f>
        <v>09</v>
      </c>
      <c r="C46" t="str">
        <f>'Assessed Non-TIF_Combined'!C46</f>
        <v>0936</v>
      </c>
      <c r="D46" t="str">
        <f>'Assessed Non-TIF_Combined'!D46</f>
        <v/>
      </c>
      <c r="E46" t="str">
        <f>'Assessed Non-TIF_Combined'!E46</f>
        <v/>
      </c>
      <c r="F46" t="str">
        <f>'Assessed Non-TIF_Combined'!F46</f>
        <v>0936</v>
      </c>
      <c r="G46" t="str">
        <f>'Assessed Non-TIF_Combined'!G46</f>
        <v>Camanche</v>
      </c>
      <c r="H46" s="8">
        <f>SUMPRODUCT(SUMIFS(TaxableValuation[Taxable Residential],TaxableValuation[Dist],$C46:$E46,TaxableValuation[Tif_NonTIF],$A$4))</f>
        <v>6230561</v>
      </c>
      <c r="I46" s="8">
        <f>SUMPRODUCT(SUMIFS(TaxableValuation[Taxable Ag Land],TaxableValuation[Dist],$C46:$E46,TaxableValuation[Tif_NonTIF],$A$4))</f>
        <v>0</v>
      </c>
      <c r="J46" s="8">
        <f>SUMPRODUCT(SUMIFS(TaxableValuation[Taxable Ag Building],TaxableValuation[Dist],$C46:$E46,TaxableValuation[Tif_NonTIF],$A$4))</f>
        <v>0</v>
      </c>
      <c r="K46" s="8">
        <f>SUMPRODUCT(SUMIFS(TaxableValuation[Taxable Commercial],TaxableValuation[Dist],$C46:$E46,TaxableValuation[Tif_NonTIF],$A$4))</f>
        <v>0</v>
      </c>
      <c r="L46" s="8">
        <f>SUMPRODUCT(SUMIFS(TaxableValuation[Taxable Industrial],TaxableValuation[Dist],$C46:$E46,TaxableValuation[Tif_NonTIF],$A$4))</f>
        <v>0</v>
      </c>
      <c r="M46" s="8">
        <f>SUMPRODUCT(SUMIFS(TaxableValuation[Taxable Reserved],TaxableValuation[Dist],$C46:$E46,TaxableValuation[Tif_NonTIF],$A$4))</f>
        <v>0</v>
      </c>
      <c r="N46" s="8">
        <f>SUMPRODUCT(SUMIFS(TaxableValuation[Taxable Reserved2],TaxableValuation[Dist],$C46:$E46,TaxableValuation[Tif_NonTIF],$A$4))</f>
        <v>0</v>
      </c>
      <c r="O46" s="8">
        <f>SUMPRODUCT(SUMIFS(TaxableValuation[Taxable Railroads],TaxableValuation[Dist],$C46:$E46,TaxableValuation[Tif_NonTIF],$A$4))</f>
        <v>0</v>
      </c>
      <c r="P46" s="8">
        <f>SUMPRODUCT(SUMIFS(TaxableValuation[Taxable Utilities],TaxableValuation[Dist],$C46:$E46,TaxableValuation[Tif_NonTIF],$A$4))</f>
        <v>0</v>
      </c>
      <c r="Q46" s="8">
        <f>SUMPRODUCT(SUMIFS(TaxableValuation[Taxable Other],TaxableValuation[Dist],$C46:$E46,TaxableValuation[Tif_NonTIF],$A$4))</f>
        <v>0</v>
      </c>
      <c r="R46" s="8">
        <f>SUMPRODUCT(SUMIFS(TaxableValuation[Taxable Gross],TaxableValuation[Dist],$C46:$E46,TaxableValuation[Tif_NonTIF],$A$4))</f>
        <v>6230561</v>
      </c>
      <c r="S46" s="8">
        <f>SUMPRODUCT(SUMIFS(TaxableValuation[Taxable Military Exempt],TaxableValuation[Dist],$C46:$E46,TaxableValuation[Tif_NonTIF],$A$4))</f>
        <v>24076</v>
      </c>
      <c r="T46" s="8">
        <f>SUMPRODUCT(SUMIFS(TaxableValuation[Taxable Net],TaxableValuation[Dist],$C46:$E46,TaxableValuation[Tif_NonTIF],$A$4))</f>
        <v>6206485</v>
      </c>
      <c r="U46" s="8">
        <f>SUMPRODUCT(SUMIFS(TaxableValuation[Taxable Gas &amp; Elec Utilities],TaxableValuation[Dist],$C46:$E46,TaxableValuation[Tif_NonTIF],$A$4))</f>
        <v>0</v>
      </c>
      <c r="V46" s="8">
        <f t="shared" si="0"/>
        <v>6206485</v>
      </c>
    </row>
    <row r="47" spans="1:22" x14ac:dyDescent="0.25">
      <c r="A47">
        <f>'Assessed Non-TIF_Combined'!A47</f>
        <v>2024</v>
      </c>
      <c r="B47" t="str">
        <f>'Assessed Non-TIF_Combined'!B47</f>
        <v>15</v>
      </c>
      <c r="C47" t="str">
        <f>'Assessed Non-TIF_Combined'!C47</f>
        <v>0977</v>
      </c>
      <c r="D47" t="str">
        <f>'Assessed Non-TIF_Combined'!D47</f>
        <v/>
      </c>
      <c r="E47" t="str">
        <f>'Assessed Non-TIF_Combined'!E47</f>
        <v/>
      </c>
      <c r="F47" t="str">
        <f>'Assessed Non-TIF_Combined'!F47</f>
        <v>0977</v>
      </c>
      <c r="G47" t="str">
        <f>'Assessed Non-TIF_Combined'!G47</f>
        <v>Cardinal</v>
      </c>
      <c r="H47" s="8">
        <f>SUMPRODUCT(SUMIFS(TaxableValuation[Taxable Residential],TaxableValuation[Dist],$C47:$E47,TaxableValuation[Tif_NonTIF],$A$4))</f>
        <v>0</v>
      </c>
      <c r="I47" s="8">
        <f>SUMPRODUCT(SUMIFS(TaxableValuation[Taxable Ag Land],TaxableValuation[Dist],$C47:$E47,TaxableValuation[Tif_NonTIF],$A$4))</f>
        <v>0</v>
      </c>
      <c r="J47" s="8">
        <f>SUMPRODUCT(SUMIFS(TaxableValuation[Taxable Ag Building],TaxableValuation[Dist],$C47:$E47,TaxableValuation[Tif_NonTIF],$A$4))</f>
        <v>0</v>
      </c>
      <c r="K47" s="8">
        <f>SUMPRODUCT(SUMIFS(TaxableValuation[Taxable Commercial],TaxableValuation[Dist],$C47:$E47,TaxableValuation[Tif_NonTIF],$A$4))</f>
        <v>0</v>
      </c>
      <c r="L47" s="8">
        <f>SUMPRODUCT(SUMIFS(TaxableValuation[Taxable Industrial],TaxableValuation[Dist],$C47:$E47,TaxableValuation[Tif_NonTIF],$A$4))</f>
        <v>0</v>
      </c>
      <c r="M47" s="8">
        <f>SUMPRODUCT(SUMIFS(TaxableValuation[Taxable Reserved],TaxableValuation[Dist],$C47:$E47,TaxableValuation[Tif_NonTIF],$A$4))</f>
        <v>0</v>
      </c>
      <c r="N47" s="8">
        <f>SUMPRODUCT(SUMIFS(TaxableValuation[Taxable Reserved2],TaxableValuation[Dist],$C47:$E47,TaxableValuation[Tif_NonTIF],$A$4))</f>
        <v>0</v>
      </c>
      <c r="O47" s="8">
        <f>SUMPRODUCT(SUMIFS(TaxableValuation[Taxable Railroads],TaxableValuation[Dist],$C47:$E47,TaxableValuation[Tif_NonTIF],$A$4))</f>
        <v>0</v>
      </c>
      <c r="P47" s="8">
        <f>SUMPRODUCT(SUMIFS(TaxableValuation[Taxable Utilities],TaxableValuation[Dist],$C47:$E47,TaxableValuation[Tif_NonTIF],$A$4))</f>
        <v>0</v>
      </c>
      <c r="Q47" s="8">
        <f>SUMPRODUCT(SUMIFS(TaxableValuation[Taxable Other],TaxableValuation[Dist],$C47:$E47,TaxableValuation[Tif_NonTIF],$A$4))</f>
        <v>0</v>
      </c>
      <c r="R47" s="8">
        <f>SUMPRODUCT(SUMIFS(TaxableValuation[Taxable Gross],TaxableValuation[Dist],$C47:$E47,TaxableValuation[Tif_NonTIF],$A$4))</f>
        <v>0</v>
      </c>
      <c r="S47" s="8">
        <f>SUMPRODUCT(SUMIFS(TaxableValuation[Taxable Military Exempt],TaxableValuation[Dist],$C47:$E47,TaxableValuation[Tif_NonTIF],$A$4))</f>
        <v>0</v>
      </c>
      <c r="T47" s="8">
        <f>SUMPRODUCT(SUMIFS(TaxableValuation[Taxable Net],TaxableValuation[Dist],$C47:$E47,TaxableValuation[Tif_NonTIF],$A$4))</f>
        <v>0</v>
      </c>
      <c r="U47" s="8">
        <f>SUMPRODUCT(SUMIFS(TaxableValuation[Taxable Gas &amp; Elec Utilities],TaxableValuation[Dist],$C47:$E47,TaxableValuation[Tif_NonTIF],$A$4))</f>
        <v>0</v>
      </c>
      <c r="V47" s="8">
        <f t="shared" si="0"/>
        <v>0</v>
      </c>
    </row>
    <row r="48" spans="1:22" x14ac:dyDescent="0.25">
      <c r="A48">
        <f>'Assessed Non-TIF_Combined'!A48</f>
        <v>2024</v>
      </c>
      <c r="B48" t="str">
        <f>'Assessed Non-TIF_Combined'!B48</f>
        <v>11</v>
      </c>
      <c r="C48" t="str">
        <f>'Assessed Non-TIF_Combined'!C48</f>
        <v>0981</v>
      </c>
      <c r="D48" t="str">
        <f>'Assessed Non-TIF_Combined'!D48</f>
        <v/>
      </c>
      <c r="E48" t="str">
        <f>'Assessed Non-TIF_Combined'!E48</f>
        <v/>
      </c>
      <c r="F48" t="str">
        <f>'Assessed Non-TIF_Combined'!F48</f>
        <v>0981</v>
      </c>
      <c r="G48" t="str">
        <f>'Assessed Non-TIF_Combined'!G48</f>
        <v>Carlisle</v>
      </c>
      <c r="H48" s="8">
        <f>SUMPRODUCT(SUMIFS(TaxableValuation[Taxable Residential],TaxableValuation[Dist],$C48:$E48,TaxableValuation[Tif_NonTIF],$A$4))</f>
        <v>0</v>
      </c>
      <c r="I48" s="8">
        <f>SUMPRODUCT(SUMIFS(TaxableValuation[Taxable Ag Land],TaxableValuation[Dist],$C48:$E48,TaxableValuation[Tif_NonTIF],$A$4))</f>
        <v>0</v>
      </c>
      <c r="J48" s="8">
        <f>SUMPRODUCT(SUMIFS(TaxableValuation[Taxable Ag Building],TaxableValuation[Dist],$C48:$E48,TaxableValuation[Tif_NonTIF],$A$4))</f>
        <v>0</v>
      </c>
      <c r="K48" s="8">
        <f>SUMPRODUCT(SUMIFS(TaxableValuation[Taxable Commercial],TaxableValuation[Dist],$C48:$E48,TaxableValuation[Tif_NonTIF],$A$4))</f>
        <v>22654860</v>
      </c>
      <c r="L48" s="8">
        <f>SUMPRODUCT(SUMIFS(TaxableValuation[Taxable Industrial],TaxableValuation[Dist],$C48:$E48,TaxableValuation[Tif_NonTIF],$A$4))</f>
        <v>5436975</v>
      </c>
      <c r="M48" s="8">
        <f>SUMPRODUCT(SUMIFS(TaxableValuation[Taxable Reserved],TaxableValuation[Dist],$C48:$E48,TaxableValuation[Tif_NonTIF],$A$4))</f>
        <v>0</v>
      </c>
      <c r="N48" s="8">
        <f>SUMPRODUCT(SUMIFS(TaxableValuation[Taxable Reserved2],TaxableValuation[Dist],$C48:$E48,TaxableValuation[Tif_NonTIF],$A$4))</f>
        <v>0</v>
      </c>
      <c r="O48" s="8">
        <f>SUMPRODUCT(SUMIFS(TaxableValuation[Taxable Railroads],TaxableValuation[Dist],$C48:$E48,TaxableValuation[Tif_NonTIF],$A$4))</f>
        <v>0</v>
      </c>
      <c r="P48" s="8">
        <f>SUMPRODUCT(SUMIFS(TaxableValuation[Taxable Utilities],TaxableValuation[Dist],$C48:$E48,TaxableValuation[Tif_NonTIF],$A$4))</f>
        <v>0</v>
      </c>
      <c r="Q48" s="8">
        <f>SUMPRODUCT(SUMIFS(TaxableValuation[Taxable Other],TaxableValuation[Dist],$C48:$E48,TaxableValuation[Tif_NonTIF],$A$4))</f>
        <v>0</v>
      </c>
      <c r="R48" s="8">
        <f>SUMPRODUCT(SUMIFS(TaxableValuation[Taxable Gross],TaxableValuation[Dist],$C48:$E48,TaxableValuation[Tif_NonTIF],$A$4))</f>
        <v>28091835</v>
      </c>
      <c r="S48" s="8">
        <f>SUMPRODUCT(SUMIFS(TaxableValuation[Taxable Military Exempt],TaxableValuation[Dist],$C48:$E48,TaxableValuation[Tif_NonTIF],$A$4))</f>
        <v>0</v>
      </c>
      <c r="T48" s="8">
        <f>SUMPRODUCT(SUMIFS(TaxableValuation[Taxable Net],TaxableValuation[Dist],$C48:$E48,TaxableValuation[Tif_NonTIF],$A$4))</f>
        <v>28091835</v>
      </c>
      <c r="U48" s="8">
        <f>SUMPRODUCT(SUMIFS(TaxableValuation[Taxable Gas &amp; Elec Utilities],TaxableValuation[Dist],$C48:$E48,TaxableValuation[Tif_NonTIF],$A$4))</f>
        <v>0</v>
      </c>
      <c r="V48" s="8">
        <f t="shared" si="0"/>
        <v>28091835</v>
      </c>
    </row>
    <row r="49" spans="1:22" x14ac:dyDescent="0.25">
      <c r="A49">
        <f>'Assessed Non-TIF_Combined'!A49</f>
        <v>2024</v>
      </c>
      <c r="B49" t="str">
        <f>'Assessed Non-TIF_Combined'!B49</f>
        <v>11</v>
      </c>
      <c r="C49" t="str">
        <f>'Assessed Non-TIF_Combined'!C49</f>
        <v>0999</v>
      </c>
      <c r="D49" t="str">
        <f>'Assessed Non-TIF_Combined'!D49</f>
        <v/>
      </c>
      <c r="E49" t="str">
        <f>'Assessed Non-TIF_Combined'!E49</f>
        <v/>
      </c>
      <c r="F49" t="str">
        <f>'Assessed Non-TIF_Combined'!F49</f>
        <v>0999</v>
      </c>
      <c r="G49" t="str">
        <f>'Assessed Non-TIF_Combined'!G49</f>
        <v>Carroll</v>
      </c>
      <c r="H49" s="8">
        <f>SUMPRODUCT(SUMIFS(TaxableValuation[Taxable Residential],TaxableValuation[Dist],$C49:$E49,TaxableValuation[Tif_NonTIF],$A$4))</f>
        <v>6674058</v>
      </c>
      <c r="I49" s="8">
        <f>SUMPRODUCT(SUMIFS(TaxableValuation[Taxable Ag Land],TaxableValuation[Dist],$C49:$E49,TaxableValuation[Tif_NonTIF],$A$4))</f>
        <v>35548</v>
      </c>
      <c r="J49" s="8">
        <f>SUMPRODUCT(SUMIFS(TaxableValuation[Taxable Ag Building],TaxableValuation[Dist],$C49:$E49,TaxableValuation[Tif_NonTIF],$A$4))</f>
        <v>0</v>
      </c>
      <c r="K49" s="8">
        <f>SUMPRODUCT(SUMIFS(TaxableValuation[Taxable Commercial],TaxableValuation[Dist],$C49:$E49,TaxableValuation[Tif_NonTIF],$A$4))</f>
        <v>53962748</v>
      </c>
      <c r="L49" s="8">
        <f>SUMPRODUCT(SUMIFS(TaxableValuation[Taxable Industrial],TaxableValuation[Dist],$C49:$E49,TaxableValuation[Tif_NonTIF],$A$4))</f>
        <v>1737767</v>
      </c>
      <c r="M49" s="8">
        <f>SUMPRODUCT(SUMIFS(TaxableValuation[Taxable Reserved],TaxableValuation[Dist],$C49:$E49,TaxableValuation[Tif_NonTIF],$A$4))</f>
        <v>0</v>
      </c>
      <c r="N49" s="8">
        <f>SUMPRODUCT(SUMIFS(TaxableValuation[Taxable Reserved2],TaxableValuation[Dist],$C49:$E49,TaxableValuation[Tif_NonTIF],$A$4))</f>
        <v>0</v>
      </c>
      <c r="O49" s="8">
        <f>SUMPRODUCT(SUMIFS(TaxableValuation[Taxable Railroads],TaxableValuation[Dist],$C49:$E49,TaxableValuation[Tif_NonTIF],$A$4))</f>
        <v>0</v>
      </c>
      <c r="P49" s="8">
        <f>SUMPRODUCT(SUMIFS(TaxableValuation[Taxable Utilities],TaxableValuation[Dist],$C49:$E49,TaxableValuation[Tif_NonTIF],$A$4))</f>
        <v>0</v>
      </c>
      <c r="Q49" s="8">
        <f>SUMPRODUCT(SUMIFS(TaxableValuation[Taxable Other],TaxableValuation[Dist],$C49:$E49,TaxableValuation[Tif_NonTIF],$A$4))</f>
        <v>0</v>
      </c>
      <c r="R49" s="8">
        <f>SUMPRODUCT(SUMIFS(TaxableValuation[Taxable Gross],TaxableValuation[Dist],$C49:$E49,TaxableValuation[Tif_NonTIF],$A$4))</f>
        <v>62410121</v>
      </c>
      <c r="S49" s="8">
        <f>SUMPRODUCT(SUMIFS(TaxableValuation[Taxable Military Exempt],TaxableValuation[Dist],$C49:$E49,TaxableValuation[Tif_NonTIF],$A$4))</f>
        <v>1852</v>
      </c>
      <c r="T49" s="8">
        <f>SUMPRODUCT(SUMIFS(TaxableValuation[Taxable Net],TaxableValuation[Dist],$C49:$E49,TaxableValuation[Tif_NonTIF],$A$4))</f>
        <v>62408269</v>
      </c>
      <c r="U49" s="8">
        <f>SUMPRODUCT(SUMIFS(TaxableValuation[Taxable Gas &amp; Elec Utilities],TaxableValuation[Dist],$C49:$E49,TaxableValuation[Tif_NonTIF],$A$4))</f>
        <v>0</v>
      </c>
      <c r="V49" s="8">
        <f t="shared" si="0"/>
        <v>62408269</v>
      </c>
    </row>
    <row r="50" spans="1:22" x14ac:dyDescent="0.25">
      <c r="A50">
        <f>'Assessed Non-TIF_Combined'!A50</f>
        <v>2024</v>
      </c>
      <c r="B50" t="str">
        <f>'Assessed Non-TIF_Combined'!B50</f>
        <v>07</v>
      </c>
      <c r="C50" t="str">
        <f>'Assessed Non-TIF_Combined'!C50</f>
        <v>1044</v>
      </c>
      <c r="D50" t="str">
        <f>'Assessed Non-TIF_Combined'!D50</f>
        <v/>
      </c>
      <c r="E50" t="str">
        <f>'Assessed Non-TIF_Combined'!E50</f>
        <v/>
      </c>
      <c r="F50" t="str">
        <f>'Assessed Non-TIF_Combined'!F50</f>
        <v>1044</v>
      </c>
      <c r="G50" t="str">
        <f>'Assessed Non-TIF_Combined'!G50</f>
        <v>Cedar Falls</v>
      </c>
      <c r="H50" s="8">
        <f>SUMPRODUCT(SUMIFS(TaxableValuation[Taxable Residential],TaxableValuation[Dist],$C50:$E50,TaxableValuation[Tif_NonTIF],$A$4))</f>
        <v>29041098</v>
      </c>
      <c r="I50" s="8">
        <f>SUMPRODUCT(SUMIFS(TaxableValuation[Taxable Ag Land],TaxableValuation[Dist],$C50:$E50,TaxableValuation[Tif_NonTIF],$A$4))</f>
        <v>0</v>
      </c>
      <c r="J50" s="8">
        <f>SUMPRODUCT(SUMIFS(TaxableValuation[Taxable Ag Building],TaxableValuation[Dist],$C50:$E50,TaxableValuation[Tif_NonTIF],$A$4))</f>
        <v>0</v>
      </c>
      <c r="K50" s="8">
        <f>SUMPRODUCT(SUMIFS(TaxableValuation[Taxable Commercial],TaxableValuation[Dist],$C50:$E50,TaxableValuation[Tif_NonTIF],$A$4))</f>
        <v>148151554</v>
      </c>
      <c r="L50" s="8">
        <f>SUMPRODUCT(SUMIFS(TaxableValuation[Taxable Industrial],TaxableValuation[Dist],$C50:$E50,TaxableValuation[Tif_NonTIF],$A$4))</f>
        <v>30109483</v>
      </c>
      <c r="M50" s="8">
        <f>SUMPRODUCT(SUMIFS(TaxableValuation[Taxable Reserved],TaxableValuation[Dist],$C50:$E50,TaxableValuation[Tif_NonTIF],$A$4))</f>
        <v>0</v>
      </c>
      <c r="N50" s="8">
        <f>SUMPRODUCT(SUMIFS(TaxableValuation[Taxable Reserved2],TaxableValuation[Dist],$C50:$E50,TaxableValuation[Tif_NonTIF],$A$4))</f>
        <v>0</v>
      </c>
      <c r="O50" s="8">
        <f>SUMPRODUCT(SUMIFS(TaxableValuation[Taxable Railroads],TaxableValuation[Dist],$C50:$E50,TaxableValuation[Tif_NonTIF],$A$4))</f>
        <v>0</v>
      </c>
      <c r="P50" s="8">
        <f>SUMPRODUCT(SUMIFS(TaxableValuation[Taxable Utilities],TaxableValuation[Dist],$C50:$E50,TaxableValuation[Tif_NonTIF],$A$4))</f>
        <v>0</v>
      </c>
      <c r="Q50" s="8">
        <f>SUMPRODUCT(SUMIFS(TaxableValuation[Taxable Other],TaxableValuation[Dist],$C50:$E50,TaxableValuation[Tif_NonTIF],$A$4))</f>
        <v>0</v>
      </c>
      <c r="R50" s="8">
        <f>SUMPRODUCT(SUMIFS(TaxableValuation[Taxable Gross],TaxableValuation[Dist],$C50:$E50,TaxableValuation[Tif_NonTIF],$A$4))</f>
        <v>207302135</v>
      </c>
      <c r="S50" s="8">
        <f>SUMPRODUCT(SUMIFS(TaxableValuation[Taxable Military Exempt],TaxableValuation[Dist],$C50:$E50,TaxableValuation[Tif_NonTIF],$A$4))</f>
        <v>0</v>
      </c>
      <c r="T50" s="8">
        <f>SUMPRODUCT(SUMIFS(TaxableValuation[Taxable Net],TaxableValuation[Dist],$C50:$E50,TaxableValuation[Tif_NonTIF],$A$4))</f>
        <v>207302135</v>
      </c>
      <c r="U50" s="8">
        <f>SUMPRODUCT(SUMIFS(TaxableValuation[Taxable Gas &amp; Elec Utilities],TaxableValuation[Dist],$C50:$E50,TaxableValuation[Tif_NonTIF],$A$4))</f>
        <v>0</v>
      </c>
      <c r="V50" s="8">
        <f t="shared" si="0"/>
        <v>207302135</v>
      </c>
    </row>
    <row r="51" spans="1:22" x14ac:dyDescent="0.25">
      <c r="A51">
        <f>'Assessed Non-TIF_Combined'!A51</f>
        <v>2024</v>
      </c>
      <c r="B51" t="str">
        <f>'Assessed Non-TIF_Combined'!B51</f>
        <v>10</v>
      </c>
      <c r="C51" t="str">
        <f>'Assessed Non-TIF_Combined'!C51</f>
        <v>1053</v>
      </c>
      <c r="D51" t="str">
        <f>'Assessed Non-TIF_Combined'!D51</f>
        <v/>
      </c>
      <c r="E51" t="str">
        <f>'Assessed Non-TIF_Combined'!E51</f>
        <v/>
      </c>
      <c r="F51" t="str">
        <f>'Assessed Non-TIF_Combined'!F51</f>
        <v>1053</v>
      </c>
      <c r="G51" t="str">
        <f>'Assessed Non-TIF_Combined'!G51</f>
        <v>Cedar Rapids</v>
      </c>
      <c r="H51" s="8">
        <f>SUMPRODUCT(SUMIFS(TaxableValuation[Taxable Residential],TaxableValuation[Dist],$C51:$E51,TaxableValuation[Tif_NonTIF],$A$4))</f>
        <v>221737649</v>
      </c>
      <c r="I51" s="8">
        <f>SUMPRODUCT(SUMIFS(TaxableValuation[Taxable Ag Land],TaxableValuation[Dist],$C51:$E51,TaxableValuation[Tif_NonTIF],$A$4))</f>
        <v>55343</v>
      </c>
      <c r="J51" s="8">
        <f>SUMPRODUCT(SUMIFS(TaxableValuation[Taxable Ag Building],TaxableValuation[Dist],$C51:$E51,TaxableValuation[Tif_NonTIF],$A$4))</f>
        <v>78450</v>
      </c>
      <c r="K51" s="8">
        <f>SUMPRODUCT(SUMIFS(TaxableValuation[Taxable Commercial],TaxableValuation[Dist],$C51:$E51,TaxableValuation[Tif_NonTIF],$A$4))</f>
        <v>389542700</v>
      </c>
      <c r="L51" s="8">
        <f>SUMPRODUCT(SUMIFS(TaxableValuation[Taxable Industrial],TaxableValuation[Dist],$C51:$E51,TaxableValuation[Tif_NonTIF],$A$4))</f>
        <v>18073592</v>
      </c>
      <c r="M51" s="8">
        <f>SUMPRODUCT(SUMIFS(TaxableValuation[Taxable Reserved],TaxableValuation[Dist],$C51:$E51,TaxableValuation[Tif_NonTIF],$A$4))</f>
        <v>0</v>
      </c>
      <c r="N51" s="8">
        <f>SUMPRODUCT(SUMIFS(TaxableValuation[Taxable Reserved2],TaxableValuation[Dist],$C51:$E51,TaxableValuation[Tif_NonTIF],$A$4))</f>
        <v>0</v>
      </c>
      <c r="O51" s="8">
        <f>SUMPRODUCT(SUMIFS(TaxableValuation[Taxable Railroads],TaxableValuation[Dist],$C51:$E51,TaxableValuation[Tif_NonTIF],$A$4))</f>
        <v>0</v>
      </c>
      <c r="P51" s="8">
        <f>SUMPRODUCT(SUMIFS(TaxableValuation[Taxable Utilities],TaxableValuation[Dist],$C51:$E51,TaxableValuation[Tif_NonTIF],$A$4))</f>
        <v>0</v>
      </c>
      <c r="Q51" s="8">
        <f>SUMPRODUCT(SUMIFS(TaxableValuation[Taxable Other],TaxableValuation[Dist],$C51:$E51,TaxableValuation[Tif_NonTIF],$A$4))</f>
        <v>0</v>
      </c>
      <c r="R51" s="8">
        <f>SUMPRODUCT(SUMIFS(TaxableValuation[Taxable Gross],TaxableValuation[Dist],$C51:$E51,TaxableValuation[Tif_NonTIF],$A$4))</f>
        <v>629487734</v>
      </c>
      <c r="S51" s="8">
        <f>SUMPRODUCT(SUMIFS(TaxableValuation[Taxable Military Exempt],TaxableValuation[Dist],$C51:$E51,TaxableValuation[Tif_NonTIF],$A$4))</f>
        <v>0</v>
      </c>
      <c r="T51" s="8">
        <f>SUMPRODUCT(SUMIFS(TaxableValuation[Taxable Net],TaxableValuation[Dist],$C51:$E51,TaxableValuation[Tif_NonTIF],$A$4))</f>
        <v>629487734</v>
      </c>
      <c r="U51" s="8">
        <f>SUMPRODUCT(SUMIFS(TaxableValuation[Taxable Gas &amp; Elec Utilities],TaxableValuation[Dist],$C51:$E51,TaxableValuation[Tif_NonTIF],$A$4))</f>
        <v>0</v>
      </c>
      <c r="V51" s="8">
        <f t="shared" si="0"/>
        <v>629487734</v>
      </c>
    </row>
    <row r="52" spans="1:22" x14ac:dyDescent="0.25">
      <c r="A52">
        <f>'Assessed Non-TIF_Combined'!A52</f>
        <v>2024</v>
      </c>
      <c r="B52" t="str">
        <f>'Assessed Non-TIF_Combined'!B52</f>
        <v>10</v>
      </c>
      <c r="C52" t="str">
        <f>'Assessed Non-TIF_Combined'!C52</f>
        <v>1062</v>
      </c>
      <c r="D52" t="str">
        <f>'Assessed Non-TIF_Combined'!D52</f>
        <v/>
      </c>
      <c r="E52" t="str">
        <f>'Assessed Non-TIF_Combined'!E52</f>
        <v/>
      </c>
      <c r="F52" t="str">
        <f>'Assessed Non-TIF_Combined'!F52</f>
        <v>1062</v>
      </c>
      <c r="G52" t="str">
        <f>'Assessed Non-TIF_Combined'!G52</f>
        <v>Center Point-Urbana</v>
      </c>
      <c r="H52" s="8">
        <f>SUMPRODUCT(SUMIFS(TaxableValuation[Taxable Residential],TaxableValuation[Dist],$C52:$E52,TaxableValuation[Tif_NonTIF],$A$4))</f>
        <v>7006694</v>
      </c>
      <c r="I52" s="8">
        <f>SUMPRODUCT(SUMIFS(TaxableValuation[Taxable Ag Land],TaxableValuation[Dist],$C52:$E52,TaxableValuation[Tif_NonTIF],$A$4))</f>
        <v>41594</v>
      </c>
      <c r="J52" s="8">
        <f>SUMPRODUCT(SUMIFS(TaxableValuation[Taxable Ag Building],TaxableValuation[Dist],$C52:$E52,TaxableValuation[Tif_NonTIF],$A$4))</f>
        <v>374</v>
      </c>
      <c r="K52" s="8">
        <f>SUMPRODUCT(SUMIFS(TaxableValuation[Taxable Commercial],TaxableValuation[Dist],$C52:$E52,TaxableValuation[Tif_NonTIF],$A$4))</f>
        <v>2714750</v>
      </c>
      <c r="L52" s="8">
        <f>SUMPRODUCT(SUMIFS(TaxableValuation[Taxable Industrial],TaxableValuation[Dist],$C52:$E52,TaxableValuation[Tif_NonTIF],$A$4))</f>
        <v>20793</v>
      </c>
      <c r="M52" s="8">
        <f>SUMPRODUCT(SUMIFS(TaxableValuation[Taxable Reserved],TaxableValuation[Dist],$C52:$E52,TaxableValuation[Tif_NonTIF],$A$4))</f>
        <v>0</v>
      </c>
      <c r="N52" s="8">
        <f>SUMPRODUCT(SUMIFS(TaxableValuation[Taxable Reserved2],TaxableValuation[Dist],$C52:$E52,TaxableValuation[Tif_NonTIF],$A$4))</f>
        <v>0</v>
      </c>
      <c r="O52" s="8">
        <f>SUMPRODUCT(SUMIFS(TaxableValuation[Taxable Railroads],TaxableValuation[Dist],$C52:$E52,TaxableValuation[Tif_NonTIF],$A$4))</f>
        <v>0</v>
      </c>
      <c r="P52" s="8">
        <f>SUMPRODUCT(SUMIFS(TaxableValuation[Taxable Utilities],TaxableValuation[Dist],$C52:$E52,TaxableValuation[Tif_NonTIF],$A$4))</f>
        <v>0</v>
      </c>
      <c r="Q52" s="8">
        <f>SUMPRODUCT(SUMIFS(TaxableValuation[Taxable Other],TaxableValuation[Dist],$C52:$E52,TaxableValuation[Tif_NonTIF],$A$4))</f>
        <v>0</v>
      </c>
      <c r="R52" s="8">
        <f>SUMPRODUCT(SUMIFS(TaxableValuation[Taxable Gross],TaxableValuation[Dist],$C52:$E52,TaxableValuation[Tif_NonTIF],$A$4))</f>
        <v>9784205</v>
      </c>
      <c r="S52" s="8">
        <f>SUMPRODUCT(SUMIFS(TaxableValuation[Taxable Military Exempt],TaxableValuation[Dist],$C52:$E52,TaxableValuation[Tif_NonTIF],$A$4))</f>
        <v>0</v>
      </c>
      <c r="T52" s="8">
        <f>SUMPRODUCT(SUMIFS(TaxableValuation[Taxable Net],TaxableValuation[Dist],$C52:$E52,TaxableValuation[Tif_NonTIF],$A$4))</f>
        <v>9784205</v>
      </c>
      <c r="U52" s="8">
        <f>SUMPRODUCT(SUMIFS(TaxableValuation[Taxable Gas &amp; Elec Utilities],TaxableValuation[Dist],$C52:$E52,TaxableValuation[Tif_NonTIF],$A$4))</f>
        <v>0</v>
      </c>
      <c r="V52" s="8">
        <f t="shared" si="0"/>
        <v>9784205</v>
      </c>
    </row>
    <row r="53" spans="1:22" x14ac:dyDescent="0.25">
      <c r="A53">
        <f>'Assessed Non-TIF_Combined'!A53</f>
        <v>2024</v>
      </c>
      <c r="B53" t="str">
        <f>'Assessed Non-TIF_Combined'!B53</f>
        <v>15</v>
      </c>
      <c r="C53" t="str">
        <f>'Assessed Non-TIF_Combined'!C53</f>
        <v>1071</v>
      </c>
      <c r="D53" t="str">
        <f>'Assessed Non-TIF_Combined'!D53</f>
        <v/>
      </c>
      <c r="E53" t="str">
        <f>'Assessed Non-TIF_Combined'!E53</f>
        <v/>
      </c>
      <c r="F53" t="str">
        <f>'Assessed Non-TIF_Combined'!F53</f>
        <v>1071</v>
      </c>
      <c r="G53" t="str">
        <f>'Assessed Non-TIF_Combined'!G53</f>
        <v>Centerville</v>
      </c>
      <c r="H53" s="8">
        <f>SUMPRODUCT(SUMIFS(TaxableValuation[Taxable Residential],TaxableValuation[Dist],$C53:$E53,TaxableValuation[Tif_NonTIF],$A$4))</f>
        <v>0</v>
      </c>
      <c r="I53" s="8">
        <f>SUMPRODUCT(SUMIFS(TaxableValuation[Taxable Ag Land],TaxableValuation[Dist],$C53:$E53,TaxableValuation[Tif_NonTIF],$A$4))</f>
        <v>0</v>
      </c>
      <c r="J53" s="8">
        <f>SUMPRODUCT(SUMIFS(TaxableValuation[Taxable Ag Building],TaxableValuation[Dist],$C53:$E53,TaxableValuation[Tif_NonTIF],$A$4))</f>
        <v>0</v>
      </c>
      <c r="K53" s="8">
        <f>SUMPRODUCT(SUMIFS(TaxableValuation[Taxable Commercial],TaxableValuation[Dist],$C53:$E53,TaxableValuation[Tif_NonTIF],$A$4))</f>
        <v>82920</v>
      </c>
      <c r="L53" s="8">
        <f>SUMPRODUCT(SUMIFS(TaxableValuation[Taxable Industrial],TaxableValuation[Dist],$C53:$E53,TaxableValuation[Tif_NonTIF],$A$4))</f>
        <v>495950</v>
      </c>
      <c r="M53" s="8">
        <f>SUMPRODUCT(SUMIFS(TaxableValuation[Taxable Reserved],TaxableValuation[Dist],$C53:$E53,TaxableValuation[Tif_NonTIF],$A$4))</f>
        <v>0</v>
      </c>
      <c r="N53" s="8">
        <f>SUMPRODUCT(SUMIFS(TaxableValuation[Taxable Reserved2],TaxableValuation[Dist],$C53:$E53,TaxableValuation[Tif_NonTIF],$A$4))</f>
        <v>0</v>
      </c>
      <c r="O53" s="8">
        <f>SUMPRODUCT(SUMIFS(TaxableValuation[Taxable Railroads],TaxableValuation[Dist],$C53:$E53,TaxableValuation[Tif_NonTIF],$A$4))</f>
        <v>0</v>
      </c>
      <c r="P53" s="8">
        <f>SUMPRODUCT(SUMIFS(TaxableValuation[Taxable Utilities],TaxableValuation[Dist],$C53:$E53,TaxableValuation[Tif_NonTIF],$A$4))</f>
        <v>0</v>
      </c>
      <c r="Q53" s="8">
        <f>SUMPRODUCT(SUMIFS(TaxableValuation[Taxable Other],TaxableValuation[Dist],$C53:$E53,TaxableValuation[Tif_NonTIF],$A$4))</f>
        <v>0</v>
      </c>
      <c r="R53" s="8">
        <f>SUMPRODUCT(SUMIFS(TaxableValuation[Taxable Gross],TaxableValuation[Dist],$C53:$E53,TaxableValuation[Tif_NonTIF],$A$4))</f>
        <v>578870</v>
      </c>
      <c r="S53" s="8">
        <f>SUMPRODUCT(SUMIFS(TaxableValuation[Taxable Military Exempt],TaxableValuation[Dist],$C53:$E53,TaxableValuation[Tif_NonTIF],$A$4))</f>
        <v>0</v>
      </c>
      <c r="T53" s="8">
        <f>SUMPRODUCT(SUMIFS(TaxableValuation[Taxable Net],TaxableValuation[Dist],$C53:$E53,TaxableValuation[Tif_NonTIF],$A$4))</f>
        <v>578870</v>
      </c>
      <c r="U53" s="8">
        <f>SUMPRODUCT(SUMIFS(TaxableValuation[Taxable Gas &amp; Elec Utilities],TaxableValuation[Dist],$C53:$E53,TaxableValuation[Tif_NonTIF],$A$4))</f>
        <v>0</v>
      </c>
      <c r="V53" s="8">
        <f t="shared" si="0"/>
        <v>578870</v>
      </c>
    </row>
    <row r="54" spans="1:22" x14ac:dyDescent="0.25">
      <c r="A54">
        <f>'Assessed Non-TIF_Combined'!A54</f>
        <v>2024</v>
      </c>
      <c r="B54" t="str">
        <f>'Assessed Non-TIF_Combined'!B54</f>
        <v>10</v>
      </c>
      <c r="C54" t="str">
        <f>'Assessed Non-TIF_Combined'!C54</f>
        <v>1089</v>
      </c>
      <c r="D54" t="str">
        <f>'Assessed Non-TIF_Combined'!D54</f>
        <v/>
      </c>
      <c r="E54" t="str">
        <f>'Assessed Non-TIF_Combined'!E54</f>
        <v/>
      </c>
      <c r="F54" t="str">
        <f>'Assessed Non-TIF_Combined'!F54</f>
        <v>1089</v>
      </c>
      <c r="G54" t="str">
        <f>'Assessed Non-TIF_Combined'!G54</f>
        <v>Central City</v>
      </c>
      <c r="H54" s="8">
        <f>SUMPRODUCT(SUMIFS(TaxableValuation[Taxable Residential],TaxableValuation[Dist],$C54:$E54,TaxableValuation[Tif_NonTIF],$A$4))</f>
        <v>6171715</v>
      </c>
      <c r="I54" s="8">
        <f>SUMPRODUCT(SUMIFS(TaxableValuation[Taxable Ag Land],TaxableValuation[Dist],$C54:$E54,TaxableValuation[Tif_NonTIF],$A$4))</f>
        <v>51481</v>
      </c>
      <c r="J54" s="8">
        <f>SUMPRODUCT(SUMIFS(TaxableValuation[Taxable Ag Building],TaxableValuation[Dist],$C54:$E54,TaxableValuation[Tif_NonTIF],$A$4))</f>
        <v>0</v>
      </c>
      <c r="K54" s="8">
        <f>SUMPRODUCT(SUMIFS(TaxableValuation[Taxable Commercial],TaxableValuation[Dist],$C54:$E54,TaxableValuation[Tif_NonTIF],$A$4))</f>
        <v>1938985</v>
      </c>
      <c r="L54" s="8">
        <f>SUMPRODUCT(SUMIFS(TaxableValuation[Taxable Industrial],TaxableValuation[Dist],$C54:$E54,TaxableValuation[Tif_NonTIF],$A$4))</f>
        <v>0</v>
      </c>
      <c r="M54" s="8">
        <f>SUMPRODUCT(SUMIFS(TaxableValuation[Taxable Reserved],TaxableValuation[Dist],$C54:$E54,TaxableValuation[Tif_NonTIF],$A$4))</f>
        <v>0</v>
      </c>
      <c r="N54" s="8">
        <f>SUMPRODUCT(SUMIFS(TaxableValuation[Taxable Reserved2],TaxableValuation[Dist],$C54:$E54,TaxableValuation[Tif_NonTIF],$A$4))</f>
        <v>0</v>
      </c>
      <c r="O54" s="8">
        <f>SUMPRODUCT(SUMIFS(TaxableValuation[Taxable Railroads],TaxableValuation[Dist],$C54:$E54,TaxableValuation[Tif_NonTIF],$A$4))</f>
        <v>0</v>
      </c>
      <c r="P54" s="8">
        <f>SUMPRODUCT(SUMIFS(TaxableValuation[Taxable Utilities],TaxableValuation[Dist],$C54:$E54,TaxableValuation[Tif_NonTIF],$A$4))</f>
        <v>0</v>
      </c>
      <c r="Q54" s="8">
        <f>SUMPRODUCT(SUMIFS(TaxableValuation[Taxable Other],TaxableValuation[Dist],$C54:$E54,TaxableValuation[Tif_NonTIF],$A$4))</f>
        <v>0</v>
      </c>
      <c r="R54" s="8">
        <f>SUMPRODUCT(SUMIFS(TaxableValuation[Taxable Gross],TaxableValuation[Dist],$C54:$E54,TaxableValuation[Tif_NonTIF],$A$4))</f>
        <v>8162181</v>
      </c>
      <c r="S54" s="8">
        <f>SUMPRODUCT(SUMIFS(TaxableValuation[Taxable Military Exempt],TaxableValuation[Dist],$C54:$E54,TaxableValuation[Tif_NonTIF],$A$4))</f>
        <v>0</v>
      </c>
      <c r="T54" s="8">
        <f>SUMPRODUCT(SUMIFS(TaxableValuation[Taxable Net],TaxableValuation[Dist],$C54:$E54,TaxableValuation[Tif_NonTIF],$A$4))</f>
        <v>8162181</v>
      </c>
      <c r="U54" s="8">
        <f>SUMPRODUCT(SUMIFS(TaxableValuation[Taxable Gas &amp; Elec Utilities],TaxableValuation[Dist],$C54:$E54,TaxableValuation[Tif_NonTIF],$A$4))</f>
        <v>0</v>
      </c>
      <c r="V54" s="8">
        <f t="shared" si="0"/>
        <v>8162181</v>
      </c>
    </row>
    <row r="55" spans="1:22" x14ac:dyDescent="0.25">
      <c r="A55">
        <f>'Assessed Non-TIF_Combined'!A55</f>
        <v>2024</v>
      </c>
      <c r="B55" t="str">
        <f>'Assessed Non-TIF_Combined'!B55</f>
        <v>01</v>
      </c>
      <c r="C55" t="str">
        <f>'Assessed Non-TIF_Combined'!C55</f>
        <v>1080</v>
      </c>
      <c r="D55" t="str">
        <f>'Assessed Non-TIF_Combined'!D55</f>
        <v/>
      </c>
      <c r="E55" t="str">
        <f>'Assessed Non-TIF_Combined'!E55</f>
        <v/>
      </c>
      <c r="F55" t="str">
        <f>'Assessed Non-TIF_Combined'!F55</f>
        <v>1080</v>
      </c>
      <c r="G55" t="str">
        <f>'Assessed Non-TIF_Combined'!G55</f>
        <v>Central Clayton</v>
      </c>
      <c r="H55" s="8">
        <f>SUMPRODUCT(SUMIFS(TaxableValuation[Taxable Residential],TaxableValuation[Dist],$C55:$E55,TaxableValuation[Tif_NonTIF],$A$4))</f>
        <v>100520</v>
      </c>
      <c r="I55" s="8">
        <f>SUMPRODUCT(SUMIFS(TaxableValuation[Taxable Ag Land],TaxableValuation[Dist],$C55:$E55,TaxableValuation[Tif_NonTIF],$A$4))</f>
        <v>50</v>
      </c>
      <c r="J55" s="8">
        <f>SUMPRODUCT(SUMIFS(TaxableValuation[Taxable Ag Building],TaxableValuation[Dist],$C55:$E55,TaxableValuation[Tif_NonTIF],$A$4))</f>
        <v>0</v>
      </c>
      <c r="K55" s="8">
        <f>SUMPRODUCT(SUMIFS(TaxableValuation[Taxable Commercial],TaxableValuation[Dist],$C55:$E55,TaxableValuation[Tif_NonTIF],$A$4))</f>
        <v>136950</v>
      </c>
      <c r="L55" s="8">
        <f>SUMPRODUCT(SUMIFS(TaxableValuation[Taxable Industrial],TaxableValuation[Dist],$C55:$E55,TaxableValuation[Tif_NonTIF],$A$4))</f>
        <v>541601</v>
      </c>
      <c r="M55" s="8">
        <f>SUMPRODUCT(SUMIFS(TaxableValuation[Taxable Reserved],TaxableValuation[Dist],$C55:$E55,TaxableValuation[Tif_NonTIF],$A$4))</f>
        <v>0</v>
      </c>
      <c r="N55" s="8">
        <f>SUMPRODUCT(SUMIFS(TaxableValuation[Taxable Reserved2],TaxableValuation[Dist],$C55:$E55,TaxableValuation[Tif_NonTIF],$A$4))</f>
        <v>0</v>
      </c>
      <c r="O55" s="8">
        <f>SUMPRODUCT(SUMIFS(TaxableValuation[Taxable Railroads],TaxableValuation[Dist],$C55:$E55,TaxableValuation[Tif_NonTIF],$A$4))</f>
        <v>0</v>
      </c>
      <c r="P55" s="8">
        <f>SUMPRODUCT(SUMIFS(TaxableValuation[Taxable Utilities],TaxableValuation[Dist],$C55:$E55,TaxableValuation[Tif_NonTIF],$A$4))</f>
        <v>0</v>
      </c>
      <c r="Q55" s="8">
        <f>SUMPRODUCT(SUMIFS(TaxableValuation[Taxable Other],TaxableValuation[Dist],$C55:$E55,TaxableValuation[Tif_NonTIF],$A$4))</f>
        <v>0</v>
      </c>
      <c r="R55" s="8">
        <f>SUMPRODUCT(SUMIFS(TaxableValuation[Taxable Gross],TaxableValuation[Dist],$C55:$E55,TaxableValuation[Tif_NonTIF],$A$4))</f>
        <v>779121</v>
      </c>
      <c r="S55" s="8">
        <f>SUMPRODUCT(SUMIFS(TaxableValuation[Taxable Military Exempt],TaxableValuation[Dist],$C55:$E55,TaxableValuation[Tif_NonTIF],$A$4))</f>
        <v>0</v>
      </c>
      <c r="T55" s="8">
        <f>SUMPRODUCT(SUMIFS(TaxableValuation[Taxable Net],TaxableValuation[Dist],$C55:$E55,TaxableValuation[Tif_NonTIF],$A$4))</f>
        <v>779121</v>
      </c>
      <c r="U55" s="8">
        <f>SUMPRODUCT(SUMIFS(TaxableValuation[Taxable Gas &amp; Elec Utilities],TaxableValuation[Dist],$C55:$E55,TaxableValuation[Tif_NonTIF],$A$4))</f>
        <v>0</v>
      </c>
      <c r="V55" s="8">
        <f t="shared" si="0"/>
        <v>779121</v>
      </c>
    </row>
    <row r="56" spans="1:22" x14ac:dyDescent="0.25">
      <c r="A56">
        <f>'Assessed Non-TIF_Combined'!A56</f>
        <v>2024</v>
      </c>
      <c r="B56" t="str">
        <f>'Assessed Non-TIF_Combined'!B56</f>
        <v>09</v>
      </c>
      <c r="C56" t="str">
        <f>'Assessed Non-TIF_Combined'!C56</f>
        <v>1082</v>
      </c>
      <c r="D56" t="str">
        <f>'Assessed Non-TIF_Combined'!D56</f>
        <v/>
      </c>
      <c r="E56" t="str">
        <f>'Assessed Non-TIF_Combined'!E56</f>
        <v/>
      </c>
      <c r="F56" t="str">
        <f>'Assessed Non-TIF_Combined'!F56</f>
        <v>1082</v>
      </c>
      <c r="G56" t="str">
        <f>'Assessed Non-TIF_Combined'!G56</f>
        <v>Central De Witt</v>
      </c>
      <c r="H56" s="8">
        <f>SUMPRODUCT(SUMIFS(TaxableValuation[Taxable Residential],TaxableValuation[Dist],$C56:$E56,TaxableValuation[Tif_NonTIF],$A$4))</f>
        <v>55645946</v>
      </c>
      <c r="I56" s="8">
        <f>SUMPRODUCT(SUMIFS(TaxableValuation[Taxable Ag Land],TaxableValuation[Dist],$C56:$E56,TaxableValuation[Tif_NonTIF],$A$4))</f>
        <v>0</v>
      </c>
      <c r="J56" s="8">
        <f>SUMPRODUCT(SUMIFS(TaxableValuation[Taxable Ag Building],TaxableValuation[Dist],$C56:$E56,TaxableValuation[Tif_NonTIF],$A$4))</f>
        <v>0</v>
      </c>
      <c r="K56" s="8">
        <f>SUMPRODUCT(SUMIFS(TaxableValuation[Taxable Commercial],TaxableValuation[Dist],$C56:$E56,TaxableValuation[Tif_NonTIF],$A$4))</f>
        <v>10793814</v>
      </c>
      <c r="L56" s="8">
        <f>SUMPRODUCT(SUMIFS(TaxableValuation[Taxable Industrial],TaxableValuation[Dist],$C56:$E56,TaxableValuation[Tif_NonTIF],$A$4))</f>
        <v>10940150</v>
      </c>
      <c r="M56" s="8">
        <f>SUMPRODUCT(SUMIFS(TaxableValuation[Taxable Reserved],TaxableValuation[Dist],$C56:$E56,TaxableValuation[Tif_NonTIF],$A$4))</f>
        <v>0</v>
      </c>
      <c r="N56" s="8">
        <f>SUMPRODUCT(SUMIFS(TaxableValuation[Taxable Reserved2],TaxableValuation[Dist],$C56:$E56,TaxableValuation[Tif_NonTIF],$A$4))</f>
        <v>0</v>
      </c>
      <c r="O56" s="8">
        <f>SUMPRODUCT(SUMIFS(TaxableValuation[Taxable Railroads],TaxableValuation[Dist],$C56:$E56,TaxableValuation[Tif_NonTIF],$A$4))</f>
        <v>0</v>
      </c>
      <c r="P56" s="8">
        <f>SUMPRODUCT(SUMIFS(TaxableValuation[Taxable Utilities],TaxableValuation[Dist],$C56:$E56,TaxableValuation[Tif_NonTIF],$A$4))</f>
        <v>0</v>
      </c>
      <c r="Q56" s="8">
        <f>SUMPRODUCT(SUMIFS(TaxableValuation[Taxable Other],TaxableValuation[Dist],$C56:$E56,TaxableValuation[Tif_NonTIF],$A$4))</f>
        <v>0</v>
      </c>
      <c r="R56" s="8">
        <f>SUMPRODUCT(SUMIFS(TaxableValuation[Taxable Gross],TaxableValuation[Dist],$C56:$E56,TaxableValuation[Tif_NonTIF],$A$4))</f>
        <v>77379910</v>
      </c>
      <c r="S56" s="8">
        <f>SUMPRODUCT(SUMIFS(TaxableValuation[Taxable Military Exempt],TaxableValuation[Dist],$C56:$E56,TaxableValuation[Tif_NonTIF],$A$4))</f>
        <v>0</v>
      </c>
      <c r="T56" s="8">
        <f>SUMPRODUCT(SUMIFS(TaxableValuation[Taxable Net],TaxableValuation[Dist],$C56:$E56,TaxableValuation[Tif_NonTIF],$A$4))</f>
        <v>77379910</v>
      </c>
      <c r="U56" s="8">
        <f>SUMPRODUCT(SUMIFS(TaxableValuation[Taxable Gas &amp; Elec Utilities],TaxableValuation[Dist],$C56:$E56,TaxableValuation[Tif_NonTIF],$A$4))</f>
        <v>0</v>
      </c>
      <c r="V56" s="8">
        <f t="shared" si="0"/>
        <v>77379910</v>
      </c>
    </row>
    <row r="57" spans="1:22" x14ac:dyDescent="0.25">
      <c r="A57">
        <f>'Assessed Non-TIF_Combined'!A57</f>
        <v>2024</v>
      </c>
      <c r="B57" t="str">
        <f>'Assessed Non-TIF_Combined'!B57</f>
        <v>13</v>
      </c>
      <c r="C57" t="str">
        <f>'Assessed Non-TIF_Combined'!C57</f>
        <v>1093</v>
      </c>
      <c r="D57" t="str">
        <f>'Assessed Non-TIF_Combined'!D57</f>
        <v/>
      </c>
      <c r="E57" t="str">
        <f>'Assessed Non-TIF_Combined'!E57</f>
        <v/>
      </c>
      <c r="F57" t="str">
        <f>'Assessed Non-TIF_Combined'!F57</f>
        <v>1093</v>
      </c>
      <c r="G57" t="str">
        <f>'Assessed Non-TIF_Combined'!G57</f>
        <v>Central Decatur</v>
      </c>
      <c r="H57" s="8">
        <f>SUMPRODUCT(SUMIFS(TaxableValuation[Taxable Residential],TaxableValuation[Dist],$C57:$E57,TaxableValuation[Tif_NonTIF],$A$4))</f>
        <v>0</v>
      </c>
      <c r="I57" s="8">
        <f>SUMPRODUCT(SUMIFS(TaxableValuation[Taxable Ag Land],TaxableValuation[Dist],$C57:$E57,TaxableValuation[Tif_NonTIF],$A$4))</f>
        <v>0</v>
      </c>
      <c r="J57" s="8">
        <f>SUMPRODUCT(SUMIFS(TaxableValuation[Taxable Ag Building],TaxableValuation[Dist],$C57:$E57,TaxableValuation[Tif_NonTIF],$A$4))</f>
        <v>0</v>
      </c>
      <c r="K57" s="8">
        <f>SUMPRODUCT(SUMIFS(TaxableValuation[Taxable Commercial],TaxableValuation[Dist],$C57:$E57,TaxableValuation[Tif_NonTIF],$A$4))</f>
        <v>360185</v>
      </c>
      <c r="L57" s="8">
        <f>SUMPRODUCT(SUMIFS(TaxableValuation[Taxable Industrial],TaxableValuation[Dist],$C57:$E57,TaxableValuation[Tif_NonTIF],$A$4))</f>
        <v>0</v>
      </c>
      <c r="M57" s="8">
        <f>SUMPRODUCT(SUMIFS(TaxableValuation[Taxable Reserved],TaxableValuation[Dist],$C57:$E57,TaxableValuation[Tif_NonTIF],$A$4))</f>
        <v>0</v>
      </c>
      <c r="N57" s="8">
        <f>SUMPRODUCT(SUMIFS(TaxableValuation[Taxable Reserved2],TaxableValuation[Dist],$C57:$E57,TaxableValuation[Tif_NonTIF],$A$4))</f>
        <v>0</v>
      </c>
      <c r="O57" s="8">
        <f>SUMPRODUCT(SUMIFS(TaxableValuation[Taxable Railroads],TaxableValuation[Dist],$C57:$E57,TaxableValuation[Tif_NonTIF],$A$4))</f>
        <v>0</v>
      </c>
      <c r="P57" s="8">
        <f>SUMPRODUCT(SUMIFS(TaxableValuation[Taxable Utilities],TaxableValuation[Dist],$C57:$E57,TaxableValuation[Tif_NonTIF],$A$4))</f>
        <v>0</v>
      </c>
      <c r="Q57" s="8">
        <f>SUMPRODUCT(SUMIFS(TaxableValuation[Taxable Other],TaxableValuation[Dist],$C57:$E57,TaxableValuation[Tif_NonTIF],$A$4))</f>
        <v>0</v>
      </c>
      <c r="R57" s="8">
        <f>SUMPRODUCT(SUMIFS(TaxableValuation[Taxable Gross],TaxableValuation[Dist],$C57:$E57,TaxableValuation[Tif_NonTIF],$A$4))</f>
        <v>360185</v>
      </c>
      <c r="S57" s="8">
        <f>SUMPRODUCT(SUMIFS(TaxableValuation[Taxable Military Exempt],TaxableValuation[Dist],$C57:$E57,TaxableValuation[Tif_NonTIF],$A$4))</f>
        <v>0</v>
      </c>
      <c r="T57" s="8">
        <f>SUMPRODUCT(SUMIFS(TaxableValuation[Taxable Net],TaxableValuation[Dist],$C57:$E57,TaxableValuation[Tif_NonTIF],$A$4))</f>
        <v>360185</v>
      </c>
      <c r="U57" s="8">
        <f>SUMPRODUCT(SUMIFS(TaxableValuation[Taxable Gas &amp; Elec Utilities],TaxableValuation[Dist],$C57:$E57,TaxableValuation[Tif_NonTIF],$A$4))</f>
        <v>0</v>
      </c>
      <c r="V57" s="8">
        <f t="shared" si="0"/>
        <v>360185</v>
      </c>
    </row>
    <row r="58" spans="1:22" x14ac:dyDescent="0.25">
      <c r="A58">
        <f>'Assessed Non-TIF_Combined'!A58</f>
        <v>2024</v>
      </c>
      <c r="B58" t="str">
        <f>'Assessed Non-TIF_Combined'!B58</f>
        <v>15</v>
      </c>
      <c r="C58" t="str">
        <f>'Assessed Non-TIF_Combined'!C58</f>
        <v>1079</v>
      </c>
      <c r="D58" t="str">
        <f>'Assessed Non-TIF_Combined'!D58</f>
        <v/>
      </c>
      <c r="E58" t="str">
        <f>'Assessed Non-TIF_Combined'!E58</f>
        <v/>
      </c>
      <c r="F58" t="str">
        <f>'Assessed Non-TIF_Combined'!F58</f>
        <v>1079</v>
      </c>
      <c r="G58" t="str">
        <f>'Assessed Non-TIF_Combined'!G58</f>
        <v>Central Lee</v>
      </c>
      <c r="H58" s="8">
        <f>SUMPRODUCT(SUMIFS(TaxableValuation[Taxable Residential],TaxableValuation[Dist],$C58:$E58,TaxableValuation[Tif_NonTIF],$A$4))</f>
        <v>0</v>
      </c>
      <c r="I58" s="8">
        <f>SUMPRODUCT(SUMIFS(TaxableValuation[Taxable Ag Land],TaxableValuation[Dist],$C58:$E58,TaxableValuation[Tif_NonTIF],$A$4))</f>
        <v>0</v>
      </c>
      <c r="J58" s="8">
        <f>SUMPRODUCT(SUMIFS(TaxableValuation[Taxable Ag Building],TaxableValuation[Dist],$C58:$E58,TaxableValuation[Tif_NonTIF],$A$4))</f>
        <v>0</v>
      </c>
      <c r="K58" s="8">
        <f>SUMPRODUCT(SUMIFS(TaxableValuation[Taxable Commercial],TaxableValuation[Dist],$C58:$E58,TaxableValuation[Tif_NonTIF],$A$4))</f>
        <v>0</v>
      </c>
      <c r="L58" s="8">
        <f>SUMPRODUCT(SUMIFS(TaxableValuation[Taxable Industrial],TaxableValuation[Dist],$C58:$E58,TaxableValuation[Tif_NonTIF],$A$4))</f>
        <v>0</v>
      </c>
      <c r="M58" s="8">
        <f>SUMPRODUCT(SUMIFS(TaxableValuation[Taxable Reserved],TaxableValuation[Dist],$C58:$E58,TaxableValuation[Tif_NonTIF],$A$4))</f>
        <v>0</v>
      </c>
      <c r="N58" s="8">
        <f>SUMPRODUCT(SUMIFS(TaxableValuation[Taxable Reserved2],TaxableValuation[Dist],$C58:$E58,TaxableValuation[Tif_NonTIF],$A$4))</f>
        <v>0</v>
      </c>
      <c r="O58" s="8">
        <f>SUMPRODUCT(SUMIFS(TaxableValuation[Taxable Railroads],TaxableValuation[Dist],$C58:$E58,TaxableValuation[Tif_NonTIF],$A$4))</f>
        <v>0</v>
      </c>
      <c r="P58" s="8">
        <f>SUMPRODUCT(SUMIFS(TaxableValuation[Taxable Utilities],TaxableValuation[Dist],$C58:$E58,TaxableValuation[Tif_NonTIF],$A$4))</f>
        <v>0</v>
      </c>
      <c r="Q58" s="8">
        <f>SUMPRODUCT(SUMIFS(TaxableValuation[Taxable Other],TaxableValuation[Dist],$C58:$E58,TaxableValuation[Tif_NonTIF],$A$4))</f>
        <v>0</v>
      </c>
      <c r="R58" s="8">
        <f>SUMPRODUCT(SUMIFS(TaxableValuation[Taxable Gross],TaxableValuation[Dist],$C58:$E58,TaxableValuation[Tif_NonTIF],$A$4))</f>
        <v>0</v>
      </c>
      <c r="S58" s="8">
        <f>SUMPRODUCT(SUMIFS(TaxableValuation[Taxable Military Exempt],TaxableValuation[Dist],$C58:$E58,TaxableValuation[Tif_NonTIF],$A$4))</f>
        <v>0</v>
      </c>
      <c r="T58" s="8">
        <f>SUMPRODUCT(SUMIFS(TaxableValuation[Taxable Net],TaxableValuation[Dist],$C58:$E58,TaxableValuation[Tif_NonTIF],$A$4))</f>
        <v>0</v>
      </c>
      <c r="U58" s="8">
        <f>SUMPRODUCT(SUMIFS(TaxableValuation[Taxable Gas &amp; Elec Utilities],TaxableValuation[Dist],$C58:$E58,TaxableValuation[Tif_NonTIF],$A$4))</f>
        <v>0</v>
      </c>
      <c r="V58" s="8">
        <f t="shared" si="0"/>
        <v>0</v>
      </c>
    </row>
    <row r="59" spans="1:22" x14ac:dyDescent="0.25">
      <c r="A59">
        <f>'Assessed Non-TIF_Combined'!A59</f>
        <v>2024</v>
      </c>
      <c r="B59" t="str">
        <f>'Assessed Non-TIF_Combined'!B59</f>
        <v>12</v>
      </c>
      <c r="C59" t="str">
        <f>'Assessed Non-TIF_Combined'!C59</f>
        <v>1095</v>
      </c>
      <c r="D59" t="str">
        <f>'Assessed Non-TIF_Combined'!D59</f>
        <v/>
      </c>
      <c r="E59" t="str">
        <f>'Assessed Non-TIF_Combined'!E59</f>
        <v/>
      </c>
      <c r="F59" t="str">
        <f>'Assessed Non-TIF_Combined'!F59</f>
        <v>1095</v>
      </c>
      <c r="G59" t="str">
        <f>'Assessed Non-TIF_Combined'!G59</f>
        <v>Central Lyon</v>
      </c>
      <c r="H59" s="8">
        <f>SUMPRODUCT(SUMIFS(TaxableValuation[Taxable Residential],TaxableValuation[Dist],$C59:$E59,TaxableValuation[Tif_NonTIF],$A$4))</f>
        <v>8206357</v>
      </c>
      <c r="I59" s="8">
        <f>SUMPRODUCT(SUMIFS(TaxableValuation[Taxable Ag Land],TaxableValuation[Dist],$C59:$E59,TaxableValuation[Tif_NonTIF],$A$4))</f>
        <v>10337</v>
      </c>
      <c r="J59" s="8">
        <f>SUMPRODUCT(SUMIFS(TaxableValuation[Taxable Ag Building],TaxableValuation[Dist],$C59:$E59,TaxableValuation[Tif_NonTIF],$A$4))</f>
        <v>163143</v>
      </c>
      <c r="K59" s="8">
        <f>SUMPRODUCT(SUMIFS(TaxableValuation[Taxable Commercial],TaxableValuation[Dist],$C59:$E59,TaxableValuation[Tif_NonTIF],$A$4))</f>
        <v>12212715</v>
      </c>
      <c r="L59" s="8">
        <f>SUMPRODUCT(SUMIFS(TaxableValuation[Taxable Industrial],TaxableValuation[Dist],$C59:$E59,TaxableValuation[Tif_NonTIF],$A$4))</f>
        <v>66728</v>
      </c>
      <c r="M59" s="8">
        <f>SUMPRODUCT(SUMIFS(TaxableValuation[Taxable Reserved],TaxableValuation[Dist],$C59:$E59,TaxableValuation[Tif_NonTIF],$A$4))</f>
        <v>0</v>
      </c>
      <c r="N59" s="8">
        <f>SUMPRODUCT(SUMIFS(TaxableValuation[Taxable Reserved2],TaxableValuation[Dist],$C59:$E59,TaxableValuation[Tif_NonTIF],$A$4))</f>
        <v>0</v>
      </c>
      <c r="O59" s="8">
        <f>SUMPRODUCT(SUMIFS(TaxableValuation[Taxable Railroads],TaxableValuation[Dist],$C59:$E59,TaxableValuation[Tif_NonTIF],$A$4))</f>
        <v>0</v>
      </c>
      <c r="P59" s="8">
        <f>SUMPRODUCT(SUMIFS(TaxableValuation[Taxable Utilities],TaxableValuation[Dist],$C59:$E59,TaxableValuation[Tif_NonTIF],$A$4))</f>
        <v>0</v>
      </c>
      <c r="Q59" s="8">
        <f>SUMPRODUCT(SUMIFS(TaxableValuation[Taxable Other],TaxableValuation[Dist],$C59:$E59,TaxableValuation[Tif_NonTIF],$A$4))</f>
        <v>0</v>
      </c>
      <c r="R59" s="8">
        <f>SUMPRODUCT(SUMIFS(TaxableValuation[Taxable Gross],TaxableValuation[Dist],$C59:$E59,TaxableValuation[Tif_NonTIF],$A$4))</f>
        <v>20659280</v>
      </c>
      <c r="S59" s="8">
        <f>SUMPRODUCT(SUMIFS(TaxableValuation[Taxable Military Exempt],TaxableValuation[Dist],$C59:$E59,TaxableValuation[Tif_NonTIF],$A$4))</f>
        <v>0</v>
      </c>
      <c r="T59" s="8">
        <f>SUMPRODUCT(SUMIFS(TaxableValuation[Taxable Net],TaxableValuation[Dist],$C59:$E59,TaxableValuation[Tif_NonTIF],$A$4))</f>
        <v>20659280</v>
      </c>
      <c r="U59" s="8">
        <f>SUMPRODUCT(SUMIFS(TaxableValuation[Taxable Gas &amp; Elec Utilities],TaxableValuation[Dist],$C59:$E59,TaxableValuation[Tif_NonTIF],$A$4))</f>
        <v>0</v>
      </c>
      <c r="V59" s="8">
        <f t="shared" si="0"/>
        <v>20659280</v>
      </c>
    </row>
    <row r="60" spans="1:22" x14ac:dyDescent="0.25">
      <c r="A60">
        <f>'Assessed Non-TIF_Combined'!A60</f>
        <v>2024</v>
      </c>
      <c r="B60" t="str">
        <f>'Assessed Non-TIF_Combined'!B60</f>
        <v>07</v>
      </c>
      <c r="C60" t="str">
        <f>'Assessed Non-TIF_Combined'!C60</f>
        <v>4772</v>
      </c>
      <c r="D60" t="str">
        <f>'Assessed Non-TIF_Combined'!D60</f>
        <v/>
      </c>
      <c r="E60" t="str">
        <f>'Assessed Non-TIF_Combined'!E60</f>
        <v/>
      </c>
      <c r="F60" t="str">
        <f>'Assessed Non-TIF_Combined'!F60</f>
        <v>4772</v>
      </c>
      <c r="G60" t="str">
        <f>'Assessed Non-TIF_Combined'!G60</f>
        <v>Central Springs</v>
      </c>
      <c r="H60" s="8">
        <f>SUMPRODUCT(SUMIFS(TaxableValuation[Taxable Residential],TaxableValuation[Dist],$C60:$E60,TaxableValuation[Tif_NonTIF],$A$4))</f>
        <v>9035518</v>
      </c>
      <c r="I60" s="8">
        <f>SUMPRODUCT(SUMIFS(TaxableValuation[Taxable Ag Land],TaxableValuation[Dist],$C60:$E60,TaxableValuation[Tif_NonTIF],$A$4))</f>
        <v>216811</v>
      </c>
      <c r="J60" s="8">
        <f>SUMPRODUCT(SUMIFS(TaxableValuation[Taxable Ag Building],TaxableValuation[Dist],$C60:$E60,TaxableValuation[Tif_NonTIF],$A$4))</f>
        <v>0</v>
      </c>
      <c r="K60" s="8">
        <f>SUMPRODUCT(SUMIFS(TaxableValuation[Taxable Commercial],TaxableValuation[Dist],$C60:$E60,TaxableValuation[Tif_NonTIF],$A$4))</f>
        <v>5185978</v>
      </c>
      <c r="L60" s="8">
        <f>SUMPRODUCT(SUMIFS(TaxableValuation[Taxable Industrial],TaxableValuation[Dist],$C60:$E60,TaxableValuation[Tif_NonTIF],$A$4))</f>
        <v>6036255</v>
      </c>
      <c r="M60" s="8">
        <f>SUMPRODUCT(SUMIFS(TaxableValuation[Taxable Reserved],TaxableValuation[Dist],$C60:$E60,TaxableValuation[Tif_NonTIF],$A$4))</f>
        <v>0</v>
      </c>
      <c r="N60" s="8">
        <f>SUMPRODUCT(SUMIFS(TaxableValuation[Taxable Reserved2],TaxableValuation[Dist],$C60:$E60,TaxableValuation[Tif_NonTIF],$A$4))</f>
        <v>0</v>
      </c>
      <c r="O60" s="8">
        <f>SUMPRODUCT(SUMIFS(TaxableValuation[Taxable Railroads],TaxableValuation[Dist],$C60:$E60,TaxableValuation[Tif_NonTIF],$A$4))</f>
        <v>0</v>
      </c>
      <c r="P60" s="8">
        <f>SUMPRODUCT(SUMIFS(TaxableValuation[Taxable Utilities],TaxableValuation[Dist],$C60:$E60,TaxableValuation[Tif_NonTIF],$A$4))</f>
        <v>0</v>
      </c>
      <c r="Q60" s="8">
        <f>SUMPRODUCT(SUMIFS(TaxableValuation[Taxable Other],TaxableValuation[Dist],$C60:$E60,TaxableValuation[Tif_NonTIF],$A$4))</f>
        <v>0</v>
      </c>
      <c r="R60" s="8">
        <f>SUMPRODUCT(SUMIFS(TaxableValuation[Taxable Gross],TaxableValuation[Dist],$C60:$E60,TaxableValuation[Tif_NonTIF],$A$4))</f>
        <v>20474562</v>
      </c>
      <c r="S60" s="8">
        <f>SUMPRODUCT(SUMIFS(TaxableValuation[Taxable Military Exempt],TaxableValuation[Dist],$C60:$E60,TaxableValuation[Tif_NonTIF],$A$4))</f>
        <v>0</v>
      </c>
      <c r="T60" s="8">
        <f>SUMPRODUCT(SUMIFS(TaxableValuation[Taxable Net],TaxableValuation[Dist],$C60:$E60,TaxableValuation[Tif_NonTIF],$A$4))</f>
        <v>20474562</v>
      </c>
      <c r="U60" s="8">
        <f>SUMPRODUCT(SUMIFS(TaxableValuation[Taxable Gas &amp; Elec Utilities],TaxableValuation[Dist],$C60:$E60,TaxableValuation[Tif_NonTIF],$A$4))</f>
        <v>0</v>
      </c>
      <c r="V60" s="8">
        <f t="shared" si="0"/>
        <v>20474562</v>
      </c>
    </row>
    <row r="61" spans="1:22" x14ac:dyDescent="0.25">
      <c r="A61">
        <f>'Assessed Non-TIF_Combined'!A61</f>
        <v>2024</v>
      </c>
      <c r="B61" t="str">
        <f>'Assessed Non-TIF_Combined'!B61</f>
        <v>15</v>
      </c>
      <c r="C61" t="str">
        <f>'Assessed Non-TIF_Combined'!C61</f>
        <v>1107</v>
      </c>
      <c r="D61" t="str">
        <f>'Assessed Non-TIF_Combined'!D61</f>
        <v/>
      </c>
      <c r="E61" t="str">
        <f>'Assessed Non-TIF_Combined'!E61</f>
        <v/>
      </c>
      <c r="F61" t="str">
        <f>'Assessed Non-TIF_Combined'!F61</f>
        <v>1107</v>
      </c>
      <c r="G61" t="str">
        <f>'Assessed Non-TIF_Combined'!G61</f>
        <v>Chariton</v>
      </c>
      <c r="H61" s="8">
        <f>SUMPRODUCT(SUMIFS(TaxableValuation[Taxable Residential],TaxableValuation[Dist],$C61:$E61,TaxableValuation[Tif_NonTIF],$A$4))</f>
        <v>3495863</v>
      </c>
      <c r="I61" s="8">
        <f>SUMPRODUCT(SUMIFS(TaxableValuation[Taxable Ag Land],TaxableValuation[Dist],$C61:$E61,TaxableValuation[Tif_NonTIF],$A$4))</f>
        <v>0</v>
      </c>
      <c r="J61" s="8">
        <f>SUMPRODUCT(SUMIFS(TaxableValuation[Taxable Ag Building],TaxableValuation[Dist],$C61:$E61,TaxableValuation[Tif_NonTIF],$A$4))</f>
        <v>0</v>
      </c>
      <c r="K61" s="8">
        <f>SUMPRODUCT(SUMIFS(TaxableValuation[Taxable Commercial],TaxableValuation[Dist],$C61:$E61,TaxableValuation[Tif_NonTIF],$A$4))</f>
        <v>508663</v>
      </c>
      <c r="L61" s="8">
        <f>SUMPRODUCT(SUMIFS(TaxableValuation[Taxable Industrial],TaxableValuation[Dist],$C61:$E61,TaxableValuation[Tif_NonTIF],$A$4))</f>
        <v>0</v>
      </c>
      <c r="M61" s="8">
        <f>SUMPRODUCT(SUMIFS(TaxableValuation[Taxable Reserved],TaxableValuation[Dist],$C61:$E61,TaxableValuation[Tif_NonTIF],$A$4))</f>
        <v>0</v>
      </c>
      <c r="N61" s="8">
        <f>SUMPRODUCT(SUMIFS(TaxableValuation[Taxable Reserved2],TaxableValuation[Dist],$C61:$E61,TaxableValuation[Tif_NonTIF],$A$4))</f>
        <v>0</v>
      </c>
      <c r="O61" s="8">
        <f>SUMPRODUCT(SUMIFS(TaxableValuation[Taxable Railroads],TaxableValuation[Dist],$C61:$E61,TaxableValuation[Tif_NonTIF],$A$4))</f>
        <v>0</v>
      </c>
      <c r="P61" s="8">
        <f>SUMPRODUCT(SUMIFS(TaxableValuation[Taxable Utilities],TaxableValuation[Dist],$C61:$E61,TaxableValuation[Tif_NonTIF],$A$4))</f>
        <v>0</v>
      </c>
      <c r="Q61" s="8">
        <f>SUMPRODUCT(SUMIFS(TaxableValuation[Taxable Other],TaxableValuation[Dist],$C61:$E61,TaxableValuation[Tif_NonTIF],$A$4))</f>
        <v>0</v>
      </c>
      <c r="R61" s="8">
        <f>SUMPRODUCT(SUMIFS(TaxableValuation[Taxable Gross],TaxableValuation[Dist],$C61:$E61,TaxableValuation[Tif_NonTIF],$A$4))</f>
        <v>4004526</v>
      </c>
      <c r="S61" s="8">
        <f>SUMPRODUCT(SUMIFS(TaxableValuation[Taxable Military Exempt],TaxableValuation[Dist],$C61:$E61,TaxableValuation[Tif_NonTIF],$A$4))</f>
        <v>0</v>
      </c>
      <c r="T61" s="8">
        <f>SUMPRODUCT(SUMIFS(TaxableValuation[Taxable Net],TaxableValuation[Dist],$C61:$E61,TaxableValuation[Tif_NonTIF],$A$4))</f>
        <v>4004526</v>
      </c>
      <c r="U61" s="8">
        <f>SUMPRODUCT(SUMIFS(TaxableValuation[Taxable Gas &amp; Elec Utilities],TaxableValuation[Dist],$C61:$E61,TaxableValuation[Tif_NonTIF],$A$4))</f>
        <v>0</v>
      </c>
      <c r="V61" s="8">
        <f t="shared" si="0"/>
        <v>4004526</v>
      </c>
    </row>
    <row r="62" spans="1:22" x14ac:dyDescent="0.25">
      <c r="A62">
        <f>'Assessed Non-TIF_Combined'!A62</f>
        <v>2024</v>
      </c>
      <c r="B62" t="str">
        <f>'Assessed Non-TIF_Combined'!B62</f>
        <v>07</v>
      </c>
      <c r="C62" t="str">
        <f>'Assessed Non-TIF_Combined'!C62</f>
        <v>1116</v>
      </c>
      <c r="D62" t="str">
        <f>'Assessed Non-TIF_Combined'!D62</f>
        <v/>
      </c>
      <c r="E62" t="str">
        <f>'Assessed Non-TIF_Combined'!E62</f>
        <v/>
      </c>
      <c r="F62" t="str">
        <f>'Assessed Non-TIF_Combined'!F62</f>
        <v>1116</v>
      </c>
      <c r="G62" t="str">
        <f>'Assessed Non-TIF_Combined'!G62</f>
        <v>Charles City</v>
      </c>
      <c r="H62" s="8">
        <f>SUMPRODUCT(SUMIFS(TaxableValuation[Taxable Residential],TaxableValuation[Dist],$C62:$E62,TaxableValuation[Tif_NonTIF],$A$4))</f>
        <v>8609966</v>
      </c>
      <c r="I62" s="8">
        <f>SUMPRODUCT(SUMIFS(TaxableValuation[Taxable Ag Land],TaxableValuation[Dist],$C62:$E62,TaxableValuation[Tif_NonTIF],$A$4))</f>
        <v>482361</v>
      </c>
      <c r="J62" s="8">
        <f>SUMPRODUCT(SUMIFS(TaxableValuation[Taxable Ag Building],TaxableValuation[Dist],$C62:$E62,TaxableValuation[Tif_NonTIF],$A$4))</f>
        <v>2447</v>
      </c>
      <c r="K62" s="8">
        <f>SUMPRODUCT(SUMIFS(TaxableValuation[Taxable Commercial],TaxableValuation[Dist],$C62:$E62,TaxableValuation[Tif_NonTIF],$A$4))</f>
        <v>13013196</v>
      </c>
      <c r="L62" s="8">
        <f>SUMPRODUCT(SUMIFS(TaxableValuation[Taxable Industrial],TaxableValuation[Dist],$C62:$E62,TaxableValuation[Tif_NonTIF],$A$4))</f>
        <v>52184438</v>
      </c>
      <c r="M62" s="8">
        <f>SUMPRODUCT(SUMIFS(TaxableValuation[Taxable Reserved],TaxableValuation[Dist],$C62:$E62,TaxableValuation[Tif_NonTIF],$A$4))</f>
        <v>0</v>
      </c>
      <c r="N62" s="8">
        <f>SUMPRODUCT(SUMIFS(TaxableValuation[Taxable Reserved2],TaxableValuation[Dist],$C62:$E62,TaxableValuation[Tif_NonTIF],$A$4))</f>
        <v>0</v>
      </c>
      <c r="O62" s="8">
        <f>SUMPRODUCT(SUMIFS(TaxableValuation[Taxable Railroads],TaxableValuation[Dist],$C62:$E62,TaxableValuation[Tif_NonTIF],$A$4))</f>
        <v>0</v>
      </c>
      <c r="P62" s="8">
        <f>SUMPRODUCT(SUMIFS(TaxableValuation[Taxable Utilities],TaxableValuation[Dist],$C62:$E62,TaxableValuation[Tif_NonTIF],$A$4))</f>
        <v>0</v>
      </c>
      <c r="Q62" s="8">
        <f>SUMPRODUCT(SUMIFS(TaxableValuation[Taxable Other],TaxableValuation[Dist],$C62:$E62,TaxableValuation[Tif_NonTIF],$A$4))</f>
        <v>0</v>
      </c>
      <c r="R62" s="8">
        <f>SUMPRODUCT(SUMIFS(TaxableValuation[Taxable Gross],TaxableValuation[Dist],$C62:$E62,TaxableValuation[Tif_NonTIF],$A$4))</f>
        <v>74292408</v>
      </c>
      <c r="S62" s="8">
        <f>SUMPRODUCT(SUMIFS(TaxableValuation[Taxable Military Exempt],TaxableValuation[Dist],$C62:$E62,TaxableValuation[Tif_NonTIF],$A$4))</f>
        <v>0</v>
      </c>
      <c r="T62" s="8">
        <f>SUMPRODUCT(SUMIFS(TaxableValuation[Taxable Net],TaxableValuation[Dist],$C62:$E62,TaxableValuation[Tif_NonTIF],$A$4))</f>
        <v>74292408</v>
      </c>
      <c r="U62" s="8">
        <f>SUMPRODUCT(SUMIFS(TaxableValuation[Taxable Gas &amp; Elec Utilities],TaxableValuation[Dist],$C62:$E62,TaxableValuation[Tif_NonTIF],$A$4))</f>
        <v>0</v>
      </c>
      <c r="V62" s="8">
        <f t="shared" si="0"/>
        <v>74292408</v>
      </c>
    </row>
    <row r="63" spans="1:22" x14ac:dyDescent="0.25">
      <c r="A63">
        <f>'Assessed Non-TIF_Combined'!A63</f>
        <v>2024</v>
      </c>
      <c r="B63" t="str">
        <f>'Assessed Non-TIF_Combined'!B63</f>
        <v>12</v>
      </c>
      <c r="C63" t="str">
        <f>'Assessed Non-TIF_Combined'!C63</f>
        <v>1134</v>
      </c>
      <c r="D63" t="str">
        <f>'Assessed Non-TIF_Combined'!D63</f>
        <v/>
      </c>
      <c r="E63" t="str">
        <f>'Assessed Non-TIF_Combined'!E63</f>
        <v/>
      </c>
      <c r="F63" t="str">
        <f>'Assessed Non-TIF_Combined'!F63</f>
        <v>1134</v>
      </c>
      <c r="G63" t="str">
        <f>'Assessed Non-TIF_Combined'!G63</f>
        <v>Charter Oak-Ute</v>
      </c>
      <c r="H63" s="8">
        <f>SUMPRODUCT(SUMIFS(TaxableValuation[Taxable Residential],TaxableValuation[Dist],$C63:$E63,TaxableValuation[Tif_NonTIF],$A$4))</f>
        <v>1750954</v>
      </c>
      <c r="I63" s="8">
        <f>SUMPRODUCT(SUMIFS(TaxableValuation[Taxable Ag Land],TaxableValuation[Dist],$C63:$E63,TaxableValuation[Tif_NonTIF],$A$4))</f>
        <v>0</v>
      </c>
      <c r="J63" s="8">
        <f>SUMPRODUCT(SUMIFS(TaxableValuation[Taxable Ag Building],TaxableValuation[Dist],$C63:$E63,TaxableValuation[Tif_NonTIF],$A$4))</f>
        <v>0</v>
      </c>
      <c r="K63" s="8">
        <f>SUMPRODUCT(SUMIFS(TaxableValuation[Taxable Commercial],TaxableValuation[Dist],$C63:$E63,TaxableValuation[Tif_NonTIF],$A$4))</f>
        <v>1325728</v>
      </c>
      <c r="L63" s="8">
        <f>SUMPRODUCT(SUMIFS(TaxableValuation[Taxable Industrial],TaxableValuation[Dist],$C63:$E63,TaxableValuation[Tif_NonTIF],$A$4))</f>
        <v>0</v>
      </c>
      <c r="M63" s="8">
        <f>SUMPRODUCT(SUMIFS(TaxableValuation[Taxable Reserved],TaxableValuation[Dist],$C63:$E63,TaxableValuation[Tif_NonTIF],$A$4))</f>
        <v>0</v>
      </c>
      <c r="N63" s="8">
        <f>SUMPRODUCT(SUMIFS(TaxableValuation[Taxable Reserved2],TaxableValuation[Dist],$C63:$E63,TaxableValuation[Tif_NonTIF],$A$4))</f>
        <v>0</v>
      </c>
      <c r="O63" s="8">
        <f>SUMPRODUCT(SUMIFS(TaxableValuation[Taxable Railroads],TaxableValuation[Dist],$C63:$E63,TaxableValuation[Tif_NonTIF],$A$4))</f>
        <v>0</v>
      </c>
      <c r="P63" s="8">
        <f>SUMPRODUCT(SUMIFS(TaxableValuation[Taxable Utilities],TaxableValuation[Dist],$C63:$E63,TaxableValuation[Tif_NonTIF],$A$4))</f>
        <v>0</v>
      </c>
      <c r="Q63" s="8">
        <f>SUMPRODUCT(SUMIFS(TaxableValuation[Taxable Other],TaxableValuation[Dist],$C63:$E63,TaxableValuation[Tif_NonTIF],$A$4))</f>
        <v>0</v>
      </c>
      <c r="R63" s="8">
        <f>SUMPRODUCT(SUMIFS(TaxableValuation[Taxable Gross],TaxableValuation[Dist],$C63:$E63,TaxableValuation[Tif_NonTIF],$A$4))</f>
        <v>3076682</v>
      </c>
      <c r="S63" s="8">
        <f>SUMPRODUCT(SUMIFS(TaxableValuation[Taxable Military Exempt],TaxableValuation[Dist],$C63:$E63,TaxableValuation[Tif_NonTIF],$A$4))</f>
        <v>0</v>
      </c>
      <c r="T63" s="8">
        <f>SUMPRODUCT(SUMIFS(TaxableValuation[Taxable Net],TaxableValuation[Dist],$C63:$E63,TaxableValuation[Tif_NonTIF],$A$4))</f>
        <v>3076682</v>
      </c>
      <c r="U63" s="8">
        <f>SUMPRODUCT(SUMIFS(TaxableValuation[Taxable Gas &amp; Elec Utilities],TaxableValuation[Dist],$C63:$E63,TaxableValuation[Tif_NonTIF],$A$4))</f>
        <v>0</v>
      </c>
      <c r="V63" s="8">
        <f t="shared" si="0"/>
        <v>3076682</v>
      </c>
    </row>
    <row r="64" spans="1:22" x14ac:dyDescent="0.25">
      <c r="A64">
        <f>'Assessed Non-TIF_Combined'!A64</f>
        <v>2024</v>
      </c>
      <c r="B64" t="str">
        <f>'Assessed Non-TIF_Combined'!B64</f>
        <v>12</v>
      </c>
      <c r="C64" t="str">
        <f>'Assessed Non-TIF_Combined'!C64</f>
        <v>1152</v>
      </c>
      <c r="D64" t="str">
        <f>'Assessed Non-TIF_Combined'!D64</f>
        <v/>
      </c>
      <c r="E64" t="str">
        <f>'Assessed Non-TIF_Combined'!E64</f>
        <v/>
      </c>
      <c r="F64" t="str">
        <f>'Assessed Non-TIF_Combined'!F64</f>
        <v>1152</v>
      </c>
      <c r="G64" t="str">
        <f>'Assessed Non-TIF_Combined'!G64</f>
        <v>Cherokee</v>
      </c>
      <c r="H64" s="8">
        <f>SUMPRODUCT(SUMIFS(TaxableValuation[Taxable Residential],TaxableValuation[Dist],$C64:$E64,TaxableValuation[Tif_NonTIF],$A$4))</f>
        <v>0</v>
      </c>
      <c r="I64" s="8">
        <f>SUMPRODUCT(SUMIFS(TaxableValuation[Taxable Ag Land],TaxableValuation[Dist],$C64:$E64,TaxableValuation[Tif_NonTIF],$A$4))</f>
        <v>0</v>
      </c>
      <c r="J64" s="8">
        <f>SUMPRODUCT(SUMIFS(TaxableValuation[Taxable Ag Building],TaxableValuation[Dist],$C64:$E64,TaxableValuation[Tif_NonTIF],$A$4))</f>
        <v>0</v>
      </c>
      <c r="K64" s="8">
        <f>SUMPRODUCT(SUMIFS(TaxableValuation[Taxable Commercial],TaxableValuation[Dist],$C64:$E64,TaxableValuation[Tif_NonTIF],$A$4))</f>
        <v>979064</v>
      </c>
      <c r="L64" s="8">
        <f>SUMPRODUCT(SUMIFS(TaxableValuation[Taxable Industrial],TaxableValuation[Dist],$C64:$E64,TaxableValuation[Tif_NonTIF],$A$4))</f>
        <v>1202859</v>
      </c>
      <c r="M64" s="8">
        <f>SUMPRODUCT(SUMIFS(TaxableValuation[Taxable Reserved],TaxableValuation[Dist],$C64:$E64,TaxableValuation[Tif_NonTIF],$A$4))</f>
        <v>0</v>
      </c>
      <c r="N64" s="8">
        <f>SUMPRODUCT(SUMIFS(TaxableValuation[Taxable Reserved2],TaxableValuation[Dist],$C64:$E64,TaxableValuation[Tif_NonTIF],$A$4))</f>
        <v>0</v>
      </c>
      <c r="O64" s="8">
        <f>SUMPRODUCT(SUMIFS(TaxableValuation[Taxable Railroads],TaxableValuation[Dist],$C64:$E64,TaxableValuation[Tif_NonTIF],$A$4))</f>
        <v>0</v>
      </c>
      <c r="P64" s="8">
        <f>SUMPRODUCT(SUMIFS(TaxableValuation[Taxable Utilities],TaxableValuation[Dist],$C64:$E64,TaxableValuation[Tif_NonTIF],$A$4))</f>
        <v>0</v>
      </c>
      <c r="Q64" s="8">
        <f>SUMPRODUCT(SUMIFS(TaxableValuation[Taxable Other],TaxableValuation[Dist],$C64:$E64,TaxableValuation[Tif_NonTIF],$A$4))</f>
        <v>0</v>
      </c>
      <c r="R64" s="8">
        <f>SUMPRODUCT(SUMIFS(TaxableValuation[Taxable Gross],TaxableValuation[Dist],$C64:$E64,TaxableValuation[Tif_NonTIF],$A$4))</f>
        <v>2181923</v>
      </c>
      <c r="S64" s="8">
        <f>SUMPRODUCT(SUMIFS(TaxableValuation[Taxable Military Exempt],TaxableValuation[Dist],$C64:$E64,TaxableValuation[Tif_NonTIF],$A$4))</f>
        <v>0</v>
      </c>
      <c r="T64" s="8">
        <f>SUMPRODUCT(SUMIFS(TaxableValuation[Taxable Net],TaxableValuation[Dist],$C64:$E64,TaxableValuation[Tif_NonTIF],$A$4))</f>
        <v>2181923</v>
      </c>
      <c r="U64" s="8">
        <f>SUMPRODUCT(SUMIFS(TaxableValuation[Taxable Gas &amp; Elec Utilities],TaxableValuation[Dist],$C64:$E64,TaxableValuation[Tif_NonTIF],$A$4))</f>
        <v>0</v>
      </c>
      <c r="V64" s="8">
        <f t="shared" si="0"/>
        <v>2181923</v>
      </c>
    </row>
    <row r="65" spans="1:22" x14ac:dyDescent="0.25">
      <c r="A65">
        <f>'Assessed Non-TIF_Combined'!A65</f>
        <v>2024</v>
      </c>
      <c r="B65" t="str">
        <f>'Assessed Non-TIF_Combined'!B65</f>
        <v>13</v>
      </c>
      <c r="C65" t="str">
        <f>'Assessed Non-TIF_Combined'!C65</f>
        <v>1197</v>
      </c>
      <c r="D65" t="str">
        <f>'Assessed Non-TIF_Combined'!D65</f>
        <v/>
      </c>
      <c r="E65" t="str">
        <f>'Assessed Non-TIF_Combined'!E65</f>
        <v/>
      </c>
      <c r="F65" t="str">
        <f>'Assessed Non-TIF_Combined'!F65</f>
        <v>1197</v>
      </c>
      <c r="G65" t="str">
        <f>'Assessed Non-TIF_Combined'!G65</f>
        <v>Clarinda</v>
      </c>
      <c r="H65" s="8">
        <f>SUMPRODUCT(SUMIFS(TaxableValuation[Taxable Residential],TaxableValuation[Dist],$C65:$E65,TaxableValuation[Tif_NonTIF],$A$4))</f>
        <v>2738369</v>
      </c>
      <c r="I65" s="8">
        <f>SUMPRODUCT(SUMIFS(TaxableValuation[Taxable Ag Land],TaxableValuation[Dist],$C65:$E65,TaxableValuation[Tif_NonTIF],$A$4))</f>
        <v>402</v>
      </c>
      <c r="J65" s="8">
        <f>SUMPRODUCT(SUMIFS(TaxableValuation[Taxable Ag Building],TaxableValuation[Dist],$C65:$E65,TaxableValuation[Tif_NonTIF],$A$4))</f>
        <v>0</v>
      </c>
      <c r="K65" s="8">
        <f>SUMPRODUCT(SUMIFS(TaxableValuation[Taxable Commercial],TaxableValuation[Dist],$C65:$E65,TaxableValuation[Tif_NonTIF],$A$4))</f>
        <v>4384672</v>
      </c>
      <c r="L65" s="8">
        <f>SUMPRODUCT(SUMIFS(TaxableValuation[Taxable Industrial],TaxableValuation[Dist],$C65:$E65,TaxableValuation[Tif_NonTIF],$A$4))</f>
        <v>0</v>
      </c>
      <c r="M65" s="8">
        <f>SUMPRODUCT(SUMIFS(TaxableValuation[Taxable Reserved],TaxableValuation[Dist],$C65:$E65,TaxableValuation[Tif_NonTIF],$A$4))</f>
        <v>0</v>
      </c>
      <c r="N65" s="8">
        <f>SUMPRODUCT(SUMIFS(TaxableValuation[Taxable Reserved2],TaxableValuation[Dist],$C65:$E65,TaxableValuation[Tif_NonTIF],$A$4))</f>
        <v>0</v>
      </c>
      <c r="O65" s="8">
        <f>SUMPRODUCT(SUMIFS(TaxableValuation[Taxable Railroads],TaxableValuation[Dist],$C65:$E65,TaxableValuation[Tif_NonTIF],$A$4))</f>
        <v>0</v>
      </c>
      <c r="P65" s="8">
        <f>SUMPRODUCT(SUMIFS(TaxableValuation[Taxable Utilities],TaxableValuation[Dist],$C65:$E65,TaxableValuation[Tif_NonTIF],$A$4))</f>
        <v>0</v>
      </c>
      <c r="Q65" s="8">
        <f>SUMPRODUCT(SUMIFS(TaxableValuation[Taxable Other],TaxableValuation[Dist],$C65:$E65,TaxableValuation[Tif_NonTIF],$A$4))</f>
        <v>0</v>
      </c>
      <c r="R65" s="8">
        <f>SUMPRODUCT(SUMIFS(TaxableValuation[Taxable Gross],TaxableValuation[Dist],$C65:$E65,TaxableValuation[Tif_NonTIF],$A$4))</f>
        <v>7123443</v>
      </c>
      <c r="S65" s="8">
        <f>SUMPRODUCT(SUMIFS(TaxableValuation[Taxable Military Exempt],TaxableValuation[Dist],$C65:$E65,TaxableValuation[Tif_NonTIF],$A$4))</f>
        <v>0</v>
      </c>
      <c r="T65" s="8">
        <f>SUMPRODUCT(SUMIFS(TaxableValuation[Taxable Net],TaxableValuation[Dist],$C65:$E65,TaxableValuation[Tif_NonTIF],$A$4))</f>
        <v>7123443</v>
      </c>
      <c r="U65" s="8">
        <f>SUMPRODUCT(SUMIFS(TaxableValuation[Taxable Gas &amp; Elec Utilities],TaxableValuation[Dist],$C65:$E65,TaxableValuation[Tif_NonTIF],$A$4))</f>
        <v>0</v>
      </c>
      <c r="V65" s="8">
        <f t="shared" si="0"/>
        <v>7123443</v>
      </c>
    </row>
    <row r="66" spans="1:22" x14ac:dyDescent="0.25">
      <c r="A66">
        <f>'Assessed Non-TIF_Combined'!A66</f>
        <v>2024</v>
      </c>
      <c r="B66" t="str">
        <f>'Assessed Non-TIF_Combined'!B66</f>
        <v>05</v>
      </c>
      <c r="C66" t="str">
        <f>'Assessed Non-TIF_Combined'!C66</f>
        <v>1206</v>
      </c>
      <c r="D66" t="str">
        <f>'Assessed Non-TIF_Combined'!D66</f>
        <v>1854</v>
      </c>
      <c r="E66" t="str">
        <f>'Assessed Non-TIF_Combined'!E66</f>
        <v/>
      </c>
      <c r="F66" t="str">
        <f>'Assessed Non-TIF_Combined'!F66</f>
        <v>1206</v>
      </c>
      <c r="G66" t="str">
        <f>'Assessed Non-TIF_Combined'!G66</f>
        <v>Clarion-Goldfield-Dows</v>
      </c>
      <c r="H66" s="8">
        <f>SUMPRODUCT(SUMIFS(TaxableValuation[Taxable Residential],TaxableValuation[Dist],$C66:$E66,TaxableValuation[Tif_NonTIF],$A$4))</f>
        <v>8673712</v>
      </c>
      <c r="I66" s="8">
        <f>SUMPRODUCT(SUMIFS(TaxableValuation[Taxable Ag Land],TaxableValuation[Dist],$C66:$E66,TaxableValuation[Tif_NonTIF],$A$4))</f>
        <v>0</v>
      </c>
      <c r="J66" s="8">
        <f>SUMPRODUCT(SUMIFS(TaxableValuation[Taxable Ag Building],TaxableValuation[Dist],$C66:$E66,TaxableValuation[Tif_NonTIF],$A$4))</f>
        <v>0</v>
      </c>
      <c r="K66" s="8">
        <f>SUMPRODUCT(SUMIFS(TaxableValuation[Taxable Commercial],TaxableValuation[Dist],$C66:$E66,TaxableValuation[Tif_NonTIF],$A$4))</f>
        <v>8714282</v>
      </c>
      <c r="L66" s="8">
        <f>SUMPRODUCT(SUMIFS(TaxableValuation[Taxable Industrial],TaxableValuation[Dist],$C66:$E66,TaxableValuation[Tif_NonTIF],$A$4))</f>
        <v>9879708</v>
      </c>
      <c r="M66" s="8">
        <f>SUMPRODUCT(SUMIFS(TaxableValuation[Taxable Reserved],TaxableValuation[Dist],$C66:$E66,TaxableValuation[Tif_NonTIF],$A$4))</f>
        <v>0</v>
      </c>
      <c r="N66" s="8">
        <f>SUMPRODUCT(SUMIFS(TaxableValuation[Taxable Reserved2],TaxableValuation[Dist],$C66:$E66,TaxableValuation[Tif_NonTIF],$A$4))</f>
        <v>0</v>
      </c>
      <c r="O66" s="8">
        <f>SUMPRODUCT(SUMIFS(TaxableValuation[Taxable Railroads],TaxableValuation[Dist],$C66:$E66,TaxableValuation[Tif_NonTIF],$A$4))</f>
        <v>0</v>
      </c>
      <c r="P66" s="8">
        <f>SUMPRODUCT(SUMIFS(TaxableValuation[Taxable Utilities],TaxableValuation[Dist],$C66:$E66,TaxableValuation[Tif_NonTIF],$A$4))</f>
        <v>0</v>
      </c>
      <c r="Q66" s="8">
        <f>SUMPRODUCT(SUMIFS(TaxableValuation[Taxable Other],TaxableValuation[Dist],$C66:$E66,TaxableValuation[Tif_NonTIF],$A$4))</f>
        <v>0</v>
      </c>
      <c r="R66" s="8">
        <f>SUMPRODUCT(SUMIFS(TaxableValuation[Taxable Gross],TaxableValuation[Dist],$C66:$E66,TaxableValuation[Tif_NonTIF],$A$4))</f>
        <v>27267702</v>
      </c>
      <c r="S66" s="8">
        <f>SUMPRODUCT(SUMIFS(TaxableValuation[Taxable Military Exempt],TaxableValuation[Dist],$C66:$E66,TaxableValuation[Tif_NonTIF],$A$4))</f>
        <v>0</v>
      </c>
      <c r="T66" s="8">
        <f>SUMPRODUCT(SUMIFS(TaxableValuation[Taxable Net],TaxableValuation[Dist],$C66:$E66,TaxableValuation[Tif_NonTIF],$A$4))</f>
        <v>27267702</v>
      </c>
      <c r="U66" s="8">
        <f>SUMPRODUCT(SUMIFS(TaxableValuation[Taxable Gas &amp; Elec Utilities],TaxableValuation[Dist],$C66:$E66,TaxableValuation[Tif_NonTIF],$A$4))</f>
        <v>0</v>
      </c>
      <c r="V66" s="8">
        <f t="shared" si="0"/>
        <v>27267702</v>
      </c>
    </row>
    <row r="67" spans="1:22" x14ac:dyDescent="0.25">
      <c r="A67">
        <f>'Assessed Non-TIF_Combined'!A67</f>
        <v>2024</v>
      </c>
      <c r="B67" t="str">
        <f>'Assessed Non-TIF_Combined'!B67</f>
        <v>13</v>
      </c>
      <c r="C67" t="str">
        <f>'Assessed Non-TIF_Combined'!C67</f>
        <v>1211</v>
      </c>
      <c r="D67" t="str">
        <f>'Assessed Non-TIF_Combined'!D67</f>
        <v/>
      </c>
      <c r="E67" t="str">
        <f>'Assessed Non-TIF_Combined'!E67</f>
        <v/>
      </c>
      <c r="F67" t="str">
        <f>'Assessed Non-TIF_Combined'!F67</f>
        <v>1211</v>
      </c>
      <c r="G67" t="str">
        <f>'Assessed Non-TIF_Combined'!G67</f>
        <v>Clarke</v>
      </c>
      <c r="H67" s="8">
        <f>SUMPRODUCT(SUMIFS(TaxableValuation[Taxable Residential],TaxableValuation[Dist],$C67:$E67,TaxableValuation[Tif_NonTIF],$A$4))</f>
        <v>5141536</v>
      </c>
      <c r="I67" s="8">
        <f>SUMPRODUCT(SUMIFS(TaxableValuation[Taxable Ag Land],TaxableValuation[Dist],$C67:$E67,TaxableValuation[Tif_NonTIF],$A$4))</f>
        <v>0</v>
      </c>
      <c r="J67" s="8">
        <f>SUMPRODUCT(SUMIFS(TaxableValuation[Taxable Ag Building],TaxableValuation[Dist],$C67:$E67,TaxableValuation[Tif_NonTIF],$A$4))</f>
        <v>0</v>
      </c>
      <c r="K67" s="8">
        <f>SUMPRODUCT(SUMIFS(TaxableValuation[Taxable Commercial],TaxableValuation[Dist],$C67:$E67,TaxableValuation[Tif_NonTIF],$A$4))</f>
        <v>12673743</v>
      </c>
      <c r="L67" s="8">
        <f>SUMPRODUCT(SUMIFS(TaxableValuation[Taxable Industrial],TaxableValuation[Dist],$C67:$E67,TaxableValuation[Tif_NonTIF],$A$4))</f>
        <v>0</v>
      </c>
      <c r="M67" s="8">
        <f>SUMPRODUCT(SUMIFS(TaxableValuation[Taxable Reserved],TaxableValuation[Dist],$C67:$E67,TaxableValuation[Tif_NonTIF],$A$4))</f>
        <v>0</v>
      </c>
      <c r="N67" s="8">
        <f>SUMPRODUCT(SUMIFS(TaxableValuation[Taxable Reserved2],TaxableValuation[Dist],$C67:$E67,TaxableValuation[Tif_NonTIF],$A$4))</f>
        <v>0</v>
      </c>
      <c r="O67" s="8">
        <f>SUMPRODUCT(SUMIFS(TaxableValuation[Taxable Railroads],TaxableValuation[Dist],$C67:$E67,TaxableValuation[Tif_NonTIF],$A$4))</f>
        <v>0</v>
      </c>
      <c r="P67" s="8">
        <f>SUMPRODUCT(SUMIFS(TaxableValuation[Taxable Utilities],TaxableValuation[Dist],$C67:$E67,TaxableValuation[Tif_NonTIF],$A$4))</f>
        <v>0</v>
      </c>
      <c r="Q67" s="8">
        <f>SUMPRODUCT(SUMIFS(TaxableValuation[Taxable Other],TaxableValuation[Dist],$C67:$E67,TaxableValuation[Tif_NonTIF],$A$4))</f>
        <v>0</v>
      </c>
      <c r="R67" s="8">
        <f>SUMPRODUCT(SUMIFS(TaxableValuation[Taxable Gross],TaxableValuation[Dist],$C67:$E67,TaxableValuation[Tif_NonTIF],$A$4))</f>
        <v>17815279</v>
      </c>
      <c r="S67" s="8">
        <f>SUMPRODUCT(SUMIFS(TaxableValuation[Taxable Military Exempt],TaxableValuation[Dist],$C67:$E67,TaxableValuation[Tif_NonTIF],$A$4))</f>
        <v>0</v>
      </c>
      <c r="T67" s="8">
        <f>SUMPRODUCT(SUMIFS(TaxableValuation[Taxable Net],TaxableValuation[Dist],$C67:$E67,TaxableValuation[Tif_NonTIF],$A$4))</f>
        <v>17815279</v>
      </c>
      <c r="U67" s="8">
        <f>SUMPRODUCT(SUMIFS(TaxableValuation[Taxable Gas &amp; Elec Utilities],TaxableValuation[Dist],$C67:$E67,TaxableValuation[Tif_NonTIF],$A$4))</f>
        <v>0</v>
      </c>
      <c r="V67" s="8">
        <f t="shared" si="0"/>
        <v>17815279</v>
      </c>
    </row>
    <row r="68" spans="1:22" x14ac:dyDescent="0.25">
      <c r="A68">
        <f>'Assessed Non-TIF_Combined'!A68</f>
        <v>2024</v>
      </c>
      <c r="B68" t="str">
        <f>'Assessed Non-TIF_Combined'!B68</f>
        <v>07</v>
      </c>
      <c r="C68" t="str">
        <f>'Assessed Non-TIF_Combined'!C68</f>
        <v>1215</v>
      </c>
      <c r="D68" t="str">
        <f>'Assessed Non-TIF_Combined'!D68</f>
        <v/>
      </c>
      <c r="E68" t="str">
        <f>'Assessed Non-TIF_Combined'!E68</f>
        <v/>
      </c>
      <c r="F68" t="str">
        <f>'Assessed Non-TIF_Combined'!F68</f>
        <v>1215</v>
      </c>
      <c r="G68" t="str">
        <f>'Assessed Non-TIF_Combined'!G68</f>
        <v>Clarksville</v>
      </c>
      <c r="H68" s="8">
        <f>SUMPRODUCT(SUMIFS(TaxableValuation[Taxable Residential],TaxableValuation[Dist],$C68:$E68,TaxableValuation[Tif_NonTIF],$A$4))</f>
        <v>0</v>
      </c>
      <c r="I68" s="8">
        <f>SUMPRODUCT(SUMIFS(TaxableValuation[Taxable Ag Land],TaxableValuation[Dist],$C68:$E68,TaxableValuation[Tif_NonTIF],$A$4))</f>
        <v>0</v>
      </c>
      <c r="J68" s="8">
        <f>SUMPRODUCT(SUMIFS(TaxableValuation[Taxable Ag Building],TaxableValuation[Dist],$C68:$E68,TaxableValuation[Tif_NonTIF],$A$4))</f>
        <v>0</v>
      </c>
      <c r="K68" s="8">
        <f>SUMPRODUCT(SUMIFS(TaxableValuation[Taxable Commercial],TaxableValuation[Dist],$C68:$E68,TaxableValuation[Tif_NonTIF],$A$4))</f>
        <v>0</v>
      </c>
      <c r="L68" s="8">
        <f>SUMPRODUCT(SUMIFS(TaxableValuation[Taxable Industrial],TaxableValuation[Dist],$C68:$E68,TaxableValuation[Tif_NonTIF],$A$4))</f>
        <v>0</v>
      </c>
      <c r="M68" s="8">
        <f>SUMPRODUCT(SUMIFS(TaxableValuation[Taxable Reserved],TaxableValuation[Dist],$C68:$E68,TaxableValuation[Tif_NonTIF],$A$4))</f>
        <v>0</v>
      </c>
      <c r="N68" s="8">
        <f>SUMPRODUCT(SUMIFS(TaxableValuation[Taxable Reserved2],TaxableValuation[Dist],$C68:$E68,TaxableValuation[Tif_NonTIF],$A$4))</f>
        <v>0</v>
      </c>
      <c r="O68" s="8">
        <f>SUMPRODUCT(SUMIFS(TaxableValuation[Taxable Railroads],TaxableValuation[Dist],$C68:$E68,TaxableValuation[Tif_NonTIF],$A$4))</f>
        <v>0</v>
      </c>
      <c r="P68" s="8">
        <f>SUMPRODUCT(SUMIFS(TaxableValuation[Taxable Utilities],TaxableValuation[Dist],$C68:$E68,TaxableValuation[Tif_NonTIF],$A$4))</f>
        <v>0</v>
      </c>
      <c r="Q68" s="8">
        <f>SUMPRODUCT(SUMIFS(TaxableValuation[Taxable Other],TaxableValuation[Dist],$C68:$E68,TaxableValuation[Tif_NonTIF],$A$4))</f>
        <v>0</v>
      </c>
      <c r="R68" s="8">
        <f>SUMPRODUCT(SUMIFS(TaxableValuation[Taxable Gross],TaxableValuation[Dist],$C68:$E68,TaxableValuation[Tif_NonTIF],$A$4))</f>
        <v>0</v>
      </c>
      <c r="S68" s="8">
        <f>SUMPRODUCT(SUMIFS(TaxableValuation[Taxable Military Exempt],TaxableValuation[Dist],$C68:$E68,TaxableValuation[Tif_NonTIF],$A$4))</f>
        <v>0</v>
      </c>
      <c r="T68" s="8">
        <f>SUMPRODUCT(SUMIFS(TaxableValuation[Taxable Net],TaxableValuation[Dist],$C68:$E68,TaxableValuation[Tif_NonTIF],$A$4))</f>
        <v>0</v>
      </c>
      <c r="U68" s="8">
        <f>SUMPRODUCT(SUMIFS(TaxableValuation[Taxable Gas &amp; Elec Utilities],TaxableValuation[Dist],$C68:$E68,TaxableValuation[Tif_NonTIF],$A$4))</f>
        <v>0</v>
      </c>
      <c r="V68" s="8">
        <f t="shared" si="0"/>
        <v>0</v>
      </c>
    </row>
    <row r="69" spans="1:22" x14ac:dyDescent="0.25">
      <c r="A69">
        <f>'Assessed Non-TIF_Combined'!A69</f>
        <v>2024</v>
      </c>
      <c r="B69" t="str">
        <f>'Assessed Non-TIF_Combined'!B69</f>
        <v>05</v>
      </c>
      <c r="C69" t="str">
        <f>'Assessed Non-TIF_Combined'!C69</f>
        <v>1218</v>
      </c>
      <c r="D69" t="str">
        <f>'Assessed Non-TIF_Combined'!D69</f>
        <v/>
      </c>
      <c r="E69" t="str">
        <f>'Assessed Non-TIF_Combined'!E69</f>
        <v/>
      </c>
      <c r="F69" t="str">
        <f>'Assessed Non-TIF_Combined'!F69</f>
        <v>1218</v>
      </c>
      <c r="G69" t="str">
        <f>'Assessed Non-TIF_Combined'!G69</f>
        <v>Clay Central-Everly</v>
      </c>
      <c r="H69" s="8">
        <f>SUMPRODUCT(SUMIFS(TaxableValuation[Taxable Residential],TaxableValuation[Dist],$C69:$E69,TaxableValuation[Tif_NonTIF],$A$4))</f>
        <v>0</v>
      </c>
      <c r="I69" s="8">
        <f>SUMPRODUCT(SUMIFS(TaxableValuation[Taxable Ag Land],TaxableValuation[Dist],$C69:$E69,TaxableValuation[Tif_NonTIF],$A$4))</f>
        <v>0</v>
      </c>
      <c r="J69" s="8">
        <f>SUMPRODUCT(SUMIFS(TaxableValuation[Taxable Ag Building],TaxableValuation[Dist],$C69:$E69,TaxableValuation[Tif_NonTIF],$A$4))</f>
        <v>0</v>
      </c>
      <c r="K69" s="8">
        <f>SUMPRODUCT(SUMIFS(TaxableValuation[Taxable Commercial],TaxableValuation[Dist],$C69:$E69,TaxableValuation[Tif_NonTIF],$A$4))</f>
        <v>0</v>
      </c>
      <c r="L69" s="8">
        <f>SUMPRODUCT(SUMIFS(TaxableValuation[Taxable Industrial],TaxableValuation[Dist],$C69:$E69,TaxableValuation[Tif_NonTIF],$A$4))</f>
        <v>24556475</v>
      </c>
      <c r="M69" s="8">
        <f>SUMPRODUCT(SUMIFS(TaxableValuation[Taxable Reserved],TaxableValuation[Dist],$C69:$E69,TaxableValuation[Tif_NonTIF],$A$4))</f>
        <v>0</v>
      </c>
      <c r="N69" s="8">
        <f>SUMPRODUCT(SUMIFS(TaxableValuation[Taxable Reserved2],TaxableValuation[Dist],$C69:$E69,TaxableValuation[Tif_NonTIF],$A$4))</f>
        <v>0</v>
      </c>
      <c r="O69" s="8">
        <f>SUMPRODUCT(SUMIFS(TaxableValuation[Taxable Railroads],TaxableValuation[Dist],$C69:$E69,TaxableValuation[Tif_NonTIF],$A$4))</f>
        <v>0</v>
      </c>
      <c r="P69" s="8">
        <f>SUMPRODUCT(SUMIFS(TaxableValuation[Taxable Utilities],TaxableValuation[Dist],$C69:$E69,TaxableValuation[Tif_NonTIF],$A$4))</f>
        <v>0</v>
      </c>
      <c r="Q69" s="8">
        <f>SUMPRODUCT(SUMIFS(TaxableValuation[Taxable Other],TaxableValuation[Dist],$C69:$E69,TaxableValuation[Tif_NonTIF],$A$4))</f>
        <v>0</v>
      </c>
      <c r="R69" s="8">
        <f>SUMPRODUCT(SUMIFS(TaxableValuation[Taxable Gross],TaxableValuation[Dist],$C69:$E69,TaxableValuation[Tif_NonTIF],$A$4))</f>
        <v>24556475</v>
      </c>
      <c r="S69" s="8">
        <f>SUMPRODUCT(SUMIFS(TaxableValuation[Taxable Military Exempt],TaxableValuation[Dist],$C69:$E69,TaxableValuation[Tif_NonTIF],$A$4))</f>
        <v>0</v>
      </c>
      <c r="T69" s="8">
        <f>SUMPRODUCT(SUMIFS(TaxableValuation[Taxable Net],TaxableValuation[Dist],$C69:$E69,TaxableValuation[Tif_NonTIF],$A$4))</f>
        <v>24556475</v>
      </c>
      <c r="U69" s="8">
        <f>SUMPRODUCT(SUMIFS(TaxableValuation[Taxable Gas &amp; Elec Utilities],TaxableValuation[Dist],$C69:$E69,TaxableValuation[Tif_NonTIF],$A$4))</f>
        <v>0</v>
      </c>
      <c r="V69" s="8">
        <f t="shared" si="0"/>
        <v>24556475</v>
      </c>
    </row>
    <row r="70" spans="1:22" x14ac:dyDescent="0.25">
      <c r="A70">
        <f>'Assessed Non-TIF_Combined'!A70</f>
        <v>2024</v>
      </c>
      <c r="B70" t="str">
        <f>'Assessed Non-TIF_Combined'!B70</f>
        <v>01</v>
      </c>
      <c r="C70" t="str">
        <f>'Assessed Non-TIF_Combined'!C70</f>
        <v>2763</v>
      </c>
      <c r="D70" t="str">
        <f>'Assessed Non-TIF_Combined'!D70</f>
        <v/>
      </c>
      <c r="E70" t="str">
        <f>'Assessed Non-TIF_Combined'!E70</f>
        <v/>
      </c>
      <c r="F70" t="str">
        <f>'Assessed Non-TIF_Combined'!F70</f>
        <v>2763</v>
      </c>
      <c r="G70" t="str">
        <f>'Assessed Non-TIF_Combined'!G70</f>
        <v>Clayton Ridge</v>
      </c>
      <c r="H70" s="8">
        <f>SUMPRODUCT(SUMIFS(TaxableValuation[Taxable Residential],TaxableValuation[Dist],$C70:$E70,TaxableValuation[Tif_NonTIF],$A$4))</f>
        <v>0</v>
      </c>
      <c r="I70" s="8">
        <f>SUMPRODUCT(SUMIFS(TaxableValuation[Taxable Ag Land],TaxableValuation[Dist],$C70:$E70,TaxableValuation[Tif_NonTIF],$A$4))</f>
        <v>0</v>
      </c>
      <c r="J70" s="8">
        <f>SUMPRODUCT(SUMIFS(TaxableValuation[Taxable Ag Building],TaxableValuation[Dist],$C70:$E70,TaxableValuation[Tif_NonTIF],$A$4))</f>
        <v>0</v>
      </c>
      <c r="K70" s="8">
        <f>SUMPRODUCT(SUMIFS(TaxableValuation[Taxable Commercial],TaxableValuation[Dist],$C70:$E70,TaxableValuation[Tif_NonTIF],$A$4))</f>
        <v>0</v>
      </c>
      <c r="L70" s="8">
        <f>SUMPRODUCT(SUMIFS(TaxableValuation[Taxable Industrial],TaxableValuation[Dist],$C70:$E70,TaxableValuation[Tif_NonTIF],$A$4))</f>
        <v>0</v>
      </c>
      <c r="M70" s="8">
        <f>SUMPRODUCT(SUMIFS(TaxableValuation[Taxable Reserved],TaxableValuation[Dist],$C70:$E70,TaxableValuation[Tif_NonTIF],$A$4))</f>
        <v>0</v>
      </c>
      <c r="N70" s="8">
        <f>SUMPRODUCT(SUMIFS(TaxableValuation[Taxable Reserved2],TaxableValuation[Dist],$C70:$E70,TaxableValuation[Tif_NonTIF],$A$4))</f>
        <v>0</v>
      </c>
      <c r="O70" s="8">
        <f>SUMPRODUCT(SUMIFS(TaxableValuation[Taxable Railroads],TaxableValuation[Dist],$C70:$E70,TaxableValuation[Tif_NonTIF],$A$4))</f>
        <v>0</v>
      </c>
      <c r="P70" s="8">
        <f>SUMPRODUCT(SUMIFS(TaxableValuation[Taxable Utilities],TaxableValuation[Dist],$C70:$E70,TaxableValuation[Tif_NonTIF],$A$4))</f>
        <v>0</v>
      </c>
      <c r="Q70" s="8">
        <f>SUMPRODUCT(SUMIFS(TaxableValuation[Taxable Other],TaxableValuation[Dist],$C70:$E70,TaxableValuation[Tif_NonTIF],$A$4))</f>
        <v>0</v>
      </c>
      <c r="R70" s="8">
        <f>SUMPRODUCT(SUMIFS(TaxableValuation[Taxable Gross],TaxableValuation[Dist],$C70:$E70,TaxableValuation[Tif_NonTIF],$A$4))</f>
        <v>0</v>
      </c>
      <c r="S70" s="8">
        <f>SUMPRODUCT(SUMIFS(TaxableValuation[Taxable Military Exempt],TaxableValuation[Dist],$C70:$E70,TaxableValuation[Tif_NonTIF],$A$4))</f>
        <v>0</v>
      </c>
      <c r="T70" s="8">
        <f>SUMPRODUCT(SUMIFS(TaxableValuation[Taxable Net],TaxableValuation[Dist],$C70:$E70,TaxableValuation[Tif_NonTIF],$A$4))</f>
        <v>0</v>
      </c>
      <c r="U70" s="8">
        <f>SUMPRODUCT(SUMIFS(TaxableValuation[Taxable Gas &amp; Elec Utilities],TaxableValuation[Dist],$C70:$E70,TaxableValuation[Tif_NonTIF],$A$4))</f>
        <v>0</v>
      </c>
      <c r="V70" s="8">
        <f t="shared" si="0"/>
        <v>0</v>
      </c>
    </row>
    <row r="71" spans="1:22" x14ac:dyDescent="0.25">
      <c r="A71">
        <f>'Assessed Non-TIF_Combined'!A71</f>
        <v>2024</v>
      </c>
      <c r="B71" t="str">
        <f>'Assessed Non-TIF_Combined'!B71</f>
        <v>10</v>
      </c>
      <c r="C71" t="str">
        <f>'Assessed Non-TIF_Combined'!C71</f>
        <v>1221</v>
      </c>
      <c r="D71" t="str">
        <f>'Assessed Non-TIF_Combined'!D71</f>
        <v>0216</v>
      </c>
      <c r="E71" t="str">
        <f>'Assessed Non-TIF_Combined'!E71</f>
        <v/>
      </c>
      <c r="F71" t="str">
        <f>'Assessed Non-TIF_Combined'!F71</f>
        <v>1221</v>
      </c>
      <c r="G71" t="str">
        <f>'Assessed Non-TIF_Combined'!G71</f>
        <v>Clear Creek-Amana</v>
      </c>
      <c r="H71" s="8">
        <f>SUMPRODUCT(SUMIFS(TaxableValuation[Taxable Residential],TaxableValuation[Dist],$C71:$E71,TaxableValuation[Tif_NonTIF],$A$4))</f>
        <v>86170649</v>
      </c>
      <c r="I71" s="8">
        <f>SUMPRODUCT(SUMIFS(TaxableValuation[Taxable Ag Land],TaxableValuation[Dist],$C71:$E71,TaxableValuation[Tif_NonTIF],$A$4))</f>
        <v>75986</v>
      </c>
      <c r="J71" s="8">
        <f>SUMPRODUCT(SUMIFS(TaxableValuation[Taxable Ag Building],TaxableValuation[Dist],$C71:$E71,TaxableValuation[Tif_NonTIF],$A$4))</f>
        <v>2378</v>
      </c>
      <c r="K71" s="8">
        <f>SUMPRODUCT(SUMIFS(TaxableValuation[Taxable Commercial],TaxableValuation[Dist],$C71:$E71,TaxableValuation[Tif_NonTIF],$A$4))</f>
        <v>220821381</v>
      </c>
      <c r="L71" s="8">
        <f>SUMPRODUCT(SUMIFS(TaxableValuation[Taxable Industrial],TaxableValuation[Dist],$C71:$E71,TaxableValuation[Tif_NonTIF],$A$4))</f>
        <v>2466975</v>
      </c>
      <c r="M71" s="8">
        <f>SUMPRODUCT(SUMIFS(TaxableValuation[Taxable Reserved],TaxableValuation[Dist],$C71:$E71,TaxableValuation[Tif_NonTIF],$A$4))</f>
        <v>0</v>
      </c>
      <c r="N71" s="8">
        <f>SUMPRODUCT(SUMIFS(TaxableValuation[Taxable Reserved2],TaxableValuation[Dist],$C71:$E71,TaxableValuation[Tif_NonTIF],$A$4))</f>
        <v>0</v>
      </c>
      <c r="O71" s="8">
        <f>SUMPRODUCT(SUMIFS(TaxableValuation[Taxable Railroads],TaxableValuation[Dist],$C71:$E71,TaxableValuation[Tif_NonTIF],$A$4))</f>
        <v>0</v>
      </c>
      <c r="P71" s="8">
        <f>SUMPRODUCT(SUMIFS(TaxableValuation[Taxable Utilities],TaxableValuation[Dist],$C71:$E71,TaxableValuation[Tif_NonTIF],$A$4))</f>
        <v>0</v>
      </c>
      <c r="Q71" s="8">
        <f>SUMPRODUCT(SUMIFS(TaxableValuation[Taxable Other],TaxableValuation[Dist],$C71:$E71,TaxableValuation[Tif_NonTIF],$A$4))</f>
        <v>0</v>
      </c>
      <c r="R71" s="8">
        <f>SUMPRODUCT(SUMIFS(TaxableValuation[Taxable Gross],TaxableValuation[Dist],$C71:$E71,TaxableValuation[Tif_NonTIF],$A$4))</f>
        <v>309537369</v>
      </c>
      <c r="S71" s="8">
        <f>SUMPRODUCT(SUMIFS(TaxableValuation[Taxable Military Exempt],TaxableValuation[Dist],$C71:$E71,TaxableValuation[Tif_NonTIF],$A$4))</f>
        <v>0</v>
      </c>
      <c r="T71" s="8">
        <f>SUMPRODUCT(SUMIFS(TaxableValuation[Taxable Net],TaxableValuation[Dist],$C71:$E71,TaxableValuation[Tif_NonTIF],$A$4))</f>
        <v>309537369</v>
      </c>
      <c r="U71" s="8">
        <f>SUMPRODUCT(SUMIFS(TaxableValuation[Taxable Gas &amp; Elec Utilities],TaxableValuation[Dist],$C71:$E71,TaxableValuation[Tif_NonTIF],$A$4))</f>
        <v>0</v>
      </c>
      <c r="V71" s="8">
        <f t="shared" si="0"/>
        <v>309537369</v>
      </c>
    </row>
    <row r="72" spans="1:22" x14ac:dyDescent="0.25">
      <c r="A72">
        <f>'Assessed Non-TIF_Combined'!A72</f>
        <v>2024</v>
      </c>
      <c r="B72" t="str">
        <f>'Assessed Non-TIF_Combined'!B72</f>
        <v>07</v>
      </c>
      <c r="C72" t="str">
        <f>'Assessed Non-TIF_Combined'!C72</f>
        <v>1233</v>
      </c>
      <c r="D72" t="str">
        <f>'Assessed Non-TIF_Combined'!D72</f>
        <v/>
      </c>
      <c r="E72" t="str">
        <f>'Assessed Non-TIF_Combined'!E72</f>
        <v/>
      </c>
      <c r="F72" t="str">
        <f>'Assessed Non-TIF_Combined'!F72</f>
        <v>1233</v>
      </c>
      <c r="G72" t="str">
        <f>'Assessed Non-TIF_Combined'!G72</f>
        <v>Clear Lake</v>
      </c>
      <c r="H72" s="8">
        <f>SUMPRODUCT(SUMIFS(TaxableValuation[Taxable Residential],TaxableValuation[Dist],$C72:$E72,TaxableValuation[Tif_NonTIF],$A$4))</f>
        <v>46956462</v>
      </c>
      <c r="I72" s="8">
        <f>SUMPRODUCT(SUMIFS(TaxableValuation[Taxable Ag Land],TaxableValuation[Dist],$C72:$E72,TaxableValuation[Tif_NonTIF],$A$4))</f>
        <v>0</v>
      </c>
      <c r="J72" s="8">
        <f>SUMPRODUCT(SUMIFS(TaxableValuation[Taxable Ag Building],TaxableValuation[Dist],$C72:$E72,TaxableValuation[Tif_NonTIF],$A$4))</f>
        <v>0</v>
      </c>
      <c r="K72" s="8">
        <f>SUMPRODUCT(SUMIFS(TaxableValuation[Taxable Commercial],TaxableValuation[Dist],$C72:$E72,TaxableValuation[Tif_NonTIF],$A$4))</f>
        <v>64958816</v>
      </c>
      <c r="L72" s="8">
        <f>SUMPRODUCT(SUMIFS(TaxableValuation[Taxable Industrial],TaxableValuation[Dist],$C72:$E72,TaxableValuation[Tif_NonTIF],$A$4))</f>
        <v>0</v>
      </c>
      <c r="M72" s="8">
        <f>SUMPRODUCT(SUMIFS(TaxableValuation[Taxable Reserved],TaxableValuation[Dist],$C72:$E72,TaxableValuation[Tif_NonTIF],$A$4))</f>
        <v>0</v>
      </c>
      <c r="N72" s="8">
        <f>SUMPRODUCT(SUMIFS(TaxableValuation[Taxable Reserved2],TaxableValuation[Dist],$C72:$E72,TaxableValuation[Tif_NonTIF],$A$4))</f>
        <v>0</v>
      </c>
      <c r="O72" s="8">
        <f>SUMPRODUCT(SUMIFS(TaxableValuation[Taxable Railroads],TaxableValuation[Dist],$C72:$E72,TaxableValuation[Tif_NonTIF],$A$4))</f>
        <v>0</v>
      </c>
      <c r="P72" s="8">
        <f>SUMPRODUCT(SUMIFS(TaxableValuation[Taxable Utilities],TaxableValuation[Dist],$C72:$E72,TaxableValuation[Tif_NonTIF],$A$4))</f>
        <v>0</v>
      </c>
      <c r="Q72" s="8">
        <f>SUMPRODUCT(SUMIFS(TaxableValuation[Taxable Other],TaxableValuation[Dist],$C72:$E72,TaxableValuation[Tif_NonTIF],$A$4))</f>
        <v>0</v>
      </c>
      <c r="R72" s="8">
        <f>SUMPRODUCT(SUMIFS(TaxableValuation[Taxable Gross],TaxableValuation[Dist],$C72:$E72,TaxableValuation[Tif_NonTIF],$A$4))</f>
        <v>111915278</v>
      </c>
      <c r="S72" s="8">
        <f>SUMPRODUCT(SUMIFS(TaxableValuation[Taxable Military Exempt],TaxableValuation[Dist],$C72:$E72,TaxableValuation[Tif_NonTIF],$A$4))</f>
        <v>0</v>
      </c>
      <c r="T72" s="8">
        <f>SUMPRODUCT(SUMIFS(TaxableValuation[Taxable Net],TaxableValuation[Dist],$C72:$E72,TaxableValuation[Tif_NonTIF],$A$4))</f>
        <v>111915278</v>
      </c>
      <c r="U72" s="8">
        <f>SUMPRODUCT(SUMIFS(TaxableValuation[Taxable Gas &amp; Elec Utilities],TaxableValuation[Dist],$C72:$E72,TaxableValuation[Tif_NonTIF],$A$4))</f>
        <v>0</v>
      </c>
      <c r="V72" s="8">
        <f t="shared" ref="V72:V135" si="1">SUM(T72:U72)</f>
        <v>111915278</v>
      </c>
    </row>
    <row r="73" spans="1:22" x14ac:dyDescent="0.25">
      <c r="A73">
        <f>'Assessed Non-TIF_Combined'!A73</f>
        <v>2024</v>
      </c>
      <c r="B73" t="str">
        <f>'Assessed Non-TIF_Combined'!B73</f>
        <v>09</v>
      </c>
      <c r="C73" t="str">
        <f>'Assessed Non-TIF_Combined'!C73</f>
        <v>1278</v>
      </c>
      <c r="D73" t="str">
        <f>'Assessed Non-TIF_Combined'!D73</f>
        <v/>
      </c>
      <c r="E73" t="str">
        <f>'Assessed Non-TIF_Combined'!E73</f>
        <v/>
      </c>
      <c r="F73" t="str">
        <f>'Assessed Non-TIF_Combined'!F73</f>
        <v>1278</v>
      </c>
      <c r="G73" t="str">
        <f>'Assessed Non-TIF_Combined'!G73</f>
        <v>Clinton</v>
      </c>
      <c r="H73" s="8">
        <f>SUMPRODUCT(SUMIFS(TaxableValuation[Taxable Residential],TaxableValuation[Dist],$C73:$E73,TaxableValuation[Tif_NonTIF],$A$4))</f>
        <v>8884856</v>
      </c>
      <c r="I73" s="8">
        <f>SUMPRODUCT(SUMIFS(TaxableValuation[Taxable Ag Land],TaxableValuation[Dist],$C73:$E73,TaxableValuation[Tif_NonTIF],$A$4))</f>
        <v>0</v>
      </c>
      <c r="J73" s="8">
        <f>SUMPRODUCT(SUMIFS(TaxableValuation[Taxable Ag Building],TaxableValuation[Dist],$C73:$E73,TaxableValuation[Tif_NonTIF],$A$4))</f>
        <v>0</v>
      </c>
      <c r="K73" s="8">
        <f>SUMPRODUCT(SUMIFS(TaxableValuation[Taxable Commercial],TaxableValuation[Dist],$C73:$E73,TaxableValuation[Tif_NonTIF],$A$4))</f>
        <v>666435</v>
      </c>
      <c r="L73" s="8">
        <f>SUMPRODUCT(SUMIFS(TaxableValuation[Taxable Industrial],TaxableValuation[Dist],$C73:$E73,TaxableValuation[Tif_NonTIF],$A$4))</f>
        <v>0</v>
      </c>
      <c r="M73" s="8">
        <f>SUMPRODUCT(SUMIFS(TaxableValuation[Taxable Reserved],TaxableValuation[Dist],$C73:$E73,TaxableValuation[Tif_NonTIF],$A$4))</f>
        <v>0</v>
      </c>
      <c r="N73" s="8">
        <f>SUMPRODUCT(SUMIFS(TaxableValuation[Taxable Reserved2],TaxableValuation[Dist],$C73:$E73,TaxableValuation[Tif_NonTIF],$A$4))</f>
        <v>0</v>
      </c>
      <c r="O73" s="8">
        <f>SUMPRODUCT(SUMIFS(TaxableValuation[Taxable Railroads],TaxableValuation[Dist],$C73:$E73,TaxableValuation[Tif_NonTIF],$A$4))</f>
        <v>0</v>
      </c>
      <c r="P73" s="8">
        <f>SUMPRODUCT(SUMIFS(TaxableValuation[Taxable Utilities],TaxableValuation[Dist],$C73:$E73,TaxableValuation[Tif_NonTIF],$A$4))</f>
        <v>0</v>
      </c>
      <c r="Q73" s="8">
        <f>SUMPRODUCT(SUMIFS(TaxableValuation[Taxable Other],TaxableValuation[Dist],$C73:$E73,TaxableValuation[Tif_NonTIF],$A$4))</f>
        <v>0</v>
      </c>
      <c r="R73" s="8">
        <f>SUMPRODUCT(SUMIFS(TaxableValuation[Taxable Gross],TaxableValuation[Dist],$C73:$E73,TaxableValuation[Tif_NonTIF],$A$4))</f>
        <v>9551291</v>
      </c>
      <c r="S73" s="8">
        <f>SUMPRODUCT(SUMIFS(TaxableValuation[Taxable Military Exempt],TaxableValuation[Dist],$C73:$E73,TaxableValuation[Tif_NonTIF],$A$4))</f>
        <v>20372</v>
      </c>
      <c r="T73" s="8">
        <f>SUMPRODUCT(SUMIFS(TaxableValuation[Taxable Net],TaxableValuation[Dist],$C73:$E73,TaxableValuation[Tif_NonTIF],$A$4))</f>
        <v>9530919</v>
      </c>
      <c r="U73" s="8">
        <f>SUMPRODUCT(SUMIFS(TaxableValuation[Taxable Gas &amp; Elec Utilities],TaxableValuation[Dist],$C73:$E73,TaxableValuation[Tif_NonTIF],$A$4))</f>
        <v>0</v>
      </c>
      <c r="V73" s="8">
        <f t="shared" si="1"/>
        <v>9530919</v>
      </c>
    </row>
    <row r="74" spans="1:22" x14ac:dyDescent="0.25">
      <c r="A74">
        <f>'Assessed Non-TIF_Combined'!A74</f>
        <v>2024</v>
      </c>
      <c r="B74" t="str">
        <f>'Assessed Non-TIF_Combined'!B74</f>
        <v>11</v>
      </c>
      <c r="C74" t="str">
        <f>'Assessed Non-TIF_Combined'!C74</f>
        <v>1332</v>
      </c>
      <c r="D74" t="str">
        <f>'Assessed Non-TIF_Combined'!D74</f>
        <v/>
      </c>
      <c r="E74" t="str">
        <f>'Assessed Non-TIF_Combined'!E74</f>
        <v/>
      </c>
      <c r="F74" t="str">
        <f>'Assessed Non-TIF_Combined'!F74</f>
        <v>1332</v>
      </c>
      <c r="G74" t="str">
        <f>'Assessed Non-TIF_Combined'!G74</f>
        <v>Colfax-Mingo</v>
      </c>
      <c r="H74" s="8">
        <f>SUMPRODUCT(SUMIFS(TaxableValuation[Taxable Residential],TaxableValuation[Dist],$C74:$E74,TaxableValuation[Tif_NonTIF],$A$4))</f>
        <v>261967</v>
      </c>
      <c r="I74" s="8">
        <f>SUMPRODUCT(SUMIFS(TaxableValuation[Taxable Ag Land],TaxableValuation[Dist],$C74:$E74,TaxableValuation[Tif_NonTIF],$A$4))</f>
        <v>0</v>
      </c>
      <c r="J74" s="8">
        <f>SUMPRODUCT(SUMIFS(TaxableValuation[Taxable Ag Building],TaxableValuation[Dist],$C74:$E74,TaxableValuation[Tif_NonTIF],$A$4))</f>
        <v>0</v>
      </c>
      <c r="K74" s="8">
        <f>SUMPRODUCT(SUMIFS(TaxableValuation[Taxable Commercial],TaxableValuation[Dist],$C74:$E74,TaxableValuation[Tif_NonTIF],$A$4))</f>
        <v>485220</v>
      </c>
      <c r="L74" s="8">
        <f>SUMPRODUCT(SUMIFS(TaxableValuation[Taxable Industrial],TaxableValuation[Dist],$C74:$E74,TaxableValuation[Tif_NonTIF],$A$4))</f>
        <v>0</v>
      </c>
      <c r="M74" s="8">
        <f>SUMPRODUCT(SUMIFS(TaxableValuation[Taxable Reserved],TaxableValuation[Dist],$C74:$E74,TaxableValuation[Tif_NonTIF],$A$4))</f>
        <v>0</v>
      </c>
      <c r="N74" s="8">
        <f>SUMPRODUCT(SUMIFS(TaxableValuation[Taxable Reserved2],TaxableValuation[Dist],$C74:$E74,TaxableValuation[Tif_NonTIF],$A$4))</f>
        <v>0</v>
      </c>
      <c r="O74" s="8">
        <f>SUMPRODUCT(SUMIFS(TaxableValuation[Taxable Railroads],TaxableValuation[Dist],$C74:$E74,TaxableValuation[Tif_NonTIF],$A$4))</f>
        <v>0</v>
      </c>
      <c r="P74" s="8">
        <f>SUMPRODUCT(SUMIFS(TaxableValuation[Taxable Utilities],TaxableValuation[Dist],$C74:$E74,TaxableValuation[Tif_NonTIF],$A$4))</f>
        <v>0</v>
      </c>
      <c r="Q74" s="8">
        <f>SUMPRODUCT(SUMIFS(TaxableValuation[Taxable Other],TaxableValuation[Dist],$C74:$E74,TaxableValuation[Tif_NonTIF],$A$4))</f>
        <v>0</v>
      </c>
      <c r="R74" s="8">
        <f>SUMPRODUCT(SUMIFS(TaxableValuation[Taxable Gross],TaxableValuation[Dist],$C74:$E74,TaxableValuation[Tif_NonTIF],$A$4))</f>
        <v>747187</v>
      </c>
      <c r="S74" s="8">
        <f>SUMPRODUCT(SUMIFS(TaxableValuation[Taxable Military Exempt],TaxableValuation[Dist],$C74:$E74,TaxableValuation[Tif_NonTIF],$A$4))</f>
        <v>0</v>
      </c>
      <c r="T74" s="8">
        <f>SUMPRODUCT(SUMIFS(TaxableValuation[Taxable Net],TaxableValuation[Dist],$C74:$E74,TaxableValuation[Tif_NonTIF],$A$4))</f>
        <v>747187</v>
      </c>
      <c r="U74" s="8">
        <f>SUMPRODUCT(SUMIFS(TaxableValuation[Taxable Gas &amp; Elec Utilities],TaxableValuation[Dist],$C74:$E74,TaxableValuation[Tif_NonTIF],$A$4))</f>
        <v>0</v>
      </c>
      <c r="V74" s="8">
        <f t="shared" si="1"/>
        <v>747187</v>
      </c>
    </row>
    <row r="75" spans="1:22" x14ac:dyDescent="0.25">
      <c r="A75">
        <f>'Assessed Non-TIF_Combined'!A75</f>
        <v>2024</v>
      </c>
      <c r="B75" t="str">
        <f>'Assessed Non-TIF_Combined'!B75</f>
        <v>10</v>
      </c>
      <c r="C75" t="str">
        <f>'Assessed Non-TIF_Combined'!C75</f>
        <v>1337</v>
      </c>
      <c r="D75" t="str">
        <f>'Assessed Non-TIF_Combined'!D75</f>
        <v/>
      </c>
      <c r="E75" t="str">
        <f>'Assessed Non-TIF_Combined'!E75</f>
        <v/>
      </c>
      <c r="F75" t="str">
        <f>'Assessed Non-TIF_Combined'!F75</f>
        <v>1337</v>
      </c>
      <c r="G75" t="str">
        <f>'Assessed Non-TIF_Combined'!G75</f>
        <v>College Community</v>
      </c>
      <c r="H75" s="8">
        <f>SUMPRODUCT(SUMIFS(TaxableValuation[Taxable Residential],TaxableValuation[Dist],$C75:$E75,TaxableValuation[Tif_NonTIF],$A$4))</f>
        <v>86317670</v>
      </c>
      <c r="I75" s="8">
        <f>SUMPRODUCT(SUMIFS(TaxableValuation[Taxable Ag Land],TaxableValuation[Dist],$C75:$E75,TaxableValuation[Tif_NonTIF],$A$4))</f>
        <v>14749</v>
      </c>
      <c r="J75" s="8">
        <f>SUMPRODUCT(SUMIFS(TaxableValuation[Taxable Ag Building],TaxableValuation[Dist],$C75:$E75,TaxableValuation[Tif_NonTIF],$A$4))</f>
        <v>0</v>
      </c>
      <c r="K75" s="8">
        <f>SUMPRODUCT(SUMIFS(TaxableValuation[Taxable Commercial],TaxableValuation[Dist],$C75:$E75,TaxableValuation[Tif_NonTIF],$A$4))</f>
        <v>103916384</v>
      </c>
      <c r="L75" s="8">
        <f>SUMPRODUCT(SUMIFS(TaxableValuation[Taxable Industrial],TaxableValuation[Dist],$C75:$E75,TaxableValuation[Tif_NonTIF],$A$4))</f>
        <v>17598207</v>
      </c>
      <c r="M75" s="8">
        <f>SUMPRODUCT(SUMIFS(TaxableValuation[Taxable Reserved],TaxableValuation[Dist],$C75:$E75,TaxableValuation[Tif_NonTIF],$A$4))</f>
        <v>0</v>
      </c>
      <c r="N75" s="8">
        <f>SUMPRODUCT(SUMIFS(TaxableValuation[Taxable Reserved2],TaxableValuation[Dist],$C75:$E75,TaxableValuation[Tif_NonTIF],$A$4))</f>
        <v>0</v>
      </c>
      <c r="O75" s="8">
        <f>SUMPRODUCT(SUMIFS(TaxableValuation[Taxable Railroads],TaxableValuation[Dist],$C75:$E75,TaxableValuation[Tif_NonTIF],$A$4))</f>
        <v>0</v>
      </c>
      <c r="P75" s="8">
        <f>SUMPRODUCT(SUMIFS(TaxableValuation[Taxable Utilities],TaxableValuation[Dist],$C75:$E75,TaxableValuation[Tif_NonTIF],$A$4))</f>
        <v>0</v>
      </c>
      <c r="Q75" s="8">
        <f>SUMPRODUCT(SUMIFS(TaxableValuation[Taxable Other],TaxableValuation[Dist],$C75:$E75,TaxableValuation[Tif_NonTIF],$A$4))</f>
        <v>0</v>
      </c>
      <c r="R75" s="8">
        <f>SUMPRODUCT(SUMIFS(TaxableValuation[Taxable Gross],TaxableValuation[Dist],$C75:$E75,TaxableValuation[Tif_NonTIF],$A$4))</f>
        <v>207847010</v>
      </c>
      <c r="S75" s="8">
        <f>SUMPRODUCT(SUMIFS(TaxableValuation[Taxable Military Exempt],TaxableValuation[Dist],$C75:$E75,TaxableValuation[Tif_NonTIF],$A$4))</f>
        <v>5556</v>
      </c>
      <c r="T75" s="8">
        <f>SUMPRODUCT(SUMIFS(TaxableValuation[Taxable Net],TaxableValuation[Dist],$C75:$E75,TaxableValuation[Tif_NonTIF],$A$4))</f>
        <v>207841454</v>
      </c>
      <c r="U75" s="8">
        <f>SUMPRODUCT(SUMIFS(TaxableValuation[Taxable Gas &amp; Elec Utilities],TaxableValuation[Dist],$C75:$E75,TaxableValuation[Tif_NonTIF],$A$4))</f>
        <v>0</v>
      </c>
      <c r="V75" s="8">
        <f t="shared" si="1"/>
        <v>207841454</v>
      </c>
    </row>
    <row r="76" spans="1:22" x14ac:dyDescent="0.25">
      <c r="A76">
        <f>'Assessed Non-TIF_Combined'!A76</f>
        <v>2024</v>
      </c>
      <c r="B76" t="str">
        <f>'Assessed Non-TIF_Combined'!B76</f>
        <v>11</v>
      </c>
      <c r="C76" t="str">
        <f>'Assessed Non-TIF_Combined'!C76</f>
        <v>1350</v>
      </c>
      <c r="D76" t="str">
        <f>'Assessed Non-TIF_Combined'!D76</f>
        <v/>
      </c>
      <c r="E76" t="str">
        <f>'Assessed Non-TIF_Combined'!E76</f>
        <v/>
      </c>
      <c r="F76" t="str">
        <f>'Assessed Non-TIF_Combined'!F76</f>
        <v>1350</v>
      </c>
      <c r="G76" t="str">
        <f>'Assessed Non-TIF_Combined'!G76</f>
        <v>Collins-Maxwell</v>
      </c>
      <c r="H76" s="8">
        <f>SUMPRODUCT(SUMIFS(TaxableValuation[Taxable Residential],TaxableValuation[Dist],$C76:$E76,TaxableValuation[Tif_NonTIF],$A$4))</f>
        <v>533388</v>
      </c>
      <c r="I76" s="8">
        <f>SUMPRODUCT(SUMIFS(TaxableValuation[Taxable Ag Land],TaxableValuation[Dist],$C76:$E76,TaxableValuation[Tif_NonTIF],$A$4))</f>
        <v>0</v>
      </c>
      <c r="J76" s="8">
        <f>SUMPRODUCT(SUMIFS(TaxableValuation[Taxable Ag Building],TaxableValuation[Dist],$C76:$E76,TaxableValuation[Tif_NonTIF],$A$4))</f>
        <v>0</v>
      </c>
      <c r="K76" s="8">
        <f>SUMPRODUCT(SUMIFS(TaxableValuation[Taxable Commercial],TaxableValuation[Dist],$C76:$E76,TaxableValuation[Tif_NonTIF],$A$4))</f>
        <v>6750777</v>
      </c>
      <c r="L76" s="8">
        <f>SUMPRODUCT(SUMIFS(TaxableValuation[Taxable Industrial],TaxableValuation[Dist],$C76:$E76,TaxableValuation[Tif_NonTIF],$A$4))</f>
        <v>309120</v>
      </c>
      <c r="M76" s="8">
        <f>SUMPRODUCT(SUMIFS(TaxableValuation[Taxable Reserved],TaxableValuation[Dist],$C76:$E76,TaxableValuation[Tif_NonTIF],$A$4))</f>
        <v>0</v>
      </c>
      <c r="N76" s="8">
        <f>SUMPRODUCT(SUMIFS(TaxableValuation[Taxable Reserved2],TaxableValuation[Dist],$C76:$E76,TaxableValuation[Tif_NonTIF],$A$4))</f>
        <v>0</v>
      </c>
      <c r="O76" s="8">
        <f>SUMPRODUCT(SUMIFS(TaxableValuation[Taxable Railroads],TaxableValuation[Dist],$C76:$E76,TaxableValuation[Tif_NonTIF],$A$4))</f>
        <v>0</v>
      </c>
      <c r="P76" s="8">
        <f>SUMPRODUCT(SUMIFS(TaxableValuation[Taxable Utilities],TaxableValuation[Dist],$C76:$E76,TaxableValuation[Tif_NonTIF],$A$4))</f>
        <v>0</v>
      </c>
      <c r="Q76" s="8">
        <f>SUMPRODUCT(SUMIFS(TaxableValuation[Taxable Other],TaxableValuation[Dist],$C76:$E76,TaxableValuation[Tif_NonTIF],$A$4))</f>
        <v>0</v>
      </c>
      <c r="R76" s="8">
        <f>SUMPRODUCT(SUMIFS(TaxableValuation[Taxable Gross],TaxableValuation[Dist],$C76:$E76,TaxableValuation[Tif_NonTIF],$A$4))</f>
        <v>7593285</v>
      </c>
      <c r="S76" s="8">
        <f>SUMPRODUCT(SUMIFS(TaxableValuation[Taxable Military Exempt],TaxableValuation[Dist],$C76:$E76,TaxableValuation[Tif_NonTIF],$A$4))</f>
        <v>0</v>
      </c>
      <c r="T76" s="8">
        <f>SUMPRODUCT(SUMIFS(TaxableValuation[Taxable Net],TaxableValuation[Dist],$C76:$E76,TaxableValuation[Tif_NonTIF],$A$4))</f>
        <v>7593285</v>
      </c>
      <c r="U76" s="8">
        <f>SUMPRODUCT(SUMIFS(TaxableValuation[Taxable Gas &amp; Elec Utilities],TaxableValuation[Dist],$C76:$E76,TaxableValuation[Tif_NonTIF],$A$4))</f>
        <v>0</v>
      </c>
      <c r="V76" s="8">
        <f t="shared" si="1"/>
        <v>7593285</v>
      </c>
    </row>
    <row r="77" spans="1:22" x14ac:dyDescent="0.25">
      <c r="A77">
        <f>'Assessed Non-TIF_Combined'!A77</f>
        <v>2024</v>
      </c>
      <c r="B77" t="str">
        <f>'Assessed Non-TIF_Combined'!B77</f>
        <v>11</v>
      </c>
      <c r="C77" t="str">
        <f>'Assessed Non-TIF_Combined'!C77</f>
        <v>1359</v>
      </c>
      <c r="D77" t="str">
        <f>'Assessed Non-TIF_Combined'!D77</f>
        <v/>
      </c>
      <c r="E77" t="str">
        <f>'Assessed Non-TIF_Combined'!E77</f>
        <v/>
      </c>
      <c r="F77" t="str">
        <f>'Assessed Non-TIF_Combined'!F77</f>
        <v>1359</v>
      </c>
      <c r="G77" t="str">
        <f>'Assessed Non-TIF_Combined'!G77</f>
        <v>Colo-Nesco</v>
      </c>
      <c r="H77" s="8">
        <f>SUMPRODUCT(SUMIFS(TaxableValuation[Taxable Residential],TaxableValuation[Dist],$C77:$E77,TaxableValuation[Tif_NonTIF],$A$4))</f>
        <v>4697565</v>
      </c>
      <c r="I77" s="8">
        <f>SUMPRODUCT(SUMIFS(TaxableValuation[Taxable Ag Land],TaxableValuation[Dist],$C77:$E77,TaxableValuation[Tif_NonTIF],$A$4))</f>
        <v>0</v>
      </c>
      <c r="J77" s="8">
        <f>SUMPRODUCT(SUMIFS(TaxableValuation[Taxable Ag Building],TaxableValuation[Dist],$C77:$E77,TaxableValuation[Tif_NonTIF],$A$4))</f>
        <v>0</v>
      </c>
      <c r="K77" s="8">
        <f>SUMPRODUCT(SUMIFS(TaxableValuation[Taxable Commercial],TaxableValuation[Dist],$C77:$E77,TaxableValuation[Tif_NonTIF],$A$4))</f>
        <v>592611</v>
      </c>
      <c r="L77" s="8">
        <f>SUMPRODUCT(SUMIFS(TaxableValuation[Taxable Industrial],TaxableValuation[Dist],$C77:$E77,TaxableValuation[Tif_NonTIF],$A$4))</f>
        <v>40722997</v>
      </c>
      <c r="M77" s="8">
        <f>SUMPRODUCT(SUMIFS(TaxableValuation[Taxable Reserved],TaxableValuation[Dist],$C77:$E77,TaxableValuation[Tif_NonTIF],$A$4))</f>
        <v>0</v>
      </c>
      <c r="N77" s="8">
        <f>SUMPRODUCT(SUMIFS(TaxableValuation[Taxable Reserved2],TaxableValuation[Dist],$C77:$E77,TaxableValuation[Tif_NonTIF],$A$4))</f>
        <v>0</v>
      </c>
      <c r="O77" s="8">
        <f>SUMPRODUCT(SUMIFS(TaxableValuation[Taxable Railroads],TaxableValuation[Dist],$C77:$E77,TaxableValuation[Tif_NonTIF],$A$4))</f>
        <v>0</v>
      </c>
      <c r="P77" s="8">
        <f>SUMPRODUCT(SUMIFS(TaxableValuation[Taxable Utilities],TaxableValuation[Dist],$C77:$E77,TaxableValuation[Tif_NonTIF],$A$4))</f>
        <v>0</v>
      </c>
      <c r="Q77" s="8">
        <f>SUMPRODUCT(SUMIFS(TaxableValuation[Taxable Other],TaxableValuation[Dist],$C77:$E77,TaxableValuation[Tif_NonTIF],$A$4))</f>
        <v>0</v>
      </c>
      <c r="R77" s="8">
        <f>SUMPRODUCT(SUMIFS(TaxableValuation[Taxable Gross],TaxableValuation[Dist],$C77:$E77,TaxableValuation[Tif_NonTIF],$A$4))</f>
        <v>46013173</v>
      </c>
      <c r="S77" s="8">
        <f>SUMPRODUCT(SUMIFS(TaxableValuation[Taxable Military Exempt],TaxableValuation[Dist],$C77:$E77,TaxableValuation[Tif_NonTIF],$A$4))</f>
        <v>0</v>
      </c>
      <c r="T77" s="8">
        <f>SUMPRODUCT(SUMIFS(TaxableValuation[Taxable Net],TaxableValuation[Dist],$C77:$E77,TaxableValuation[Tif_NonTIF],$A$4))</f>
        <v>46013173</v>
      </c>
      <c r="U77" s="8">
        <f>SUMPRODUCT(SUMIFS(TaxableValuation[Taxable Gas &amp; Elec Utilities],TaxableValuation[Dist],$C77:$E77,TaxableValuation[Tif_NonTIF],$A$4))</f>
        <v>0</v>
      </c>
      <c r="V77" s="8">
        <f t="shared" si="1"/>
        <v>46013173</v>
      </c>
    </row>
    <row r="78" spans="1:22" x14ac:dyDescent="0.25">
      <c r="A78">
        <f>'Assessed Non-TIF_Combined'!A78</f>
        <v>2024</v>
      </c>
      <c r="B78" t="str">
        <f>'Assessed Non-TIF_Combined'!B78</f>
        <v>09</v>
      </c>
      <c r="C78" t="str">
        <f>'Assessed Non-TIF_Combined'!C78</f>
        <v>1368</v>
      </c>
      <c r="D78" t="str">
        <f>'Assessed Non-TIF_Combined'!D78</f>
        <v/>
      </c>
      <c r="E78" t="str">
        <f>'Assessed Non-TIF_Combined'!E78</f>
        <v/>
      </c>
      <c r="F78" t="str">
        <f>'Assessed Non-TIF_Combined'!F78</f>
        <v>1368</v>
      </c>
      <c r="G78" t="str">
        <f>'Assessed Non-TIF_Combined'!G78</f>
        <v>Columbus</v>
      </c>
      <c r="H78" s="8">
        <f>SUMPRODUCT(SUMIFS(TaxableValuation[Taxable Residential],TaxableValuation[Dist],$C78:$E78,TaxableValuation[Tif_NonTIF],$A$4))</f>
        <v>1148678</v>
      </c>
      <c r="I78" s="8">
        <f>SUMPRODUCT(SUMIFS(TaxableValuation[Taxable Ag Land],TaxableValuation[Dist],$C78:$E78,TaxableValuation[Tif_NonTIF],$A$4))</f>
        <v>0</v>
      </c>
      <c r="J78" s="8">
        <f>SUMPRODUCT(SUMIFS(TaxableValuation[Taxable Ag Building],TaxableValuation[Dist],$C78:$E78,TaxableValuation[Tif_NonTIF],$A$4))</f>
        <v>0</v>
      </c>
      <c r="K78" s="8">
        <f>SUMPRODUCT(SUMIFS(TaxableValuation[Taxable Commercial],TaxableValuation[Dist],$C78:$E78,TaxableValuation[Tif_NonTIF],$A$4))</f>
        <v>0</v>
      </c>
      <c r="L78" s="8">
        <f>SUMPRODUCT(SUMIFS(TaxableValuation[Taxable Industrial],TaxableValuation[Dist],$C78:$E78,TaxableValuation[Tif_NonTIF],$A$4))</f>
        <v>0</v>
      </c>
      <c r="M78" s="8">
        <f>SUMPRODUCT(SUMIFS(TaxableValuation[Taxable Reserved],TaxableValuation[Dist],$C78:$E78,TaxableValuation[Tif_NonTIF],$A$4))</f>
        <v>0</v>
      </c>
      <c r="N78" s="8">
        <f>SUMPRODUCT(SUMIFS(TaxableValuation[Taxable Reserved2],TaxableValuation[Dist],$C78:$E78,TaxableValuation[Tif_NonTIF],$A$4))</f>
        <v>0</v>
      </c>
      <c r="O78" s="8">
        <f>SUMPRODUCT(SUMIFS(TaxableValuation[Taxable Railroads],TaxableValuation[Dist],$C78:$E78,TaxableValuation[Tif_NonTIF],$A$4))</f>
        <v>0</v>
      </c>
      <c r="P78" s="8">
        <f>SUMPRODUCT(SUMIFS(TaxableValuation[Taxable Utilities],TaxableValuation[Dist],$C78:$E78,TaxableValuation[Tif_NonTIF],$A$4))</f>
        <v>0</v>
      </c>
      <c r="Q78" s="8">
        <f>SUMPRODUCT(SUMIFS(TaxableValuation[Taxable Other],TaxableValuation[Dist],$C78:$E78,TaxableValuation[Tif_NonTIF],$A$4))</f>
        <v>0</v>
      </c>
      <c r="R78" s="8">
        <f>SUMPRODUCT(SUMIFS(TaxableValuation[Taxable Gross],TaxableValuation[Dist],$C78:$E78,TaxableValuation[Tif_NonTIF],$A$4))</f>
        <v>1148678</v>
      </c>
      <c r="S78" s="8">
        <f>SUMPRODUCT(SUMIFS(TaxableValuation[Taxable Military Exempt],TaxableValuation[Dist],$C78:$E78,TaxableValuation[Tif_NonTIF],$A$4))</f>
        <v>3704</v>
      </c>
      <c r="T78" s="8">
        <f>SUMPRODUCT(SUMIFS(TaxableValuation[Taxable Net],TaxableValuation[Dist],$C78:$E78,TaxableValuation[Tif_NonTIF],$A$4))</f>
        <v>1144974</v>
      </c>
      <c r="U78" s="8">
        <f>SUMPRODUCT(SUMIFS(TaxableValuation[Taxable Gas &amp; Elec Utilities],TaxableValuation[Dist],$C78:$E78,TaxableValuation[Tif_NonTIF],$A$4))</f>
        <v>0</v>
      </c>
      <c r="V78" s="8">
        <f t="shared" si="1"/>
        <v>1144974</v>
      </c>
    </row>
    <row r="79" spans="1:22" x14ac:dyDescent="0.25">
      <c r="A79">
        <f>'Assessed Non-TIF_Combined'!A79</f>
        <v>2024</v>
      </c>
      <c r="B79" t="str">
        <f>'Assessed Non-TIF_Combined'!B79</f>
        <v>11</v>
      </c>
      <c r="C79" t="str">
        <f>'Assessed Non-TIF_Combined'!C79</f>
        <v>1413</v>
      </c>
      <c r="D79" t="str">
        <f>'Assessed Non-TIF_Combined'!D79</f>
        <v/>
      </c>
      <c r="E79" t="str">
        <f>'Assessed Non-TIF_Combined'!E79</f>
        <v/>
      </c>
      <c r="F79" t="str">
        <f>'Assessed Non-TIF_Combined'!F79</f>
        <v>1413</v>
      </c>
      <c r="G79" t="str">
        <f>'Assessed Non-TIF_Combined'!G79</f>
        <v>Coon Rapids-Bayard</v>
      </c>
      <c r="H79" s="8">
        <f>SUMPRODUCT(SUMIFS(TaxableValuation[Taxable Residential],TaxableValuation[Dist],$C79:$E79,TaxableValuation[Tif_NonTIF],$A$4))</f>
        <v>1988406</v>
      </c>
      <c r="I79" s="8">
        <f>SUMPRODUCT(SUMIFS(TaxableValuation[Taxable Ag Land],TaxableValuation[Dist],$C79:$E79,TaxableValuation[Tif_NonTIF],$A$4))</f>
        <v>0</v>
      </c>
      <c r="J79" s="8">
        <f>SUMPRODUCT(SUMIFS(TaxableValuation[Taxable Ag Building],TaxableValuation[Dist],$C79:$E79,TaxableValuation[Tif_NonTIF],$A$4))</f>
        <v>0</v>
      </c>
      <c r="K79" s="8">
        <f>SUMPRODUCT(SUMIFS(TaxableValuation[Taxable Commercial],TaxableValuation[Dist],$C79:$E79,TaxableValuation[Tif_NonTIF],$A$4))</f>
        <v>3234360</v>
      </c>
      <c r="L79" s="8">
        <f>SUMPRODUCT(SUMIFS(TaxableValuation[Taxable Industrial],TaxableValuation[Dist],$C79:$E79,TaxableValuation[Tif_NonTIF],$A$4))</f>
        <v>476459</v>
      </c>
      <c r="M79" s="8">
        <f>SUMPRODUCT(SUMIFS(TaxableValuation[Taxable Reserved],TaxableValuation[Dist],$C79:$E79,TaxableValuation[Tif_NonTIF],$A$4))</f>
        <v>0</v>
      </c>
      <c r="N79" s="8">
        <f>SUMPRODUCT(SUMIFS(TaxableValuation[Taxable Reserved2],TaxableValuation[Dist],$C79:$E79,TaxableValuation[Tif_NonTIF],$A$4))</f>
        <v>0</v>
      </c>
      <c r="O79" s="8">
        <f>SUMPRODUCT(SUMIFS(TaxableValuation[Taxable Railroads],TaxableValuation[Dist],$C79:$E79,TaxableValuation[Tif_NonTIF],$A$4))</f>
        <v>0</v>
      </c>
      <c r="P79" s="8">
        <f>SUMPRODUCT(SUMIFS(TaxableValuation[Taxable Utilities],TaxableValuation[Dist],$C79:$E79,TaxableValuation[Tif_NonTIF],$A$4))</f>
        <v>0</v>
      </c>
      <c r="Q79" s="8">
        <f>SUMPRODUCT(SUMIFS(TaxableValuation[Taxable Other],TaxableValuation[Dist],$C79:$E79,TaxableValuation[Tif_NonTIF],$A$4))</f>
        <v>0</v>
      </c>
      <c r="R79" s="8">
        <f>SUMPRODUCT(SUMIFS(TaxableValuation[Taxable Gross],TaxableValuation[Dist],$C79:$E79,TaxableValuation[Tif_NonTIF],$A$4))</f>
        <v>5699225</v>
      </c>
      <c r="S79" s="8">
        <f>SUMPRODUCT(SUMIFS(TaxableValuation[Taxable Military Exempt],TaxableValuation[Dist],$C79:$E79,TaxableValuation[Tif_NonTIF],$A$4))</f>
        <v>0</v>
      </c>
      <c r="T79" s="8">
        <f>SUMPRODUCT(SUMIFS(TaxableValuation[Taxable Net],TaxableValuation[Dist],$C79:$E79,TaxableValuation[Tif_NonTIF],$A$4))</f>
        <v>5699225</v>
      </c>
      <c r="U79" s="8">
        <f>SUMPRODUCT(SUMIFS(TaxableValuation[Taxable Gas &amp; Elec Utilities],TaxableValuation[Dist],$C79:$E79,TaxableValuation[Tif_NonTIF],$A$4))</f>
        <v>0</v>
      </c>
      <c r="V79" s="8">
        <f t="shared" si="1"/>
        <v>5699225</v>
      </c>
    </row>
    <row r="80" spans="1:22" x14ac:dyDescent="0.25">
      <c r="A80">
        <f>'Assessed Non-TIF_Combined'!A80</f>
        <v>2024</v>
      </c>
      <c r="B80" t="str">
        <f>'Assessed Non-TIF_Combined'!B80</f>
        <v>13</v>
      </c>
      <c r="C80" t="str">
        <f>'Assessed Non-TIF_Combined'!C80</f>
        <v>1431</v>
      </c>
      <c r="D80" t="str">
        <f>'Assessed Non-TIF_Combined'!D80</f>
        <v/>
      </c>
      <c r="E80" t="str">
        <f>'Assessed Non-TIF_Combined'!E80</f>
        <v/>
      </c>
      <c r="F80" t="str">
        <f>'Assessed Non-TIF_Combined'!F80</f>
        <v>1431</v>
      </c>
      <c r="G80" t="str">
        <f>'Assessed Non-TIF_Combined'!G80</f>
        <v>Corning</v>
      </c>
      <c r="H80" s="8">
        <f>SUMPRODUCT(SUMIFS(TaxableValuation[Taxable Residential],TaxableValuation[Dist],$C80:$E80,TaxableValuation[Tif_NonTIF],$A$4))</f>
        <v>0</v>
      </c>
      <c r="I80" s="8">
        <f>SUMPRODUCT(SUMIFS(TaxableValuation[Taxable Ag Land],TaxableValuation[Dist],$C80:$E80,TaxableValuation[Tif_NonTIF],$A$4))</f>
        <v>0</v>
      </c>
      <c r="J80" s="8">
        <f>SUMPRODUCT(SUMIFS(TaxableValuation[Taxable Ag Building],TaxableValuation[Dist],$C80:$E80,TaxableValuation[Tif_NonTIF],$A$4))</f>
        <v>0</v>
      </c>
      <c r="K80" s="8">
        <f>SUMPRODUCT(SUMIFS(TaxableValuation[Taxable Commercial],TaxableValuation[Dist],$C80:$E80,TaxableValuation[Tif_NonTIF],$A$4))</f>
        <v>1592535</v>
      </c>
      <c r="L80" s="8">
        <f>SUMPRODUCT(SUMIFS(TaxableValuation[Taxable Industrial],TaxableValuation[Dist],$C80:$E80,TaxableValuation[Tif_NonTIF],$A$4))</f>
        <v>0</v>
      </c>
      <c r="M80" s="8">
        <f>SUMPRODUCT(SUMIFS(TaxableValuation[Taxable Reserved],TaxableValuation[Dist],$C80:$E80,TaxableValuation[Tif_NonTIF],$A$4))</f>
        <v>0</v>
      </c>
      <c r="N80" s="8">
        <f>SUMPRODUCT(SUMIFS(TaxableValuation[Taxable Reserved2],TaxableValuation[Dist],$C80:$E80,TaxableValuation[Tif_NonTIF],$A$4))</f>
        <v>0</v>
      </c>
      <c r="O80" s="8">
        <f>SUMPRODUCT(SUMIFS(TaxableValuation[Taxable Railroads],TaxableValuation[Dist],$C80:$E80,TaxableValuation[Tif_NonTIF],$A$4))</f>
        <v>0</v>
      </c>
      <c r="P80" s="8">
        <f>SUMPRODUCT(SUMIFS(TaxableValuation[Taxable Utilities],TaxableValuation[Dist],$C80:$E80,TaxableValuation[Tif_NonTIF],$A$4))</f>
        <v>0</v>
      </c>
      <c r="Q80" s="8">
        <f>SUMPRODUCT(SUMIFS(TaxableValuation[Taxable Other],TaxableValuation[Dist],$C80:$E80,TaxableValuation[Tif_NonTIF],$A$4))</f>
        <v>0</v>
      </c>
      <c r="R80" s="8">
        <f>SUMPRODUCT(SUMIFS(TaxableValuation[Taxable Gross],TaxableValuation[Dist],$C80:$E80,TaxableValuation[Tif_NonTIF],$A$4))</f>
        <v>1592535</v>
      </c>
      <c r="S80" s="8">
        <f>SUMPRODUCT(SUMIFS(TaxableValuation[Taxable Military Exempt],TaxableValuation[Dist],$C80:$E80,TaxableValuation[Tif_NonTIF],$A$4))</f>
        <v>0</v>
      </c>
      <c r="T80" s="8">
        <f>SUMPRODUCT(SUMIFS(TaxableValuation[Taxable Net],TaxableValuation[Dist],$C80:$E80,TaxableValuation[Tif_NonTIF],$A$4))</f>
        <v>1592535</v>
      </c>
      <c r="U80" s="8">
        <f>SUMPRODUCT(SUMIFS(TaxableValuation[Taxable Gas &amp; Elec Utilities],TaxableValuation[Dist],$C80:$E80,TaxableValuation[Tif_NonTIF],$A$4))</f>
        <v>0</v>
      </c>
      <c r="V80" s="8">
        <f t="shared" si="1"/>
        <v>1592535</v>
      </c>
    </row>
    <row r="81" spans="1:22" x14ac:dyDescent="0.25">
      <c r="A81">
        <f>'Assessed Non-TIF_Combined'!A81</f>
        <v>2024</v>
      </c>
      <c r="B81" t="str">
        <f>'Assessed Non-TIF_Combined'!B81</f>
        <v>13</v>
      </c>
      <c r="C81" t="str">
        <f>'Assessed Non-TIF_Combined'!C81</f>
        <v>1476</v>
      </c>
      <c r="D81" t="str">
        <f>'Assessed Non-TIF_Combined'!D81</f>
        <v/>
      </c>
      <c r="E81" t="str">
        <f>'Assessed Non-TIF_Combined'!E81</f>
        <v/>
      </c>
      <c r="F81" t="str">
        <f>'Assessed Non-TIF_Combined'!F81</f>
        <v>1476</v>
      </c>
      <c r="G81" t="str">
        <f>'Assessed Non-TIF_Combined'!G81</f>
        <v>Council Bluffs</v>
      </c>
      <c r="H81" s="8">
        <f>SUMPRODUCT(SUMIFS(TaxableValuation[Taxable Residential],TaxableValuation[Dist],$C81:$E81,TaxableValuation[Tif_NonTIF],$A$4))</f>
        <v>27859877</v>
      </c>
      <c r="I81" s="8">
        <f>SUMPRODUCT(SUMIFS(TaxableValuation[Taxable Ag Land],TaxableValuation[Dist],$C81:$E81,TaxableValuation[Tif_NonTIF],$A$4))</f>
        <v>0</v>
      </c>
      <c r="J81" s="8">
        <f>SUMPRODUCT(SUMIFS(TaxableValuation[Taxable Ag Building],TaxableValuation[Dist],$C81:$E81,TaxableValuation[Tif_NonTIF],$A$4))</f>
        <v>0</v>
      </c>
      <c r="K81" s="8">
        <f>SUMPRODUCT(SUMIFS(TaxableValuation[Taxable Commercial],TaxableValuation[Dist],$C81:$E81,TaxableValuation[Tif_NonTIF],$A$4))</f>
        <v>43048931</v>
      </c>
      <c r="L81" s="8">
        <f>SUMPRODUCT(SUMIFS(TaxableValuation[Taxable Industrial],TaxableValuation[Dist],$C81:$E81,TaxableValuation[Tif_NonTIF],$A$4))</f>
        <v>51186</v>
      </c>
      <c r="M81" s="8">
        <f>SUMPRODUCT(SUMIFS(TaxableValuation[Taxable Reserved],TaxableValuation[Dist],$C81:$E81,TaxableValuation[Tif_NonTIF],$A$4))</f>
        <v>0</v>
      </c>
      <c r="N81" s="8">
        <f>SUMPRODUCT(SUMIFS(TaxableValuation[Taxable Reserved2],TaxableValuation[Dist],$C81:$E81,TaxableValuation[Tif_NonTIF],$A$4))</f>
        <v>0</v>
      </c>
      <c r="O81" s="8">
        <f>SUMPRODUCT(SUMIFS(TaxableValuation[Taxable Railroads],TaxableValuation[Dist],$C81:$E81,TaxableValuation[Tif_NonTIF],$A$4))</f>
        <v>0</v>
      </c>
      <c r="P81" s="8">
        <f>SUMPRODUCT(SUMIFS(TaxableValuation[Taxable Utilities],TaxableValuation[Dist],$C81:$E81,TaxableValuation[Tif_NonTIF],$A$4))</f>
        <v>0</v>
      </c>
      <c r="Q81" s="8">
        <f>SUMPRODUCT(SUMIFS(TaxableValuation[Taxable Other],TaxableValuation[Dist],$C81:$E81,TaxableValuation[Tif_NonTIF],$A$4))</f>
        <v>0</v>
      </c>
      <c r="R81" s="8">
        <f>SUMPRODUCT(SUMIFS(TaxableValuation[Taxable Gross],TaxableValuation[Dist],$C81:$E81,TaxableValuation[Tif_NonTIF],$A$4))</f>
        <v>70959994</v>
      </c>
      <c r="S81" s="8">
        <f>SUMPRODUCT(SUMIFS(TaxableValuation[Taxable Military Exempt],TaxableValuation[Dist],$C81:$E81,TaxableValuation[Tif_NonTIF],$A$4))</f>
        <v>0</v>
      </c>
      <c r="T81" s="8">
        <f>SUMPRODUCT(SUMIFS(TaxableValuation[Taxable Net],TaxableValuation[Dist],$C81:$E81,TaxableValuation[Tif_NonTIF],$A$4))</f>
        <v>70959994</v>
      </c>
      <c r="U81" s="8">
        <f>SUMPRODUCT(SUMIFS(TaxableValuation[Taxable Gas &amp; Elec Utilities],TaxableValuation[Dist],$C81:$E81,TaxableValuation[Tif_NonTIF],$A$4))</f>
        <v>0</v>
      </c>
      <c r="V81" s="8">
        <f t="shared" si="1"/>
        <v>70959994</v>
      </c>
    </row>
    <row r="82" spans="1:22" x14ac:dyDescent="0.25">
      <c r="A82">
        <f>'Assessed Non-TIF_Combined'!A82</f>
        <v>2024</v>
      </c>
      <c r="B82" t="str">
        <f>'Assessed Non-TIF_Combined'!B82</f>
        <v>13</v>
      </c>
      <c r="C82" t="str">
        <f>'Assessed Non-TIF_Combined'!C82</f>
        <v>1503</v>
      </c>
      <c r="D82" t="str">
        <f>'Assessed Non-TIF_Combined'!D82</f>
        <v/>
      </c>
      <c r="E82" t="str">
        <f>'Assessed Non-TIF_Combined'!E82</f>
        <v/>
      </c>
      <c r="F82" t="str">
        <f>'Assessed Non-TIF_Combined'!F82</f>
        <v>1503</v>
      </c>
      <c r="G82" t="str">
        <f>'Assessed Non-TIF_Combined'!G82</f>
        <v>Creston</v>
      </c>
      <c r="H82" s="8">
        <f>SUMPRODUCT(SUMIFS(TaxableValuation[Taxable Residential],TaxableValuation[Dist],$C82:$E82,TaxableValuation[Tif_NonTIF],$A$4))</f>
        <v>2570827</v>
      </c>
      <c r="I82" s="8">
        <f>SUMPRODUCT(SUMIFS(TaxableValuation[Taxable Ag Land],TaxableValuation[Dist],$C82:$E82,TaxableValuation[Tif_NonTIF],$A$4))</f>
        <v>0</v>
      </c>
      <c r="J82" s="8">
        <f>SUMPRODUCT(SUMIFS(TaxableValuation[Taxable Ag Building],TaxableValuation[Dist],$C82:$E82,TaxableValuation[Tif_NonTIF],$A$4))</f>
        <v>0</v>
      </c>
      <c r="K82" s="8">
        <f>SUMPRODUCT(SUMIFS(TaxableValuation[Taxable Commercial],TaxableValuation[Dist],$C82:$E82,TaxableValuation[Tif_NonTIF],$A$4))</f>
        <v>802133</v>
      </c>
      <c r="L82" s="8">
        <f>SUMPRODUCT(SUMIFS(TaxableValuation[Taxable Industrial],TaxableValuation[Dist],$C82:$E82,TaxableValuation[Tif_NonTIF],$A$4))</f>
        <v>4499892</v>
      </c>
      <c r="M82" s="8">
        <f>SUMPRODUCT(SUMIFS(TaxableValuation[Taxable Reserved],TaxableValuation[Dist],$C82:$E82,TaxableValuation[Tif_NonTIF],$A$4))</f>
        <v>0</v>
      </c>
      <c r="N82" s="8">
        <f>SUMPRODUCT(SUMIFS(TaxableValuation[Taxable Reserved2],TaxableValuation[Dist],$C82:$E82,TaxableValuation[Tif_NonTIF],$A$4))</f>
        <v>0</v>
      </c>
      <c r="O82" s="8">
        <f>SUMPRODUCT(SUMIFS(TaxableValuation[Taxable Railroads],TaxableValuation[Dist],$C82:$E82,TaxableValuation[Tif_NonTIF],$A$4))</f>
        <v>0</v>
      </c>
      <c r="P82" s="8">
        <f>SUMPRODUCT(SUMIFS(TaxableValuation[Taxable Utilities],TaxableValuation[Dist],$C82:$E82,TaxableValuation[Tif_NonTIF],$A$4))</f>
        <v>0</v>
      </c>
      <c r="Q82" s="8">
        <f>SUMPRODUCT(SUMIFS(TaxableValuation[Taxable Other],TaxableValuation[Dist],$C82:$E82,TaxableValuation[Tif_NonTIF],$A$4))</f>
        <v>0</v>
      </c>
      <c r="R82" s="8">
        <f>SUMPRODUCT(SUMIFS(TaxableValuation[Taxable Gross],TaxableValuation[Dist],$C82:$E82,TaxableValuation[Tif_NonTIF],$A$4))</f>
        <v>7872852</v>
      </c>
      <c r="S82" s="8">
        <f>SUMPRODUCT(SUMIFS(TaxableValuation[Taxable Military Exempt],TaxableValuation[Dist],$C82:$E82,TaxableValuation[Tif_NonTIF],$A$4))</f>
        <v>0</v>
      </c>
      <c r="T82" s="8">
        <f>SUMPRODUCT(SUMIFS(TaxableValuation[Taxable Net],TaxableValuation[Dist],$C82:$E82,TaxableValuation[Tif_NonTIF],$A$4))</f>
        <v>7872852</v>
      </c>
      <c r="U82" s="8">
        <f>SUMPRODUCT(SUMIFS(TaxableValuation[Taxable Gas &amp; Elec Utilities],TaxableValuation[Dist],$C82:$E82,TaxableValuation[Tif_NonTIF],$A$4))</f>
        <v>0</v>
      </c>
      <c r="V82" s="8">
        <f t="shared" si="1"/>
        <v>7872852</v>
      </c>
    </row>
    <row r="83" spans="1:22" x14ac:dyDescent="0.25">
      <c r="A83">
        <f>'Assessed Non-TIF_Combined'!A83</f>
        <v>2024</v>
      </c>
      <c r="B83" t="str">
        <f>'Assessed Non-TIF_Combined'!B83</f>
        <v>11</v>
      </c>
      <c r="C83" t="str">
        <f>'Assessed Non-TIF_Combined'!C83</f>
        <v>1576</v>
      </c>
      <c r="D83" t="str">
        <f>'Assessed Non-TIF_Combined'!D83</f>
        <v/>
      </c>
      <c r="E83" t="str">
        <f>'Assessed Non-TIF_Combined'!E83</f>
        <v/>
      </c>
      <c r="F83" t="str">
        <f>'Assessed Non-TIF_Combined'!F83</f>
        <v>1576</v>
      </c>
      <c r="G83" t="str">
        <f>'Assessed Non-TIF_Combined'!G83</f>
        <v>Dallas Center-Grimes</v>
      </c>
      <c r="H83" s="8">
        <f>SUMPRODUCT(SUMIFS(TaxableValuation[Taxable Residential],TaxableValuation[Dist],$C83:$E83,TaxableValuation[Tif_NonTIF],$A$4))</f>
        <v>115437076</v>
      </c>
      <c r="I83" s="8">
        <f>SUMPRODUCT(SUMIFS(TaxableValuation[Taxable Ag Land],TaxableValuation[Dist],$C83:$E83,TaxableValuation[Tif_NonTIF],$A$4))</f>
        <v>0</v>
      </c>
      <c r="J83" s="8">
        <f>SUMPRODUCT(SUMIFS(TaxableValuation[Taxable Ag Building],TaxableValuation[Dist],$C83:$E83,TaxableValuation[Tif_NonTIF],$A$4))</f>
        <v>0</v>
      </c>
      <c r="K83" s="8">
        <f>SUMPRODUCT(SUMIFS(TaxableValuation[Taxable Commercial],TaxableValuation[Dist],$C83:$E83,TaxableValuation[Tif_NonTIF],$A$4))</f>
        <v>121733967</v>
      </c>
      <c r="L83" s="8">
        <f>SUMPRODUCT(SUMIFS(TaxableValuation[Taxable Industrial],TaxableValuation[Dist],$C83:$E83,TaxableValuation[Tif_NonTIF],$A$4))</f>
        <v>10991278</v>
      </c>
      <c r="M83" s="8">
        <f>SUMPRODUCT(SUMIFS(TaxableValuation[Taxable Reserved],TaxableValuation[Dist],$C83:$E83,TaxableValuation[Tif_NonTIF],$A$4))</f>
        <v>0</v>
      </c>
      <c r="N83" s="8">
        <f>SUMPRODUCT(SUMIFS(TaxableValuation[Taxable Reserved2],TaxableValuation[Dist],$C83:$E83,TaxableValuation[Tif_NonTIF],$A$4))</f>
        <v>0</v>
      </c>
      <c r="O83" s="8">
        <f>SUMPRODUCT(SUMIFS(TaxableValuation[Taxable Railroads],TaxableValuation[Dist],$C83:$E83,TaxableValuation[Tif_NonTIF],$A$4))</f>
        <v>0</v>
      </c>
      <c r="P83" s="8">
        <f>SUMPRODUCT(SUMIFS(TaxableValuation[Taxable Utilities],TaxableValuation[Dist],$C83:$E83,TaxableValuation[Tif_NonTIF],$A$4))</f>
        <v>0</v>
      </c>
      <c r="Q83" s="8">
        <f>SUMPRODUCT(SUMIFS(TaxableValuation[Taxable Other],TaxableValuation[Dist],$C83:$E83,TaxableValuation[Tif_NonTIF],$A$4))</f>
        <v>0</v>
      </c>
      <c r="R83" s="8">
        <f>SUMPRODUCT(SUMIFS(TaxableValuation[Taxable Gross],TaxableValuation[Dist],$C83:$E83,TaxableValuation[Tif_NonTIF],$A$4))</f>
        <v>248162321</v>
      </c>
      <c r="S83" s="8">
        <f>SUMPRODUCT(SUMIFS(TaxableValuation[Taxable Military Exempt],TaxableValuation[Dist],$C83:$E83,TaxableValuation[Tif_NonTIF],$A$4))</f>
        <v>0</v>
      </c>
      <c r="T83" s="8">
        <f>SUMPRODUCT(SUMIFS(TaxableValuation[Taxable Net],TaxableValuation[Dist],$C83:$E83,TaxableValuation[Tif_NonTIF],$A$4))</f>
        <v>248162321</v>
      </c>
      <c r="U83" s="8">
        <f>SUMPRODUCT(SUMIFS(TaxableValuation[Taxable Gas &amp; Elec Utilities],TaxableValuation[Dist],$C83:$E83,TaxableValuation[Tif_NonTIF],$A$4))</f>
        <v>0</v>
      </c>
      <c r="V83" s="8">
        <f t="shared" si="1"/>
        <v>248162321</v>
      </c>
    </row>
    <row r="84" spans="1:22" x14ac:dyDescent="0.25">
      <c r="A84">
        <f>'Assessed Non-TIF_Combined'!A84</f>
        <v>2024</v>
      </c>
      <c r="B84" t="str">
        <f>'Assessed Non-TIF_Combined'!B84</f>
        <v>15</v>
      </c>
      <c r="C84" t="str">
        <f>'Assessed Non-TIF_Combined'!C84</f>
        <v>1602</v>
      </c>
      <c r="D84" t="str">
        <f>'Assessed Non-TIF_Combined'!D84</f>
        <v/>
      </c>
      <c r="E84" t="str">
        <f>'Assessed Non-TIF_Combined'!E84</f>
        <v/>
      </c>
      <c r="F84" t="str">
        <f>'Assessed Non-TIF_Combined'!F84</f>
        <v>1602</v>
      </c>
      <c r="G84" t="str">
        <f>'Assessed Non-TIF_Combined'!G84</f>
        <v>Danville</v>
      </c>
      <c r="H84" s="8">
        <f>SUMPRODUCT(SUMIFS(TaxableValuation[Taxable Residential],TaxableValuation[Dist],$C84:$E84,TaxableValuation[Tif_NonTIF],$A$4))</f>
        <v>0</v>
      </c>
      <c r="I84" s="8">
        <f>SUMPRODUCT(SUMIFS(TaxableValuation[Taxable Ag Land],TaxableValuation[Dist],$C84:$E84,TaxableValuation[Tif_NonTIF],$A$4))</f>
        <v>0</v>
      </c>
      <c r="J84" s="8">
        <f>SUMPRODUCT(SUMIFS(TaxableValuation[Taxable Ag Building],TaxableValuation[Dist],$C84:$E84,TaxableValuation[Tif_NonTIF],$A$4))</f>
        <v>0</v>
      </c>
      <c r="K84" s="8">
        <f>SUMPRODUCT(SUMIFS(TaxableValuation[Taxable Commercial],TaxableValuation[Dist],$C84:$E84,TaxableValuation[Tif_NonTIF],$A$4))</f>
        <v>0</v>
      </c>
      <c r="L84" s="8">
        <f>SUMPRODUCT(SUMIFS(TaxableValuation[Taxable Industrial],TaxableValuation[Dist],$C84:$E84,TaxableValuation[Tif_NonTIF],$A$4))</f>
        <v>0</v>
      </c>
      <c r="M84" s="8">
        <f>SUMPRODUCT(SUMIFS(TaxableValuation[Taxable Reserved],TaxableValuation[Dist],$C84:$E84,TaxableValuation[Tif_NonTIF],$A$4))</f>
        <v>0</v>
      </c>
      <c r="N84" s="8">
        <f>SUMPRODUCT(SUMIFS(TaxableValuation[Taxable Reserved2],TaxableValuation[Dist],$C84:$E84,TaxableValuation[Tif_NonTIF],$A$4))</f>
        <v>0</v>
      </c>
      <c r="O84" s="8">
        <f>SUMPRODUCT(SUMIFS(TaxableValuation[Taxable Railroads],TaxableValuation[Dist],$C84:$E84,TaxableValuation[Tif_NonTIF],$A$4))</f>
        <v>0</v>
      </c>
      <c r="P84" s="8">
        <f>SUMPRODUCT(SUMIFS(TaxableValuation[Taxable Utilities],TaxableValuation[Dist],$C84:$E84,TaxableValuation[Tif_NonTIF],$A$4))</f>
        <v>0</v>
      </c>
      <c r="Q84" s="8">
        <f>SUMPRODUCT(SUMIFS(TaxableValuation[Taxable Other],TaxableValuation[Dist],$C84:$E84,TaxableValuation[Tif_NonTIF],$A$4))</f>
        <v>0</v>
      </c>
      <c r="R84" s="8">
        <f>SUMPRODUCT(SUMIFS(TaxableValuation[Taxable Gross],TaxableValuation[Dist],$C84:$E84,TaxableValuation[Tif_NonTIF],$A$4))</f>
        <v>0</v>
      </c>
      <c r="S84" s="8">
        <f>SUMPRODUCT(SUMIFS(TaxableValuation[Taxable Military Exempt],TaxableValuation[Dist],$C84:$E84,TaxableValuation[Tif_NonTIF],$A$4))</f>
        <v>0</v>
      </c>
      <c r="T84" s="8">
        <f>SUMPRODUCT(SUMIFS(TaxableValuation[Taxable Net],TaxableValuation[Dist],$C84:$E84,TaxableValuation[Tif_NonTIF],$A$4))</f>
        <v>0</v>
      </c>
      <c r="U84" s="8">
        <f>SUMPRODUCT(SUMIFS(TaxableValuation[Taxable Gas &amp; Elec Utilities],TaxableValuation[Dist],$C84:$E84,TaxableValuation[Tif_NonTIF],$A$4))</f>
        <v>0</v>
      </c>
      <c r="V84" s="8">
        <f t="shared" si="1"/>
        <v>0</v>
      </c>
    </row>
    <row r="85" spans="1:22" x14ac:dyDescent="0.25">
      <c r="A85">
        <f>'Assessed Non-TIF_Combined'!A85</f>
        <v>2024</v>
      </c>
      <c r="B85" t="str">
        <f>'Assessed Non-TIF_Combined'!B85</f>
        <v>09</v>
      </c>
      <c r="C85" t="str">
        <f>'Assessed Non-TIF_Combined'!C85</f>
        <v>1611</v>
      </c>
      <c r="D85" t="str">
        <f>'Assessed Non-TIF_Combined'!D85</f>
        <v/>
      </c>
      <c r="E85" t="str">
        <f>'Assessed Non-TIF_Combined'!E85</f>
        <v/>
      </c>
      <c r="F85" t="str">
        <f>'Assessed Non-TIF_Combined'!F85</f>
        <v>1611</v>
      </c>
      <c r="G85" t="str">
        <f>'Assessed Non-TIF_Combined'!G85</f>
        <v>Davenport</v>
      </c>
      <c r="H85" s="8">
        <f>SUMPRODUCT(SUMIFS(TaxableValuation[Taxable Residential],TaxableValuation[Dist],$C85:$E85,TaxableValuation[Tif_NonTIF],$A$4))</f>
        <v>36394597</v>
      </c>
      <c r="I85" s="8">
        <f>SUMPRODUCT(SUMIFS(TaxableValuation[Taxable Ag Land],TaxableValuation[Dist],$C85:$E85,TaxableValuation[Tif_NonTIF],$A$4))</f>
        <v>0</v>
      </c>
      <c r="J85" s="8">
        <f>SUMPRODUCT(SUMIFS(TaxableValuation[Taxable Ag Building],TaxableValuation[Dist],$C85:$E85,TaxableValuation[Tif_NonTIF],$A$4))</f>
        <v>0</v>
      </c>
      <c r="K85" s="8">
        <f>SUMPRODUCT(SUMIFS(TaxableValuation[Taxable Commercial],TaxableValuation[Dist],$C85:$E85,TaxableValuation[Tif_NonTIF],$A$4))</f>
        <v>119052475</v>
      </c>
      <c r="L85" s="8">
        <f>SUMPRODUCT(SUMIFS(TaxableValuation[Taxable Industrial],TaxableValuation[Dist],$C85:$E85,TaxableValuation[Tif_NonTIF],$A$4))</f>
        <v>838</v>
      </c>
      <c r="M85" s="8">
        <f>SUMPRODUCT(SUMIFS(TaxableValuation[Taxable Reserved],TaxableValuation[Dist],$C85:$E85,TaxableValuation[Tif_NonTIF],$A$4))</f>
        <v>0</v>
      </c>
      <c r="N85" s="8">
        <f>SUMPRODUCT(SUMIFS(TaxableValuation[Taxable Reserved2],TaxableValuation[Dist],$C85:$E85,TaxableValuation[Tif_NonTIF],$A$4))</f>
        <v>0</v>
      </c>
      <c r="O85" s="8">
        <f>SUMPRODUCT(SUMIFS(TaxableValuation[Taxable Railroads],TaxableValuation[Dist],$C85:$E85,TaxableValuation[Tif_NonTIF],$A$4))</f>
        <v>0</v>
      </c>
      <c r="P85" s="8">
        <f>SUMPRODUCT(SUMIFS(TaxableValuation[Taxable Utilities],TaxableValuation[Dist],$C85:$E85,TaxableValuation[Tif_NonTIF],$A$4))</f>
        <v>0</v>
      </c>
      <c r="Q85" s="8">
        <f>SUMPRODUCT(SUMIFS(TaxableValuation[Taxable Other],TaxableValuation[Dist],$C85:$E85,TaxableValuation[Tif_NonTIF],$A$4))</f>
        <v>0</v>
      </c>
      <c r="R85" s="8">
        <f>SUMPRODUCT(SUMIFS(TaxableValuation[Taxable Gross],TaxableValuation[Dist],$C85:$E85,TaxableValuation[Tif_NonTIF],$A$4))</f>
        <v>155447910</v>
      </c>
      <c r="S85" s="8">
        <f>SUMPRODUCT(SUMIFS(TaxableValuation[Taxable Military Exempt],TaxableValuation[Dist],$C85:$E85,TaxableValuation[Tif_NonTIF],$A$4))</f>
        <v>7408</v>
      </c>
      <c r="T85" s="8">
        <f>SUMPRODUCT(SUMIFS(TaxableValuation[Taxable Net],TaxableValuation[Dist],$C85:$E85,TaxableValuation[Tif_NonTIF],$A$4))</f>
        <v>155440502</v>
      </c>
      <c r="U85" s="8">
        <f>SUMPRODUCT(SUMIFS(TaxableValuation[Taxable Gas &amp; Elec Utilities],TaxableValuation[Dist],$C85:$E85,TaxableValuation[Tif_NonTIF],$A$4))</f>
        <v>0</v>
      </c>
      <c r="V85" s="8">
        <f t="shared" si="1"/>
        <v>155440502</v>
      </c>
    </row>
    <row r="86" spans="1:22" x14ac:dyDescent="0.25">
      <c r="A86">
        <f>'Assessed Non-TIF_Combined'!A86</f>
        <v>2024</v>
      </c>
      <c r="B86" t="str">
        <f>'Assessed Non-TIF_Combined'!B86</f>
        <v>15</v>
      </c>
      <c r="C86" t="str">
        <f>'Assessed Non-TIF_Combined'!C86</f>
        <v>1619</v>
      </c>
      <c r="D86" t="str">
        <f>'Assessed Non-TIF_Combined'!D86</f>
        <v/>
      </c>
      <c r="E86" t="str">
        <f>'Assessed Non-TIF_Combined'!E86</f>
        <v/>
      </c>
      <c r="F86" t="str">
        <f>'Assessed Non-TIF_Combined'!F86</f>
        <v>1619</v>
      </c>
      <c r="G86" t="str">
        <f>'Assessed Non-TIF_Combined'!G86</f>
        <v>Davis County</v>
      </c>
      <c r="H86" s="8">
        <f>SUMPRODUCT(SUMIFS(TaxableValuation[Taxable Residential],TaxableValuation[Dist],$C86:$E86,TaxableValuation[Tif_NonTIF],$A$4))</f>
        <v>9521948</v>
      </c>
      <c r="I86" s="8">
        <f>SUMPRODUCT(SUMIFS(TaxableValuation[Taxable Ag Land],TaxableValuation[Dist],$C86:$E86,TaxableValuation[Tif_NonTIF],$A$4))</f>
        <v>0</v>
      </c>
      <c r="J86" s="8">
        <f>SUMPRODUCT(SUMIFS(TaxableValuation[Taxable Ag Building],TaxableValuation[Dist],$C86:$E86,TaxableValuation[Tif_NonTIF],$A$4))</f>
        <v>0</v>
      </c>
      <c r="K86" s="8">
        <f>SUMPRODUCT(SUMIFS(TaxableValuation[Taxable Commercial],TaxableValuation[Dist],$C86:$E86,TaxableValuation[Tif_NonTIF],$A$4))</f>
        <v>10527282</v>
      </c>
      <c r="L86" s="8">
        <f>SUMPRODUCT(SUMIFS(TaxableValuation[Taxable Industrial],TaxableValuation[Dist],$C86:$E86,TaxableValuation[Tif_NonTIF],$A$4))</f>
        <v>3576822</v>
      </c>
      <c r="M86" s="8">
        <f>SUMPRODUCT(SUMIFS(TaxableValuation[Taxable Reserved],TaxableValuation[Dist],$C86:$E86,TaxableValuation[Tif_NonTIF],$A$4))</f>
        <v>0</v>
      </c>
      <c r="N86" s="8">
        <f>SUMPRODUCT(SUMIFS(TaxableValuation[Taxable Reserved2],TaxableValuation[Dist],$C86:$E86,TaxableValuation[Tif_NonTIF],$A$4))</f>
        <v>0</v>
      </c>
      <c r="O86" s="8">
        <f>SUMPRODUCT(SUMIFS(TaxableValuation[Taxable Railroads],TaxableValuation[Dist],$C86:$E86,TaxableValuation[Tif_NonTIF],$A$4))</f>
        <v>0</v>
      </c>
      <c r="P86" s="8">
        <f>SUMPRODUCT(SUMIFS(TaxableValuation[Taxable Utilities],TaxableValuation[Dist],$C86:$E86,TaxableValuation[Tif_NonTIF],$A$4))</f>
        <v>0</v>
      </c>
      <c r="Q86" s="8">
        <f>SUMPRODUCT(SUMIFS(TaxableValuation[Taxable Other],TaxableValuation[Dist],$C86:$E86,TaxableValuation[Tif_NonTIF],$A$4))</f>
        <v>0</v>
      </c>
      <c r="R86" s="8">
        <f>SUMPRODUCT(SUMIFS(TaxableValuation[Taxable Gross],TaxableValuation[Dist],$C86:$E86,TaxableValuation[Tif_NonTIF],$A$4))</f>
        <v>23626052</v>
      </c>
      <c r="S86" s="8">
        <f>SUMPRODUCT(SUMIFS(TaxableValuation[Taxable Military Exempt],TaxableValuation[Dist],$C86:$E86,TaxableValuation[Tif_NonTIF],$A$4))</f>
        <v>0</v>
      </c>
      <c r="T86" s="8">
        <f>SUMPRODUCT(SUMIFS(TaxableValuation[Taxable Net],TaxableValuation[Dist],$C86:$E86,TaxableValuation[Tif_NonTIF],$A$4))</f>
        <v>23626052</v>
      </c>
      <c r="U86" s="8">
        <f>SUMPRODUCT(SUMIFS(TaxableValuation[Taxable Gas &amp; Elec Utilities],TaxableValuation[Dist],$C86:$E86,TaxableValuation[Tif_NonTIF],$A$4))</f>
        <v>0</v>
      </c>
      <c r="V86" s="8">
        <f t="shared" si="1"/>
        <v>23626052</v>
      </c>
    </row>
    <row r="87" spans="1:22" x14ac:dyDescent="0.25">
      <c r="A87">
        <f>'Assessed Non-TIF_Combined'!A87</f>
        <v>2024</v>
      </c>
      <c r="B87" t="str">
        <f>'Assessed Non-TIF_Combined'!B87</f>
        <v>01</v>
      </c>
      <c r="C87" t="str">
        <f>'Assessed Non-TIF_Combined'!C87</f>
        <v>1638</v>
      </c>
      <c r="D87" t="str">
        <f>'Assessed Non-TIF_Combined'!D87</f>
        <v/>
      </c>
      <c r="E87" t="str">
        <f>'Assessed Non-TIF_Combined'!E87</f>
        <v/>
      </c>
      <c r="F87" t="str">
        <f>'Assessed Non-TIF_Combined'!F87</f>
        <v>1638</v>
      </c>
      <c r="G87" t="str">
        <f>'Assessed Non-TIF_Combined'!G87</f>
        <v>Decorah</v>
      </c>
      <c r="H87" s="8">
        <f>SUMPRODUCT(SUMIFS(TaxableValuation[Taxable Residential],TaxableValuation[Dist],$C87:$E87,TaxableValuation[Tif_NonTIF],$A$4))</f>
        <v>0</v>
      </c>
      <c r="I87" s="8">
        <f>SUMPRODUCT(SUMIFS(TaxableValuation[Taxable Ag Land],TaxableValuation[Dist],$C87:$E87,TaxableValuation[Tif_NonTIF],$A$4))</f>
        <v>0</v>
      </c>
      <c r="J87" s="8">
        <f>SUMPRODUCT(SUMIFS(TaxableValuation[Taxable Ag Building],TaxableValuation[Dist],$C87:$E87,TaxableValuation[Tif_NonTIF],$A$4))</f>
        <v>0</v>
      </c>
      <c r="K87" s="8">
        <f>SUMPRODUCT(SUMIFS(TaxableValuation[Taxable Commercial],TaxableValuation[Dist],$C87:$E87,TaxableValuation[Tif_NonTIF],$A$4))</f>
        <v>4926962</v>
      </c>
      <c r="L87" s="8">
        <f>SUMPRODUCT(SUMIFS(TaxableValuation[Taxable Industrial],TaxableValuation[Dist],$C87:$E87,TaxableValuation[Tif_NonTIF],$A$4))</f>
        <v>0</v>
      </c>
      <c r="M87" s="8">
        <f>SUMPRODUCT(SUMIFS(TaxableValuation[Taxable Reserved],TaxableValuation[Dist],$C87:$E87,TaxableValuation[Tif_NonTIF],$A$4))</f>
        <v>0</v>
      </c>
      <c r="N87" s="8">
        <f>SUMPRODUCT(SUMIFS(TaxableValuation[Taxable Reserved2],TaxableValuation[Dist],$C87:$E87,TaxableValuation[Tif_NonTIF],$A$4))</f>
        <v>0</v>
      </c>
      <c r="O87" s="8">
        <f>SUMPRODUCT(SUMIFS(TaxableValuation[Taxable Railroads],TaxableValuation[Dist],$C87:$E87,TaxableValuation[Tif_NonTIF],$A$4))</f>
        <v>0</v>
      </c>
      <c r="P87" s="8">
        <f>SUMPRODUCT(SUMIFS(TaxableValuation[Taxable Utilities],TaxableValuation[Dist],$C87:$E87,TaxableValuation[Tif_NonTIF],$A$4))</f>
        <v>0</v>
      </c>
      <c r="Q87" s="8">
        <f>SUMPRODUCT(SUMIFS(TaxableValuation[Taxable Other],TaxableValuation[Dist],$C87:$E87,TaxableValuation[Tif_NonTIF],$A$4))</f>
        <v>0</v>
      </c>
      <c r="R87" s="8">
        <f>SUMPRODUCT(SUMIFS(TaxableValuation[Taxable Gross],TaxableValuation[Dist],$C87:$E87,TaxableValuation[Tif_NonTIF],$A$4))</f>
        <v>4926962</v>
      </c>
      <c r="S87" s="8">
        <f>SUMPRODUCT(SUMIFS(TaxableValuation[Taxable Military Exempt],TaxableValuation[Dist],$C87:$E87,TaxableValuation[Tif_NonTIF],$A$4))</f>
        <v>0</v>
      </c>
      <c r="T87" s="8">
        <f>SUMPRODUCT(SUMIFS(TaxableValuation[Taxable Net],TaxableValuation[Dist],$C87:$E87,TaxableValuation[Tif_NonTIF],$A$4))</f>
        <v>4926962</v>
      </c>
      <c r="U87" s="8">
        <f>SUMPRODUCT(SUMIFS(TaxableValuation[Taxable Gas &amp; Elec Utilities],TaxableValuation[Dist],$C87:$E87,TaxableValuation[Tif_NonTIF],$A$4))</f>
        <v>0</v>
      </c>
      <c r="V87" s="8">
        <f t="shared" si="1"/>
        <v>4926962</v>
      </c>
    </row>
    <row r="88" spans="1:22" x14ac:dyDescent="0.25">
      <c r="A88">
        <f>'Assessed Non-TIF_Combined'!A88</f>
        <v>2024</v>
      </c>
      <c r="B88" t="str">
        <f>'Assessed Non-TIF_Combined'!B88</f>
        <v>09</v>
      </c>
      <c r="C88" t="str">
        <f>'Assessed Non-TIF_Combined'!C88</f>
        <v>1675</v>
      </c>
      <c r="D88" t="str">
        <f>'Assessed Non-TIF_Combined'!D88</f>
        <v/>
      </c>
      <c r="E88" t="str">
        <f>'Assessed Non-TIF_Combined'!E88</f>
        <v/>
      </c>
      <c r="F88" t="str">
        <f>'Assessed Non-TIF_Combined'!F88</f>
        <v>1675</v>
      </c>
      <c r="G88" t="str">
        <f>'Assessed Non-TIF_Combined'!G88</f>
        <v>Delwood</v>
      </c>
      <c r="H88" s="8">
        <f>SUMPRODUCT(SUMIFS(TaxableValuation[Taxable Residential],TaxableValuation[Dist],$C88:$E88,TaxableValuation[Tif_NonTIF],$A$4))</f>
        <v>0</v>
      </c>
      <c r="I88" s="8">
        <f>SUMPRODUCT(SUMIFS(TaxableValuation[Taxable Ag Land],TaxableValuation[Dist],$C88:$E88,TaxableValuation[Tif_NonTIF],$A$4))</f>
        <v>0</v>
      </c>
      <c r="J88" s="8">
        <f>SUMPRODUCT(SUMIFS(TaxableValuation[Taxable Ag Building],TaxableValuation[Dist],$C88:$E88,TaxableValuation[Tif_NonTIF],$A$4))</f>
        <v>0</v>
      </c>
      <c r="K88" s="8">
        <f>SUMPRODUCT(SUMIFS(TaxableValuation[Taxable Commercial],TaxableValuation[Dist],$C88:$E88,TaxableValuation[Tif_NonTIF],$A$4))</f>
        <v>0</v>
      </c>
      <c r="L88" s="8">
        <f>SUMPRODUCT(SUMIFS(TaxableValuation[Taxable Industrial],TaxableValuation[Dist],$C88:$E88,TaxableValuation[Tif_NonTIF],$A$4))</f>
        <v>0</v>
      </c>
      <c r="M88" s="8">
        <f>SUMPRODUCT(SUMIFS(TaxableValuation[Taxable Reserved],TaxableValuation[Dist],$C88:$E88,TaxableValuation[Tif_NonTIF],$A$4))</f>
        <v>0</v>
      </c>
      <c r="N88" s="8">
        <f>SUMPRODUCT(SUMIFS(TaxableValuation[Taxable Reserved2],TaxableValuation[Dist],$C88:$E88,TaxableValuation[Tif_NonTIF],$A$4))</f>
        <v>0</v>
      </c>
      <c r="O88" s="8">
        <f>SUMPRODUCT(SUMIFS(TaxableValuation[Taxable Railroads],TaxableValuation[Dist],$C88:$E88,TaxableValuation[Tif_NonTIF],$A$4))</f>
        <v>0</v>
      </c>
      <c r="P88" s="8">
        <f>SUMPRODUCT(SUMIFS(TaxableValuation[Taxable Utilities],TaxableValuation[Dist],$C88:$E88,TaxableValuation[Tif_NonTIF],$A$4))</f>
        <v>0</v>
      </c>
      <c r="Q88" s="8">
        <f>SUMPRODUCT(SUMIFS(TaxableValuation[Taxable Other],TaxableValuation[Dist],$C88:$E88,TaxableValuation[Tif_NonTIF],$A$4))</f>
        <v>0</v>
      </c>
      <c r="R88" s="8">
        <f>SUMPRODUCT(SUMIFS(TaxableValuation[Taxable Gross],TaxableValuation[Dist],$C88:$E88,TaxableValuation[Tif_NonTIF],$A$4))</f>
        <v>0</v>
      </c>
      <c r="S88" s="8">
        <f>SUMPRODUCT(SUMIFS(TaxableValuation[Taxable Military Exempt],TaxableValuation[Dist],$C88:$E88,TaxableValuation[Tif_NonTIF],$A$4))</f>
        <v>0</v>
      </c>
      <c r="T88" s="8">
        <f>SUMPRODUCT(SUMIFS(TaxableValuation[Taxable Net],TaxableValuation[Dist],$C88:$E88,TaxableValuation[Tif_NonTIF],$A$4))</f>
        <v>0</v>
      </c>
      <c r="U88" s="8">
        <f>SUMPRODUCT(SUMIFS(TaxableValuation[Taxable Gas &amp; Elec Utilities],TaxableValuation[Dist],$C88:$E88,TaxableValuation[Tif_NonTIF],$A$4))</f>
        <v>0</v>
      </c>
      <c r="V88" s="8">
        <f t="shared" si="1"/>
        <v>0</v>
      </c>
    </row>
    <row r="89" spans="1:22" x14ac:dyDescent="0.25">
      <c r="A89">
        <f>'Assessed Non-TIF_Combined'!A89</f>
        <v>2024</v>
      </c>
      <c r="B89" t="str">
        <f>'Assessed Non-TIF_Combined'!B89</f>
        <v>12</v>
      </c>
      <c r="C89" t="str">
        <f>'Assessed Non-TIF_Combined'!C89</f>
        <v>1701</v>
      </c>
      <c r="D89" t="str">
        <f>'Assessed Non-TIF_Combined'!D89</f>
        <v/>
      </c>
      <c r="E89" t="str">
        <f>'Assessed Non-TIF_Combined'!E89</f>
        <v/>
      </c>
      <c r="F89" t="str">
        <f>'Assessed Non-TIF_Combined'!F89</f>
        <v>1701</v>
      </c>
      <c r="G89" t="str">
        <f>'Assessed Non-TIF_Combined'!G89</f>
        <v>Denison</v>
      </c>
      <c r="H89" s="8">
        <f>SUMPRODUCT(SUMIFS(TaxableValuation[Taxable Residential],TaxableValuation[Dist],$C89:$E89,TaxableValuation[Tif_NonTIF],$A$4))</f>
        <v>4120224</v>
      </c>
      <c r="I89" s="8">
        <f>SUMPRODUCT(SUMIFS(TaxableValuation[Taxable Ag Land],TaxableValuation[Dist],$C89:$E89,TaxableValuation[Tif_NonTIF],$A$4))</f>
        <v>0</v>
      </c>
      <c r="J89" s="8">
        <f>SUMPRODUCT(SUMIFS(TaxableValuation[Taxable Ag Building],TaxableValuation[Dist],$C89:$E89,TaxableValuation[Tif_NonTIF],$A$4))</f>
        <v>0</v>
      </c>
      <c r="K89" s="8">
        <f>SUMPRODUCT(SUMIFS(TaxableValuation[Taxable Commercial],TaxableValuation[Dist],$C89:$E89,TaxableValuation[Tif_NonTIF],$A$4))</f>
        <v>4154801</v>
      </c>
      <c r="L89" s="8">
        <f>SUMPRODUCT(SUMIFS(TaxableValuation[Taxable Industrial],TaxableValuation[Dist],$C89:$E89,TaxableValuation[Tif_NonTIF],$A$4))</f>
        <v>250105</v>
      </c>
      <c r="M89" s="8">
        <f>SUMPRODUCT(SUMIFS(TaxableValuation[Taxable Reserved],TaxableValuation[Dist],$C89:$E89,TaxableValuation[Tif_NonTIF],$A$4))</f>
        <v>0</v>
      </c>
      <c r="N89" s="8">
        <f>SUMPRODUCT(SUMIFS(TaxableValuation[Taxable Reserved2],TaxableValuation[Dist],$C89:$E89,TaxableValuation[Tif_NonTIF],$A$4))</f>
        <v>0</v>
      </c>
      <c r="O89" s="8">
        <f>SUMPRODUCT(SUMIFS(TaxableValuation[Taxable Railroads],TaxableValuation[Dist],$C89:$E89,TaxableValuation[Tif_NonTIF],$A$4))</f>
        <v>0</v>
      </c>
      <c r="P89" s="8">
        <f>SUMPRODUCT(SUMIFS(TaxableValuation[Taxable Utilities],TaxableValuation[Dist],$C89:$E89,TaxableValuation[Tif_NonTIF],$A$4))</f>
        <v>0</v>
      </c>
      <c r="Q89" s="8">
        <f>SUMPRODUCT(SUMIFS(TaxableValuation[Taxable Other],TaxableValuation[Dist],$C89:$E89,TaxableValuation[Tif_NonTIF],$A$4))</f>
        <v>0</v>
      </c>
      <c r="R89" s="8">
        <f>SUMPRODUCT(SUMIFS(TaxableValuation[Taxable Gross],TaxableValuation[Dist],$C89:$E89,TaxableValuation[Tif_NonTIF],$A$4))</f>
        <v>8525130</v>
      </c>
      <c r="S89" s="8">
        <f>SUMPRODUCT(SUMIFS(TaxableValuation[Taxable Military Exempt],TaxableValuation[Dist],$C89:$E89,TaxableValuation[Tif_NonTIF],$A$4))</f>
        <v>0</v>
      </c>
      <c r="T89" s="8">
        <f>SUMPRODUCT(SUMIFS(TaxableValuation[Taxable Net],TaxableValuation[Dist],$C89:$E89,TaxableValuation[Tif_NonTIF],$A$4))</f>
        <v>8525130</v>
      </c>
      <c r="U89" s="8">
        <f>SUMPRODUCT(SUMIFS(TaxableValuation[Taxable Gas &amp; Elec Utilities],TaxableValuation[Dist],$C89:$E89,TaxableValuation[Tif_NonTIF],$A$4))</f>
        <v>0</v>
      </c>
      <c r="V89" s="8">
        <f t="shared" si="1"/>
        <v>8525130</v>
      </c>
    </row>
    <row r="90" spans="1:22" x14ac:dyDescent="0.25">
      <c r="A90">
        <f>'Assessed Non-TIF_Combined'!A90</f>
        <v>2024</v>
      </c>
      <c r="B90" t="str">
        <f>'Assessed Non-TIF_Combined'!B90</f>
        <v>07</v>
      </c>
      <c r="C90" t="str">
        <f>'Assessed Non-TIF_Combined'!C90</f>
        <v>1719</v>
      </c>
      <c r="D90" t="str">
        <f>'Assessed Non-TIF_Combined'!D90</f>
        <v/>
      </c>
      <c r="E90" t="str">
        <f>'Assessed Non-TIF_Combined'!E90</f>
        <v/>
      </c>
      <c r="F90" t="str">
        <f>'Assessed Non-TIF_Combined'!F90</f>
        <v>1719</v>
      </c>
      <c r="G90" t="str">
        <f>'Assessed Non-TIF_Combined'!G90</f>
        <v>Denver</v>
      </c>
      <c r="H90" s="8">
        <f>SUMPRODUCT(SUMIFS(TaxableValuation[Taxable Residential],TaxableValuation[Dist],$C90:$E90,TaxableValuation[Tif_NonTIF],$A$4))</f>
        <v>8105615</v>
      </c>
      <c r="I90" s="8">
        <f>SUMPRODUCT(SUMIFS(TaxableValuation[Taxable Ag Land],TaxableValuation[Dist],$C90:$E90,TaxableValuation[Tif_NonTIF],$A$4))</f>
        <v>0</v>
      </c>
      <c r="J90" s="8">
        <f>SUMPRODUCT(SUMIFS(TaxableValuation[Taxable Ag Building],TaxableValuation[Dist],$C90:$E90,TaxableValuation[Tif_NonTIF],$A$4))</f>
        <v>0</v>
      </c>
      <c r="K90" s="8">
        <f>SUMPRODUCT(SUMIFS(TaxableValuation[Taxable Commercial],TaxableValuation[Dist],$C90:$E90,TaxableValuation[Tif_NonTIF],$A$4))</f>
        <v>1549337</v>
      </c>
      <c r="L90" s="8">
        <f>SUMPRODUCT(SUMIFS(TaxableValuation[Taxable Industrial],TaxableValuation[Dist],$C90:$E90,TaxableValuation[Tif_NonTIF],$A$4))</f>
        <v>235139</v>
      </c>
      <c r="M90" s="8">
        <f>SUMPRODUCT(SUMIFS(TaxableValuation[Taxable Reserved],TaxableValuation[Dist],$C90:$E90,TaxableValuation[Tif_NonTIF],$A$4))</f>
        <v>0</v>
      </c>
      <c r="N90" s="8">
        <f>SUMPRODUCT(SUMIFS(TaxableValuation[Taxable Reserved2],TaxableValuation[Dist],$C90:$E90,TaxableValuation[Tif_NonTIF],$A$4))</f>
        <v>0</v>
      </c>
      <c r="O90" s="8">
        <f>SUMPRODUCT(SUMIFS(TaxableValuation[Taxable Railroads],TaxableValuation[Dist],$C90:$E90,TaxableValuation[Tif_NonTIF],$A$4))</f>
        <v>0</v>
      </c>
      <c r="P90" s="8">
        <f>SUMPRODUCT(SUMIFS(TaxableValuation[Taxable Utilities],TaxableValuation[Dist],$C90:$E90,TaxableValuation[Tif_NonTIF],$A$4))</f>
        <v>0</v>
      </c>
      <c r="Q90" s="8">
        <f>SUMPRODUCT(SUMIFS(TaxableValuation[Taxable Other],TaxableValuation[Dist],$C90:$E90,TaxableValuation[Tif_NonTIF],$A$4))</f>
        <v>0</v>
      </c>
      <c r="R90" s="8">
        <f>SUMPRODUCT(SUMIFS(TaxableValuation[Taxable Gross],TaxableValuation[Dist],$C90:$E90,TaxableValuation[Tif_NonTIF],$A$4))</f>
        <v>9890091</v>
      </c>
      <c r="S90" s="8">
        <f>SUMPRODUCT(SUMIFS(TaxableValuation[Taxable Military Exempt],TaxableValuation[Dist],$C90:$E90,TaxableValuation[Tif_NonTIF],$A$4))</f>
        <v>0</v>
      </c>
      <c r="T90" s="8">
        <f>SUMPRODUCT(SUMIFS(TaxableValuation[Taxable Net],TaxableValuation[Dist],$C90:$E90,TaxableValuation[Tif_NonTIF],$A$4))</f>
        <v>9890091</v>
      </c>
      <c r="U90" s="8">
        <f>SUMPRODUCT(SUMIFS(TaxableValuation[Taxable Gas &amp; Elec Utilities],TaxableValuation[Dist],$C90:$E90,TaxableValuation[Tif_NonTIF],$A$4))</f>
        <v>0</v>
      </c>
      <c r="V90" s="8">
        <f t="shared" si="1"/>
        <v>9890091</v>
      </c>
    </row>
    <row r="91" spans="1:22" x14ac:dyDescent="0.25">
      <c r="A91">
        <f>'Assessed Non-TIF_Combined'!A91</f>
        <v>2024</v>
      </c>
      <c r="B91" t="str">
        <f>'Assessed Non-TIF_Combined'!B91</f>
        <v>11</v>
      </c>
      <c r="C91" t="str">
        <f>'Assessed Non-TIF_Combined'!C91</f>
        <v>1737</v>
      </c>
      <c r="D91" t="str">
        <f>'Assessed Non-TIF_Combined'!D91</f>
        <v/>
      </c>
      <c r="E91" t="str">
        <f>'Assessed Non-TIF_Combined'!E91</f>
        <v/>
      </c>
      <c r="F91" t="str">
        <f>'Assessed Non-TIF_Combined'!F91</f>
        <v>1737</v>
      </c>
      <c r="G91" t="str">
        <f>'Assessed Non-TIF_Combined'!G91</f>
        <v>Des Moines</v>
      </c>
      <c r="H91" s="8">
        <f>SUMPRODUCT(SUMIFS(TaxableValuation[Taxable Residential],TaxableValuation[Dist],$C91:$E91,TaxableValuation[Tif_NonTIF],$A$4))</f>
        <v>209860323</v>
      </c>
      <c r="I91" s="8">
        <f>SUMPRODUCT(SUMIFS(TaxableValuation[Taxable Ag Land],TaxableValuation[Dist],$C91:$E91,TaxableValuation[Tif_NonTIF],$A$4))</f>
        <v>0</v>
      </c>
      <c r="J91" s="8">
        <f>SUMPRODUCT(SUMIFS(TaxableValuation[Taxable Ag Building],TaxableValuation[Dist],$C91:$E91,TaxableValuation[Tif_NonTIF],$A$4))</f>
        <v>0</v>
      </c>
      <c r="K91" s="8">
        <f>SUMPRODUCT(SUMIFS(TaxableValuation[Taxable Commercial],TaxableValuation[Dist],$C91:$E91,TaxableValuation[Tif_NonTIF],$A$4))</f>
        <v>929073543</v>
      </c>
      <c r="L91" s="8">
        <f>SUMPRODUCT(SUMIFS(TaxableValuation[Taxable Industrial],TaxableValuation[Dist],$C91:$E91,TaxableValuation[Tif_NonTIF],$A$4))</f>
        <v>56547667</v>
      </c>
      <c r="M91" s="8">
        <f>SUMPRODUCT(SUMIFS(TaxableValuation[Taxable Reserved],TaxableValuation[Dist],$C91:$E91,TaxableValuation[Tif_NonTIF],$A$4))</f>
        <v>0</v>
      </c>
      <c r="N91" s="8">
        <f>SUMPRODUCT(SUMIFS(TaxableValuation[Taxable Reserved2],TaxableValuation[Dist],$C91:$E91,TaxableValuation[Tif_NonTIF],$A$4))</f>
        <v>0</v>
      </c>
      <c r="O91" s="8">
        <f>SUMPRODUCT(SUMIFS(TaxableValuation[Taxable Railroads],TaxableValuation[Dist],$C91:$E91,TaxableValuation[Tif_NonTIF],$A$4))</f>
        <v>0</v>
      </c>
      <c r="P91" s="8">
        <f>SUMPRODUCT(SUMIFS(TaxableValuation[Taxable Utilities],TaxableValuation[Dist],$C91:$E91,TaxableValuation[Tif_NonTIF],$A$4))</f>
        <v>0</v>
      </c>
      <c r="Q91" s="8">
        <f>SUMPRODUCT(SUMIFS(TaxableValuation[Taxable Other],TaxableValuation[Dist],$C91:$E91,TaxableValuation[Tif_NonTIF],$A$4))</f>
        <v>0</v>
      </c>
      <c r="R91" s="8">
        <f>SUMPRODUCT(SUMIFS(TaxableValuation[Taxable Gross],TaxableValuation[Dist],$C91:$E91,TaxableValuation[Tif_NonTIF],$A$4))</f>
        <v>1195481533</v>
      </c>
      <c r="S91" s="8">
        <f>SUMPRODUCT(SUMIFS(TaxableValuation[Taxable Military Exempt],TaxableValuation[Dist],$C91:$E91,TaxableValuation[Tif_NonTIF],$A$4))</f>
        <v>0</v>
      </c>
      <c r="T91" s="8">
        <f>SUMPRODUCT(SUMIFS(TaxableValuation[Taxable Net],TaxableValuation[Dist],$C91:$E91,TaxableValuation[Tif_NonTIF],$A$4))</f>
        <v>1195481533</v>
      </c>
      <c r="U91" s="8">
        <f>SUMPRODUCT(SUMIFS(TaxableValuation[Taxable Gas &amp; Elec Utilities],TaxableValuation[Dist],$C91:$E91,TaxableValuation[Tif_NonTIF],$A$4))</f>
        <v>0</v>
      </c>
      <c r="V91" s="8">
        <f t="shared" si="1"/>
        <v>1195481533</v>
      </c>
    </row>
    <row r="92" spans="1:22" x14ac:dyDescent="0.25">
      <c r="A92">
        <f>'Assessed Non-TIF_Combined'!A92</f>
        <v>2024</v>
      </c>
      <c r="B92" t="str">
        <f>'Assessed Non-TIF_Combined'!B92</f>
        <v>13</v>
      </c>
      <c r="C92" t="str">
        <f>'Assessed Non-TIF_Combined'!C92</f>
        <v>1782</v>
      </c>
      <c r="D92" t="str">
        <f>'Assessed Non-TIF_Combined'!D92</f>
        <v/>
      </c>
      <c r="E92" t="str">
        <f>'Assessed Non-TIF_Combined'!E92</f>
        <v/>
      </c>
      <c r="F92" t="str">
        <f>'Assessed Non-TIF_Combined'!F92</f>
        <v>1782</v>
      </c>
      <c r="G92" t="str">
        <f>'Assessed Non-TIF_Combined'!G92</f>
        <v>Diagonal</v>
      </c>
      <c r="H92" s="8">
        <f>SUMPRODUCT(SUMIFS(TaxableValuation[Taxable Residential],TaxableValuation[Dist],$C92:$E92,TaxableValuation[Tif_NonTIF],$A$4))</f>
        <v>0</v>
      </c>
      <c r="I92" s="8">
        <f>SUMPRODUCT(SUMIFS(TaxableValuation[Taxable Ag Land],TaxableValuation[Dist],$C92:$E92,TaxableValuation[Tif_NonTIF],$A$4))</f>
        <v>0</v>
      </c>
      <c r="J92" s="8">
        <f>SUMPRODUCT(SUMIFS(TaxableValuation[Taxable Ag Building],TaxableValuation[Dist],$C92:$E92,TaxableValuation[Tif_NonTIF],$A$4))</f>
        <v>0</v>
      </c>
      <c r="K92" s="8">
        <f>SUMPRODUCT(SUMIFS(TaxableValuation[Taxable Commercial],TaxableValuation[Dist],$C92:$E92,TaxableValuation[Tif_NonTIF],$A$4))</f>
        <v>0</v>
      </c>
      <c r="L92" s="8">
        <f>SUMPRODUCT(SUMIFS(TaxableValuation[Taxable Industrial],TaxableValuation[Dist],$C92:$E92,TaxableValuation[Tif_NonTIF],$A$4))</f>
        <v>0</v>
      </c>
      <c r="M92" s="8">
        <f>SUMPRODUCT(SUMIFS(TaxableValuation[Taxable Reserved],TaxableValuation[Dist],$C92:$E92,TaxableValuation[Tif_NonTIF],$A$4))</f>
        <v>0</v>
      </c>
      <c r="N92" s="8">
        <f>SUMPRODUCT(SUMIFS(TaxableValuation[Taxable Reserved2],TaxableValuation[Dist],$C92:$E92,TaxableValuation[Tif_NonTIF],$A$4))</f>
        <v>0</v>
      </c>
      <c r="O92" s="8">
        <f>SUMPRODUCT(SUMIFS(TaxableValuation[Taxable Railroads],TaxableValuation[Dist],$C92:$E92,TaxableValuation[Tif_NonTIF],$A$4))</f>
        <v>0</v>
      </c>
      <c r="P92" s="8">
        <f>SUMPRODUCT(SUMIFS(TaxableValuation[Taxable Utilities],TaxableValuation[Dist],$C92:$E92,TaxableValuation[Tif_NonTIF],$A$4))</f>
        <v>0</v>
      </c>
      <c r="Q92" s="8">
        <f>SUMPRODUCT(SUMIFS(TaxableValuation[Taxable Other],TaxableValuation[Dist],$C92:$E92,TaxableValuation[Tif_NonTIF],$A$4))</f>
        <v>0</v>
      </c>
      <c r="R92" s="8">
        <f>SUMPRODUCT(SUMIFS(TaxableValuation[Taxable Gross],TaxableValuation[Dist],$C92:$E92,TaxableValuation[Tif_NonTIF],$A$4))</f>
        <v>0</v>
      </c>
      <c r="S92" s="8">
        <f>SUMPRODUCT(SUMIFS(TaxableValuation[Taxable Military Exempt],TaxableValuation[Dist],$C92:$E92,TaxableValuation[Tif_NonTIF],$A$4))</f>
        <v>0</v>
      </c>
      <c r="T92" s="8">
        <f>SUMPRODUCT(SUMIFS(TaxableValuation[Taxable Net],TaxableValuation[Dist],$C92:$E92,TaxableValuation[Tif_NonTIF],$A$4))</f>
        <v>0</v>
      </c>
      <c r="U92" s="8">
        <f>SUMPRODUCT(SUMIFS(TaxableValuation[Taxable Gas &amp; Elec Utilities],TaxableValuation[Dist],$C92:$E92,TaxableValuation[Tif_NonTIF],$A$4))</f>
        <v>0</v>
      </c>
      <c r="V92" s="8">
        <f t="shared" si="1"/>
        <v>0</v>
      </c>
    </row>
    <row r="93" spans="1:22" x14ac:dyDescent="0.25">
      <c r="A93">
        <f>'Assessed Non-TIF_Combined'!A93</f>
        <v>2024</v>
      </c>
      <c r="B93" t="str">
        <f>'Assessed Non-TIF_Combined'!B93</f>
        <v>07</v>
      </c>
      <c r="C93" t="str">
        <f>'Assessed Non-TIF_Combined'!C93</f>
        <v>1791</v>
      </c>
      <c r="D93" t="str">
        <f>'Assessed Non-TIF_Combined'!D93</f>
        <v/>
      </c>
      <c r="E93" t="str">
        <f>'Assessed Non-TIF_Combined'!E93</f>
        <v/>
      </c>
      <c r="F93" t="str">
        <f>'Assessed Non-TIF_Combined'!F93</f>
        <v>1791</v>
      </c>
      <c r="G93" t="str">
        <f>'Assessed Non-TIF_Combined'!G93</f>
        <v>Dike-New Hartford</v>
      </c>
      <c r="H93" s="8">
        <f>SUMPRODUCT(SUMIFS(TaxableValuation[Taxable Residential],TaxableValuation[Dist],$C93:$E93,TaxableValuation[Tif_NonTIF],$A$4))</f>
        <v>143540</v>
      </c>
      <c r="I93" s="8">
        <f>SUMPRODUCT(SUMIFS(TaxableValuation[Taxable Ag Land],TaxableValuation[Dist],$C93:$E93,TaxableValuation[Tif_NonTIF],$A$4))</f>
        <v>11799</v>
      </c>
      <c r="J93" s="8">
        <f>SUMPRODUCT(SUMIFS(TaxableValuation[Taxable Ag Building],TaxableValuation[Dist],$C93:$E93,TaxableValuation[Tif_NonTIF],$A$4))</f>
        <v>0</v>
      </c>
      <c r="K93" s="8">
        <f>SUMPRODUCT(SUMIFS(TaxableValuation[Taxable Commercial],TaxableValuation[Dist],$C93:$E93,TaxableValuation[Tif_NonTIF],$A$4))</f>
        <v>0</v>
      </c>
      <c r="L93" s="8">
        <f>SUMPRODUCT(SUMIFS(TaxableValuation[Taxable Industrial],TaxableValuation[Dist],$C93:$E93,TaxableValuation[Tif_NonTIF],$A$4))</f>
        <v>3163610</v>
      </c>
      <c r="M93" s="8">
        <f>SUMPRODUCT(SUMIFS(TaxableValuation[Taxable Reserved],TaxableValuation[Dist],$C93:$E93,TaxableValuation[Tif_NonTIF],$A$4))</f>
        <v>0</v>
      </c>
      <c r="N93" s="8">
        <f>SUMPRODUCT(SUMIFS(TaxableValuation[Taxable Reserved2],TaxableValuation[Dist],$C93:$E93,TaxableValuation[Tif_NonTIF],$A$4))</f>
        <v>0</v>
      </c>
      <c r="O93" s="8">
        <f>SUMPRODUCT(SUMIFS(TaxableValuation[Taxable Railroads],TaxableValuation[Dist],$C93:$E93,TaxableValuation[Tif_NonTIF],$A$4))</f>
        <v>0</v>
      </c>
      <c r="P93" s="8">
        <f>SUMPRODUCT(SUMIFS(TaxableValuation[Taxable Utilities],TaxableValuation[Dist],$C93:$E93,TaxableValuation[Tif_NonTIF],$A$4))</f>
        <v>0</v>
      </c>
      <c r="Q93" s="8">
        <f>SUMPRODUCT(SUMIFS(TaxableValuation[Taxable Other],TaxableValuation[Dist],$C93:$E93,TaxableValuation[Tif_NonTIF],$A$4))</f>
        <v>0</v>
      </c>
      <c r="R93" s="8">
        <f>SUMPRODUCT(SUMIFS(TaxableValuation[Taxable Gross],TaxableValuation[Dist],$C93:$E93,TaxableValuation[Tif_NonTIF],$A$4))</f>
        <v>3318949</v>
      </c>
      <c r="S93" s="8">
        <f>SUMPRODUCT(SUMIFS(TaxableValuation[Taxable Military Exempt],TaxableValuation[Dist],$C93:$E93,TaxableValuation[Tif_NonTIF],$A$4))</f>
        <v>0</v>
      </c>
      <c r="T93" s="8">
        <f>SUMPRODUCT(SUMIFS(TaxableValuation[Taxable Net],TaxableValuation[Dist],$C93:$E93,TaxableValuation[Tif_NonTIF],$A$4))</f>
        <v>3318949</v>
      </c>
      <c r="U93" s="8">
        <f>SUMPRODUCT(SUMIFS(TaxableValuation[Taxable Gas &amp; Elec Utilities],TaxableValuation[Dist],$C93:$E93,TaxableValuation[Tif_NonTIF],$A$4))</f>
        <v>0</v>
      </c>
      <c r="V93" s="8">
        <f t="shared" si="1"/>
        <v>3318949</v>
      </c>
    </row>
    <row r="94" spans="1:22" x14ac:dyDescent="0.25">
      <c r="A94">
        <f>'Assessed Non-TIF_Combined'!A94</f>
        <v>2024</v>
      </c>
      <c r="B94" t="str">
        <f>'Assessed Non-TIF_Combined'!B94</f>
        <v>01</v>
      </c>
      <c r="C94" t="str">
        <f>'Assessed Non-TIF_Combined'!C94</f>
        <v>1863</v>
      </c>
      <c r="D94" t="str">
        <f>'Assessed Non-TIF_Combined'!D94</f>
        <v/>
      </c>
      <c r="E94" t="str">
        <f>'Assessed Non-TIF_Combined'!E94</f>
        <v/>
      </c>
      <c r="F94" t="str">
        <f>'Assessed Non-TIF_Combined'!F94</f>
        <v>1863</v>
      </c>
      <c r="G94" t="str">
        <f>'Assessed Non-TIF_Combined'!G94</f>
        <v>Dubuque</v>
      </c>
      <c r="H94" s="8">
        <f>SUMPRODUCT(SUMIFS(TaxableValuation[Taxable Residential],TaxableValuation[Dist],$C94:$E94,TaxableValuation[Tif_NonTIF],$A$4))</f>
        <v>180564374</v>
      </c>
      <c r="I94" s="8">
        <f>SUMPRODUCT(SUMIFS(TaxableValuation[Taxable Ag Land],TaxableValuation[Dist],$C94:$E94,TaxableValuation[Tif_NonTIF],$A$4))</f>
        <v>21371</v>
      </c>
      <c r="J94" s="8">
        <f>SUMPRODUCT(SUMIFS(TaxableValuation[Taxable Ag Building],TaxableValuation[Dist],$C94:$E94,TaxableValuation[Tif_NonTIF],$A$4))</f>
        <v>0</v>
      </c>
      <c r="K94" s="8">
        <f>SUMPRODUCT(SUMIFS(TaxableValuation[Taxable Commercial],TaxableValuation[Dist],$C94:$E94,TaxableValuation[Tif_NonTIF],$A$4))</f>
        <v>280090420</v>
      </c>
      <c r="L94" s="8">
        <f>SUMPRODUCT(SUMIFS(TaxableValuation[Taxable Industrial],TaxableValuation[Dist],$C94:$E94,TaxableValuation[Tif_NonTIF],$A$4))</f>
        <v>67321975</v>
      </c>
      <c r="M94" s="8">
        <f>SUMPRODUCT(SUMIFS(TaxableValuation[Taxable Reserved],TaxableValuation[Dist],$C94:$E94,TaxableValuation[Tif_NonTIF],$A$4))</f>
        <v>0</v>
      </c>
      <c r="N94" s="8">
        <f>SUMPRODUCT(SUMIFS(TaxableValuation[Taxable Reserved2],TaxableValuation[Dist],$C94:$E94,TaxableValuation[Tif_NonTIF],$A$4))</f>
        <v>0</v>
      </c>
      <c r="O94" s="8">
        <f>SUMPRODUCT(SUMIFS(TaxableValuation[Taxable Railroads],TaxableValuation[Dist],$C94:$E94,TaxableValuation[Tif_NonTIF],$A$4))</f>
        <v>0</v>
      </c>
      <c r="P94" s="8">
        <f>SUMPRODUCT(SUMIFS(TaxableValuation[Taxable Utilities],TaxableValuation[Dist],$C94:$E94,TaxableValuation[Tif_NonTIF],$A$4))</f>
        <v>0</v>
      </c>
      <c r="Q94" s="8">
        <f>SUMPRODUCT(SUMIFS(TaxableValuation[Taxable Other],TaxableValuation[Dist],$C94:$E94,TaxableValuation[Tif_NonTIF],$A$4))</f>
        <v>174790</v>
      </c>
      <c r="R94" s="8">
        <f>SUMPRODUCT(SUMIFS(TaxableValuation[Taxable Gross],TaxableValuation[Dist],$C94:$E94,TaxableValuation[Tif_NonTIF],$A$4))</f>
        <v>528172930</v>
      </c>
      <c r="S94" s="8">
        <f>SUMPRODUCT(SUMIFS(TaxableValuation[Taxable Military Exempt],TaxableValuation[Dist],$C94:$E94,TaxableValuation[Tif_NonTIF],$A$4))</f>
        <v>107416</v>
      </c>
      <c r="T94" s="8">
        <f>SUMPRODUCT(SUMIFS(TaxableValuation[Taxable Net],TaxableValuation[Dist],$C94:$E94,TaxableValuation[Tif_NonTIF],$A$4))</f>
        <v>528065514</v>
      </c>
      <c r="U94" s="8">
        <f>SUMPRODUCT(SUMIFS(TaxableValuation[Taxable Gas &amp; Elec Utilities],TaxableValuation[Dist],$C94:$E94,TaxableValuation[Tif_NonTIF],$A$4))</f>
        <v>0</v>
      </c>
      <c r="V94" s="8">
        <f t="shared" si="1"/>
        <v>528065514</v>
      </c>
    </row>
    <row r="95" spans="1:22" x14ac:dyDescent="0.25">
      <c r="A95">
        <f>'Assessed Non-TIF_Combined'!A95</f>
        <v>2024</v>
      </c>
      <c r="B95" t="str">
        <f>'Assessed Non-TIF_Combined'!B95</f>
        <v>07</v>
      </c>
      <c r="C95" t="str">
        <f>'Assessed Non-TIF_Combined'!C95</f>
        <v>1908</v>
      </c>
      <c r="D95" t="str">
        <f>'Assessed Non-TIF_Combined'!D95</f>
        <v/>
      </c>
      <c r="E95" t="str">
        <f>'Assessed Non-TIF_Combined'!E95</f>
        <v/>
      </c>
      <c r="F95" t="str">
        <f>'Assessed Non-TIF_Combined'!F95</f>
        <v>1908</v>
      </c>
      <c r="G95" t="str">
        <f>'Assessed Non-TIF_Combined'!G95</f>
        <v>Dunkerton</v>
      </c>
      <c r="H95" s="8">
        <f>SUMPRODUCT(SUMIFS(TaxableValuation[Taxable Residential],TaxableValuation[Dist],$C95:$E95,TaxableValuation[Tif_NonTIF],$A$4))</f>
        <v>103349</v>
      </c>
      <c r="I95" s="8">
        <f>SUMPRODUCT(SUMIFS(TaxableValuation[Taxable Ag Land],TaxableValuation[Dist],$C95:$E95,TaxableValuation[Tif_NonTIF],$A$4))</f>
        <v>0</v>
      </c>
      <c r="J95" s="8">
        <f>SUMPRODUCT(SUMIFS(TaxableValuation[Taxable Ag Building],TaxableValuation[Dist],$C95:$E95,TaxableValuation[Tif_NonTIF],$A$4))</f>
        <v>0</v>
      </c>
      <c r="K95" s="8">
        <f>SUMPRODUCT(SUMIFS(TaxableValuation[Taxable Commercial],TaxableValuation[Dist],$C95:$E95,TaxableValuation[Tif_NonTIF],$A$4))</f>
        <v>33237</v>
      </c>
      <c r="L95" s="8">
        <f>SUMPRODUCT(SUMIFS(TaxableValuation[Taxable Industrial],TaxableValuation[Dist],$C95:$E95,TaxableValuation[Tif_NonTIF],$A$4))</f>
        <v>22593</v>
      </c>
      <c r="M95" s="8">
        <f>SUMPRODUCT(SUMIFS(TaxableValuation[Taxable Reserved],TaxableValuation[Dist],$C95:$E95,TaxableValuation[Tif_NonTIF],$A$4))</f>
        <v>0</v>
      </c>
      <c r="N95" s="8">
        <f>SUMPRODUCT(SUMIFS(TaxableValuation[Taxable Reserved2],TaxableValuation[Dist],$C95:$E95,TaxableValuation[Tif_NonTIF],$A$4))</f>
        <v>0</v>
      </c>
      <c r="O95" s="8">
        <f>SUMPRODUCT(SUMIFS(TaxableValuation[Taxable Railroads],TaxableValuation[Dist],$C95:$E95,TaxableValuation[Tif_NonTIF],$A$4))</f>
        <v>0</v>
      </c>
      <c r="P95" s="8">
        <f>SUMPRODUCT(SUMIFS(TaxableValuation[Taxable Utilities],TaxableValuation[Dist],$C95:$E95,TaxableValuation[Tif_NonTIF],$A$4))</f>
        <v>0</v>
      </c>
      <c r="Q95" s="8">
        <f>SUMPRODUCT(SUMIFS(TaxableValuation[Taxable Other],TaxableValuation[Dist],$C95:$E95,TaxableValuation[Tif_NonTIF],$A$4))</f>
        <v>0</v>
      </c>
      <c r="R95" s="8">
        <f>SUMPRODUCT(SUMIFS(TaxableValuation[Taxable Gross],TaxableValuation[Dist],$C95:$E95,TaxableValuation[Tif_NonTIF],$A$4))</f>
        <v>159179</v>
      </c>
      <c r="S95" s="8">
        <f>SUMPRODUCT(SUMIFS(TaxableValuation[Taxable Military Exempt],TaxableValuation[Dist],$C95:$E95,TaxableValuation[Tif_NonTIF],$A$4))</f>
        <v>0</v>
      </c>
      <c r="T95" s="8">
        <f>SUMPRODUCT(SUMIFS(TaxableValuation[Taxable Net],TaxableValuation[Dist],$C95:$E95,TaxableValuation[Tif_NonTIF],$A$4))</f>
        <v>159179</v>
      </c>
      <c r="U95" s="8">
        <f>SUMPRODUCT(SUMIFS(TaxableValuation[Taxable Gas &amp; Elec Utilities],TaxableValuation[Dist],$C95:$E95,TaxableValuation[Tif_NonTIF],$A$4))</f>
        <v>0</v>
      </c>
      <c r="V95" s="8">
        <f t="shared" si="1"/>
        <v>159179</v>
      </c>
    </row>
    <row r="96" spans="1:22" x14ac:dyDescent="0.25">
      <c r="A96">
        <f>'Assessed Non-TIF_Combined'!A96</f>
        <v>2024</v>
      </c>
      <c r="B96" t="str">
        <f>'Assessed Non-TIF_Combined'!B96</f>
        <v>09</v>
      </c>
      <c r="C96" t="str">
        <f>'Assessed Non-TIF_Combined'!C96</f>
        <v>1926</v>
      </c>
      <c r="D96" t="str">
        <f>'Assessed Non-TIF_Combined'!D96</f>
        <v/>
      </c>
      <c r="E96" t="str">
        <f>'Assessed Non-TIF_Combined'!E96</f>
        <v/>
      </c>
      <c r="F96" t="str">
        <f>'Assessed Non-TIF_Combined'!F96</f>
        <v>1926</v>
      </c>
      <c r="G96" t="str">
        <f>'Assessed Non-TIF_Combined'!G96</f>
        <v>Durant</v>
      </c>
      <c r="H96" s="8">
        <f>SUMPRODUCT(SUMIFS(TaxableValuation[Taxable Residential],TaxableValuation[Dist],$C96:$E96,TaxableValuation[Tif_NonTIF],$A$4))</f>
        <v>0</v>
      </c>
      <c r="I96" s="8">
        <f>SUMPRODUCT(SUMIFS(TaxableValuation[Taxable Ag Land],TaxableValuation[Dist],$C96:$E96,TaxableValuation[Tif_NonTIF],$A$4))</f>
        <v>0</v>
      </c>
      <c r="J96" s="8">
        <f>SUMPRODUCT(SUMIFS(TaxableValuation[Taxable Ag Building],TaxableValuation[Dist],$C96:$E96,TaxableValuation[Tif_NonTIF],$A$4))</f>
        <v>0</v>
      </c>
      <c r="K96" s="8">
        <f>SUMPRODUCT(SUMIFS(TaxableValuation[Taxable Commercial],TaxableValuation[Dist],$C96:$E96,TaxableValuation[Tif_NonTIF],$A$4))</f>
        <v>0</v>
      </c>
      <c r="L96" s="8">
        <f>SUMPRODUCT(SUMIFS(TaxableValuation[Taxable Industrial],TaxableValuation[Dist],$C96:$E96,TaxableValuation[Tif_NonTIF],$A$4))</f>
        <v>1029601</v>
      </c>
      <c r="M96" s="8">
        <f>SUMPRODUCT(SUMIFS(TaxableValuation[Taxable Reserved],TaxableValuation[Dist],$C96:$E96,TaxableValuation[Tif_NonTIF],$A$4))</f>
        <v>0</v>
      </c>
      <c r="N96" s="8">
        <f>SUMPRODUCT(SUMIFS(TaxableValuation[Taxable Reserved2],TaxableValuation[Dist],$C96:$E96,TaxableValuation[Tif_NonTIF],$A$4))</f>
        <v>0</v>
      </c>
      <c r="O96" s="8">
        <f>SUMPRODUCT(SUMIFS(TaxableValuation[Taxable Railroads],TaxableValuation[Dist],$C96:$E96,TaxableValuation[Tif_NonTIF],$A$4))</f>
        <v>0</v>
      </c>
      <c r="P96" s="8">
        <f>SUMPRODUCT(SUMIFS(TaxableValuation[Taxable Utilities],TaxableValuation[Dist],$C96:$E96,TaxableValuation[Tif_NonTIF],$A$4))</f>
        <v>0</v>
      </c>
      <c r="Q96" s="8">
        <f>SUMPRODUCT(SUMIFS(TaxableValuation[Taxable Other],TaxableValuation[Dist],$C96:$E96,TaxableValuation[Tif_NonTIF],$A$4))</f>
        <v>0</v>
      </c>
      <c r="R96" s="8">
        <f>SUMPRODUCT(SUMIFS(TaxableValuation[Taxable Gross],TaxableValuation[Dist],$C96:$E96,TaxableValuation[Tif_NonTIF],$A$4))</f>
        <v>1029601</v>
      </c>
      <c r="S96" s="8">
        <f>SUMPRODUCT(SUMIFS(TaxableValuation[Taxable Military Exempt],TaxableValuation[Dist],$C96:$E96,TaxableValuation[Tif_NonTIF],$A$4))</f>
        <v>0</v>
      </c>
      <c r="T96" s="8">
        <f>SUMPRODUCT(SUMIFS(TaxableValuation[Taxable Net],TaxableValuation[Dist],$C96:$E96,TaxableValuation[Tif_NonTIF],$A$4))</f>
        <v>1029601</v>
      </c>
      <c r="U96" s="8">
        <f>SUMPRODUCT(SUMIFS(TaxableValuation[Taxable Gas &amp; Elec Utilities],TaxableValuation[Dist],$C96:$E96,TaxableValuation[Tif_NonTIF],$A$4))</f>
        <v>0</v>
      </c>
      <c r="V96" s="8">
        <f t="shared" si="1"/>
        <v>1029601</v>
      </c>
    </row>
    <row r="97" spans="1:22" x14ac:dyDescent="0.25">
      <c r="A97">
        <f>'Assessed Non-TIF_Combined'!A97</f>
        <v>2024</v>
      </c>
      <c r="B97" t="str">
        <f>'Assessed Non-TIF_Combined'!B97</f>
        <v>05</v>
      </c>
      <c r="C97" t="str">
        <f>'Assessed Non-TIF_Combined'!C97</f>
        <v>1944</v>
      </c>
      <c r="D97" t="str">
        <f>'Assessed Non-TIF_Combined'!D97</f>
        <v/>
      </c>
      <c r="E97" t="str">
        <f>'Assessed Non-TIF_Combined'!E97</f>
        <v/>
      </c>
      <c r="F97" t="str">
        <f>'Assessed Non-TIF_Combined'!F97</f>
        <v>1944</v>
      </c>
      <c r="G97" t="str">
        <f>'Assessed Non-TIF_Combined'!G97</f>
        <v>Eagle Grove</v>
      </c>
      <c r="H97" s="8">
        <f>SUMPRODUCT(SUMIFS(TaxableValuation[Taxable Residential],TaxableValuation[Dist],$C97:$E97,TaxableValuation[Tif_NonTIF],$A$4))</f>
        <v>4466360</v>
      </c>
      <c r="I97" s="8">
        <f>SUMPRODUCT(SUMIFS(TaxableValuation[Taxable Ag Land],TaxableValuation[Dist],$C97:$E97,TaxableValuation[Tif_NonTIF],$A$4))</f>
        <v>808352</v>
      </c>
      <c r="J97" s="8">
        <f>SUMPRODUCT(SUMIFS(TaxableValuation[Taxable Ag Building],TaxableValuation[Dist],$C97:$E97,TaxableValuation[Tif_NonTIF],$A$4))</f>
        <v>11586608</v>
      </c>
      <c r="K97" s="8">
        <f>SUMPRODUCT(SUMIFS(TaxableValuation[Taxable Commercial],TaxableValuation[Dist],$C97:$E97,TaxableValuation[Tif_NonTIF],$A$4))</f>
        <v>6440422</v>
      </c>
      <c r="L97" s="8">
        <f>SUMPRODUCT(SUMIFS(TaxableValuation[Taxable Industrial],TaxableValuation[Dist],$C97:$E97,TaxableValuation[Tif_NonTIF],$A$4))</f>
        <v>106358421</v>
      </c>
      <c r="M97" s="8">
        <f>SUMPRODUCT(SUMIFS(TaxableValuation[Taxable Reserved],TaxableValuation[Dist],$C97:$E97,TaxableValuation[Tif_NonTIF],$A$4))</f>
        <v>0</v>
      </c>
      <c r="N97" s="8">
        <f>SUMPRODUCT(SUMIFS(TaxableValuation[Taxable Reserved2],TaxableValuation[Dist],$C97:$E97,TaxableValuation[Tif_NonTIF],$A$4))</f>
        <v>0</v>
      </c>
      <c r="O97" s="8">
        <f>SUMPRODUCT(SUMIFS(TaxableValuation[Taxable Railroads],TaxableValuation[Dist],$C97:$E97,TaxableValuation[Tif_NonTIF],$A$4))</f>
        <v>0</v>
      </c>
      <c r="P97" s="8">
        <f>SUMPRODUCT(SUMIFS(TaxableValuation[Taxable Utilities],TaxableValuation[Dist],$C97:$E97,TaxableValuation[Tif_NonTIF],$A$4))</f>
        <v>0</v>
      </c>
      <c r="Q97" s="8">
        <f>SUMPRODUCT(SUMIFS(TaxableValuation[Taxable Other],TaxableValuation[Dist],$C97:$E97,TaxableValuation[Tif_NonTIF],$A$4))</f>
        <v>0</v>
      </c>
      <c r="R97" s="8">
        <f>SUMPRODUCT(SUMIFS(TaxableValuation[Taxable Gross],TaxableValuation[Dist],$C97:$E97,TaxableValuation[Tif_NonTIF],$A$4))</f>
        <v>129660163</v>
      </c>
      <c r="S97" s="8">
        <f>SUMPRODUCT(SUMIFS(TaxableValuation[Taxable Military Exempt],TaxableValuation[Dist],$C97:$E97,TaxableValuation[Tif_NonTIF],$A$4))</f>
        <v>0</v>
      </c>
      <c r="T97" s="8">
        <f>SUMPRODUCT(SUMIFS(TaxableValuation[Taxable Net],TaxableValuation[Dist],$C97:$E97,TaxableValuation[Tif_NonTIF],$A$4))</f>
        <v>129660163</v>
      </c>
      <c r="U97" s="8">
        <f>SUMPRODUCT(SUMIFS(TaxableValuation[Taxable Gas &amp; Elec Utilities],TaxableValuation[Dist],$C97:$E97,TaxableValuation[Tif_NonTIF],$A$4))</f>
        <v>0</v>
      </c>
      <c r="V97" s="8">
        <f t="shared" si="1"/>
        <v>129660163</v>
      </c>
    </row>
    <row r="98" spans="1:22" x14ac:dyDescent="0.25">
      <c r="A98">
        <f>'Assessed Non-TIF_Combined'!A98</f>
        <v>2024</v>
      </c>
      <c r="B98" t="str">
        <f>'Assessed Non-TIF_Combined'!B98</f>
        <v>11</v>
      </c>
      <c r="C98" t="str">
        <f>'Assessed Non-TIF_Combined'!C98</f>
        <v>1953</v>
      </c>
      <c r="D98" t="str">
        <f>'Assessed Non-TIF_Combined'!D98</f>
        <v/>
      </c>
      <c r="E98" t="str">
        <f>'Assessed Non-TIF_Combined'!E98</f>
        <v/>
      </c>
      <c r="F98" t="str">
        <f>'Assessed Non-TIF_Combined'!F98</f>
        <v>1953</v>
      </c>
      <c r="G98" t="str">
        <f>'Assessed Non-TIF_Combined'!G98</f>
        <v>Earlham</v>
      </c>
      <c r="H98" s="8">
        <f>SUMPRODUCT(SUMIFS(TaxableValuation[Taxable Residential],TaxableValuation[Dist],$C98:$E98,TaxableValuation[Tif_NonTIF],$A$4))</f>
        <v>0</v>
      </c>
      <c r="I98" s="8">
        <f>SUMPRODUCT(SUMIFS(TaxableValuation[Taxable Ag Land],TaxableValuation[Dist],$C98:$E98,TaxableValuation[Tif_NonTIF],$A$4))</f>
        <v>0</v>
      </c>
      <c r="J98" s="8">
        <f>SUMPRODUCT(SUMIFS(TaxableValuation[Taxable Ag Building],TaxableValuation[Dist],$C98:$E98,TaxableValuation[Tif_NonTIF],$A$4))</f>
        <v>0</v>
      </c>
      <c r="K98" s="8">
        <f>SUMPRODUCT(SUMIFS(TaxableValuation[Taxable Commercial],TaxableValuation[Dist],$C98:$E98,TaxableValuation[Tif_NonTIF],$A$4))</f>
        <v>0</v>
      </c>
      <c r="L98" s="8">
        <f>SUMPRODUCT(SUMIFS(TaxableValuation[Taxable Industrial],TaxableValuation[Dist],$C98:$E98,TaxableValuation[Tif_NonTIF],$A$4))</f>
        <v>0</v>
      </c>
      <c r="M98" s="8">
        <f>SUMPRODUCT(SUMIFS(TaxableValuation[Taxable Reserved],TaxableValuation[Dist],$C98:$E98,TaxableValuation[Tif_NonTIF],$A$4))</f>
        <v>0</v>
      </c>
      <c r="N98" s="8">
        <f>SUMPRODUCT(SUMIFS(TaxableValuation[Taxable Reserved2],TaxableValuation[Dist],$C98:$E98,TaxableValuation[Tif_NonTIF],$A$4))</f>
        <v>0</v>
      </c>
      <c r="O98" s="8">
        <f>SUMPRODUCT(SUMIFS(TaxableValuation[Taxable Railroads],TaxableValuation[Dist],$C98:$E98,TaxableValuation[Tif_NonTIF],$A$4))</f>
        <v>0</v>
      </c>
      <c r="P98" s="8">
        <f>SUMPRODUCT(SUMIFS(TaxableValuation[Taxable Utilities],TaxableValuation[Dist],$C98:$E98,TaxableValuation[Tif_NonTIF],$A$4))</f>
        <v>0</v>
      </c>
      <c r="Q98" s="8">
        <f>SUMPRODUCT(SUMIFS(TaxableValuation[Taxable Other],TaxableValuation[Dist],$C98:$E98,TaxableValuation[Tif_NonTIF],$A$4))</f>
        <v>0</v>
      </c>
      <c r="R98" s="8">
        <f>SUMPRODUCT(SUMIFS(TaxableValuation[Taxable Gross],TaxableValuation[Dist],$C98:$E98,TaxableValuation[Tif_NonTIF],$A$4))</f>
        <v>0</v>
      </c>
      <c r="S98" s="8">
        <f>SUMPRODUCT(SUMIFS(TaxableValuation[Taxable Military Exempt],TaxableValuation[Dist],$C98:$E98,TaxableValuation[Tif_NonTIF],$A$4))</f>
        <v>0</v>
      </c>
      <c r="T98" s="8">
        <f>SUMPRODUCT(SUMIFS(TaxableValuation[Taxable Net],TaxableValuation[Dist],$C98:$E98,TaxableValuation[Tif_NonTIF],$A$4))</f>
        <v>0</v>
      </c>
      <c r="U98" s="8">
        <f>SUMPRODUCT(SUMIFS(TaxableValuation[Taxable Gas &amp; Elec Utilities],TaxableValuation[Dist],$C98:$E98,TaxableValuation[Tif_NonTIF],$A$4))</f>
        <v>0</v>
      </c>
      <c r="V98" s="8">
        <f t="shared" si="1"/>
        <v>0</v>
      </c>
    </row>
    <row r="99" spans="1:22" x14ac:dyDescent="0.25">
      <c r="A99">
        <f>'Assessed Non-TIF_Combined'!A99</f>
        <v>2024</v>
      </c>
      <c r="B99" t="str">
        <f>'Assessed Non-TIF_Combined'!B99</f>
        <v>07</v>
      </c>
      <c r="C99" t="str">
        <f>'Assessed Non-TIF_Combined'!C99</f>
        <v>1963</v>
      </c>
      <c r="D99" t="str">
        <f>'Assessed Non-TIF_Combined'!D99</f>
        <v/>
      </c>
      <c r="E99" t="str">
        <f>'Assessed Non-TIF_Combined'!E99</f>
        <v/>
      </c>
      <c r="F99" t="str">
        <f>'Assessed Non-TIF_Combined'!F99</f>
        <v>1963</v>
      </c>
      <c r="G99" t="str">
        <f>'Assessed Non-TIF_Combined'!G99</f>
        <v>East Buchanan</v>
      </c>
      <c r="H99" s="8">
        <f>SUMPRODUCT(SUMIFS(TaxableValuation[Taxable Residential],TaxableValuation[Dist],$C99:$E99,TaxableValuation[Tif_NonTIF],$A$4))</f>
        <v>0</v>
      </c>
      <c r="I99" s="8">
        <f>SUMPRODUCT(SUMIFS(TaxableValuation[Taxable Ag Land],TaxableValuation[Dist],$C99:$E99,TaxableValuation[Tif_NonTIF],$A$4))</f>
        <v>0</v>
      </c>
      <c r="J99" s="8">
        <f>SUMPRODUCT(SUMIFS(TaxableValuation[Taxable Ag Building],TaxableValuation[Dist],$C99:$E99,TaxableValuation[Tif_NonTIF],$A$4))</f>
        <v>0</v>
      </c>
      <c r="K99" s="8">
        <f>SUMPRODUCT(SUMIFS(TaxableValuation[Taxable Commercial],TaxableValuation[Dist],$C99:$E99,TaxableValuation[Tif_NonTIF],$A$4))</f>
        <v>0</v>
      </c>
      <c r="L99" s="8">
        <f>SUMPRODUCT(SUMIFS(TaxableValuation[Taxable Industrial],TaxableValuation[Dist],$C99:$E99,TaxableValuation[Tif_NonTIF],$A$4))</f>
        <v>0</v>
      </c>
      <c r="M99" s="8">
        <f>SUMPRODUCT(SUMIFS(TaxableValuation[Taxable Reserved],TaxableValuation[Dist],$C99:$E99,TaxableValuation[Tif_NonTIF],$A$4))</f>
        <v>0</v>
      </c>
      <c r="N99" s="8">
        <f>SUMPRODUCT(SUMIFS(TaxableValuation[Taxable Reserved2],TaxableValuation[Dist],$C99:$E99,TaxableValuation[Tif_NonTIF],$A$4))</f>
        <v>0</v>
      </c>
      <c r="O99" s="8">
        <f>SUMPRODUCT(SUMIFS(TaxableValuation[Taxable Railroads],TaxableValuation[Dist],$C99:$E99,TaxableValuation[Tif_NonTIF],$A$4))</f>
        <v>0</v>
      </c>
      <c r="P99" s="8">
        <f>SUMPRODUCT(SUMIFS(TaxableValuation[Taxable Utilities],TaxableValuation[Dist],$C99:$E99,TaxableValuation[Tif_NonTIF],$A$4))</f>
        <v>0</v>
      </c>
      <c r="Q99" s="8">
        <f>SUMPRODUCT(SUMIFS(TaxableValuation[Taxable Other],TaxableValuation[Dist],$C99:$E99,TaxableValuation[Tif_NonTIF],$A$4))</f>
        <v>0</v>
      </c>
      <c r="R99" s="8">
        <f>SUMPRODUCT(SUMIFS(TaxableValuation[Taxable Gross],TaxableValuation[Dist],$C99:$E99,TaxableValuation[Tif_NonTIF],$A$4))</f>
        <v>0</v>
      </c>
      <c r="S99" s="8">
        <f>SUMPRODUCT(SUMIFS(TaxableValuation[Taxable Military Exempt],TaxableValuation[Dist],$C99:$E99,TaxableValuation[Tif_NonTIF],$A$4))</f>
        <v>0</v>
      </c>
      <c r="T99" s="8">
        <f>SUMPRODUCT(SUMIFS(TaxableValuation[Taxable Net],TaxableValuation[Dist],$C99:$E99,TaxableValuation[Tif_NonTIF],$A$4))</f>
        <v>0</v>
      </c>
      <c r="U99" s="8">
        <f>SUMPRODUCT(SUMIFS(TaxableValuation[Taxable Gas &amp; Elec Utilities],TaxableValuation[Dist],$C99:$E99,TaxableValuation[Tif_NonTIF],$A$4))</f>
        <v>0</v>
      </c>
      <c r="V99" s="8">
        <f t="shared" si="1"/>
        <v>0</v>
      </c>
    </row>
    <row r="100" spans="1:22" x14ac:dyDescent="0.25">
      <c r="A100">
        <f>'Assessed Non-TIF_Combined'!A100</f>
        <v>2024</v>
      </c>
      <c r="B100" t="str">
        <f>'Assessed Non-TIF_Combined'!B100</f>
        <v>07</v>
      </c>
      <c r="C100" t="str">
        <f>'Assessed Non-TIF_Combined'!C100</f>
        <v>3582</v>
      </c>
      <c r="D100" t="str">
        <f>'Assessed Non-TIF_Combined'!D100</f>
        <v/>
      </c>
      <c r="E100" t="str">
        <f>'Assessed Non-TIF_Combined'!E100</f>
        <v/>
      </c>
      <c r="F100" t="str">
        <f>'Assessed Non-TIF_Combined'!F100</f>
        <v>1968</v>
      </c>
      <c r="G100" t="str">
        <f>'Assessed Non-TIF_Combined'!G100</f>
        <v>East Marshall</v>
      </c>
      <c r="H100" s="8">
        <f>SUMPRODUCT(SUMIFS(TaxableValuation[Taxable Residential],TaxableValuation[Dist],$C100:$E100,TaxableValuation[Tif_NonTIF],$A$4))</f>
        <v>0</v>
      </c>
      <c r="I100" s="8">
        <f>SUMPRODUCT(SUMIFS(TaxableValuation[Taxable Ag Land],TaxableValuation[Dist],$C100:$E100,TaxableValuation[Tif_NonTIF],$A$4))</f>
        <v>0</v>
      </c>
      <c r="J100" s="8">
        <f>SUMPRODUCT(SUMIFS(TaxableValuation[Taxable Ag Building],TaxableValuation[Dist],$C100:$E100,TaxableValuation[Tif_NonTIF],$A$4))</f>
        <v>0</v>
      </c>
      <c r="K100" s="8">
        <f>SUMPRODUCT(SUMIFS(TaxableValuation[Taxable Commercial],TaxableValuation[Dist],$C100:$E100,TaxableValuation[Tif_NonTIF],$A$4))</f>
        <v>0</v>
      </c>
      <c r="L100" s="8">
        <f>SUMPRODUCT(SUMIFS(TaxableValuation[Taxable Industrial],TaxableValuation[Dist],$C100:$E100,TaxableValuation[Tif_NonTIF],$A$4))</f>
        <v>0</v>
      </c>
      <c r="M100" s="8">
        <f>SUMPRODUCT(SUMIFS(TaxableValuation[Taxable Reserved],TaxableValuation[Dist],$C100:$E100,TaxableValuation[Tif_NonTIF],$A$4))</f>
        <v>0</v>
      </c>
      <c r="N100" s="8">
        <f>SUMPRODUCT(SUMIFS(TaxableValuation[Taxable Reserved2],TaxableValuation[Dist],$C100:$E100,TaxableValuation[Tif_NonTIF],$A$4))</f>
        <v>0</v>
      </c>
      <c r="O100" s="8">
        <f>SUMPRODUCT(SUMIFS(TaxableValuation[Taxable Railroads],TaxableValuation[Dist],$C100:$E100,TaxableValuation[Tif_NonTIF],$A$4))</f>
        <v>0</v>
      </c>
      <c r="P100" s="8">
        <f>SUMPRODUCT(SUMIFS(TaxableValuation[Taxable Utilities],TaxableValuation[Dist],$C100:$E100,TaxableValuation[Tif_NonTIF],$A$4))</f>
        <v>0</v>
      </c>
      <c r="Q100" s="8">
        <f>SUMPRODUCT(SUMIFS(TaxableValuation[Taxable Other],TaxableValuation[Dist],$C100:$E100,TaxableValuation[Tif_NonTIF],$A$4))</f>
        <v>0</v>
      </c>
      <c r="R100" s="8">
        <f>SUMPRODUCT(SUMIFS(TaxableValuation[Taxable Gross],TaxableValuation[Dist],$C100:$E100,TaxableValuation[Tif_NonTIF],$A$4))</f>
        <v>0</v>
      </c>
      <c r="S100" s="8">
        <f>SUMPRODUCT(SUMIFS(TaxableValuation[Taxable Military Exempt],TaxableValuation[Dist],$C100:$E100,TaxableValuation[Tif_NonTIF],$A$4))</f>
        <v>0</v>
      </c>
      <c r="T100" s="8">
        <f>SUMPRODUCT(SUMIFS(TaxableValuation[Taxable Net],TaxableValuation[Dist],$C100:$E100,TaxableValuation[Tif_NonTIF],$A$4))</f>
        <v>0</v>
      </c>
      <c r="U100" s="8">
        <f>SUMPRODUCT(SUMIFS(TaxableValuation[Taxable Gas &amp; Elec Utilities],TaxableValuation[Dist],$C100:$E100,TaxableValuation[Tif_NonTIF],$A$4))</f>
        <v>0</v>
      </c>
      <c r="V100" s="8">
        <f t="shared" si="1"/>
        <v>0</v>
      </c>
    </row>
    <row r="101" spans="1:22" x14ac:dyDescent="0.25">
      <c r="A101">
        <f>'Assessed Non-TIF_Combined'!A101</f>
        <v>2024</v>
      </c>
      <c r="B101" t="str">
        <f>'Assessed Non-TIF_Combined'!B101</f>
        <v>13</v>
      </c>
      <c r="C101" t="str">
        <f>'Assessed Non-TIF_Combined'!C101</f>
        <v>3978</v>
      </c>
      <c r="D101" t="str">
        <f>'Assessed Non-TIF_Combined'!D101</f>
        <v/>
      </c>
      <c r="E101" t="str">
        <f>'Assessed Non-TIF_Combined'!E101</f>
        <v/>
      </c>
      <c r="F101" t="str">
        <f>'Assessed Non-TIF_Combined'!F101</f>
        <v>3978</v>
      </c>
      <c r="G101" t="str">
        <f>'Assessed Non-TIF_Combined'!G101</f>
        <v>East Mills</v>
      </c>
      <c r="H101" s="8">
        <f>SUMPRODUCT(SUMIFS(TaxableValuation[Taxable Residential],TaxableValuation[Dist],$C101:$E101,TaxableValuation[Tif_NonTIF],$A$4))</f>
        <v>1629702</v>
      </c>
      <c r="I101" s="8">
        <f>SUMPRODUCT(SUMIFS(TaxableValuation[Taxable Ag Land],TaxableValuation[Dist],$C101:$E101,TaxableValuation[Tif_NonTIF],$A$4))</f>
        <v>0</v>
      </c>
      <c r="J101" s="8">
        <f>SUMPRODUCT(SUMIFS(TaxableValuation[Taxable Ag Building],TaxableValuation[Dist],$C101:$E101,TaxableValuation[Tif_NonTIF],$A$4))</f>
        <v>0</v>
      </c>
      <c r="K101" s="8">
        <f>SUMPRODUCT(SUMIFS(TaxableValuation[Taxable Commercial],TaxableValuation[Dist],$C101:$E101,TaxableValuation[Tif_NonTIF],$A$4))</f>
        <v>0</v>
      </c>
      <c r="L101" s="8">
        <f>SUMPRODUCT(SUMIFS(TaxableValuation[Taxable Industrial],TaxableValuation[Dist],$C101:$E101,TaxableValuation[Tif_NonTIF],$A$4))</f>
        <v>0</v>
      </c>
      <c r="M101" s="8">
        <f>SUMPRODUCT(SUMIFS(TaxableValuation[Taxable Reserved],TaxableValuation[Dist],$C101:$E101,TaxableValuation[Tif_NonTIF],$A$4))</f>
        <v>0</v>
      </c>
      <c r="N101" s="8">
        <f>SUMPRODUCT(SUMIFS(TaxableValuation[Taxable Reserved2],TaxableValuation[Dist],$C101:$E101,TaxableValuation[Tif_NonTIF],$A$4))</f>
        <v>0</v>
      </c>
      <c r="O101" s="8">
        <f>SUMPRODUCT(SUMIFS(TaxableValuation[Taxable Railroads],TaxableValuation[Dist],$C101:$E101,TaxableValuation[Tif_NonTIF],$A$4))</f>
        <v>0</v>
      </c>
      <c r="P101" s="8">
        <f>SUMPRODUCT(SUMIFS(TaxableValuation[Taxable Utilities],TaxableValuation[Dist],$C101:$E101,TaxableValuation[Tif_NonTIF],$A$4))</f>
        <v>0</v>
      </c>
      <c r="Q101" s="8">
        <f>SUMPRODUCT(SUMIFS(TaxableValuation[Taxable Other],TaxableValuation[Dist],$C101:$E101,TaxableValuation[Tif_NonTIF],$A$4))</f>
        <v>0</v>
      </c>
      <c r="R101" s="8">
        <f>SUMPRODUCT(SUMIFS(TaxableValuation[Taxable Gross],TaxableValuation[Dist],$C101:$E101,TaxableValuation[Tif_NonTIF],$A$4))</f>
        <v>1629702</v>
      </c>
      <c r="S101" s="8">
        <f>SUMPRODUCT(SUMIFS(TaxableValuation[Taxable Military Exempt],TaxableValuation[Dist],$C101:$E101,TaxableValuation[Tif_NonTIF],$A$4))</f>
        <v>0</v>
      </c>
      <c r="T101" s="8">
        <f>SUMPRODUCT(SUMIFS(TaxableValuation[Taxable Net],TaxableValuation[Dist],$C101:$E101,TaxableValuation[Tif_NonTIF],$A$4))</f>
        <v>1629702</v>
      </c>
      <c r="U101" s="8">
        <f>SUMPRODUCT(SUMIFS(TaxableValuation[Taxable Gas &amp; Elec Utilities],TaxableValuation[Dist],$C101:$E101,TaxableValuation[Tif_NonTIF],$A$4))</f>
        <v>0</v>
      </c>
      <c r="V101" s="8">
        <f t="shared" si="1"/>
        <v>1629702</v>
      </c>
    </row>
    <row r="102" spans="1:22" x14ac:dyDescent="0.25">
      <c r="A102">
        <f>'Assessed Non-TIF_Combined'!A102</f>
        <v>2024</v>
      </c>
      <c r="B102" t="str">
        <f>'Assessed Non-TIF_Combined'!B102</f>
        <v>05</v>
      </c>
      <c r="C102" t="str">
        <f>'Assessed Non-TIF_Combined'!C102</f>
        <v>6741</v>
      </c>
      <c r="D102" t="str">
        <f>'Assessed Non-TIF_Combined'!D102</f>
        <v/>
      </c>
      <c r="E102" t="str">
        <f>'Assessed Non-TIF_Combined'!E102</f>
        <v/>
      </c>
      <c r="F102" t="str">
        <f>'Assessed Non-TIF_Combined'!F102</f>
        <v>6741</v>
      </c>
      <c r="G102" t="str">
        <f>'Assessed Non-TIF_Combined'!G102</f>
        <v>East Sac County</v>
      </c>
      <c r="H102" s="8">
        <f>SUMPRODUCT(SUMIFS(TaxableValuation[Taxable Residential],TaxableValuation[Dist],$C102:$E102,TaxableValuation[Tif_NonTIF],$A$4))</f>
        <v>997172</v>
      </c>
      <c r="I102" s="8">
        <f>SUMPRODUCT(SUMIFS(TaxableValuation[Taxable Ag Land],TaxableValuation[Dist],$C102:$E102,TaxableValuation[Tif_NonTIF],$A$4))</f>
        <v>16580</v>
      </c>
      <c r="J102" s="8">
        <f>SUMPRODUCT(SUMIFS(TaxableValuation[Taxable Ag Building],TaxableValuation[Dist],$C102:$E102,TaxableValuation[Tif_NonTIF],$A$4))</f>
        <v>0</v>
      </c>
      <c r="K102" s="8">
        <f>SUMPRODUCT(SUMIFS(TaxableValuation[Taxable Commercial],TaxableValuation[Dist],$C102:$E102,TaxableValuation[Tif_NonTIF],$A$4))</f>
        <v>5076824</v>
      </c>
      <c r="L102" s="8">
        <f>SUMPRODUCT(SUMIFS(TaxableValuation[Taxable Industrial],TaxableValuation[Dist],$C102:$E102,TaxableValuation[Tif_NonTIF],$A$4))</f>
        <v>1644648</v>
      </c>
      <c r="M102" s="8">
        <f>SUMPRODUCT(SUMIFS(TaxableValuation[Taxable Reserved],TaxableValuation[Dist],$C102:$E102,TaxableValuation[Tif_NonTIF],$A$4))</f>
        <v>0</v>
      </c>
      <c r="N102" s="8">
        <f>SUMPRODUCT(SUMIFS(TaxableValuation[Taxable Reserved2],TaxableValuation[Dist],$C102:$E102,TaxableValuation[Tif_NonTIF],$A$4))</f>
        <v>0</v>
      </c>
      <c r="O102" s="8">
        <f>SUMPRODUCT(SUMIFS(TaxableValuation[Taxable Railroads],TaxableValuation[Dist],$C102:$E102,TaxableValuation[Tif_NonTIF],$A$4))</f>
        <v>0</v>
      </c>
      <c r="P102" s="8">
        <f>SUMPRODUCT(SUMIFS(TaxableValuation[Taxable Utilities],TaxableValuation[Dist],$C102:$E102,TaxableValuation[Tif_NonTIF],$A$4))</f>
        <v>0</v>
      </c>
      <c r="Q102" s="8">
        <f>SUMPRODUCT(SUMIFS(TaxableValuation[Taxable Other],TaxableValuation[Dist],$C102:$E102,TaxableValuation[Tif_NonTIF],$A$4))</f>
        <v>0</v>
      </c>
      <c r="R102" s="8">
        <f>SUMPRODUCT(SUMIFS(TaxableValuation[Taxable Gross],TaxableValuation[Dist],$C102:$E102,TaxableValuation[Tif_NonTIF],$A$4))</f>
        <v>7735224</v>
      </c>
      <c r="S102" s="8">
        <f>SUMPRODUCT(SUMIFS(TaxableValuation[Taxable Military Exempt],TaxableValuation[Dist],$C102:$E102,TaxableValuation[Tif_NonTIF],$A$4))</f>
        <v>0</v>
      </c>
      <c r="T102" s="8">
        <f>SUMPRODUCT(SUMIFS(TaxableValuation[Taxable Net],TaxableValuation[Dist],$C102:$E102,TaxableValuation[Tif_NonTIF],$A$4))</f>
        <v>7735224</v>
      </c>
      <c r="U102" s="8">
        <f>SUMPRODUCT(SUMIFS(TaxableValuation[Taxable Gas &amp; Elec Utilities],TaxableValuation[Dist],$C102:$E102,TaxableValuation[Tif_NonTIF],$A$4))</f>
        <v>0</v>
      </c>
      <c r="V102" s="8">
        <f t="shared" si="1"/>
        <v>7735224</v>
      </c>
    </row>
    <row r="103" spans="1:22" x14ac:dyDescent="0.25">
      <c r="A103">
        <f>'Assessed Non-TIF_Combined'!A103</f>
        <v>2024</v>
      </c>
      <c r="B103" t="str">
        <f>'Assessed Non-TIF_Combined'!B103</f>
        <v>13</v>
      </c>
      <c r="C103" t="str">
        <f>'Assessed Non-TIF_Combined'!C103</f>
        <v>1970</v>
      </c>
      <c r="D103" t="str">
        <f>'Assessed Non-TIF_Combined'!D103</f>
        <v/>
      </c>
      <c r="E103" t="str">
        <f>'Assessed Non-TIF_Combined'!E103</f>
        <v/>
      </c>
      <c r="F103" t="str">
        <f>'Assessed Non-TIF_Combined'!F103</f>
        <v>1970</v>
      </c>
      <c r="G103" t="str">
        <f>'Assessed Non-TIF_Combined'!G103</f>
        <v>East Union</v>
      </c>
      <c r="H103" s="8">
        <f>SUMPRODUCT(SUMIFS(TaxableValuation[Taxable Residential],TaxableValuation[Dist],$C103:$E103,TaxableValuation[Tif_NonTIF],$A$4))</f>
        <v>0</v>
      </c>
      <c r="I103" s="8">
        <f>SUMPRODUCT(SUMIFS(TaxableValuation[Taxable Ag Land],TaxableValuation[Dist],$C103:$E103,TaxableValuation[Tif_NonTIF],$A$4))</f>
        <v>0</v>
      </c>
      <c r="J103" s="8">
        <f>SUMPRODUCT(SUMIFS(TaxableValuation[Taxable Ag Building],TaxableValuation[Dist],$C103:$E103,TaxableValuation[Tif_NonTIF],$A$4))</f>
        <v>0</v>
      </c>
      <c r="K103" s="8">
        <f>SUMPRODUCT(SUMIFS(TaxableValuation[Taxable Commercial],TaxableValuation[Dist],$C103:$E103,TaxableValuation[Tif_NonTIF],$A$4))</f>
        <v>0</v>
      </c>
      <c r="L103" s="8">
        <f>SUMPRODUCT(SUMIFS(TaxableValuation[Taxable Industrial],TaxableValuation[Dist],$C103:$E103,TaxableValuation[Tif_NonTIF],$A$4))</f>
        <v>0</v>
      </c>
      <c r="M103" s="8">
        <f>SUMPRODUCT(SUMIFS(TaxableValuation[Taxable Reserved],TaxableValuation[Dist],$C103:$E103,TaxableValuation[Tif_NonTIF],$A$4))</f>
        <v>0</v>
      </c>
      <c r="N103" s="8">
        <f>SUMPRODUCT(SUMIFS(TaxableValuation[Taxable Reserved2],TaxableValuation[Dist],$C103:$E103,TaxableValuation[Tif_NonTIF],$A$4))</f>
        <v>0</v>
      </c>
      <c r="O103" s="8">
        <f>SUMPRODUCT(SUMIFS(TaxableValuation[Taxable Railroads],TaxableValuation[Dist],$C103:$E103,TaxableValuation[Tif_NonTIF],$A$4))</f>
        <v>0</v>
      </c>
      <c r="P103" s="8">
        <f>SUMPRODUCT(SUMIFS(TaxableValuation[Taxable Utilities],TaxableValuation[Dist],$C103:$E103,TaxableValuation[Tif_NonTIF],$A$4))</f>
        <v>0</v>
      </c>
      <c r="Q103" s="8">
        <f>SUMPRODUCT(SUMIFS(TaxableValuation[Taxable Other],TaxableValuation[Dist],$C103:$E103,TaxableValuation[Tif_NonTIF],$A$4))</f>
        <v>0</v>
      </c>
      <c r="R103" s="8">
        <f>SUMPRODUCT(SUMIFS(TaxableValuation[Taxable Gross],TaxableValuation[Dist],$C103:$E103,TaxableValuation[Tif_NonTIF],$A$4))</f>
        <v>0</v>
      </c>
      <c r="S103" s="8">
        <f>SUMPRODUCT(SUMIFS(TaxableValuation[Taxable Military Exempt],TaxableValuation[Dist],$C103:$E103,TaxableValuation[Tif_NonTIF],$A$4))</f>
        <v>0</v>
      </c>
      <c r="T103" s="8">
        <f>SUMPRODUCT(SUMIFS(TaxableValuation[Taxable Net],TaxableValuation[Dist],$C103:$E103,TaxableValuation[Tif_NonTIF],$A$4))</f>
        <v>0</v>
      </c>
      <c r="U103" s="8">
        <f>SUMPRODUCT(SUMIFS(TaxableValuation[Taxable Gas &amp; Elec Utilities],TaxableValuation[Dist],$C103:$E103,TaxableValuation[Tif_NonTIF],$A$4))</f>
        <v>0</v>
      </c>
      <c r="V103" s="8">
        <f t="shared" si="1"/>
        <v>0</v>
      </c>
    </row>
    <row r="104" spans="1:22" x14ac:dyDescent="0.25">
      <c r="A104">
        <f>'Assessed Non-TIF_Combined'!A104</f>
        <v>2024</v>
      </c>
      <c r="B104" t="str">
        <f>'Assessed Non-TIF_Combined'!B104</f>
        <v>01</v>
      </c>
      <c r="C104" t="str">
        <f>'Assessed Non-TIF_Combined'!C104</f>
        <v>1972</v>
      </c>
      <c r="D104" t="str">
        <f>'Assessed Non-TIF_Combined'!D104</f>
        <v/>
      </c>
      <c r="E104" t="str">
        <f>'Assessed Non-TIF_Combined'!E104</f>
        <v/>
      </c>
      <c r="F104" t="str">
        <f>'Assessed Non-TIF_Combined'!F104</f>
        <v>1972</v>
      </c>
      <c r="G104" t="str">
        <f>'Assessed Non-TIF_Combined'!G104</f>
        <v>Eastern Allamakee</v>
      </c>
      <c r="H104" s="8">
        <f>SUMPRODUCT(SUMIFS(TaxableValuation[Taxable Residential],TaxableValuation[Dist],$C104:$E104,TaxableValuation[Tif_NonTIF],$A$4))</f>
        <v>0</v>
      </c>
      <c r="I104" s="8">
        <f>SUMPRODUCT(SUMIFS(TaxableValuation[Taxable Ag Land],TaxableValuation[Dist],$C104:$E104,TaxableValuation[Tif_NonTIF],$A$4))</f>
        <v>0</v>
      </c>
      <c r="J104" s="8">
        <f>SUMPRODUCT(SUMIFS(TaxableValuation[Taxable Ag Building],TaxableValuation[Dist],$C104:$E104,TaxableValuation[Tif_NonTIF],$A$4))</f>
        <v>0</v>
      </c>
      <c r="K104" s="8">
        <f>SUMPRODUCT(SUMIFS(TaxableValuation[Taxable Commercial],TaxableValuation[Dist],$C104:$E104,TaxableValuation[Tif_NonTIF],$A$4))</f>
        <v>0</v>
      </c>
      <c r="L104" s="8">
        <f>SUMPRODUCT(SUMIFS(TaxableValuation[Taxable Industrial],TaxableValuation[Dist],$C104:$E104,TaxableValuation[Tif_NonTIF],$A$4))</f>
        <v>0</v>
      </c>
      <c r="M104" s="8">
        <f>SUMPRODUCT(SUMIFS(TaxableValuation[Taxable Reserved],TaxableValuation[Dist],$C104:$E104,TaxableValuation[Tif_NonTIF],$A$4))</f>
        <v>0</v>
      </c>
      <c r="N104" s="8">
        <f>SUMPRODUCT(SUMIFS(TaxableValuation[Taxable Reserved2],TaxableValuation[Dist],$C104:$E104,TaxableValuation[Tif_NonTIF],$A$4))</f>
        <v>0</v>
      </c>
      <c r="O104" s="8">
        <f>SUMPRODUCT(SUMIFS(TaxableValuation[Taxable Railroads],TaxableValuation[Dist],$C104:$E104,TaxableValuation[Tif_NonTIF],$A$4))</f>
        <v>0</v>
      </c>
      <c r="P104" s="8">
        <f>SUMPRODUCT(SUMIFS(TaxableValuation[Taxable Utilities],TaxableValuation[Dist],$C104:$E104,TaxableValuation[Tif_NonTIF],$A$4))</f>
        <v>0</v>
      </c>
      <c r="Q104" s="8">
        <f>SUMPRODUCT(SUMIFS(TaxableValuation[Taxable Other],TaxableValuation[Dist],$C104:$E104,TaxableValuation[Tif_NonTIF],$A$4))</f>
        <v>0</v>
      </c>
      <c r="R104" s="8">
        <f>SUMPRODUCT(SUMIFS(TaxableValuation[Taxable Gross],TaxableValuation[Dist],$C104:$E104,TaxableValuation[Tif_NonTIF],$A$4))</f>
        <v>0</v>
      </c>
      <c r="S104" s="8">
        <f>SUMPRODUCT(SUMIFS(TaxableValuation[Taxable Military Exempt],TaxableValuation[Dist],$C104:$E104,TaxableValuation[Tif_NonTIF],$A$4))</f>
        <v>0</v>
      </c>
      <c r="T104" s="8">
        <f>SUMPRODUCT(SUMIFS(TaxableValuation[Taxable Net],TaxableValuation[Dist],$C104:$E104,TaxableValuation[Tif_NonTIF],$A$4))</f>
        <v>0</v>
      </c>
      <c r="U104" s="8">
        <f>SUMPRODUCT(SUMIFS(TaxableValuation[Taxable Gas &amp; Elec Utilities],TaxableValuation[Dist],$C104:$E104,TaxableValuation[Tif_NonTIF],$A$4))</f>
        <v>0</v>
      </c>
      <c r="V104" s="8">
        <f t="shared" si="1"/>
        <v>0</v>
      </c>
    </row>
    <row r="105" spans="1:22" x14ac:dyDescent="0.25">
      <c r="A105">
        <f>'Assessed Non-TIF_Combined'!A105</f>
        <v>2024</v>
      </c>
      <c r="B105" t="str">
        <f>'Assessed Non-TIF_Combined'!B105</f>
        <v>09</v>
      </c>
      <c r="C105" t="str">
        <f>'Assessed Non-TIF_Combined'!C105</f>
        <v>1965</v>
      </c>
      <c r="D105" t="str">
        <f>'Assessed Non-TIF_Combined'!D105</f>
        <v/>
      </c>
      <c r="E105" t="str">
        <f>'Assessed Non-TIF_Combined'!E105</f>
        <v/>
      </c>
      <c r="F105" t="str">
        <f>'Assessed Non-TIF_Combined'!F105</f>
        <v>1965</v>
      </c>
      <c r="G105" t="str">
        <f>'Assessed Non-TIF_Combined'!G105</f>
        <v>Easton Valley</v>
      </c>
      <c r="H105" s="8">
        <f>SUMPRODUCT(SUMIFS(TaxableValuation[Taxable Residential],TaxableValuation[Dist],$C105:$E105,TaxableValuation[Tif_NonTIF],$A$4))</f>
        <v>0</v>
      </c>
      <c r="I105" s="8">
        <f>SUMPRODUCT(SUMIFS(TaxableValuation[Taxable Ag Land],TaxableValuation[Dist],$C105:$E105,TaxableValuation[Tif_NonTIF],$A$4))</f>
        <v>0</v>
      </c>
      <c r="J105" s="8">
        <f>SUMPRODUCT(SUMIFS(TaxableValuation[Taxable Ag Building],TaxableValuation[Dist],$C105:$E105,TaxableValuation[Tif_NonTIF],$A$4))</f>
        <v>0</v>
      </c>
      <c r="K105" s="8">
        <f>SUMPRODUCT(SUMIFS(TaxableValuation[Taxable Commercial],TaxableValuation[Dist],$C105:$E105,TaxableValuation[Tif_NonTIF],$A$4))</f>
        <v>0</v>
      </c>
      <c r="L105" s="8">
        <f>SUMPRODUCT(SUMIFS(TaxableValuation[Taxable Industrial],TaxableValuation[Dist],$C105:$E105,TaxableValuation[Tif_NonTIF],$A$4))</f>
        <v>0</v>
      </c>
      <c r="M105" s="8">
        <f>SUMPRODUCT(SUMIFS(TaxableValuation[Taxable Reserved],TaxableValuation[Dist],$C105:$E105,TaxableValuation[Tif_NonTIF],$A$4))</f>
        <v>0</v>
      </c>
      <c r="N105" s="8">
        <f>SUMPRODUCT(SUMIFS(TaxableValuation[Taxable Reserved2],TaxableValuation[Dist],$C105:$E105,TaxableValuation[Tif_NonTIF],$A$4))</f>
        <v>0</v>
      </c>
      <c r="O105" s="8">
        <f>SUMPRODUCT(SUMIFS(TaxableValuation[Taxable Railroads],TaxableValuation[Dist],$C105:$E105,TaxableValuation[Tif_NonTIF],$A$4))</f>
        <v>0</v>
      </c>
      <c r="P105" s="8">
        <f>SUMPRODUCT(SUMIFS(TaxableValuation[Taxable Utilities],TaxableValuation[Dist],$C105:$E105,TaxableValuation[Tif_NonTIF],$A$4))</f>
        <v>0</v>
      </c>
      <c r="Q105" s="8">
        <f>SUMPRODUCT(SUMIFS(TaxableValuation[Taxable Other],TaxableValuation[Dist],$C105:$E105,TaxableValuation[Tif_NonTIF],$A$4))</f>
        <v>0</v>
      </c>
      <c r="R105" s="8">
        <f>SUMPRODUCT(SUMIFS(TaxableValuation[Taxable Gross],TaxableValuation[Dist],$C105:$E105,TaxableValuation[Tif_NonTIF],$A$4))</f>
        <v>0</v>
      </c>
      <c r="S105" s="8">
        <f>SUMPRODUCT(SUMIFS(TaxableValuation[Taxable Military Exempt],TaxableValuation[Dist],$C105:$E105,TaxableValuation[Tif_NonTIF],$A$4))</f>
        <v>0</v>
      </c>
      <c r="T105" s="8">
        <f>SUMPRODUCT(SUMIFS(TaxableValuation[Taxable Net],TaxableValuation[Dist],$C105:$E105,TaxableValuation[Tif_NonTIF],$A$4))</f>
        <v>0</v>
      </c>
      <c r="U105" s="8">
        <f>SUMPRODUCT(SUMIFS(TaxableValuation[Taxable Gas &amp; Elec Utilities],TaxableValuation[Dist],$C105:$E105,TaxableValuation[Tif_NonTIF],$A$4))</f>
        <v>0</v>
      </c>
      <c r="V105" s="8">
        <f t="shared" si="1"/>
        <v>0</v>
      </c>
    </row>
    <row r="106" spans="1:22" x14ac:dyDescent="0.25">
      <c r="A106">
        <f>'Assessed Non-TIF_Combined'!A106</f>
        <v>2024</v>
      </c>
      <c r="B106" t="str">
        <f>'Assessed Non-TIF_Combined'!B106</f>
        <v>15</v>
      </c>
      <c r="C106" t="str">
        <f>'Assessed Non-TIF_Combined'!C106</f>
        <v>0657</v>
      </c>
      <c r="D106" t="str">
        <f>'Assessed Non-TIF_Combined'!D106</f>
        <v/>
      </c>
      <c r="E106" t="str">
        <f>'Assessed Non-TIF_Combined'!E106</f>
        <v/>
      </c>
      <c r="F106" t="str">
        <f>'Assessed Non-TIF_Combined'!F106</f>
        <v>0657</v>
      </c>
      <c r="G106" t="str">
        <f>'Assessed Non-TIF_Combined'!G106</f>
        <v>Eddyville-Blakesburg-Fremont</v>
      </c>
      <c r="H106" s="8">
        <f>SUMPRODUCT(SUMIFS(TaxableValuation[Taxable Residential],TaxableValuation[Dist],$C106:$E106,TaxableValuation[Tif_NonTIF],$A$4))</f>
        <v>0</v>
      </c>
      <c r="I106" s="8">
        <f>SUMPRODUCT(SUMIFS(TaxableValuation[Taxable Ag Land],TaxableValuation[Dist],$C106:$E106,TaxableValuation[Tif_NonTIF],$A$4))</f>
        <v>0</v>
      </c>
      <c r="J106" s="8">
        <f>SUMPRODUCT(SUMIFS(TaxableValuation[Taxable Ag Building],TaxableValuation[Dist],$C106:$E106,TaxableValuation[Tif_NonTIF],$A$4))</f>
        <v>0</v>
      </c>
      <c r="K106" s="8">
        <f>SUMPRODUCT(SUMIFS(TaxableValuation[Taxable Commercial],TaxableValuation[Dist],$C106:$E106,TaxableValuation[Tif_NonTIF],$A$4))</f>
        <v>0</v>
      </c>
      <c r="L106" s="8">
        <f>SUMPRODUCT(SUMIFS(TaxableValuation[Taxable Industrial],TaxableValuation[Dist],$C106:$E106,TaxableValuation[Tif_NonTIF],$A$4))</f>
        <v>0</v>
      </c>
      <c r="M106" s="8">
        <f>SUMPRODUCT(SUMIFS(TaxableValuation[Taxable Reserved],TaxableValuation[Dist],$C106:$E106,TaxableValuation[Tif_NonTIF],$A$4))</f>
        <v>0</v>
      </c>
      <c r="N106" s="8">
        <f>SUMPRODUCT(SUMIFS(TaxableValuation[Taxable Reserved2],TaxableValuation[Dist],$C106:$E106,TaxableValuation[Tif_NonTIF],$A$4))</f>
        <v>0</v>
      </c>
      <c r="O106" s="8">
        <f>SUMPRODUCT(SUMIFS(TaxableValuation[Taxable Railroads],TaxableValuation[Dist],$C106:$E106,TaxableValuation[Tif_NonTIF],$A$4))</f>
        <v>0</v>
      </c>
      <c r="P106" s="8">
        <f>SUMPRODUCT(SUMIFS(TaxableValuation[Taxable Utilities],TaxableValuation[Dist],$C106:$E106,TaxableValuation[Tif_NonTIF],$A$4))</f>
        <v>0</v>
      </c>
      <c r="Q106" s="8">
        <f>SUMPRODUCT(SUMIFS(TaxableValuation[Taxable Other],TaxableValuation[Dist],$C106:$E106,TaxableValuation[Tif_NonTIF],$A$4))</f>
        <v>0</v>
      </c>
      <c r="R106" s="8">
        <f>SUMPRODUCT(SUMIFS(TaxableValuation[Taxable Gross],TaxableValuation[Dist],$C106:$E106,TaxableValuation[Tif_NonTIF],$A$4))</f>
        <v>0</v>
      </c>
      <c r="S106" s="8">
        <f>SUMPRODUCT(SUMIFS(TaxableValuation[Taxable Military Exempt],TaxableValuation[Dist],$C106:$E106,TaxableValuation[Tif_NonTIF],$A$4))</f>
        <v>0</v>
      </c>
      <c r="T106" s="8">
        <f>SUMPRODUCT(SUMIFS(TaxableValuation[Taxable Net],TaxableValuation[Dist],$C106:$E106,TaxableValuation[Tif_NonTIF],$A$4))</f>
        <v>0</v>
      </c>
      <c r="U106" s="8">
        <f>SUMPRODUCT(SUMIFS(TaxableValuation[Taxable Gas &amp; Elec Utilities],TaxableValuation[Dist],$C106:$E106,TaxableValuation[Tif_NonTIF],$A$4))</f>
        <v>0</v>
      </c>
      <c r="V106" s="8">
        <f t="shared" si="1"/>
        <v>0</v>
      </c>
    </row>
    <row r="107" spans="1:22" x14ac:dyDescent="0.25">
      <c r="A107">
        <f>'Assessed Non-TIF_Combined'!A107</f>
        <v>2024</v>
      </c>
      <c r="B107" t="str">
        <f>'Assessed Non-TIF_Combined'!B107</f>
        <v>01</v>
      </c>
      <c r="C107" t="str">
        <f>'Assessed Non-TIF_Combined'!C107</f>
        <v>1989</v>
      </c>
      <c r="D107" t="str">
        <f>'Assessed Non-TIF_Combined'!D107</f>
        <v/>
      </c>
      <c r="E107" t="str">
        <f>'Assessed Non-TIF_Combined'!E107</f>
        <v/>
      </c>
      <c r="F107" t="str">
        <f>'Assessed Non-TIF_Combined'!F107</f>
        <v>1989</v>
      </c>
      <c r="G107" t="str">
        <f>'Assessed Non-TIF_Combined'!G107</f>
        <v>Edgewood-Colesburg</v>
      </c>
      <c r="H107" s="8">
        <f>SUMPRODUCT(SUMIFS(TaxableValuation[Taxable Residential],TaxableValuation[Dist],$C107:$E107,TaxableValuation[Tif_NonTIF],$A$4))</f>
        <v>3834694</v>
      </c>
      <c r="I107" s="8">
        <f>SUMPRODUCT(SUMIFS(TaxableValuation[Taxable Ag Land],TaxableValuation[Dist],$C107:$E107,TaxableValuation[Tif_NonTIF],$A$4))</f>
        <v>35913</v>
      </c>
      <c r="J107" s="8">
        <f>SUMPRODUCT(SUMIFS(TaxableValuation[Taxable Ag Building],TaxableValuation[Dist],$C107:$E107,TaxableValuation[Tif_NonTIF],$A$4))</f>
        <v>0</v>
      </c>
      <c r="K107" s="8">
        <f>SUMPRODUCT(SUMIFS(TaxableValuation[Taxable Commercial],TaxableValuation[Dist],$C107:$E107,TaxableValuation[Tif_NonTIF],$A$4))</f>
        <v>4457305</v>
      </c>
      <c r="L107" s="8">
        <f>SUMPRODUCT(SUMIFS(TaxableValuation[Taxable Industrial],TaxableValuation[Dist],$C107:$E107,TaxableValuation[Tif_NonTIF],$A$4))</f>
        <v>739499</v>
      </c>
      <c r="M107" s="8">
        <f>SUMPRODUCT(SUMIFS(TaxableValuation[Taxable Reserved],TaxableValuation[Dist],$C107:$E107,TaxableValuation[Tif_NonTIF],$A$4))</f>
        <v>0</v>
      </c>
      <c r="N107" s="8">
        <f>SUMPRODUCT(SUMIFS(TaxableValuation[Taxable Reserved2],TaxableValuation[Dist],$C107:$E107,TaxableValuation[Tif_NonTIF],$A$4))</f>
        <v>0</v>
      </c>
      <c r="O107" s="8">
        <f>SUMPRODUCT(SUMIFS(TaxableValuation[Taxable Railroads],TaxableValuation[Dist],$C107:$E107,TaxableValuation[Tif_NonTIF],$A$4))</f>
        <v>0</v>
      </c>
      <c r="P107" s="8">
        <f>SUMPRODUCT(SUMIFS(TaxableValuation[Taxable Utilities],TaxableValuation[Dist],$C107:$E107,TaxableValuation[Tif_NonTIF],$A$4))</f>
        <v>0</v>
      </c>
      <c r="Q107" s="8">
        <f>SUMPRODUCT(SUMIFS(TaxableValuation[Taxable Other],TaxableValuation[Dist],$C107:$E107,TaxableValuation[Tif_NonTIF],$A$4))</f>
        <v>0</v>
      </c>
      <c r="R107" s="8">
        <f>SUMPRODUCT(SUMIFS(TaxableValuation[Taxable Gross],TaxableValuation[Dist],$C107:$E107,TaxableValuation[Tif_NonTIF],$A$4))</f>
        <v>9067411</v>
      </c>
      <c r="S107" s="8">
        <f>SUMPRODUCT(SUMIFS(TaxableValuation[Taxable Military Exempt],TaxableValuation[Dist],$C107:$E107,TaxableValuation[Tif_NonTIF],$A$4))</f>
        <v>16668</v>
      </c>
      <c r="T107" s="8">
        <f>SUMPRODUCT(SUMIFS(TaxableValuation[Taxable Net],TaxableValuation[Dist],$C107:$E107,TaxableValuation[Tif_NonTIF],$A$4))</f>
        <v>9050743</v>
      </c>
      <c r="U107" s="8">
        <f>SUMPRODUCT(SUMIFS(TaxableValuation[Taxable Gas &amp; Elec Utilities],TaxableValuation[Dist],$C107:$E107,TaxableValuation[Tif_NonTIF],$A$4))</f>
        <v>0</v>
      </c>
      <c r="V107" s="8">
        <f t="shared" si="1"/>
        <v>9050743</v>
      </c>
    </row>
    <row r="108" spans="1:22" x14ac:dyDescent="0.25">
      <c r="A108">
        <f>'Assessed Non-TIF_Combined'!A108</f>
        <v>2024</v>
      </c>
      <c r="B108" t="str">
        <f>'Assessed Non-TIF_Combined'!B108</f>
        <v>07</v>
      </c>
      <c r="C108" t="str">
        <f>'Assessed Non-TIF_Combined'!C108</f>
        <v>2007</v>
      </c>
      <c r="D108" t="str">
        <f>'Assessed Non-TIF_Combined'!D108</f>
        <v/>
      </c>
      <c r="E108" t="str">
        <f>'Assessed Non-TIF_Combined'!E108</f>
        <v/>
      </c>
      <c r="F108" t="str">
        <f>'Assessed Non-TIF_Combined'!F108</f>
        <v>2007</v>
      </c>
      <c r="G108" t="str">
        <f>'Assessed Non-TIF_Combined'!G108</f>
        <v>Eldora-New Providence</v>
      </c>
      <c r="H108" s="8">
        <f>SUMPRODUCT(SUMIFS(TaxableValuation[Taxable Residential],TaxableValuation[Dist],$C108:$E108,TaxableValuation[Tif_NonTIF],$A$4))</f>
        <v>0</v>
      </c>
      <c r="I108" s="8">
        <f>SUMPRODUCT(SUMIFS(TaxableValuation[Taxable Ag Land],TaxableValuation[Dist],$C108:$E108,TaxableValuation[Tif_NonTIF],$A$4))</f>
        <v>0</v>
      </c>
      <c r="J108" s="8">
        <f>SUMPRODUCT(SUMIFS(TaxableValuation[Taxable Ag Building],TaxableValuation[Dist],$C108:$E108,TaxableValuation[Tif_NonTIF],$A$4))</f>
        <v>0</v>
      </c>
      <c r="K108" s="8">
        <f>SUMPRODUCT(SUMIFS(TaxableValuation[Taxable Commercial],TaxableValuation[Dist],$C108:$E108,TaxableValuation[Tif_NonTIF],$A$4))</f>
        <v>148029</v>
      </c>
      <c r="L108" s="8">
        <f>SUMPRODUCT(SUMIFS(TaxableValuation[Taxable Industrial],TaxableValuation[Dist],$C108:$E108,TaxableValuation[Tif_NonTIF],$A$4))</f>
        <v>0</v>
      </c>
      <c r="M108" s="8">
        <f>SUMPRODUCT(SUMIFS(TaxableValuation[Taxable Reserved],TaxableValuation[Dist],$C108:$E108,TaxableValuation[Tif_NonTIF],$A$4))</f>
        <v>0</v>
      </c>
      <c r="N108" s="8">
        <f>SUMPRODUCT(SUMIFS(TaxableValuation[Taxable Reserved2],TaxableValuation[Dist],$C108:$E108,TaxableValuation[Tif_NonTIF],$A$4))</f>
        <v>0</v>
      </c>
      <c r="O108" s="8">
        <f>SUMPRODUCT(SUMIFS(TaxableValuation[Taxable Railroads],TaxableValuation[Dist],$C108:$E108,TaxableValuation[Tif_NonTIF],$A$4))</f>
        <v>0</v>
      </c>
      <c r="P108" s="8">
        <f>SUMPRODUCT(SUMIFS(TaxableValuation[Taxable Utilities],TaxableValuation[Dist],$C108:$E108,TaxableValuation[Tif_NonTIF],$A$4))</f>
        <v>0</v>
      </c>
      <c r="Q108" s="8">
        <f>SUMPRODUCT(SUMIFS(TaxableValuation[Taxable Other],TaxableValuation[Dist],$C108:$E108,TaxableValuation[Tif_NonTIF],$A$4))</f>
        <v>0</v>
      </c>
      <c r="R108" s="8">
        <f>SUMPRODUCT(SUMIFS(TaxableValuation[Taxable Gross],TaxableValuation[Dist],$C108:$E108,TaxableValuation[Tif_NonTIF],$A$4))</f>
        <v>148029</v>
      </c>
      <c r="S108" s="8">
        <f>SUMPRODUCT(SUMIFS(TaxableValuation[Taxable Military Exempt],TaxableValuation[Dist],$C108:$E108,TaxableValuation[Tif_NonTIF],$A$4))</f>
        <v>0</v>
      </c>
      <c r="T108" s="8">
        <f>SUMPRODUCT(SUMIFS(TaxableValuation[Taxable Net],TaxableValuation[Dist],$C108:$E108,TaxableValuation[Tif_NonTIF],$A$4))</f>
        <v>148029</v>
      </c>
      <c r="U108" s="8">
        <f>SUMPRODUCT(SUMIFS(TaxableValuation[Taxable Gas &amp; Elec Utilities],TaxableValuation[Dist],$C108:$E108,TaxableValuation[Tif_NonTIF],$A$4))</f>
        <v>0</v>
      </c>
      <c r="V108" s="8">
        <f t="shared" si="1"/>
        <v>148029</v>
      </c>
    </row>
    <row r="109" spans="1:22" x14ac:dyDescent="0.25">
      <c r="A109">
        <f>'Assessed Non-TIF_Combined'!A109</f>
        <v>2024</v>
      </c>
      <c r="B109" t="str">
        <f>'Assessed Non-TIF_Combined'!B109</f>
        <v>05</v>
      </c>
      <c r="C109" t="str">
        <f>'Assessed Non-TIF_Combined'!C109</f>
        <v>2088</v>
      </c>
      <c r="D109" t="str">
        <f>'Assessed Non-TIF_Combined'!D109</f>
        <v/>
      </c>
      <c r="E109" t="str">
        <f>'Assessed Non-TIF_Combined'!E109</f>
        <v/>
      </c>
      <c r="F109" t="str">
        <f>'Assessed Non-TIF_Combined'!F109</f>
        <v>2088</v>
      </c>
      <c r="G109" t="str">
        <f>'Assessed Non-TIF_Combined'!G109</f>
        <v>Emmetsburg</v>
      </c>
      <c r="H109" s="8">
        <f>SUMPRODUCT(SUMIFS(TaxableValuation[Taxable Residential],TaxableValuation[Dist],$C109:$E109,TaxableValuation[Tif_NonTIF],$A$4))</f>
        <v>671742</v>
      </c>
      <c r="I109" s="8">
        <f>SUMPRODUCT(SUMIFS(TaxableValuation[Taxable Ag Land],TaxableValuation[Dist],$C109:$E109,TaxableValuation[Tif_NonTIF],$A$4))</f>
        <v>289813</v>
      </c>
      <c r="J109" s="8">
        <f>SUMPRODUCT(SUMIFS(TaxableValuation[Taxable Ag Building],TaxableValuation[Dist],$C109:$E109,TaxableValuation[Tif_NonTIF],$A$4))</f>
        <v>3583</v>
      </c>
      <c r="K109" s="8">
        <f>SUMPRODUCT(SUMIFS(TaxableValuation[Taxable Commercial],TaxableValuation[Dist],$C109:$E109,TaxableValuation[Tif_NonTIF],$A$4))</f>
        <v>3065480</v>
      </c>
      <c r="L109" s="8">
        <f>SUMPRODUCT(SUMIFS(TaxableValuation[Taxable Industrial],TaxableValuation[Dist],$C109:$E109,TaxableValuation[Tif_NonTIF],$A$4))</f>
        <v>33789932</v>
      </c>
      <c r="M109" s="8">
        <f>SUMPRODUCT(SUMIFS(TaxableValuation[Taxable Reserved],TaxableValuation[Dist],$C109:$E109,TaxableValuation[Tif_NonTIF],$A$4))</f>
        <v>0</v>
      </c>
      <c r="N109" s="8">
        <f>SUMPRODUCT(SUMIFS(TaxableValuation[Taxable Reserved2],TaxableValuation[Dist],$C109:$E109,TaxableValuation[Tif_NonTIF],$A$4))</f>
        <v>0</v>
      </c>
      <c r="O109" s="8">
        <f>SUMPRODUCT(SUMIFS(TaxableValuation[Taxable Railroads],TaxableValuation[Dist],$C109:$E109,TaxableValuation[Tif_NonTIF],$A$4))</f>
        <v>0</v>
      </c>
      <c r="P109" s="8">
        <f>SUMPRODUCT(SUMIFS(TaxableValuation[Taxable Utilities],TaxableValuation[Dist],$C109:$E109,TaxableValuation[Tif_NonTIF],$A$4))</f>
        <v>0</v>
      </c>
      <c r="Q109" s="8">
        <f>SUMPRODUCT(SUMIFS(TaxableValuation[Taxable Other],TaxableValuation[Dist],$C109:$E109,TaxableValuation[Tif_NonTIF],$A$4))</f>
        <v>0</v>
      </c>
      <c r="R109" s="8">
        <f>SUMPRODUCT(SUMIFS(TaxableValuation[Taxable Gross],TaxableValuation[Dist],$C109:$E109,TaxableValuation[Tif_NonTIF],$A$4))</f>
        <v>37820550</v>
      </c>
      <c r="S109" s="8">
        <f>SUMPRODUCT(SUMIFS(TaxableValuation[Taxable Military Exempt],TaxableValuation[Dist],$C109:$E109,TaxableValuation[Tif_NonTIF],$A$4))</f>
        <v>0</v>
      </c>
      <c r="T109" s="8">
        <f>SUMPRODUCT(SUMIFS(TaxableValuation[Taxable Net],TaxableValuation[Dist],$C109:$E109,TaxableValuation[Tif_NonTIF],$A$4))</f>
        <v>37820550</v>
      </c>
      <c r="U109" s="8">
        <f>SUMPRODUCT(SUMIFS(TaxableValuation[Taxable Gas &amp; Elec Utilities],TaxableValuation[Dist],$C109:$E109,TaxableValuation[Tif_NonTIF],$A$4))</f>
        <v>0</v>
      </c>
      <c r="V109" s="8">
        <f t="shared" si="1"/>
        <v>37820550</v>
      </c>
    </row>
    <row r="110" spans="1:22" x14ac:dyDescent="0.25">
      <c r="A110">
        <f>'Assessed Non-TIF_Combined'!A110</f>
        <v>2024</v>
      </c>
      <c r="B110" t="str">
        <f>'Assessed Non-TIF_Combined'!B110</f>
        <v>10</v>
      </c>
      <c r="C110" t="str">
        <f>'Assessed Non-TIF_Combined'!C110</f>
        <v>2097</v>
      </c>
      <c r="D110" t="str">
        <f>'Assessed Non-TIF_Combined'!D110</f>
        <v/>
      </c>
      <c r="E110" t="str">
        <f>'Assessed Non-TIF_Combined'!E110</f>
        <v/>
      </c>
      <c r="F110" t="str">
        <f>'Assessed Non-TIF_Combined'!F110</f>
        <v>2097</v>
      </c>
      <c r="G110" t="str">
        <f>'Assessed Non-TIF_Combined'!G110</f>
        <v>English Valleys</v>
      </c>
      <c r="H110" s="8">
        <f>SUMPRODUCT(SUMIFS(TaxableValuation[Taxable Residential],TaxableValuation[Dist],$C110:$E110,TaxableValuation[Tif_NonTIF],$A$4))</f>
        <v>0</v>
      </c>
      <c r="I110" s="8">
        <f>SUMPRODUCT(SUMIFS(TaxableValuation[Taxable Ag Land],TaxableValuation[Dist],$C110:$E110,TaxableValuation[Tif_NonTIF],$A$4))</f>
        <v>0</v>
      </c>
      <c r="J110" s="8">
        <f>SUMPRODUCT(SUMIFS(TaxableValuation[Taxable Ag Building],TaxableValuation[Dist],$C110:$E110,TaxableValuation[Tif_NonTIF],$A$4))</f>
        <v>0</v>
      </c>
      <c r="K110" s="8">
        <f>SUMPRODUCT(SUMIFS(TaxableValuation[Taxable Commercial],TaxableValuation[Dist],$C110:$E110,TaxableValuation[Tif_NonTIF],$A$4))</f>
        <v>0</v>
      </c>
      <c r="L110" s="8">
        <f>SUMPRODUCT(SUMIFS(TaxableValuation[Taxable Industrial],TaxableValuation[Dist],$C110:$E110,TaxableValuation[Tif_NonTIF],$A$4))</f>
        <v>239220</v>
      </c>
      <c r="M110" s="8">
        <f>SUMPRODUCT(SUMIFS(TaxableValuation[Taxable Reserved],TaxableValuation[Dist],$C110:$E110,TaxableValuation[Tif_NonTIF],$A$4))</f>
        <v>0</v>
      </c>
      <c r="N110" s="8">
        <f>SUMPRODUCT(SUMIFS(TaxableValuation[Taxable Reserved2],TaxableValuation[Dist],$C110:$E110,TaxableValuation[Tif_NonTIF],$A$4))</f>
        <v>0</v>
      </c>
      <c r="O110" s="8">
        <f>SUMPRODUCT(SUMIFS(TaxableValuation[Taxable Railroads],TaxableValuation[Dist],$C110:$E110,TaxableValuation[Tif_NonTIF],$A$4))</f>
        <v>0</v>
      </c>
      <c r="P110" s="8">
        <f>SUMPRODUCT(SUMIFS(TaxableValuation[Taxable Utilities],TaxableValuation[Dist],$C110:$E110,TaxableValuation[Tif_NonTIF],$A$4))</f>
        <v>0</v>
      </c>
      <c r="Q110" s="8">
        <f>SUMPRODUCT(SUMIFS(TaxableValuation[Taxable Other],TaxableValuation[Dist],$C110:$E110,TaxableValuation[Tif_NonTIF],$A$4))</f>
        <v>0</v>
      </c>
      <c r="R110" s="8">
        <f>SUMPRODUCT(SUMIFS(TaxableValuation[Taxable Gross],TaxableValuation[Dist],$C110:$E110,TaxableValuation[Tif_NonTIF],$A$4))</f>
        <v>239220</v>
      </c>
      <c r="S110" s="8">
        <f>SUMPRODUCT(SUMIFS(TaxableValuation[Taxable Military Exempt],TaxableValuation[Dist],$C110:$E110,TaxableValuation[Tif_NonTIF],$A$4))</f>
        <v>0</v>
      </c>
      <c r="T110" s="8">
        <f>SUMPRODUCT(SUMIFS(TaxableValuation[Taxable Net],TaxableValuation[Dist],$C110:$E110,TaxableValuation[Tif_NonTIF],$A$4))</f>
        <v>239220</v>
      </c>
      <c r="U110" s="8">
        <f>SUMPRODUCT(SUMIFS(TaxableValuation[Taxable Gas &amp; Elec Utilities],TaxableValuation[Dist],$C110:$E110,TaxableValuation[Tif_NonTIF],$A$4))</f>
        <v>0</v>
      </c>
      <c r="V110" s="8">
        <f t="shared" si="1"/>
        <v>239220</v>
      </c>
    </row>
    <row r="111" spans="1:22" x14ac:dyDescent="0.25">
      <c r="A111">
        <f>'Assessed Non-TIF_Combined'!A111</f>
        <v>2024</v>
      </c>
      <c r="B111" t="str">
        <f>'Assessed Non-TIF_Combined'!B111</f>
        <v>13</v>
      </c>
      <c r="C111" t="str">
        <f>'Assessed Non-TIF_Combined'!C111</f>
        <v>2113</v>
      </c>
      <c r="D111" t="str">
        <f>'Assessed Non-TIF_Combined'!D111</f>
        <v/>
      </c>
      <c r="E111" t="str">
        <f>'Assessed Non-TIF_Combined'!E111</f>
        <v/>
      </c>
      <c r="F111" t="str">
        <f>'Assessed Non-TIF_Combined'!F111</f>
        <v>2113</v>
      </c>
      <c r="G111" t="str">
        <f>'Assessed Non-TIF_Combined'!G111</f>
        <v>Essex</v>
      </c>
      <c r="H111" s="8">
        <f>SUMPRODUCT(SUMIFS(TaxableValuation[Taxable Residential],TaxableValuation[Dist],$C111:$E111,TaxableValuation[Tif_NonTIF],$A$4))</f>
        <v>0</v>
      </c>
      <c r="I111" s="8">
        <f>SUMPRODUCT(SUMIFS(TaxableValuation[Taxable Ag Land],TaxableValuation[Dist],$C111:$E111,TaxableValuation[Tif_NonTIF],$A$4))</f>
        <v>0</v>
      </c>
      <c r="J111" s="8">
        <f>SUMPRODUCT(SUMIFS(TaxableValuation[Taxable Ag Building],TaxableValuation[Dist],$C111:$E111,TaxableValuation[Tif_NonTIF],$A$4))</f>
        <v>0</v>
      </c>
      <c r="K111" s="8">
        <f>SUMPRODUCT(SUMIFS(TaxableValuation[Taxable Commercial],TaxableValuation[Dist],$C111:$E111,TaxableValuation[Tif_NonTIF],$A$4))</f>
        <v>0</v>
      </c>
      <c r="L111" s="8">
        <f>SUMPRODUCT(SUMIFS(TaxableValuation[Taxable Industrial],TaxableValuation[Dist],$C111:$E111,TaxableValuation[Tif_NonTIF],$A$4))</f>
        <v>0</v>
      </c>
      <c r="M111" s="8">
        <f>SUMPRODUCT(SUMIFS(TaxableValuation[Taxable Reserved],TaxableValuation[Dist],$C111:$E111,TaxableValuation[Tif_NonTIF],$A$4))</f>
        <v>0</v>
      </c>
      <c r="N111" s="8">
        <f>SUMPRODUCT(SUMIFS(TaxableValuation[Taxable Reserved2],TaxableValuation[Dist],$C111:$E111,TaxableValuation[Tif_NonTIF],$A$4))</f>
        <v>0</v>
      </c>
      <c r="O111" s="8">
        <f>SUMPRODUCT(SUMIFS(TaxableValuation[Taxable Railroads],TaxableValuation[Dist],$C111:$E111,TaxableValuation[Tif_NonTIF],$A$4))</f>
        <v>0</v>
      </c>
      <c r="P111" s="8">
        <f>SUMPRODUCT(SUMIFS(TaxableValuation[Taxable Utilities],TaxableValuation[Dist],$C111:$E111,TaxableValuation[Tif_NonTIF],$A$4))</f>
        <v>0</v>
      </c>
      <c r="Q111" s="8">
        <f>SUMPRODUCT(SUMIFS(TaxableValuation[Taxable Other],TaxableValuation[Dist],$C111:$E111,TaxableValuation[Tif_NonTIF],$A$4))</f>
        <v>0</v>
      </c>
      <c r="R111" s="8">
        <f>SUMPRODUCT(SUMIFS(TaxableValuation[Taxable Gross],TaxableValuation[Dist],$C111:$E111,TaxableValuation[Tif_NonTIF],$A$4))</f>
        <v>0</v>
      </c>
      <c r="S111" s="8">
        <f>SUMPRODUCT(SUMIFS(TaxableValuation[Taxable Military Exempt],TaxableValuation[Dist],$C111:$E111,TaxableValuation[Tif_NonTIF],$A$4))</f>
        <v>0</v>
      </c>
      <c r="T111" s="8">
        <f>SUMPRODUCT(SUMIFS(TaxableValuation[Taxable Net],TaxableValuation[Dist],$C111:$E111,TaxableValuation[Tif_NonTIF],$A$4))</f>
        <v>0</v>
      </c>
      <c r="U111" s="8">
        <f>SUMPRODUCT(SUMIFS(TaxableValuation[Taxable Gas &amp; Elec Utilities],TaxableValuation[Dist],$C111:$E111,TaxableValuation[Tif_NonTIF],$A$4))</f>
        <v>0</v>
      </c>
      <c r="V111" s="8">
        <f t="shared" si="1"/>
        <v>0</v>
      </c>
    </row>
    <row r="112" spans="1:22" x14ac:dyDescent="0.25">
      <c r="A112">
        <f>'Assessed Non-TIF_Combined'!A112</f>
        <v>2024</v>
      </c>
      <c r="B112" t="str">
        <f>'Assessed Non-TIF_Combined'!B112</f>
        <v>05</v>
      </c>
      <c r="C112" t="str">
        <f>'Assessed Non-TIF_Combined'!C112</f>
        <v>2124</v>
      </c>
      <c r="D112" t="str">
        <f>'Assessed Non-TIF_Combined'!D112</f>
        <v/>
      </c>
      <c r="E112" t="str">
        <f>'Assessed Non-TIF_Combined'!E112</f>
        <v/>
      </c>
      <c r="F112" t="str">
        <f>'Assessed Non-TIF_Combined'!F112</f>
        <v>2124</v>
      </c>
      <c r="G112" t="str">
        <f>'Assessed Non-TIF_Combined'!G112</f>
        <v>Estherville-Lincoln Central</v>
      </c>
      <c r="H112" s="8">
        <f>SUMPRODUCT(SUMIFS(TaxableValuation[Taxable Residential],TaxableValuation[Dist],$C112:$E112,TaxableValuation[Tif_NonTIF],$A$4))</f>
        <v>109377</v>
      </c>
      <c r="I112" s="8">
        <f>SUMPRODUCT(SUMIFS(TaxableValuation[Taxable Ag Land],TaxableValuation[Dist],$C112:$E112,TaxableValuation[Tif_NonTIF],$A$4))</f>
        <v>0</v>
      </c>
      <c r="J112" s="8">
        <f>SUMPRODUCT(SUMIFS(TaxableValuation[Taxable Ag Building],TaxableValuation[Dist],$C112:$E112,TaxableValuation[Tif_NonTIF],$A$4))</f>
        <v>0</v>
      </c>
      <c r="K112" s="8">
        <f>SUMPRODUCT(SUMIFS(TaxableValuation[Taxable Commercial],TaxableValuation[Dist],$C112:$E112,TaxableValuation[Tif_NonTIF],$A$4))</f>
        <v>5629165</v>
      </c>
      <c r="L112" s="8">
        <f>SUMPRODUCT(SUMIFS(TaxableValuation[Taxable Industrial],TaxableValuation[Dist],$C112:$E112,TaxableValuation[Tif_NonTIF],$A$4))</f>
        <v>4456675</v>
      </c>
      <c r="M112" s="8">
        <f>SUMPRODUCT(SUMIFS(TaxableValuation[Taxable Reserved],TaxableValuation[Dist],$C112:$E112,TaxableValuation[Tif_NonTIF],$A$4))</f>
        <v>0</v>
      </c>
      <c r="N112" s="8">
        <f>SUMPRODUCT(SUMIFS(TaxableValuation[Taxable Reserved2],TaxableValuation[Dist],$C112:$E112,TaxableValuation[Tif_NonTIF],$A$4))</f>
        <v>0</v>
      </c>
      <c r="O112" s="8">
        <f>SUMPRODUCT(SUMIFS(TaxableValuation[Taxable Railroads],TaxableValuation[Dist],$C112:$E112,TaxableValuation[Tif_NonTIF],$A$4))</f>
        <v>0</v>
      </c>
      <c r="P112" s="8">
        <f>SUMPRODUCT(SUMIFS(TaxableValuation[Taxable Utilities],TaxableValuation[Dist],$C112:$E112,TaxableValuation[Tif_NonTIF],$A$4))</f>
        <v>0</v>
      </c>
      <c r="Q112" s="8">
        <f>SUMPRODUCT(SUMIFS(TaxableValuation[Taxable Other],TaxableValuation[Dist],$C112:$E112,TaxableValuation[Tif_NonTIF],$A$4))</f>
        <v>0</v>
      </c>
      <c r="R112" s="8">
        <f>SUMPRODUCT(SUMIFS(TaxableValuation[Taxable Gross],TaxableValuation[Dist],$C112:$E112,TaxableValuation[Tif_NonTIF],$A$4))</f>
        <v>10195217</v>
      </c>
      <c r="S112" s="8">
        <f>SUMPRODUCT(SUMIFS(TaxableValuation[Taxable Military Exempt],TaxableValuation[Dist],$C112:$E112,TaxableValuation[Tif_NonTIF],$A$4))</f>
        <v>0</v>
      </c>
      <c r="T112" s="8">
        <f>SUMPRODUCT(SUMIFS(TaxableValuation[Taxable Net],TaxableValuation[Dist],$C112:$E112,TaxableValuation[Tif_NonTIF],$A$4))</f>
        <v>10195217</v>
      </c>
      <c r="U112" s="8">
        <f>SUMPRODUCT(SUMIFS(TaxableValuation[Taxable Gas &amp; Elec Utilities],TaxableValuation[Dist],$C112:$E112,TaxableValuation[Tif_NonTIF],$A$4))</f>
        <v>0</v>
      </c>
      <c r="V112" s="8">
        <f t="shared" si="1"/>
        <v>10195217</v>
      </c>
    </row>
    <row r="113" spans="1:22" x14ac:dyDescent="0.25">
      <c r="A113">
        <f>'Assessed Non-TIF_Combined'!A113</f>
        <v>2024</v>
      </c>
      <c r="B113" t="str">
        <f>'Assessed Non-TIF_Combined'!B113</f>
        <v>11</v>
      </c>
      <c r="C113" t="str">
        <f>'Assessed Non-TIF_Combined'!C113</f>
        <v>2151</v>
      </c>
      <c r="D113" t="str">
        <f>'Assessed Non-TIF_Combined'!D113</f>
        <v/>
      </c>
      <c r="E113" t="str">
        <f>'Assessed Non-TIF_Combined'!E113</f>
        <v/>
      </c>
      <c r="F113" t="str">
        <f>'Assessed Non-TIF_Combined'!F113</f>
        <v>2151</v>
      </c>
      <c r="G113" t="str">
        <f>'Assessed Non-TIF_Combined'!G113</f>
        <v>Exira-Elk Horn-Kimballton</v>
      </c>
      <c r="H113" s="8">
        <f>SUMPRODUCT(SUMIFS(TaxableValuation[Taxable Residential],TaxableValuation[Dist],$C113:$E113,TaxableValuation[Tif_NonTIF],$A$4))</f>
        <v>8848967</v>
      </c>
      <c r="I113" s="8">
        <f>SUMPRODUCT(SUMIFS(TaxableValuation[Taxable Ag Land],TaxableValuation[Dist],$C113:$E113,TaxableValuation[Tif_NonTIF],$A$4))</f>
        <v>568237</v>
      </c>
      <c r="J113" s="8">
        <f>SUMPRODUCT(SUMIFS(TaxableValuation[Taxable Ag Building],TaxableValuation[Dist],$C113:$E113,TaxableValuation[Tif_NonTIF],$A$4))</f>
        <v>8569</v>
      </c>
      <c r="K113" s="8">
        <f>SUMPRODUCT(SUMIFS(TaxableValuation[Taxable Commercial],TaxableValuation[Dist],$C113:$E113,TaxableValuation[Tif_NonTIF],$A$4))</f>
        <v>1473780</v>
      </c>
      <c r="L113" s="8">
        <f>SUMPRODUCT(SUMIFS(TaxableValuation[Taxable Industrial],TaxableValuation[Dist],$C113:$E113,TaxableValuation[Tif_NonTIF],$A$4))</f>
        <v>8303770</v>
      </c>
      <c r="M113" s="8">
        <f>SUMPRODUCT(SUMIFS(TaxableValuation[Taxable Reserved],TaxableValuation[Dist],$C113:$E113,TaxableValuation[Tif_NonTIF],$A$4))</f>
        <v>0</v>
      </c>
      <c r="N113" s="8">
        <f>SUMPRODUCT(SUMIFS(TaxableValuation[Taxable Reserved2],TaxableValuation[Dist],$C113:$E113,TaxableValuation[Tif_NonTIF],$A$4))</f>
        <v>0</v>
      </c>
      <c r="O113" s="8">
        <f>SUMPRODUCT(SUMIFS(TaxableValuation[Taxable Railroads],TaxableValuation[Dist],$C113:$E113,TaxableValuation[Tif_NonTIF],$A$4))</f>
        <v>0</v>
      </c>
      <c r="P113" s="8">
        <f>SUMPRODUCT(SUMIFS(TaxableValuation[Taxable Utilities],TaxableValuation[Dist],$C113:$E113,TaxableValuation[Tif_NonTIF],$A$4))</f>
        <v>0</v>
      </c>
      <c r="Q113" s="8">
        <f>SUMPRODUCT(SUMIFS(TaxableValuation[Taxable Other],TaxableValuation[Dist],$C113:$E113,TaxableValuation[Tif_NonTIF],$A$4))</f>
        <v>0</v>
      </c>
      <c r="R113" s="8">
        <f>SUMPRODUCT(SUMIFS(TaxableValuation[Taxable Gross],TaxableValuation[Dist],$C113:$E113,TaxableValuation[Tif_NonTIF],$A$4))</f>
        <v>19203323</v>
      </c>
      <c r="S113" s="8">
        <f>SUMPRODUCT(SUMIFS(TaxableValuation[Taxable Military Exempt],TaxableValuation[Dist],$C113:$E113,TaxableValuation[Tif_NonTIF],$A$4))</f>
        <v>0</v>
      </c>
      <c r="T113" s="8">
        <f>SUMPRODUCT(SUMIFS(TaxableValuation[Taxable Net],TaxableValuation[Dist],$C113:$E113,TaxableValuation[Tif_NonTIF],$A$4))</f>
        <v>19203323</v>
      </c>
      <c r="U113" s="8">
        <f>SUMPRODUCT(SUMIFS(TaxableValuation[Taxable Gas &amp; Elec Utilities],TaxableValuation[Dist],$C113:$E113,TaxableValuation[Tif_NonTIF],$A$4))</f>
        <v>0</v>
      </c>
      <c r="V113" s="8">
        <f t="shared" si="1"/>
        <v>19203323</v>
      </c>
    </row>
    <row r="114" spans="1:22" x14ac:dyDescent="0.25">
      <c r="A114">
        <f>'Assessed Non-TIF_Combined'!A114</f>
        <v>2024</v>
      </c>
      <c r="B114" t="str">
        <f>'Assessed Non-TIF_Combined'!B114</f>
        <v>15</v>
      </c>
      <c r="C114" t="str">
        <f>'Assessed Non-TIF_Combined'!C114</f>
        <v>2169</v>
      </c>
      <c r="D114" t="str">
        <f>'Assessed Non-TIF_Combined'!D114</f>
        <v/>
      </c>
      <c r="E114" t="str">
        <f>'Assessed Non-TIF_Combined'!E114</f>
        <v/>
      </c>
      <c r="F114" t="str">
        <f>'Assessed Non-TIF_Combined'!F114</f>
        <v>2169</v>
      </c>
      <c r="G114" t="str">
        <f>'Assessed Non-TIF_Combined'!G114</f>
        <v>Fairfield</v>
      </c>
      <c r="H114" s="8">
        <f>SUMPRODUCT(SUMIFS(TaxableValuation[Taxable Residential],TaxableValuation[Dist],$C114:$E114,TaxableValuation[Tif_NonTIF],$A$4))</f>
        <v>8469228</v>
      </c>
      <c r="I114" s="8">
        <f>SUMPRODUCT(SUMIFS(TaxableValuation[Taxable Ag Land],TaxableValuation[Dist],$C114:$E114,TaxableValuation[Tif_NonTIF],$A$4))</f>
        <v>0</v>
      </c>
      <c r="J114" s="8">
        <f>SUMPRODUCT(SUMIFS(TaxableValuation[Taxable Ag Building],TaxableValuation[Dist],$C114:$E114,TaxableValuation[Tif_NonTIF],$A$4))</f>
        <v>0</v>
      </c>
      <c r="K114" s="8">
        <f>SUMPRODUCT(SUMIFS(TaxableValuation[Taxable Commercial],TaxableValuation[Dist],$C114:$E114,TaxableValuation[Tif_NonTIF],$A$4))</f>
        <v>5568139</v>
      </c>
      <c r="L114" s="8">
        <f>SUMPRODUCT(SUMIFS(TaxableValuation[Taxable Industrial],TaxableValuation[Dist],$C114:$E114,TaxableValuation[Tif_NonTIF],$A$4))</f>
        <v>2422761</v>
      </c>
      <c r="M114" s="8">
        <f>SUMPRODUCT(SUMIFS(TaxableValuation[Taxable Reserved],TaxableValuation[Dist],$C114:$E114,TaxableValuation[Tif_NonTIF],$A$4))</f>
        <v>0</v>
      </c>
      <c r="N114" s="8">
        <f>SUMPRODUCT(SUMIFS(TaxableValuation[Taxable Reserved2],TaxableValuation[Dist],$C114:$E114,TaxableValuation[Tif_NonTIF],$A$4))</f>
        <v>0</v>
      </c>
      <c r="O114" s="8">
        <f>SUMPRODUCT(SUMIFS(TaxableValuation[Taxable Railroads],TaxableValuation[Dist],$C114:$E114,TaxableValuation[Tif_NonTIF],$A$4))</f>
        <v>0</v>
      </c>
      <c r="P114" s="8">
        <f>SUMPRODUCT(SUMIFS(TaxableValuation[Taxable Utilities],TaxableValuation[Dist],$C114:$E114,TaxableValuation[Tif_NonTIF],$A$4))</f>
        <v>0</v>
      </c>
      <c r="Q114" s="8">
        <f>SUMPRODUCT(SUMIFS(TaxableValuation[Taxable Other],TaxableValuation[Dist],$C114:$E114,TaxableValuation[Tif_NonTIF],$A$4))</f>
        <v>0</v>
      </c>
      <c r="R114" s="8">
        <f>SUMPRODUCT(SUMIFS(TaxableValuation[Taxable Gross],TaxableValuation[Dist],$C114:$E114,TaxableValuation[Tif_NonTIF],$A$4))</f>
        <v>16460128</v>
      </c>
      <c r="S114" s="8">
        <f>SUMPRODUCT(SUMIFS(TaxableValuation[Taxable Military Exempt],TaxableValuation[Dist],$C114:$E114,TaxableValuation[Tif_NonTIF],$A$4))</f>
        <v>11112</v>
      </c>
      <c r="T114" s="8">
        <f>SUMPRODUCT(SUMIFS(TaxableValuation[Taxable Net],TaxableValuation[Dist],$C114:$E114,TaxableValuation[Tif_NonTIF],$A$4))</f>
        <v>16449016</v>
      </c>
      <c r="U114" s="8">
        <f>SUMPRODUCT(SUMIFS(TaxableValuation[Taxable Gas &amp; Elec Utilities],TaxableValuation[Dist],$C114:$E114,TaxableValuation[Tif_NonTIF],$A$4))</f>
        <v>0</v>
      </c>
      <c r="V114" s="8">
        <f t="shared" si="1"/>
        <v>16449016</v>
      </c>
    </row>
    <row r="115" spans="1:22" x14ac:dyDescent="0.25">
      <c r="A115">
        <f>'Assessed Non-TIF_Combined'!A115</f>
        <v>2024</v>
      </c>
      <c r="B115" t="str">
        <f>'Assessed Non-TIF_Combined'!B115</f>
        <v>07</v>
      </c>
      <c r="C115" t="str">
        <f>'Assessed Non-TIF_Combined'!C115</f>
        <v>2295</v>
      </c>
      <c r="D115" t="str">
        <f>'Assessed Non-TIF_Combined'!D115</f>
        <v/>
      </c>
      <c r="E115" t="str">
        <f>'Assessed Non-TIF_Combined'!E115</f>
        <v/>
      </c>
      <c r="F115" t="str">
        <f>'Assessed Non-TIF_Combined'!F115</f>
        <v>2295</v>
      </c>
      <c r="G115" t="str">
        <f>'Assessed Non-TIF_Combined'!G115</f>
        <v>Forest City</v>
      </c>
      <c r="H115" s="8">
        <f>SUMPRODUCT(SUMIFS(TaxableValuation[Taxable Residential],TaxableValuation[Dist],$C115:$E115,TaxableValuation[Tif_NonTIF],$A$4))</f>
        <v>8382107</v>
      </c>
      <c r="I115" s="8">
        <f>SUMPRODUCT(SUMIFS(TaxableValuation[Taxable Ag Land],TaxableValuation[Dist],$C115:$E115,TaxableValuation[Tif_NonTIF],$A$4))</f>
        <v>0</v>
      </c>
      <c r="J115" s="8">
        <f>SUMPRODUCT(SUMIFS(TaxableValuation[Taxable Ag Building],TaxableValuation[Dist],$C115:$E115,TaxableValuation[Tif_NonTIF],$A$4))</f>
        <v>0</v>
      </c>
      <c r="K115" s="8">
        <f>SUMPRODUCT(SUMIFS(TaxableValuation[Taxable Commercial],TaxableValuation[Dist],$C115:$E115,TaxableValuation[Tif_NonTIF],$A$4))</f>
        <v>8120697</v>
      </c>
      <c r="L115" s="8">
        <f>SUMPRODUCT(SUMIFS(TaxableValuation[Taxable Industrial],TaxableValuation[Dist],$C115:$E115,TaxableValuation[Tif_NonTIF],$A$4))</f>
        <v>24817229</v>
      </c>
      <c r="M115" s="8">
        <f>SUMPRODUCT(SUMIFS(TaxableValuation[Taxable Reserved],TaxableValuation[Dist],$C115:$E115,TaxableValuation[Tif_NonTIF],$A$4))</f>
        <v>0</v>
      </c>
      <c r="N115" s="8">
        <f>SUMPRODUCT(SUMIFS(TaxableValuation[Taxable Reserved2],TaxableValuation[Dist],$C115:$E115,TaxableValuation[Tif_NonTIF],$A$4))</f>
        <v>0</v>
      </c>
      <c r="O115" s="8">
        <f>SUMPRODUCT(SUMIFS(TaxableValuation[Taxable Railroads],TaxableValuation[Dist],$C115:$E115,TaxableValuation[Tif_NonTIF],$A$4))</f>
        <v>0</v>
      </c>
      <c r="P115" s="8">
        <f>SUMPRODUCT(SUMIFS(TaxableValuation[Taxable Utilities],TaxableValuation[Dist],$C115:$E115,TaxableValuation[Tif_NonTIF],$A$4))</f>
        <v>0</v>
      </c>
      <c r="Q115" s="8">
        <f>SUMPRODUCT(SUMIFS(TaxableValuation[Taxable Other],TaxableValuation[Dist],$C115:$E115,TaxableValuation[Tif_NonTIF],$A$4))</f>
        <v>0</v>
      </c>
      <c r="R115" s="8">
        <f>SUMPRODUCT(SUMIFS(TaxableValuation[Taxable Gross],TaxableValuation[Dist],$C115:$E115,TaxableValuation[Tif_NonTIF],$A$4))</f>
        <v>41320033</v>
      </c>
      <c r="S115" s="8">
        <f>SUMPRODUCT(SUMIFS(TaxableValuation[Taxable Military Exempt],TaxableValuation[Dist],$C115:$E115,TaxableValuation[Tif_NonTIF],$A$4))</f>
        <v>0</v>
      </c>
      <c r="T115" s="8">
        <f>SUMPRODUCT(SUMIFS(TaxableValuation[Taxable Net],TaxableValuation[Dist],$C115:$E115,TaxableValuation[Tif_NonTIF],$A$4))</f>
        <v>41320033</v>
      </c>
      <c r="U115" s="8">
        <f>SUMPRODUCT(SUMIFS(TaxableValuation[Taxable Gas &amp; Elec Utilities],TaxableValuation[Dist],$C115:$E115,TaxableValuation[Tif_NonTIF],$A$4))</f>
        <v>0</v>
      </c>
      <c r="V115" s="8">
        <f t="shared" si="1"/>
        <v>41320033</v>
      </c>
    </row>
    <row r="116" spans="1:22" x14ac:dyDescent="0.25">
      <c r="A116">
        <f>'Assessed Non-TIF_Combined'!A116</f>
        <v>2024</v>
      </c>
      <c r="B116" t="str">
        <f>'Assessed Non-TIF_Combined'!B116</f>
        <v>05</v>
      </c>
      <c r="C116" t="str">
        <f>'Assessed Non-TIF_Combined'!C116</f>
        <v>2313</v>
      </c>
      <c r="D116" t="str">
        <f>'Assessed Non-TIF_Combined'!D116</f>
        <v/>
      </c>
      <c r="E116" t="str">
        <f>'Assessed Non-TIF_Combined'!E116</f>
        <v/>
      </c>
      <c r="F116" t="str">
        <f>'Assessed Non-TIF_Combined'!F116</f>
        <v>2313</v>
      </c>
      <c r="G116" t="str">
        <f>'Assessed Non-TIF_Combined'!G116</f>
        <v>Fort Dodge</v>
      </c>
      <c r="H116" s="8">
        <f>SUMPRODUCT(SUMIFS(TaxableValuation[Taxable Residential],TaxableValuation[Dist],$C116:$E116,TaxableValuation[Tif_NonTIF],$A$4))</f>
        <v>11028895</v>
      </c>
      <c r="I116" s="8">
        <f>SUMPRODUCT(SUMIFS(TaxableValuation[Taxable Ag Land],TaxableValuation[Dist],$C116:$E116,TaxableValuation[Tif_NonTIF],$A$4))</f>
        <v>124573</v>
      </c>
      <c r="J116" s="8">
        <f>SUMPRODUCT(SUMIFS(TaxableValuation[Taxable Ag Building],TaxableValuation[Dist],$C116:$E116,TaxableValuation[Tif_NonTIF],$A$4))</f>
        <v>0</v>
      </c>
      <c r="K116" s="8">
        <f>SUMPRODUCT(SUMIFS(TaxableValuation[Taxable Commercial],TaxableValuation[Dist],$C116:$E116,TaxableValuation[Tif_NonTIF],$A$4))</f>
        <v>55926063</v>
      </c>
      <c r="L116" s="8">
        <f>SUMPRODUCT(SUMIFS(TaxableValuation[Taxable Industrial],TaxableValuation[Dist],$C116:$E116,TaxableValuation[Tif_NonTIF],$A$4))</f>
        <v>32676676</v>
      </c>
      <c r="M116" s="8">
        <f>SUMPRODUCT(SUMIFS(TaxableValuation[Taxable Reserved],TaxableValuation[Dist],$C116:$E116,TaxableValuation[Tif_NonTIF],$A$4))</f>
        <v>0</v>
      </c>
      <c r="N116" s="8">
        <f>SUMPRODUCT(SUMIFS(TaxableValuation[Taxable Reserved2],TaxableValuation[Dist],$C116:$E116,TaxableValuation[Tif_NonTIF],$A$4))</f>
        <v>0</v>
      </c>
      <c r="O116" s="8">
        <f>SUMPRODUCT(SUMIFS(TaxableValuation[Taxable Railroads],TaxableValuation[Dist],$C116:$E116,TaxableValuation[Tif_NonTIF],$A$4))</f>
        <v>0</v>
      </c>
      <c r="P116" s="8">
        <f>SUMPRODUCT(SUMIFS(TaxableValuation[Taxable Utilities],TaxableValuation[Dist],$C116:$E116,TaxableValuation[Tif_NonTIF],$A$4))</f>
        <v>0</v>
      </c>
      <c r="Q116" s="8">
        <f>SUMPRODUCT(SUMIFS(TaxableValuation[Taxable Other],TaxableValuation[Dist],$C116:$E116,TaxableValuation[Tif_NonTIF],$A$4))</f>
        <v>0</v>
      </c>
      <c r="R116" s="8">
        <f>SUMPRODUCT(SUMIFS(TaxableValuation[Taxable Gross],TaxableValuation[Dist],$C116:$E116,TaxableValuation[Tif_NonTIF],$A$4))</f>
        <v>99756207</v>
      </c>
      <c r="S116" s="8">
        <f>SUMPRODUCT(SUMIFS(TaxableValuation[Taxable Military Exempt],TaxableValuation[Dist],$C116:$E116,TaxableValuation[Tif_NonTIF],$A$4))</f>
        <v>0</v>
      </c>
      <c r="T116" s="8">
        <f>SUMPRODUCT(SUMIFS(TaxableValuation[Taxable Net],TaxableValuation[Dist],$C116:$E116,TaxableValuation[Tif_NonTIF],$A$4))</f>
        <v>99756207</v>
      </c>
      <c r="U116" s="8">
        <f>SUMPRODUCT(SUMIFS(TaxableValuation[Taxable Gas &amp; Elec Utilities],TaxableValuation[Dist],$C116:$E116,TaxableValuation[Tif_NonTIF],$A$4))</f>
        <v>0</v>
      </c>
      <c r="V116" s="8">
        <f t="shared" si="1"/>
        <v>99756207</v>
      </c>
    </row>
    <row r="117" spans="1:22" x14ac:dyDescent="0.25">
      <c r="A117">
        <f>'Assessed Non-TIF_Combined'!A117</f>
        <v>2024</v>
      </c>
      <c r="B117" t="str">
        <f>'Assessed Non-TIF_Combined'!B117</f>
        <v>15</v>
      </c>
      <c r="C117" t="str">
        <f>'Assessed Non-TIF_Combined'!C117</f>
        <v>2322</v>
      </c>
      <c r="D117" t="str">
        <f>'Assessed Non-TIF_Combined'!D117</f>
        <v/>
      </c>
      <c r="E117" t="str">
        <f>'Assessed Non-TIF_Combined'!E117</f>
        <v/>
      </c>
      <c r="F117" t="str">
        <f>'Assessed Non-TIF_Combined'!F117</f>
        <v>2322</v>
      </c>
      <c r="G117" t="str">
        <f>'Assessed Non-TIF_Combined'!G117</f>
        <v>Fort Madison</v>
      </c>
      <c r="H117" s="8">
        <f>SUMPRODUCT(SUMIFS(TaxableValuation[Taxable Residential],TaxableValuation[Dist],$C117:$E117,TaxableValuation[Tif_NonTIF],$A$4))</f>
        <v>4043461</v>
      </c>
      <c r="I117" s="8">
        <f>SUMPRODUCT(SUMIFS(TaxableValuation[Taxable Ag Land],TaxableValuation[Dist],$C117:$E117,TaxableValuation[Tif_NonTIF],$A$4))</f>
        <v>0</v>
      </c>
      <c r="J117" s="8">
        <f>SUMPRODUCT(SUMIFS(TaxableValuation[Taxable Ag Building],TaxableValuation[Dist],$C117:$E117,TaxableValuation[Tif_NonTIF],$A$4))</f>
        <v>0</v>
      </c>
      <c r="K117" s="8">
        <f>SUMPRODUCT(SUMIFS(TaxableValuation[Taxable Commercial],TaxableValuation[Dist],$C117:$E117,TaxableValuation[Tif_NonTIF],$A$4))</f>
        <v>2464597</v>
      </c>
      <c r="L117" s="8">
        <f>SUMPRODUCT(SUMIFS(TaxableValuation[Taxable Industrial],TaxableValuation[Dist],$C117:$E117,TaxableValuation[Tif_NonTIF],$A$4))</f>
        <v>0</v>
      </c>
      <c r="M117" s="8">
        <f>SUMPRODUCT(SUMIFS(TaxableValuation[Taxable Reserved],TaxableValuation[Dist],$C117:$E117,TaxableValuation[Tif_NonTIF],$A$4))</f>
        <v>0</v>
      </c>
      <c r="N117" s="8">
        <f>SUMPRODUCT(SUMIFS(TaxableValuation[Taxable Reserved2],TaxableValuation[Dist],$C117:$E117,TaxableValuation[Tif_NonTIF],$A$4))</f>
        <v>0</v>
      </c>
      <c r="O117" s="8">
        <f>SUMPRODUCT(SUMIFS(TaxableValuation[Taxable Railroads],TaxableValuation[Dist],$C117:$E117,TaxableValuation[Tif_NonTIF],$A$4))</f>
        <v>0</v>
      </c>
      <c r="P117" s="8">
        <f>SUMPRODUCT(SUMIFS(TaxableValuation[Taxable Utilities],TaxableValuation[Dist],$C117:$E117,TaxableValuation[Tif_NonTIF],$A$4))</f>
        <v>0</v>
      </c>
      <c r="Q117" s="8">
        <f>SUMPRODUCT(SUMIFS(TaxableValuation[Taxable Other],TaxableValuation[Dist],$C117:$E117,TaxableValuation[Tif_NonTIF],$A$4))</f>
        <v>0</v>
      </c>
      <c r="R117" s="8">
        <f>SUMPRODUCT(SUMIFS(TaxableValuation[Taxable Gross],TaxableValuation[Dist],$C117:$E117,TaxableValuation[Tif_NonTIF],$A$4))</f>
        <v>6508058</v>
      </c>
      <c r="S117" s="8">
        <f>SUMPRODUCT(SUMIFS(TaxableValuation[Taxable Military Exempt],TaxableValuation[Dist],$C117:$E117,TaxableValuation[Tif_NonTIF],$A$4))</f>
        <v>0</v>
      </c>
      <c r="T117" s="8">
        <f>SUMPRODUCT(SUMIFS(TaxableValuation[Taxable Net],TaxableValuation[Dist],$C117:$E117,TaxableValuation[Tif_NonTIF],$A$4))</f>
        <v>6508058</v>
      </c>
      <c r="U117" s="8">
        <f>SUMPRODUCT(SUMIFS(TaxableValuation[Taxable Gas &amp; Elec Utilities],TaxableValuation[Dist],$C117:$E117,TaxableValuation[Tif_NonTIF],$A$4))</f>
        <v>0</v>
      </c>
      <c r="V117" s="8">
        <f t="shared" si="1"/>
        <v>6508058</v>
      </c>
    </row>
    <row r="118" spans="1:22" x14ac:dyDescent="0.25">
      <c r="A118">
        <f>'Assessed Non-TIF_Combined'!A118</f>
        <v>2024</v>
      </c>
      <c r="B118" t="str">
        <f>'Assessed Non-TIF_Combined'!B118</f>
        <v>13</v>
      </c>
      <c r="C118" t="str">
        <f>'Assessed Non-TIF_Combined'!C118</f>
        <v>2369</v>
      </c>
      <c r="D118" t="str">
        <f>'Assessed Non-TIF_Combined'!D118</f>
        <v/>
      </c>
      <c r="E118" t="str">
        <f>'Assessed Non-TIF_Combined'!E118</f>
        <v/>
      </c>
      <c r="F118" t="str">
        <f>'Assessed Non-TIF_Combined'!F118</f>
        <v>2369</v>
      </c>
      <c r="G118" t="str">
        <f>'Assessed Non-TIF_Combined'!G118</f>
        <v>Fremont-Mills</v>
      </c>
      <c r="H118" s="8">
        <f>SUMPRODUCT(SUMIFS(TaxableValuation[Taxable Residential],TaxableValuation[Dist],$C118:$E118,TaxableValuation[Tif_NonTIF],$A$4))</f>
        <v>0</v>
      </c>
      <c r="I118" s="8">
        <f>SUMPRODUCT(SUMIFS(TaxableValuation[Taxable Ag Land],TaxableValuation[Dist],$C118:$E118,TaxableValuation[Tif_NonTIF],$A$4))</f>
        <v>0</v>
      </c>
      <c r="J118" s="8">
        <f>SUMPRODUCT(SUMIFS(TaxableValuation[Taxable Ag Building],TaxableValuation[Dist],$C118:$E118,TaxableValuation[Tif_NonTIF],$A$4))</f>
        <v>0</v>
      </c>
      <c r="K118" s="8">
        <f>SUMPRODUCT(SUMIFS(TaxableValuation[Taxable Commercial],TaxableValuation[Dist],$C118:$E118,TaxableValuation[Tif_NonTIF],$A$4))</f>
        <v>0</v>
      </c>
      <c r="L118" s="8">
        <f>SUMPRODUCT(SUMIFS(TaxableValuation[Taxable Industrial],TaxableValuation[Dist],$C118:$E118,TaxableValuation[Tif_NonTIF],$A$4))</f>
        <v>0</v>
      </c>
      <c r="M118" s="8">
        <f>SUMPRODUCT(SUMIFS(TaxableValuation[Taxable Reserved],TaxableValuation[Dist],$C118:$E118,TaxableValuation[Tif_NonTIF],$A$4))</f>
        <v>0</v>
      </c>
      <c r="N118" s="8">
        <f>SUMPRODUCT(SUMIFS(TaxableValuation[Taxable Reserved2],TaxableValuation[Dist],$C118:$E118,TaxableValuation[Tif_NonTIF],$A$4))</f>
        <v>0</v>
      </c>
      <c r="O118" s="8">
        <f>SUMPRODUCT(SUMIFS(TaxableValuation[Taxable Railroads],TaxableValuation[Dist],$C118:$E118,TaxableValuation[Tif_NonTIF],$A$4))</f>
        <v>0</v>
      </c>
      <c r="P118" s="8">
        <f>SUMPRODUCT(SUMIFS(TaxableValuation[Taxable Utilities],TaxableValuation[Dist],$C118:$E118,TaxableValuation[Tif_NonTIF],$A$4))</f>
        <v>0</v>
      </c>
      <c r="Q118" s="8">
        <f>SUMPRODUCT(SUMIFS(TaxableValuation[Taxable Other],TaxableValuation[Dist],$C118:$E118,TaxableValuation[Tif_NonTIF],$A$4))</f>
        <v>0</v>
      </c>
      <c r="R118" s="8">
        <f>SUMPRODUCT(SUMIFS(TaxableValuation[Taxable Gross],TaxableValuation[Dist],$C118:$E118,TaxableValuation[Tif_NonTIF],$A$4))</f>
        <v>0</v>
      </c>
      <c r="S118" s="8">
        <f>SUMPRODUCT(SUMIFS(TaxableValuation[Taxable Military Exempt],TaxableValuation[Dist],$C118:$E118,TaxableValuation[Tif_NonTIF],$A$4))</f>
        <v>0</v>
      </c>
      <c r="T118" s="8">
        <f>SUMPRODUCT(SUMIFS(TaxableValuation[Taxable Net],TaxableValuation[Dist],$C118:$E118,TaxableValuation[Tif_NonTIF],$A$4))</f>
        <v>0</v>
      </c>
      <c r="U118" s="8">
        <f>SUMPRODUCT(SUMIFS(TaxableValuation[Taxable Gas &amp; Elec Utilities],TaxableValuation[Dist],$C118:$E118,TaxableValuation[Tif_NonTIF],$A$4))</f>
        <v>0</v>
      </c>
      <c r="V118" s="8">
        <f t="shared" si="1"/>
        <v>0</v>
      </c>
    </row>
    <row r="119" spans="1:22" x14ac:dyDescent="0.25">
      <c r="A119">
        <f>'Assessed Non-TIF_Combined'!A119</f>
        <v>2024</v>
      </c>
      <c r="B119" t="str">
        <f>'Assessed Non-TIF_Combined'!B119</f>
        <v>12</v>
      </c>
      <c r="C119" t="str">
        <f>'Assessed Non-TIF_Combined'!C119</f>
        <v>2376</v>
      </c>
      <c r="D119" t="str">
        <f>'Assessed Non-TIF_Combined'!D119</f>
        <v/>
      </c>
      <c r="E119" t="str">
        <f>'Assessed Non-TIF_Combined'!E119</f>
        <v/>
      </c>
      <c r="F119" t="str">
        <f>'Assessed Non-TIF_Combined'!F119</f>
        <v>2376</v>
      </c>
      <c r="G119" t="str">
        <f>'Assessed Non-TIF_Combined'!G119</f>
        <v>Galva-Holstein</v>
      </c>
      <c r="H119" s="8">
        <f>SUMPRODUCT(SUMIFS(TaxableValuation[Taxable Residential],TaxableValuation[Dist],$C119:$E119,TaxableValuation[Tif_NonTIF],$A$4))</f>
        <v>3920578</v>
      </c>
      <c r="I119" s="8">
        <f>SUMPRODUCT(SUMIFS(TaxableValuation[Taxable Ag Land],TaxableValuation[Dist],$C119:$E119,TaxableValuation[Tif_NonTIF],$A$4))</f>
        <v>0</v>
      </c>
      <c r="J119" s="8">
        <f>SUMPRODUCT(SUMIFS(TaxableValuation[Taxable Ag Building],TaxableValuation[Dist],$C119:$E119,TaxableValuation[Tif_NonTIF],$A$4))</f>
        <v>0</v>
      </c>
      <c r="K119" s="8">
        <f>SUMPRODUCT(SUMIFS(TaxableValuation[Taxable Commercial],TaxableValuation[Dist],$C119:$E119,TaxableValuation[Tif_NonTIF],$A$4))</f>
        <v>5717748</v>
      </c>
      <c r="L119" s="8">
        <f>SUMPRODUCT(SUMIFS(TaxableValuation[Taxable Industrial],TaxableValuation[Dist],$C119:$E119,TaxableValuation[Tif_NonTIF],$A$4))</f>
        <v>21854581</v>
      </c>
      <c r="M119" s="8">
        <f>SUMPRODUCT(SUMIFS(TaxableValuation[Taxable Reserved],TaxableValuation[Dist],$C119:$E119,TaxableValuation[Tif_NonTIF],$A$4))</f>
        <v>0</v>
      </c>
      <c r="N119" s="8">
        <f>SUMPRODUCT(SUMIFS(TaxableValuation[Taxable Reserved2],TaxableValuation[Dist],$C119:$E119,TaxableValuation[Tif_NonTIF],$A$4))</f>
        <v>0</v>
      </c>
      <c r="O119" s="8">
        <f>SUMPRODUCT(SUMIFS(TaxableValuation[Taxable Railroads],TaxableValuation[Dist],$C119:$E119,TaxableValuation[Tif_NonTIF],$A$4))</f>
        <v>0</v>
      </c>
      <c r="P119" s="8">
        <f>SUMPRODUCT(SUMIFS(TaxableValuation[Taxable Utilities],TaxableValuation[Dist],$C119:$E119,TaxableValuation[Tif_NonTIF],$A$4))</f>
        <v>0</v>
      </c>
      <c r="Q119" s="8">
        <f>SUMPRODUCT(SUMIFS(TaxableValuation[Taxable Other],TaxableValuation[Dist],$C119:$E119,TaxableValuation[Tif_NonTIF],$A$4))</f>
        <v>0</v>
      </c>
      <c r="R119" s="8">
        <f>SUMPRODUCT(SUMIFS(TaxableValuation[Taxable Gross],TaxableValuation[Dist],$C119:$E119,TaxableValuation[Tif_NonTIF],$A$4))</f>
        <v>31492907</v>
      </c>
      <c r="S119" s="8">
        <f>SUMPRODUCT(SUMIFS(TaxableValuation[Taxable Military Exempt],TaxableValuation[Dist],$C119:$E119,TaxableValuation[Tif_NonTIF],$A$4))</f>
        <v>0</v>
      </c>
      <c r="T119" s="8">
        <f>SUMPRODUCT(SUMIFS(TaxableValuation[Taxable Net],TaxableValuation[Dist],$C119:$E119,TaxableValuation[Tif_NonTIF],$A$4))</f>
        <v>31492907</v>
      </c>
      <c r="U119" s="8">
        <f>SUMPRODUCT(SUMIFS(TaxableValuation[Taxable Gas &amp; Elec Utilities],TaxableValuation[Dist],$C119:$E119,TaxableValuation[Tif_NonTIF],$A$4))</f>
        <v>0</v>
      </c>
      <c r="V119" s="8">
        <f t="shared" si="1"/>
        <v>31492907</v>
      </c>
    </row>
    <row r="120" spans="1:22" x14ac:dyDescent="0.25">
      <c r="A120">
        <f>'Assessed Non-TIF_Combined'!A120</f>
        <v>2024</v>
      </c>
      <c r="B120" t="str">
        <f>'Assessed Non-TIF_Combined'!B120</f>
        <v>07</v>
      </c>
      <c r="C120" t="str">
        <f>'Assessed Non-TIF_Combined'!C120</f>
        <v>2403</v>
      </c>
      <c r="D120" t="str">
        <f>'Assessed Non-TIF_Combined'!D120</f>
        <v/>
      </c>
      <c r="E120" t="str">
        <f>'Assessed Non-TIF_Combined'!E120</f>
        <v/>
      </c>
      <c r="F120" t="str">
        <f>'Assessed Non-TIF_Combined'!F120</f>
        <v>2403</v>
      </c>
      <c r="G120" t="str">
        <f>'Assessed Non-TIF_Combined'!G120</f>
        <v>Garner-Hayfield-Ventura</v>
      </c>
      <c r="H120" s="8">
        <f>SUMPRODUCT(SUMIFS(TaxableValuation[Taxable Residential],TaxableValuation[Dist],$C120:$E120,TaxableValuation[Tif_NonTIF],$A$4))</f>
        <v>2206862</v>
      </c>
      <c r="I120" s="8">
        <f>SUMPRODUCT(SUMIFS(TaxableValuation[Taxable Ag Land],TaxableValuation[Dist],$C120:$E120,TaxableValuation[Tif_NonTIF],$A$4))</f>
        <v>0</v>
      </c>
      <c r="J120" s="8">
        <f>SUMPRODUCT(SUMIFS(TaxableValuation[Taxable Ag Building],TaxableValuation[Dist],$C120:$E120,TaxableValuation[Tif_NonTIF],$A$4))</f>
        <v>0</v>
      </c>
      <c r="K120" s="8">
        <f>SUMPRODUCT(SUMIFS(TaxableValuation[Taxable Commercial],TaxableValuation[Dist],$C120:$E120,TaxableValuation[Tif_NonTIF],$A$4))</f>
        <v>9798573</v>
      </c>
      <c r="L120" s="8">
        <f>SUMPRODUCT(SUMIFS(TaxableValuation[Taxable Industrial],TaxableValuation[Dist],$C120:$E120,TaxableValuation[Tif_NonTIF],$A$4))</f>
        <v>5068904</v>
      </c>
      <c r="M120" s="8">
        <f>SUMPRODUCT(SUMIFS(TaxableValuation[Taxable Reserved],TaxableValuation[Dist],$C120:$E120,TaxableValuation[Tif_NonTIF],$A$4))</f>
        <v>0</v>
      </c>
      <c r="N120" s="8">
        <f>SUMPRODUCT(SUMIFS(TaxableValuation[Taxable Reserved2],TaxableValuation[Dist],$C120:$E120,TaxableValuation[Tif_NonTIF],$A$4))</f>
        <v>0</v>
      </c>
      <c r="O120" s="8">
        <f>SUMPRODUCT(SUMIFS(TaxableValuation[Taxable Railroads],TaxableValuation[Dist],$C120:$E120,TaxableValuation[Tif_NonTIF],$A$4))</f>
        <v>0</v>
      </c>
      <c r="P120" s="8">
        <f>SUMPRODUCT(SUMIFS(TaxableValuation[Taxable Utilities],TaxableValuation[Dist],$C120:$E120,TaxableValuation[Tif_NonTIF],$A$4))</f>
        <v>0</v>
      </c>
      <c r="Q120" s="8">
        <f>SUMPRODUCT(SUMIFS(TaxableValuation[Taxable Other],TaxableValuation[Dist],$C120:$E120,TaxableValuation[Tif_NonTIF],$A$4))</f>
        <v>0</v>
      </c>
      <c r="R120" s="8">
        <f>SUMPRODUCT(SUMIFS(TaxableValuation[Taxable Gross],TaxableValuation[Dist],$C120:$E120,TaxableValuation[Tif_NonTIF],$A$4))</f>
        <v>17074339</v>
      </c>
      <c r="S120" s="8">
        <f>SUMPRODUCT(SUMIFS(TaxableValuation[Taxable Military Exempt],TaxableValuation[Dist],$C120:$E120,TaxableValuation[Tif_NonTIF],$A$4))</f>
        <v>0</v>
      </c>
      <c r="T120" s="8">
        <f>SUMPRODUCT(SUMIFS(TaxableValuation[Taxable Net],TaxableValuation[Dist],$C120:$E120,TaxableValuation[Tif_NonTIF],$A$4))</f>
        <v>17074339</v>
      </c>
      <c r="U120" s="8">
        <f>SUMPRODUCT(SUMIFS(TaxableValuation[Taxable Gas &amp; Elec Utilities],TaxableValuation[Dist],$C120:$E120,TaxableValuation[Tif_NonTIF],$A$4))</f>
        <v>0</v>
      </c>
      <c r="V120" s="8">
        <f t="shared" si="1"/>
        <v>17074339</v>
      </c>
    </row>
    <row r="121" spans="1:22" x14ac:dyDescent="0.25">
      <c r="A121">
        <f>'Assessed Non-TIF_Combined'!A121</f>
        <v>2024</v>
      </c>
      <c r="B121" t="str">
        <f>'Assessed Non-TIF_Combined'!B121</f>
        <v>12</v>
      </c>
      <c r="C121" t="str">
        <f>'Assessed Non-TIF_Combined'!C121</f>
        <v>2457</v>
      </c>
      <c r="D121" t="str">
        <f>'Assessed Non-TIF_Combined'!D121</f>
        <v/>
      </c>
      <c r="E121" t="str">
        <f>'Assessed Non-TIF_Combined'!E121</f>
        <v/>
      </c>
      <c r="F121" t="str">
        <f>'Assessed Non-TIF_Combined'!F121</f>
        <v>2457</v>
      </c>
      <c r="G121" t="str">
        <f>'Assessed Non-TIF_Combined'!G121</f>
        <v>George-Little Rock</v>
      </c>
      <c r="H121" s="8">
        <f>SUMPRODUCT(SUMIFS(TaxableValuation[Taxable Residential],TaxableValuation[Dist],$C121:$E121,TaxableValuation[Tif_NonTIF],$A$4))</f>
        <v>0</v>
      </c>
      <c r="I121" s="8">
        <f>SUMPRODUCT(SUMIFS(TaxableValuation[Taxable Ag Land],TaxableValuation[Dist],$C121:$E121,TaxableValuation[Tif_NonTIF],$A$4))</f>
        <v>0</v>
      </c>
      <c r="J121" s="8">
        <f>SUMPRODUCT(SUMIFS(TaxableValuation[Taxable Ag Building],TaxableValuation[Dist],$C121:$E121,TaxableValuation[Tif_NonTIF],$A$4))</f>
        <v>0</v>
      </c>
      <c r="K121" s="8">
        <f>SUMPRODUCT(SUMIFS(TaxableValuation[Taxable Commercial],TaxableValuation[Dist],$C121:$E121,TaxableValuation[Tif_NonTIF],$A$4))</f>
        <v>1875433</v>
      </c>
      <c r="L121" s="8">
        <f>SUMPRODUCT(SUMIFS(TaxableValuation[Taxable Industrial],TaxableValuation[Dist],$C121:$E121,TaxableValuation[Tif_NonTIF],$A$4))</f>
        <v>1330177</v>
      </c>
      <c r="M121" s="8">
        <f>SUMPRODUCT(SUMIFS(TaxableValuation[Taxable Reserved],TaxableValuation[Dist],$C121:$E121,TaxableValuation[Tif_NonTIF],$A$4))</f>
        <v>0</v>
      </c>
      <c r="N121" s="8">
        <f>SUMPRODUCT(SUMIFS(TaxableValuation[Taxable Reserved2],TaxableValuation[Dist],$C121:$E121,TaxableValuation[Tif_NonTIF],$A$4))</f>
        <v>0</v>
      </c>
      <c r="O121" s="8">
        <f>SUMPRODUCT(SUMIFS(TaxableValuation[Taxable Railroads],TaxableValuation[Dist],$C121:$E121,TaxableValuation[Tif_NonTIF],$A$4))</f>
        <v>0</v>
      </c>
      <c r="P121" s="8">
        <f>SUMPRODUCT(SUMIFS(TaxableValuation[Taxable Utilities],TaxableValuation[Dist],$C121:$E121,TaxableValuation[Tif_NonTIF],$A$4))</f>
        <v>0</v>
      </c>
      <c r="Q121" s="8">
        <f>SUMPRODUCT(SUMIFS(TaxableValuation[Taxable Other],TaxableValuation[Dist],$C121:$E121,TaxableValuation[Tif_NonTIF],$A$4))</f>
        <v>0</v>
      </c>
      <c r="R121" s="8">
        <f>SUMPRODUCT(SUMIFS(TaxableValuation[Taxable Gross],TaxableValuation[Dist],$C121:$E121,TaxableValuation[Tif_NonTIF],$A$4))</f>
        <v>3205610</v>
      </c>
      <c r="S121" s="8">
        <f>SUMPRODUCT(SUMIFS(TaxableValuation[Taxable Military Exempt],TaxableValuation[Dist],$C121:$E121,TaxableValuation[Tif_NonTIF],$A$4))</f>
        <v>0</v>
      </c>
      <c r="T121" s="8">
        <f>SUMPRODUCT(SUMIFS(TaxableValuation[Taxable Net],TaxableValuation[Dist],$C121:$E121,TaxableValuation[Tif_NonTIF],$A$4))</f>
        <v>3205610</v>
      </c>
      <c r="U121" s="8">
        <f>SUMPRODUCT(SUMIFS(TaxableValuation[Taxable Gas &amp; Elec Utilities],TaxableValuation[Dist],$C121:$E121,TaxableValuation[Tif_NonTIF],$A$4))</f>
        <v>0</v>
      </c>
      <c r="V121" s="8">
        <f t="shared" si="1"/>
        <v>3205610</v>
      </c>
    </row>
    <row r="122" spans="1:22" x14ac:dyDescent="0.25">
      <c r="A122">
        <f>'Assessed Non-TIF_Combined'!A122</f>
        <v>2024</v>
      </c>
      <c r="B122" t="str">
        <f>'Assessed Non-TIF_Combined'!B122</f>
        <v>11</v>
      </c>
      <c r="C122" t="str">
        <f>'Assessed Non-TIF_Combined'!C122</f>
        <v>2466</v>
      </c>
      <c r="D122" t="str">
        <f>'Assessed Non-TIF_Combined'!D122</f>
        <v/>
      </c>
      <c r="E122" t="str">
        <f>'Assessed Non-TIF_Combined'!E122</f>
        <v/>
      </c>
      <c r="F122" t="str">
        <f>'Assessed Non-TIF_Combined'!F122</f>
        <v>2466</v>
      </c>
      <c r="G122" t="str">
        <f>'Assessed Non-TIF_Combined'!G122</f>
        <v>Gilbert</v>
      </c>
      <c r="H122" s="8">
        <f>SUMPRODUCT(SUMIFS(TaxableValuation[Taxable Residential],TaxableValuation[Dist],$C122:$E122,TaxableValuation[Tif_NonTIF],$A$4))</f>
        <v>0</v>
      </c>
      <c r="I122" s="8">
        <f>SUMPRODUCT(SUMIFS(TaxableValuation[Taxable Ag Land],TaxableValuation[Dist],$C122:$E122,TaxableValuation[Tif_NonTIF],$A$4))</f>
        <v>0</v>
      </c>
      <c r="J122" s="8">
        <f>SUMPRODUCT(SUMIFS(TaxableValuation[Taxable Ag Building],TaxableValuation[Dist],$C122:$E122,TaxableValuation[Tif_NonTIF],$A$4))</f>
        <v>0</v>
      </c>
      <c r="K122" s="8">
        <f>SUMPRODUCT(SUMIFS(TaxableValuation[Taxable Commercial],TaxableValuation[Dist],$C122:$E122,TaxableValuation[Tif_NonTIF],$A$4))</f>
        <v>0</v>
      </c>
      <c r="L122" s="8">
        <f>SUMPRODUCT(SUMIFS(TaxableValuation[Taxable Industrial],TaxableValuation[Dist],$C122:$E122,TaxableValuation[Tif_NonTIF],$A$4))</f>
        <v>0</v>
      </c>
      <c r="M122" s="8">
        <f>SUMPRODUCT(SUMIFS(TaxableValuation[Taxable Reserved],TaxableValuation[Dist],$C122:$E122,TaxableValuation[Tif_NonTIF],$A$4))</f>
        <v>0</v>
      </c>
      <c r="N122" s="8">
        <f>SUMPRODUCT(SUMIFS(TaxableValuation[Taxable Reserved2],TaxableValuation[Dist],$C122:$E122,TaxableValuation[Tif_NonTIF],$A$4))</f>
        <v>0</v>
      </c>
      <c r="O122" s="8">
        <f>SUMPRODUCT(SUMIFS(TaxableValuation[Taxable Railroads],TaxableValuation[Dist],$C122:$E122,TaxableValuation[Tif_NonTIF],$A$4))</f>
        <v>0</v>
      </c>
      <c r="P122" s="8">
        <f>SUMPRODUCT(SUMIFS(TaxableValuation[Taxable Utilities],TaxableValuation[Dist],$C122:$E122,TaxableValuation[Tif_NonTIF],$A$4))</f>
        <v>0</v>
      </c>
      <c r="Q122" s="8">
        <f>SUMPRODUCT(SUMIFS(TaxableValuation[Taxable Other],TaxableValuation[Dist],$C122:$E122,TaxableValuation[Tif_NonTIF],$A$4))</f>
        <v>0</v>
      </c>
      <c r="R122" s="8">
        <f>SUMPRODUCT(SUMIFS(TaxableValuation[Taxable Gross],TaxableValuation[Dist],$C122:$E122,TaxableValuation[Tif_NonTIF],$A$4))</f>
        <v>0</v>
      </c>
      <c r="S122" s="8">
        <f>SUMPRODUCT(SUMIFS(TaxableValuation[Taxable Military Exempt],TaxableValuation[Dist],$C122:$E122,TaxableValuation[Tif_NonTIF],$A$4))</f>
        <v>0</v>
      </c>
      <c r="T122" s="8">
        <f>SUMPRODUCT(SUMIFS(TaxableValuation[Taxable Net],TaxableValuation[Dist],$C122:$E122,TaxableValuation[Tif_NonTIF],$A$4))</f>
        <v>0</v>
      </c>
      <c r="U122" s="8">
        <f>SUMPRODUCT(SUMIFS(TaxableValuation[Taxable Gas &amp; Elec Utilities],TaxableValuation[Dist],$C122:$E122,TaxableValuation[Tif_NonTIF],$A$4))</f>
        <v>0</v>
      </c>
      <c r="V122" s="8">
        <f t="shared" si="1"/>
        <v>0</v>
      </c>
    </row>
    <row r="123" spans="1:22" x14ac:dyDescent="0.25">
      <c r="A123">
        <f>'Assessed Non-TIF_Combined'!A123</f>
        <v>2024</v>
      </c>
      <c r="B123" t="str">
        <f>'Assessed Non-TIF_Combined'!B123</f>
        <v>05</v>
      </c>
      <c r="C123" t="str">
        <f>'Assessed Non-TIF_Combined'!C123</f>
        <v>2493</v>
      </c>
      <c r="D123" t="str">
        <f>'Assessed Non-TIF_Combined'!D123</f>
        <v/>
      </c>
      <c r="E123" t="str">
        <f>'Assessed Non-TIF_Combined'!E123</f>
        <v/>
      </c>
      <c r="F123" t="str">
        <f>'Assessed Non-TIF_Combined'!F123</f>
        <v>2493</v>
      </c>
      <c r="G123" t="str">
        <f>'Assessed Non-TIF_Combined'!G123</f>
        <v>Gilmore City-Bradgate</v>
      </c>
      <c r="H123" s="8">
        <f>SUMPRODUCT(SUMIFS(TaxableValuation[Taxable Residential],TaxableValuation[Dist],$C123:$E123,TaxableValuation[Tif_NonTIF],$A$4))</f>
        <v>0</v>
      </c>
      <c r="I123" s="8">
        <f>SUMPRODUCT(SUMIFS(TaxableValuation[Taxable Ag Land],TaxableValuation[Dist],$C123:$E123,TaxableValuation[Tif_NonTIF],$A$4))</f>
        <v>0</v>
      </c>
      <c r="J123" s="8">
        <f>SUMPRODUCT(SUMIFS(TaxableValuation[Taxable Ag Building],TaxableValuation[Dist],$C123:$E123,TaxableValuation[Tif_NonTIF],$A$4))</f>
        <v>0</v>
      </c>
      <c r="K123" s="8">
        <f>SUMPRODUCT(SUMIFS(TaxableValuation[Taxable Commercial],TaxableValuation[Dist],$C123:$E123,TaxableValuation[Tif_NonTIF],$A$4))</f>
        <v>0</v>
      </c>
      <c r="L123" s="8">
        <f>SUMPRODUCT(SUMIFS(TaxableValuation[Taxable Industrial],TaxableValuation[Dist],$C123:$E123,TaxableValuation[Tif_NonTIF],$A$4))</f>
        <v>0</v>
      </c>
      <c r="M123" s="8">
        <f>SUMPRODUCT(SUMIFS(TaxableValuation[Taxable Reserved],TaxableValuation[Dist],$C123:$E123,TaxableValuation[Tif_NonTIF],$A$4))</f>
        <v>0</v>
      </c>
      <c r="N123" s="8">
        <f>SUMPRODUCT(SUMIFS(TaxableValuation[Taxable Reserved2],TaxableValuation[Dist],$C123:$E123,TaxableValuation[Tif_NonTIF],$A$4))</f>
        <v>0</v>
      </c>
      <c r="O123" s="8">
        <f>SUMPRODUCT(SUMIFS(TaxableValuation[Taxable Railroads],TaxableValuation[Dist],$C123:$E123,TaxableValuation[Tif_NonTIF],$A$4))</f>
        <v>0</v>
      </c>
      <c r="P123" s="8">
        <f>SUMPRODUCT(SUMIFS(TaxableValuation[Taxable Utilities],TaxableValuation[Dist],$C123:$E123,TaxableValuation[Tif_NonTIF],$A$4))</f>
        <v>0</v>
      </c>
      <c r="Q123" s="8">
        <f>SUMPRODUCT(SUMIFS(TaxableValuation[Taxable Other],TaxableValuation[Dist],$C123:$E123,TaxableValuation[Tif_NonTIF],$A$4))</f>
        <v>0</v>
      </c>
      <c r="R123" s="8">
        <f>SUMPRODUCT(SUMIFS(TaxableValuation[Taxable Gross],TaxableValuation[Dist],$C123:$E123,TaxableValuation[Tif_NonTIF],$A$4))</f>
        <v>0</v>
      </c>
      <c r="S123" s="8">
        <f>SUMPRODUCT(SUMIFS(TaxableValuation[Taxable Military Exempt],TaxableValuation[Dist],$C123:$E123,TaxableValuation[Tif_NonTIF],$A$4))</f>
        <v>0</v>
      </c>
      <c r="T123" s="8">
        <f>SUMPRODUCT(SUMIFS(TaxableValuation[Taxable Net],TaxableValuation[Dist],$C123:$E123,TaxableValuation[Tif_NonTIF],$A$4))</f>
        <v>0</v>
      </c>
      <c r="U123" s="8">
        <f>SUMPRODUCT(SUMIFS(TaxableValuation[Taxable Gas &amp; Elec Utilities],TaxableValuation[Dist],$C123:$E123,TaxableValuation[Tif_NonTIF],$A$4))</f>
        <v>0</v>
      </c>
      <c r="V123" s="8">
        <f t="shared" si="1"/>
        <v>0</v>
      </c>
    </row>
    <row r="124" spans="1:22" x14ac:dyDescent="0.25">
      <c r="A124">
        <f>'Assessed Non-TIF_Combined'!A124</f>
        <v>2024</v>
      </c>
      <c r="B124" t="str">
        <f>'Assessed Non-TIF_Combined'!B124</f>
        <v>07</v>
      </c>
      <c r="C124" t="str">
        <f>'Assessed Non-TIF_Combined'!C124</f>
        <v>2502</v>
      </c>
      <c r="D124" t="str">
        <f>'Assessed Non-TIF_Combined'!D124</f>
        <v/>
      </c>
      <c r="E124" t="str">
        <f>'Assessed Non-TIF_Combined'!E124</f>
        <v/>
      </c>
      <c r="F124" t="str">
        <f>'Assessed Non-TIF_Combined'!F124</f>
        <v>2502</v>
      </c>
      <c r="G124" t="str">
        <f>'Assessed Non-TIF_Combined'!G124</f>
        <v>Gladbrook-Reinbeck</v>
      </c>
      <c r="H124" s="8">
        <f>SUMPRODUCT(SUMIFS(TaxableValuation[Taxable Residential],TaxableValuation[Dist],$C124:$E124,TaxableValuation[Tif_NonTIF],$A$4))</f>
        <v>0</v>
      </c>
      <c r="I124" s="8">
        <f>SUMPRODUCT(SUMIFS(TaxableValuation[Taxable Ag Land],TaxableValuation[Dist],$C124:$E124,TaxableValuation[Tif_NonTIF],$A$4))</f>
        <v>0</v>
      </c>
      <c r="J124" s="8">
        <f>SUMPRODUCT(SUMIFS(TaxableValuation[Taxable Ag Building],TaxableValuation[Dist],$C124:$E124,TaxableValuation[Tif_NonTIF],$A$4))</f>
        <v>0</v>
      </c>
      <c r="K124" s="8">
        <f>SUMPRODUCT(SUMIFS(TaxableValuation[Taxable Commercial],TaxableValuation[Dist],$C124:$E124,TaxableValuation[Tif_NonTIF],$A$4))</f>
        <v>0</v>
      </c>
      <c r="L124" s="8">
        <f>SUMPRODUCT(SUMIFS(TaxableValuation[Taxable Industrial],TaxableValuation[Dist],$C124:$E124,TaxableValuation[Tif_NonTIF],$A$4))</f>
        <v>17840907</v>
      </c>
      <c r="M124" s="8">
        <f>SUMPRODUCT(SUMIFS(TaxableValuation[Taxable Reserved],TaxableValuation[Dist],$C124:$E124,TaxableValuation[Tif_NonTIF],$A$4))</f>
        <v>0</v>
      </c>
      <c r="N124" s="8">
        <f>SUMPRODUCT(SUMIFS(TaxableValuation[Taxable Reserved2],TaxableValuation[Dist],$C124:$E124,TaxableValuation[Tif_NonTIF],$A$4))</f>
        <v>0</v>
      </c>
      <c r="O124" s="8">
        <f>SUMPRODUCT(SUMIFS(TaxableValuation[Taxable Railroads],TaxableValuation[Dist],$C124:$E124,TaxableValuation[Tif_NonTIF],$A$4))</f>
        <v>0</v>
      </c>
      <c r="P124" s="8">
        <f>SUMPRODUCT(SUMIFS(TaxableValuation[Taxable Utilities],TaxableValuation[Dist],$C124:$E124,TaxableValuation[Tif_NonTIF],$A$4))</f>
        <v>0</v>
      </c>
      <c r="Q124" s="8">
        <f>SUMPRODUCT(SUMIFS(TaxableValuation[Taxable Other],TaxableValuation[Dist],$C124:$E124,TaxableValuation[Tif_NonTIF],$A$4))</f>
        <v>0</v>
      </c>
      <c r="R124" s="8">
        <f>SUMPRODUCT(SUMIFS(TaxableValuation[Taxable Gross],TaxableValuation[Dist],$C124:$E124,TaxableValuation[Tif_NonTIF],$A$4))</f>
        <v>17840907</v>
      </c>
      <c r="S124" s="8">
        <f>SUMPRODUCT(SUMIFS(TaxableValuation[Taxable Military Exempt],TaxableValuation[Dist],$C124:$E124,TaxableValuation[Tif_NonTIF],$A$4))</f>
        <v>0</v>
      </c>
      <c r="T124" s="8">
        <f>SUMPRODUCT(SUMIFS(TaxableValuation[Taxable Net],TaxableValuation[Dist],$C124:$E124,TaxableValuation[Tif_NonTIF],$A$4))</f>
        <v>17840907</v>
      </c>
      <c r="U124" s="8">
        <f>SUMPRODUCT(SUMIFS(TaxableValuation[Taxable Gas &amp; Elec Utilities],TaxableValuation[Dist],$C124:$E124,TaxableValuation[Tif_NonTIF],$A$4))</f>
        <v>0</v>
      </c>
      <c r="V124" s="8">
        <f t="shared" si="1"/>
        <v>17840907</v>
      </c>
    </row>
    <row r="125" spans="1:22" x14ac:dyDescent="0.25">
      <c r="A125">
        <f>'Assessed Non-TIF_Combined'!A125</f>
        <v>2024</v>
      </c>
      <c r="B125" t="str">
        <f>'Assessed Non-TIF_Combined'!B125</f>
        <v>13</v>
      </c>
      <c r="C125" t="str">
        <f>'Assessed Non-TIF_Combined'!C125</f>
        <v>2511</v>
      </c>
      <c r="D125" t="str">
        <f>'Assessed Non-TIF_Combined'!D125</f>
        <v/>
      </c>
      <c r="E125" t="str">
        <f>'Assessed Non-TIF_Combined'!E125</f>
        <v/>
      </c>
      <c r="F125" t="str">
        <f>'Assessed Non-TIF_Combined'!F125</f>
        <v>2511</v>
      </c>
      <c r="G125" t="str">
        <f>'Assessed Non-TIF_Combined'!G125</f>
        <v>Glenwood</v>
      </c>
      <c r="H125" s="8">
        <f>SUMPRODUCT(SUMIFS(TaxableValuation[Taxable Residential],TaxableValuation[Dist],$C125:$E125,TaxableValuation[Tif_NonTIF],$A$4))</f>
        <v>16265103</v>
      </c>
      <c r="I125" s="8">
        <f>SUMPRODUCT(SUMIFS(TaxableValuation[Taxable Ag Land],TaxableValuation[Dist],$C125:$E125,TaxableValuation[Tif_NonTIF],$A$4))</f>
        <v>2532339</v>
      </c>
      <c r="J125" s="8">
        <f>SUMPRODUCT(SUMIFS(TaxableValuation[Taxable Ag Building],TaxableValuation[Dist],$C125:$E125,TaxableValuation[Tif_NonTIF],$A$4))</f>
        <v>0</v>
      </c>
      <c r="K125" s="8">
        <f>SUMPRODUCT(SUMIFS(TaxableValuation[Taxable Commercial],TaxableValuation[Dist],$C125:$E125,TaxableValuation[Tif_NonTIF],$A$4))</f>
        <v>17251554</v>
      </c>
      <c r="L125" s="8">
        <f>SUMPRODUCT(SUMIFS(TaxableValuation[Taxable Industrial],TaxableValuation[Dist],$C125:$E125,TaxableValuation[Tif_NonTIF],$A$4))</f>
        <v>0</v>
      </c>
      <c r="M125" s="8">
        <f>SUMPRODUCT(SUMIFS(TaxableValuation[Taxable Reserved],TaxableValuation[Dist],$C125:$E125,TaxableValuation[Tif_NonTIF],$A$4))</f>
        <v>0</v>
      </c>
      <c r="N125" s="8">
        <f>SUMPRODUCT(SUMIFS(TaxableValuation[Taxable Reserved2],TaxableValuation[Dist],$C125:$E125,TaxableValuation[Tif_NonTIF],$A$4))</f>
        <v>0</v>
      </c>
      <c r="O125" s="8">
        <f>SUMPRODUCT(SUMIFS(TaxableValuation[Taxable Railroads],TaxableValuation[Dist],$C125:$E125,TaxableValuation[Tif_NonTIF],$A$4))</f>
        <v>0</v>
      </c>
      <c r="P125" s="8">
        <f>SUMPRODUCT(SUMIFS(TaxableValuation[Taxable Utilities],TaxableValuation[Dist],$C125:$E125,TaxableValuation[Tif_NonTIF],$A$4))</f>
        <v>0</v>
      </c>
      <c r="Q125" s="8">
        <f>SUMPRODUCT(SUMIFS(TaxableValuation[Taxable Other],TaxableValuation[Dist],$C125:$E125,TaxableValuation[Tif_NonTIF],$A$4))</f>
        <v>0</v>
      </c>
      <c r="R125" s="8">
        <f>SUMPRODUCT(SUMIFS(TaxableValuation[Taxable Gross],TaxableValuation[Dist],$C125:$E125,TaxableValuation[Tif_NonTIF],$A$4))</f>
        <v>36048996</v>
      </c>
      <c r="S125" s="8">
        <f>SUMPRODUCT(SUMIFS(TaxableValuation[Taxable Military Exempt],TaxableValuation[Dist],$C125:$E125,TaxableValuation[Tif_NonTIF],$A$4))</f>
        <v>0</v>
      </c>
      <c r="T125" s="8">
        <f>SUMPRODUCT(SUMIFS(TaxableValuation[Taxable Net],TaxableValuation[Dist],$C125:$E125,TaxableValuation[Tif_NonTIF],$A$4))</f>
        <v>36048996</v>
      </c>
      <c r="U125" s="8">
        <f>SUMPRODUCT(SUMIFS(TaxableValuation[Taxable Gas &amp; Elec Utilities],TaxableValuation[Dist],$C125:$E125,TaxableValuation[Tif_NonTIF],$A$4))</f>
        <v>0</v>
      </c>
      <c r="V125" s="8">
        <f t="shared" si="1"/>
        <v>36048996</v>
      </c>
    </row>
    <row r="126" spans="1:22" x14ac:dyDescent="0.25">
      <c r="A126">
        <f>'Assessed Non-TIF_Combined'!A126</f>
        <v>2024</v>
      </c>
      <c r="B126" t="str">
        <f>'Assessed Non-TIF_Combined'!B126</f>
        <v>11</v>
      </c>
      <c r="C126" t="str">
        <f>'Assessed Non-TIF_Combined'!C126</f>
        <v>2520</v>
      </c>
      <c r="D126" t="str">
        <f>'Assessed Non-TIF_Combined'!D126</f>
        <v/>
      </c>
      <c r="E126" t="str">
        <f>'Assessed Non-TIF_Combined'!E126</f>
        <v/>
      </c>
      <c r="F126" t="str">
        <f>'Assessed Non-TIF_Combined'!F126</f>
        <v>2520</v>
      </c>
      <c r="G126" t="str">
        <f>'Assessed Non-TIF_Combined'!G126</f>
        <v>Glidden-Ralston</v>
      </c>
      <c r="H126" s="8">
        <f>SUMPRODUCT(SUMIFS(TaxableValuation[Taxable Residential],TaxableValuation[Dist],$C126:$E126,TaxableValuation[Tif_NonTIF],$A$4))</f>
        <v>3247600</v>
      </c>
      <c r="I126" s="8">
        <f>SUMPRODUCT(SUMIFS(TaxableValuation[Taxable Ag Land],TaxableValuation[Dist],$C126:$E126,TaxableValuation[Tif_NonTIF],$A$4))</f>
        <v>0</v>
      </c>
      <c r="J126" s="8">
        <f>SUMPRODUCT(SUMIFS(TaxableValuation[Taxable Ag Building],TaxableValuation[Dist],$C126:$E126,TaxableValuation[Tif_NonTIF],$A$4))</f>
        <v>0</v>
      </c>
      <c r="K126" s="8">
        <f>SUMPRODUCT(SUMIFS(TaxableValuation[Taxable Commercial],TaxableValuation[Dist],$C126:$E126,TaxableValuation[Tif_NonTIF],$A$4))</f>
        <v>2014628</v>
      </c>
      <c r="L126" s="8">
        <f>SUMPRODUCT(SUMIFS(TaxableValuation[Taxable Industrial],TaxableValuation[Dist],$C126:$E126,TaxableValuation[Tif_NonTIF],$A$4))</f>
        <v>0</v>
      </c>
      <c r="M126" s="8">
        <f>SUMPRODUCT(SUMIFS(TaxableValuation[Taxable Reserved],TaxableValuation[Dist],$C126:$E126,TaxableValuation[Tif_NonTIF],$A$4))</f>
        <v>0</v>
      </c>
      <c r="N126" s="8">
        <f>SUMPRODUCT(SUMIFS(TaxableValuation[Taxable Reserved2],TaxableValuation[Dist],$C126:$E126,TaxableValuation[Tif_NonTIF],$A$4))</f>
        <v>0</v>
      </c>
      <c r="O126" s="8">
        <f>SUMPRODUCT(SUMIFS(TaxableValuation[Taxable Railroads],TaxableValuation[Dist],$C126:$E126,TaxableValuation[Tif_NonTIF],$A$4))</f>
        <v>0</v>
      </c>
      <c r="P126" s="8">
        <f>SUMPRODUCT(SUMIFS(TaxableValuation[Taxable Utilities],TaxableValuation[Dist],$C126:$E126,TaxableValuation[Tif_NonTIF],$A$4))</f>
        <v>0</v>
      </c>
      <c r="Q126" s="8">
        <f>SUMPRODUCT(SUMIFS(TaxableValuation[Taxable Other],TaxableValuation[Dist],$C126:$E126,TaxableValuation[Tif_NonTIF],$A$4))</f>
        <v>0</v>
      </c>
      <c r="R126" s="8">
        <f>SUMPRODUCT(SUMIFS(TaxableValuation[Taxable Gross],TaxableValuation[Dist],$C126:$E126,TaxableValuation[Tif_NonTIF],$A$4))</f>
        <v>5262228</v>
      </c>
      <c r="S126" s="8">
        <f>SUMPRODUCT(SUMIFS(TaxableValuation[Taxable Military Exempt],TaxableValuation[Dist],$C126:$E126,TaxableValuation[Tif_NonTIF],$A$4))</f>
        <v>0</v>
      </c>
      <c r="T126" s="8">
        <f>SUMPRODUCT(SUMIFS(TaxableValuation[Taxable Net],TaxableValuation[Dist],$C126:$E126,TaxableValuation[Tif_NonTIF],$A$4))</f>
        <v>5262228</v>
      </c>
      <c r="U126" s="8">
        <f>SUMPRODUCT(SUMIFS(TaxableValuation[Taxable Gas &amp; Elec Utilities],TaxableValuation[Dist],$C126:$E126,TaxableValuation[Tif_NonTIF],$A$4))</f>
        <v>0</v>
      </c>
      <c r="V126" s="8">
        <f t="shared" si="1"/>
        <v>5262228</v>
      </c>
    </row>
    <row r="127" spans="1:22" x14ac:dyDescent="0.25">
      <c r="A127">
        <f>'Assessed Non-TIF_Combined'!A127</f>
        <v>2024</v>
      </c>
      <c r="B127" t="str">
        <f>'Assessed Non-TIF_Combined'!B127</f>
        <v>07</v>
      </c>
      <c r="C127" t="str">
        <f>'Assessed Non-TIF_Combined'!C127</f>
        <v>2682</v>
      </c>
      <c r="D127" t="str">
        <f>'Assessed Non-TIF_Combined'!D127</f>
        <v/>
      </c>
      <c r="E127" t="str">
        <f>'Assessed Non-TIF_Combined'!E127</f>
        <v/>
      </c>
      <c r="F127" t="str">
        <f>'Assessed Non-TIF_Combined'!F127</f>
        <v>2682</v>
      </c>
      <c r="G127" t="str">
        <f>'Assessed Non-TIF_Combined'!G127</f>
        <v>GMG</v>
      </c>
      <c r="H127" s="8">
        <f>SUMPRODUCT(SUMIFS(TaxableValuation[Taxable Residential],TaxableValuation[Dist],$C127:$E127,TaxableValuation[Tif_NonTIF],$A$4))</f>
        <v>0</v>
      </c>
      <c r="I127" s="8">
        <f>SUMPRODUCT(SUMIFS(TaxableValuation[Taxable Ag Land],TaxableValuation[Dist],$C127:$E127,TaxableValuation[Tif_NonTIF],$A$4))</f>
        <v>0</v>
      </c>
      <c r="J127" s="8">
        <f>SUMPRODUCT(SUMIFS(TaxableValuation[Taxable Ag Building],TaxableValuation[Dist],$C127:$E127,TaxableValuation[Tif_NonTIF],$A$4))</f>
        <v>0</v>
      </c>
      <c r="K127" s="8">
        <f>SUMPRODUCT(SUMIFS(TaxableValuation[Taxable Commercial],TaxableValuation[Dist],$C127:$E127,TaxableValuation[Tif_NonTIF],$A$4))</f>
        <v>0</v>
      </c>
      <c r="L127" s="8">
        <f>SUMPRODUCT(SUMIFS(TaxableValuation[Taxable Industrial],TaxableValuation[Dist],$C127:$E127,TaxableValuation[Tif_NonTIF],$A$4))</f>
        <v>2894207</v>
      </c>
      <c r="M127" s="8">
        <f>SUMPRODUCT(SUMIFS(TaxableValuation[Taxable Reserved],TaxableValuation[Dist],$C127:$E127,TaxableValuation[Tif_NonTIF],$A$4))</f>
        <v>0</v>
      </c>
      <c r="N127" s="8">
        <f>SUMPRODUCT(SUMIFS(TaxableValuation[Taxable Reserved2],TaxableValuation[Dist],$C127:$E127,TaxableValuation[Tif_NonTIF],$A$4))</f>
        <v>0</v>
      </c>
      <c r="O127" s="8">
        <f>SUMPRODUCT(SUMIFS(TaxableValuation[Taxable Railroads],TaxableValuation[Dist],$C127:$E127,TaxableValuation[Tif_NonTIF],$A$4))</f>
        <v>0</v>
      </c>
      <c r="P127" s="8">
        <f>SUMPRODUCT(SUMIFS(TaxableValuation[Taxable Utilities],TaxableValuation[Dist],$C127:$E127,TaxableValuation[Tif_NonTIF],$A$4))</f>
        <v>0</v>
      </c>
      <c r="Q127" s="8">
        <f>SUMPRODUCT(SUMIFS(TaxableValuation[Taxable Other],TaxableValuation[Dist],$C127:$E127,TaxableValuation[Tif_NonTIF],$A$4))</f>
        <v>0</v>
      </c>
      <c r="R127" s="8">
        <f>SUMPRODUCT(SUMIFS(TaxableValuation[Taxable Gross],TaxableValuation[Dist],$C127:$E127,TaxableValuation[Tif_NonTIF],$A$4))</f>
        <v>2894207</v>
      </c>
      <c r="S127" s="8">
        <f>SUMPRODUCT(SUMIFS(TaxableValuation[Taxable Military Exempt],TaxableValuation[Dist],$C127:$E127,TaxableValuation[Tif_NonTIF],$A$4))</f>
        <v>0</v>
      </c>
      <c r="T127" s="8">
        <f>SUMPRODUCT(SUMIFS(TaxableValuation[Taxable Net],TaxableValuation[Dist],$C127:$E127,TaxableValuation[Tif_NonTIF],$A$4))</f>
        <v>2894207</v>
      </c>
      <c r="U127" s="8">
        <f>SUMPRODUCT(SUMIFS(TaxableValuation[Taxable Gas &amp; Elec Utilities],TaxableValuation[Dist],$C127:$E127,TaxableValuation[Tif_NonTIF],$A$4))</f>
        <v>0</v>
      </c>
      <c r="V127" s="8">
        <f t="shared" si="1"/>
        <v>2894207</v>
      </c>
    </row>
    <row r="128" spans="1:22" x14ac:dyDescent="0.25">
      <c r="A128">
        <f>'Assessed Non-TIF_Combined'!A128</f>
        <v>2024</v>
      </c>
      <c r="B128" t="str">
        <f>'Assessed Non-TIF_Combined'!B128</f>
        <v>05</v>
      </c>
      <c r="C128" t="str">
        <f>'Assessed Non-TIF_Combined'!C128</f>
        <v>2556</v>
      </c>
      <c r="D128" t="str">
        <f>'Assessed Non-TIF_Combined'!D128</f>
        <v/>
      </c>
      <c r="E128" t="str">
        <f>'Assessed Non-TIF_Combined'!E128</f>
        <v/>
      </c>
      <c r="F128" t="str">
        <f>'Assessed Non-TIF_Combined'!F128</f>
        <v>2556</v>
      </c>
      <c r="G128" t="str">
        <f>'Assessed Non-TIF_Combined'!G128</f>
        <v>Graettinger-Terril</v>
      </c>
      <c r="H128" s="8">
        <f>SUMPRODUCT(SUMIFS(TaxableValuation[Taxable Residential],TaxableValuation[Dist],$C128:$E128,TaxableValuation[Tif_NonTIF],$A$4))</f>
        <v>1407105</v>
      </c>
      <c r="I128" s="8">
        <f>SUMPRODUCT(SUMIFS(TaxableValuation[Taxable Ag Land],TaxableValuation[Dist],$C128:$E128,TaxableValuation[Tif_NonTIF],$A$4))</f>
        <v>0</v>
      </c>
      <c r="J128" s="8">
        <f>SUMPRODUCT(SUMIFS(TaxableValuation[Taxable Ag Building],TaxableValuation[Dist],$C128:$E128,TaxableValuation[Tif_NonTIF],$A$4))</f>
        <v>0</v>
      </c>
      <c r="K128" s="8">
        <f>SUMPRODUCT(SUMIFS(TaxableValuation[Taxable Commercial],TaxableValuation[Dist],$C128:$E128,TaxableValuation[Tif_NonTIF],$A$4))</f>
        <v>1084542</v>
      </c>
      <c r="L128" s="8">
        <f>SUMPRODUCT(SUMIFS(TaxableValuation[Taxable Industrial],TaxableValuation[Dist],$C128:$E128,TaxableValuation[Tif_NonTIF],$A$4))</f>
        <v>1730889</v>
      </c>
      <c r="M128" s="8">
        <f>SUMPRODUCT(SUMIFS(TaxableValuation[Taxable Reserved],TaxableValuation[Dist],$C128:$E128,TaxableValuation[Tif_NonTIF],$A$4))</f>
        <v>0</v>
      </c>
      <c r="N128" s="8">
        <f>SUMPRODUCT(SUMIFS(TaxableValuation[Taxable Reserved2],TaxableValuation[Dist],$C128:$E128,TaxableValuation[Tif_NonTIF],$A$4))</f>
        <v>0</v>
      </c>
      <c r="O128" s="8">
        <f>SUMPRODUCT(SUMIFS(TaxableValuation[Taxable Railroads],TaxableValuation[Dist],$C128:$E128,TaxableValuation[Tif_NonTIF],$A$4))</f>
        <v>0</v>
      </c>
      <c r="P128" s="8">
        <f>SUMPRODUCT(SUMIFS(TaxableValuation[Taxable Utilities],TaxableValuation[Dist],$C128:$E128,TaxableValuation[Tif_NonTIF],$A$4))</f>
        <v>0</v>
      </c>
      <c r="Q128" s="8">
        <f>SUMPRODUCT(SUMIFS(TaxableValuation[Taxable Other],TaxableValuation[Dist],$C128:$E128,TaxableValuation[Tif_NonTIF],$A$4))</f>
        <v>0</v>
      </c>
      <c r="R128" s="8">
        <f>SUMPRODUCT(SUMIFS(TaxableValuation[Taxable Gross],TaxableValuation[Dist],$C128:$E128,TaxableValuation[Tif_NonTIF],$A$4))</f>
        <v>4222536</v>
      </c>
      <c r="S128" s="8">
        <f>SUMPRODUCT(SUMIFS(TaxableValuation[Taxable Military Exempt],TaxableValuation[Dist],$C128:$E128,TaxableValuation[Tif_NonTIF],$A$4))</f>
        <v>0</v>
      </c>
      <c r="T128" s="8">
        <f>SUMPRODUCT(SUMIFS(TaxableValuation[Taxable Net],TaxableValuation[Dist],$C128:$E128,TaxableValuation[Tif_NonTIF],$A$4))</f>
        <v>4222536</v>
      </c>
      <c r="U128" s="8">
        <f>SUMPRODUCT(SUMIFS(TaxableValuation[Taxable Gas &amp; Elec Utilities],TaxableValuation[Dist],$C128:$E128,TaxableValuation[Tif_NonTIF],$A$4))</f>
        <v>0</v>
      </c>
      <c r="V128" s="8">
        <f t="shared" si="1"/>
        <v>4222536</v>
      </c>
    </row>
    <row r="129" spans="1:22" x14ac:dyDescent="0.25">
      <c r="A129">
        <f>'Assessed Non-TIF_Combined'!A129</f>
        <v>2024</v>
      </c>
      <c r="B129" t="str">
        <f>'Assessed Non-TIF_Combined'!B129</f>
        <v>05</v>
      </c>
      <c r="C129" t="str">
        <f>'Assessed Non-TIF_Combined'!C129</f>
        <v>3195</v>
      </c>
      <c r="D129" t="str">
        <f>'Assessed Non-TIF_Combined'!D129</f>
        <v/>
      </c>
      <c r="E129" t="str">
        <f>'Assessed Non-TIF_Combined'!E129</f>
        <v/>
      </c>
      <c r="F129" t="str">
        <f>'Assessed Non-TIF_Combined'!F129</f>
        <v>3195</v>
      </c>
      <c r="G129" t="str">
        <f>'Assessed Non-TIF_Combined'!G129</f>
        <v>Greene County</v>
      </c>
      <c r="H129" s="8">
        <f>SUMPRODUCT(SUMIFS(TaxableValuation[Taxable Residential],TaxableValuation[Dist],$C129:$E129,TaxableValuation[Tif_NonTIF],$A$4))</f>
        <v>5639252</v>
      </c>
      <c r="I129" s="8">
        <f>SUMPRODUCT(SUMIFS(TaxableValuation[Taxable Ag Land],TaxableValuation[Dist],$C129:$E129,TaxableValuation[Tif_NonTIF],$A$4))</f>
        <v>0</v>
      </c>
      <c r="J129" s="8">
        <f>SUMPRODUCT(SUMIFS(TaxableValuation[Taxable Ag Building],TaxableValuation[Dist],$C129:$E129,TaxableValuation[Tif_NonTIF],$A$4))</f>
        <v>0</v>
      </c>
      <c r="K129" s="8">
        <f>SUMPRODUCT(SUMIFS(TaxableValuation[Taxable Commercial],TaxableValuation[Dist],$C129:$E129,TaxableValuation[Tif_NonTIF],$A$4))</f>
        <v>23369403</v>
      </c>
      <c r="L129" s="8">
        <f>SUMPRODUCT(SUMIFS(TaxableValuation[Taxable Industrial],TaxableValuation[Dist],$C129:$E129,TaxableValuation[Tif_NonTIF],$A$4))</f>
        <v>52269843</v>
      </c>
      <c r="M129" s="8">
        <f>SUMPRODUCT(SUMIFS(TaxableValuation[Taxable Reserved],TaxableValuation[Dist],$C129:$E129,TaxableValuation[Tif_NonTIF],$A$4))</f>
        <v>0</v>
      </c>
      <c r="N129" s="8">
        <f>SUMPRODUCT(SUMIFS(TaxableValuation[Taxable Reserved2],TaxableValuation[Dist],$C129:$E129,TaxableValuation[Tif_NonTIF],$A$4))</f>
        <v>0</v>
      </c>
      <c r="O129" s="8">
        <f>SUMPRODUCT(SUMIFS(TaxableValuation[Taxable Railroads],TaxableValuation[Dist],$C129:$E129,TaxableValuation[Tif_NonTIF],$A$4))</f>
        <v>0</v>
      </c>
      <c r="P129" s="8">
        <f>SUMPRODUCT(SUMIFS(TaxableValuation[Taxable Utilities],TaxableValuation[Dist],$C129:$E129,TaxableValuation[Tif_NonTIF],$A$4))</f>
        <v>0</v>
      </c>
      <c r="Q129" s="8">
        <f>SUMPRODUCT(SUMIFS(TaxableValuation[Taxable Other],TaxableValuation[Dist],$C129:$E129,TaxableValuation[Tif_NonTIF],$A$4))</f>
        <v>0</v>
      </c>
      <c r="R129" s="8">
        <f>SUMPRODUCT(SUMIFS(TaxableValuation[Taxable Gross],TaxableValuation[Dist],$C129:$E129,TaxableValuation[Tif_NonTIF],$A$4))</f>
        <v>81278498</v>
      </c>
      <c r="S129" s="8">
        <f>SUMPRODUCT(SUMIFS(TaxableValuation[Taxable Military Exempt],TaxableValuation[Dist],$C129:$E129,TaxableValuation[Tif_NonTIF],$A$4))</f>
        <v>3704</v>
      </c>
      <c r="T129" s="8">
        <f>SUMPRODUCT(SUMIFS(TaxableValuation[Taxable Net],TaxableValuation[Dist],$C129:$E129,TaxableValuation[Tif_NonTIF],$A$4))</f>
        <v>81274794</v>
      </c>
      <c r="U129" s="8">
        <f>SUMPRODUCT(SUMIFS(TaxableValuation[Taxable Gas &amp; Elec Utilities],TaxableValuation[Dist],$C129:$E129,TaxableValuation[Tif_NonTIF],$A$4))</f>
        <v>0</v>
      </c>
      <c r="V129" s="8">
        <f t="shared" si="1"/>
        <v>81274794</v>
      </c>
    </row>
    <row r="130" spans="1:22" x14ac:dyDescent="0.25">
      <c r="A130">
        <f>'Assessed Non-TIF_Combined'!A130</f>
        <v>2024</v>
      </c>
      <c r="B130" t="str">
        <f>'Assessed Non-TIF_Combined'!B130</f>
        <v>07</v>
      </c>
      <c r="C130" t="str">
        <f>'Assessed Non-TIF_Combined'!C130</f>
        <v>2709</v>
      </c>
      <c r="D130" t="str">
        <f>'Assessed Non-TIF_Combined'!D130</f>
        <v/>
      </c>
      <c r="E130" t="str">
        <f>'Assessed Non-TIF_Combined'!E130</f>
        <v/>
      </c>
      <c r="F130" t="str">
        <f>'Assessed Non-TIF_Combined'!F130</f>
        <v>2709</v>
      </c>
      <c r="G130" t="str">
        <f>'Assessed Non-TIF_Combined'!G130</f>
        <v>Grinnell-Newburg</v>
      </c>
      <c r="H130" s="8">
        <f>SUMPRODUCT(SUMIFS(TaxableValuation[Taxable Residential],TaxableValuation[Dist],$C130:$E130,TaxableValuation[Tif_NonTIF],$A$4))</f>
        <v>47481961</v>
      </c>
      <c r="I130" s="8">
        <f>SUMPRODUCT(SUMIFS(TaxableValuation[Taxable Ag Land],TaxableValuation[Dist],$C130:$E130,TaxableValuation[Tif_NonTIF],$A$4))</f>
        <v>0</v>
      </c>
      <c r="J130" s="8">
        <f>SUMPRODUCT(SUMIFS(TaxableValuation[Taxable Ag Building],TaxableValuation[Dist],$C130:$E130,TaxableValuation[Tif_NonTIF],$A$4))</f>
        <v>0</v>
      </c>
      <c r="K130" s="8">
        <f>SUMPRODUCT(SUMIFS(TaxableValuation[Taxable Commercial],TaxableValuation[Dist],$C130:$E130,TaxableValuation[Tif_NonTIF],$A$4))</f>
        <v>30001204</v>
      </c>
      <c r="L130" s="8">
        <f>SUMPRODUCT(SUMIFS(TaxableValuation[Taxable Industrial],TaxableValuation[Dist],$C130:$E130,TaxableValuation[Tif_NonTIF],$A$4))</f>
        <v>9938920</v>
      </c>
      <c r="M130" s="8">
        <f>SUMPRODUCT(SUMIFS(TaxableValuation[Taxable Reserved],TaxableValuation[Dist],$C130:$E130,TaxableValuation[Tif_NonTIF],$A$4))</f>
        <v>0</v>
      </c>
      <c r="N130" s="8">
        <f>SUMPRODUCT(SUMIFS(TaxableValuation[Taxable Reserved2],TaxableValuation[Dist],$C130:$E130,TaxableValuation[Tif_NonTIF],$A$4))</f>
        <v>0</v>
      </c>
      <c r="O130" s="8">
        <f>SUMPRODUCT(SUMIFS(TaxableValuation[Taxable Railroads],TaxableValuation[Dist],$C130:$E130,TaxableValuation[Tif_NonTIF],$A$4))</f>
        <v>0</v>
      </c>
      <c r="P130" s="8">
        <f>SUMPRODUCT(SUMIFS(TaxableValuation[Taxable Utilities],TaxableValuation[Dist],$C130:$E130,TaxableValuation[Tif_NonTIF],$A$4))</f>
        <v>0</v>
      </c>
      <c r="Q130" s="8">
        <f>SUMPRODUCT(SUMIFS(TaxableValuation[Taxable Other],TaxableValuation[Dist],$C130:$E130,TaxableValuation[Tif_NonTIF],$A$4))</f>
        <v>0</v>
      </c>
      <c r="R130" s="8">
        <f>SUMPRODUCT(SUMIFS(TaxableValuation[Taxable Gross],TaxableValuation[Dist],$C130:$E130,TaxableValuation[Tif_NonTIF],$A$4))</f>
        <v>87422085</v>
      </c>
      <c r="S130" s="8">
        <f>SUMPRODUCT(SUMIFS(TaxableValuation[Taxable Military Exempt],TaxableValuation[Dist],$C130:$E130,TaxableValuation[Tif_NonTIF],$A$4))</f>
        <v>0</v>
      </c>
      <c r="T130" s="8">
        <f>SUMPRODUCT(SUMIFS(TaxableValuation[Taxable Net],TaxableValuation[Dist],$C130:$E130,TaxableValuation[Tif_NonTIF],$A$4))</f>
        <v>87422085</v>
      </c>
      <c r="U130" s="8">
        <f>SUMPRODUCT(SUMIFS(TaxableValuation[Taxable Gas &amp; Elec Utilities],TaxableValuation[Dist],$C130:$E130,TaxableValuation[Tif_NonTIF],$A$4))</f>
        <v>0</v>
      </c>
      <c r="V130" s="8">
        <f t="shared" si="1"/>
        <v>87422085</v>
      </c>
    </row>
    <row r="131" spans="1:22" x14ac:dyDescent="0.25">
      <c r="A131">
        <f>'Assessed Non-TIF_Combined'!A131</f>
        <v>2024</v>
      </c>
      <c r="B131" t="str">
        <f>'Assessed Non-TIF_Combined'!B131</f>
        <v>13</v>
      </c>
      <c r="C131" t="str">
        <f>'Assessed Non-TIF_Combined'!C131</f>
        <v>2718</v>
      </c>
      <c r="D131" t="str">
        <f>'Assessed Non-TIF_Combined'!D131</f>
        <v/>
      </c>
      <c r="E131" t="str">
        <f>'Assessed Non-TIF_Combined'!E131</f>
        <v/>
      </c>
      <c r="F131" t="str">
        <f>'Assessed Non-TIF_Combined'!F131</f>
        <v>2718</v>
      </c>
      <c r="G131" t="str">
        <f>'Assessed Non-TIF_Combined'!G131</f>
        <v>Griswold</v>
      </c>
      <c r="H131" s="8">
        <f>SUMPRODUCT(SUMIFS(TaxableValuation[Taxable Residential],TaxableValuation[Dist],$C131:$E131,TaxableValuation[Tif_NonTIF],$A$4))</f>
        <v>0</v>
      </c>
      <c r="I131" s="8">
        <f>SUMPRODUCT(SUMIFS(TaxableValuation[Taxable Ag Land],TaxableValuation[Dist],$C131:$E131,TaxableValuation[Tif_NonTIF],$A$4))</f>
        <v>0</v>
      </c>
      <c r="J131" s="8">
        <f>SUMPRODUCT(SUMIFS(TaxableValuation[Taxable Ag Building],TaxableValuation[Dist],$C131:$E131,TaxableValuation[Tif_NonTIF],$A$4))</f>
        <v>0</v>
      </c>
      <c r="K131" s="8">
        <f>SUMPRODUCT(SUMIFS(TaxableValuation[Taxable Commercial],TaxableValuation[Dist],$C131:$E131,TaxableValuation[Tif_NonTIF],$A$4))</f>
        <v>1243077</v>
      </c>
      <c r="L131" s="8">
        <f>SUMPRODUCT(SUMIFS(TaxableValuation[Taxable Industrial],TaxableValuation[Dist],$C131:$E131,TaxableValuation[Tif_NonTIF],$A$4))</f>
        <v>0</v>
      </c>
      <c r="M131" s="8">
        <f>SUMPRODUCT(SUMIFS(TaxableValuation[Taxable Reserved],TaxableValuation[Dist],$C131:$E131,TaxableValuation[Tif_NonTIF],$A$4))</f>
        <v>0</v>
      </c>
      <c r="N131" s="8">
        <f>SUMPRODUCT(SUMIFS(TaxableValuation[Taxable Reserved2],TaxableValuation[Dist],$C131:$E131,TaxableValuation[Tif_NonTIF],$A$4))</f>
        <v>0</v>
      </c>
      <c r="O131" s="8">
        <f>SUMPRODUCT(SUMIFS(TaxableValuation[Taxable Railroads],TaxableValuation[Dist],$C131:$E131,TaxableValuation[Tif_NonTIF],$A$4))</f>
        <v>0</v>
      </c>
      <c r="P131" s="8">
        <f>SUMPRODUCT(SUMIFS(TaxableValuation[Taxable Utilities],TaxableValuation[Dist],$C131:$E131,TaxableValuation[Tif_NonTIF],$A$4))</f>
        <v>0</v>
      </c>
      <c r="Q131" s="8">
        <f>SUMPRODUCT(SUMIFS(TaxableValuation[Taxable Other],TaxableValuation[Dist],$C131:$E131,TaxableValuation[Tif_NonTIF],$A$4))</f>
        <v>0</v>
      </c>
      <c r="R131" s="8">
        <f>SUMPRODUCT(SUMIFS(TaxableValuation[Taxable Gross],TaxableValuation[Dist],$C131:$E131,TaxableValuation[Tif_NonTIF],$A$4))</f>
        <v>1243077</v>
      </c>
      <c r="S131" s="8">
        <f>SUMPRODUCT(SUMIFS(TaxableValuation[Taxable Military Exempt],TaxableValuation[Dist],$C131:$E131,TaxableValuation[Tif_NonTIF],$A$4))</f>
        <v>0</v>
      </c>
      <c r="T131" s="8">
        <f>SUMPRODUCT(SUMIFS(TaxableValuation[Taxable Net],TaxableValuation[Dist],$C131:$E131,TaxableValuation[Tif_NonTIF],$A$4))</f>
        <v>1243077</v>
      </c>
      <c r="U131" s="8">
        <f>SUMPRODUCT(SUMIFS(TaxableValuation[Taxable Gas &amp; Elec Utilities],TaxableValuation[Dist],$C131:$E131,TaxableValuation[Tif_NonTIF],$A$4))</f>
        <v>0</v>
      </c>
      <c r="V131" s="8">
        <f t="shared" si="1"/>
        <v>1243077</v>
      </c>
    </row>
    <row r="132" spans="1:22" x14ac:dyDescent="0.25">
      <c r="A132">
        <f>'Assessed Non-TIF_Combined'!A132</f>
        <v>2024</v>
      </c>
      <c r="B132" t="str">
        <f>'Assessed Non-TIF_Combined'!B132</f>
        <v>07</v>
      </c>
      <c r="C132" t="str">
        <f>'Assessed Non-TIF_Combined'!C132</f>
        <v>2727</v>
      </c>
      <c r="D132" t="str">
        <f>'Assessed Non-TIF_Combined'!D132</f>
        <v/>
      </c>
      <c r="E132" t="str">
        <f>'Assessed Non-TIF_Combined'!E132</f>
        <v/>
      </c>
      <c r="F132" t="str">
        <f>'Assessed Non-TIF_Combined'!F132</f>
        <v>2727</v>
      </c>
      <c r="G132" t="str">
        <f>'Assessed Non-TIF_Combined'!G132</f>
        <v>Grundy Center</v>
      </c>
      <c r="H132" s="8">
        <f>SUMPRODUCT(SUMIFS(TaxableValuation[Taxable Residential],TaxableValuation[Dist],$C132:$E132,TaxableValuation[Tif_NonTIF],$A$4))</f>
        <v>319298</v>
      </c>
      <c r="I132" s="8">
        <f>SUMPRODUCT(SUMIFS(TaxableValuation[Taxable Ag Land],TaxableValuation[Dist],$C132:$E132,TaxableValuation[Tif_NonTIF],$A$4))</f>
        <v>0</v>
      </c>
      <c r="J132" s="8">
        <f>SUMPRODUCT(SUMIFS(TaxableValuation[Taxable Ag Building],TaxableValuation[Dist],$C132:$E132,TaxableValuation[Tif_NonTIF],$A$4))</f>
        <v>0</v>
      </c>
      <c r="K132" s="8">
        <f>SUMPRODUCT(SUMIFS(TaxableValuation[Taxable Commercial],TaxableValuation[Dist],$C132:$E132,TaxableValuation[Tif_NonTIF],$A$4))</f>
        <v>18867292</v>
      </c>
      <c r="L132" s="8">
        <f>SUMPRODUCT(SUMIFS(TaxableValuation[Taxable Industrial],TaxableValuation[Dist],$C132:$E132,TaxableValuation[Tif_NonTIF],$A$4))</f>
        <v>330430</v>
      </c>
      <c r="M132" s="8">
        <f>SUMPRODUCT(SUMIFS(TaxableValuation[Taxable Reserved],TaxableValuation[Dist],$C132:$E132,TaxableValuation[Tif_NonTIF],$A$4))</f>
        <v>0</v>
      </c>
      <c r="N132" s="8">
        <f>SUMPRODUCT(SUMIFS(TaxableValuation[Taxable Reserved2],TaxableValuation[Dist],$C132:$E132,TaxableValuation[Tif_NonTIF],$A$4))</f>
        <v>0</v>
      </c>
      <c r="O132" s="8">
        <f>SUMPRODUCT(SUMIFS(TaxableValuation[Taxable Railroads],TaxableValuation[Dist],$C132:$E132,TaxableValuation[Tif_NonTIF],$A$4))</f>
        <v>0</v>
      </c>
      <c r="P132" s="8">
        <f>SUMPRODUCT(SUMIFS(TaxableValuation[Taxable Utilities],TaxableValuation[Dist],$C132:$E132,TaxableValuation[Tif_NonTIF],$A$4))</f>
        <v>0</v>
      </c>
      <c r="Q132" s="8">
        <f>SUMPRODUCT(SUMIFS(TaxableValuation[Taxable Other],TaxableValuation[Dist],$C132:$E132,TaxableValuation[Tif_NonTIF],$A$4))</f>
        <v>0</v>
      </c>
      <c r="R132" s="8">
        <f>SUMPRODUCT(SUMIFS(TaxableValuation[Taxable Gross],TaxableValuation[Dist],$C132:$E132,TaxableValuation[Tif_NonTIF],$A$4))</f>
        <v>19517020</v>
      </c>
      <c r="S132" s="8">
        <f>SUMPRODUCT(SUMIFS(TaxableValuation[Taxable Military Exempt],TaxableValuation[Dist],$C132:$E132,TaxableValuation[Tif_NonTIF],$A$4))</f>
        <v>0</v>
      </c>
      <c r="T132" s="8">
        <f>SUMPRODUCT(SUMIFS(TaxableValuation[Taxable Net],TaxableValuation[Dist],$C132:$E132,TaxableValuation[Tif_NonTIF],$A$4))</f>
        <v>19517020</v>
      </c>
      <c r="U132" s="8">
        <f>SUMPRODUCT(SUMIFS(TaxableValuation[Taxable Gas &amp; Elec Utilities],TaxableValuation[Dist],$C132:$E132,TaxableValuation[Tif_NonTIF],$A$4))</f>
        <v>0</v>
      </c>
      <c r="V132" s="8">
        <f t="shared" si="1"/>
        <v>19517020</v>
      </c>
    </row>
    <row r="133" spans="1:22" x14ac:dyDescent="0.25">
      <c r="A133">
        <f>'Assessed Non-TIF_Combined'!A133</f>
        <v>2024</v>
      </c>
      <c r="B133" t="str">
        <f>'Assessed Non-TIF_Combined'!B133</f>
        <v>11</v>
      </c>
      <c r="C133" t="str">
        <f>'Assessed Non-TIF_Combined'!C133</f>
        <v>2754</v>
      </c>
      <c r="D133" t="str">
        <f>'Assessed Non-TIF_Combined'!D133</f>
        <v/>
      </c>
      <c r="E133" t="str">
        <f>'Assessed Non-TIF_Combined'!E133</f>
        <v/>
      </c>
      <c r="F133" t="str">
        <f>'Assessed Non-TIF_Combined'!F133</f>
        <v>2754</v>
      </c>
      <c r="G133" t="str">
        <f>'Assessed Non-TIF_Combined'!G133</f>
        <v>Guthrie Center</v>
      </c>
      <c r="H133" s="8">
        <f>SUMPRODUCT(SUMIFS(TaxableValuation[Taxable Residential],TaxableValuation[Dist],$C133:$E133,TaxableValuation[Tif_NonTIF],$A$4))</f>
        <v>584174</v>
      </c>
      <c r="I133" s="8">
        <f>SUMPRODUCT(SUMIFS(TaxableValuation[Taxable Ag Land],TaxableValuation[Dist],$C133:$E133,TaxableValuation[Tif_NonTIF],$A$4))</f>
        <v>102867</v>
      </c>
      <c r="J133" s="8">
        <f>SUMPRODUCT(SUMIFS(TaxableValuation[Taxable Ag Building],TaxableValuation[Dist],$C133:$E133,TaxableValuation[Tif_NonTIF],$A$4))</f>
        <v>0</v>
      </c>
      <c r="K133" s="8">
        <f>SUMPRODUCT(SUMIFS(TaxableValuation[Taxable Commercial],TaxableValuation[Dist],$C133:$E133,TaxableValuation[Tif_NonTIF],$A$4))</f>
        <v>39963</v>
      </c>
      <c r="L133" s="8">
        <f>SUMPRODUCT(SUMIFS(TaxableValuation[Taxable Industrial],TaxableValuation[Dist],$C133:$E133,TaxableValuation[Tif_NonTIF],$A$4))</f>
        <v>0</v>
      </c>
      <c r="M133" s="8">
        <f>SUMPRODUCT(SUMIFS(TaxableValuation[Taxable Reserved],TaxableValuation[Dist],$C133:$E133,TaxableValuation[Tif_NonTIF],$A$4))</f>
        <v>0</v>
      </c>
      <c r="N133" s="8">
        <f>SUMPRODUCT(SUMIFS(TaxableValuation[Taxable Reserved2],TaxableValuation[Dist],$C133:$E133,TaxableValuation[Tif_NonTIF],$A$4))</f>
        <v>0</v>
      </c>
      <c r="O133" s="8">
        <f>SUMPRODUCT(SUMIFS(TaxableValuation[Taxable Railroads],TaxableValuation[Dist],$C133:$E133,TaxableValuation[Tif_NonTIF],$A$4))</f>
        <v>0</v>
      </c>
      <c r="P133" s="8">
        <f>SUMPRODUCT(SUMIFS(TaxableValuation[Taxable Utilities],TaxableValuation[Dist],$C133:$E133,TaxableValuation[Tif_NonTIF],$A$4))</f>
        <v>0</v>
      </c>
      <c r="Q133" s="8">
        <f>SUMPRODUCT(SUMIFS(TaxableValuation[Taxable Other],TaxableValuation[Dist],$C133:$E133,TaxableValuation[Tif_NonTIF],$A$4))</f>
        <v>0</v>
      </c>
      <c r="R133" s="8">
        <f>SUMPRODUCT(SUMIFS(TaxableValuation[Taxable Gross],TaxableValuation[Dist],$C133:$E133,TaxableValuation[Tif_NonTIF],$A$4))</f>
        <v>727004</v>
      </c>
      <c r="S133" s="8">
        <f>SUMPRODUCT(SUMIFS(TaxableValuation[Taxable Military Exempt],TaxableValuation[Dist],$C133:$E133,TaxableValuation[Tif_NonTIF],$A$4))</f>
        <v>0</v>
      </c>
      <c r="T133" s="8">
        <f>SUMPRODUCT(SUMIFS(TaxableValuation[Taxable Net],TaxableValuation[Dist],$C133:$E133,TaxableValuation[Tif_NonTIF],$A$4))</f>
        <v>727004</v>
      </c>
      <c r="U133" s="8">
        <f>SUMPRODUCT(SUMIFS(TaxableValuation[Taxable Gas &amp; Elec Utilities],TaxableValuation[Dist],$C133:$E133,TaxableValuation[Tif_NonTIF],$A$4))</f>
        <v>0</v>
      </c>
      <c r="V133" s="8">
        <f t="shared" si="1"/>
        <v>727004</v>
      </c>
    </row>
    <row r="134" spans="1:22" x14ac:dyDescent="0.25">
      <c r="A134">
        <f>'Assessed Non-TIF_Combined'!A134</f>
        <v>2024</v>
      </c>
      <c r="B134" t="str">
        <f>'Assessed Non-TIF_Combined'!B134</f>
        <v>13</v>
      </c>
      <c r="C134" t="str">
        <f>'Assessed Non-TIF_Combined'!C134</f>
        <v>2772</v>
      </c>
      <c r="D134" t="str">
        <f>'Assessed Non-TIF_Combined'!D134</f>
        <v/>
      </c>
      <c r="E134" t="str">
        <f>'Assessed Non-TIF_Combined'!E134</f>
        <v/>
      </c>
      <c r="F134" t="str">
        <f>'Assessed Non-TIF_Combined'!F134</f>
        <v>2772</v>
      </c>
      <c r="G134" t="str">
        <f>'Assessed Non-TIF_Combined'!G134</f>
        <v>Hamburg</v>
      </c>
      <c r="H134" s="8">
        <f>SUMPRODUCT(SUMIFS(TaxableValuation[Taxable Residential],TaxableValuation[Dist],$C134:$E134,TaxableValuation[Tif_NonTIF],$A$4))</f>
        <v>0</v>
      </c>
      <c r="I134" s="8">
        <f>SUMPRODUCT(SUMIFS(TaxableValuation[Taxable Ag Land],TaxableValuation[Dist],$C134:$E134,TaxableValuation[Tif_NonTIF],$A$4))</f>
        <v>0</v>
      </c>
      <c r="J134" s="8">
        <f>SUMPRODUCT(SUMIFS(TaxableValuation[Taxable Ag Building],TaxableValuation[Dist],$C134:$E134,TaxableValuation[Tif_NonTIF],$A$4))</f>
        <v>0</v>
      </c>
      <c r="K134" s="8">
        <f>SUMPRODUCT(SUMIFS(TaxableValuation[Taxable Commercial],TaxableValuation[Dist],$C134:$E134,TaxableValuation[Tif_NonTIF],$A$4))</f>
        <v>0</v>
      </c>
      <c r="L134" s="8">
        <f>SUMPRODUCT(SUMIFS(TaxableValuation[Taxable Industrial],TaxableValuation[Dist],$C134:$E134,TaxableValuation[Tif_NonTIF],$A$4))</f>
        <v>0</v>
      </c>
      <c r="M134" s="8">
        <f>SUMPRODUCT(SUMIFS(TaxableValuation[Taxable Reserved],TaxableValuation[Dist],$C134:$E134,TaxableValuation[Tif_NonTIF],$A$4))</f>
        <v>0</v>
      </c>
      <c r="N134" s="8">
        <f>SUMPRODUCT(SUMIFS(TaxableValuation[Taxable Reserved2],TaxableValuation[Dist],$C134:$E134,TaxableValuation[Tif_NonTIF],$A$4))</f>
        <v>0</v>
      </c>
      <c r="O134" s="8">
        <f>SUMPRODUCT(SUMIFS(TaxableValuation[Taxable Railroads],TaxableValuation[Dist],$C134:$E134,TaxableValuation[Tif_NonTIF],$A$4))</f>
        <v>0</v>
      </c>
      <c r="P134" s="8">
        <f>SUMPRODUCT(SUMIFS(TaxableValuation[Taxable Utilities],TaxableValuation[Dist],$C134:$E134,TaxableValuation[Tif_NonTIF],$A$4))</f>
        <v>0</v>
      </c>
      <c r="Q134" s="8">
        <f>SUMPRODUCT(SUMIFS(TaxableValuation[Taxable Other],TaxableValuation[Dist],$C134:$E134,TaxableValuation[Tif_NonTIF],$A$4))</f>
        <v>0</v>
      </c>
      <c r="R134" s="8">
        <f>SUMPRODUCT(SUMIFS(TaxableValuation[Taxable Gross],TaxableValuation[Dist],$C134:$E134,TaxableValuation[Tif_NonTIF],$A$4))</f>
        <v>0</v>
      </c>
      <c r="S134" s="8">
        <f>SUMPRODUCT(SUMIFS(TaxableValuation[Taxable Military Exempt],TaxableValuation[Dist],$C134:$E134,TaxableValuation[Tif_NonTIF],$A$4))</f>
        <v>0</v>
      </c>
      <c r="T134" s="8">
        <f>SUMPRODUCT(SUMIFS(TaxableValuation[Taxable Net],TaxableValuation[Dist],$C134:$E134,TaxableValuation[Tif_NonTIF],$A$4))</f>
        <v>0</v>
      </c>
      <c r="U134" s="8">
        <f>SUMPRODUCT(SUMIFS(TaxableValuation[Taxable Gas &amp; Elec Utilities],TaxableValuation[Dist],$C134:$E134,TaxableValuation[Tif_NonTIF],$A$4))</f>
        <v>0</v>
      </c>
      <c r="V134" s="8">
        <f t="shared" si="1"/>
        <v>0</v>
      </c>
    </row>
    <row r="135" spans="1:22" x14ac:dyDescent="0.25">
      <c r="A135">
        <f>'Assessed Non-TIF_Combined'!A135</f>
        <v>2024</v>
      </c>
      <c r="B135" t="str">
        <f>'Assessed Non-TIF_Combined'!B135</f>
        <v>07</v>
      </c>
      <c r="C135" t="str">
        <f>'Assessed Non-TIF_Combined'!C135</f>
        <v>2781</v>
      </c>
      <c r="D135" t="str">
        <f>'Assessed Non-TIF_Combined'!D135</f>
        <v/>
      </c>
      <c r="E135" t="str">
        <f>'Assessed Non-TIF_Combined'!E135</f>
        <v/>
      </c>
      <c r="F135" t="str">
        <f>'Assessed Non-TIF_Combined'!F135</f>
        <v>2781</v>
      </c>
      <c r="G135" t="str">
        <f>'Assessed Non-TIF_Combined'!G135</f>
        <v>Hampton-Dumont</v>
      </c>
      <c r="H135" s="8">
        <f>SUMPRODUCT(SUMIFS(TaxableValuation[Taxable Residential],TaxableValuation[Dist],$C135:$E135,TaxableValuation[Tif_NonTIF],$A$4))</f>
        <v>6116972</v>
      </c>
      <c r="I135" s="8">
        <f>SUMPRODUCT(SUMIFS(TaxableValuation[Taxable Ag Land],TaxableValuation[Dist],$C135:$E135,TaxableValuation[Tif_NonTIF],$A$4))</f>
        <v>0</v>
      </c>
      <c r="J135" s="8">
        <f>SUMPRODUCT(SUMIFS(TaxableValuation[Taxable Ag Building],TaxableValuation[Dist],$C135:$E135,TaxableValuation[Tif_NonTIF],$A$4))</f>
        <v>0</v>
      </c>
      <c r="K135" s="8">
        <f>SUMPRODUCT(SUMIFS(TaxableValuation[Taxable Commercial],TaxableValuation[Dist],$C135:$E135,TaxableValuation[Tif_NonTIF],$A$4))</f>
        <v>689277</v>
      </c>
      <c r="L135" s="8">
        <f>SUMPRODUCT(SUMIFS(TaxableValuation[Taxable Industrial],TaxableValuation[Dist],$C135:$E135,TaxableValuation[Tif_NonTIF],$A$4))</f>
        <v>167514</v>
      </c>
      <c r="M135" s="8">
        <f>SUMPRODUCT(SUMIFS(TaxableValuation[Taxable Reserved],TaxableValuation[Dist],$C135:$E135,TaxableValuation[Tif_NonTIF],$A$4))</f>
        <v>0</v>
      </c>
      <c r="N135" s="8">
        <f>SUMPRODUCT(SUMIFS(TaxableValuation[Taxable Reserved2],TaxableValuation[Dist],$C135:$E135,TaxableValuation[Tif_NonTIF],$A$4))</f>
        <v>0</v>
      </c>
      <c r="O135" s="8">
        <f>SUMPRODUCT(SUMIFS(TaxableValuation[Taxable Railroads],TaxableValuation[Dist],$C135:$E135,TaxableValuation[Tif_NonTIF],$A$4))</f>
        <v>0</v>
      </c>
      <c r="P135" s="8">
        <f>SUMPRODUCT(SUMIFS(TaxableValuation[Taxable Utilities],TaxableValuation[Dist],$C135:$E135,TaxableValuation[Tif_NonTIF],$A$4))</f>
        <v>0</v>
      </c>
      <c r="Q135" s="8">
        <f>SUMPRODUCT(SUMIFS(TaxableValuation[Taxable Other],TaxableValuation[Dist],$C135:$E135,TaxableValuation[Tif_NonTIF],$A$4))</f>
        <v>0</v>
      </c>
      <c r="R135" s="8">
        <f>SUMPRODUCT(SUMIFS(TaxableValuation[Taxable Gross],TaxableValuation[Dist],$C135:$E135,TaxableValuation[Tif_NonTIF],$A$4))</f>
        <v>6973763</v>
      </c>
      <c r="S135" s="8">
        <f>SUMPRODUCT(SUMIFS(TaxableValuation[Taxable Military Exempt],TaxableValuation[Dist],$C135:$E135,TaxableValuation[Tif_NonTIF],$A$4))</f>
        <v>0</v>
      </c>
      <c r="T135" s="8">
        <f>SUMPRODUCT(SUMIFS(TaxableValuation[Taxable Net],TaxableValuation[Dist],$C135:$E135,TaxableValuation[Tif_NonTIF],$A$4))</f>
        <v>6973763</v>
      </c>
      <c r="U135" s="8">
        <f>SUMPRODUCT(SUMIFS(TaxableValuation[Taxable Gas &amp; Elec Utilities],TaxableValuation[Dist],$C135:$E135,TaxableValuation[Tif_NonTIF],$A$4))</f>
        <v>0</v>
      </c>
      <c r="V135" s="8">
        <f t="shared" si="1"/>
        <v>6973763</v>
      </c>
    </row>
    <row r="136" spans="1:22" x14ac:dyDescent="0.25">
      <c r="A136">
        <f>'Assessed Non-TIF_Combined'!A136</f>
        <v>2024</v>
      </c>
      <c r="B136" t="str">
        <f>'Assessed Non-TIF_Combined'!B136</f>
        <v>13</v>
      </c>
      <c r="C136" t="str">
        <f>'Assessed Non-TIF_Combined'!C136</f>
        <v>2826</v>
      </c>
      <c r="D136" t="str">
        <f>'Assessed Non-TIF_Combined'!D136</f>
        <v/>
      </c>
      <c r="E136" t="str">
        <f>'Assessed Non-TIF_Combined'!E136</f>
        <v/>
      </c>
      <c r="F136" t="str">
        <f>'Assessed Non-TIF_Combined'!F136</f>
        <v>2826</v>
      </c>
      <c r="G136" t="str">
        <f>'Assessed Non-TIF_Combined'!G136</f>
        <v>Harlan</v>
      </c>
      <c r="H136" s="8">
        <f>SUMPRODUCT(SUMIFS(TaxableValuation[Taxable Residential],TaxableValuation[Dist],$C136:$E136,TaxableValuation[Tif_NonTIF],$A$4))</f>
        <v>9939299</v>
      </c>
      <c r="I136" s="8">
        <f>SUMPRODUCT(SUMIFS(TaxableValuation[Taxable Ag Land],TaxableValuation[Dist],$C136:$E136,TaxableValuation[Tif_NonTIF],$A$4))</f>
        <v>219562</v>
      </c>
      <c r="J136" s="8">
        <f>SUMPRODUCT(SUMIFS(TaxableValuation[Taxable Ag Building],TaxableValuation[Dist],$C136:$E136,TaxableValuation[Tif_NonTIF],$A$4))</f>
        <v>358914</v>
      </c>
      <c r="K136" s="8">
        <f>SUMPRODUCT(SUMIFS(TaxableValuation[Taxable Commercial],TaxableValuation[Dist],$C136:$E136,TaxableValuation[Tif_NonTIF],$A$4))</f>
        <v>4400333</v>
      </c>
      <c r="L136" s="8">
        <f>SUMPRODUCT(SUMIFS(TaxableValuation[Taxable Industrial],TaxableValuation[Dist],$C136:$E136,TaxableValuation[Tif_NonTIF],$A$4))</f>
        <v>3323608</v>
      </c>
      <c r="M136" s="8">
        <f>SUMPRODUCT(SUMIFS(TaxableValuation[Taxable Reserved],TaxableValuation[Dist],$C136:$E136,TaxableValuation[Tif_NonTIF],$A$4))</f>
        <v>0</v>
      </c>
      <c r="N136" s="8">
        <f>SUMPRODUCT(SUMIFS(TaxableValuation[Taxable Reserved2],TaxableValuation[Dist],$C136:$E136,TaxableValuation[Tif_NonTIF],$A$4))</f>
        <v>0</v>
      </c>
      <c r="O136" s="8">
        <f>SUMPRODUCT(SUMIFS(TaxableValuation[Taxable Railroads],TaxableValuation[Dist],$C136:$E136,TaxableValuation[Tif_NonTIF],$A$4))</f>
        <v>0</v>
      </c>
      <c r="P136" s="8">
        <f>SUMPRODUCT(SUMIFS(TaxableValuation[Taxable Utilities],TaxableValuation[Dist],$C136:$E136,TaxableValuation[Tif_NonTIF],$A$4))</f>
        <v>0</v>
      </c>
      <c r="Q136" s="8">
        <f>SUMPRODUCT(SUMIFS(TaxableValuation[Taxable Other],TaxableValuation[Dist],$C136:$E136,TaxableValuation[Tif_NonTIF],$A$4))</f>
        <v>0</v>
      </c>
      <c r="R136" s="8">
        <f>SUMPRODUCT(SUMIFS(TaxableValuation[Taxable Gross],TaxableValuation[Dist],$C136:$E136,TaxableValuation[Tif_NonTIF],$A$4))</f>
        <v>18241716</v>
      </c>
      <c r="S136" s="8">
        <f>SUMPRODUCT(SUMIFS(TaxableValuation[Taxable Military Exempt],TaxableValuation[Dist],$C136:$E136,TaxableValuation[Tif_NonTIF],$A$4))</f>
        <v>11112</v>
      </c>
      <c r="T136" s="8">
        <f>SUMPRODUCT(SUMIFS(TaxableValuation[Taxable Net],TaxableValuation[Dist],$C136:$E136,TaxableValuation[Tif_NonTIF],$A$4))</f>
        <v>18230604</v>
      </c>
      <c r="U136" s="8">
        <f>SUMPRODUCT(SUMIFS(TaxableValuation[Taxable Gas &amp; Elec Utilities],TaxableValuation[Dist],$C136:$E136,TaxableValuation[Tif_NonTIF],$A$4))</f>
        <v>0</v>
      </c>
      <c r="V136" s="8">
        <f t="shared" ref="V136:V199" si="2">SUM(T136:U136)</f>
        <v>18230604</v>
      </c>
    </row>
    <row r="137" spans="1:22" x14ac:dyDescent="0.25">
      <c r="A137">
        <f>'Assessed Non-TIF_Combined'!A137</f>
        <v>2024</v>
      </c>
      <c r="B137" t="str">
        <f>'Assessed Non-TIF_Combined'!B137</f>
        <v>05</v>
      </c>
      <c r="C137" t="str">
        <f>'Assessed Non-TIF_Combined'!C137</f>
        <v>2846</v>
      </c>
      <c r="D137" t="str">
        <f>'Assessed Non-TIF_Combined'!D137</f>
        <v/>
      </c>
      <c r="E137" t="str">
        <f>'Assessed Non-TIF_Combined'!E137</f>
        <v/>
      </c>
      <c r="F137" t="str">
        <f>'Assessed Non-TIF_Combined'!F137</f>
        <v>2846</v>
      </c>
      <c r="G137" t="str">
        <f>'Assessed Non-TIF_Combined'!G137</f>
        <v>Harris-Lake Park</v>
      </c>
      <c r="H137" s="8">
        <f>SUMPRODUCT(SUMIFS(TaxableValuation[Taxable Residential],TaxableValuation[Dist],$C137:$E137,TaxableValuation[Tif_NonTIF],$A$4))</f>
        <v>1578076</v>
      </c>
      <c r="I137" s="8">
        <f>SUMPRODUCT(SUMIFS(TaxableValuation[Taxable Ag Land],TaxableValuation[Dist],$C137:$E137,TaxableValuation[Tif_NonTIF],$A$4))</f>
        <v>0</v>
      </c>
      <c r="J137" s="8">
        <f>SUMPRODUCT(SUMIFS(TaxableValuation[Taxable Ag Building],TaxableValuation[Dist],$C137:$E137,TaxableValuation[Tif_NonTIF],$A$4))</f>
        <v>0</v>
      </c>
      <c r="K137" s="8">
        <f>SUMPRODUCT(SUMIFS(TaxableValuation[Taxable Commercial],TaxableValuation[Dist],$C137:$E137,TaxableValuation[Tif_NonTIF],$A$4))</f>
        <v>0</v>
      </c>
      <c r="L137" s="8">
        <f>SUMPRODUCT(SUMIFS(TaxableValuation[Taxable Industrial],TaxableValuation[Dist],$C137:$E137,TaxableValuation[Tif_NonTIF],$A$4))</f>
        <v>0</v>
      </c>
      <c r="M137" s="8">
        <f>SUMPRODUCT(SUMIFS(TaxableValuation[Taxable Reserved],TaxableValuation[Dist],$C137:$E137,TaxableValuation[Tif_NonTIF],$A$4))</f>
        <v>0</v>
      </c>
      <c r="N137" s="8">
        <f>SUMPRODUCT(SUMIFS(TaxableValuation[Taxable Reserved2],TaxableValuation[Dist],$C137:$E137,TaxableValuation[Tif_NonTIF],$A$4))</f>
        <v>0</v>
      </c>
      <c r="O137" s="8">
        <f>SUMPRODUCT(SUMIFS(TaxableValuation[Taxable Railroads],TaxableValuation[Dist],$C137:$E137,TaxableValuation[Tif_NonTIF],$A$4))</f>
        <v>0</v>
      </c>
      <c r="P137" s="8">
        <f>SUMPRODUCT(SUMIFS(TaxableValuation[Taxable Utilities],TaxableValuation[Dist],$C137:$E137,TaxableValuation[Tif_NonTIF],$A$4))</f>
        <v>0</v>
      </c>
      <c r="Q137" s="8">
        <f>SUMPRODUCT(SUMIFS(TaxableValuation[Taxable Other],TaxableValuation[Dist],$C137:$E137,TaxableValuation[Tif_NonTIF],$A$4))</f>
        <v>0</v>
      </c>
      <c r="R137" s="8">
        <f>SUMPRODUCT(SUMIFS(TaxableValuation[Taxable Gross],TaxableValuation[Dist],$C137:$E137,TaxableValuation[Tif_NonTIF],$A$4))</f>
        <v>1578076</v>
      </c>
      <c r="S137" s="8">
        <f>SUMPRODUCT(SUMIFS(TaxableValuation[Taxable Military Exempt],TaxableValuation[Dist],$C137:$E137,TaxableValuation[Tif_NonTIF],$A$4))</f>
        <v>1852</v>
      </c>
      <c r="T137" s="8">
        <f>SUMPRODUCT(SUMIFS(TaxableValuation[Taxable Net],TaxableValuation[Dist],$C137:$E137,TaxableValuation[Tif_NonTIF],$A$4))</f>
        <v>1576224</v>
      </c>
      <c r="U137" s="8">
        <f>SUMPRODUCT(SUMIFS(TaxableValuation[Taxable Gas &amp; Elec Utilities],TaxableValuation[Dist],$C137:$E137,TaxableValuation[Tif_NonTIF],$A$4))</f>
        <v>0</v>
      </c>
      <c r="V137" s="8">
        <f t="shared" si="2"/>
        <v>1576224</v>
      </c>
    </row>
    <row r="138" spans="1:22" x14ac:dyDescent="0.25">
      <c r="A138">
        <f>'Assessed Non-TIF_Combined'!A138</f>
        <v>2024</v>
      </c>
      <c r="B138" t="str">
        <f>'Assessed Non-TIF_Combined'!B138</f>
        <v>12</v>
      </c>
      <c r="C138" t="str">
        <f>'Assessed Non-TIF_Combined'!C138</f>
        <v>2862</v>
      </c>
      <c r="D138" t="str">
        <f>'Assessed Non-TIF_Combined'!D138</f>
        <v/>
      </c>
      <c r="E138" t="str">
        <f>'Assessed Non-TIF_Combined'!E138</f>
        <v/>
      </c>
      <c r="F138" t="str">
        <f>'Assessed Non-TIF_Combined'!F138</f>
        <v>2862</v>
      </c>
      <c r="G138" t="str">
        <f>'Assessed Non-TIF_Combined'!G138</f>
        <v>Hartley-Melvin-Sanborn</v>
      </c>
      <c r="H138" s="8">
        <f>SUMPRODUCT(SUMIFS(TaxableValuation[Taxable Residential],TaxableValuation[Dist],$C138:$E138,TaxableValuation[Tif_NonTIF],$A$4))</f>
        <v>9837747</v>
      </c>
      <c r="I138" s="8">
        <f>SUMPRODUCT(SUMIFS(TaxableValuation[Taxable Ag Land],TaxableValuation[Dist],$C138:$E138,TaxableValuation[Tif_NonTIF],$A$4))</f>
        <v>10977</v>
      </c>
      <c r="J138" s="8">
        <f>SUMPRODUCT(SUMIFS(TaxableValuation[Taxable Ag Building],TaxableValuation[Dist],$C138:$E138,TaxableValuation[Tif_NonTIF],$A$4))</f>
        <v>3431</v>
      </c>
      <c r="K138" s="8">
        <f>SUMPRODUCT(SUMIFS(TaxableValuation[Taxable Commercial],TaxableValuation[Dist],$C138:$E138,TaxableValuation[Tif_NonTIF],$A$4))</f>
        <v>8710977</v>
      </c>
      <c r="L138" s="8">
        <f>SUMPRODUCT(SUMIFS(TaxableValuation[Taxable Industrial],TaxableValuation[Dist],$C138:$E138,TaxableValuation[Tif_NonTIF],$A$4))</f>
        <v>710603</v>
      </c>
      <c r="M138" s="8">
        <f>SUMPRODUCT(SUMIFS(TaxableValuation[Taxable Reserved],TaxableValuation[Dist],$C138:$E138,TaxableValuation[Tif_NonTIF],$A$4))</f>
        <v>0</v>
      </c>
      <c r="N138" s="8">
        <f>SUMPRODUCT(SUMIFS(TaxableValuation[Taxable Reserved2],TaxableValuation[Dist],$C138:$E138,TaxableValuation[Tif_NonTIF],$A$4))</f>
        <v>0</v>
      </c>
      <c r="O138" s="8">
        <f>SUMPRODUCT(SUMIFS(TaxableValuation[Taxable Railroads],TaxableValuation[Dist],$C138:$E138,TaxableValuation[Tif_NonTIF],$A$4))</f>
        <v>0</v>
      </c>
      <c r="P138" s="8">
        <f>SUMPRODUCT(SUMIFS(TaxableValuation[Taxable Utilities],TaxableValuation[Dist],$C138:$E138,TaxableValuation[Tif_NonTIF],$A$4))</f>
        <v>0</v>
      </c>
      <c r="Q138" s="8">
        <f>SUMPRODUCT(SUMIFS(TaxableValuation[Taxable Other],TaxableValuation[Dist],$C138:$E138,TaxableValuation[Tif_NonTIF],$A$4))</f>
        <v>0</v>
      </c>
      <c r="R138" s="8">
        <f>SUMPRODUCT(SUMIFS(TaxableValuation[Taxable Gross],TaxableValuation[Dist],$C138:$E138,TaxableValuation[Tif_NonTIF],$A$4))</f>
        <v>19273735</v>
      </c>
      <c r="S138" s="8">
        <f>SUMPRODUCT(SUMIFS(TaxableValuation[Taxable Military Exempt],TaxableValuation[Dist],$C138:$E138,TaxableValuation[Tif_NonTIF],$A$4))</f>
        <v>40744</v>
      </c>
      <c r="T138" s="8">
        <f>SUMPRODUCT(SUMIFS(TaxableValuation[Taxable Net],TaxableValuation[Dist],$C138:$E138,TaxableValuation[Tif_NonTIF],$A$4))</f>
        <v>19232991</v>
      </c>
      <c r="U138" s="8">
        <f>SUMPRODUCT(SUMIFS(TaxableValuation[Taxable Gas &amp; Elec Utilities],TaxableValuation[Dist],$C138:$E138,TaxableValuation[Tif_NonTIF],$A$4))</f>
        <v>0</v>
      </c>
      <c r="V138" s="8">
        <f t="shared" si="2"/>
        <v>19232991</v>
      </c>
    </row>
    <row r="139" spans="1:22" x14ac:dyDescent="0.25">
      <c r="A139">
        <f>'Assessed Non-TIF_Combined'!A139</f>
        <v>2024</v>
      </c>
      <c r="B139" t="str">
        <f>'Assessed Non-TIF_Combined'!B139</f>
        <v>10</v>
      </c>
      <c r="C139" t="str">
        <f>'Assessed Non-TIF_Combined'!C139</f>
        <v>2977</v>
      </c>
      <c r="D139" t="str">
        <f>'Assessed Non-TIF_Combined'!D139</f>
        <v/>
      </c>
      <c r="E139" t="str">
        <f>'Assessed Non-TIF_Combined'!E139</f>
        <v/>
      </c>
      <c r="F139" t="str">
        <f>'Assessed Non-TIF_Combined'!F139</f>
        <v>2977</v>
      </c>
      <c r="G139" t="str">
        <f>'Assessed Non-TIF_Combined'!G139</f>
        <v>Highland</v>
      </c>
      <c r="H139" s="8">
        <f>SUMPRODUCT(SUMIFS(TaxableValuation[Taxable Residential],TaxableValuation[Dist],$C139:$E139,TaxableValuation[Tif_NonTIF],$A$4))</f>
        <v>0</v>
      </c>
      <c r="I139" s="8">
        <f>SUMPRODUCT(SUMIFS(TaxableValuation[Taxable Ag Land],TaxableValuation[Dist],$C139:$E139,TaxableValuation[Tif_NonTIF],$A$4))</f>
        <v>0</v>
      </c>
      <c r="J139" s="8">
        <f>SUMPRODUCT(SUMIFS(TaxableValuation[Taxable Ag Building],TaxableValuation[Dist],$C139:$E139,TaxableValuation[Tif_NonTIF],$A$4))</f>
        <v>0</v>
      </c>
      <c r="K139" s="8">
        <f>SUMPRODUCT(SUMIFS(TaxableValuation[Taxable Commercial],TaxableValuation[Dist],$C139:$E139,TaxableValuation[Tif_NonTIF],$A$4))</f>
        <v>0</v>
      </c>
      <c r="L139" s="8">
        <f>SUMPRODUCT(SUMIFS(TaxableValuation[Taxable Industrial],TaxableValuation[Dist],$C139:$E139,TaxableValuation[Tif_NonTIF],$A$4))</f>
        <v>0</v>
      </c>
      <c r="M139" s="8">
        <f>SUMPRODUCT(SUMIFS(TaxableValuation[Taxable Reserved],TaxableValuation[Dist],$C139:$E139,TaxableValuation[Tif_NonTIF],$A$4))</f>
        <v>0</v>
      </c>
      <c r="N139" s="8">
        <f>SUMPRODUCT(SUMIFS(TaxableValuation[Taxable Reserved2],TaxableValuation[Dist],$C139:$E139,TaxableValuation[Tif_NonTIF],$A$4))</f>
        <v>0</v>
      </c>
      <c r="O139" s="8">
        <f>SUMPRODUCT(SUMIFS(TaxableValuation[Taxable Railroads],TaxableValuation[Dist],$C139:$E139,TaxableValuation[Tif_NonTIF],$A$4))</f>
        <v>0</v>
      </c>
      <c r="P139" s="8">
        <f>SUMPRODUCT(SUMIFS(TaxableValuation[Taxable Utilities],TaxableValuation[Dist],$C139:$E139,TaxableValuation[Tif_NonTIF],$A$4))</f>
        <v>0</v>
      </c>
      <c r="Q139" s="8">
        <f>SUMPRODUCT(SUMIFS(TaxableValuation[Taxable Other],TaxableValuation[Dist],$C139:$E139,TaxableValuation[Tif_NonTIF],$A$4))</f>
        <v>0</v>
      </c>
      <c r="R139" s="8">
        <f>SUMPRODUCT(SUMIFS(TaxableValuation[Taxable Gross],TaxableValuation[Dist],$C139:$E139,TaxableValuation[Tif_NonTIF],$A$4))</f>
        <v>0</v>
      </c>
      <c r="S139" s="8">
        <f>SUMPRODUCT(SUMIFS(TaxableValuation[Taxable Military Exempt],TaxableValuation[Dist],$C139:$E139,TaxableValuation[Tif_NonTIF],$A$4))</f>
        <v>0</v>
      </c>
      <c r="T139" s="8">
        <f>SUMPRODUCT(SUMIFS(TaxableValuation[Taxable Net],TaxableValuation[Dist],$C139:$E139,TaxableValuation[Tif_NonTIF],$A$4))</f>
        <v>0</v>
      </c>
      <c r="U139" s="8">
        <f>SUMPRODUCT(SUMIFS(TaxableValuation[Taxable Gas &amp; Elec Utilities],TaxableValuation[Dist],$C139:$E139,TaxableValuation[Tif_NonTIF],$A$4))</f>
        <v>0</v>
      </c>
      <c r="V139" s="8">
        <f t="shared" si="2"/>
        <v>0</v>
      </c>
    </row>
    <row r="140" spans="1:22" x14ac:dyDescent="0.25">
      <c r="A140">
        <f>'Assessed Non-TIF_Combined'!A140</f>
        <v>2024</v>
      </c>
      <c r="B140" t="str">
        <f>'Assessed Non-TIF_Combined'!B140</f>
        <v>12</v>
      </c>
      <c r="C140" t="str">
        <f>'Assessed Non-TIF_Combined'!C140</f>
        <v>2988</v>
      </c>
      <c r="D140" t="str">
        <f>'Assessed Non-TIF_Combined'!D140</f>
        <v/>
      </c>
      <c r="E140" t="str">
        <f>'Assessed Non-TIF_Combined'!E140</f>
        <v/>
      </c>
      <c r="F140" t="str">
        <f>'Assessed Non-TIF_Combined'!F140</f>
        <v>2988</v>
      </c>
      <c r="G140" t="str">
        <f>'Assessed Non-TIF_Combined'!G140</f>
        <v>Hinton</v>
      </c>
      <c r="H140" s="8">
        <f>SUMPRODUCT(SUMIFS(TaxableValuation[Taxable Residential],TaxableValuation[Dist],$C140:$E140,TaxableValuation[Tif_NonTIF],$A$4))</f>
        <v>20427248</v>
      </c>
      <c r="I140" s="8">
        <f>SUMPRODUCT(SUMIFS(TaxableValuation[Taxable Ag Land],TaxableValuation[Dist],$C140:$E140,TaxableValuation[Tif_NonTIF],$A$4))</f>
        <v>0</v>
      </c>
      <c r="J140" s="8">
        <f>SUMPRODUCT(SUMIFS(TaxableValuation[Taxable Ag Building],TaxableValuation[Dist],$C140:$E140,TaxableValuation[Tif_NonTIF],$A$4))</f>
        <v>0</v>
      </c>
      <c r="K140" s="8">
        <f>SUMPRODUCT(SUMIFS(TaxableValuation[Taxable Commercial],TaxableValuation[Dist],$C140:$E140,TaxableValuation[Tif_NonTIF],$A$4))</f>
        <v>0</v>
      </c>
      <c r="L140" s="8">
        <f>SUMPRODUCT(SUMIFS(TaxableValuation[Taxable Industrial],TaxableValuation[Dist],$C140:$E140,TaxableValuation[Tif_NonTIF],$A$4))</f>
        <v>0</v>
      </c>
      <c r="M140" s="8">
        <f>SUMPRODUCT(SUMIFS(TaxableValuation[Taxable Reserved],TaxableValuation[Dist],$C140:$E140,TaxableValuation[Tif_NonTIF],$A$4))</f>
        <v>0</v>
      </c>
      <c r="N140" s="8">
        <f>SUMPRODUCT(SUMIFS(TaxableValuation[Taxable Reserved2],TaxableValuation[Dist],$C140:$E140,TaxableValuation[Tif_NonTIF],$A$4))</f>
        <v>0</v>
      </c>
      <c r="O140" s="8">
        <f>SUMPRODUCT(SUMIFS(TaxableValuation[Taxable Railroads],TaxableValuation[Dist],$C140:$E140,TaxableValuation[Tif_NonTIF],$A$4))</f>
        <v>0</v>
      </c>
      <c r="P140" s="8">
        <f>SUMPRODUCT(SUMIFS(TaxableValuation[Taxable Utilities],TaxableValuation[Dist],$C140:$E140,TaxableValuation[Tif_NonTIF],$A$4))</f>
        <v>0</v>
      </c>
      <c r="Q140" s="8">
        <f>SUMPRODUCT(SUMIFS(TaxableValuation[Taxable Other],TaxableValuation[Dist],$C140:$E140,TaxableValuation[Tif_NonTIF],$A$4))</f>
        <v>0</v>
      </c>
      <c r="R140" s="8">
        <f>SUMPRODUCT(SUMIFS(TaxableValuation[Taxable Gross],TaxableValuation[Dist],$C140:$E140,TaxableValuation[Tif_NonTIF],$A$4))</f>
        <v>20427248</v>
      </c>
      <c r="S140" s="8">
        <f>SUMPRODUCT(SUMIFS(TaxableValuation[Taxable Military Exempt],TaxableValuation[Dist],$C140:$E140,TaxableValuation[Tif_NonTIF],$A$4))</f>
        <v>0</v>
      </c>
      <c r="T140" s="8">
        <f>SUMPRODUCT(SUMIFS(TaxableValuation[Taxable Net],TaxableValuation[Dist],$C140:$E140,TaxableValuation[Tif_NonTIF],$A$4))</f>
        <v>20427248</v>
      </c>
      <c r="U140" s="8">
        <f>SUMPRODUCT(SUMIFS(TaxableValuation[Taxable Gas &amp; Elec Utilities],TaxableValuation[Dist],$C140:$E140,TaxableValuation[Tif_NonTIF],$A$4))</f>
        <v>0</v>
      </c>
      <c r="V140" s="8">
        <f t="shared" si="2"/>
        <v>20427248</v>
      </c>
    </row>
    <row r="141" spans="1:22" x14ac:dyDescent="0.25">
      <c r="A141">
        <f>'Assessed Non-TIF_Combined'!A141</f>
        <v>2024</v>
      </c>
      <c r="B141" t="str">
        <f>'Assessed Non-TIF_Combined'!B141</f>
        <v>10</v>
      </c>
      <c r="C141" t="str">
        <f>'Assessed Non-TIF_Combined'!C141</f>
        <v>2766</v>
      </c>
      <c r="D141" t="str">
        <f>'Assessed Non-TIF_Combined'!D141</f>
        <v/>
      </c>
      <c r="E141" t="str">
        <f>'Assessed Non-TIF_Combined'!E141</f>
        <v/>
      </c>
      <c r="F141" t="str">
        <f>'Assessed Non-TIF_Combined'!F141</f>
        <v>2766</v>
      </c>
      <c r="G141" t="str">
        <f>'Assessed Non-TIF_Combined'!G141</f>
        <v>HLV</v>
      </c>
      <c r="H141" s="8">
        <f>SUMPRODUCT(SUMIFS(TaxableValuation[Taxable Residential],TaxableValuation[Dist],$C141:$E141,TaxableValuation[Tif_NonTIF],$A$4))</f>
        <v>0</v>
      </c>
      <c r="I141" s="8">
        <f>SUMPRODUCT(SUMIFS(TaxableValuation[Taxable Ag Land],TaxableValuation[Dist],$C141:$E141,TaxableValuation[Tif_NonTIF],$A$4))</f>
        <v>0</v>
      </c>
      <c r="J141" s="8">
        <f>SUMPRODUCT(SUMIFS(TaxableValuation[Taxable Ag Building],TaxableValuation[Dist],$C141:$E141,TaxableValuation[Tif_NonTIF],$A$4))</f>
        <v>0</v>
      </c>
      <c r="K141" s="8">
        <f>SUMPRODUCT(SUMIFS(TaxableValuation[Taxable Commercial],TaxableValuation[Dist],$C141:$E141,TaxableValuation[Tif_NonTIF],$A$4))</f>
        <v>0</v>
      </c>
      <c r="L141" s="8">
        <f>SUMPRODUCT(SUMIFS(TaxableValuation[Taxable Industrial],TaxableValuation[Dist],$C141:$E141,TaxableValuation[Tif_NonTIF],$A$4))</f>
        <v>122095</v>
      </c>
      <c r="M141" s="8">
        <f>SUMPRODUCT(SUMIFS(TaxableValuation[Taxable Reserved],TaxableValuation[Dist],$C141:$E141,TaxableValuation[Tif_NonTIF],$A$4))</f>
        <v>0</v>
      </c>
      <c r="N141" s="8">
        <f>SUMPRODUCT(SUMIFS(TaxableValuation[Taxable Reserved2],TaxableValuation[Dist],$C141:$E141,TaxableValuation[Tif_NonTIF],$A$4))</f>
        <v>0</v>
      </c>
      <c r="O141" s="8">
        <f>SUMPRODUCT(SUMIFS(TaxableValuation[Taxable Railroads],TaxableValuation[Dist],$C141:$E141,TaxableValuation[Tif_NonTIF],$A$4))</f>
        <v>0</v>
      </c>
      <c r="P141" s="8">
        <f>SUMPRODUCT(SUMIFS(TaxableValuation[Taxable Utilities],TaxableValuation[Dist],$C141:$E141,TaxableValuation[Tif_NonTIF],$A$4))</f>
        <v>0</v>
      </c>
      <c r="Q141" s="8">
        <f>SUMPRODUCT(SUMIFS(TaxableValuation[Taxable Other],TaxableValuation[Dist],$C141:$E141,TaxableValuation[Tif_NonTIF],$A$4))</f>
        <v>0</v>
      </c>
      <c r="R141" s="8">
        <f>SUMPRODUCT(SUMIFS(TaxableValuation[Taxable Gross],TaxableValuation[Dist],$C141:$E141,TaxableValuation[Tif_NonTIF],$A$4))</f>
        <v>122095</v>
      </c>
      <c r="S141" s="8">
        <f>SUMPRODUCT(SUMIFS(TaxableValuation[Taxable Military Exempt],TaxableValuation[Dist],$C141:$E141,TaxableValuation[Tif_NonTIF],$A$4))</f>
        <v>0</v>
      </c>
      <c r="T141" s="8">
        <f>SUMPRODUCT(SUMIFS(TaxableValuation[Taxable Net],TaxableValuation[Dist],$C141:$E141,TaxableValuation[Tif_NonTIF],$A$4))</f>
        <v>122095</v>
      </c>
      <c r="U141" s="8">
        <f>SUMPRODUCT(SUMIFS(TaxableValuation[Taxable Gas &amp; Elec Utilities],TaxableValuation[Dist],$C141:$E141,TaxableValuation[Tif_NonTIF],$A$4))</f>
        <v>0</v>
      </c>
      <c r="V141" s="8">
        <f t="shared" si="2"/>
        <v>122095</v>
      </c>
    </row>
    <row r="142" spans="1:22" x14ac:dyDescent="0.25">
      <c r="A142">
        <f>'Assessed Non-TIF_Combined'!A142</f>
        <v>2024</v>
      </c>
      <c r="B142" t="str">
        <f>'Assessed Non-TIF_Combined'!B142</f>
        <v>01</v>
      </c>
      <c r="C142" t="str">
        <f>'Assessed Non-TIF_Combined'!C142</f>
        <v>3029</v>
      </c>
      <c r="D142" t="str">
        <f>'Assessed Non-TIF_Combined'!D142</f>
        <v/>
      </c>
      <c r="E142" t="str">
        <f>'Assessed Non-TIF_Combined'!E142</f>
        <v/>
      </c>
      <c r="F142" t="str">
        <f>'Assessed Non-TIF_Combined'!F142</f>
        <v>3029</v>
      </c>
      <c r="G142" t="str">
        <f>'Assessed Non-TIF_Combined'!G142</f>
        <v>Howard-Winneshiek</v>
      </c>
      <c r="H142" s="8">
        <f>SUMPRODUCT(SUMIFS(TaxableValuation[Taxable Residential],TaxableValuation[Dist],$C142:$E142,TaxableValuation[Tif_NonTIF],$A$4))</f>
        <v>2015378</v>
      </c>
      <c r="I142" s="8">
        <f>SUMPRODUCT(SUMIFS(TaxableValuation[Taxable Ag Land],TaxableValuation[Dist],$C142:$E142,TaxableValuation[Tif_NonTIF],$A$4))</f>
        <v>0</v>
      </c>
      <c r="J142" s="8">
        <f>SUMPRODUCT(SUMIFS(TaxableValuation[Taxable Ag Building],TaxableValuation[Dist],$C142:$E142,TaxableValuation[Tif_NonTIF],$A$4))</f>
        <v>0</v>
      </c>
      <c r="K142" s="8">
        <f>SUMPRODUCT(SUMIFS(TaxableValuation[Taxable Commercial],TaxableValuation[Dist],$C142:$E142,TaxableValuation[Tif_NonTIF],$A$4))</f>
        <v>2186480</v>
      </c>
      <c r="L142" s="8">
        <f>SUMPRODUCT(SUMIFS(TaxableValuation[Taxable Industrial],TaxableValuation[Dist],$C142:$E142,TaxableValuation[Tif_NonTIF],$A$4))</f>
        <v>0</v>
      </c>
      <c r="M142" s="8">
        <f>SUMPRODUCT(SUMIFS(TaxableValuation[Taxable Reserved],TaxableValuation[Dist],$C142:$E142,TaxableValuation[Tif_NonTIF],$A$4))</f>
        <v>0</v>
      </c>
      <c r="N142" s="8">
        <f>SUMPRODUCT(SUMIFS(TaxableValuation[Taxable Reserved2],TaxableValuation[Dist],$C142:$E142,TaxableValuation[Tif_NonTIF],$A$4))</f>
        <v>0</v>
      </c>
      <c r="O142" s="8">
        <f>SUMPRODUCT(SUMIFS(TaxableValuation[Taxable Railroads],TaxableValuation[Dist],$C142:$E142,TaxableValuation[Tif_NonTIF],$A$4))</f>
        <v>0</v>
      </c>
      <c r="P142" s="8">
        <f>SUMPRODUCT(SUMIFS(TaxableValuation[Taxable Utilities],TaxableValuation[Dist],$C142:$E142,TaxableValuation[Tif_NonTIF],$A$4))</f>
        <v>0</v>
      </c>
      <c r="Q142" s="8">
        <f>SUMPRODUCT(SUMIFS(TaxableValuation[Taxable Other],TaxableValuation[Dist],$C142:$E142,TaxableValuation[Tif_NonTIF],$A$4))</f>
        <v>0</v>
      </c>
      <c r="R142" s="8">
        <f>SUMPRODUCT(SUMIFS(TaxableValuation[Taxable Gross],TaxableValuation[Dist],$C142:$E142,TaxableValuation[Tif_NonTIF],$A$4))</f>
        <v>4201858</v>
      </c>
      <c r="S142" s="8">
        <f>SUMPRODUCT(SUMIFS(TaxableValuation[Taxable Military Exempt],TaxableValuation[Dist],$C142:$E142,TaxableValuation[Tif_NonTIF],$A$4))</f>
        <v>0</v>
      </c>
      <c r="T142" s="8">
        <f>SUMPRODUCT(SUMIFS(TaxableValuation[Taxable Net],TaxableValuation[Dist],$C142:$E142,TaxableValuation[Tif_NonTIF],$A$4))</f>
        <v>4201858</v>
      </c>
      <c r="U142" s="8">
        <f>SUMPRODUCT(SUMIFS(TaxableValuation[Taxable Gas &amp; Elec Utilities],TaxableValuation[Dist],$C142:$E142,TaxableValuation[Tif_NonTIF],$A$4))</f>
        <v>0</v>
      </c>
      <c r="V142" s="8">
        <f t="shared" si="2"/>
        <v>4201858</v>
      </c>
    </row>
    <row r="143" spans="1:22" x14ac:dyDescent="0.25">
      <c r="A143">
        <f>'Assessed Non-TIF_Combined'!A143</f>
        <v>2024</v>
      </c>
      <c r="B143" t="str">
        <f>'Assessed Non-TIF_Combined'!B143</f>
        <v>07</v>
      </c>
      <c r="C143" t="str">
        <f>'Assessed Non-TIF_Combined'!C143</f>
        <v>3033</v>
      </c>
      <c r="D143" t="str">
        <f>'Assessed Non-TIF_Combined'!D143</f>
        <v/>
      </c>
      <c r="E143" t="str">
        <f>'Assessed Non-TIF_Combined'!E143</f>
        <v/>
      </c>
      <c r="F143" t="str">
        <f>'Assessed Non-TIF_Combined'!F143</f>
        <v>3033</v>
      </c>
      <c r="G143" t="str">
        <f>'Assessed Non-TIF_Combined'!G143</f>
        <v>Hubbard-Radcliffe</v>
      </c>
      <c r="H143" s="8">
        <f>SUMPRODUCT(SUMIFS(TaxableValuation[Taxable Residential],TaxableValuation[Dist],$C143:$E143,TaxableValuation[Tif_NonTIF],$A$4))</f>
        <v>0</v>
      </c>
      <c r="I143" s="8">
        <f>SUMPRODUCT(SUMIFS(TaxableValuation[Taxable Ag Land],TaxableValuation[Dist],$C143:$E143,TaxableValuation[Tif_NonTIF],$A$4))</f>
        <v>0</v>
      </c>
      <c r="J143" s="8">
        <f>SUMPRODUCT(SUMIFS(TaxableValuation[Taxable Ag Building],TaxableValuation[Dist],$C143:$E143,TaxableValuation[Tif_NonTIF],$A$4))</f>
        <v>0</v>
      </c>
      <c r="K143" s="8">
        <f>SUMPRODUCT(SUMIFS(TaxableValuation[Taxable Commercial],TaxableValuation[Dist],$C143:$E143,TaxableValuation[Tif_NonTIF],$A$4))</f>
        <v>0</v>
      </c>
      <c r="L143" s="8">
        <f>SUMPRODUCT(SUMIFS(TaxableValuation[Taxable Industrial],TaxableValuation[Dist],$C143:$E143,TaxableValuation[Tif_NonTIF],$A$4))</f>
        <v>1903970</v>
      </c>
      <c r="M143" s="8">
        <f>SUMPRODUCT(SUMIFS(TaxableValuation[Taxable Reserved],TaxableValuation[Dist],$C143:$E143,TaxableValuation[Tif_NonTIF],$A$4))</f>
        <v>0</v>
      </c>
      <c r="N143" s="8">
        <f>SUMPRODUCT(SUMIFS(TaxableValuation[Taxable Reserved2],TaxableValuation[Dist],$C143:$E143,TaxableValuation[Tif_NonTIF],$A$4))</f>
        <v>0</v>
      </c>
      <c r="O143" s="8">
        <f>SUMPRODUCT(SUMIFS(TaxableValuation[Taxable Railroads],TaxableValuation[Dist],$C143:$E143,TaxableValuation[Tif_NonTIF],$A$4))</f>
        <v>0</v>
      </c>
      <c r="P143" s="8">
        <f>SUMPRODUCT(SUMIFS(TaxableValuation[Taxable Utilities],TaxableValuation[Dist],$C143:$E143,TaxableValuation[Tif_NonTIF],$A$4))</f>
        <v>0</v>
      </c>
      <c r="Q143" s="8">
        <f>SUMPRODUCT(SUMIFS(TaxableValuation[Taxable Other],TaxableValuation[Dist],$C143:$E143,TaxableValuation[Tif_NonTIF],$A$4))</f>
        <v>0</v>
      </c>
      <c r="R143" s="8">
        <f>SUMPRODUCT(SUMIFS(TaxableValuation[Taxable Gross],TaxableValuation[Dist],$C143:$E143,TaxableValuation[Tif_NonTIF],$A$4))</f>
        <v>1903970</v>
      </c>
      <c r="S143" s="8">
        <f>SUMPRODUCT(SUMIFS(TaxableValuation[Taxable Military Exempt],TaxableValuation[Dist],$C143:$E143,TaxableValuation[Tif_NonTIF],$A$4))</f>
        <v>0</v>
      </c>
      <c r="T143" s="8">
        <f>SUMPRODUCT(SUMIFS(TaxableValuation[Taxable Net],TaxableValuation[Dist],$C143:$E143,TaxableValuation[Tif_NonTIF],$A$4))</f>
        <v>1903970</v>
      </c>
      <c r="U143" s="8">
        <f>SUMPRODUCT(SUMIFS(TaxableValuation[Taxable Gas &amp; Elec Utilities],TaxableValuation[Dist],$C143:$E143,TaxableValuation[Tif_NonTIF],$A$4))</f>
        <v>0</v>
      </c>
      <c r="V143" s="8">
        <f t="shared" si="2"/>
        <v>1903970</v>
      </c>
    </row>
    <row r="144" spans="1:22" x14ac:dyDescent="0.25">
      <c r="A144">
        <f>'Assessed Non-TIF_Combined'!A144</f>
        <v>2024</v>
      </c>
      <c r="B144" t="str">
        <f>'Assessed Non-TIF_Combined'!B144</f>
        <v>07</v>
      </c>
      <c r="C144" t="str">
        <f>'Assessed Non-TIF_Combined'!C144</f>
        <v>3042</v>
      </c>
      <c r="D144" t="str">
        <f>'Assessed Non-TIF_Combined'!D144</f>
        <v/>
      </c>
      <c r="E144" t="str">
        <f>'Assessed Non-TIF_Combined'!E144</f>
        <v/>
      </c>
      <c r="F144" t="str">
        <f>'Assessed Non-TIF_Combined'!F144</f>
        <v>3042</v>
      </c>
      <c r="G144" t="str">
        <f>'Assessed Non-TIF_Combined'!G144</f>
        <v>Hudson</v>
      </c>
      <c r="H144" s="8">
        <f>SUMPRODUCT(SUMIFS(TaxableValuation[Taxable Residential],TaxableValuation[Dist],$C144:$E144,TaxableValuation[Tif_NonTIF],$A$4))</f>
        <v>33200234</v>
      </c>
      <c r="I144" s="8">
        <f>SUMPRODUCT(SUMIFS(TaxableValuation[Taxable Ag Land],TaxableValuation[Dist],$C144:$E144,TaxableValuation[Tif_NonTIF],$A$4))</f>
        <v>0</v>
      </c>
      <c r="J144" s="8">
        <f>SUMPRODUCT(SUMIFS(TaxableValuation[Taxable Ag Building],TaxableValuation[Dist],$C144:$E144,TaxableValuation[Tif_NonTIF],$A$4))</f>
        <v>0</v>
      </c>
      <c r="K144" s="8">
        <f>SUMPRODUCT(SUMIFS(TaxableValuation[Taxable Commercial],TaxableValuation[Dist],$C144:$E144,TaxableValuation[Tif_NonTIF],$A$4))</f>
        <v>14908547</v>
      </c>
      <c r="L144" s="8">
        <f>SUMPRODUCT(SUMIFS(TaxableValuation[Taxable Industrial],TaxableValuation[Dist],$C144:$E144,TaxableValuation[Tif_NonTIF],$A$4))</f>
        <v>526925</v>
      </c>
      <c r="M144" s="8">
        <f>SUMPRODUCT(SUMIFS(TaxableValuation[Taxable Reserved],TaxableValuation[Dist],$C144:$E144,TaxableValuation[Tif_NonTIF],$A$4))</f>
        <v>0</v>
      </c>
      <c r="N144" s="8">
        <f>SUMPRODUCT(SUMIFS(TaxableValuation[Taxable Reserved2],TaxableValuation[Dist],$C144:$E144,TaxableValuation[Tif_NonTIF],$A$4))</f>
        <v>0</v>
      </c>
      <c r="O144" s="8">
        <f>SUMPRODUCT(SUMIFS(TaxableValuation[Taxable Railroads],TaxableValuation[Dist],$C144:$E144,TaxableValuation[Tif_NonTIF],$A$4))</f>
        <v>0</v>
      </c>
      <c r="P144" s="8">
        <f>SUMPRODUCT(SUMIFS(TaxableValuation[Taxable Utilities],TaxableValuation[Dist],$C144:$E144,TaxableValuation[Tif_NonTIF],$A$4))</f>
        <v>0</v>
      </c>
      <c r="Q144" s="8">
        <f>SUMPRODUCT(SUMIFS(TaxableValuation[Taxable Other],TaxableValuation[Dist],$C144:$E144,TaxableValuation[Tif_NonTIF],$A$4))</f>
        <v>0</v>
      </c>
      <c r="R144" s="8">
        <f>SUMPRODUCT(SUMIFS(TaxableValuation[Taxable Gross],TaxableValuation[Dist],$C144:$E144,TaxableValuation[Tif_NonTIF],$A$4))</f>
        <v>48635706</v>
      </c>
      <c r="S144" s="8">
        <f>SUMPRODUCT(SUMIFS(TaxableValuation[Taxable Military Exempt],TaxableValuation[Dist],$C144:$E144,TaxableValuation[Tif_NonTIF],$A$4))</f>
        <v>0</v>
      </c>
      <c r="T144" s="8">
        <f>SUMPRODUCT(SUMIFS(TaxableValuation[Taxable Net],TaxableValuation[Dist],$C144:$E144,TaxableValuation[Tif_NonTIF],$A$4))</f>
        <v>48635706</v>
      </c>
      <c r="U144" s="8">
        <f>SUMPRODUCT(SUMIFS(TaxableValuation[Taxable Gas &amp; Elec Utilities],TaxableValuation[Dist],$C144:$E144,TaxableValuation[Tif_NonTIF],$A$4))</f>
        <v>0</v>
      </c>
      <c r="V144" s="8">
        <f t="shared" si="2"/>
        <v>48635706</v>
      </c>
    </row>
    <row r="145" spans="1:22" x14ac:dyDescent="0.25">
      <c r="A145">
        <f>'Assessed Non-TIF_Combined'!A145</f>
        <v>2024</v>
      </c>
      <c r="B145" t="str">
        <f>'Assessed Non-TIF_Combined'!B145</f>
        <v>05</v>
      </c>
      <c r="C145" t="str">
        <f>'Assessed Non-TIF_Combined'!C145</f>
        <v>3060</v>
      </c>
      <c r="D145" t="str">
        <f>'Assessed Non-TIF_Combined'!D145</f>
        <v/>
      </c>
      <c r="E145" t="str">
        <f>'Assessed Non-TIF_Combined'!E145</f>
        <v/>
      </c>
      <c r="F145" t="str">
        <f>'Assessed Non-TIF_Combined'!F145</f>
        <v>3060</v>
      </c>
      <c r="G145" t="str">
        <f>'Assessed Non-TIF_Combined'!G145</f>
        <v>Humboldt</v>
      </c>
      <c r="H145" s="8">
        <f>SUMPRODUCT(SUMIFS(TaxableValuation[Taxable Residential],TaxableValuation[Dist],$C145:$E145,TaxableValuation[Tif_NonTIF],$A$4))</f>
        <v>10190637</v>
      </c>
      <c r="I145" s="8">
        <f>SUMPRODUCT(SUMIFS(TaxableValuation[Taxable Ag Land],TaxableValuation[Dist],$C145:$E145,TaxableValuation[Tif_NonTIF],$A$4))</f>
        <v>0</v>
      </c>
      <c r="J145" s="8">
        <f>SUMPRODUCT(SUMIFS(TaxableValuation[Taxable Ag Building],TaxableValuation[Dist],$C145:$E145,TaxableValuation[Tif_NonTIF],$A$4))</f>
        <v>0</v>
      </c>
      <c r="K145" s="8">
        <f>SUMPRODUCT(SUMIFS(TaxableValuation[Taxable Commercial],TaxableValuation[Dist],$C145:$E145,TaxableValuation[Tif_NonTIF],$A$4))</f>
        <v>14757807</v>
      </c>
      <c r="L145" s="8">
        <f>SUMPRODUCT(SUMIFS(TaxableValuation[Taxable Industrial],TaxableValuation[Dist],$C145:$E145,TaxableValuation[Tif_NonTIF],$A$4))</f>
        <v>8703687</v>
      </c>
      <c r="M145" s="8">
        <f>SUMPRODUCT(SUMIFS(TaxableValuation[Taxable Reserved],TaxableValuation[Dist],$C145:$E145,TaxableValuation[Tif_NonTIF],$A$4))</f>
        <v>0</v>
      </c>
      <c r="N145" s="8">
        <f>SUMPRODUCT(SUMIFS(TaxableValuation[Taxable Reserved2],TaxableValuation[Dist],$C145:$E145,TaxableValuation[Tif_NonTIF],$A$4))</f>
        <v>0</v>
      </c>
      <c r="O145" s="8">
        <f>SUMPRODUCT(SUMIFS(TaxableValuation[Taxable Railroads],TaxableValuation[Dist],$C145:$E145,TaxableValuation[Tif_NonTIF],$A$4))</f>
        <v>0</v>
      </c>
      <c r="P145" s="8">
        <f>SUMPRODUCT(SUMIFS(TaxableValuation[Taxable Utilities],TaxableValuation[Dist],$C145:$E145,TaxableValuation[Tif_NonTIF],$A$4))</f>
        <v>0</v>
      </c>
      <c r="Q145" s="8">
        <f>SUMPRODUCT(SUMIFS(TaxableValuation[Taxable Other],TaxableValuation[Dist],$C145:$E145,TaxableValuation[Tif_NonTIF],$A$4))</f>
        <v>0</v>
      </c>
      <c r="R145" s="8">
        <f>SUMPRODUCT(SUMIFS(TaxableValuation[Taxable Gross],TaxableValuation[Dist],$C145:$E145,TaxableValuation[Tif_NonTIF],$A$4))</f>
        <v>33652131</v>
      </c>
      <c r="S145" s="8">
        <f>SUMPRODUCT(SUMIFS(TaxableValuation[Taxable Military Exempt],TaxableValuation[Dist],$C145:$E145,TaxableValuation[Tif_NonTIF],$A$4))</f>
        <v>0</v>
      </c>
      <c r="T145" s="8">
        <f>SUMPRODUCT(SUMIFS(TaxableValuation[Taxable Net],TaxableValuation[Dist],$C145:$E145,TaxableValuation[Tif_NonTIF],$A$4))</f>
        <v>33652131</v>
      </c>
      <c r="U145" s="8">
        <f>SUMPRODUCT(SUMIFS(TaxableValuation[Taxable Gas &amp; Elec Utilities],TaxableValuation[Dist],$C145:$E145,TaxableValuation[Tif_NonTIF],$A$4))</f>
        <v>0</v>
      </c>
      <c r="V145" s="8">
        <f t="shared" si="2"/>
        <v>33652131</v>
      </c>
    </row>
    <row r="146" spans="1:22" x14ac:dyDescent="0.25">
      <c r="A146">
        <f>'Assessed Non-TIF_Combined'!A146</f>
        <v>2024</v>
      </c>
      <c r="B146" t="str">
        <f>'Assessed Non-TIF_Combined'!B146</f>
        <v>13</v>
      </c>
      <c r="C146" t="str">
        <f>'Assessed Non-TIF_Combined'!C146</f>
        <v>3168</v>
      </c>
      <c r="D146" t="str">
        <f>'Assessed Non-TIF_Combined'!D146</f>
        <v/>
      </c>
      <c r="E146" t="str">
        <f>'Assessed Non-TIF_Combined'!E146</f>
        <v/>
      </c>
      <c r="F146" t="str">
        <f>'Assessed Non-TIF_Combined'!F146</f>
        <v>3168</v>
      </c>
      <c r="G146" t="str">
        <f>'Assessed Non-TIF_Combined'!G146</f>
        <v>IKM-Manning</v>
      </c>
      <c r="H146" s="8">
        <f>SUMPRODUCT(SUMIFS(TaxableValuation[Taxable Residential],TaxableValuation[Dist],$C146:$E146,TaxableValuation[Tif_NonTIF],$A$4))</f>
        <v>2789046</v>
      </c>
      <c r="I146" s="8">
        <f>SUMPRODUCT(SUMIFS(TaxableValuation[Taxable Ag Land],TaxableValuation[Dist],$C146:$E146,TaxableValuation[Tif_NonTIF],$A$4))</f>
        <v>977888</v>
      </c>
      <c r="J146" s="8">
        <f>SUMPRODUCT(SUMIFS(TaxableValuation[Taxable Ag Building],TaxableValuation[Dist],$C146:$E146,TaxableValuation[Tif_NonTIF],$A$4))</f>
        <v>3135020</v>
      </c>
      <c r="K146" s="8">
        <f>SUMPRODUCT(SUMIFS(TaxableValuation[Taxable Commercial],TaxableValuation[Dist],$C146:$E146,TaxableValuation[Tif_NonTIF],$A$4))</f>
        <v>1015470</v>
      </c>
      <c r="L146" s="8">
        <f>SUMPRODUCT(SUMIFS(TaxableValuation[Taxable Industrial],TaxableValuation[Dist],$C146:$E146,TaxableValuation[Tif_NonTIF],$A$4))</f>
        <v>2358081</v>
      </c>
      <c r="M146" s="8">
        <f>SUMPRODUCT(SUMIFS(TaxableValuation[Taxable Reserved],TaxableValuation[Dist],$C146:$E146,TaxableValuation[Tif_NonTIF],$A$4))</f>
        <v>0</v>
      </c>
      <c r="N146" s="8">
        <f>SUMPRODUCT(SUMIFS(TaxableValuation[Taxable Reserved2],TaxableValuation[Dist],$C146:$E146,TaxableValuation[Tif_NonTIF],$A$4))</f>
        <v>0</v>
      </c>
      <c r="O146" s="8">
        <f>SUMPRODUCT(SUMIFS(TaxableValuation[Taxable Railroads],TaxableValuation[Dist],$C146:$E146,TaxableValuation[Tif_NonTIF],$A$4))</f>
        <v>0</v>
      </c>
      <c r="P146" s="8">
        <f>SUMPRODUCT(SUMIFS(TaxableValuation[Taxable Utilities],TaxableValuation[Dist],$C146:$E146,TaxableValuation[Tif_NonTIF],$A$4))</f>
        <v>0</v>
      </c>
      <c r="Q146" s="8">
        <f>SUMPRODUCT(SUMIFS(TaxableValuation[Taxable Other],TaxableValuation[Dist],$C146:$E146,TaxableValuation[Tif_NonTIF],$A$4))</f>
        <v>0</v>
      </c>
      <c r="R146" s="8">
        <f>SUMPRODUCT(SUMIFS(TaxableValuation[Taxable Gross],TaxableValuation[Dist],$C146:$E146,TaxableValuation[Tif_NonTIF],$A$4))</f>
        <v>10275505</v>
      </c>
      <c r="S146" s="8">
        <f>SUMPRODUCT(SUMIFS(TaxableValuation[Taxable Military Exempt],TaxableValuation[Dist],$C146:$E146,TaxableValuation[Tif_NonTIF],$A$4))</f>
        <v>0</v>
      </c>
      <c r="T146" s="8">
        <f>SUMPRODUCT(SUMIFS(TaxableValuation[Taxable Net],TaxableValuation[Dist],$C146:$E146,TaxableValuation[Tif_NonTIF],$A$4))</f>
        <v>10275505</v>
      </c>
      <c r="U146" s="8">
        <f>SUMPRODUCT(SUMIFS(TaxableValuation[Taxable Gas &amp; Elec Utilities],TaxableValuation[Dist],$C146:$E146,TaxableValuation[Tif_NonTIF],$A$4))</f>
        <v>0</v>
      </c>
      <c r="V146" s="8">
        <f t="shared" si="2"/>
        <v>10275505</v>
      </c>
    </row>
    <row r="147" spans="1:22" x14ac:dyDescent="0.25">
      <c r="A147">
        <f>'Assessed Non-TIF_Combined'!A147</f>
        <v>2024</v>
      </c>
      <c r="B147" t="str">
        <f>'Assessed Non-TIF_Combined'!B147</f>
        <v>07</v>
      </c>
      <c r="C147" t="str">
        <f>'Assessed Non-TIF_Combined'!C147</f>
        <v>3105</v>
      </c>
      <c r="D147" t="str">
        <f>'Assessed Non-TIF_Combined'!D147</f>
        <v/>
      </c>
      <c r="E147" t="str">
        <f>'Assessed Non-TIF_Combined'!E147</f>
        <v/>
      </c>
      <c r="F147" t="str">
        <f>'Assessed Non-TIF_Combined'!F147</f>
        <v>3105</v>
      </c>
      <c r="G147" t="str">
        <f>'Assessed Non-TIF_Combined'!G147</f>
        <v>Independence</v>
      </c>
      <c r="H147" s="8">
        <f>SUMPRODUCT(SUMIFS(TaxableValuation[Taxable Residential],TaxableValuation[Dist],$C147:$E147,TaxableValuation[Tif_NonTIF],$A$4))</f>
        <v>15220830</v>
      </c>
      <c r="I147" s="8">
        <f>SUMPRODUCT(SUMIFS(TaxableValuation[Taxable Ag Land],TaxableValuation[Dist],$C147:$E147,TaxableValuation[Tif_NonTIF],$A$4))</f>
        <v>0</v>
      </c>
      <c r="J147" s="8">
        <f>SUMPRODUCT(SUMIFS(TaxableValuation[Taxable Ag Building],TaxableValuation[Dist],$C147:$E147,TaxableValuation[Tif_NonTIF],$A$4))</f>
        <v>0</v>
      </c>
      <c r="K147" s="8">
        <f>SUMPRODUCT(SUMIFS(TaxableValuation[Taxable Commercial],TaxableValuation[Dist],$C147:$E147,TaxableValuation[Tif_NonTIF],$A$4))</f>
        <v>10710168</v>
      </c>
      <c r="L147" s="8">
        <f>SUMPRODUCT(SUMIFS(TaxableValuation[Taxable Industrial],TaxableValuation[Dist],$C147:$E147,TaxableValuation[Tif_NonTIF],$A$4))</f>
        <v>3070992</v>
      </c>
      <c r="M147" s="8">
        <f>SUMPRODUCT(SUMIFS(TaxableValuation[Taxable Reserved],TaxableValuation[Dist],$C147:$E147,TaxableValuation[Tif_NonTIF],$A$4))</f>
        <v>0</v>
      </c>
      <c r="N147" s="8">
        <f>SUMPRODUCT(SUMIFS(TaxableValuation[Taxable Reserved2],TaxableValuation[Dist],$C147:$E147,TaxableValuation[Tif_NonTIF],$A$4))</f>
        <v>0</v>
      </c>
      <c r="O147" s="8">
        <f>SUMPRODUCT(SUMIFS(TaxableValuation[Taxable Railroads],TaxableValuation[Dist],$C147:$E147,TaxableValuation[Tif_NonTIF],$A$4))</f>
        <v>0</v>
      </c>
      <c r="P147" s="8">
        <f>SUMPRODUCT(SUMIFS(TaxableValuation[Taxable Utilities],TaxableValuation[Dist],$C147:$E147,TaxableValuation[Tif_NonTIF],$A$4))</f>
        <v>0</v>
      </c>
      <c r="Q147" s="8">
        <f>SUMPRODUCT(SUMIFS(TaxableValuation[Taxable Other],TaxableValuation[Dist],$C147:$E147,TaxableValuation[Tif_NonTIF],$A$4))</f>
        <v>0</v>
      </c>
      <c r="R147" s="8">
        <f>SUMPRODUCT(SUMIFS(TaxableValuation[Taxable Gross],TaxableValuation[Dist],$C147:$E147,TaxableValuation[Tif_NonTIF],$A$4))</f>
        <v>29001990</v>
      </c>
      <c r="S147" s="8">
        <f>SUMPRODUCT(SUMIFS(TaxableValuation[Taxable Military Exempt],TaxableValuation[Dist],$C147:$E147,TaxableValuation[Tif_NonTIF],$A$4))</f>
        <v>0</v>
      </c>
      <c r="T147" s="8">
        <f>SUMPRODUCT(SUMIFS(TaxableValuation[Taxable Net],TaxableValuation[Dist],$C147:$E147,TaxableValuation[Tif_NonTIF],$A$4))</f>
        <v>29001990</v>
      </c>
      <c r="U147" s="8">
        <f>SUMPRODUCT(SUMIFS(TaxableValuation[Taxable Gas &amp; Elec Utilities],TaxableValuation[Dist],$C147:$E147,TaxableValuation[Tif_NonTIF],$A$4))</f>
        <v>0</v>
      </c>
      <c r="V147" s="8">
        <f t="shared" si="2"/>
        <v>29001990</v>
      </c>
    </row>
    <row r="148" spans="1:22" x14ac:dyDescent="0.25">
      <c r="A148">
        <f>'Assessed Non-TIF_Combined'!A148</f>
        <v>2024</v>
      </c>
      <c r="B148" t="str">
        <f>'Assessed Non-TIF_Combined'!B148</f>
        <v>11</v>
      </c>
      <c r="C148" t="str">
        <f>'Assessed Non-TIF_Combined'!C148</f>
        <v>3114</v>
      </c>
      <c r="D148" t="str">
        <f>'Assessed Non-TIF_Combined'!D148</f>
        <v/>
      </c>
      <c r="E148" t="str">
        <f>'Assessed Non-TIF_Combined'!E148</f>
        <v/>
      </c>
      <c r="F148" t="str">
        <f>'Assessed Non-TIF_Combined'!F148</f>
        <v>3114</v>
      </c>
      <c r="G148" t="str">
        <f>'Assessed Non-TIF_Combined'!G148</f>
        <v>Indianola</v>
      </c>
      <c r="H148" s="8">
        <f>SUMPRODUCT(SUMIFS(TaxableValuation[Taxable Residential],TaxableValuation[Dist],$C148:$E148,TaxableValuation[Tif_NonTIF],$A$4))</f>
        <v>29450426</v>
      </c>
      <c r="I148" s="8">
        <f>SUMPRODUCT(SUMIFS(TaxableValuation[Taxable Ag Land],TaxableValuation[Dist],$C148:$E148,TaxableValuation[Tif_NonTIF],$A$4))</f>
        <v>49561</v>
      </c>
      <c r="J148" s="8">
        <f>SUMPRODUCT(SUMIFS(TaxableValuation[Taxable Ag Building],TaxableValuation[Dist],$C148:$E148,TaxableValuation[Tif_NonTIF],$A$4))</f>
        <v>639</v>
      </c>
      <c r="K148" s="8">
        <f>SUMPRODUCT(SUMIFS(TaxableValuation[Taxable Commercial],TaxableValuation[Dist],$C148:$E148,TaxableValuation[Tif_NonTIF],$A$4))</f>
        <v>23777004</v>
      </c>
      <c r="L148" s="8">
        <f>SUMPRODUCT(SUMIFS(TaxableValuation[Taxable Industrial],TaxableValuation[Dist],$C148:$E148,TaxableValuation[Tif_NonTIF],$A$4))</f>
        <v>0</v>
      </c>
      <c r="M148" s="8">
        <f>SUMPRODUCT(SUMIFS(TaxableValuation[Taxable Reserved],TaxableValuation[Dist],$C148:$E148,TaxableValuation[Tif_NonTIF],$A$4))</f>
        <v>0</v>
      </c>
      <c r="N148" s="8">
        <f>SUMPRODUCT(SUMIFS(TaxableValuation[Taxable Reserved2],TaxableValuation[Dist],$C148:$E148,TaxableValuation[Tif_NonTIF],$A$4))</f>
        <v>0</v>
      </c>
      <c r="O148" s="8">
        <f>SUMPRODUCT(SUMIFS(TaxableValuation[Taxable Railroads],TaxableValuation[Dist],$C148:$E148,TaxableValuation[Tif_NonTIF],$A$4))</f>
        <v>0</v>
      </c>
      <c r="P148" s="8">
        <f>SUMPRODUCT(SUMIFS(TaxableValuation[Taxable Utilities],TaxableValuation[Dist],$C148:$E148,TaxableValuation[Tif_NonTIF],$A$4))</f>
        <v>0</v>
      </c>
      <c r="Q148" s="8">
        <f>SUMPRODUCT(SUMIFS(TaxableValuation[Taxable Other],TaxableValuation[Dist],$C148:$E148,TaxableValuation[Tif_NonTIF],$A$4))</f>
        <v>0</v>
      </c>
      <c r="R148" s="8">
        <f>SUMPRODUCT(SUMIFS(TaxableValuation[Taxable Gross],TaxableValuation[Dist],$C148:$E148,TaxableValuation[Tif_NonTIF],$A$4))</f>
        <v>53277630</v>
      </c>
      <c r="S148" s="8">
        <f>SUMPRODUCT(SUMIFS(TaxableValuation[Taxable Military Exempt],TaxableValuation[Dist],$C148:$E148,TaxableValuation[Tif_NonTIF],$A$4))</f>
        <v>9260</v>
      </c>
      <c r="T148" s="8">
        <f>SUMPRODUCT(SUMIFS(TaxableValuation[Taxable Net],TaxableValuation[Dist],$C148:$E148,TaxableValuation[Tif_NonTIF],$A$4))</f>
        <v>53268370</v>
      </c>
      <c r="U148" s="8">
        <f>SUMPRODUCT(SUMIFS(TaxableValuation[Taxable Gas &amp; Elec Utilities],TaxableValuation[Dist],$C148:$E148,TaxableValuation[Tif_NonTIF],$A$4))</f>
        <v>0</v>
      </c>
      <c r="V148" s="8">
        <f t="shared" si="2"/>
        <v>53268370</v>
      </c>
    </row>
    <row r="149" spans="1:22" x14ac:dyDescent="0.25">
      <c r="A149">
        <f>'Assessed Non-TIF_Combined'!A149</f>
        <v>2024</v>
      </c>
      <c r="B149" t="str">
        <f>'Assessed Non-TIF_Combined'!B149</f>
        <v>11</v>
      </c>
      <c r="C149" t="str">
        <f>'Assessed Non-TIF_Combined'!C149</f>
        <v>3119</v>
      </c>
      <c r="D149" t="str">
        <f>'Assessed Non-TIF_Combined'!D149</f>
        <v/>
      </c>
      <c r="E149" t="str">
        <f>'Assessed Non-TIF_Combined'!E149</f>
        <v/>
      </c>
      <c r="F149" t="str">
        <f>'Assessed Non-TIF_Combined'!F149</f>
        <v>3119</v>
      </c>
      <c r="G149" t="str">
        <f>'Assessed Non-TIF_Combined'!G149</f>
        <v>Interstate 35</v>
      </c>
      <c r="H149" s="8">
        <f>SUMPRODUCT(SUMIFS(TaxableValuation[Taxable Residential],TaxableValuation[Dist],$C149:$E149,TaxableValuation[Tif_NonTIF],$A$4))</f>
        <v>0</v>
      </c>
      <c r="I149" s="8">
        <f>SUMPRODUCT(SUMIFS(TaxableValuation[Taxable Ag Land],TaxableValuation[Dist],$C149:$E149,TaxableValuation[Tif_NonTIF],$A$4))</f>
        <v>0</v>
      </c>
      <c r="J149" s="8">
        <f>SUMPRODUCT(SUMIFS(TaxableValuation[Taxable Ag Building],TaxableValuation[Dist],$C149:$E149,TaxableValuation[Tif_NonTIF],$A$4))</f>
        <v>0</v>
      </c>
      <c r="K149" s="8">
        <f>SUMPRODUCT(SUMIFS(TaxableValuation[Taxable Commercial],TaxableValuation[Dist],$C149:$E149,TaxableValuation[Tif_NonTIF],$A$4))</f>
        <v>0</v>
      </c>
      <c r="L149" s="8">
        <f>SUMPRODUCT(SUMIFS(TaxableValuation[Taxable Industrial],TaxableValuation[Dist],$C149:$E149,TaxableValuation[Tif_NonTIF],$A$4))</f>
        <v>0</v>
      </c>
      <c r="M149" s="8">
        <f>SUMPRODUCT(SUMIFS(TaxableValuation[Taxable Reserved],TaxableValuation[Dist],$C149:$E149,TaxableValuation[Tif_NonTIF],$A$4))</f>
        <v>0</v>
      </c>
      <c r="N149" s="8">
        <f>SUMPRODUCT(SUMIFS(TaxableValuation[Taxable Reserved2],TaxableValuation[Dist],$C149:$E149,TaxableValuation[Tif_NonTIF],$A$4))</f>
        <v>0</v>
      </c>
      <c r="O149" s="8">
        <f>SUMPRODUCT(SUMIFS(TaxableValuation[Taxable Railroads],TaxableValuation[Dist],$C149:$E149,TaxableValuation[Tif_NonTIF],$A$4))</f>
        <v>0</v>
      </c>
      <c r="P149" s="8">
        <f>SUMPRODUCT(SUMIFS(TaxableValuation[Taxable Utilities],TaxableValuation[Dist],$C149:$E149,TaxableValuation[Tif_NonTIF],$A$4))</f>
        <v>0</v>
      </c>
      <c r="Q149" s="8">
        <f>SUMPRODUCT(SUMIFS(TaxableValuation[Taxable Other],TaxableValuation[Dist],$C149:$E149,TaxableValuation[Tif_NonTIF],$A$4))</f>
        <v>0</v>
      </c>
      <c r="R149" s="8">
        <f>SUMPRODUCT(SUMIFS(TaxableValuation[Taxable Gross],TaxableValuation[Dist],$C149:$E149,TaxableValuation[Tif_NonTIF],$A$4))</f>
        <v>0</v>
      </c>
      <c r="S149" s="8">
        <f>SUMPRODUCT(SUMIFS(TaxableValuation[Taxable Military Exempt],TaxableValuation[Dist],$C149:$E149,TaxableValuation[Tif_NonTIF],$A$4))</f>
        <v>0</v>
      </c>
      <c r="T149" s="8">
        <f>SUMPRODUCT(SUMIFS(TaxableValuation[Taxable Net],TaxableValuation[Dist],$C149:$E149,TaxableValuation[Tif_NonTIF],$A$4))</f>
        <v>0</v>
      </c>
      <c r="U149" s="8">
        <f>SUMPRODUCT(SUMIFS(TaxableValuation[Taxable Gas &amp; Elec Utilities],TaxableValuation[Dist],$C149:$E149,TaxableValuation[Tif_NonTIF],$A$4))</f>
        <v>0</v>
      </c>
      <c r="V149" s="8">
        <f t="shared" si="2"/>
        <v>0</v>
      </c>
    </row>
    <row r="150" spans="1:22" x14ac:dyDescent="0.25">
      <c r="A150">
        <f>'Assessed Non-TIF_Combined'!A150</f>
        <v>2024</v>
      </c>
      <c r="B150" t="str">
        <f>'Assessed Non-TIF_Combined'!B150</f>
        <v>10</v>
      </c>
      <c r="C150" t="str">
        <f>'Assessed Non-TIF_Combined'!C150</f>
        <v>3141</v>
      </c>
      <c r="D150" t="str">
        <f>'Assessed Non-TIF_Combined'!D150</f>
        <v/>
      </c>
      <c r="E150" t="str">
        <f>'Assessed Non-TIF_Combined'!E150</f>
        <v/>
      </c>
      <c r="F150" t="str">
        <f>'Assessed Non-TIF_Combined'!F150</f>
        <v>3141</v>
      </c>
      <c r="G150" t="str">
        <f>'Assessed Non-TIF_Combined'!G150</f>
        <v>Iowa City</v>
      </c>
      <c r="H150" s="8">
        <f>SUMPRODUCT(SUMIFS(TaxableValuation[Taxable Residential],TaxableValuation[Dist],$C150:$E150,TaxableValuation[Tif_NonTIF],$A$4))</f>
        <v>250943967</v>
      </c>
      <c r="I150" s="8">
        <f>SUMPRODUCT(SUMIFS(TaxableValuation[Taxable Ag Land],TaxableValuation[Dist],$C150:$E150,TaxableValuation[Tif_NonTIF],$A$4))</f>
        <v>37361</v>
      </c>
      <c r="J150" s="8">
        <f>SUMPRODUCT(SUMIFS(TaxableValuation[Taxable Ag Building],TaxableValuation[Dist],$C150:$E150,TaxableValuation[Tif_NonTIF],$A$4))</f>
        <v>0</v>
      </c>
      <c r="K150" s="8">
        <f>SUMPRODUCT(SUMIFS(TaxableValuation[Taxable Commercial],TaxableValuation[Dist],$C150:$E150,TaxableValuation[Tif_NonTIF],$A$4))</f>
        <v>345495701</v>
      </c>
      <c r="L150" s="8">
        <f>SUMPRODUCT(SUMIFS(TaxableValuation[Taxable Industrial],TaxableValuation[Dist],$C150:$E150,TaxableValuation[Tif_NonTIF],$A$4))</f>
        <v>8272050</v>
      </c>
      <c r="M150" s="8">
        <f>SUMPRODUCT(SUMIFS(TaxableValuation[Taxable Reserved],TaxableValuation[Dist],$C150:$E150,TaxableValuation[Tif_NonTIF],$A$4))</f>
        <v>0</v>
      </c>
      <c r="N150" s="8">
        <f>SUMPRODUCT(SUMIFS(TaxableValuation[Taxable Reserved2],TaxableValuation[Dist],$C150:$E150,TaxableValuation[Tif_NonTIF],$A$4))</f>
        <v>0</v>
      </c>
      <c r="O150" s="8">
        <f>SUMPRODUCT(SUMIFS(TaxableValuation[Taxable Railroads],TaxableValuation[Dist],$C150:$E150,TaxableValuation[Tif_NonTIF],$A$4))</f>
        <v>0</v>
      </c>
      <c r="P150" s="8">
        <f>SUMPRODUCT(SUMIFS(TaxableValuation[Taxable Utilities],TaxableValuation[Dist],$C150:$E150,TaxableValuation[Tif_NonTIF],$A$4))</f>
        <v>0</v>
      </c>
      <c r="Q150" s="8">
        <f>SUMPRODUCT(SUMIFS(TaxableValuation[Taxable Other],TaxableValuation[Dist],$C150:$E150,TaxableValuation[Tif_NonTIF],$A$4))</f>
        <v>0</v>
      </c>
      <c r="R150" s="8">
        <f>SUMPRODUCT(SUMIFS(TaxableValuation[Taxable Gross],TaxableValuation[Dist],$C150:$E150,TaxableValuation[Tif_NonTIF],$A$4))</f>
        <v>604749079</v>
      </c>
      <c r="S150" s="8">
        <f>SUMPRODUCT(SUMIFS(TaxableValuation[Taxable Military Exempt],TaxableValuation[Dist],$C150:$E150,TaxableValuation[Tif_NonTIF],$A$4))</f>
        <v>38892</v>
      </c>
      <c r="T150" s="8">
        <f>SUMPRODUCT(SUMIFS(TaxableValuation[Taxable Net],TaxableValuation[Dist],$C150:$E150,TaxableValuation[Tif_NonTIF],$A$4))</f>
        <v>604710187</v>
      </c>
      <c r="U150" s="8">
        <f>SUMPRODUCT(SUMIFS(TaxableValuation[Taxable Gas &amp; Elec Utilities],TaxableValuation[Dist],$C150:$E150,TaxableValuation[Tif_NonTIF],$A$4))</f>
        <v>0</v>
      </c>
      <c r="V150" s="8">
        <f t="shared" si="2"/>
        <v>604710187</v>
      </c>
    </row>
    <row r="151" spans="1:22" x14ac:dyDescent="0.25">
      <c r="A151">
        <f>'Assessed Non-TIF_Combined'!A151</f>
        <v>2024</v>
      </c>
      <c r="B151" t="str">
        <f>'Assessed Non-TIF_Combined'!B151</f>
        <v>07</v>
      </c>
      <c r="C151" t="str">
        <f>'Assessed Non-TIF_Combined'!C151</f>
        <v>3150</v>
      </c>
      <c r="D151" t="str">
        <f>'Assessed Non-TIF_Combined'!D151</f>
        <v/>
      </c>
      <c r="E151" t="str">
        <f>'Assessed Non-TIF_Combined'!E151</f>
        <v/>
      </c>
      <c r="F151" t="str">
        <f>'Assessed Non-TIF_Combined'!F151</f>
        <v>3150</v>
      </c>
      <c r="G151" t="str">
        <f>'Assessed Non-TIF_Combined'!G151</f>
        <v>Iowa Falls</v>
      </c>
      <c r="H151" s="8">
        <f>SUMPRODUCT(SUMIFS(TaxableValuation[Taxable Residential],TaxableValuation[Dist],$C151:$E151,TaxableValuation[Tif_NonTIF],$A$4))</f>
        <v>16035666</v>
      </c>
      <c r="I151" s="8">
        <f>SUMPRODUCT(SUMIFS(TaxableValuation[Taxable Ag Land],TaxableValuation[Dist],$C151:$E151,TaxableValuation[Tif_NonTIF],$A$4))</f>
        <v>0</v>
      </c>
      <c r="J151" s="8">
        <f>SUMPRODUCT(SUMIFS(TaxableValuation[Taxable Ag Building],TaxableValuation[Dist],$C151:$E151,TaxableValuation[Tif_NonTIF],$A$4))</f>
        <v>0</v>
      </c>
      <c r="K151" s="8">
        <f>SUMPRODUCT(SUMIFS(TaxableValuation[Taxable Commercial],TaxableValuation[Dist],$C151:$E151,TaxableValuation[Tif_NonTIF],$A$4))</f>
        <v>13232056</v>
      </c>
      <c r="L151" s="8">
        <f>SUMPRODUCT(SUMIFS(TaxableValuation[Taxable Industrial],TaxableValuation[Dist],$C151:$E151,TaxableValuation[Tif_NonTIF],$A$4))</f>
        <v>8746349</v>
      </c>
      <c r="M151" s="8">
        <f>SUMPRODUCT(SUMIFS(TaxableValuation[Taxable Reserved],TaxableValuation[Dist],$C151:$E151,TaxableValuation[Tif_NonTIF],$A$4))</f>
        <v>0</v>
      </c>
      <c r="N151" s="8">
        <f>SUMPRODUCT(SUMIFS(TaxableValuation[Taxable Reserved2],TaxableValuation[Dist],$C151:$E151,TaxableValuation[Tif_NonTIF],$A$4))</f>
        <v>0</v>
      </c>
      <c r="O151" s="8">
        <f>SUMPRODUCT(SUMIFS(TaxableValuation[Taxable Railroads],TaxableValuation[Dist],$C151:$E151,TaxableValuation[Tif_NonTIF],$A$4))</f>
        <v>0</v>
      </c>
      <c r="P151" s="8">
        <f>SUMPRODUCT(SUMIFS(TaxableValuation[Taxable Utilities],TaxableValuation[Dist],$C151:$E151,TaxableValuation[Tif_NonTIF],$A$4))</f>
        <v>0</v>
      </c>
      <c r="Q151" s="8">
        <f>SUMPRODUCT(SUMIFS(TaxableValuation[Taxable Other],TaxableValuation[Dist],$C151:$E151,TaxableValuation[Tif_NonTIF],$A$4))</f>
        <v>0</v>
      </c>
      <c r="R151" s="8">
        <f>SUMPRODUCT(SUMIFS(TaxableValuation[Taxable Gross],TaxableValuation[Dist],$C151:$E151,TaxableValuation[Tif_NonTIF],$A$4))</f>
        <v>38014071</v>
      </c>
      <c r="S151" s="8">
        <f>SUMPRODUCT(SUMIFS(TaxableValuation[Taxable Military Exempt],TaxableValuation[Dist],$C151:$E151,TaxableValuation[Tif_NonTIF],$A$4))</f>
        <v>3704</v>
      </c>
      <c r="T151" s="8">
        <f>SUMPRODUCT(SUMIFS(TaxableValuation[Taxable Net],TaxableValuation[Dist],$C151:$E151,TaxableValuation[Tif_NonTIF],$A$4))</f>
        <v>38010367</v>
      </c>
      <c r="U151" s="8">
        <f>SUMPRODUCT(SUMIFS(TaxableValuation[Taxable Gas &amp; Elec Utilities],TaxableValuation[Dist],$C151:$E151,TaxableValuation[Tif_NonTIF],$A$4))</f>
        <v>0</v>
      </c>
      <c r="V151" s="8">
        <f t="shared" si="2"/>
        <v>38010367</v>
      </c>
    </row>
    <row r="152" spans="1:22" x14ac:dyDescent="0.25">
      <c r="A152">
        <f>'Assessed Non-TIF_Combined'!A152</f>
        <v>2024</v>
      </c>
      <c r="B152" t="str">
        <f>'Assessed Non-TIF_Combined'!B152</f>
        <v>10</v>
      </c>
      <c r="C152" t="str">
        <f>'Assessed Non-TIF_Combined'!C152</f>
        <v>3154</v>
      </c>
      <c r="D152" t="str">
        <f>'Assessed Non-TIF_Combined'!D152</f>
        <v/>
      </c>
      <c r="E152" t="str">
        <f>'Assessed Non-TIF_Combined'!E152</f>
        <v/>
      </c>
      <c r="F152" t="str">
        <f>'Assessed Non-TIF_Combined'!F152</f>
        <v>3154</v>
      </c>
      <c r="G152" t="str">
        <f>'Assessed Non-TIF_Combined'!G152</f>
        <v>Iowa Valley</v>
      </c>
      <c r="H152" s="8">
        <f>SUMPRODUCT(SUMIFS(TaxableValuation[Taxable Residential],TaxableValuation[Dist],$C152:$E152,TaxableValuation[Tif_NonTIF],$A$4))</f>
        <v>1176717</v>
      </c>
      <c r="I152" s="8">
        <f>SUMPRODUCT(SUMIFS(TaxableValuation[Taxable Ag Land],TaxableValuation[Dist],$C152:$E152,TaxableValuation[Tif_NonTIF],$A$4))</f>
        <v>64909</v>
      </c>
      <c r="J152" s="8">
        <f>SUMPRODUCT(SUMIFS(TaxableValuation[Taxable Ag Building],TaxableValuation[Dist],$C152:$E152,TaxableValuation[Tif_NonTIF],$A$4))</f>
        <v>0</v>
      </c>
      <c r="K152" s="8">
        <f>SUMPRODUCT(SUMIFS(TaxableValuation[Taxable Commercial],TaxableValuation[Dist],$C152:$E152,TaxableValuation[Tif_NonTIF],$A$4))</f>
        <v>5800216</v>
      </c>
      <c r="L152" s="8">
        <f>SUMPRODUCT(SUMIFS(TaxableValuation[Taxable Industrial],TaxableValuation[Dist],$C152:$E152,TaxableValuation[Tif_NonTIF],$A$4))</f>
        <v>68921</v>
      </c>
      <c r="M152" s="8">
        <f>SUMPRODUCT(SUMIFS(TaxableValuation[Taxable Reserved],TaxableValuation[Dist],$C152:$E152,TaxableValuation[Tif_NonTIF],$A$4))</f>
        <v>0</v>
      </c>
      <c r="N152" s="8">
        <f>SUMPRODUCT(SUMIFS(TaxableValuation[Taxable Reserved2],TaxableValuation[Dist],$C152:$E152,TaxableValuation[Tif_NonTIF],$A$4))</f>
        <v>0</v>
      </c>
      <c r="O152" s="8">
        <f>SUMPRODUCT(SUMIFS(TaxableValuation[Taxable Railroads],TaxableValuation[Dist],$C152:$E152,TaxableValuation[Tif_NonTIF],$A$4))</f>
        <v>0</v>
      </c>
      <c r="P152" s="8">
        <f>SUMPRODUCT(SUMIFS(TaxableValuation[Taxable Utilities],TaxableValuation[Dist],$C152:$E152,TaxableValuation[Tif_NonTIF],$A$4))</f>
        <v>0</v>
      </c>
      <c r="Q152" s="8">
        <f>SUMPRODUCT(SUMIFS(TaxableValuation[Taxable Other],TaxableValuation[Dist],$C152:$E152,TaxableValuation[Tif_NonTIF],$A$4))</f>
        <v>0</v>
      </c>
      <c r="R152" s="8">
        <f>SUMPRODUCT(SUMIFS(TaxableValuation[Taxable Gross],TaxableValuation[Dist],$C152:$E152,TaxableValuation[Tif_NonTIF],$A$4))</f>
        <v>7110763</v>
      </c>
      <c r="S152" s="8">
        <f>SUMPRODUCT(SUMIFS(TaxableValuation[Taxable Military Exempt],TaxableValuation[Dist],$C152:$E152,TaxableValuation[Tif_NonTIF],$A$4))</f>
        <v>0</v>
      </c>
      <c r="T152" s="8">
        <f>SUMPRODUCT(SUMIFS(TaxableValuation[Taxable Net],TaxableValuation[Dist],$C152:$E152,TaxableValuation[Tif_NonTIF],$A$4))</f>
        <v>7110763</v>
      </c>
      <c r="U152" s="8">
        <f>SUMPRODUCT(SUMIFS(TaxableValuation[Taxable Gas &amp; Elec Utilities],TaxableValuation[Dist],$C152:$E152,TaxableValuation[Tif_NonTIF],$A$4))</f>
        <v>0</v>
      </c>
      <c r="V152" s="8">
        <f t="shared" si="2"/>
        <v>7110763</v>
      </c>
    </row>
    <row r="153" spans="1:22" x14ac:dyDescent="0.25">
      <c r="A153">
        <f>'Assessed Non-TIF_Combined'!A153</f>
        <v>2024</v>
      </c>
      <c r="B153" t="str">
        <f>'Assessed Non-TIF_Combined'!B153</f>
        <v>07</v>
      </c>
      <c r="C153" t="str">
        <f>'Assessed Non-TIF_Combined'!C153</f>
        <v>3186</v>
      </c>
      <c r="D153" t="str">
        <f>'Assessed Non-TIF_Combined'!D153</f>
        <v/>
      </c>
      <c r="E153" t="str">
        <f>'Assessed Non-TIF_Combined'!E153</f>
        <v/>
      </c>
      <c r="F153" t="str">
        <f>'Assessed Non-TIF_Combined'!F153</f>
        <v>3186</v>
      </c>
      <c r="G153" t="str">
        <f>'Assessed Non-TIF_Combined'!G153</f>
        <v>Janesville</v>
      </c>
      <c r="H153" s="8">
        <f>SUMPRODUCT(SUMIFS(TaxableValuation[Taxable Residential],TaxableValuation[Dist],$C153:$E153,TaxableValuation[Tif_NonTIF],$A$4))</f>
        <v>2493027</v>
      </c>
      <c r="I153" s="8">
        <f>SUMPRODUCT(SUMIFS(TaxableValuation[Taxable Ag Land],TaxableValuation[Dist],$C153:$E153,TaxableValuation[Tif_NonTIF],$A$4))</f>
        <v>0</v>
      </c>
      <c r="J153" s="8">
        <f>SUMPRODUCT(SUMIFS(TaxableValuation[Taxable Ag Building],TaxableValuation[Dist],$C153:$E153,TaxableValuation[Tif_NonTIF],$A$4))</f>
        <v>0</v>
      </c>
      <c r="K153" s="8">
        <f>SUMPRODUCT(SUMIFS(TaxableValuation[Taxable Commercial],TaxableValuation[Dist],$C153:$E153,TaxableValuation[Tif_NonTIF],$A$4))</f>
        <v>0</v>
      </c>
      <c r="L153" s="8">
        <f>SUMPRODUCT(SUMIFS(TaxableValuation[Taxable Industrial],TaxableValuation[Dist],$C153:$E153,TaxableValuation[Tif_NonTIF],$A$4))</f>
        <v>0</v>
      </c>
      <c r="M153" s="8">
        <f>SUMPRODUCT(SUMIFS(TaxableValuation[Taxable Reserved],TaxableValuation[Dist],$C153:$E153,TaxableValuation[Tif_NonTIF],$A$4))</f>
        <v>0</v>
      </c>
      <c r="N153" s="8">
        <f>SUMPRODUCT(SUMIFS(TaxableValuation[Taxable Reserved2],TaxableValuation[Dist],$C153:$E153,TaxableValuation[Tif_NonTIF],$A$4))</f>
        <v>0</v>
      </c>
      <c r="O153" s="8">
        <f>SUMPRODUCT(SUMIFS(TaxableValuation[Taxable Railroads],TaxableValuation[Dist],$C153:$E153,TaxableValuation[Tif_NonTIF],$A$4))</f>
        <v>0</v>
      </c>
      <c r="P153" s="8">
        <f>SUMPRODUCT(SUMIFS(TaxableValuation[Taxable Utilities],TaxableValuation[Dist],$C153:$E153,TaxableValuation[Tif_NonTIF],$A$4))</f>
        <v>0</v>
      </c>
      <c r="Q153" s="8">
        <f>SUMPRODUCT(SUMIFS(TaxableValuation[Taxable Other],TaxableValuation[Dist],$C153:$E153,TaxableValuation[Tif_NonTIF],$A$4))</f>
        <v>0</v>
      </c>
      <c r="R153" s="8">
        <f>SUMPRODUCT(SUMIFS(TaxableValuation[Taxable Gross],TaxableValuation[Dist],$C153:$E153,TaxableValuation[Tif_NonTIF],$A$4))</f>
        <v>2493027</v>
      </c>
      <c r="S153" s="8">
        <f>SUMPRODUCT(SUMIFS(TaxableValuation[Taxable Military Exempt],TaxableValuation[Dist],$C153:$E153,TaxableValuation[Tif_NonTIF],$A$4))</f>
        <v>0</v>
      </c>
      <c r="T153" s="8">
        <f>SUMPRODUCT(SUMIFS(TaxableValuation[Taxable Net],TaxableValuation[Dist],$C153:$E153,TaxableValuation[Tif_NonTIF],$A$4))</f>
        <v>2493027</v>
      </c>
      <c r="U153" s="8">
        <f>SUMPRODUCT(SUMIFS(TaxableValuation[Taxable Gas &amp; Elec Utilities],TaxableValuation[Dist],$C153:$E153,TaxableValuation[Tif_NonTIF],$A$4))</f>
        <v>0</v>
      </c>
      <c r="V153" s="8">
        <f t="shared" si="2"/>
        <v>2493027</v>
      </c>
    </row>
    <row r="154" spans="1:22" x14ac:dyDescent="0.25">
      <c r="A154">
        <f>'Assessed Non-TIF_Combined'!A154</f>
        <v>2024</v>
      </c>
      <c r="B154" t="str">
        <f>'Assessed Non-TIF_Combined'!B154</f>
        <v>07</v>
      </c>
      <c r="C154" t="str">
        <f>'Assessed Non-TIF_Combined'!C154</f>
        <v>3204</v>
      </c>
      <c r="D154" t="str">
        <f>'Assessed Non-TIF_Combined'!D154</f>
        <v/>
      </c>
      <c r="E154" t="str">
        <f>'Assessed Non-TIF_Combined'!E154</f>
        <v/>
      </c>
      <c r="F154" t="str">
        <f>'Assessed Non-TIF_Combined'!F154</f>
        <v>3204</v>
      </c>
      <c r="G154" t="str">
        <f>'Assessed Non-TIF_Combined'!G154</f>
        <v>Jesup</v>
      </c>
      <c r="H154" s="8">
        <f>SUMPRODUCT(SUMIFS(TaxableValuation[Taxable Residential],TaxableValuation[Dist],$C154:$E154,TaxableValuation[Tif_NonTIF],$A$4))</f>
        <v>1204577</v>
      </c>
      <c r="I154" s="8">
        <f>SUMPRODUCT(SUMIFS(TaxableValuation[Taxable Ag Land],TaxableValuation[Dist],$C154:$E154,TaxableValuation[Tif_NonTIF],$A$4))</f>
        <v>0</v>
      </c>
      <c r="J154" s="8">
        <f>SUMPRODUCT(SUMIFS(TaxableValuation[Taxable Ag Building],TaxableValuation[Dist],$C154:$E154,TaxableValuation[Tif_NonTIF],$A$4))</f>
        <v>0</v>
      </c>
      <c r="K154" s="8">
        <f>SUMPRODUCT(SUMIFS(TaxableValuation[Taxable Commercial],TaxableValuation[Dist],$C154:$E154,TaxableValuation[Tif_NonTIF],$A$4))</f>
        <v>0</v>
      </c>
      <c r="L154" s="8">
        <f>SUMPRODUCT(SUMIFS(TaxableValuation[Taxable Industrial],TaxableValuation[Dist],$C154:$E154,TaxableValuation[Tif_NonTIF],$A$4))</f>
        <v>0</v>
      </c>
      <c r="M154" s="8">
        <f>SUMPRODUCT(SUMIFS(TaxableValuation[Taxable Reserved],TaxableValuation[Dist],$C154:$E154,TaxableValuation[Tif_NonTIF],$A$4))</f>
        <v>0</v>
      </c>
      <c r="N154" s="8">
        <f>SUMPRODUCT(SUMIFS(TaxableValuation[Taxable Reserved2],TaxableValuation[Dist],$C154:$E154,TaxableValuation[Tif_NonTIF],$A$4))</f>
        <v>0</v>
      </c>
      <c r="O154" s="8">
        <f>SUMPRODUCT(SUMIFS(TaxableValuation[Taxable Railroads],TaxableValuation[Dist],$C154:$E154,TaxableValuation[Tif_NonTIF],$A$4))</f>
        <v>0</v>
      </c>
      <c r="P154" s="8">
        <f>SUMPRODUCT(SUMIFS(TaxableValuation[Taxable Utilities],TaxableValuation[Dist],$C154:$E154,TaxableValuation[Tif_NonTIF],$A$4))</f>
        <v>0</v>
      </c>
      <c r="Q154" s="8">
        <f>SUMPRODUCT(SUMIFS(TaxableValuation[Taxable Other],TaxableValuation[Dist],$C154:$E154,TaxableValuation[Tif_NonTIF],$A$4))</f>
        <v>0</v>
      </c>
      <c r="R154" s="8">
        <f>SUMPRODUCT(SUMIFS(TaxableValuation[Taxable Gross],TaxableValuation[Dist],$C154:$E154,TaxableValuation[Tif_NonTIF],$A$4))</f>
        <v>1204577</v>
      </c>
      <c r="S154" s="8">
        <f>SUMPRODUCT(SUMIFS(TaxableValuation[Taxable Military Exempt],TaxableValuation[Dist],$C154:$E154,TaxableValuation[Tif_NonTIF],$A$4))</f>
        <v>1852</v>
      </c>
      <c r="T154" s="8">
        <f>SUMPRODUCT(SUMIFS(TaxableValuation[Taxable Net],TaxableValuation[Dist],$C154:$E154,TaxableValuation[Tif_NonTIF],$A$4))</f>
        <v>1202725</v>
      </c>
      <c r="U154" s="8">
        <f>SUMPRODUCT(SUMIFS(TaxableValuation[Taxable Gas &amp; Elec Utilities],TaxableValuation[Dist],$C154:$E154,TaxableValuation[Tif_NonTIF],$A$4))</f>
        <v>0</v>
      </c>
      <c r="V154" s="8">
        <f t="shared" si="2"/>
        <v>1202725</v>
      </c>
    </row>
    <row r="155" spans="1:22" x14ac:dyDescent="0.25">
      <c r="A155">
        <f>'Assessed Non-TIF_Combined'!A155</f>
        <v>2024</v>
      </c>
      <c r="B155" t="str">
        <f>'Assessed Non-TIF_Combined'!B155</f>
        <v>11</v>
      </c>
      <c r="C155" t="str">
        <f>'Assessed Non-TIF_Combined'!C155</f>
        <v>3231</v>
      </c>
      <c r="D155" t="str">
        <f>'Assessed Non-TIF_Combined'!D155</f>
        <v/>
      </c>
      <c r="E155" t="str">
        <f>'Assessed Non-TIF_Combined'!E155</f>
        <v/>
      </c>
      <c r="F155" t="str">
        <f>'Assessed Non-TIF_Combined'!F155</f>
        <v>3231</v>
      </c>
      <c r="G155" t="str">
        <f>'Assessed Non-TIF_Combined'!G155</f>
        <v>Johnston</v>
      </c>
      <c r="H155" s="8">
        <f>SUMPRODUCT(SUMIFS(TaxableValuation[Taxable Residential],TaxableValuation[Dist],$C155:$E155,TaxableValuation[Tif_NonTIF],$A$4))</f>
        <v>143222472</v>
      </c>
      <c r="I155" s="8">
        <f>SUMPRODUCT(SUMIFS(TaxableValuation[Taxable Ag Land],TaxableValuation[Dist],$C155:$E155,TaxableValuation[Tif_NonTIF],$A$4))</f>
        <v>0</v>
      </c>
      <c r="J155" s="8">
        <f>SUMPRODUCT(SUMIFS(TaxableValuation[Taxable Ag Building],TaxableValuation[Dist],$C155:$E155,TaxableValuation[Tif_NonTIF],$A$4))</f>
        <v>0</v>
      </c>
      <c r="K155" s="8">
        <f>SUMPRODUCT(SUMIFS(TaxableValuation[Taxable Commercial],TaxableValuation[Dist],$C155:$E155,TaxableValuation[Tif_NonTIF],$A$4))</f>
        <v>298184023</v>
      </c>
      <c r="L155" s="8">
        <f>SUMPRODUCT(SUMIFS(TaxableValuation[Taxable Industrial],TaxableValuation[Dist],$C155:$E155,TaxableValuation[Tif_NonTIF],$A$4))</f>
        <v>4237602</v>
      </c>
      <c r="M155" s="8">
        <f>SUMPRODUCT(SUMIFS(TaxableValuation[Taxable Reserved],TaxableValuation[Dist],$C155:$E155,TaxableValuation[Tif_NonTIF],$A$4))</f>
        <v>0</v>
      </c>
      <c r="N155" s="8">
        <f>SUMPRODUCT(SUMIFS(TaxableValuation[Taxable Reserved2],TaxableValuation[Dist],$C155:$E155,TaxableValuation[Tif_NonTIF],$A$4))</f>
        <v>0</v>
      </c>
      <c r="O155" s="8">
        <f>SUMPRODUCT(SUMIFS(TaxableValuation[Taxable Railroads],TaxableValuation[Dist],$C155:$E155,TaxableValuation[Tif_NonTIF],$A$4))</f>
        <v>0</v>
      </c>
      <c r="P155" s="8">
        <f>SUMPRODUCT(SUMIFS(TaxableValuation[Taxable Utilities],TaxableValuation[Dist],$C155:$E155,TaxableValuation[Tif_NonTIF],$A$4))</f>
        <v>0</v>
      </c>
      <c r="Q155" s="8">
        <f>SUMPRODUCT(SUMIFS(TaxableValuation[Taxable Other],TaxableValuation[Dist],$C155:$E155,TaxableValuation[Tif_NonTIF],$A$4))</f>
        <v>0</v>
      </c>
      <c r="R155" s="8">
        <f>SUMPRODUCT(SUMIFS(TaxableValuation[Taxable Gross],TaxableValuation[Dist],$C155:$E155,TaxableValuation[Tif_NonTIF],$A$4))</f>
        <v>445644097</v>
      </c>
      <c r="S155" s="8">
        <f>SUMPRODUCT(SUMIFS(TaxableValuation[Taxable Military Exempt],TaxableValuation[Dist],$C155:$E155,TaxableValuation[Tif_NonTIF],$A$4))</f>
        <v>24076</v>
      </c>
      <c r="T155" s="8">
        <f>SUMPRODUCT(SUMIFS(TaxableValuation[Taxable Net],TaxableValuation[Dist],$C155:$E155,TaxableValuation[Tif_NonTIF],$A$4))</f>
        <v>445620021</v>
      </c>
      <c r="U155" s="8">
        <f>SUMPRODUCT(SUMIFS(TaxableValuation[Taxable Gas &amp; Elec Utilities],TaxableValuation[Dist],$C155:$E155,TaxableValuation[Tif_NonTIF],$A$4))</f>
        <v>0</v>
      </c>
      <c r="V155" s="8">
        <f t="shared" si="2"/>
        <v>445620021</v>
      </c>
    </row>
    <row r="156" spans="1:22" x14ac:dyDescent="0.25">
      <c r="A156">
        <f>'Assessed Non-TIF_Combined'!A156</f>
        <v>2024</v>
      </c>
      <c r="B156" t="str">
        <f>'Assessed Non-TIF_Combined'!B156</f>
        <v>15</v>
      </c>
      <c r="C156" t="str">
        <f>'Assessed Non-TIF_Combined'!C156</f>
        <v>3312</v>
      </c>
      <c r="D156" t="str">
        <f>'Assessed Non-TIF_Combined'!D156</f>
        <v/>
      </c>
      <c r="E156" t="str">
        <f>'Assessed Non-TIF_Combined'!E156</f>
        <v/>
      </c>
      <c r="F156" t="str">
        <f>'Assessed Non-TIF_Combined'!F156</f>
        <v>3312</v>
      </c>
      <c r="G156" t="str">
        <f>'Assessed Non-TIF_Combined'!G156</f>
        <v>Keokuk</v>
      </c>
      <c r="H156" s="8">
        <f>SUMPRODUCT(SUMIFS(TaxableValuation[Taxable Residential],TaxableValuation[Dist],$C156:$E156,TaxableValuation[Tif_NonTIF],$A$4))</f>
        <v>776981</v>
      </c>
      <c r="I156" s="8">
        <f>SUMPRODUCT(SUMIFS(TaxableValuation[Taxable Ag Land],TaxableValuation[Dist],$C156:$E156,TaxableValuation[Tif_NonTIF],$A$4))</f>
        <v>0</v>
      </c>
      <c r="J156" s="8">
        <f>SUMPRODUCT(SUMIFS(TaxableValuation[Taxable Ag Building],TaxableValuation[Dist],$C156:$E156,TaxableValuation[Tif_NonTIF],$A$4))</f>
        <v>0</v>
      </c>
      <c r="K156" s="8">
        <f>SUMPRODUCT(SUMIFS(TaxableValuation[Taxable Commercial],TaxableValuation[Dist],$C156:$E156,TaxableValuation[Tif_NonTIF],$A$4))</f>
        <v>3980420</v>
      </c>
      <c r="L156" s="8">
        <f>SUMPRODUCT(SUMIFS(TaxableValuation[Taxable Industrial],TaxableValuation[Dist],$C156:$E156,TaxableValuation[Tif_NonTIF],$A$4))</f>
        <v>23582867</v>
      </c>
      <c r="M156" s="8">
        <f>SUMPRODUCT(SUMIFS(TaxableValuation[Taxable Reserved],TaxableValuation[Dist],$C156:$E156,TaxableValuation[Tif_NonTIF],$A$4))</f>
        <v>0</v>
      </c>
      <c r="N156" s="8">
        <f>SUMPRODUCT(SUMIFS(TaxableValuation[Taxable Reserved2],TaxableValuation[Dist],$C156:$E156,TaxableValuation[Tif_NonTIF],$A$4))</f>
        <v>0</v>
      </c>
      <c r="O156" s="8">
        <f>SUMPRODUCT(SUMIFS(TaxableValuation[Taxable Railroads],TaxableValuation[Dist],$C156:$E156,TaxableValuation[Tif_NonTIF],$A$4))</f>
        <v>0</v>
      </c>
      <c r="P156" s="8">
        <f>SUMPRODUCT(SUMIFS(TaxableValuation[Taxable Utilities],TaxableValuation[Dist],$C156:$E156,TaxableValuation[Tif_NonTIF],$A$4))</f>
        <v>0</v>
      </c>
      <c r="Q156" s="8">
        <f>SUMPRODUCT(SUMIFS(TaxableValuation[Taxable Other],TaxableValuation[Dist],$C156:$E156,TaxableValuation[Tif_NonTIF],$A$4))</f>
        <v>0</v>
      </c>
      <c r="R156" s="8">
        <f>SUMPRODUCT(SUMIFS(TaxableValuation[Taxable Gross],TaxableValuation[Dist],$C156:$E156,TaxableValuation[Tif_NonTIF],$A$4))</f>
        <v>28340268</v>
      </c>
      <c r="S156" s="8">
        <f>SUMPRODUCT(SUMIFS(TaxableValuation[Taxable Military Exempt],TaxableValuation[Dist],$C156:$E156,TaxableValuation[Tif_NonTIF],$A$4))</f>
        <v>0</v>
      </c>
      <c r="T156" s="8">
        <f>SUMPRODUCT(SUMIFS(TaxableValuation[Taxable Net],TaxableValuation[Dist],$C156:$E156,TaxableValuation[Tif_NonTIF],$A$4))</f>
        <v>28340268</v>
      </c>
      <c r="U156" s="8">
        <f>SUMPRODUCT(SUMIFS(TaxableValuation[Taxable Gas &amp; Elec Utilities],TaxableValuation[Dist],$C156:$E156,TaxableValuation[Tif_NonTIF],$A$4))</f>
        <v>0</v>
      </c>
      <c r="V156" s="8">
        <f t="shared" si="2"/>
        <v>28340268</v>
      </c>
    </row>
    <row r="157" spans="1:22" x14ac:dyDescent="0.25">
      <c r="A157">
        <f>'Assessed Non-TIF_Combined'!A157</f>
        <v>2024</v>
      </c>
      <c r="B157" t="str">
        <f>'Assessed Non-TIF_Combined'!B157</f>
        <v>15</v>
      </c>
      <c r="C157" t="str">
        <f>'Assessed Non-TIF_Combined'!C157</f>
        <v>3330</v>
      </c>
      <c r="D157" t="str">
        <f>'Assessed Non-TIF_Combined'!D157</f>
        <v/>
      </c>
      <c r="E157" t="str">
        <f>'Assessed Non-TIF_Combined'!E157</f>
        <v/>
      </c>
      <c r="F157" t="str">
        <f>'Assessed Non-TIF_Combined'!F157</f>
        <v>3330</v>
      </c>
      <c r="G157" t="str">
        <f>'Assessed Non-TIF_Combined'!G157</f>
        <v>Keota</v>
      </c>
      <c r="H157" s="8">
        <f>SUMPRODUCT(SUMIFS(TaxableValuation[Taxable Residential],TaxableValuation[Dist],$C157:$E157,TaxableValuation[Tif_NonTIF],$A$4))</f>
        <v>0</v>
      </c>
      <c r="I157" s="8">
        <f>SUMPRODUCT(SUMIFS(TaxableValuation[Taxable Ag Land],TaxableValuation[Dist],$C157:$E157,TaxableValuation[Tif_NonTIF],$A$4))</f>
        <v>0</v>
      </c>
      <c r="J157" s="8">
        <f>SUMPRODUCT(SUMIFS(TaxableValuation[Taxable Ag Building],TaxableValuation[Dist],$C157:$E157,TaxableValuation[Tif_NonTIF],$A$4))</f>
        <v>0</v>
      </c>
      <c r="K157" s="8">
        <f>SUMPRODUCT(SUMIFS(TaxableValuation[Taxable Commercial],TaxableValuation[Dist],$C157:$E157,TaxableValuation[Tif_NonTIF],$A$4))</f>
        <v>0</v>
      </c>
      <c r="L157" s="8">
        <f>SUMPRODUCT(SUMIFS(TaxableValuation[Taxable Industrial],TaxableValuation[Dist],$C157:$E157,TaxableValuation[Tif_NonTIF],$A$4))</f>
        <v>0</v>
      </c>
      <c r="M157" s="8">
        <f>SUMPRODUCT(SUMIFS(TaxableValuation[Taxable Reserved],TaxableValuation[Dist],$C157:$E157,TaxableValuation[Tif_NonTIF],$A$4))</f>
        <v>0</v>
      </c>
      <c r="N157" s="8">
        <f>SUMPRODUCT(SUMIFS(TaxableValuation[Taxable Reserved2],TaxableValuation[Dist],$C157:$E157,TaxableValuation[Tif_NonTIF],$A$4))</f>
        <v>0</v>
      </c>
      <c r="O157" s="8">
        <f>SUMPRODUCT(SUMIFS(TaxableValuation[Taxable Railroads],TaxableValuation[Dist],$C157:$E157,TaxableValuation[Tif_NonTIF],$A$4))</f>
        <v>0</v>
      </c>
      <c r="P157" s="8">
        <f>SUMPRODUCT(SUMIFS(TaxableValuation[Taxable Utilities],TaxableValuation[Dist],$C157:$E157,TaxableValuation[Tif_NonTIF],$A$4))</f>
        <v>0</v>
      </c>
      <c r="Q157" s="8">
        <f>SUMPRODUCT(SUMIFS(TaxableValuation[Taxable Other],TaxableValuation[Dist],$C157:$E157,TaxableValuation[Tif_NonTIF],$A$4))</f>
        <v>0</v>
      </c>
      <c r="R157" s="8">
        <f>SUMPRODUCT(SUMIFS(TaxableValuation[Taxable Gross],TaxableValuation[Dist],$C157:$E157,TaxableValuation[Tif_NonTIF],$A$4))</f>
        <v>0</v>
      </c>
      <c r="S157" s="8">
        <f>SUMPRODUCT(SUMIFS(TaxableValuation[Taxable Military Exempt],TaxableValuation[Dist],$C157:$E157,TaxableValuation[Tif_NonTIF],$A$4))</f>
        <v>0</v>
      </c>
      <c r="T157" s="8">
        <f>SUMPRODUCT(SUMIFS(TaxableValuation[Taxable Net],TaxableValuation[Dist],$C157:$E157,TaxableValuation[Tif_NonTIF],$A$4))</f>
        <v>0</v>
      </c>
      <c r="U157" s="8">
        <f>SUMPRODUCT(SUMIFS(TaxableValuation[Taxable Gas &amp; Elec Utilities],TaxableValuation[Dist],$C157:$E157,TaxableValuation[Tif_NonTIF],$A$4))</f>
        <v>0</v>
      </c>
      <c r="V157" s="8">
        <f t="shared" si="2"/>
        <v>0</v>
      </c>
    </row>
    <row r="158" spans="1:22" x14ac:dyDescent="0.25">
      <c r="A158">
        <f>'Assessed Non-TIF_Combined'!A158</f>
        <v>2024</v>
      </c>
      <c r="B158" t="str">
        <f>'Assessed Non-TIF_Combined'!B158</f>
        <v>12</v>
      </c>
      <c r="C158" t="str">
        <f>'Assessed Non-TIF_Combined'!C158</f>
        <v>3348</v>
      </c>
      <c r="D158" t="str">
        <f>'Assessed Non-TIF_Combined'!D158</f>
        <v/>
      </c>
      <c r="E158" t="str">
        <f>'Assessed Non-TIF_Combined'!E158</f>
        <v/>
      </c>
      <c r="F158" t="str">
        <f>'Assessed Non-TIF_Combined'!F158</f>
        <v>3348</v>
      </c>
      <c r="G158" t="str">
        <f>'Assessed Non-TIF_Combined'!G158</f>
        <v>Kingsley-Pierson</v>
      </c>
      <c r="H158" s="8">
        <f>SUMPRODUCT(SUMIFS(TaxableValuation[Taxable Residential],TaxableValuation[Dist],$C158:$E158,TaxableValuation[Tif_NonTIF],$A$4))</f>
        <v>1562502</v>
      </c>
      <c r="I158" s="8">
        <f>SUMPRODUCT(SUMIFS(TaxableValuation[Taxable Ag Land],TaxableValuation[Dist],$C158:$E158,TaxableValuation[Tif_NonTIF],$A$4))</f>
        <v>0</v>
      </c>
      <c r="J158" s="8">
        <f>SUMPRODUCT(SUMIFS(TaxableValuation[Taxable Ag Building],TaxableValuation[Dist],$C158:$E158,TaxableValuation[Tif_NonTIF],$A$4))</f>
        <v>0</v>
      </c>
      <c r="K158" s="8">
        <f>SUMPRODUCT(SUMIFS(TaxableValuation[Taxable Commercial],TaxableValuation[Dist],$C158:$E158,TaxableValuation[Tif_NonTIF],$A$4))</f>
        <v>0</v>
      </c>
      <c r="L158" s="8">
        <f>SUMPRODUCT(SUMIFS(TaxableValuation[Taxable Industrial],TaxableValuation[Dist],$C158:$E158,TaxableValuation[Tif_NonTIF],$A$4))</f>
        <v>0</v>
      </c>
      <c r="M158" s="8">
        <f>SUMPRODUCT(SUMIFS(TaxableValuation[Taxable Reserved],TaxableValuation[Dist],$C158:$E158,TaxableValuation[Tif_NonTIF],$A$4))</f>
        <v>0</v>
      </c>
      <c r="N158" s="8">
        <f>SUMPRODUCT(SUMIFS(TaxableValuation[Taxable Reserved2],TaxableValuation[Dist],$C158:$E158,TaxableValuation[Tif_NonTIF],$A$4))</f>
        <v>0</v>
      </c>
      <c r="O158" s="8">
        <f>SUMPRODUCT(SUMIFS(TaxableValuation[Taxable Railroads],TaxableValuation[Dist],$C158:$E158,TaxableValuation[Tif_NonTIF],$A$4))</f>
        <v>0</v>
      </c>
      <c r="P158" s="8">
        <f>SUMPRODUCT(SUMIFS(TaxableValuation[Taxable Utilities],TaxableValuation[Dist],$C158:$E158,TaxableValuation[Tif_NonTIF],$A$4))</f>
        <v>0</v>
      </c>
      <c r="Q158" s="8">
        <f>SUMPRODUCT(SUMIFS(TaxableValuation[Taxable Other],TaxableValuation[Dist],$C158:$E158,TaxableValuation[Tif_NonTIF],$A$4))</f>
        <v>0</v>
      </c>
      <c r="R158" s="8">
        <f>SUMPRODUCT(SUMIFS(TaxableValuation[Taxable Gross],TaxableValuation[Dist],$C158:$E158,TaxableValuation[Tif_NonTIF],$A$4))</f>
        <v>1562502</v>
      </c>
      <c r="S158" s="8">
        <f>SUMPRODUCT(SUMIFS(TaxableValuation[Taxable Military Exempt],TaxableValuation[Dist],$C158:$E158,TaxableValuation[Tif_NonTIF],$A$4))</f>
        <v>0</v>
      </c>
      <c r="T158" s="8">
        <f>SUMPRODUCT(SUMIFS(TaxableValuation[Taxable Net],TaxableValuation[Dist],$C158:$E158,TaxableValuation[Tif_NonTIF],$A$4))</f>
        <v>1562502</v>
      </c>
      <c r="U158" s="8">
        <f>SUMPRODUCT(SUMIFS(TaxableValuation[Taxable Gas &amp; Elec Utilities],TaxableValuation[Dist],$C158:$E158,TaxableValuation[Tif_NonTIF],$A$4))</f>
        <v>0</v>
      </c>
      <c r="V158" s="8">
        <f t="shared" si="2"/>
        <v>1562502</v>
      </c>
    </row>
    <row r="159" spans="1:22" x14ac:dyDescent="0.25">
      <c r="A159">
        <f>'Assessed Non-TIF_Combined'!A159</f>
        <v>2024</v>
      </c>
      <c r="B159" t="str">
        <f>'Assessed Non-TIF_Combined'!B159</f>
        <v>11</v>
      </c>
      <c r="C159" t="str">
        <f>'Assessed Non-TIF_Combined'!C159</f>
        <v>3375</v>
      </c>
      <c r="D159" t="str">
        <f>'Assessed Non-TIF_Combined'!D159</f>
        <v/>
      </c>
      <c r="E159" t="str">
        <f>'Assessed Non-TIF_Combined'!E159</f>
        <v/>
      </c>
      <c r="F159" t="str">
        <f>'Assessed Non-TIF_Combined'!F159</f>
        <v>3375</v>
      </c>
      <c r="G159" t="str">
        <f>'Assessed Non-TIF_Combined'!G159</f>
        <v>Knoxville</v>
      </c>
      <c r="H159" s="8">
        <f>SUMPRODUCT(SUMIFS(TaxableValuation[Taxable Residential],TaxableValuation[Dist],$C159:$E159,TaxableValuation[Tif_NonTIF],$A$4))</f>
        <v>9620679</v>
      </c>
      <c r="I159" s="8">
        <f>SUMPRODUCT(SUMIFS(TaxableValuation[Taxable Ag Land],TaxableValuation[Dist],$C159:$E159,TaxableValuation[Tif_NonTIF],$A$4))</f>
        <v>20596</v>
      </c>
      <c r="J159" s="8">
        <f>SUMPRODUCT(SUMIFS(TaxableValuation[Taxable Ag Building],TaxableValuation[Dist],$C159:$E159,TaxableValuation[Tif_NonTIF],$A$4))</f>
        <v>0</v>
      </c>
      <c r="K159" s="8">
        <f>SUMPRODUCT(SUMIFS(TaxableValuation[Taxable Commercial],TaxableValuation[Dist],$C159:$E159,TaxableValuation[Tif_NonTIF],$A$4))</f>
        <v>2678895</v>
      </c>
      <c r="L159" s="8">
        <f>SUMPRODUCT(SUMIFS(TaxableValuation[Taxable Industrial],TaxableValuation[Dist],$C159:$E159,TaxableValuation[Tif_NonTIF],$A$4))</f>
        <v>2420757</v>
      </c>
      <c r="M159" s="8">
        <f>SUMPRODUCT(SUMIFS(TaxableValuation[Taxable Reserved],TaxableValuation[Dist],$C159:$E159,TaxableValuation[Tif_NonTIF],$A$4))</f>
        <v>0</v>
      </c>
      <c r="N159" s="8">
        <f>SUMPRODUCT(SUMIFS(TaxableValuation[Taxable Reserved2],TaxableValuation[Dist],$C159:$E159,TaxableValuation[Tif_NonTIF],$A$4))</f>
        <v>0</v>
      </c>
      <c r="O159" s="8">
        <f>SUMPRODUCT(SUMIFS(TaxableValuation[Taxable Railroads],TaxableValuation[Dist],$C159:$E159,TaxableValuation[Tif_NonTIF],$A$4))</f>
        <v>0</v>
      </c>
      <c r="P159" s="8">
        <f>SUMPRODUCT(SUMIFS(TaxableValuation[Taxable Utilities],TaxableValuation[Dist],$C159:$E159,TaxableValuation[Tif_NonTIF],$A$4))</f>
        <v>0</v>
      </c>
      <c r="Q159" s="8">
        <f>SUMPRODUCT(SUMIFS(TaxableValuation[Taxable Other],TaxableValuation[Dist],$C159:$E159,TaxableValuation[Tif_NonTIF],$A$4))</f>
        <v>0</v>
      </c>
      <c r="R159" s="8">
        <f>SUMPRODUCT(SUMIFS(TaxableValuation[Taxable Gross],TaxableValuation[Dist],$C159:$E159,TaxableValuation[Tif_NonTIF],$A$4))</f>
        <v>14740927</v>
      </c>
      <c r="S159" s="8">
        <f>SUMPRODUCT(SUMIFS(TaxableValuation[Taxable Military Exempt],TaxableValuation[Dist],$C159:$E159,TaxableValuation[Tif_NonTIF],$A$4))</f>
        <v>0</v>
      </c>
      <c r="T159" s="8">
        <f>SUMPRODUCT(SUMIFS(TaxableValuation[Taxable Net],TaxableValuation[Dist],$C159:$E159,TaxableValuation[Tif_NonTIF],$A$4))</f>
        <v>14740927</v>
      </c>
      <c r="U159" s="8">
        <f>SUMPRODUCT(SUMIFS(TaxableValuation[Taxable Gas &amp; Elec Utilities],TaxableValuation[Dist],$C159:$E159,TaxableValuation[Tif_NonTIF],$A$4))</f>
        <v>0</v>
      </c>
      <c r="V159" s="8">
        <f t="shared" si="2"/>
        <v>14740927</v>
      </c>
    </row>
    <row r="160" spans="1:22" x14ac:dyDescent="0.25">
      <c r="A160">
        <f>'Assessed Non-TIF_Combined'!A160</f>
        <v>2024</v>
      </c>
      <c r="B160" t="str">
        <f>'Assessed Non-TIF_Combined'!B160</f>
        <v>07</v>
      </c>
      <c r="C160" t="str">
        <f>'Assessed Non-TIF_Combined'!C160</f>
        <v>3420</v>
      </c>
      <c r="D160" t="str">
        <f>'Assessed Non-TIF_Combined'!D160</f>
        <v/>
      </c>
      <c r="E160" t="str">
        <f>'Assessed Non-TIF_Combined'!E160</f>
        <v/>
      </c>
      <c r="F160" t="str">
        <f>'Assessed Non-TIF_Combined'!F160</f>
        <v>3420</v>
      </c>
      <c r="G160" t="str">
        <f>'Assessed Non-TIF_Combined'!G160</f>
        <v>Lake Mills</v>
      </c>
      <c r="H160" s="8">
        <f>SUMPRODUCT(SUMIFS(TaxableValuation[Taxable Residential],TaxableValuation[Dist],$C160:$E160,TaxableValuation[Tif_NonTIF],$A$4))</f>
        <v>11978233</v>
      </c>
      <c r="I160" s="8">
        <f>SUMPRODUCT(SUMIFS(TaxableValuation[Taxable Ag Land],TaxableValuation[Dist],$C160:$E160,TaxableValuation[Tif_NonTIF],$A$4))</f>
        <v>197722</v>
      </c>
      <c r="J160" s="8">
        <f>SUMPRODUCT(SUMIFS(TaxableValuation[Taxable Ag Building],TaxableValuation[Dist],$C160:$E160,TaxableValuation[Tif_NonTIF],$A$4))</f>
        <v>11342</v>
      </c>
      <c r="K160" s="8">
        <f>SUMPRODUCT(SUMIFS(TaxableValuation[Taxable Commercial],TaxableValuation[Dist],$C160:$E160,TaxableValuation[Tif_NonTIF],$A$4))</f>
        <v>17057676</v>
      </c>
      <c r="L160" s="8">
        <f>SUMPRODUCT(SUMIFS(TaxableValuation[Taxable Industrial],TaxableValuation[Dist],$C160:$E160,TaxableValuation[Tif_NonTIF],$A$4))</f>
        <v>9332319</v>
      </c>
      <c r="M160" s="8">
        <f>SUMPRODUCT(SUMIFS(TaxableValuation[Taxable Reserved],TaxableValuation[Dist],$C160:$E160,TaxableValuation[Tif_NonTIF],$A$4))</f>
        <v>0</v>
      </c>
      <c r="N160" s="8">
        <f>SUMPRODUCT(SUMIFS(TaxableValuation[Taxable Reserved2],TaxableValuation[Dist],$C160:$E160,TaxableValuation[Tif_NonTIF],$A$4))</f>
        <v>0</v>
      </c>
      <c r="O160" s="8">
        <f>SUMPRODUCT(SUMIFS(TaxableValuation[Taxable Railroads],TaxableValuation[Dist],$C160:$E160,TaxableValuation[Tif_NonTIF],$A$4))</f>
        <v>0</v>
      </c>
      <c r="P160" s="8">
        <f>SUMPRODUCT(SUMIFS(TaxableValuation[Taxable Utilities],TaxableValuation[Dist],$C160:$E160,TaxableValuation[Tif_NonTIF],$A$4))</f>
        <v>0</v>
      </c>
      <c r="Q160" s="8">
        <f>SUMPRODUCT(SUMIFS(TaxableValuation[Taxable Other],TaxableValuation[Dist],$C160:$E160,TaxableValuation[Tif_NonTIF],$A$4))</f>
        <v>0</v>
      </c>
      <c r="R160" s="8">
        <f>SUMPRODUCT(SUMIFS(TaxableValuation[Taxable Gross],TaxableValuation[Dist],$C160:$E160,TaxableValuation[Tif_NonTIF],$A$4))</f>
        <v>38577292</v>
      </c>
      <c r="S160" s="8">
        <f>SUMPRODUCT(SUMIFS(TaxableValuation[Taxable Military Exempt],TaxableValuation[Dist],$C160:$E160,TaxableValuation[Tif_NonTIF],$A$4))</f>
        <v>33336</v>
      </c>
      <c r="T160" s="8">
        <f>SUMPRODUCT(SUMIFS(TaxableValuation[Taxable Net],TaxableValuation[Dist],$C160:$E160,TaxableValuation[Tif_NonTIF],$A$4))</f>
        <v>38543956</v>
      </c>
      <c r="U160" s="8">
        <f>SUMPRODUCT(SUMIFS(TaxableValuation[Taxable Gas &amp; Elec Utilities],TaxableValuation[Dist],$C160:$E160,TaxableValuation[Tif_NonTIF],$A$4))</f>
        <v>0</v>
      </c>
      <c r="V160" s="8">
        <f t="shared" si="2"/>
        <v>38543956</v>
      </c>
    </row>
    <row r="161" spans="1:22" x14ac:dyDescent="0.25">
      <c r="A161">
        <f>'Assessed Non-TIF_Combined'!A161</f>
        <v>2024</v>
      </c>
      <c r="B161" t="str">
        <f>'Assessed Non-TIF_Combined'!B161</f>
        <v>13</v>
      </c>
      <c r="C161" t="str">
        <f>'Assessed Non-TIF_Combined'!C161</f>
        <v>3465</v>
      </c>
      <c r="D161" t="str">
        <f>'Assessed Non-TIF_Combined'!D161</f>
        <v/>
      </c>
      <c r="E161" t="str">
        <f>'Assessed Non-TIF_Combined'!E161</f>
        <v/>
      </c>
      <c r="F161" t="str">
        <f>'Assessed Non-TIF_Combined'!F161</f>
        <v>3465</v>
      </c>
      <c r="G161" t="str">
        <f>'Assessed Non-TIF_Combined'!G161</f>
        <v>Lamoni</v>
      </c>
      <c r="H161" s="8">
        <f>SUMPRODUCT(SUMIFS(TaxableValuation[Taxable Residential],TaxableValuation[Dist],$C161:$E161,TaxableValuation[Tif_NonTIF],$A$4))</f>
        <v>0</v>
      </c>
      <c r="I161" s="8">
        <f>SUMPRODUCT(SUMIFS(TaxableValuation[Taxable Ag Land],TaxableValuation[Dist],$C161:$E161,TaxableValuation[Tif_NonTIF],$A$4))</f>
        <v>0</v>
      </c>
      <c r="J161" s="8">
        <f>SUMPRODUCT(SUMIFS(TaxableValuation[Taxable Ag Building],TaxableValuation[Dist],$C161:$E161,TaxableValuation[Tif_NonTIF],$A$4))</f>
        <v>0</v>
      </c>
      <c r="K161" s="8">
        <f>SUMPRODUCT(SUMIFS(TaxableValuation[Taxable Commercial],TaxableValuation[Dist],$C161:$E161,TaxableValuation[Tif_NonTIF],$A$4))</f>
        <v>924897</v>
      </c>
      <c r="L161" s="8">
        <f>SUMPRODUCT(SUMIFS(TaxableValuation[Taxable Industrial],TaxableValuation[Dist],$C161:$E161,TaxableValuation[Tif_NonTIF],$A$4))</f>
        <v>0</v>
      </c>
      <c r="M161" s="8">
        <f>SUMPRODUCT(SUMIFS(TaxableValuation[Taxable Reserved],TaxableValuation[Dist],$C161:$E161,TaxableValuation[Tif_NonTIF],$A$4))</f>
        <v>0</v>
      </c>
      <c r="N161" s="8">
        <f>SUMPRODUCT(SUMIFS(TaxableValuation[Taxable Reserved2],TaxableValuation[Dist],$C161:$E161,TaxableValuation[Tif_NonTIF],$A$4))</f>
        <v>0</v>
      </c>
      <c r="O161" s="8">
        <f>SUMPRODUCT(SUMIFS(TaxableValuation[Taxable Railroads],TaxableValuation[Dist],$C161:$E161,TaxableValuation[Tif_NonTIF],$A$4))</f>
        <v>0</v>
      </c>
      <c r="P161" s="8">
        <f>SUMPRODUCT(SUMIFS(TaxableValuation[Taxable Utilities],TaxableValuation[Dist],$C161:$E161,TaxableValuation[Tif_NonTIF],$A$4))</f>
        <v>0</v>
      </c>
      <c r="Q161" s="8">
        <f>SUMPRODUCT(SUMIFS(TaxableValuation[Taxable Other],TaxableValuation[Dist],$C161:$E161,TaxableValuation[Tif_NonTIF],$A$4))</f>
        <v>0</v>
      </c>
      <c r="R161" s="8">
        <f>SUMPRODUCT(SUMIFS(TaxableValuation[Taxable Gross],TaxableValuation[Dist],$C161:$E161,TaxableValuation[Tif_NonTIF],$A$4))</f>
        <v>924897</v>
      </c>
      <c r="S161" s="8">
        <f>SUMPRODUCT(SUMIFS(TaxableValuation[Taxable Military Exempt],TaxableValuation[Dist],$C161:$E161,TaxableValuation[Tif_NonTIF],$A$4))</f>
        <v>0</v>
      </c>
      <c r="T161" s="8">
        <f>SUMPRODUCT(SUMIFS(TaxableValuation[Taxable Net],TaxableValuation[Dist],$C161:$E161,TaxableValuation[Tif_NonTIF],$A$4))</f>
        <v>924897</v>
      </c>
      <c r="U161" s="8">
        <f>SUMPRODUCT(SUMIFS(TaxableValuation[Taxable Gas &amp; Elec Utilities],TaxableValuation[Dist],$C161:$E161,TaxableValuation[Tif_NonTIF],$A$4))</f>
        <v>0</v>
      </c>
      <c r="V161" s="8">
        <f t="shared" si="2"/>
        <v>924897</v>
      </c>
    </row>
    <row r="162" spans="1:22" x14ac:dyDescent="0.25">
      <c r="A162">
        <f>'Assessed Non-TIF_Combined'!A162</f>
        <v>2024</v>
      </c>
      <c r="B162" t="str">
        <f>'Assessed Non-TIF_Combined'!B162</f>
        <v>05</v>
      </c>
      <c r="C162" t="str">
        <f>'Assessed Non-TIF_Combined'!C162</f>
        <v>3537</v>
      </c>
      <c r="D162" t="str">
        <f>'Assessed Non-TIF_Combined'!D162</f>
        <v/>
      </c>
      <c r="E162" t="str">
        <f>'Assessed Non-TIF_Combined'!E162</f>
        <v/>
      </c>
      <c r="F162" t="str">
        <f>'Assessed Non-TIF_Combined'!F162</f>
        <v>3537</v>
      </c>
      <c r="G162" t="str">
        <f>'Assessed Non-TIF_Combined'!G162</f>
        <v>Laurens-Marathon</v>
      </c>
      <c r="H162" s="8">
        <f>SUMPRODUCT(SUMIFS(TaxableValuation[Taxable Residential],TaxableValuation[Dist],$C162:$E162,TaxableValuation[Tif_NonTIF],$A$4))</f>
        <v>264017</v>
      </c>
      <c r="I162" s="8">
        <f>SUMPRODUCT(SUMIFS(TaxableValuation[Taxable Ag Land],TaxableValuation[Dist],$C162:$E162,TaxableValuation[Tif_NonTIF],$A$4))</f>
        <v>0</v>
      </c>
      <c r="J162" s="8">
        <f>SUMPRODUCT(SUMIFS(TaxableValuation[Taxable Ag Building],TaxableValuation[Dist],$C162:$E162,TaxableValuation[Tif_NonTIF],$A$4))</f>
        <v>0</v>
      </c>
      <c r="K162" s="8">
        <f>SUMPRODUCT(SUMIFS(TaxableValuation[Taxable Commercial],TaxableValuation[Dist],$C162:$E162,TaxableValuation[Tif_NonTIF],$A$4))</f>
        <v>343614</v>
      </c>
      <c r="L162" s="8">
        <f>SUMPRODUCT(SUMIFS(TaxableValuation[Taxable Industrial],TaxableValuation[Dist],$C162:$E162,TaxableValuation[Tif_NonTIF],$A$4))</f>
        <v>0</v>
      </c>
      <c r="M162" s="8">
        <f>SUMPRODUCT(SUMIFS(TaxableValuation[Taxable Reserved],TaxableValuation[Dist],$C162:$E162,TaxableValuation[Tif_NonTIF],$A$4))</f>
        <v>0</v>
      </c>
      <c r="N162" s="8">
        <f>SUMPRODUCT(SUMIFS(TaxableValuation[Taxable Reserved2],TaxableValuation[Dist],$C162:$E162,TaxableValuation[Tif_NonTIF],$A$4))</f>
        <v>0</v>
      </c>
      <c r="O162" s="8">
        <f>SUMPRODUCT(SUMIFS(TaxableValuation[Taxable Railroads],TaxableValuation[Dist],$C162:$E162,TaxableValuation[Tif_NonTIF],$A$4))</f>
        <v>0</v>
      </c>
      <c r="P162" s="8">
        <f>SUMPRODUCT(SUMIFS(TaxableValuation[Taxable Utilities],TaxableValuation[Dist],$C162:$E162,TaxableValuation[Tif_NonTIF],$A$4))</f>
        <v>0</v>
      </c>
      <c r="Q162" s="8">
        <f>SUMPRODUCT(SUMIFS(TaxableValuation[Taxable Other],TaxableValuation[Dist],$C162:$E162,TaxableValuation[Tif_NonTIF],$A$4))</f>
        <v>0</v>
      </c>
      <c r="R162" s="8">
        <f>SUMPRODUCT(SUMIFS(TaxableValuation[Taxable Gross],TaxableValuation[Dist],$C162:$E162,TaxableValuation[Tif_NonTIF],$A$4))</f>
        <v>607631</v>
      </c>
      <c r="S162" s="8">
        <f>SUMPRODUCT(SUMIFS(TaxableValuation[Taxable Military Exempt],TaxableValuation[Dist],$C162:$E162,TaxableValuation[Tif_NonTIF],$A$4))</f>
        <v>0</v>
      </c>
      <c r="T162" s="8">
        <f>SUMPRODUCT(SUMIFS(TaxableValuation[Taxable Net],TaxableValuation[Dist],$C162:$E162,TaxableValuation[Tif_NonTIF],$A$4))</f>
        <v>607631</v>
      </c>
      <c r="U162" s="8">
        <f>SUMPRODUCT(SUMIFS(TaxableValuation[Taxable Gas &amp; Elec Utilities],TaxableValuation[Dist],$C162:$E162,TaxableValuation[Tif_NonTIF],$A$4))</f>
        <v>0</v>
      </c>
      <c r="V162" s="8">
        <f t="shared" si="2"/>
        <v>607631</v>
      </c>
    </row>
    <row r="163" spans="1:22" x14ac:dyDescent="0.25">
      <c r="A163">
        <f>'Assessed Non-TIF_Combined'!A163</f>
        <v>2024</v>
      </c>
      <c r="B163" t="str">
        <f>'Assessed Non-TIF_Combined'!B163</f>
        <v>12</v>
      </c>
      <c r="C163" t="str">
        <f>'Assessed Non-TIF_Combined'!C163</f>
        <v>3555</v>
      </c>
      <c r="D163" t="str">
        <f>'Assessed Non-TIF_Combined'!D163</f>
        <v/>
      </c>
      <c r="E163" t="str">
        <f>'Assessed Non-TIF_Combined'!E163</f>
        <v/>
      </c>
      <c r="F163" t="str">
        <f>'Assessed Non-TIF_Combined'!F163</f>
        <v>3555</v>
      </c>
      <c r="G163" t="str">
        <f>'Assessed Non-TIF_Combined'!G163</f>
        <v>Lawton-Bronson</v>
      </c>
      <c r="H163" s="8">
        <f>SUMPRODUCT(SUMIFS(TaxableValuation[Taxable Residential],TaxableValuation[Dist],$C163:$E163,TaxableValuation[Tif_NonTIF],$A$4))</f>
        <v>0</v>
      </c>
      <c r="I163" s="8">
        <f>SUMPRODUCT(SUMIFS(TaxableValuation[Taxable Ag Land],TaxableValuation[Dist],$C163:$E163,TaxableValuation[Tif_NonTIF],$A$4))</f>
        <v>0</v>
      </c>
      <c r="J163" s="8">
        <f>SUMPRODUCT(SUMIFS(TaxableValuation[Taxable Ag Building],TaxableValuation[Dist],$C163:$E163,TaxableValuation[Tif_NonTIF],$A$4))</f>
        <v>0</v>
      </c>
      <c r="K163" s="8">
        <f>SUMPRODUCT(SUMIFS(TaxableValuation[Taxable Commercial],TaxableValuation[Dist],$C163:$E163,TaxableValuation[Tif_NonTIF],$A$4))</f>
        <v>0</v>
      </c>
      <c r="L163" s="8">
        <f>SUMPRODUCT(SUMIFS(TaxableValuation[Taxable Industrial],TaxableValuation[Dist],$C163:$E163,TaxableValuation[Tif_NonTIF],$A$4))</f>
        <v>0</v>
      </c>
      <c r="M163" s="8">
        <f>SUMPRODUCT(SUMIFS(TaxableValuation[Taxable Reserved],TaxableValuation[Dist],$C163:$E163,TaxableValuation[Tif_NonTIF],$A$4))</f>
        <v>0</v>
      </c>
      <c r="N163" s="8">
        <f>SUMPRODUCT(SUMIFS(TaxableValuation[Taxable Reserved2],TaxableValuation[Dist],$C163:$E163,TaxableValuation[Tif_NonTIF],$A$4))</f>
        <v>0</v>
      </c>
      <c r="O163" s="8">
        <f>SUMPRODUCT(SUMIFS(TaxableValuation[Taxable Railroads],TaxableValuation[Dist],$C163:$E163,TaxableValuation[Tif_NonTIF],$A$4))</f>
        <v>0</v>
      </c>
      <c r="P163" s="8">
        <f>SUMPRODUCT(SUMIFS(TaxableValuation[Taxable Utilities],TaxableValuation[Dist],$C163:$E163,TaxableValuation[Tif_NonTIF],$A$4))</f>
        <v>0</v>
      </c>
      <c r="Q163" s="8">
        <f>SUMPRODUCT(SUMIFS(TaxableValuation[Taxable Other],TaxableValuation[Dist],$C163:$E163,TaxableValuation[Tif_NonTIF],$A$4))</f>
        <v>0</v>
      </c>
      <c r="R163" s="8">
        <f>SUMPRODUCT(SUMIFS(TaxableValuation[Taxable Gross],TaxableValuation[Dist],$C163:$E163,TaxableValuation[Tif_NonTIF],$A$4))</f>
        <v>0</v>
      </c>
      <c r="S163" s="8">
        <f>SUMPRODUCT(SUMIFS(TaxableValuation[Taxable Military Exempt],TaxableValuation[Dist],$C163:$E163,TaxableValuation[Tif_NonTIF],$A$4))</f>
        <v>0</v>
      </c>
      <c r="T163" s="8">
        <f>SUMPRODUCT(SUMIFS(TaxableValuation[Taxable Net],TaxableValuation[Dist],$C163:$E163,TaxableValuation[Tif_NonTIF],$A$4))</f>
        <v>0</v>
      </c>
      <c r="U163" s="8">
        <f>SUMPRODUCT(SUMIFS(TaxableValuation[Taxable Gas &amp; Elec Utilities],TaxableValuation[Dist],$C163:$E163,TaxableValuation[Tif_NonTIF],$A$4))</f>
        <v>0</v>
      </c>
      <c r="V163" s="8">
        <f t="shared" si="2"/>
        <v>0</v>
      </c>
    </row>
    <row r="164" spans="1:22" x14ac:dyDescent="0.25">
      <c r="A164">
        <f>'Assessed Non-TIF_Combined'!A164</f>
        <v>2024</v>
      </c>
      <c r="B164" t="str">
        <f>'Assessed Non-TIF_Combined'!B164</f>
        <v>12</v>
      </c>
      <c r="C164" t="str">
        <f>'Assessed Non-TIF_Combined'!C164</f>
        <v>3600</v>
      </c>
      <c r="D164" t="str">
        <f>'Assessed Non-TIF_Combined'!D164</f>
        <v/>
      </c>
      <c r="E164" t="str">
        <f>'Assessed Non-TIF_Combined'!E164</f>
        <v/>
      </c>
      <c r="F164" t="str">
        <f>'Assessed Non-TIF_Combined'!F164</f>
        <v>3600</v>
      </c>
      <c r="G164" t="str">
        <f>'Assessed Non-TIF_Combined'!G164</f>
        <v>Le Mars</v>
      </c>
      <c r="H164" s="8">
        <f>SUMPRODUCT(SUMIFS(TaxableValuation[Taxable Residential],TaxableValuation[Dist],$C164:$E164,TaxableValuation[Tif_NonTIF],$A$4))</f>
        <v>30420920</v>
      </c>
      <c r="I164" s="8">
        <f>SUMPRODUCT(SUMIFS(TaxableValuation[Taxable Ag Land],TaxableValuation[Dist],$C164:$E164,TaxableValuation[Tif_NonTIF],$A$4))</f>
        <v>3887854</v>
      </c>
      <c r="J164" s="8">
        <f>SUMPRODUCT(SUMIFS(TaxableValuation[Taxable Ag Building],TaxableValuation[Dist],$C164:$E164,TaxableValuation[Tif_NonTIF],$A$4))</f>
        <v>31270</v>
      </c>
      <c r="K164" s="8">
        <f>SUMPRODUCT(SUMIFS(TaxableValuation[Taxable Commercial],TaxableValuation[Dist],$C164:$E164,TaxableValuation[Tif_NonTIF],$A$4))</f>
        <v>61499517</v>
      </c>
      <c r="L164" s="8">
        <f>SUMPRODUCT(SUMIFS(TaxableValuation[Taxable Industrial],TaxableValuation[Dist],$C164:$E164,TaxableValuation[Tif_NonTIF],$A$4))</f>
        <v>57037460</v>
      </c>
      <c r="M164" s="8">
        <f>SUMPRODUCT(SUMIFS(TaxableValuation[Taxable Reserved],TaxableValuation[Dist],$C164:$E164,TaxableValuation[Tif_NonTIF],$A$4))</f>
        <v>0</v>
      </c>
      <c r="N164" s="8">
        <f>SUMPRODUCT(SUMIFS(TaxableValuation[Taxable Reserved2],TaxableValuation[Dist],$C164:$E164,TaxableValuation[Tif_NonTIF],$A$4))</f>
        <v>0</v>
      </c>
      <c r="O164" s="8">
        <f>SUMPRODUCT(SUMIFS(TaxableValuation[Taxable Railroads],TaxableValuation[Dist],$C164:$E164,TaxableValuation[Tif_NonTIF],$A$4))</f>
        <v>0</v>
      </c>
      <c r="P164" s="8">
        <f>SUMPRODUCT(SUMIFS(TaxableValuation[Taxable Utilities],TaxableValuation[Dist],$C164:$E164,TaxableValuation[Tif_NonTIF],$A$4))</f>
        <v>0</v>
      </c>
      <c r="Q164" s="8">
        <f>SUMPRODUCT(SUMIFS(TaxableValuation[Taxable Other],TaxableValuation[Dist],$C164:$E164,TaxableValuation[Tif_NonTIF],$A$4))</f>
        <v>0</v>
      </c>
      <c r="R164" s="8">
        <f>SUMPRODUCT(SUMIFS(TaxableValuation[Taxable Gross],TaxableValuation[Dist],$C164:$E164,TaxableValuation[Tif_NonTIF],$A$4))</f>
        <v>152877021</v>
      </c>
      <c r="S164" s="8">
        <f>SUMPRODUCT(SUMIFS(TaxableValuation[Taxable Military Exempt],TaxableValuation[Dist],$C164:$E164,TaxableValuation[Tif_NonTIF],$A$4))</f>
        <v>5556</v>
      </c>
      <c r="T164" s="8">
        <f>SUMPRODUCT(SUMIFS(TaxableValuation[Taxable Net],TaxableValuation[Dist],$C164:$E164,TaxableValuation[Tif_NonTIF],$A$4))</f>
        <v>152871465</v>
      </c>
      <c r="U164" s="8">
        <f>SUMPRODUCT(SUMIFS(TaxableValuation[Taxable Gas &amp; Elec Utilities],TaxableValuation[Dist],$C164:$E164,TaxableValuation[Tif_NonTIF],$A$4))</f>
        <v>0</v>
      </c>
      <c r="V164" s="8">
        <f t="shared" si="2"/>
        <v>152871465</v>
      </c>
    </row>
    <row r="165" spans="1:22" x14ac:dyDescent="0.25">
      <c r="A165">
        <f>'Assessed Non-TIF_Combined'!A165</f>
        <v>2024</v>
      </c>
      <c r="B165" t="str">
        <f>'Assessed Non-TIF_Combined'!B165</f>
        <v>13</v>
      </c>
      <c r="C165" t="str">
        <f>'Assessed Non-TIF_Combined'!C165</f>
        <v>3609</v>
      </c>
      <c r="D165" t="str">
        <f>'Assessed Non-TIF_Combined'!D165</f>
        <v/>
      </c>
      <c r="E165" t="str">
        <f>'Assessed Non-TIF_Combined'!E165</f>
        <v/>
      </c>
      <c r="F165" t="str">
        <f>'Assessed Non-TIF_Combined'!F165</f>
        <v>3609</v>
      </c>
      <c r="G165" t="str">
        <f>'Assessed Non-TIF_Combined'!G165</f>
        <v>Lenox</v>
      </c>
      <c r="H165" s="8">
        <f>SUMPRODUCT(SUMIFS(TaxableValuation[Taxable Residential],TaxableValuation[Dist],$C165:$E165,TaxableValuation[Tif_NonTIF],$A$4))</f>
        <v>160</v>
      </c>
      <c r="I165" s="8">
        <f>SUMPRODUCT(SUMIFS(TaxableValuation[Taxable Ag Land],TaxableValuation[Dist],$C165:$E165,TaxableValuation[Tif_NonTIF],$A$4))</f>
        <v>0</v>
      </c>
      <c r="J165" s="8">
        <f>SUMPRODUCT(SUMIFS(TaxableValuation[Taxable Ag Building],TaxableValuation[Dist],$C165:$E165,TaxableValuation[Tif_NonTIF],$A$4))</f>
        <v>0</v>
      </c>
      <c r="K165" s="8">
        <f>SUMPRODUCT(SUMIFS(TaxableValuation[Taxable Commercial],TaxableValuation[Dist],$C165:$E165,TaxableValuation[Tif_NonTIF],$A$4))</f>
        <v>0</v>
      </c>
      <c r="L165" s="8">
        <f>SUMPRODUCT(SUMIFS(TaxableValuation[Taxable Industrial],TaxableValuation[Dist],$C165:$E165,TaxableValuation[Tif_NonTIF],$A$4))</f>
        <v>1708376</v>
      </c>
      <c r="M165" s="8">
        <f>SUMPRODUCT(SUMIFS(TaxableValuation[Taxable Reserved],TaxableValuation[Dist],$C165:$E165,TaxableValuation[Tif_NonTIF],$A$4))</f>
        <v>0</v>
      </c>
      <c r="N165" s="8">
        <f>SUMPRODUCT(SUMIFS(TaxableValuation[Taxable Reserved2],TaxableValuation[Dist],$C165:$E165,TaxableValuation[Tif_NonTIF],$A$4))</f>
        <v>0</v>
      </c>
      <c r="O165" s="8">
        <f>SUMPRODUCT(SUMIFS(TaxableValuation[Taxable Railroads],TaxableValuation[Dist],$C165:$E165,TaxableValuation[Tif_NonTIF],$A$4))</f>
        <v>0</v>
      </c>
      <c r="P165" s="8">
        <f>SUMPRODUCT(SUMIFS(TaxableValuation[Taxable Utilities],TaxableValuation[Dist],$C165:$E165,TaxableValuation[Tif_NonTIF],$A$4))</f>
        <v>0</v>
      </c>
      <c r="Q165" s="8">
        <f>SUMPRODUCT(SUMIFS(TaxableValuation[Taxable Other],TaxableValuation[Dist],$C165:$E165,TaxableValuation[Tif_NonTIF],$A$4))</f>
        <v>0</v>
      </c>
      <c r="R165" s="8">
        <f>SUMPRODUCT(SUMIFS(TaxableValuation[Taxable Gross],TaxableValuation[Dist],$C165:$E165,TaxableValuation[Tif_NonTIF],$A$4))</f>
        <v>1708536</v>
      </c>
      <c r="S165" s="8">
        <f>SUMPRODUCT(SUMIFS(TaxableValuation[Taxable Military Exempt],TaxableValuation[Dist],$C165:$E165,TaxableValuation[Tif_NonTIF],$A$4))</f>
        <v>0</v>
      </c>
      <c r="T165" s="8">
        <f>SUMPRODUCT(SUMIFS(TaxableValuation[Taxable Net],TaxableValuation[Dist],$C165:$E165,TaxableValuation[Tif_NonTIF],$A$4))</f>
        <v>1708536</v>
      </c>
      <c r="U165" s="8">
        <f>SUMPRODUCT(SUMIFS(TaxableValuation[Taxable Gas &amp; Elec Utilities],TaxableValuation[Dist],$C165:$E165,TaxableValuation[Tif_NonTIF],$A$4))</f>
        <v>0</v>
      </c>
      <c r="V165" s="8">
        <f t="shared" si="2"/>
        <v>1708536</v>
      </c>
    </row>
    <row r="166" spans="1:22" x14ac:dyDescent="0.25">
      <c r="A166">
        <f>'Assessed Non-TIF_Combined'!A166</f>
        <v>2024</v>
      </c>
      <c r="B166" t="str">
        <f>'Assessed Non-TIF_Combined'!B166</f>
        <v>13</v>
      </c>
      <c r="C166" t="str">
        <f>'Assessed Non-TIF_Combined'!C166</f>
        <v>3645</v>
      </c>
      <c r="D166" t="str">
        <f>'Assessed Non-TIF_Combined'!D166</f>
        <v/>
      </c>
      <c r="E166" t="str">
        <f>'Assessed Non-TIF_Combined'!E166</f>
        <v/>
      </c>
      <c r="F166" t="str">
        <f>'Assessed Non-TIF_Combined'!F166</f>
        <v>3645</v>
      </c>
      <c r="G166" t="str">
        <f>'Assessed Non-TIF_Combined'!G166</f>
        <v>Lewis Central</v>
      </c>
      <c r="H166" s="8">
        <f>SUMPRODUCT(SUMIFS(TaxableValuation[Taxable Residential],TaxableValuation[Dist],$C166:$E166,TaxableValuation[Tif_NonTIF],$A$4))</f>
        <v>4663896</v>
      </c>
      <c r="I166" s="8">
        <f>SUMPRODUCT(SUMIFS(TaxableValuation[Taxable Ag Land],TaxableValuation[Dist],$C166:$E166,TaxableValuation[Tif_NonTIF],$A$4))</f>
        <v>0</v>
      </c>
      <c r="J166" s="8">
        <f>SUMPRODUCT(SUMIFS(TaxableValuation[Taxable Ag Building],TaxableValuation[Dist],$C166:$E166,TaxableValuation[Tif_NonTIF],$A$4))</f>
        <v>0</v>
      </c>
      <c r="K166" s="8">
        <f>SUMPRODUCT(SUMIFS(TaxableValuation[Taxable Commercial],TaxableValuation[Dist],$C166:$E166,TaxableValuation[Tif_NonTIF],$A$4))</f>
        <v>28309786</v>
      </c>
      <c r="L166" s="8">
        <f>SUMPRODUCT(SUMIFS(TaxableValuation[Taxable Industrial],TaxableValuation[Dist],$C166:$E166,TaxableValuation[Tif_NonTIF],$A$4))</f>
        <v>0</v>
      </c>
      <c r="M166" s="8">
        <f>SUMPRODUCT(SUMIFS(TaxableValuation[Taxable Reserved],TaxableValuation[Dist],$C166:$E166,TaxableValuation[Tif_NonTIF],$A$4))</f>
        <v>0</v>
      </c>
      <c r="N166" s="8">
        <f>SUMPRODUCT(SUMIFS(TaxableValuation[Taxable Reserved2],TaxableValuation[Dist],$C166:$E166,TaxableValuation[Tif_NonTIF],$A$4))</f>
        <v>0</v>
      </c>
      <c r="O166" s="8">
        <f>SUMPRODUCT(SUMIFS(TaxableValuation[Taxable Railroads],TaxableValuation[Dist],$C166:$E166,TaxableValuation[Tif_NonTIF],$A$4))</f>
        <v>0</v>
      </c>
      <c r="P166" s="8">
        <f>SUMPRODUCT(SUMIFS(TaxableValuation[Taxable Utilities],TaxableValuation[Dist],$C166:$E166,TaxableValuation[Tif_NonTIF],$A$4))</f>
        <v>0</v>
      </c>
      <c r="Q166" s="8">
        <f>SUMPRODUCT(SUMIFS(TaxableValuation[Taxable Other],TaxableValuation[Dist],$C166:$E166,TaxableValuation[Tif_NonTIF],$A$4))</f>
        <v>0</v>
      </c>
      <c r="R166" s="8">
        <f>SUMPRODUCT(SUMIFS(TaxableValuation[Taxable Gross],TaxableValuation[Dist],$C166:$E166,TaxableValuation[Tif_NonTIF],$A$4))</f>
        <v>32973682</v>
      </c>
      <c r="S166" s="8">
        <f>SUMPRODUCT(SUMIFS(TaxableValuation[Taxable Military Exempt],TaxableValuation[Dist],$C166:$E166,TaxableValuation[Tif_NonTIF],$A$4))</f>
        <v>12964</v>
      </c>
      <c r="T166" s="8">
        <f>SUMPRODUCT(SUMIFS(TaxableValuation[Taxable Net],TaxableValuation[Dist],$C166:$E166,TaxableValuation[Tif_NonTIF],$A$4))</f>
        <v>32960718</v>
      </c>
      <c r="U166" s="8">
        <f>SUMPRODUCT(SUMIFS(TaxableValuation[Taxable Gas &amp; Elec Utilities],TaxableValuation[Dist],$C166:$E166,TaxableValuation[Tif_NonTIF],$A$4))</f>
        <v>0</v>
      </c>
      <c r="V166" s="8">
        <f t="shared" si="2"/>
        <v>32960718</v>
      </c>
    </row>
    <row r="167" spans="1:22" x14ac:dyDescent="0.25">
      <c r="A167">
        <f>'Assessed Non-TIF_Combined'!A167</f>
        <v>2024</v>
      </c>
      <c r="B167" t="str">
        <f>'Assessed Non-TIF_Combined'!B167</f>
        <v>10</v>
      </c>
      <c r="C167" t="str">
        <f>'Assessed Non-TIF_Combined'!C167</f>
        <v>3715</v>
      </c>
      <c r="D167" t="str">
        <f>'Assessed Non-TIF_Combined'!D167</f>
        <v/>
      </c>
      <c r="E167" t="str">
        <f>'Assessed Non-TIF_Combined'!E167</f>
        <v/>
      </c>
      <c r="F167" t="str">
        <f>'Assessed Non-TIF_Combined'!F167</f>
        <v>3715</v>
      </c>
      <c r="G167" t="str">
        <f>'Assessed Non-TIF_Combined'!G167</f>
        <v>Linn-Mar</v>
      </c>
      <c r="H167" s="8">
        <f>SUMPRODUCT(SUMIFS(TaxableValuation[Taxable Residential],TaxableValuation[Dist],$C167:$E167,TaxableValuation[Tif_NonTIF],$A$4))</f>
        <v>42286841</v>
      </c>
      <c r="I167" s="8">
        <f>SUMPRODUCT(SUMIFS(TaxableValuation[Taxable Ag Land],TaxableValuation[Dist],$C167:$E167,TaxableValuation[Tif_NonTIF],$A$4))</f>
        <v>156778</v>
      </c>
      <c r="J167" s="8">
        <f>SUMPRODUCT(SUMIFS(TaxableValuation[Taxable Ag Building],TaxableValuation[Dist],$C167:$E167,TaxableValuation[Tif_NonTIF],$A$4))</f>
        <v>815</v>
      </c>
      <c r="K167" s="8">
        <f>SUMPRODUCT(SUMIFS(TaxableValuation[Taxable Commercial],TaxableValuation[Dist],$C167:$E167,TaxableValuation[Tif_NonTIF],$A$4))</f>
        <v>57680282</v>
      </c>
      <c r="L167" s="8">
        <f>SUMPRODUCT(SUMIFS(TaxableValuation[Taxable Industrial],TaxableValuation[Dist],$C167:$E167,TaxableValuation[Tif_NonTIF],$A$4))</f>
        <v>6179080</v>
      </c>
      <c r="M167" s="8">
        <f>SUMPRODUCT(SUMIFS(TaxableValuation[Taxable Reserved],TaxableValuation[Dist],$C167:$E167,TaxableValuation[Tif_NonTIF],$A$4))</f>
        <v>0</v>
      </c>
      <c r="N167" s="8">
        <f>SUMPRODUCT(SUMIFS(TaxableValuation[Taxable Reserved2],TaxableValuation[Dist],$C167:$E167,TaxableValuation[Tif_NonTIF],$A$4))</f>
        <v>0</v>
      </c>
      <c r="O167" s="8">
        <f>SUMPRODUCT(SUMIFS(TaxableValuation[Taxable Railroads],TaxableValuation[Dist],$C167:$E167,TaxableValuation[Tif_NonTIF],$A$4))</f>
        <v>0</v>
      </c>
      <c r="P167" s="8">
        <f>SUMPRODUCT(SUMIFS(TaxableValuation[Taxable Utilities],TaxableValuation[Dist],$C167:$E167,TaxableValuation[Tif_NonTIF],$A$4))</f>
        <v>0</v>
      </c>
      <c r="Q167" s="8">
        <f>SUMPRODUCT(SUMIFS(TaxableValuation[Taxable Other],TaxableValuation[Dist],$C167:$E167,TaxableValuation[Tif_NonTIF],$A$4))</f>
        <v>0</v>
      </c>
      <c r="R167" s="8">
        <f>SUMPRODUCT(SUMIFS(TaxableValuation[Taxable Gross],TaxableValuation[Dist],$C167:$E167,TaxableValuation[Tif_NonTIF],$A$4))</f>
        <v>106303796</v>
      </c>
      <c r="S167" s="8">
        <f>SUMPRODUCT(SUMIFS(TaxableValuation[Taxable Military Exempt],TaxableValuation[Dist],$C167:$E167,TaxableValuation[Tif_NonTIF],$A$4))</f>
        <v>0</v>
      </c>
      <c r="T167" s="8">
        <f>SUMPRODUCT(SUMIFS(TaxableValuation[Taxable Net],TaxableValuation[Dist],$C167:$E167,TaxableValuation[Tif_NonTIF],$A$4))</f>
        <v>106303796</v>
      </c>
      <c r="U167" s="8">
        <f>SUMPRODUCT(SUMIFS(TaxableValuation[Taxable Gas &amp; Elec Utilities],TaxableValuation[Dist],$C167:$E167,TaxableValuation[Tif_NonTIF],$A$4))</f>
        <v>0</v>
      </c>
      <c r="V167" s="8">
        <f t="shared" si="2"/>
        <v>106303796</v>
      </c>
    </row>
    <row r="168" spans="1:22" x14ac:dyDescent="0.25">
      <c r="A168">
        <f>'Assessed Non-TIF_Combined'!A168</f>
        <v>2024</v>
      </c>
      <c r="B168" t="str">
        <f>'Assessed Non-TIF_Combined'!B168</f>
        <v>10</v>
      </c>
      <c r="C168" t="str">
        <f>'Assessed Non-TIF_Combined'!C168</f>
        <v>3744</v>
      </c>
      <c r="D168" t="str">
        <f>'Assessed Non-TIF_Combined'!D168</f>
        <v/>
      </c>
      <c r="E168" t="str">
        <f>'Assessed Non-TIF_Combined'!E168</f>
        <v/>
      </c>
      <c r="F168" t="str">
        <f>'Assessed Non-TIF_Combined'!F168</f>
        <v>3744</v>
      </c>
      <c r="G168" t="str">
        <f>'Assessed Non-TIF_Combined'!G168</f>
        <v>Lisbon</v>
      </c>
      <c r="H168" s="8">
        <f>SUMPRODUCT(SUMIFS(TaxableValuation[Taxable Residential],TaxableValuation[Dist],$C168:$E168,TaxableValuation[Tif_NonTIF],$A$4))</f>
        <v>4687575</v>
      </c>
      <c r="I168" s="8">
        <f>SUMPRODUCT(SUMIFS(TaxableValuation[Taxable Ag Land],TaxableValuation[Dist],$C168:$E168,TaxableValuation[Tif_NonTIF],$A$4))</f>
        <v>16234</v>
      </c>
      <c r="J168" s="8">
        <f>SUMPRODUCT(SUMIFS(TaxableValuation[Taxable Ag Building],TaxableValuation[Dist],$C168:$E168,TaxableValuation[Tif_NonTIF],$A$4))</f>
        <v>0</v>
      </c>
      <c r="K168" s="8">
        <f>SUMPRODUCT(SUMIFS(TaxableValuation[Taxable Commercial],TaxableValuation[Dist],$C168:$E168,TaxableValuation[Tif_NonTIF],$A$4))</f>
        <v>1330635</v>
      </c>
      <c r="L168" s="8">
        <f>SUMPRODUCT(SUMIFS(TaxableValuation[Taxable Industrial],TaxableValuation[Dist],$C168:$E168,TaxableValuation[Tif_NonTIF],$A$4))</f>
        <v>287084</v>
      </c>
      <c r="M168" s="8">
        <f>SUMPRODUCT(SUMIFS(TaxableValuation[Taxable Reserved],TaxableValuation[Dist],$C168:$E168,TaxableValuation[Tif_NonTIF],$A$4))</f>
        <v>0</v>
      </c>
      <c r="N168" s="8">
        <f>SUMPRODUCT(SUMIFS(TaxableValuation[Taxable Reserved2],TaxableValuation[Dist],$C168:$E168,TaxableValuation[Tif_NonTIF],$A$4))</f>
        <v>0</v>
      </c>
      <c r="O168" s="8">
        <f>SUMPRODUCT(SUMIFS(TaxableValuation[Taxable Railroads],TaxableValuation[Dist],$C168:$E168,TaxableValuation[Tif_NonTIF],$A$4))</f>
        <v>0</v>
      </c>
      <c r="P168" s="8">
        <f>SUMPRODUCT(SUMIFS(TaxableValuation[Taxable Utilities],TaxableValuation[Dist],$C168:$E168,TaxableValuation[Tif_NonTIF],$A$4))</f>
        <v>0</v>
      </c>
      <c r="Q168" s="8">
        <f>SUMPRODUCT(SUMIFS(TaxableValuation[Taxable Other],TaxableValuation[Dist],$C168:$E168,TaxableValuation[Tif_NonTIF],$A$4))</f>
        <v>0</v>
      </c>
      <c r="R168" s="8">
        <f>SUMPRODUCT(SUMIFS(TaxableValuation[Taxable Gross],TaxableValuation[Dist],$C168:$E168,TaxableValuation[Tif_NonTIF],$A$4))</f>
        <v>6321528</v>
      </c>
      <c r="S168" s="8">
        <f>SUMPRODUCT(SUMIFS(TaxableValuation[Taxable Military Exempt],TaxableValuation[Dist],$C168:$E168,TaxableValuation[Tif_NonTIF],$A$4))</f>
        <v>0</v>
      </c>
      <c r="T168" s="8">
        <f>SUMPRODUCT(SUMIFS(TaxableValuation[Taxable Net],TaxableValuation[Dist],$C168:$E168,TaxableValuation[Tif_NonTIF],$A$4))</f>
        <v>6321528</v>
      </c>
      <c r="U168" s="8">
        <f>SUMPRODUCT(SUMIFS(TaxableValuation[Taxable Gas &amp; Elec Utilities],TaxableValuation[Dist],$C168:$E168,TaxableValuation[Tif_NonTIF],$A$4))</f>
        <v>0</v>
      </c>
      <c r="V168" s="8">
        <f t="shared" si="2"/>
        <v>6321528</v>
      </c>
    </row>
    <row r="169" spans="1:22" x14ac:dyDescent="0.25">
      <c r="A169">
        <f>'Assessed Non-TIF_Combined'!A169</f>
        <v>2024</v>
      </c>
      <c r="B169" t="str">
        <f>'Assessed Non-TIF_Combined'!B169</f>
        <v>13</v>
      </c>
      <c r="C169" t="str">
        <f>'Assessed Non-TIF_Combined'!C169</f>
        <v>3798</v>
      </c>
      <c r="D169" t="str">
        <f>'Assessed Non-TIF_Combined'!D169</f>
        <v/>
      </c>
      <c r="E169" t="str">
        <f>'Assessed Non-TIF_Combined'!E169</f>
        <v/>
      </c>
      <c r="F169" t="str">
        <f>'Assessed Non-TIF_Combined'!F169</f>
        <v>3798</v>
      </c>
      <c r="G169" t="str">
        <f>'Assessed Non-TIF_Combined'!G169</f>
        <v>Logan-Magnolia</v>
      </c>
      <c r="H169" s="8">
        <f>SUMPRODUCT(SUMIFS(TaxableValuation[Taxable Residential],TaxableValuation[Dist],$C169:$E169,TaxableValuation[Tif_NonTIF],$A$4))</f>
        <v>0</v>
      </c>
      <c r="I169" s="8">
        <f>SUMPRODUCT(SUMIFS(TaxableValuation[Taxable Ag Land],TaxableValuation[Dist],$C169:$E169,TaxableValuation[Tif_NonTIF],$A$4))</f>
        <v>0</v>
      </c>
      <c r="J169" s="8">
        <f>SUMPRODUCT(SUMIFS(TaxableValuation[Taxable Ag Building],TaxableValuation[Dist],$C169:$E169,TaxableValuation[Tif_NonTIF],$A$4))</f>
        <v>0</v>
      </c>
      <c r="K169" s="8">
        <f>SUMPRODUCT(SUMIFS(TaxableValuation[Taxable Commercial],TaxableValuation[Dist],$C169:$E169,TaxableValuation[Tif_NonTIF],$A$4))</f>
        <v>0</v>
      </c>
      <c r="L169" s="8">
        <f>SUMPRODUCT(SUMIFS(TaxableValuation[Taxable Industrial],TaxableValuation[Dist],$C169:$E169,TaxableValuation[Tif_NonTIF],$A$4))</f>
        <v>0</v>
      </c>
      <c r="M169" s="8">
        <f>SUMPRODUCT(SUMIFS(TaxableValuation[Taxable Reserved],TaxableValuation[Dist],$C169:$E169,TaxableValuation[Tif_NonTIF],$A$4))</f>
        <v>0</v>
      </c>
      <c r="N169" s="8">
        <f>SUMPRODUCT(SUMIFS(TaxableValuation[Taxable Reserved2],TaxableValuation[Dist],$C169:$E169,TaxableValuation[Tif_NonTIF],$A$4))</f>
        <v>0</v>
      </c>
      <c r="O169" s="8">
        <f>SUMPRODUCT(SUMIFS(TaxableValuation[Taxable Railroads],TaxableValuation[Dist],$C169:$E169,TaxableValuation[Tif_NonTIF],$A$4))</f>
        <v>0</v>
      </c>
      <c r="P169" s="8">
        <f>SUMPRODUCT(SUMIFS(TaxableValuation[Taxable Utilities],TaxableValuation[Dist],$C169:$E169,TaxableValuation[Tif_NonTIF],$A$4))</f>
        <v>0</v>
      </c>
      <c r="Q169" s="8">
        <f>SUMPRODUCT(SUMIFS(TaxableValuation[Taxable Other],TaxableValuation[Dist],$C169:$E169,TaxableValuation[Tif_NonTIF],$A$4))</f>
        <v>0</v>
      </c>
      <c r="R169" s="8">
        <f>SUMPRODUCT(SUMIFS(TaxableValuation[Taxable Gross],TaxableValuation[Dist],$C169:$E169,TaxableValuation[Tif_NonTIF],$A$4))</f>
        <v>0</v>
      </c>
      <c r="S169" s="8">
        <f>SUMPRODUCT(SUMIFS(TaxableValuation[Taxable Military Exempt],TaxableValuation[Dist],$C169:$E169,TaxableValuation[Tif_NonTIF],$A$4))</f>
        <v>0</v>
      </c>
      <c r="T169" s="8">
        <f>SUMPRODUCT(SUMIFS(TaxableValuation[Taxable Net],TaxableValuation[Dist],$C169:$E169,TaxableValuation[Tif_NonTIF],$A$4))</f>
        <v>0</v>
      </c>
      <c r="U169" s="8">
        <f>SUMPRODUCT(SUMIFS(TaxableValuation[Taxable Gas &amp; Elec Utilities],TaxableValuation[Dist],$C169:$E169,TaxableValuation[Tif_NonTIF],$A$4))</f>
        <v>0</v>
      </c>
      <c r="V169" s="8">
        <f t="shared" si="2"/>
        <v>0</v>
      </c>
    </row>
    <row r="170" spans="1:22" x14ac:dyDescent="0.25">
      <c r="A170">
        <f>'Assessed Non-TIF_Combined'!A170</f>
        <v>2024</v>
      </c>
      <c r="B170" t="str">
        <f>'Assessed Non-TIF_Combined'!B170</f>
        <v>10</v>
      </c>
      <c r="C170" t="str">
        <f>'Assessed Non-TIF_Combined'!C170</f>
        <v>3816</v>
      </c>
      <c r="D170" t="str">
        <f>'Assessed Non-TIF_Combined'!D170</f>
        <v/>
      </c>
      <c r="E170" t="str">
        <f>'Assessed Non-TIF_Combined'!E170</f>
        <v/>
      </c>
      <c r="F170" t="str">
        <f>'Assessed Non-TIF_Combined'!F170</f>
        <v>3816</v>
      </c>
      <c r="G170" t="str">
        <f>'Assessed Non-TIF_Combined'!G170</f>
        <v>Lone Tree</v>
      </c>
      <c r="H170" s="8">
        <f>SUMPRODUCT(SUMIFS(TaxableValuation[Taxable Residential],TaxableValuation[Dist],$C170:$E170,TaxableValuation[Tif_NonTIF],$A$4))</f>
        <v>2464218</v>
      </c>
      <c r="I170" s="8">
        <f>SUMPRODUCT(SUMIFS(TaxableValuation[Taxable Ag Land],TaxableValuation[Dist],$C170:$E170,TaxableValuation[Tif_NonTIF],$A$4))</f>
        <v>10041</v>
      </c>
      <c r="J170" s="8">
        <f>SUMPRODUCT(SUMIFS(TaxableValuation[Taxable Ag Building],TaxableValuation[Dist],$C170:$E170,TaxableValuation[Tif_NonTIF],$A$4))</f>
        <v>0</v>
      </c>
      <c r="K170" s="8">
        <f>SUMPRODUCT(SUMIFS(TaxableValuation[Taxable Commercial],TaxableValuation[Dist],$C170:$E170,TaxableValuation[Tif_NonTIF],$A$4))</f>
        <v>108642</v>
      </c>
      <c r="L170" s="8">
        <f>SUMPRODUCT(SUMIFS(TaxableValuation[Taxable Industrial],TaxableValuation[Dist],$C170:$E170,TaxableValuation[Tif_NonTIF],$A$4))</f>
        <v>0</v>
      </c>
      <c r="M170" s="8">
        <f>SUMPRODUCT(SUMIFS(TaxableValuation[Taxable Reserved],TaxableValuation[Dist],$C170:$E170,TaxableValuation[Tif_NonTIF],$A$4))</f>
        <v>0</v>
      </c>
      <c r="N170" s="8">
        <f>SUMPRODUCT(SUMIFS(TaxableValuation[Taxable Reserved2],TaxableValuation[Dist],$C170:$E170,TaxableValuation[Tif_NonTIF],$A$4))</f>
        <v>0</v>
      </c>
      <c r="O170" s="8">
        <f>SUMPRODUCT(SUMIFS(TaxableValuation[Taxable Railroads],TaxableValuation[Dist],$C170:$E170,TaxableValuation[Tif_NonTIF],$A$4))</f>
        <v>0</v>
      </c>
      <c r="P170" s="8">
        <f>SUMPRODUCT(SUMIFS(TaxableValuation[Taxable Utilities],TaxableValuation[Dist],$C170:$E170,TaxableValuation[Tif_NonTIF],$A$4))</f>
        <v>0</v>
      </c>
      <c r="Q170" s="8">
        <f>SUMPRODUCT(SUMIFS(TaxableValuation[Taxable Other],TaxableValuation[Dist],$C170:$E170,TaxableValuation[Tif_NonTIF],$A$4))</f>
        <v>0</v>
      </c>
      <c r="R170" s="8">
        <f>SUMPRODUCT(SUMIFS(TaxableValuation[Taxable Gross],TaxableValuation[Dist],$C170:$E170,TaxableValuation[Tif_NonTIF],$A$4))</f>
        <v>2582901</v>
      </c>
      <c r="S170" s="8">
        <f>SUMPRODUCT(SUMIFS(TaxableValuation[Taxable Military Exempt],TaxableValuation[Dist],$C170:$E170,TaxableValuation[Tif_NonTIF],$A$4))</f>
        <v>0</v>
      </c>
      <c r="T170" s="8">
        <f>SUMPRODUCT(SUMIFS(TaxableValuation[Taxable Net],TaxableValuation[Dist],$C170:$E170,TaxableValuation[Tif_NonTIF],$A$4))</f>
        <v>2582901</v>
      </c>
      <c r="U170" s="8">
        <f>SUMPRODUCT(SUMIFS(TaxableValuation[Taxable Gas &amp; Elec Utilities],TaxableValuation[Dist],$C170:$E170,TaxableValuation[Tif_NonTIF],$A$4))</f>
        <v>0</v>
      </c>
      <c r="V170" s="8">
        <f t="shared" si="2"/>
        <v>2582901</v>
      </c>
    </row>
    <row r="171" spans="1:22" x14ac:dyDescent="0.25">
      <c r="A171">
        <f>'Assessed Non-TIF_Combined'!A171</f>
        <v>2024</v>
      </c>
      <c r="B171" t="str">
        <f>'Assessed Non-TIF_Combined'!B171</f>
        <v>09</v>
      </c>
      <c r="C171" t="str">
        <f>'Assessed Non-TIF_Combined'!C171</f>
        <v>3841</v>
      </c>
      <c r="D171" t="str">
        <f>'Assessed Non-TIF_Combined'!D171</f>
        <v/>
      </c>
      <c r="E171" t="str">
        <f>'Assessed Non-TIF_Combined'!E171</f>
        <v/>
      </c>
      <c r="F171" t="str">
        <f>'Assessed Non-TIF_Combined'!F171</f>
        <v>3841</v>
      </c>
      <c r="G171" t="str">
        <f>'Assessed Non-TIF_Combined'!G171</f>
        <v>Louisa-Muscatine</v>
      </c>
      <c r="H171" s="8">
        <f>SUMPRODUCT(SUMIFS(TaxableValuation[Taxable Residential],TaxableValuation[Dist],$C171:$E171,TaxableValuation[Tif_NonTIF],$A$4))</f>
        <v>5127491</v>
      </c>
      <c r="I171" s="8">
        <f>SUMPRODUCT(SUMIFS(TaxableValuation[Taxable Ag Land],TaxableValuation[Dist],$C171:$E171,TaxableValuation[Tif_NonTIF],$A$4))</f>
        <v>91621</v>
      </c>
      <c r="J171" s="8">
        <f>SUMPRODUCT(SUMIFS(TaxableValuation[Taxable Ag Building],TaxableValuation[Dist],$C171:$E171,TaxableValuation[Tif_NonTIF],$A$4))</f>
        <v>3537</v>
      </c>
      <c r="K171" s="8">
        <f>SUMPRODUCT(SUMIFS(TaxableValuation[Taxable Commercial],TaxableValuation[Dist],$C171:$E171,TaxableValuation[Tif_NonTIF],$A$4))</f>
        <v>1487996</v>
      </c>
      <c r="L171" s="8">
        <f>SUMPRODUCT(SUMIFS(TaxableValuation[Taxable Industrial],TaxableValuation[Dist],$C171:$E171,TaxableValuation[Tif_NonTIF],$A$4))</f>
        <v>1464226</v>
      </c>
      <c r="M171" s="8">
        <f>SUMPRODUCT(SUMIFS(TaxableValuation[Taxable Reserved],TaxableValuation[Dist],$C171:$E171,TaxableValuation[Tif_NonTIF],$A$4))</f>
        <v>0</v>
      </c>
      <c r="N171" s="8">
        <f>SUMPRODUCT(SUMIFS(TaxableValuation[Taxable Reserved2],TaxableValuation[Dist],$C171:$E171,TaxableValuation[Tif_NonTIF],$A$4))</f>
        <v>0</v>
      </c>
      <c r="O171" s="8">
        <f>SUMPRODUCT(SUMIFS(TaxableValuation[Taxable Railroads],TaxableValuation[Dist],$C171:$E171,TaxableValuation[Tif_NonTIF],$A$4))</f>
        <v>0</v>
      </c>
      <c r="P171" s="8">
        <f>SUMPRODUCT(SUMIFS(TaxableValuation[Taxable Utilities],TaxableValuation[Dist],$C171:$E171,TaxableValuation[Tif_NonTIF],$A$4))</f>
        <v>0</v>
      </c>
      <c r="Q171" s="8">
        <f>SUMPRODUCT(SUMIFS(TaxableValuation[Taxable Other],TaxableValuation[Dist],$C171:$E171,TaxableValuation[Tif_NonTIF],$A$4))</f>
        <v>0</v>
      </c>
      <c r="R171" s="8">
        <f>SUMPRODUCT(SUMIFS(TaxableValuation[Taxable Gross],TaxableValuation[Dist],$C171:$E171,TaxableValuation[Tif_NonTIF],$A$4))</f>
        <v>8174871</v>
      </c>
      <c r="S171" s="8">
        <f>SUMPRODUCT(SUMIFS(TaxableValuation[Taxable Military Exempt],TaxableValuation[Dist],$C171:$E171,TaxableValuation[Tif_NonTIF],$A$4))</f>
        <v>0</v>
      </c>
      <c r="T171" s="8">
        <f>SUMPRODUCT(SUMIFS(TaxableValuation[Taxable Net],TaxableValuation[Dist],$C171:$E171,TaxableValuation[Tif_NonTIF],$A$4))</f>
        <v>8174871</v>
      </c>
      <c r="U171" s="8">
        <f>SUMPRODUCT(SUMIFS(TaxableValuation[Taxable Gas &amp; Elec Utilities],TaxableValuation[Dist],$C171:$E171,TaxableValuation[Tif_NonTIF],$A$4))</f>
        <v>0</v>
      </c>
      <c r="V171" s="8">
        <f t="shared" si="2"/>
        <v>8174871</v>
      </c>
    </row>
    <row r="172" spans="1:22" x14ac:dyDescent="0.25">
      <c r="A172">
        <f>'Assessed Non-TIF_Combined'!A172</f>
        <v>2024</v>
      </c>
      <c r="B172" t="str">
        <f>'Assessed Non-TIF_Combined'!B172</f>
        <v>11</v>
      </c>
      <c r="C172" t="str">
        <f>'Assessed Non-TIF_Combined'!C172</f>
        <v>3906</v>
      </c>
      <c r="D172" t="str">
        <f>'Assessed Non-TIF_Combined'!D172</f>
        <v/>
      </c>
      <c r="E172" t="str">
        <f>'Assessed Non-TIF_Combined'!E172</f>
        <v/>
      </c>
      <c r="F172" t="str">
        <f>'Assessed Non-TIF_Combined'!F172</f>
        <v>3906</v>
      </c>
      <c r="G172" t="str">
        <f>'Assessed Non-TIF_Combined'!G172</f>
        <v>Lynnville-Sully</v>
      </c>
      <c r="H172" s="8">
        <f>SUMPRODUCT(SUMIFS(TaxableValuation[Taxable Residential],TaxableValuation[Dist],$C172:$E172,TaxableValuation[Tif_NonTIF],$A$4))</f>
        <v>3924340</v>
      </c>
      <c r="I172" s="8">
        <f>SUMPRODUCT(SUMIFS(TaxableValuation[Taxable Ag Land],TaxableValuation[Dist],$C172:$E172,TaxableValuation[Tif_NonTIF],$A$4))</f>
        <v>0</v>
      </c>
      <c r="J172" s="8">
        <f>SUMPRODUCT(SUMIFS(TaxableValuation[Taxable Ag Building],TaxableValuation[Dist],$C172:$E172,TaxableValuation[Tif_NonTIF],$A$4))</f>
        <v>229630</v>
      </c>
      <c r="K172" s="8">
        <f>SUMPRODUCT(SUMIFS(TaxableValuation[Taxable Commercial],TaxableValuation[Dist],$C172:$E172,TaxableValuation[Tif_NonTIF],$A$4))</f>
        <v>3761308</v>
      </c>
      <c r="L172" s="8">
        <f>SUMPRODUCT(SUMIFS(TaxableValuation[Taxable Industrial],TaxableValuation[Dist],$C172:$E172,TaxableValuation[Tif_NonTIF],$A$4))</f>
        <v>1813560</v>
      </c>
      <c r="M172" s="8">
        <f>SUMPRODUCT(SUMIFS(TaxableValuation[Taxable Reserved],TaxableValuation[Dist],$C172:$E172,TaxableValuation[Tif_NonTIF],$A$4))</f>
        <v>0</v>
      </c>
      <c r="N172" s="8">
        <f>SUMPRODUCT(SUMIFS(TaxableValuation[Taxable Reserved2],TaxableValuation[Dist],$C172:$E172,TaxableValuation[Tif_NonTIF],$A$4))</f>
        <v>0</v>
      </c>
      <c r="O172" s="8">
        <f>SUMPRODUCT(SUMIFS(TaxableValuation[Taxable Railroads],TaxableValuation[Dist],$C172:$E172,TaxableValuation[Tif_NonTIF],$A$4))</f>
        <v>0</v>
      </c>
      <c r="P172" s="8">
        <f>SUMPRODUCT(SUMIFS(TaxableValuation[Taxable Utilities],TaxableValuation[Dist],$C172:$E172,TaxableValuation[Tif_NonTIF],$A$4))</f>
        <v>0</v>
      </c>
      <c r="Q172" s="8">
        <f>SUMPRODUCT(SUMIFS(TaxableValuation[Taxable Other],TaxableValuation[Dist],$C172:$E172,TaxableValuation[Tif_NonTIF],$A$4))</f>
        <v>0</v>
      </c>
      <c r="R172" s="8">
        <f>SUMPRODUCT(SUMIFS(TaxableValuation[Taxable Gross],TaxableValuation[Dist],$C172:$E172,TaxableValuation[Tif_NonTIF],$A$4))</f>
        <v>9728838</v>
      </c>
      <c r="S172" s="8">
        <f>SUMPRODUCT(SUMIFS(TaxableValuation[Taxable Military Exempt],TaxableValuation[Dist],$C172:$E172,TaxableValuation[Tif_NonTIF],$A$4))</f>
        <v>0</v>
      </c>
      <c r="T172" s="8">
        <f>SUMPRODUCT(SUMIFS(TaxableValuation[Taxable Net],TaxableValuation[Dist],$C172:$E172,TaxableValuation[Tif_NonTIF],$A$4))</f>
        <v>9728838</v>
      </c>
      <c r="U172" s="8">
        <f>SUMPRODUCT(SUMIFS(TaxableValuation[Taxable Gas &amp; Elec Utilities],TaxableValuation[Dist],$C172:$E172,TaxableValuation[Tif_NonTIF],$A$4))</f>
        <v>0</v>
      </c>
      <c r="V172" s="8">
        <f t="shared" si="2"/>
        <v>9728838</v>
      </c>
    </row>
    <row r="173" spans="1:22" x14ac:dyDescent="0.25">
      <c r="A173">
        <f>'Assessed Non-TIF_Combined'!A173</f>
        <v>2024</v>
      </c>
      <c r="B173" t="str">
        <f>'Assessed Non-TIF_Combined'!B173</f>
        <v>11</v>
      </c>
      <c r="C173" t="str">
        <f>'Assessed Non-TIF_Combined'!C173</f>
        <v>3942</v>
      </c>
      <c r="D173" t="str">
        <f>'Assessed Non-TIF_Combined'!D173</f>
        <v/>
      </c>
      <c r="E173" t="str">
        <f>'Assessed Non-TIF_Combined'!E173</f>
        <v/>
      </c>
      <c r="F173" t="str">
        <f>'Assessed Non-TIF_Combined'!F173</f>
        <v>3942</v>
      </c>
      <c r="G173" t="str">
        <f>'Assessed Non-TIF_Combined'!G173</f>
        <v>Madrid</v>
      </c>
      <c r="H173" s="8">
        <f>SUMPRODUCT(SUMIFS(TaxableValuation[Taxable Residential],TaxableValuation[Dist],$C173:$E173,TaxableValuation[Tif_NonTIF],$A$4))</f>
        <v>6675642</v>
      </c>
      <c r="I173" s="8">
        <f>SUMPRODUCT(SUMIFS(TaxableValuation[Taxable Ag Land],TaxableValuation[Dist],$C173:$E173,TaxableValuation[Tif_NonTIF],$A$4))</f>
        <v>0</v>
      </c>
      <c r="J173" s="8">
        <f>SUMPRODUCT(SUMIFS(TaxableValuation[Taxable Ag Building],TaxableValuation[Dist],$C173:$E173,TaxableValuation[Tif_NonTIF],$A$4))</f>
        <v>63</v>
      </c>
      <c r="K173" s="8">
        <f>SUMPRODUCT(SUMIFS(TaxableValuation[Taxable Commercial],TaxableValuation[Dist],$C173:$E173,TaxableValuation[Tif_NonTIF],$A$4))</f>
        <v>0</v>
      </c>
      <c r="L173" s="8">
        <f>SUMPRODUCT(SUMIFS(TaxableValuation[Taxable Industrial],TaxableValuation[Dist],$C173:$E173,TaxableValuation[Tif_NonTIF],$A$4))</f>
        <v>0</v>
      </c>
      <c r="M173" s="8">
        <f>SUMPRODUCT(SUMIFS(TaxableValuation[Taxable Reserved],TaxableValuation[Dist],$C173:$E173,TaxableValuation[Tif_NonTIF],$A$4))</f>
        <v>0</v>
      </c>
      <c r="N173" s="8">
        <f>SUMPRODUCT(SUMIFS(TaxableValuation[Taxable Reserved2],TaxableValuation[Dist],$C173:$E173,TaxableValuation[Tif_NonTIF],$A$4))</f>
        <v>0</v>
      </c>
      <c r="O173" s="8">
        <f>SUMPRODUCT(SUMIFS(TaxableValuation[Taxable Railroads],TaxableValuation[Dist],$C173:$E173,TaxableValuation[Tif_NonTIF],$A$4))</f>
        <v>0</v>
      </c>
      <c r="P173" s="8">
        <f>SUMPRODUCT(SUMIFS(TaxableValuation[Taxable Utilities],TaxableValuation[Dist],$C173:$E173,TaxableValuation[Tif_NonTIF],$A$4))</f>
        <v>0</v>
      </c>
      <c r="Q173" s="8">
        <f>SUMPRODUCT(SUMIFS(TaxableValuation[Taxable Other],TaxableValuation[Dist],$C173:$E173,TaxableValuation[Tif_NonTIF],$A$4))</f>
        <v>0</v>
      </c>
      <c r="R173" s="8">
        <f>SUMPRODUCT(SUMIFS(TaxableValuation[Taxable Gross],TaxableValuation[Dist],$C173:$E173,TaxableValuation[Tif_NonTIF],$A$4))</f>
        <v>6675705</v>
      </c>
      <c r="S173" s="8">
        <f>SUMPRODUCT(SUMIFS(TaxableValuation[Taxable Military Exempt],TaxableValuation[Dist],$C173:$E173,TaxableValuation[Tif_NonTIF],$A$4))</f>
        <v>0</v>
      </c>
      <c r="T173" s="8">
        <f>SUMPRODUCT(SUMIFS(TaxableValuation[Taxable Net],TaxableValuation[Dist],$C173:$E173,TaxableValuation[Tif_NonTIF],$A$4))</f>
        <v>6675705</v>
      </c>
      <c r="U173" s="8">
        <f>SUMPRODUCT(SUMIFS(TaxableValuation[Taxable Gas &amp; Elec Utilities],TaxableValuation[Dist],$C173:$E173,TaxableValuation[Tif_NonTIF],$A$4))</f>
        <v>0</v>
      </c>
      <c r="V173" s="8">
        <f t="shared" si="2"/>
        <v>6675705</v>
      </c>
    </row>
    <row r="174" spans="1:22" x14ac:dyDescent="0.25">
      <c r="A174">
        <f>'Assessed Non-TIF_Combined'!A174</f>
        <v>2024</v>
      </c>
      <c r="B174" t="str">
        <f>'Assessed Non-TIF_Combined'!B174</f>
        <v>05</v>
      </c>
      <c r="C174" t="str">
        <f>'Assessed Non-TIF_Combined'!C174</f>
        <v>4023</v>
      </c>
      <c r="D174" t="str">
        <f>'Assessed Non-TIF_Combined'!D174</f>
        <v/>
      </c>
      <c r="E174" t="str">
        <f>'Assessed Non-TIF_Combined'!E174</f>
        <v/>
      </c>
      <c r="F174" t="str">
        <f>'Assessed Non-TIF_Combined'!F174</f>
        <v>4023</v>
      </c>
      <c r="G174" t="str">
        <f>'Assessed Non-TIF_Combined'!G174</f>
        <v>Manson-Northwest Webster</v>
      </c>
      <c r="H174" s="8">
        <f>SUMPRODUCT(SUMIFS(TaxableValuation[Taxable Residential],TaxableValuation[Dist],$C174:$E174,TaxableValuation[Tif_NonTIF],$A$4))</f>
        <v>0</v>
      </c>
      <c r="I174" s="8">
        <f>SUMPRODUCT(SUMIFS(TaxableValuation[Taxable Ag Land],TaxableValuation[Dist],$C174:$E174,TaxableValuation[Tif_NonTIF],$A$4))</f>
        <v>0</v>
      </c>
      <c r="J174" s="8">
        <f>SUMPRODUCT(SUMIFS(TaxableValuation[Taxable Ag Building],TaxableValuation[Dist],$C174:$E174,TaxableValuation[Tif_NonTIF],$A$4))</f>
        <v>0</v>
      </c>
      <c r="K174" s="8">
        <f>SUMPRODUCT(SUMIFS(TaxableValuation[Taxable Commercial],TaxableValuation[Dist],$C174:$E174,TaxableValuation[Tif_NonTIF],$A$4))</f>
        <v>1356580</v>
      </c>
      <c r="L174" s="8">
        <f>SUMPRODUCT(SUMIFS(TaxableValuation[Taxable Industrial],TaxableValuation[Dist],$C174:$E174,TaxableValuation[Tif_NonTIF],$A$4))</f>
        <v>51643564</v>
      </c>
      <c r="M174" s="8">
        <f>SUMPRODUCT(SUMIFS(TaxableValuation[Taxable Reserved],TaxableValuation[Dist],$C174:$E174,TaxableValuation[Tif_NonTIF],$A$4))</f>
        <v>0</v>
      </c>
      <c r="N174" s="8">
        <f>SUMPRODUCT(SUMIFS(TaxableValuation[Taxable Reserved2],TaxableValuation[Dist],$C174:$E174,TaxableValuation[Tif_NonTIF],$A$4))</f>
        <v>0</v>
      </c>
      <c r="O174" s="8">
        <f>SUMPRODUCT(SUMIFS(TaxableValuation[Taxable Railroads],TaxableValuation[Dist],$C174:$E174,TaxableValuation[Tif_NonTIF],$A$4))</f>
        <v>0</v>
      </c>
      <c r="P174" s="8">
        <f>SUMPRODUCT(SUMIFS(TaxableValuation[Taxable Utilities],TaxableValuation[Dist],$C174:$E174,TaxableValuation[Tif_NonTIF],$A$4))</f>
        <v>0</v>
      </c>
      <c r="Q174" s="8">
        <f>SUMPRODUCT(SUMIFS(TaxableValuation[Taxable Other],TaxableValuation[Dist],$C174:$E174,TaxableValuation[Tif_NonTIF],$A$4))</f>
        <v>0</v>
      </c>
      <c r="R174" s="8">
        <f>SUMPRODUCT(SUMIFS(TaxableValuation[Taxable Gross],TaxableValuation[Dist],$C174:$E174,TaxableValuation[Tif_NonTIF],$A$4))</f>
        <v>53000144</v>
      </c>
      <c r="S174" s="8">
        <f>SUMPRODUCT(SUMIFS(TaxableValuation[Taxable Military Exempt],TaxableValuation[Dist],$C174:$E174,TaxableValuation[Tif_NonTIF],$A$4))</f>
        <v>0</v>
      </c>
      <c r="T174" s="8">
        <f>SUMPRODUCT(SUMIFS(TaxableValuation[Taxable Net],TaxableValuation[Dist],$C174:$E174,TaxableValuation[Tif_NonTIF],$A$4))</f>
        <v>53000144</v>
      </c>
      <c r="U174" s="8">
        <f>SUMPRODUCT(SUMIFS(TaxableValuation[Taxable Gas &amp; Elec Utilities],TaxableValuation[Dist],$C174:$E174,TaxableValuation[Tif_NonTIF],$A$4))</f>
        <v>0</v>
      </c>
      <c r="V174" s="8">
        <f t="shared" si="2"/>
        <v>53000144</v>
      </c>
    </row>
    <row r="175" spans="1:22" x14ac:dyDescent="0.25">
      <c r="A175">
        <f>'Assessed Non-TIF_Combined'!A175</f>
        <v>2024</v>
      </c>
      <c r="B175" t="str">
        <f>'Assessed Non-TIF_Combined'!B175</f>
        <v>12</v>
      </c>
      <c r="C175" t="str">
        <f>'Assessed Non-TIF_Combined'!C175</f>
        <v>4033</v>
      </c>
      <c r="D175" t="str">
        <f>'Assessed Non-TIF_Combined'!D175</f>
        <v/>
      </c>
      <c r="E175" t="str">
        <f>'Assessed Non-TIF_Combined'!E175</f>
        <v/>
      </c>
      <c r="F175" t="str">
        <f>'Assessed Non-TIF_Combined'!F175</f>
        <v>4033</v>
      </c>
      <c r="G175" t="str">
        <f>'Assessed Non-TIF_Combined'!G175</f>
        <v>Maple Valley-Anthon Oto</v>
      </c>
      <c r="H175" s="8">
        <f>SUMPRODUCT(SUMIFS(TaxableValuation[Taxable Residential],TaxableValuation[Dist],$C175:$E175,TaxableValuation[Tif_NonTIF],$A$4))</f>
        <v>643325</v>
      </c>
      <c r="I175" s="8">
        <f>SUMPRODUCT(SUMIFS(TaxableValuation[Taxable Ag Land],TaxableValuation[Dist],$C175:$E175,TaxableValuation[Tif_NonTIF],$A$4))</f>
        <v>0</v>
      </c>
      <c r="J175" s="8">
        <f>SUMPRODUCT(SUMIFS(TaxableValuation[Taxable Ag Building],TaxableValuation[Dist],$C175:$E175,TaxableValuation[Tif_NonTIF],$A$4))</f>
        <v>0</v>
      </c>
      <c r="K175" s="8">
        <f>SUMPRODUCT(SUMIFS(TaxableValuation[Taxable Commercial],TaxableValuation[Dist],$C175:$E175,TaxableValuation[Tif_NonTIF],$A$4))</f>
        <v>3811172</v>
      </c>
      <c r="L175" s="8">
        <f>SUMPRODUCT(SUMIFS(TaxableValuation[Taxable Industrial],TaxableValuation[Dist],$C175:$E175,TaxableValuation[Tif_NonTIF],$A$4))</f>
        <v>38458</v>
      </c>
      <c r="M175" s="8">
        <f>SUMPRODUCT(SUMIFS(TaxableValuation[Taxable Reserved],TaxableValuation[Dist],$C175:$E175,TaxableValuation[Tif_NonTIF],$A$4))</f>
        <v>0</v>
      </c>
      <c r="N175" s="8">
        <f>SUMPRODUCT(SUMIFS(TaxableValuation[Taxable Reserved2],TaxableValuation[Dist],$C175:$E175,TaxableValuation[Tif_NonTIF],$A$4))</f>
        <v>0</v>
      </c>
      <c r="O175" s="8">
        <f>SUMPRODUCT(SUMIFS(TaxableValuation[Taxable Railroads],TaxableValuation[Dist],$C175:$E175,TaxableValuation[Tif_NonTIF],$A$4))</f>
        <v>0</v>
      </c>
      <c r="P175" s="8">
        <f>SUMPRODUCT(SUMIFS(TaxableValuation[Taxable Utilities],TaxableValuation[Dist],$C175:$E175,TaxableValuation[Tif_NonTIF],$A$4))</f>
        <v>0</v>
      </c>
      <c r="Q175" s="8">
        <f>SUMPRODUCT(SUMIFS(TaxableValuation[Taxable Other],TaxableValuation[Dist],$C175:$E175,TaxableValuation[Tif_NonTIF],$A$4))</f>
        <v>0</v>
      </c>
      <c r="R175" s="8">
        <f>SUMPRODUCT(SUMIFS(TaxableValuation[Taxable Gross],TaxableValuation[Dist],$C175:$E175,TaxableValuation[Tif_NonTIF],$A$4))</f>
        <v>4492955</v>
      </c>
      <c r="S175" s="8">
        <f>SUMPRODUCT(SUMIFS(TaxableValuation[Taxable Military Exempt],TaxableValuation[Dist],$C175:$E175,TaxableValuation[Tif_NonTIF],$A$4))</f>
        <v>0</v>
      </c>
      <c r="T175" s="8">
        <f>SUMPRODUCT(SUMIFS(TaxableValuation[Taxable Net],TaxableValuation[Dist],$C175:$E175,TaxableValuation[Tif_NonTIF],$A$4))</f>
        <v>4492955</v>
      </c>
      <c r="U175" s="8">
        <f>SUMPRODUCT(SUMIFS(TaxableValuation[Taxable Gas &amp; Elec Utilities],TaxableValuation[Dist],$C175:$E175,TaxableValuation[Tif_NonTIF],$A$4))</f>
        <v>0</v>
      </c>
      <c r="V175" s="8">
        <f t="shared" si="2"/>
        <v>4492955</v>
      </c>
    </row>
    <row r="176" spans="1:22" x14ac:dyDescent="0.25">
      <c r="A176">
        <f>'Assessed Non-TIF_Combined'!A176</f>
        <v>2024</v>
      </c>
      <c r="B176" t="str">
        <f>'Assessed Non-TIF_Combined'!B176</f>
        <v>09</v>
      </c>
      <c r="C176" t="str">
        <f>'Assessed Non-TIF_Combined'!C176</f>
        <v>4041</v>
      </c>
      <c r="D176" t="str">
        <f>'Assessed Non-TIF_Combined'!D176</f>
        <v/>
      </c>
      <c r="E176" t="str">
        <f>'Assessed Non-TIF_Combined'!E176</f>
        <v/>
      </c>
      <c r="F176" t="str">
        <f>'Assessed Non-TIF_Combined'!F176</f>
        <v>4041</v>
      </c>
      <c r="G176" t="str">
        <f>'Assessed Non-TIF_Combined'!G176</f>
        <v>Maquoketa</v>
      </c>
      <c r="H176" s="8">
        <f>SUMPRODUCT(SUMIFS(TaxableValuation[Taxable Residential],TaxableValuation[Dist],$C176:$E176,TaxableValuation[Tif_NonTIF],$A$4))</f>
        <v>9017190</v>
      </c>
      <c r="I176" s="8">
        <f>SUMPRODUCT(SUMIFS(TaxableValuation[Taxable Ag Land],TaxableValuation[Dist],$C176:$E176,TaxableValuation[Tif_NonTIF],$A$4))</f>
        <v>0</v>
      </c>
      <c r="J176" s="8">
        <f>SUMPRODUCT(SUMIFS(TaxableValuation[Taxable Ag Building],TaxableValuation[Dist],$C176:$E176,TaxableValuation[Tif_NonTIF],$A$4))</f>
        <v>0</v>
      </c>
      <c r="K176" s="8">
        <f>SUMPRODUCT(SUMIFS(TaxableValuation[Taxable Commercial],TaxableValuation[Dist],$C176:$E176,TaxableValuation[Tif_NonTIF],$A$4))</f>
        <v>13754720</v>
      </c>
      <c r="L176" s="8">
        <f>SUMPRODUCT(SUMIFS(TaxableValuation[Taxable Industrial],TaxableValuation[Dist],$C176:$E176,TaxableValuation[Tif_NonTIF],$A$4))</f>
        <v>0</v>
      </c>
      <c r="M176" s="8">
        <f>SUMPRODUCT(SUMIFS(TaxableValuation[Taxable Reserved],TaxableValuation[Dist],$C176:$E176,TaxableValuation[Tif_NonTIF],$A$4))</f>
        <v>0</v>
      </c>
      <c r="N176" s="8">
        <f>SUMPRODUCT(SUMIFS(TaxableValuation[Taxable Reserved2],TaxableValuation[Dist],$C176:$E176,TaxableValuation[Tif_NonTIF],$A$4))</f>
        <v>0</v>
      </c>
      <c r="O176" s="8">
        <f>SUMPRODUCT(SUMIFS(TaxableValuation[Taxable Railroads],TaxableValuation[Dist],$C176:$E176,TaxableValuation[Tif_NonTIF],$A$4))</f>
        <v>0</v>
      </c>
      <c r="P176" s="8">
        <f>SUMPRODUCT(SUMIFS(TaxableValuation[Taxable Utilities],TaxableValuation[Dist],$C176:$E176,TaxableValuation[Tif_NonTIF],$A$4))</f>
        <v>0</v>
      </c>
      <c r="Q176" s="8">
        <f>SUMPRODUCT(SUMIFS(TaxableValuation[Taxable Other],TaxableValuation[Dist],$C176:$E176,TaxableValuation[Tif_NonTIF],$A$4))</f>
        <v>0</v>
      </c>
      <c r="R176" s="8">
        <f>SUMPRODUCT(SUMIFS(TaxableValuation[Taxable Gross],TaxableValuation[Dist],$C176:$E176,TaxableValuation[Tif_NonTIF],$A$4))</f>
        <v>22771910</v>
      </c>
      <c r="S176" s="8">
        <f>SUMPRODUCT(SUMIFS(TaxableValuation[Taxable Military Exempt],TaxableValuation[Dist],$C176:$E176,TaxableValuation[Tif_NonTIF],$A$4))</f>
        <v>0</v>
      </c>
      <c r="T176" s="8">
        <f>SUMPRODUCT(SUMIFS(TaxableValuation[Taxable Net],TaxableValuation[Dist],$C176:$E176,TaxableValuation[Tif_NonTIF],$A$4))</f>
        <v>22771910</v>
      </c>
      <c r="U176" s="8">
        <f>SUMPRODUCT(SUMIFS(TaxableValuation[Taxable Gas &amp; Elec Utilities],TaxableValuation[Dist],$C176:$E176,TaxableValuation[Tif_NonTIF],$A$4))</f>
        <v>0</v>
      </c>
      <c r="V176" s="8">
        <f t="shared" si="2"/>
        <v>22771910</v>
      </c>
    </row>
    <row r="177" spans="1:22" x14ac:dyDescent="0.25">
      <c r="A177">
        <f>'Assessed Non-TIF_Combined'!A177</f>
        <v>2024</v>
      </c>
      <c r="B177" t="str">
        <f>'Assessed Non-TIF_Combined'!B177</f>
        <v>01</v>
      </c>
      <c r="C177" t="str">
        <f>'Assessed Non-TIF_Combined'!C177</f>
        <v>4043</v>
      </c>
      <c r="D177" t="str">
        <f>'Assessed Non-TIF_Combined'!D177</f>
        <v/>
      </c>
      <c r="E177" t="str">
        <f>'Assessed Non-TIF_Combined'!E177</f>
        <v/>
      </c>
      <c r="F177" t="str">
        <f>'Assessed Non-TIF_Combined'!F177</f>
        <v>4043</v>
      </c>
      <c r="G177" t="str">
        <f>'Assessed Non-TIF_Combined'!G177</f>
        <v>Maquoketa Valley</v>
      </c>
      <c r="H177" s="8">
        <f>SUMPRODUCT(SUMIFS(TaxableValuation[Taxable Residential],TaxableValuation[Dist],$C177:$E177,TaxableValuation[Tif_NonTIF],$A$4))</f>
        <v>3308278</v>
      </c>
      <c r="I177" s="8">
        <f>SUMPRODUCT(SUMIFS(TaxableValuation[Taxable Ag Land],TaxableValuation[Dist],$C177:$E177,TaxableValuation[Tif_NonTIF],$A$4))</f>
        <v>0</v>
      </c>
      <c r="J177" s="8">
        <f>SUMPRODUCT(SUMIFS(TaxableValuation[Taxable Ag Building],TaxableValuation[Dist],$C177:$E177,TaxableValuation[Tif_NonTIF],$A$4))</f>
        <v>0</v>
      </c>
      <c r="K177" s="8">
        <f>SUMPRODUCT(SUMIFS(TaxableValuation[Taxable Commercial],TaxableValuation[Dist],$C177:$E177,TaxableValuation[Tif_NonTIF],$A$4))</f>
        <v>1039482</v>
      </c>
      <c r="L177" s="8">
        <f>SUMPRODUCT(SUMIFS(TaxableValuation[Taxable Industrial],TaxableValuation[Dist],$C177:$E177,TaxableValuation[Tif_NonTIF],$A$4))</f>
        <v>374003</v>
      </c>
      <c r="M177" s="8">
        <f>SUMPRODUCT(SUMIFS(TaxableValuation[Taxable Reserved],TaxableValuation[Dist],$C177:$E177,TaxableValuation[Tif_NonTIF],$A$4))</f>
        <v>0</v>
      </c>
      <c r="N177" s="8">
        <f>SUMPRODUCT(SUMIFS(TaxableValuation[Taxable Reserved2],TaxableValuation[Dist],$C177:$E177,TaxableValuation[Tif_NonTIF],$A$4))</f>
        <v>0</v>
      </c>
      <c r="O177" s="8">
        <f>SUMPRODUCT(SUMIFS(TaxableValuation[Taxable Railroads],TaxableValuation[Dist],$C177:$E177,TaxableValuation[Tif_NonTIF],$A$4))</f>
        <v>0</v>
      </c>
      <c r="P177" s="8">
        <f>SUMPRODUCT(SUMIFS(TaxableValuation[Taxable Utilities],TaxableValuation[Dist],$C177:$E177,TaxableValuation[Tif_NonTIF],$A$4))</f>
        <v>0</v>
      </c>
      <c r="Q177" s="8">
        <f>SUMPRODUCT(SUMIFS(TaxableValuation[Taxable Other],TaxableValuation[Dist],$C177:$E177,TaxableValuation[Tif_NonTIF],$A$4))</f>
        <v>0</v>
      </c>
      <c r="R177" s="8">
        <f>SUMPRODUCT(SUMIFS(TaxableValuation[Taxable Gross],TaxableValuation[Dist],$C177:$E177,TaxableValuation[Tif_NonTIF],$A$4))</f>
        <v>4721763</v>
      </c>
      <c r="S177" s="8">
        <f>SUMPRODUCT(SUMIFS(TaxableValuation[Taxable Military Exempt],TaxableValuation[Dist],$C177:$E177,TaxableValuation[Tif_NonTIF],$A$4))</f>
        <v>0</v>
      </c>
      <c r="T177" s="8">
        <f>SUMPRODUCT(SUMIFS(TaxableValuation[Taxable Net],TaxableValuation[Dist],$C177:$E177,TaxableValuation[Tif_NonTIF],$A$4))</f>
        <v>4721763</v>
      </c>
      <c r="U177" s="8">
        <f>SUMPRODUCT(SUMIFS(TaxableValuation[Taxable Gas &amp; Elec Utilities],TaxableValuation[Dist],$C177:$E177,TaxableValuation[Tif_NonTIF],$A$4))</f>
        <v>0</v>
      </c>
      <c r="V177" s="8">
        <f t="shared" si="2"/>
        <v>4721763</v>
      </c>
    </row>
    <row r="178" spans="1:22" x14ac:dyDescent="0.25">
      <c r="A178">
        <f>'Assessed Non-TIF_Combined'!A178</f>
        <v>2024</v>
      </c>
      <c r="B178" t="str">
        <f>'Assessed Non-TIF_Combined'!B178</f>
        <v>12</v>
      </c>
      <c r="C178" t="str">
        <f>'Assessed Non-TIF_Combined'!C178</f>
        <v>4068</v>
      </c>
      <c r="D178" t="str">
        <f>'Assessed Non-TIF_Combined'!D178</f>
        <v/>
      </c>
      <c r="E178" t="str">
        <f>'Assessed Non-TIF_Combined'!E178</f>
        <v/>
      </c>
      <c r="F178" t="str">
        <f>'Assessed Non-TIF_Combined'!F178</f>
        <v>4068</v>
      </c>
      <c r="G178" t="str">
        <f>'Assessed Non-TIF_Combined'!G178</f>
        <v>Marcus-Meriden Cleghorn</v>
      </c>
      <c r="H178" s="8">
        <f>SUMPRODUCT(SUMIFS(TaxableValuation[Taxable Residential],TaxableValuation[Dist],$C178:$E178,TaxableValuation[Tif_NonTIF],$A$4))</f>
        <v>96228</v>
      </c>
      <c r="I178" s="8">
        <f>SUMPRODUCT(SUMIFS(TaxableValuation[Taxable Ag Land],TaxableValuation[Dist],$C178:$E178,TaxableValuation[Tif_NonTIF],$A$4))</f>
        <v>0</v>
      </c>
      <c r="J178" s="8">
        <f>SUMPRODUCT(SUMIFS(TaxableValuation[Taxable Ag Building],TaxableValuation[Dist],$C178:$E178,TaxableValuation[Tif_NonTIF],$A$4))</f>
        <v>0</v>
      </c>
      <c r="K178" s="8">
        <f>SUMPRODUCT(SUMIFS(TaxableValuation[Taxable Commercial],TaxableValuation[Dist],$C178:$E178,TaxableValuation[Tif_NonTIF],$A$4))</f>
        <v>1428078</v>
      </c>
      <c r="L178" s="8">
        <f>SUMPRODUCT(SUMIFS(TaxableValuation[Taxable Industrial],TaxableValuation[Dist],$C178:$E178,TaxableValuation[Tif_NonTIF],$A$4))</f>
        <v>6725920</v>
      </c>
      <c r="M178" s="8">
        <f>SUMPRODUCT(SUMIFS(TaxableValuation[Taxable Reserved],TaxableValuation[Dist],$C178:$E178,TaxableValuation[Tif_NonTIF],$A$4))</f>
        <v>0</v>
      </c>
      <c r="N178" s="8">
        <f>SUMPRODUCT(SUMIFS(TaxableValuation[Taxable Reserved2],TaxableValuation[Dist],$C178:$E178,TaxableValuation[Tif_NonTIF],$A$4))</f>
        <v>0</v>
      </c>
      <c r="O178" s="8">
        <f>SUMPRODUCT(SUMIFS(TaxableValuation[Taxable Railroads],TaxableValuation[Dist],$C178:$E178,TaxableValuation[Tif_NonTIF],$A$4))</f>
        <v>0</v>
      </c>
      <c r="P178" s="8">
        <f>SUMPRODUCT(SUMIFS(TaxableValuation[Taxable Utilities],TaxableValuation[Dist],$C178:$E178,TaxableValuation[Tif_NonTIF],$A$4))</f>
        <v>0</v>
      </c>
      <c r="Q178" s="8">
        <f>SUMPRODUCT(SUMIFS(TaxableValuation[Taxable Other],TaxableValuation[Dist],$C178:$E178,TaxableValuation[Tif_NonTIF],$A$4))</f>
        <v>0</v>
      </c>
      <c r="R178" s="8">
        <f>SUMPRODUCT(SUMIFS(TaxableValuation[Taxable Gross],TaxableValuation[Dist],$C178:$E178,TaxableValuation[Tif_NonTIF],$A$4))</f>
        <v>8250226</v>
      </c>
      <c r="S178" s="8">
        <f>SUMPRODUCT(SUMIFS(TaxableValuation[Taxable Military Exempt],TaxableValuation[Dist],$C178:$E178,TaxableValuation[Tif_NonTIF],$A$4))</f>
        <v>0</v>
      </c>
      <c r="T178" s="8">
        <f>SUMPRODUCT(SUMIFS(TaxableValuation[Taxable Net],TaxableValuation[Dist],$C178:$E178,TaxableValuation[Tif_NonTIF],$A$4))</f>
        <v>8250226</v>
      </c>
      <c r="U178" s="8">
        <f>SUMPRODUCT(SUMIFS(TaxableValuation[Taxable Gas &amp; Elec Utilities],TaxableValuation[Dist],$C178:$E178,TaxableValuation[Tif_NonTIF],$A$4))</f>
        <v>0</v>
      </c>
      <c r="V178" s="8">
        <f t="shared" si="2"/>
        <v>8250226</v>
      </c>
    </row>
    <row r="179" spans="1:22" x14ac:dyDescent="0.25">
      <c r="A179">
        <f>'Assessed Non-TIF_Combined'!A179</f>
        <v>2024</v>
      </c>
      <c r="B179" t="str">
        <f>'Assessed Non-TIF_Combined'!B179</f>
        <v>10</v>
      </c>
      <c r="C179" t="str">
        <f>'Assessed Non-TIF_Combined'!C179</f>
        <v>4086</v>
      </c>
      <c r="D179" t="str">
        <f>'Assessed Non-TIF_Combined'!D179</f>
        <v/>
      </c>
      <c r="E179" t="str">
        <f>'Assessed Non-TIF_Combined'!E179</f>
        <v/>
      </c>
      <c r="F179" t="str">
        <f>'Assessed Non-TIF_Combined'!F179</f>
        <v>4086</v>
      </c>
      <c r="G179" t="str">
        <f>'Assessed Non-TIF_Combined'!G179</f>
        <v>Marion</v>
      </c>
      <c r="H179" s="8">
        <f>SUMPRODUCT(SUMIFS(TaxableValuation[Taxable Residential],TaxableValuation[Dist],$C179:$E179,TaxableValuation[Tif_NonTIF],$A$4))</f>
        <v>60320892</v>
      </c>
      <c r="I179" s="8">
        <f>SUMPRODUCT(SUMIFS(TaxableValuation[Taxable Ag Land],TaxableValuation[Dist],$C179:$E179,TaxableValuation[Tif_NonTIF],$A$4))</f>
        <v>4851</v>
      </c>
      <c r="J179" s="8">
        <f>SUMPRODUCT(SUMIFS(TaxableValuation[Taxable Ag Building],TaxableValuation[Dist],$C179:$E179,TaxableValuation[Tif_NonTIF],$A$4))</f>
        <v>0</v>
      </c>
      <c r="K179" s="8">
        <f>SUMPRODUCT(SUMIFS(TaxableValuation[Taxable Commercial],TaxableValuation[Dist],$C179:$E179,TaxableValuation[Tif_NonTIF],$A$4))</f>
        <v>18680442</v>
      </c>
      <c r="L179" s="8">
        <f>SUMPRODUCT(SUMIFS(TaxableValuation[Taxable Industrial],TaxableValuation[Dist],$C179:$E179,TaxableValuation[Tif_NonTIF],$A$4))</f>
        <v>996442</v>
      </c>
      <c r="M179" s="8">
        <f>SUMPRODUCT(SUMIFS(TaxableValuation[Taxable Reserved],TaxableValuation[Dist],$C179:$E179,TaxableValuation[Tif_NonTIF],$A$4))</f>
        <v>0</v>
      </c>
      <c r="N179" s="8">
        <f>SUMPRODUCT(SUMIFS(TaxableValuation[Taxable Reserved2],TaxableValuation[Dist],$C179:$E179,TaxableValuation[Tif_NonTIF],$A$4))</f>
        <v>0</v>
      </c>
      <c r="O179" s="8">
        <f>SUMPRODUCT(SUMIFS(TaxableValuation[Taxable Railroads],TaxableValuation[Dist],$C179:$E179,TaxableValuation[Tif_NonTIF],$A$4))</f>
        <v>0</v>
      </c>
      <c r="P179" s="8">
        <f>SUMPRODUCT(SUMIFS(TaxableValuation[Taxable Utilities],TaxableValuation[Dist],$C179:$E179,TaxableValuation[Tif_NonTIF],$A$4))</f>
        <v>0</v>
      </c>
      <c r="Q179" s="8">
        <f>SUMPRODUCT(SUMIFS(TaxableValuation[Taxable Other],TaxableValuation[Dist],$C179:$E179,TaxableValuation[Tif_NonTIF],$A$4))</f>
        <v>0</v>
      </c>
      <c r="R179" s="8">
        <f>SUMPRODUCT(SUMIFS(TaxableValuation[Taxable Gross],TaxableValuation[Dist],$C179:$E179,TaxableValuation[Tif_NonTIF],$A$4))</f>
        <v>80002627</v>
      </c>
      <c r="S179" s="8">
        <f>SUMPRODUCT(SUMIFS(TaxableValuation[Taxable Military Exempt],TaxableValuation[Dist],$C179:$E179,TaxableValuation[Tif_NonTIF],$A$4))</f>
        <v>0</v>
      </c>
      <c r="T179" s="8">
        <f>SUMPRODUCT(SUMIFS(TaxableValuation[Taxable Net],TaxableValuation[Dist],$C179:$E179,TaxableValuation[Tif_NonTIF],$A$4))</f>
        <v>80002627</v>
      </c>
      <c r="U179" s="8">
        <f>SUMPRODUCT(SUMIFS(TaxableValuation[Taxable Gas &amp; Elec Utilities],TaxableValuation[Dist],$C179:$E179,TaxableValuation[Tif_NonTIF],$A$4))</f>
        <v>0</v>
      </c>
      <c r="V179" s="8">
        <f t="shared" si="2"/>
        <v>80002627</v>
      </c>
    </row>
    <row r="180" spans="1:22" x14ac:dyDescent="0.25">
      <c r="A180">
        <f>'Assessed Non-TIF_Combined'!A180</f>
        <v>2024</v>
      </c>
      <c r="B180" t="str">
        <f>'Assessed Non-TIF_Combined'!B180</f>
        <v>07</v>
      </c>
      <c r="C180" t="str">
        <f>'Assessed Non-TIF_Combined'!C180</f>
        <v>4104</v>
      </c>
      <c r="D180" t="str">
        <f>'Assessed Non-TIF_Combined'!D180</f>
        <v/>
      </c>
      <c r="E180" t="str">
        <f>'Assessed Non-TIF_Combined'!E180</f>
        <v/>
      </c>
      <c r="F180" t="str">
        <f>'Assessed Non-TIF_Combined'!F180</f>
        <v>4104</v>
      </c>
      <c r="G180" t="str">
        <f>'Assessed Non-TIF_Combined'!G180</f>
        <v>Marshalltown</v>
      </c>
      <c r="H180" s="8">
        <f>SUMPRODUCT(SUMIFS(TaxableValuation[Taxable Residential],TaxableValuation[Dist],$C180:$E180,TaxableValuation[Tif_NonTIF],$A$4))</f>
        <v>5510620</v>
      </c>
      <c r="I180" s="8">
        <f>SUMPRODUCT(SUMIFS(TaxableValuation[Taxable Ag Land],TaxableValuation[Dist],$C180:$E180,TaxableValuation[Tif_NonTIF],$A$4))</f>
        <v>0</v>
      </c>
      <c r="J180" s="8">
        <f>SUMPRODUCT(SUMIFS(TaxableValuation[Taxable Ag Building],TaxableValuation[Dist],$C180:$E180,TaxableValuation[Tif_NonTIF],$A$4))</f>
        <v>0</v>
      </c>
      <c r="K180" s="8">
        <f>SUMPRODUCT(SUMIFS(TaxableValuation[Taxable Commercial],TaxableValuation[Dist],$C180:$E180,TaxableValuation[Tif_NonTIF],$A$4))</f>
        <v>18916991</v>
      </c>
      <c r="L180" s="8">
        <f>SUMPRODUCT(SUMIFS(TaxableValuation[Taxable Industrial],TaxableValuation[Dist],$C180:$E180,TaxableValuation[Tif_NonTIF],$A$4))</f>
        <v>7717001</v>
      </c>
      <c r="M180" s="8">
        <f>SUMPRODUCT(SUMIFS(TaxableValuation[Taxable Reserved],TaxableValuation[Dist],$C180:$E180,TaxableValuation[Tif_NonTIF],$A$4))</f>
        <v>0</v>
      </c>
      <c r="N180" s="8">
        <f>SUMPRODUCT(SUMIFS(TaxableValuation[Taxable Reserved2],TaxableValuation[Dist],$C180:$E180,TaxableValuation[Tif_NonTIF],$A$4))</f>
        <v>0</v>
      </c>
      <c r="O180" s="8">
        <f>SUMPRODUCT(SUMIFS(TaxableValuation[Taxable Railroads],TaxableValuation[Dist],$C180:$E180,TaxableValuation[Tif_NonTIF],$A$4))</f>
        <v>0</v>
      </c>
      <c r="P180" s="8">
        <f>SUMPRODUCT(SUMIFS(TaxableValuation[Taxable Utilities],TaxableValuation[Dist],$C180:$E180,TaxableValuation[Tif_NonTIF],$A$4))</f>
        <v>0</v>
      </c>
      <c r="Q180" s="8">
        <f>SUMPRODUCT(SUMIFS(TaxableValuation[Taxable Other],TaxableValuation[Dist],$C180:$E180,TaxableValuation[Tif_NonTIF],$A$4))</f>
        <v>0</v>
      </c>
      <c r="R180" s="8">
        <f>SUMPRODUCT(SUMIFS(TaxableValuation[Taxable Gross],TaxableValuation[Dist],$C180:$E180,TaxableValuation[Tif_NonTIF],$A$4))</f>
        <v>32144612</v>
      </c>
      <c r="S180" s="8">
        <f>SUMPRODUCT(SUMIFS(TaxableValuation[Taxable Military Exempt],TaxableValuation[Dist],$C180:$E180,TaxableValuation[Tif_NonTIF],$A$4))</f>
        <v>0</v>
      </c>
      <c r="T180" s="8">
        <f>SUMPRODUCT(SUMIFS(TaxableValuation[Taxable Net],TaxableValuation[Dist],$C180:$E180,TaxableValuation[Tif_NonTIF],$A$4))</f>
        <v>32144612</v>
      </c>
      <c r="U180" s="8">
        <f>SUMPRODUCT(SUMIFS(TaxableValuation[Taxable Gas &amp; Elec Utilities],TaxableValuation[Dist],$C180:$E180,TaxableValuation[Tif_NonTIF],$A$4))</f>
        <v>0</v>
      </c>
      <c r="V180" s="8">
        <f t="shared" si="2"/>
        <v>32144612</v>
      </c>
    </row>
    <row r="181" spans="1:22" x14ac:dyDescent="0.25">
      <c r="A181">
        <f>'Assessed Non-TIF_Combined'!A181</f>
        <v>2024</v>
      </c>
      <c r="B181" t="str">
        <f>'Assessed Non-TIF_Combined'!B181</f>
        <v>11</v>
      </c>
      <c r="C181" t="str">
        <f>'Assessed Non-TIF_Combined'!C181</f>
        <v>4122</v>
      </c>
      <c r="D181" t="str">
        <f>'Assessed Non-TIF_Combined'!D181</f>
        <v/>
      </c>
      <c r="E181" t="str">
        <f>'Assessed Non-TIF_Combined'!E181</f>
        <v/>
      </c>
      <c r="F181" t="str">
        <f>'Assessed Non-TIF_Combined'!F181</f>
        <v>4122</v>
      </c>
      <c r="G181" t="str">
        <f>'Assessed Non-TIF_Combined'!G181</f>
        <v>Martensdale-St Marys</v>
      </c>
      <c r="H181" s="8">
        <f>SUMPRODUCT(SUMIFS(TaxableValuation[Taxable Residential],TaxableValuation[Dist],$C181:$E181,TaxableValuation[Tif_NonTIF],$A$4))</f>
        <v>0</v>
      </c>
      <c r="I181" s="8">
        <f>SUMPRODUCT(SUMIFS(TaxableValuation[Taxable Ag Land],TaxableValuation[Dist],$C181:$E181,TaxableValuation[Tif_NonTIF],$A$4))</f>
        <v>0</v>
      </c>
      <c r="J181" s="8">
        <f>SUMPRODUCT(SUMIFS(TaxableValuation[Taxable Ag Building],TaxableValuation[Dist],$C181:$E181,TaxableValuation[Tif_NonTIF],$A$4))</f>
        <v>0</v>
      </c>
      <c r="K181" s="8">
        <f>SUMPRODUCT(SUMIFS(TaxableValuation[Taxable Commercial],TaxableValuation[Dist],$C181:$E181,TaxableValuation[Tif_NonTIF],$A$4))</f>
        <v>0</v>
      </c>
      <c r="L181" s="8">
        <f>SUMPRODUCT(SUMIFS(TaxableValuation[Taxable Industrial],TaxableValuation[Dist],$C181:$E181,TaxableValuation[Tif_NonTIF],$A$4))</f>
        <v>0</v>
      </c>
      <c r="M181" s="8">
        <f>SUMPRODUCT(SUMIFS(TaxableValuation[Taxable Reserved],TaxableValuation[Dist],$C181:$E181,TaxableValuation[Tif_NonTIF],$A$4))</f>
        <v>0</v>
      </c>
      <c r="N181" s="8">
        <f>SUMPRODUCT(SUMIFS(TaxableValuation[Taxable Reserved2],TaxableValuation[Dist],$C181:$E181,TaxableValuation[Tif_NonTIF],$A$4))</f>
        <v>0</v>
      </c>
      <c r="O181" s="8">
        <f>SUMPRODUCT(SUMIFS(TaxableValuation[Taxable Railroads],TaxableValuation[Dist],$C181:$E181,TaxableValuation[Tif_NonTIF],$A$4))</f>
        <v>0</v>
      </c>
      <c r="P181" s="8">
        <f>SUMPRODUCT(SUMIFS(TaxableValuation[Taxable Utilities],TaxableValuation[Dist],$C181:$E181,TaxableValuation[Tif_NonTIF],$A$4))</f>
        <v>0</v>
      </c>
      <c r="Q181" s="8">
        <f>SUMPRODUCT(SUMIFS(TaxableValuation[Taxable Other],TaxableValuation[Dist],$C181:$E181,TaxableValuation[Tif_NonTIF],$A$4))</f>
        <v>0</v>
      </c>
      <c r="R181" s="8">
        <f>SUMPRODUCT(SUMIFS(TaxableValuation[Taxable Gross],TaxableValuation[Dist],$C181:$E181,TaxableValuation[Tif_NonTIF],$A$4))</f>
        <v>0</v>
      </c>
      <c r="S181" s="8">
        <f>SUMPRODUCT(SUMIFS(TaxableValuation[Taxable Military Exempt],TaxableValuation[Dist],$C181:$E181,TaxableValuation[Tif_NonTIF],$A$4))</f>
        <v>0</v>
      </c>
      <c r="T181" s="8">
        <f>SUMPRODUCT(SUMIFS(TaxableValuation[Taxable Net],TaxableValuation[Dist],$C181:$E181,TaxableValuation[Tif_NonTIF],$A$4))</f>
        <v>0</v>
      </c>
      <c r="U181" s="8">
        <f>SUMPRODUCT(SUMIFS(TaxableValuation[Taxable Gas &amp; Elec Utilities],TaxableValuation[Dist],$C181:$E181,TaxableValuation[Tif_NonTIF],$A$4))</f>
        <v>0</v>
      </c>
      <c r="V181" s="8">
        <f t="shared" si="2"/>
        <v>0</v>
      </c>
    </row>
    <row r="182" spans="1:22" x14ac:dyDescent="0.25">
      <c r="A182">
        <f>'Assessed Non-TIF_Combined'!A182</f>
        <v>2024</v>
      </c>
      <c r="B182" t="str">
        <f>'Assessed Non-TIF_Combined'!B182</f>
        <v>07</v>
      </c>
      <c r="C182" t="str">
        <f>'Assessed Non-TIF_Combined'!C182</f>
        <v>4131</v>
      </c>
      <c r="D182" t="str">
        <f>'Assessed Non-TIF_Combined'!D182</f>
        <v/>
      </c>
      <c r="E182" t="str">
        <f>'Assessed Non-TIF_Combined'!E182</f>
        <v/>
      </c>
      <c r="F182" t="str">
        <f>'Assessed Non-TIF_Combined'!F182</f>
        <v>4131</v>
      </c>
      <c r="G182" t="str">
        <f>'Assessed Non-TIF_Combined'!G182</f>
        <v>Mason City</v>
      </c>
      <c r="H182" s="8">
        <f>SUMPRODUCT(SUMIFS(TaxableValuation[Taxable Residential],TaxableValuation[Dist],$C182:$E182,TaxableValuation[Tif_NonTIF],$A$4))</f>
        <v>4670046</v>
      </c>
      <c r="I182" s="8">
        <f>SUMPRODUCT(SUMIFS(TaxableValuation[Taxable Ag Land],TaxableValuation[Dist],$C182:$E182,TaxableValuation[Tif_NonTIF],$A$4))</f>
        <v>0</v>
      </c>
      <c r="J182" s="8">
        <f>SUMPRODUCT(SUMIFS(TaxableValuation[Taxable Ag Building],TaxableValuation[Dist],$C182:$E182,TaxableValuation[Tif_NonTIF],$A$4))</f>
        <v>0</v>
      </c>
      <c r="K182" s="8">
        <f>SUMPRODUCT(SUMIFS(TaxableValuation[Taxable Commercial],TaxableValuation[Dist],$C182:$E182,TaxableValuation[Tif_NonTIF],$A$4))</f>
        <v>37393298</v>
      </c>
      <c r="L182" s="8">
        <f>SUMPRODUCT(SUMIFS(TaxableValuation[Taxable Industrial],TaxableValuation[Dist],$C182:$E182,TaxableValuation[Tif_NonTIF],$A$4))</f>
        <v>5664534</v>
      </c>
      <c r="M182" s="8">
        <f>SUMPRODUCT(SUMIFS(TaxableValuation[Taxable Reserved],TaxableValuation[Dist],$C182:$E182,TaxableValuation[Tif_NonTIF],$A$4))</f>
        <v>0</v>
      </c>
      <c r="N182" s="8">
        <f>SUMPRODUCT(SUMIFS(TaxableValuation[Taxable Reserved2],TaxableValuation[Dist],$C182:$E182,TaxableValuation[Tif_NonTIF],$A$4))</f>
        <v>0</v>
      </c>
      <c r="O182" s="8">
        <f>SUMPRODUCT(SUMIFS(TaxableValuation[Taxable Railroads],TaxableValuation[Dist],$C182:$E182,TaxableValuation[Tif_NonTIF],$A$4))</f>
        <v>0</v>
      </c>
      <c r="P182" s="8">
        <f>SUMPRODUCT(SUMIFS(TaxableValuation[Taxable Utilities],TaxableValuation[Dist],$C182:$E182,TaxableValuation[Tif_NonTIF],$A$4))</f>
        <v>0</v>
      </c>
      <c r="Q182" s="8">
        <f>SUMPRODUCT(SUMIFS(TaxableValuation[Taxable Other],TaxableValuation[Dist],$C182:$E182,TaxableValuation[Tif_NonTIF],$A$4))</f>
        <v>0</v>
      </c>
      <c r="R182" s="8">
        <f>SUMPRODUCT(SUMIFS(TaxableValuation[Taxable Gross],TaxableValuation[Dist],$C182:$E182,TaxableValuation[Tif_NonTIF],$A$4))</f>
        <v>47727878</v>
      </c>
      <c r="S182" s="8">
        <f>SUMPRODUCT(SUMIFS(TaxableValuation[Taxable Military Exempt],TaxableValuation[Dist],$C182:$E182,TaxableValuation[Tif_NonTIF],$A$4))</f>
        <v>0</v>
      </c>
      <c r="T182" s="8">
        <f>SUMPRODUCT(SUMIFS(TaxableValuation[Taxable Net],TaxableValuation[Dist],$C182:$E182,TaxableValuation[Tif_NonTIF],$A$4))</f>
        <v>47727878</v>
      </c>
      <c r="U182" s="8">
        <f>SUMPRODUCT(SUMIFS(TaxableValuation[Taxable Gas &amp; Elec Utilities],TaxableValuation[Dist],$C182:$E182,TaxableValuation[Tif_NonTIF],$A$4))</f>
        <v>0</v>
      </c>
      <c r="V182" s="8">
        <f t="shared" si="2"/>
        <v>47727878</v>
      </c>
    </row>
    <row r="183" spans="1:22" x14ac:dyDescent="0.25">
      <c r="A183">
        <f>'Assessed Non-TIF_Combined'!A183</f>
        <v>2024</v>
      </c>
      <c r="B183" t="str">
        <f>'Assessed Non-TIF_Combined'!B183</f>
        <v>15</v>
      </c>
      <c r="C183" t="str">
        <f>'Assessed Non-TIF_Combined'!C183</f>
        <v>4203</v>
      </c>
      <c r="D183" t="str">
        <f>'Assessed Non-TIF_Combined'!D183</f>
        <v/>
      </c>
      <c r="E183" t="str">
        <f>'Assessed Non-TIF_Combined'!E183</f>
        <v/>
      </c>
      <c r="F183" t="str">
        <f>'Assessed Non-TIF_Combined'!F183</f>
        <v>4203</v>
      </c>
      <c r="G183" t="str">
        <f>'Assessed Non-TIF_Combined'!G183</f>
        <v>Mediapolis</v>
      </c>
      <c r="H183" s="8">
        <f>SUMPRODUCT(SUMIFS(TaxableValuation[Taxable Residential],TaxableValuation[Dist],$C183:$E183,TaxableValuation[Tif_NonTIF],$A$4))</f>
        <v>3389728</v>
      </c>
      <c r="I183" s="8">
        <f>SUMPRODUCT(SUMIFS(TaxableValuation[Taxable Ag Land],TaxableValuation[Dist],$C183:$E183,TaxableValuation[Tif_NonTIF],$A$4))</f>
        <v>6103</v>
      </c>
      <c r="J183" s="8">
        <f>SUMPRODUCT(SUMIFS(TaxableValuation[Taxable Ag Building],TaxableValuation[Dist],$C183:$E183,TaxableValuation[Tif_NonTIF],$A$4))</f>
        <v>0</v>
      </c>
      <c r="K183" s="8">
        <f>SUMPRODUCT(SUMIFS(TaxableValuation[Taxable Commercial],TaxableValuation[Dist],$C183:$E183,TaxableValuation[Tif_NonTIF],$A$4))</f>
        <v>630352</v>
      </c>
      <c r="L183" s="8">
        <f>SUMPRODUCT(SUMIFS(TaxableValuation[Taxable Industrial],TaxableValuation[Dist],$C183:$E183,TaxableValuation[Tif_NonTIF],$A$4))</f>
        <v>0</v>
      </c>
      <c r="M183" s="8">
        <f>SUMPRODUCT(SUMIFS(TaxableValuation[Taxable Reserved],TaxableValuation[Dist],$C183:$E183,TaxableValuation[Tif_NonTIF],$A$4))</f>
        <v>0</v>
      </c>
      <c r="N183" s="8">
        <f>SUMPRODUCT(SUMIFS(TaxableValuation[Taxable Reserved2],TaxableValuation[Dist],$C183:$E183,TaxableValuation[Tif_NonTIF],$A$4))</f>
        <v>0</v>
      </c>
      <c r="O183" s="8">
        <f>SUMPRODUCT(SUMIFS(TaxableValuation[Taxable Railroads],TaxableValuation[Dist],$C183:$E183,TaxableValuation[Tif_NonTIF],$A$4))</f>
        <v>0</v>
      </c>
      <c r="P183" s="8">
        <f>SUMPRODUCT(SUMIFS(TaxableValuation[Taxable Utilities],TaxableValuation[Dist],$C183:$E183,TaxableValuation[Tif_NonTIF],$A$4))</f>
        <v>0</v>
      </c>
      <c r="Q183" s="8">
        <f>SUMPRODUCT(SUMIFS(TaxableValuation[Taxable Other],TaxableValuation[Dist],$C183:$E183,TaxableValuation[Tif_NonTIF],$A$4))</f>
        <v>0</v>
      </c>
      <c r="R183" s="8">
        <f>SUMPRODUCT(SUMIFS(TaxableValuation[Taxable Gross],TaxableValuation[Dist],$C183:$E183,TaxableValuation[Tif_NonTIF],$A$4))</f>
        <v>4026183</v>
      </c>
      <c r="S183" s="8">
        <f>SUMPRODUCT(SUMIFS(TaxableValuation[Taxable Military Exempt],TaxableValuation[Dist],$C183:$E183,TaxableValuation[Tif_NonTIF],$A$4))</f>
        <v>3704</v>
      </c>
      <c r="T183" s="8">
        <f>SUMPRODUCT(SUMIFS(TaxableValuation[Taxable Net],TaxableValuation[Dist],$C183:$E183,TaxableValuation[Tif_NonTIF],$A$4))</f>
        <v>4022479</v>
      </c>
      <c r="U183" s="8">
        <f>SUMPRODUCT(SUMIFS(TaxableValuation[Taxable Gas &amp; Elec Utilities],TaxableValuation[Dist],$C183:$E183,TaxableValuation[Tif_NonTIF],$A$4))</f>
        <v>0</v>
      </c>
      <c r="V183" s="8">
        <f t="shared" si="2"/>
        <v>4022479</v>
      </c>
    </row>
    <row r="184" spans="1:22" x14ac:dyDescent="0.25">
      <c r="A184">
        <f>'Assessed Non-TIF_Combined'!A184</f>
        <v>2024</v>
      </c>
      <c r="B184" t="str">
        <f>'Assessed Non-TIF_Combined'!B184</f>
        <v>11</v>
      </c>
      <c r="C184" t="str">
        <f>'Assessed Non-TIF_Combined'!C184</f>
        <v>4212</v>
      </c>
      <c r="D184" t="str">
        <f>'Assessed Non-TIF_Combined'!D184</f>
        <v/>
      </c>
      <c r="E184" t="str">
        <f>'Assessed Non-TIF_Combined'!E184</f>
        <v/>
      </c>
      <c r="F184" t="str">
        <f>'Assessed Non-TIF_Combined'!F184</f>
        <v>4212</v>
      </c>
      <c r="G184" t="str">
        <f>'Assessed Non-TIF_Combined'!G184</f>
        <v>Melcher-Dallas</v>
      </c>
      <c r="H184" s="8">
        <f>SUMPRODUCT(SUMIFS(TaxableValuation[Taxable Residential],TaxableValuation[Dist],$C184:$E184,TaxableValuation[Tif_NonTIF],$A$4))</f>
        <v>0</v>
      </c>
      <c r="I184" s="8">
        <f>SUMPRODUCT(SUMIFS(TaxableValuation[Taxable Ag Land],TaxableValuation[Dist],$C184:$E184,TaxableValuation[Tif_NonTIF],$A$4))</f>
        <v>0</v>
      </c>
      <c r="J184" s="8">
        <f>SUMPRODUCT(SUMIFS(TaxableValuation[Taxable Ag Building],TaxableValuation[Dist],$C184:$E184,TaxableValuation[Tif_NonTIF],$A$4))</f>
        <v>0</v>
      </c>
      <c r="K184" s="8">
        <f>SUMPRODUCT(SUMIFS(TaxableValuation[Taxable Commercial],TaxableValuation[Dist],$C184:$E184,TaxableValuation[Tif_NonTIF],$A$4))</f>
        <v>0</v>
      </c>
      <c r="L184" s="8">
        <f>SUMPRODUCT(SUMIFS(TaxableValuation[Taxable Industrial],TaxableValuation[Dist],$C184:$E184,TaxableValuation[Tif_NonTIF],$A$4))</f>
        <v>0</v>
      </c>
      <c r="M184" s="8">
        <f>SUMPRODUCT(SUMIFS(TaxableValuation[Taxable Reserved],TaxableValuation[Dist],$C184:$E184,TaxableValuation[Tif_NonTIF],$A$4))</f>
        <v>0</v>
      </c>
      <c r="N184" s="8">
        <f>SUMPRODUCT(SUMIFS(TaxableValuation[Taxable Reserved2],TaxableValuation[Dist],$C184:$E184,TaxableValuation[Tif_NonTIF],$A$4))</f>
        <v>0</v>
      </c>
      <c r="O184" s="8">
        <f>SUMPRODUCT(SUMIFS(TaxableValuation[Taxable Railroads],TaxableValuation[Dist],$C184:$E184,TaxableValuation[Tif_NonTIF],$A$4))</f>
        <v>0</v>
      </c>
      <c r="P184" s="8">
        <f>SUMPRODUCT(SUMIFS(TaxableValuation[Taxable Utilities],TaxableValuation[Dist],$C184:$E184,TaxableValuation[Tif_NonTIF],$A$4))</f>
        <v>0</v>
      </c>
      <c r="Q184" s="8">
        <f>SUMPRODUCT(SUMIFS(TaxableValuation[Taxable Other],TaxableValuation[Dist],$C184:$E184,TaxableValuation[Tif_NonTIF],$A$4))</f>
        <v>0</v>
      </c>
      <c r="R184" s="8">
        <f>SUMPRODUCT(SUMIFS(TaxableValuation[Taxable Gross],TaxableValuation[Dist],$C184:$E184,TaxableValuation[Tif_NonTIF],$A$4))</f>
        <v>0</v>
      </c>
      <c r="S184" s="8">
        <f>SUMPRODUCT(SUMIFS(TaxableValuation[Taxable Military Exempt],TaxableValuation[Dist],$C184:$E184,TaxableValuation[Tif_NonTIF],$A$4))</f>
        <v>0</v>
      </c>
      <c r="T184" s="8">
        <f>SUMPRODUCT(SUMIFS(TaxableValuation[Taxable Net],TaxableValuation[Dist],$C184:$E184,TaxableValuation[Tif_NonTIF],$A$4))</f>
        <v>0</v>
      </c>
      <c r="U184" s="8">
        <f>SUMPRODUCT(SUMIFS(TaxableValuation[Taxable Gas &amp; Elec Utilities],TaxableValuation[Dist],$C184:$E184,TaxableValuation[Tif_NonTIF],$A$4))</f>
        <v>0</v>
      </c>
      <c r="V184" s="8">
        <f t="shared" si="2"/>
        <v>0</v>
      </c>
    </row>
    <row r="185" spans="1:22" x14ac:dyDescent="0.25">
      <c r="A185">
        <f>'Assessed Non-TIF_Combined'!A185</f>
        <v>2024</v>
      </c>
      <c r="B185" t="str">
        <f>'Assessed Non-TIF_Combined'!B185</f>
        <v>01</v>
      </c>
      <c r="C185" t="str">
        <f>'Assessed Non-TIF_Combined'!C185</f>
        <v>4419</v>
      </c>
      <c r="D185" t="str">
        <f>'Assessed Non-TIF_Combined'!D185</f>
        <v/>
      </c>
      <c r="E185" t="str">
        <f>'Assessed Non-TIF_Combined'!E185</f>
        <v/>
      </c>
      <c r="F185" t="str">
        <f>'Assessed Non-TIF_Combined'!F185</f>
        <v>4419</v>
      </c>
      <c r="G185" t="str">
        <f>'Assessed Non-TIF_Combined'!G185</f>
        <v>MFL Mar Mac</v>
      </c>
      <c r="H185" s="8">
        <f>SUMPRODUCT(SUMIFS(TaxableValuation[Taxable Residential],TaxableValuation[Dist],$C185:$E185,TaxableValuation[Tif_NonTIF],$A$4))</f>
        <v>18364158</v>
      </c>
      <c r="I185" s="8">
        <f>SUMPRODUCT(SUMIFS(TaxableValuation[Taxable Ag Land],TaxableValuation[Dist],$C185:$E185,TaxableValuation[Tif_NonTIF],$A$4))</f>
        <v>127894</v>
      </c>
      <c r="J185" s="8">
        <f>SUMPRODUCT(SUMIFS(TaxableValuation[Taxable Ag Building],TaxableValuation[Dist],$C185:$E185,TaxableValuation[Tif_NonTIF],$A$4))</f>
        <v>1648</v>
      </c>
      <c r="K185" s="8">
        <f>SUMPRODUCT(SUMIFS(TaxableValuation[Taxable Commercial],TaxableValuation[Dist],$C185:$E185,TaxableValuation[Tif_NonTIF],$A$4))</f>
        <v>7441606</v>
      </c>
      <c r="L185" s="8">
        <f>SUMPRODUCT(SUMIFS(TaxableValuation[Taxable Industrial],TaxableValuation[Dist],$C185:$E185,TaxableValuation[Tif_NonTIF],$A$4))</f>
        <v>950181</v>
      </c>
      <c r="M185" s="8">
        <f>SUMPRODUCT(SUMIFS(TaxableValuation[Taxable Reserved],TaxableValuation[Dist],$C185:$E185,TaxableValuation[Tif_NonTIF],$A$4))</f>
        <v>0</v>
      </c>
      <c r="N185" s="8">
        <f>SUMPRODUCT(SUMIFS(TaxableValuation[Taxable Reserved2],TaxableValuation[Dist],$C185:$E185,TaxableValuation[Tif_NonTIF],$A$4))</f>
        <v>0</v>
      </c>
      <c r="O185" s="8">
        <f>SUMPRODUCT(SUMIFS(TaxableValuation[Taxable Railroads],TaxableValuation[Dist],$C185:$E185,TaxableValuation[Tif_NonTIF],$A$4))</f>
        <v>0</v>
      </c>
      <c r="P185" s="8">
        <f>SUMPRODUCT(SUMIFS(TaxableValuation[Taxable Utilities],TaxableValuation[Dist],$C185:$E185,TaxableValuation[Tif_NonTIF],$A$4))</f>
        <v>0</v>
      </c>
      <c r="Q185" s="8">
        <f>SUMPRODUCT(SUMIFS(TaxableValuation[Taxable Other],TaxableValuation[Dist],$C185:$E185,TaxableValuation[Tif_NonTIF],$A$4))</f>
        <v>0</v>
      </c>
      <c r="R185" s="8">
        <f>SUMPRODUCT(SUMIFS(TaxableValuation[Taxable Gross],TaxableValuation[Dist],$C185:$E185,TaxableValuation[Tif_NonTIF],$A$4))</f>
        <v>26885487</v>
      </c>
      <c r="S185" s="8">
        <f>SUMPRODUCT(SUMIFS(TaxableValuation[Taxable Military Exempt],TaxableValuation[Dist],$C185:$E185,TaxableValuation[Tif_NonTIF],$A$4))</f>
        <v>11112</v>
      </c>
      <c r="T185" s="8">
        <f>SUMPRODUCT(SUMIFS(TaxableValuation[Taxable Net],TaxableValuation[Dist],$C185:$E185,TaxableValuation[Tif_NonTIF],$A$4))</f>
        <v>26874375</v>
      </c>
      <c r="U185" s="8">
        <f>SUMPRODUCT(SUMIFS(TaxableValuation[Taxable Gas &amp; Elec Utilities],TaxableValuation[Dist],$C185:$E185,TaxableValuation[Tif_NonTIF],$A$4))</f>
        <v>0</v>
      </c>
      <c r="V185" s="8">
        <f t="shared" si="2"/>
        <v>26874375</v>
      </c>
    </row>
    <row r="186" spans="1:22" x14ac:dyDescent="0.25">
      <c r="A186">
        <f>'Assessed Non-TIF_Combined'!A186</f>
        <v>2024</v>
      </c>
      <c r="B186" t="str">
        <f>'Assessed Non-TIF_Combined'!B186</f>
        <v>10</v>
      </c>
      <c r="C186" t="str">
        <f>'Assessed Non-TIF_Combined'!C186</f>
        <v>4269</v>
      </c>
      <c r="D186" t="str">
        <f>'Assessed Non-TIF_Combined'!D186</f>
        <v/>
      </c>
      <c r="E186" t="str">
        <f>'Assessed Non-TIF_Combined'!E186</f>
        <v/>
      </c>
      <c r="F186" t="str">
        <f>'Assessed Non-TIF_Combined'!F186</f>
        <v>4269</v>
      </c>
      <c r="G186" t="str">
        <f>'Assessed Non-TIF_Combined'!G186</f>
        <v>Midland</v>
      </c>
      <c r="H186" s="8">
        <f>SUMPRODUCT(SUMIFS(TaxableValuation[Taxable Residential],TaxableValuation[Dist],$C186:$E186,TaxableValuation[Tif_NonTIF],$A$4))</f>
        <v>0</v>
      </c>
      <c r="I186" s="8">
        <f>SUMPRODUCT(SUMIFS(TaxableValuation[Taxable Ag Land],TaxableValuation[Dist],$C186:$E186,TaxableValuation[Tif_NonTIF],$A$4))</f>
        <v>0</v>
      </c>
      <c r="J186" s="8">
        <f>SUMPRODUCT(SUMIFS(TaxableValuation[Taxable Ag Building],TaxableValuation[Dist],$C186:$E186,TaxableValuation[Tif_NonTIF],$A$4))</f>
        <v>0</v>
      </c>
      <c r="K186" s="8">
        <f>SUMPRODUCT(SUMIFS(TaxableValuation[Taxable Commercial],TaxableValuation[Dist],$C186:$E186,TaxableValuation[Tif_NonTIF],$A$4))</f>
        <v>309619</v>
      </c>
      <c r="L186" s="8">
        <f>SUMPRODUCT(SUMIFS(TaxableValuation[Taxable Industrial],TaxableValuation[Dist],$C186:$E186,TaxableValuation[Tif_NonTIF],$A$4))</f>
        <v>0</v>
      </c>
      <c r="M186" s="8">
        <f>SUMPRODUCT(SUMIFS(TaxableValuation[Taxable Reserved],TaxableValuation[Dist],$C186:$E186,TaxableValuation[Tif_NonTIF],$A$4))</f>
        <v>0</v>
      </c>
      <c r="N186" s="8">
        <f>SUMPRODUCT(SUMIFS(TaxableValuation[Taxable Reserved2],TaxableValuation[Dist],$C186:$E186,TaxableValuation[Tif_NonTIF],$A$4))</f>
        <v>0</v>
      </c>
      <c r="O186" s="8">
        <f>SUMPRODUCT(SUMIFS(TaxableValuation[Taxable Railroads],TaxableValuation[Dist],$C186:$E186,TaxableValuation[Tif_NonTIF],$A$4))</f>
        <v>0</v>
      </c>
      <c r="P186" s="8">
        <f>SUMPRODUCT(SUMIFS(TaxableValuation[Taxable Utilities],TaxableValuation[Dist],$C186:$E186,TaxableValuation[Tif_NonTIF],$A$4))</f>
        <v>0</v>
      </c>
      <c r="Q186" s="8">
        <f>SUMPRODUCT(SUMIFS(TaxableValuation[Taxable Other],TaxableValuation[Dist],$C186:$E186,TaxableValuation[Tif_NonTIF],$A$4))</f>
        <v>0</v>
      </c>
      <c r="R186" s="8">
        <f>SUMPRODUCT(SUMIFS(TaxableValuation[Taxable Gross],TaxableValuation[Dist],$C186:$E186,TaxableValuation[Tif_NonTIF],$A$4))</f>
        <v>309619</v>
      </c>
      <c r="S186" s="8">
        <f>SUMPRODUCT(SUMIFS(TaxableValuation[Taxable Military Exempt],TaxableValuation[Dist],$C186:$E186,TaxableValuation[Tif_NonTIF],$A$4))</f>
        <v>0</v>
      </c>
      <c r="T186" s="8">
        <f>SUMPRODUCT(SUMIFS(TaxableValuation[Taxable Net],TaxableValuation[Dist],$C186:$E186,TaxableValuation[Tif_NonTIF],$A$4))</f>
        <v>309619</v>
      </c>
      <c r="U186" s="8">
        <f>SUMPRODUCT(SUMIFS(TaxableValuation[Taxable Gas &amp; Elec Utilities],TaxableValuation[Dist],$C186:$E186,TaxableValuation[Tif_NonTIF],$A$4))</f>
        <v>0</v>
      </c>
      <c r="V186" s="8">
        <f t="shared" si="2"/>
        <v>309619</v>
      </c>
    </row>
    <row r="187" spans="1:22" x14ac:dyDescent="0.25">
      <c r="A187">
        <f>'Assessed Non-TIF_Combined'!A187</f>
        <v>2024</v>
      </c>
      <c r="B187" t="str">
        <f>'Assessed Non-TIF_Combined'!B187</f>
        <v>10</v>
      </c>
      <c r="C187" t="str">
        <f>'Assessed Non-TIF_Combined'!C187</f>
        <v>4271</v>
      </c>
      <c r="D187" t="str">
        <f>'Assessed Non-TIF_Combined'!D187</f>
        <v/>
      </c>
      <c r="E187" t="str">
        <f>'Assessed Non-TIF_Combined'!E187</f>
        <v/>
      </c>
      <c r="F187" t="str">
        <f>'Assessed Non-TIF_Combined'!F187</f>
        <v>4271</v>
      </c>
      <c r="G187" t="str">
        <f>'Assessed Non-TIF_Combined'!G187</f>
        <v>Mid-Prairie</v>
      </c>
      <c r="H187" s="8">
        <f>SUMPRODUCT(SUMIFS(TaxableValuation[Taxable Residential],TaxableValuation[Dist],$C187:$E187,TaxableValuation[Tif_NonTIF],$A$4))</f>
        <v>12677290</v>
      </c>
      <c r="I187" s="8">
        <f>SUMPRODUCT(SUMIFS(TaxableValuation[Taxable Ag Land],TaxableValuation[Dist],$C187:$E187,TaxableValuation[Tif_NonTIF],$A$4))</f>
        <v>0</v>
      </c>
      <c r="J187" s="8">
        <f>SUMPRODUCT(SUMIFS(TaxableValuation[Taxable Ag Building],TaxableValuation[Dist],$C187:$E187,TaxableValuation[Tif_NonTIF],$A$4))</f>
        <v>0</v>
      </c>
      <c r="K187" s="8">
        <f>SUMPRODUCT(SUMIFS(TaxableValuation[Taxable Commercial],TaxableValuation[Dist],$C187:$E187,TaxableValuation[Tif_NonTIF],$A$4))</f>
        <v>947361</v>
      </c>
      <c r="L187" s="8">
        <f>SUMPRODUCT(SUMIFS(TaxableValuation[Taxable Industrial],TaxableValuation[Dist],$C187:$E187,TaxableValuation[Tif_NonTIF],$A$4))</f>
        <v>302092</v>
      </c>
      <c r="M187" s="8">
        <f>SUMPRODUCT(SUMIFS(TaxableValuation[Taxable Reserved],TaxableValuation[Dist],$C187:$E187,TaxableValuation[Tif_NonTIF],$A$4))</f>
        <v>0</v>
      </c>
      <c r="N187" s="8">
        <f>SUMPRODUCT(SUMIFS(TaxableValuation[Taxable Reserved2],TaxableValuation[Dist],$C187:$E187,TaxableValuation[Tif_NonTIF],$A$4))</f>
        <v>0</v>
      </c>
      <c r="O187" s="8">
        <f>SUMPRODUCT(SUMIFS(TaxableValuation[Taxable Railroads],TaxableValuation[Dist],$C187:$E187,TaxableValuation[Tif_NonTIF],$A$4))</f>
        <v>0</v>
      </c>
      <c r="P187" s="8">
        <f>SUMPRODUCT(SUMIFS(TaxableValuation[Taxable Utilities],TaxableValuation[Dist],$C187:$E187,TaxableValuation[Tif_NonTIF],$A$4))</f>
        <v>0</v>
      </c>
      <c r="Q187" s="8">
        <f>SUMPRODUCT(SUMIFS(TaxableValuation[Taxable Other],TaxableValuation[Dist],$C187:$E187,TaxableValuation[Tif_NonTIF],$A$4))</f>
        <v>0</v>
      </c>
      <c r="R187" s="8">
        <f>SUMPRODUCT(SUMIFS(TaxableValuation[Taxable Gross],TaxableValuation[Dist],$C187:$E187,TaxableValuation[Tif_NonTIF],$A$4))</f>
        <v>13926743</v>
      </c>
      <c r="S187" s="8">
        <f>SUMPRODUCT(SUMIFS(TaxableValuation[Taxable Military Exempt],TaxableValuation[Dist],$C187:$E187,TaxableValuation[Tif_NonTIF],$A$4))</f>
        <v>0</v>
      </c>
      <c r="T187" s="8">
        <f>SUMPRODUCT(SUMIFS(TaxableValuation[Taxable Net],TaxableValuation[Dist],$C187:$E187,TaxableValuation[Tif_NonTIF],$A$4))</f>
        <v>13926743</v>
      </c>
      <c r="U187" s="8">
        <f>SUMPRODUCT(SUMIFS(TaxableValuation[Taxable Gas &amp; Elec Utilities],TaxableValuation[Dist],$C187:$E187,TaxableValuation[Tif_NonTIF],$A$4))</f>
        <v>0</v>
      </c>
      <c r="V187" s="8">
        <f t="shared" si="2"/>
        <v>13926743</v>
      </c>
    </row>
    <row r="188" spans="1:22" x14ac:dyDescent="0.25">
      <c r="A188">
        <f>'Assessed Non-TIF_Combined'!A188</f>
        <v>2024</v>
      </c>
      <c r="B188" t="str">
        <f>'Assessed Non-TIF_Combined'!B188</f>
        <v>13</v>
      </c>
      <c r="C188" t="str">
        <f>'Assessed Non-TIF_Combined'!C188</f>
        <v>4356</v>
      </c>
      <c r="D188" t="str">
        <f>'Assessed Non-TIF_Combined'!D188</f>
        <v/>
      </c>
      <c r="E188" t="str">
        <f>'Assessed Non-TIF_Combined'!E188</f>
        <v/>
      </c>
      <c r="F188" t="str">
        <f>'Assessed Non-TIF_Combined'!F188</f>
        <v>4356</v>
      </c>
      <c r="G188" t="str">
        <f>'Assessed Non-TIF_Combined'!G188</f>
        <v>Missouri Valley</v>
      </c>
      <c r="H188" s="8">
        <f>SUMPRODUCT(SUMIFS(TaxableValuation[Taxable Residential],TaxableValuation[Dist],$C188:$E188,TaxableValuation[Tif_NonTIF],$A$4))</f>
        <v>0</v>
      </c>
      <c r="I188" s="8">
        <f>SUMPRODUCT(SUMIFS(TaxableValuation[Taxable Ag Land],TaxableValuation[Dist],$C188:$E188,TaxableValuation[Tif_NonTIF],$A$4))</f>
        <v>0</v>
      </c>
      <c r="J188" s="8">
        <f>SUMPRODUCT(SUMIFS(TaxableValuation[Taxable Ag Building],TaxableValuation[Dist],$C188:$E188,TaxableValuation[Tif_NonTIF],$A$4))</f>
        <v>0</v>
      </c>
      <c r="K188" s="8">
        <f>SUMPRODUCT(SUMIFS(TaxableValuation[Taxable Commercial],TaxableValuation[Dist],$C188:$E188,TaxableValuation[Tif_NonTIF],$A$4))</f>
        <v>0</v>
      </c>
      <c r="L188" s="8">
        <f>SUMPRODUCT(SUMIFS(TaxableValuation[Taxable Industrial],TaxableValuation[Dist],$C188:$E188,TaxableValuation[Tif_NonTIF],$A$4))</f>
        <v>0</v>
      </c>
      <c r="M188" s="8">
        <f>SUMPRODUCT(SUMIFS(TaxableValuation[Taxable Reserved],TaxableValuation[Dist],$C188:$E188,TaxableValuation[Tif_NonTIF],$A$4))</f>
        <v>0</v>
      </c>
      <c r="N188" s="8">
        <f>SUMPRODUCT(SUMIFS(TaxableValuation[Taxable Reserved2],TaxableValuation[Dist],$C188:$E188,TaxableValuation[Tif_NonTIF],$A$4))</f>
        <v>0</v>
      </c>
      <c r="O188" s="8">
        <f>SUMPRODUCT(SUMIFS(TaxableValuation[Taxable Railroads],TaxableValuation[Dist],$C188:$E188,TaxableValuation[Tif_NonTIF],$A$4))</f>
        <v>0</v>
      </c>
      <c r="P188" s="8">
        <f>SUMPRODUCT(SUMIFS(TaxableValuation[Taxable Utilities],TaxableValuation[Dist],$C188:$E188,TaxableValuation[Tif_NonTIF],$A$4))</f>
        <v>0</v>
      </c>
      <c r="Q188" s="8">
        <f>SUMPRODUCT(SUMIFS(TaxableValuation[Taxable Other],TaxableValuation[Dist],$C188:$E188,TaxableValuation[Tif_NonTIF],$A$4))</f>
        <v>0</v>
      </c>
      <c r="R188" s="8">
        <f>SUMPRODUCT(SUMIFS(TaxableValuation[Taxable Gross],TaxableValuation[Dist],$C188:$E188,TaxableValuation[Tif_NonTIF],$A$4))</f>
        <v>0</v>
      </c>
      <c r="S188" s="8">
        <f>SUMPRODUCT(SUMIFS(TaxableValuation[Taxable Military Exempt],TaxableValuation[Dist],$C188:$E188,TaxableValuation[Tif_NonTIF],$A$4))</f>
        <v>0</v>
      </c>
      <c r="T188" s="8">
        <f>SUMPRODUCT(SUMIFS(TaxableValuation[Taxable Net],TaxableValuation[Dist],$C188:$E188,TaxableValuation[Tif_NonTIF],$A$4))</f>
        <v>0</v>
      </c>
      <c r="U188" s="8">
        <f>SUMPRODUCT(SUMIFS(TaxableValuation[Taxable Gas &amp; Elec Utilities],TaxableValuation[Dist],$C188:$E188,TaxableValuation[Tif_NonTIF],$A$4))</f>
        <v>0</v>
      </c>
      <c r="V188" s="8">
        <f t="shared" si="2"/>
        <v>0</v>
      </c>
    </row>
    <row r="189" spans="1:22" x14ac:dyDescent="0.25">
      <c r="A189">
        <f>'Assessed Non-TIF_Combined'!A189</f>
        <v>2024</v>
      </c>
      <c r="B189" t="str">
        <f>'Assessed Non-TIF_Combined'!B189</f>
        <v>12</v>
      </c>
      <c r="C189" t="str">
        <f>'Assessed Non-TIF_Combined'!C189</f>
        <v>4149</v>
      </c>
      <c r="D189" t="str">
        <f>'Assessed Non-TIF_Combined'!D189</f>
        <v/>
      </c>
      <c r="E189" t="str">
        <f>'Assessed Non-TIF_Combined'!E189</f>
        <v/>
      </c>
      <c r="F189" t="str">
        <f>'Assessed Non-TIF_Combined'!F189</f>
        <v>4149</v>
      </c>
      <c r="G189" t="str">
        <f>'Assessed Non-TIF_Combined'!G189</f>
        <v>Moc-Floyd Valley</v>
      </c>
      <c r="H189" s="8">
        <f>SUMPRODUCT(SUMIFS(TaxableValuation[Taxable Residential],TaxableValuation[Dist],$C189:$E189,TaxableValuation[Tif_NonTIF],$A$4))</f>
        <v>31068273</v>
      </c>
      <c r="I189" s="8">
        <f>SUMPRODUCT(SUMIFS(TaxableValuation[Taxable Ag Land],TaxableValuation[Dist],$C189:$E189,TaxableValuation[Tif_NonTIF],$A$4))</f>
        <v>0</v>
      </c>
      <c r="J189" s="8">
        <f>SUMPRODUCT(SUMIFS(TaxableValuation[Taxable Ag Building],TaxableValuation[Dist],$C189:$E189,TaxableValuation[Tif_NonTIF],$A$4))</f>
        <v>0</v>
      </c>
      <c r="K189" s="8">
        <f>SUMPRODUCT(SUMIFS(TaxableValuation[Taxable Commercial],TaxableValuation[Dist],$C189:$E189,TaxableValuation[Tif_NonTIF],$A$4))</f>
        <v>18822002</v>
      </c>
      <c r="L189" s="8">
        <f>SUMPRODUCT(SUMIFS(TaxableValuation[Taxable Industrial],TaxableValuation[Dist],$C189:$E189,TaxableValuation[Tif_NonTIF],$A$4))</f>
        <v>15466149</v>
      </c>
      <c r="M189" s="8">
        <f>SUMPRODUCT(SUMIFS(TaxableValuation[Taxable Reserved],TaxableValuation[Dist],$C189:$E189,TaxableValuation[Tif_NonTIF],$A$4))</f>
        <v>0</v>
      </c>
      <c r="N189" s="8">
        <f>SUMPRODUCT(SUMIFS(TaxableValuation[Taxable Reserved2],TaxableValuation[Dist],$C189:$E189,TaxableValuation[Tif_NonTIF],$A$4))</f>
        <v>0</v>
      </c>
      <c r="O189" s="8">
        <f>SUMPRODUCT(SUMIFS(TaxableValuation[Taxable Railroads],TaxableValuation[Dist],$C189:$E189,TaxableValuation[Tif_NonTIF],$A$4))</f>
        <v>0</v>
      </c>
      <c r="P189" s="8">
        <f>SUMPRODUCT(SUMIFS(TaxableValuation[Taxable Utilities],TaxableValuation[Dist],$C189:$E189,TaxableValuation[Tif_NonTIF],$A$4))</f>
        <v>0</v>
      </c>
      <c r="Q189" s="8">
        <f>SUMPRODUCT(SUMIFS(TaxableValuation[Taxable Other],TaxableValuation[Dist],$C189:$E189,TaxableValuation[Tif_NonTIF],$A$4))</f>
        <v>0</v>
      </c>
      <c r="R189" s="8">
        <f>SUMPRODUCT(SUMIFS(TaxableValuation[Taxable Gross],TaxableValuation[Dist],$C189:$E189,TaxableValuation[Tif_NonTIF],$A$4))</f>
        <v>65356424</v>
      </c>
      <c r="S189" s="8">
        <f>SUMPRODUCT(SUMIFS(TaxableValuation[Taxable Military Exempt],TaxableValuation[Dist],$C189:$E189,TaxableValuation[Tif_NonTIF],$A$4))</f>
        <v>24076</v>
      </c>
      <c r="T189" s="8">
        <f>SUMPRODUCT(SUMIFS(TaxableValuation[Taxable Net],TaxableValuation[Dist],$C189:$E189,TaxableValuation[Tif_NonTIF],$A$4))</f>
        <v>65332348</v>
      </c>
      <c r="U189" s="8">
        <f>SUMPRODUCT(SUMIFS(TaxableValuation[Taxable Gas &amp; Elec Utilities],TaxableValuation[Dist],$C189:$E189,TaxableValuation[Tif_NonTIF],$A$4))</f>
        <v>0</v>
      </c>
      <c r="V189" s="8">
        <f t="shared" si="2"/>
        <v>65332348</v>
      </c>
    </row>
    <row r="190" spans="1:22" x14ac:dyDescent="0.25">
      <c r="A190">
        <f>'Assessed Non-TIF_Combined'!A190</f>
        <v>2024</v>
      </c>
      <c r="B190" t="str">
        <f>'Assessed Non-TIF_Combined'!B190</f>
        <v>07</v>
      </c>
      <c r="C190" t="str">
        <f>'Assessed Non-TIF_Combined'!C190</f>
        <v>4437</v>
      </c>
      <c r="D190" t="str">
        <f>'Assessed Non-TIF_Combined'!D190</f>
        <v/>
      </c>
      <c r="E190" t="str">
        <f>'Assessed Non-TIF_Combined'!E190</f>
        <v/>
      </c>
      <c r="F190" t="str">
        <f>'Assessed Non-TIF_Combined'!F190</f>
        <v>4437</v>
      </c>
      <c r="G190" t="str">
        <f>'Assessed Non-TIF_Combined'!G190</f>
        <v>Montezuma</v>
      </c>
      <c r="H190" s="8">
        <f>SUMPRODUCT(SUMIFS(TaxableValuation[Taxable Residential],TaxableValuation[Dist],$C190:$E190,TaxableValuation[Tif_NonTIF],$A$4))</f>
        <v>0</v>
      </c>
      <c r="I190" s="8">
        <f>SUMPRODUCT(SUMIFS(TaxableValuation[Taxable Ag Land],TaxableValuation[Dist],$C190:$E190,TaxableValuation[Tif_NonTIF],$A$4))</f>
        <v>0</v>
      </c>
      <c r="J190" s="8">
        <f>SUMPRODUCT(SUMIFS(TaxableValuation[Taxable Ag Building],TaxableValuation[Dist],$C190:$E190,TaxableValuation[Tif_NonTIF],$A$4))</f>
        <v>0</v>
      </c>
      <c r="K190" s="8">
        <f>SUMPRODUCT(SUMIFS(TaxableValuation[Taxable Commercial],TaxableValuation[Dist],$C190:$E190,TaxableValuation[Tif_NonTIF],$A$4))</f>
        <v>0</v>
      </c>
      <c r="L190" s="8">
        <f>SUMPRODUCT(SUMIFS(TaxableValuation[Taxable Industrial],TaxableValuation[Dist],$C190:$E190,TaxableValuation[Tif_NonTIF],$A$4))</f>
        <v>9512359</v>
      </c>
      <c r="M190" s="8">
        <f>SUMPRODUCT(SUMIFS(TaxableValuation[Taxable Reserved],TaxableValuation[Dist],$C190:$E190,TaxableValuation[Tif_NonTIF],$A$4))</f>
        <v>0</v>
      </c>
      <c r="N190" s="8">
        <f>SUMPRODUCT(SUMIFS(TaxableValuation[Taxable Reserved2],TaxableValuation[Dist],$C190:$E190,TaxableValuation[Tif_NonTIF],$A$4))</f>
        <v>0</v>
      </c>
      <c r="O190" s="8">
        <f>SUMPRODUCT(SUMIFS(TaxableValuation[Taxable Railroads],TaxableValuation[Dist],$C190:$E190,TaxableValuation[Tif_NonTIF],$A$4))</f>
        <v>0</v>
      </c>
      <c r="P190" s="8">
        <f>SUMPRODUCT(SUMIFS(TaxableValuation[Taxable Utilities],TaxableValuation[Dist],$C190:$E190,TaxableValuation[Tif_NonTIF],$A$4))</f>
        <v>0</v>
      </c>
      <c r="Q190" s="8">
        <f>SUMPRODUCT(SUMIFS(TaxableValuation[Taxable Other],TaxableValuation[Dist],$C190:$E190,TaxableValuation[Tif_NonTIF],$A$4))</f>
        <v>0</v>
      </c>
      <c r="R190" s="8">
        <f>SUMPRODUCT(SUMIFS(TaxableValuation[Taxable Gross],TaxableValuation[Dist],$C190:$E190,TaxableValuation[Tif_NonTIF],$A$4))</f>
        <v>9512359</v>
      </c>
      <c r="S190" s="8">
        <f>SUMPRODUCT(SUMIFS(TaxableValuation[Taxable Military Exempt],TaxableValuation[Dist],$C190:$E190,TaxableValuation[Tif_NonTIF],$A$4))</f>
        <v>0</v>
      </c>
      <c r="T190" s="8">
        <f>SUMPRODUCT(SUMIFS(TaxableValuation[Taxable Net],TaxableValuation[Dist],$C190:$E190,TaxableValuation[Tif_NonTIF],$A$4))</f>
        <v>9512359</v>
      </c>
      <c r="U190" s="8">
        <f>SUMPRODUCT(SUMIFS(TaxableValuation[Taxable Gas &amp; Elec Utilities],TaxableValuation[Dist],$C190:$E190,TaxableValuation[Tif_NonTIF],$A$4))</f>
        <v>0</v>
      </c>
      <c r="V190" s="8">
        <f t="shared" si="2"/>
        <v>9512359</v>
      </c>
    </row>
    <row r="191" spans="1:22" x14ac:dyDescent="0.25">
      <c r="A191">
        <f>'Assessed Non-TIF_Combined'!A191</f>
        <v>2024</v>
      </c>
      <c r="B191" t="str">
        <f>'Assessed Non-TIF_Combined'!B191</f>
        <v>10</v>
      </c>
      <c r="C191" t="str">
        <f>'Assessed Non-TIF_Combined'!C191</f>
        <v>4446</v>
      </c>
      <c r="D191" t="str">
        <f>'Assessed Non-TIF_Combined'!D191</f>
        <v/>
      </c>
      <c r="E191" t="str">
        <f>'Assessed Non-TIF_Combined'!E191</f>
        <v/>
      </c>
      <c r="F191" t="str">
        <f>'Assessed Non-TIF_Combined'!F191</f>
        <v>4446</v>
      </c>
      <c r="G191" t="str">
        <f>'Assessed Non-TIF_Combined'!G191</f>
        <v>Monticello</v>
      </c>
      <c r="H191" s="8">
        <f>SUMPRODUCT(SUMIFS(TaxableValuation[Taxable Residential],TaxableValuation[Dist],$C191:$E191,TaxableValuation[Tif_NonTIF],$A$4))</f>
        <v>15402247</v>
      </c>
      <c r="I191" s="8">
        <f>SUMPRODUCT(SUMIFS(TaxableValuation[Taxable Ag Land],TaxableValuation[Dist],$C191:$E191,TaxableValuation[Tif_NonTIF],$A$4))</f>
        <v>0</v>
      </c>
      <c r="J191" s="8">
        <f>SUMPRODUCT(SUMIFS(TaxableValuation[Taxable Ag Building],TaxableValuation[Dist],$C191:$E191,TaxableValuation[Tif_NonTIF],$A$4))</f>
        <v>0</v>
      </c>
      <c r="K191" s="8">
        <f>SUMPRODUCT(SUMIFS(TaxableValuation[Taxable Commercial],TaxableValuation[Dist],$C191:$E191,TaxableValuation[Tif_NonTIF],$A$4))</f>
        <v>3824011</v>
      </c>
      <c r="L191" s="8">
        <f>SUMPRODUCT(SUMIFS(TaxableValuation[Taxable Industrial],TaxableValuation[Dist],$C191:$E191,TaxableValuation[Tif_NonTIF],$A$4))</f>
        <v>472904</v>
      </c>
      <c r="M191" s="8">
        <f>SUMPRODUCT(SUMIFS(TaxableValuation[Taxable Reserved],TaxableValuation[Dist],$C191:$E191,TaxableValuation[Tif_NonTIF],$A$4))</f>
        <v>0</v>
      </c>
      <c r="N191" s="8">
        <f>SUMPRODUCT(SUMIFS(TaxableValuation[Taxable Reserved2],TaxableValuation[Dist],$C191:$E191,TaxableValuation[Tif_NonTIF],$A$4))</f>
        <v>0</v>
      </c>
      <c r="O191" s="8">
        <f>SUMPRODUCT(SUMIFS(TaxableValuation[Taxable Railroads],TaxableValuation[Dist],$C191:$E191,TaxableValuation[Tif_NonTIF],$A$4))</f>
        <v>0</v>
      </c>
      <c r="P191" s="8">
        <f>SUMPRODUCT(SUMIFS(TaxableValuation[Taxable Utilities],TaxableValuation[Dist],$C191:$E191,TaxableValuation[Tif_NonTIF],$A$4))</f>
        <v>0</v>
      </c>
      <c r="Q191" s="8">
        <f>SUMPRODUCT(SUMIFS(TaxableValuation[Taxable Other],TaxableValuation[Dist],$C191:$E191,TaxableValuation[Tif_NonTIF],$A$4))</f>
        <v>0</v>
      </c>
      <c r="R191" s="8">
        <f>SUMPRODUCT(SUMIFS(TaxableValuation[Taxable Gross],TaxableValuation[Dist],$C191:$E191,TaxableValuation[Tif_NonTIF],$A$4))</f>
        <v>19699162</v>
      </c>
      <c r="S191" s="8">
        <f>SUMPRODUCT(SUMIFS(TaxableValuation[Taxable Military Exempt],TaxableValuation[Dist],$C191:$E191,TaxableValuation[Tif_NonTIF],$A$4))</f>
        <v>0</v>
      </c>
      <c r="T191" s="8">
        <f>SUMPRODUCT(SUMIFS(TaxableValuation[Taxable Net],TaxableValuation[Dist],$C191:$E191,TaxableValuation[Tif_NonTIF],$A$4))</f>
        <v>19699162</v>
      </c>
      <c r="U191" s="8">
        <f>SUMPRODUCT(SUMIFS(TaxableValuation[Taxable Gas &amp; Elec Utilities],TaxableValuation[Dist],$C191:$E191,TaxableValuation[Tif_NonTIF],$A$4))</f>
        <v>0</v>
      </c>
      <c r="V191" s="8">
        <f t="shared" si="2"/>
        <v>19699162</v>
      </c>
    </row>
    <row r="192" spans="1:22" x14ac:dyDescent="0.25">
      <c r="A192">
        <f>'Assessed Non-TIF_Combined'!A192</f>
        <v>2024</v>
      </c>
      <c r="B192" t="str">
        <f>'Assessed Non-TIF_Combined'!B192</f>
        <v>15</v>
      </c>
      <c r="C192" t="str">
        <f>'Assessed Non-TIF_Combined'!C192</f>
        <v>4491</v>
      </c>
      <c r="D192" t="str">
        <f>'Assessed Non-TIF_Combined'!D192</f>
        <v/>
      </c>
      <c r="E192" t="str">
        <f>'Assessed Non-TIF_Combined'!E192</f>
        <v/>
      </c>
      <c r="F192" t="str">
        <f>'Assessed Non-TIF_Combined'!F192</f>
        <v>4491</v>
      </c>
      <c r="G192" t="str">
        <f>'Assessed Non-TIF_Combined'!G192</f>
        <v>Moravia</v>
      </c>
      <c r="H192" s="8">
        <f>SUMPRODUCT(SUMIFS(TaxableValuation[Taxable Residential],TaxableValuation[Dist],$C192:$E192,TaxableValuation[Tif_NonTIF],$A$4))</f>
        <v>12287068</v>
      </c>
      <c r="I192" s="8">
        <f>SUMPRODUCT(SUMIFS(TaxableValuation[Taxable Ag Land],TaxableValuation[Dist],$C192:$E192,TaxableValuation[Tif_NonTIF],$A$4))</f>
        <v>66936</v>
      </c>
      <c r="J192" s="8">
        <f>SUMPRODUCT(SUMIFS(TaxableValuation[Taxable Ag Building],TaxableValuation[Dist],$C192:$E192,TaxableValuation[Tif_NonTIF],$A$4))</f>
        <v>10386</v>
      </c>
      <c r="K192" s="8">
        <f>SUMPRODUCT(SUMIFS(TaxableValuation[Taxable Commercial],TaxableValuation[Dist],$C192:$E192,TaxableValuation[Tif_NonTIF],$A$4))</f>
        <v>185483</v>
      </c>
      <c r="L192" s="8">
        <f>SUMPRODUCT(SUMIFS(TaxableValuation[Taxable Industrial],TaxableValuation[Dist],$C192:$E192,TaxableValuation[Tif_NonTIF],$A$4))</f>
        <v>0</v>
      </c>
      <c r="M192" s="8">
        <f>SUMPRODUCT(SUMIFS(TaxableValuation[Taxable Reserved],TaxableValuation[Dist],$C192:$E192,TaxableValuation[Tif_NonTIF],$A$4))</f>
        <v>0</v>
      </c>
      <c r="N192" s="8">
        <f>SUMPRODUCT(SUMIFS(TaxableValuation[Taxable Reserved2],TaxableValuation[Dist],$C192:$E192,TaxableValuation[Tif_NonTIF],$A$4))</f>
        <v>0</v>
      </c>
      <c r="O192" s="8">
        <f>SUMPRODUCT(SUMIFS(TaxableValuation[Taxable Railroads],TaxableValuation[Dist],$C192:$E192,TaxableValuation[Tif_NonTIF],$A$4))</f>
        <v>0</v>
      </c>
      <c r="P192" s="8">
        <f>SUMPRODUCT(SUMIFS(TaxableValuation[Taxable Utilities],TaxableValuation[Dist],$C192:$E192,TaxableValuation[Tif_NonTIF],$A$4))</f>
        <v>0</v>
      </c>
      <c r="Q192" s="8">
        <f>SUMPRODUCT(SUMIFS(TaxableValuation[Taxable Other],TaxableValuation[Dist],$C192:$E192,TaxableValuation[Tif_NonTIF],$A$4))</f>
        <v>0</v>
      </c>
      <c r="R192" s="8">
        <f>SUMPRODUCT(SUMIFS(TaxableValuation[Taxable Gross],TaxableValuation[Dist],$C192:$E192,TaxableValuation[Tif_NonTIF],$A$4))</f>
        <v>12549873</v>
      </c>
      <c r="S192" s="8">
        <f>SUMPRODUCT(SUMIFS(TaxableValuation[Taxable Military Exempt],TaxableValuation[Dist],$C192:$E192,TaxableValuation[Tif_NonTIF],$A$4))</f>
        <v>0</v>
      </c>
      <c r="T192" s="8">
        <f>SUMPRODUCT(SUMIFS(TaxableValuation[Taxable Net],TaxableValuation[Dist],$C192:$E192,TaxableValuation[Tif_NonTIF],$A$4))</f>
        <v>12549873</v>
      </c>
      <c r="U192" s="8">
        <f>SUMPRODUCT(SUMIFS(TaxableValuation[Taxable Gas &amp; Elec Utilities],TaxableValuation[Dist],$C192:$E192,TaxableValuation[Tif_NonTIF],$A$4))</f>
        <v>0</v>
      </c>
      <c r="V192" s="8">
        <f t="shared" si="2"/>
        <v>12549873</v>
      </c>
    </row>
    <row r="193" spans="1:22" x14ac:dyDescent="0.25">
      <c r="A193">
        <f>'Assessed Non-TIF_Combined'!A193</f>
        <v>2024</v>
      </c>
      <c r="B193" t="str">
        <f>'Assessed Non-TIF_Combined'!B193</f>
        <v>13</v>
      </c>
      <c r="C193" t="str">
        <f>'Assessed Non-TIF_Combined'!C193</f>
        <v>4505</v>
      </c>
      <c r="D193" t="str">
        <f>'Assessed Non-TIF_Combined'!D193</f>
        <v/>
      </c>
      <c r="E193" t="str">
        <f>'Assessed Non-TIF_Combined'!E193</f>
        <v/>
      </c>
      <c r="F193" t="str">
        <f>'Assessed Non-TIF_Combined'!F193</f>
        <v>4505</v>
      </c>
      <c r="G193" t="str">
        <f>'Assessed Non-TIF_Combined'!G193</f>
        <v>Mormon Trail</v>
      </c>
      <c r="H193" s="8">
        <f>SUMPRODUCT(SUMIFS(TaxableValuation[Taxable Residential],TaxableValuation[Dist],$C193:$E193,TaxableValuation[Tif_NonTIF],$A$4))</f>
        <v>0</v>
      </c>
      <c r="I193" s="8">
        <f>SUMPRODUCT(SUMIFS(TaxableValuation[Taxable Ag Land],TaxableValuation[Dist],$C193:$E193,TaxableValuation[Tif_NonTIF],$A$4))</f>
        <v>0</v>
      </c>
      <c r="J193" s="8">
        <f>SUMPRODUCT(SUMIFS(TaxableValuation[Taxable Ag Building],TaxableValuation[Dist],$C193:$E193,TaxableValuation[Tif_NonTIF],$A$4))</f>
        <v>0</v>
      </c>
      <c r="K193" s="8">
        <f>SUMPRODUCT(SUMIFS(TaxableValuation[Taxable Commercial],TaxableValuation[Dist],$C193:$E193,TaxableValuation[Tif_NonTIF],$A$4))</f>
        <v>0</v>
      </c>
      <c r="L193" s="8">
        <f>SUMPRODUCT(SUMIFS(TaxableValuation[Taxable Industrial],TaxableValuation[Dist],$C193:$E193,TaxableValuation[Tif_NonTIF],$A$4))</f>
        <v>0</v>
      </c>
      <c r="M193" s="8">
        <f>SUMPRODUCT(SUMIFS(TaxableValuation[Taxable Reserved],TaxableValuation[Dist],$C193:$E193,TaxableValuation[Tif_NonTIF],$A$4))</f>
        <v>0</v>
      </c>
      <c r="N193" s="8">
        <f>SUMPRODUCT(SUMIFS(TaxableValuation[Taxable Reserved2],TaxableValuation[Dist],$C193:$E193,TaxableValuation[Tif_NonTIF],$A$4))</f>
        <v>0</v>
      </c>
      <c r="O193" s="8">
        <f>SUMPRODUCT(SUMIFS(TaxableValuation[Taxable Railroads],TaxableValuation[Dist],$C193:$E193,TaxableValuation[Tif_NonTIF],$A$4))</f>
        <v>0</v>
      </c>
      <c r="P193" s="8">
        <f>SUMPRODUCT(SUMIFS(TaxableValuation[Taxable Utilities],TaxableValuation[Dist],$C193:$E193,TaxableValuation[Tif_NonTIF],$A$4))</f>
        <v>0</v>
      </c>
      <c r="Q193" s="8">
        <f>SUMPRODUCT(SUMIFS(TaxableValuation[Taxable Other],TaxableValuation[Dist],$C193:$E193,TaxableValuation[Tif_NonTIF],$A$4))</f>
        <v>0</v>
      </c>
      <c r="R193" s="8">
        <f>SUMPRODUCT(SUMIFS(TaxableValuation[Taxable Gross],TaxableValuation[Dist],$C193:$E193,TaxableValuation[Tif_NonTIF],$A$4))</f>
        <v>0</v>
      </c>
      <c r="S193" s="8">
        <f>SUMPRODUCT(SUMIFS(TaxableValuation[Taxable Military Exempt],TaxableValuation[Dist],$C193:$E193,TaxableValuation[Tif_NonTIF],$A$4))</f>
        <v>0</v>
      </c>
      <c r="T193" s="8">
        <f>SUMPRODUCT(SUMIFS(TaxableValuation[Taxable Net],TaxableValuation[Dist],$C193:$E193,TaxableValuation[Tif_NonTIF],$A$4))</f>
        <v>0</v>
      </c>
      <c r="U193" s="8">
        <f>SUMPRODUCT(SUMIFS(TaxableValuation[Taxable Gas &amp; Elec Utilities],TaxableValuation[Dist],$C193:$E193,TaxableValuation[Tif_NonTIF],$A$4))</f>
        <v>0</v>
      </c>
      <c r="V193" s="8">
        <f t="shared" si="2"/>
        <v>0</v>
      </c>
    </row>
    <row r="194" spans="1:22" x14ac:dyDescent="0.25">
      <c r="A194">
        <f>'Assessed Non-TIF_Combined'!A194</f>
        <v>2024</v>
      </c>
      <c r="B194" t="str">
        <f>'Assessed Non-TIF_Combined'!B194</f>
        <v>15</v>
      </c>
      <c r="C194" t="str">
        <f>'Assessed Non-TIF_Combined'!C194</f>
        <v>4509</v>
      </c>
      <c r="D194" t="str">
        <f>'Assessed Non-TIF_Combined'!D194</f>
        <v/>
      </c>
      <c r="E194" t="str">
        <f>'Assessed Non-TIF_Combined'!E194</f>
        <v/>
      </c>
      <c r="F194" t="str">
        <f>'Assessed Non-TIF_Combined'!F194</f>
        <v>4509</v>
      </c>
      <c r="G194" t="str">
        <f>'Assessed Non-TIF_Combined'!G194</f>
        <v>Morning Sun</v>
      </c>
      <c r="H194" s="8">
        <f>SUMPRODUCT(SUMIFS(TaxableValuation[Taxable Residential],TaxableValuation[Dist],$C194:$E194,TaxableValuation[Tif_NonTIF],$A$4))</f>
        <v>0</v>
      </c>
      <c r="I194" s="8">
        <f>SUMPRODUCT(SUMIFS(TaxableValuation[Taxable Ag Land],TaxableValuation[Dist],$C194:$E194,TaxableValuation[Tif_NonTIF],$A$4))</f>
        <v>0</v>
      </c>
      <c r="J194" s="8">
        <f>SUMPRODUCT(SUMIFS(TaxableValuation[Taxable Ag Building],TaxableValuation[Dist],$C194:$E194,TaxableValuation[Tif_NonTIF],$A$4))</f>
        <v>0</v>
      </c>
      <c r="K194" s="8">
        <f>SUMPRODUCT(SUMIFS(TaxableValuation[Taxable Commercial],TaxableValuation[Dist],$C194:$E194,TaxableValuation[Tif_NonTIF],$A$4))</f>
        <v>0</v>
      </c>
      <c r="L194" s="8">
        <f>SUMPRODUCT(SUMIFS(TaxableValuation[Taxable Industrial],TaxableValuation[Dist],$C194:$E194,TaxableValuation[Tif_NonTIF],$A$4))</f>
        <v>0</v>
      </c>
      <c r="M194" s="8">
        <f>SUMPRODUCT(SUMIFS(TaxableValuation[Taxable Reserved],TaxableValuation[Dist],$C194:$E194,TaxableValuation[Tif_NonTIF],$A$4))</f>
        <v>0</v>
      </c>
      <c r="N194" s="8">
        <f>SUMPRODUCT(SUMIFS(TaxableValuation[Taxable Reserved2],TaxableValuation[Dist],$C194:$E194,TaxableValuation[Tif_NonTIF],$A$4))</f>
        <v>0</v>
      </c>
      <c r="O194" s="8">
        <f>SUMPRODUCT(SUMIFS(TaxableValuation[Taxable Railroads],TaxableValuation[Dist],$C194:$E194,TaxableValuation[Tif_NonTIF],$A$4))</f>
        <v>0</v>
      </c>
      <c r="P194" s="8">
        <f>SUMPRODUCT(SUMIFS(TaxableValuation[Taxable Utilities],TaxableValuation[Dist],$C194:$E194,TaxableValuation[Tif_NonTIF],$A$4))</f>
        <v>0</v>
      </c>
      <c r="Q194" s="8">
        <f>SUMPRODUCT(SUMIFS(TaxableValuation[Taxable Other],TaxableValuation[Dist],$C194:$E194,TaxableValuation[Tif_NonTIF],$A$4))</f>
        <v>0</v>
      </c>
      <c r="R194" s="8">
        <f>SUMPRODUCT(SUMIFS(TaxableValuation[Taxable Gross],TaxableValuation[Dist],$C194:$E194,TaxableValuation[Tif_NonTIF],$A$4))</f>
        <v>0</v>
      </c>
      <c r="S194" s="8">
        <f>SUMPRODUCT(SUMIFS(TaxableValuation[Taxable Military Exempt],TaxableValuation[Dist],$C194:$E194,TaxableValuation[Tif_NonTIF],$A$4))</f>
        <v>0</v>
      </c>
      <c r="T194" s="8">
        <f>SUMPRODUCT(SUMIFS(TaxableValuation[Taxable Net],TaxableValuation[Dist],$C194:$E194,TaxableValuation[Tif_NonTIF],$A$4))</f>
        <v>0</v>
      </c>
      <c r="U194" s="8">
        <f>SUMPRODUCT(SUMIFS(TaxableValuation[Taxable Gas &amp; Elec Utilities],TaxableValuation[Dist],$C194:$E194,TaxableValuation[Tif_NonTIF],$A$4))</f>
        <v>0</v>
      </c>
      <c r="V194" s="8">
        <f t="shared" si="2"/>
        <v>0</v>
      </c>
    </row>
    <row r="195" spans="1:22" x14ac:dyDescent="0.25">
      <c r="A195">
        <f>'Assessed Non-TIF_Combined'!A195</f>
        <v>2024</v>
      </c>
      <c r="B195" t="str">
        <f>'Assessed Non-TIF_Combined'!B195</f>
        <v>15</v>
      </c>
      <c r="C195" t="str">
        <f>'Assessed Non-TIF_Combined'!C195</f>
        <v>4518</v>
      </c>
      <c r="D195" t="str">
        <f>'Assessed Non-TIF_Combined'!D195</f>
        <v/>
      </c>
      <c r="E195" t="str">
        <f>'Assessed Non-TIF_Combined'!E195</f>
        <v/>
      </c>
      <c r="F195" t="str">
        <f>'Assessed Non-TIF_Combined'!F195</f>
        <v>4518</v>
      </c>
      <c r="G195" t="str">
        <f>'Assessed Non-TIF_Combined'!G195</f>
        <v>Moulton-Udell</v>
      </c>
      <c r="H195" s="8">
        <f>SUMPRODUCT(SUMIFS(TaxableValuation[Taxable Residential],TaxableValuation[Dist],$C195:$E195,TaxableValuation[Tif_NonTIF],$A$4))</f>
        <v>11828043</v>
      </c>
      <c r="I195" s="8">
        <f>SUMPRODUCT(SUMIFS(TaxableValuation[Taxable Ag Land],TaxableValuation[Dist],$C195:$E195,TaxableValuation[Tif_NonTIF],$A$4))</f>
        <v>5068</v>
      </c>
      <c r="J195" s="8">
        <f>SUMPRODUCT(SUMIFS(TaxableValuation[Taxable Ag Building],TaxableValuation[Dist],$C195:$E195,TaxableValuation[Tif_NonTIF],$A$4))</f>
        <v>0</v>
      </c>
      <c r="K195" s="8">
        <f>SUMPRODUCT(SUMIFS(TaxableValuation[Taxable Commercial],TaxableValuation[Dist],$C195:$E195,TaxableValuation[Tif_NonTIF],$A$4))</f>
        <v>10444</v>
      </c>
      <c r="L195" s="8">
        <f>SUMPRODUCT(SUMIFS(TaxableValuation[Taxable Industrial],TaxableValuation[Dist],$C195:$E195,TaxableValuation[Tif_NonTIF],$A$4))</f>
        <v>0</v>
      </c>
      <c r="M195" s="8">
        <f>SUMPRODUCT(SUMIFS(TaxableValuation[Taxable Reserved],TaxableValuation[Dist],$C195:$E195,TaxableValuation[Tif_NonTIF],$A$4))</f>
        <v>0</v>
      </c>
      <c r="N195" s="8">
        <f>SUMPRODUCT(SUMIFS(TaxableValuation[Taxable Reserved2],TaxableValuation[Dist],$C195:$E195,TaxableValuation[Tif_NonTIF],$A$4))</f>
        <v>0</v>
      </c>
      <c r="O195" s="8">
        <f>SUMPRODUCT(SUMIFS(TaxableValuation[Taxable Railroads],TaxableValuation[Dist],$C195:$E195,TaxableValuation[Tif_NonTIF],$A$4))</f>
        <v>0</v>
      </c>
      <c r="P195" s="8">
        <f>SUMPRODUCT(SUMIFS(TaxableValuation[Taxable Utilities],TaxableValuation[Dist],$C195:$E195,TaxableValuation[Tif_NonTIF],$A$4))</f>
        <v>0</v>
      </c>
      <c r="Q195" s="8">
        <f>SUMPRODUCT(SUMIFS(TaxableValuation[Taxable Other],TaxableValuation[Dist],$C195:$E195,TaxableValuation[Tif_NonTIF],$A$4))</f>
        <v>0</v>
      </c>
      <c r="R195" s="8">
        <f>SUMPRODUCT(SUMIFS(TaxableValuation[Taxable Gross],TaxableValuation[Dist],$C195:$E195,TaxableValuation[Tif_NonTIF],$A$4))</f>
        <v>11843555</v>
      </c>
      <c r="S195" s="8">
        <f>SUMPRODUCT(SUMIFS(TaxableValuation[Taxable Military Exempt],TaxableValuation[Dist],$C195:$E195,TaxableValuation[Tif_NonTIF],$A$4))</f>
        <v>0</v>
      </c>
      <c r="T195" s="8">
        <f>SUMPRODUCT(SUMIFS(TaxableValuation[Taxable Net],TaxableValuation[Dist],$C195:$E195,TaxableValuation[Tif_NonTIF],$A$4))</f>
        <v>11843555</v>
      </c>
      <c r="U195" s="8">
        <f>SUMPRODUCT(SUMIFS(TaxableValuation[Taxable Gas &amp; Elec Utilities],TaxableValuation[Dist],$C195:$E195,TaxableValuation[Tif_NonTIF],$A$4))</f>
        <v>0</v>
      </c>
      <c r="V195" s="8">
        <f t="shared" si="2"/>
        <v>11843555</v>
      </c>
    </row>
    <row r="196" spans="1:22" x14ac:dyDescent="0.25">
      <c r="A196">
        <f>'Assessed Non-TIF_Combined'!A196</f>
        <v>2024</v>
      </c>
      <c r="B196" t="str">
        <f>'Assessed Non-TIF_Combined'!B196</f>
        <v>13</v>
      </c>
      <c r="C196" t="str">
        <f>'Assessed Non-TIF_Combined'!C196</f>
        <v>4527</v>
      </c>
      <c r="D196" t="str">
        <f>'Assessed Non-TIF_Combined'!D196</f>
        <v/>
      </c>
      <c r="E196" t="str">
        <f>'Assessed Non-TIF_Combined'!E196</f>
        <v/>
      </c>
      <c r="F196" t="str">
        <f>'Assessed Non-TIF_Combined'!F196</f>
        <v>4527</v>
      </c>
      <c r="G196" t="str">
        <f>'Assessed Non-TIF_Combined'!G196</f>
        <v>Mount Ayr</v>
      </c>
      <c r="H196" s="8">
        <f>SUMPRODUCT(SUMIFS(TaxableValuation[Taxable Residential],TaxableValuation[Dist],$C196:$E196,TaxableValuation[Tif_NonTIF],$A$4))</f>
        <v>35039336</v>
      </c>
      <c r="I196" s="8">
        <f>SUMPRODUCT(SUMIFS(TaxableValuation[Taxable Ag Land],TaxableValuation[Dist],$C196:$E196,TaxableValuation[Tif_NonTIF],$A$4))</f>
        <v>19134</v>
      </c>
      <c r="J196" s="8">
        <f>SUMPRODUCT(SUMIFS(TaxableValuation[Taxable Ag Building],TaxableValuation[Dist],$C196:$E196,TaxableValuation[Tif_NonTIF],$A$4))</f>
        <v>3392</v>
      </c>
      <c r="K196" s="8">
        <f>SUMPRODUCT(SUMIFS(TaxableValuation[Taxable Commercial],TaxableValuation[Dist],$C196:$E196,TaxableValuation[Tif_NonTIF],$A$4))</f>
        <v>3980832</v>
      </c>
      <c r="L196" s="8">
        <f>SUMPRODUCT(SUMIFS(TaxableValuation[Taxable Industrial],TaxableValuation[Dist],$C196:$E196,TaxableValuation[Tif_NonTIF],$A$4))</f>
        <v>449703</v>
      </c>
      <c r="M196" s="8">
        <f>SUMPRODUCT(SUMIFS(TaxableValuation[Taxable Reserved],TaxableValuation[Dist],$C196:$E196,TaxableValuation[Tif_NonTIF],$A$4))</f>
        <v>0</v>
      </c>
      <c r="N196" s="8">
        <f>SUMPRODUCT(SUMIFS(TaxableValuation[Taxable Reserved2],TaxableValuation[Dist],$C196:$E196,TaxableValuation[Tif_NonTIF],$A$4))</f>
        <v>0</v>
      </c>
      <c r="O196" s="8">
        <f>SUMPRODUCT(SUMIFS(TaxableValuation[Taxable Railroads],TaxableValuation[Dist],$C196:$E196,TaxableValuation[Tif_NonTIF],$A$4))</f>
        <v>0</v>
      </c>
      <c r="P196" s="8">
        <f>SUMPRODUCT(SUMIFS(TaxableValuation[Taxable Utilities],TaxableValuation[Dist],$C196:$E196,TaxableValuation[Tif_NonTIF],$A$4))</f>
        <v>0</v>
      </c>
      <c r="Q196" s="8">
        <f>SUMPRODUCT(SUMIFS(TaxableValuation[Taxable Other],TaxableValuation[Dist],$C196:$E196,TaxableValuation[Tif_NonTIF],$A$4))</f>
        <v>0</v>
      </c>
      <c r="R196" s="8">
        <f>SUMPRODUCT(SUMIFS(TaxableValuation[Taxable Gross],TaxableValuation[Dist],$C196:$E196,TaxableValuation[Tif_NonTIF],$A$4))</f>
        <v>39492397</v>
      </c>
      <c r="S196" s="8">
        <f>SUMPRODUCT(SUMIFS(TaxableValuation[Taxable Military Exempt],TaxableValuation[Dist],$C196:$E196,TaxableValuation[Tif_NonTIF],$A$4))</f>
        <v>0</v>
      </c>
      <c r="T196" s="8">
        <f>SUMPRODUCT(SUMIFS(TaxableValuation[Taxable Net],TaxableValuation[Dist],$C196:$E196,TaxableValuation[Tif_NonTIF],$A$4))</f>
        <v>39492397</v>
      </c>
      <c r="U196" s="8">
        <f>SUMPRODUCT(SUMIFS(TaxableValuation[Taxable Gas &amp; Elec Utilities],TaxableValuation[Dist],$C196:$E196,TaxableValuation[Tif_NonTIF],$A$4))</f>
        <v>0</v>
      </c>
      <c r="V196" s="8">
        <f t="shared" si="2"/>
        <v>39492397</v>
      </c>
    </row>
    <row r="197" spans="1:22" x14ac:dyDescent="0.25">
      <c r="A197">
        <f>'Assessed Non-TIF_Combined'!A197</f>
        <v>2024</v>
      </c>
      <c r="B197" t="str">
        <f>'Assessed Non-TIF_Combined'!B197</f>
        <v>15</v>
      </c>
      <c r="C197" t="str">
        <f>'Assessed Non-TIF_Combined'!C197</f>
        <v>4536</v>
      </c>
      <c r="D197" t="str">
        <f>'Assessed Non-TIF_Combined'!D197</f>
        <v/>
      </c>
      <c r="E197" t="str">
        <f>'Assessed Non-TIF_Combined'!E197</f>
        <v/>
      </c>
      <c r="F197" t="str">
        <f>'Assessed Non-TIF_Combined'!F197</f>
        <v>4536</v>
      </c>
      <c r="G197" t="str">
        <f>'Assessed Non-TIF_Combined'!G197</f>
        <v>Mount Pleasant</v>
      </c>
      <c r="H197" s="8">
        <f>SUMPRODUCT(SUMIFS(TaxableValuation[Taxable Residential],TaxableValuation[Dist],$C197:$E197,TaxableValuation[Tif_NonTIF],$A$4))</f>
        <v>17948296</v>
      </c>
      <c r="I197" s="8">
        <f>SUMPRODUCT(SUMIFS(TaxableValuation[Taxable Ag Land],TaxableValuation[Dist],$C197:$E197,TaxableValuation[Tif_NonTIF],$A$4))</f>
        <v>0</v>
      </c>
      <c r="J197" s="8">
        <f>SUMPRODUCT(SUMIFS(TaxableValuation[Taxable Ag Building],TaxableValuation[Dist],$C197:$E197,TaxableValuation[Tif_NonTIF],$A$4))</f>
        <v>0</v>
      </c>
      <c r="K197" s="8">
        <f>SUMPRODUCT(SUMIFS(TaxableValuation[Taxable Commercial],TaxableValuation[Dist],$C197:$E197,TaxableValuation[Tif_NonTIF],$A$4))</f>
        <v>0</v>
      </c>
      <c r="L197" s="8">
        <f>SUMPRODUCT(SUMIFS(TaxableValuation[Taxable Industrial],TaxableValuation[Dist],$C197:$E197,TaxableValuation[Tif_NonTIF],$A$4))</f>
        <v>0</v>
      </c>
      <c r="M197" s="8">
        <f>SUMPRODUCT(SUMIFS(TaxableValuation[Taxable Reserved],TaxableValuation[Dist],$C197:$E197,TaxableValuation[Tif_NonTIF],$A$4))</f>
        <v>0</v>
      </c>
      <c r="N197" s="8">
        <f>SUMPRODUCT(SUMIFS(TaxableValuation[Taxable Reserved2],TaxableValuation[Dist],$C197:$E197,TaxableValuation[Tif_NonTIF],$A$4))</f>
        <v>0</v>
      </c>
      <c r="O197" s="8">
        <f>SUMPRODUCT(SUMIFS(TaxableValuation[Taxable Railroads],TaxableValuation[Dist],$C197:$E197,TaxableValuation[Tif_NonTIF],$A$4))</f>
        <v>0</v>
      </c>
      <c r="P197" s="8">
        <f>SUMPRODUCT(SUMIFS(TaxableValuation[Taxable Utilities],TaxableValuation[Dist],$C197:$E197,TaxableValuation[Tif_NonTIF],$A$4))</f>
        <v>0</v>
      </c>
      <c r="Q197" s="8">
        <f>SUMPRODUCT(SUMIFS(TaxableValuation[Taxable Other],TaxableValuation[Dist],$C197:$E197,TaxableValuation[Tif_NonTIF],$A$4))</f>
        <v>0</v>
      </c>
      <c r="R197" s="8">
        <f>SUMPRODUCT(SUMIFS(TaxableValuation[Taxable Gross],TaxableValuation[Dist],$C197:$E197,TaxableValuation[Tif_NonTIF],$A$4))</f>
        <v>17948296</v>
      </c>
      <c r="S197" s="8">
        <f>SUMPRODUCT(SUMIFS(TaxableValuation[Taxable Military Exempt],TaxableValuation[Dist],$C197:$E197,TaxableValuation[Tif_NonTIF],$A$4))</f>
        <v>0</v>
      </c>
      <c r="T197" s="8">
        <f>SUMPRODUCT(SUMIFS(TaxableValuation[Taxable Net],TaxableValuation[Dist],$C197:$E197,TaxableValuation[Tif_NonTIF],$A$4))</f>
        <v>17948296</v>
      </c>
      <c r="U197" s="8">
        <f>SUMPRODUCT(SUMIFS(TaxableValuation[Taxable Gas &amp; Elec Utilities],TaxableValuation[Dist],$C197:$E197,TaxableValuation[Tif_NonTIF],$A$4))</f>
        <v>0</v>
      </c>
      <c r="V197" s="8">
        <f t="shared" si="2"/>
        <v>17948296</v>
      </c>
    </row>
    <row r="198" spans="1:22" x14ac:dyDescent="0.25">
      <c r="A198">
        <f>'Assessed Non-TIF_Combined'!A198</f>
        <v>2024</v>
      </c>
      <c r="B198" t="str">
        <f>'Assessed Non-TIF_Combined'!B198</f>
        <v>10</v>
      </c>
      <c r="C198" t="str">
        <f>'Assessed Non-TIF_Combined'!C198</f>
        <v>4554</v>
      </c>
      <c r="D198" t="str">
        <f>'Assessed Non-TIF_Combined'!D198</f>
        <v/>
      </c>
      <c r="E198" t="str">
        <f>'Assessed Non-TIF_Combined'!E198</f>
        <v/>
      </c>
      <c r="F198" t="str">
        <f>'Assessed Non-TIF_Combined'!F198</f>
        <v>4554</v>
      </c>
      <c r="G198" t="str">
        <f>'Assessed Non-TIF_Combined'!G198</f>
        <v>Mount Vernon</v>
      </c>
      <c r="H198" s="8">
        <f>SUMPRODUCT(SUMIFS(TaxableValuation[Taxable Residential],TaxableValuation[Dist],$C198:$E198,TaxableValuation[Tif_NonTIF],$A$4))</f>
        <v>32816188</v>
      </c>
      <c r="I198" s="8">
        <f>SUMPRODUCT(SUMIFS(TaxableValuation[Taxable Ag Land],TaxableValuation[Dist],$C198:$E198,TaxableValuation[Tif_NonTIF],$A$4))</f>
        <v>150932</v>
      </c>
      <c r="J198" s="8">
        <f>SUMPRODUCT(SUMIFS(TaxableValuation[Taxable Ag Building],TaxableValuation[Dist],$C198:$E198,TaxableValuation[Tif_NonTIF],$A$4))</f>
        <v>4107</v>
      </c>
      <c r="K198" s="8">
        <f>SUMPRODUCT(SUMIFS(TaxableValuation[Taxable Commercial],TaxableValuation[Dist],$C198:$E198,TaxableValuation[Tif_NonTIF],$A$4))</f>
        <v>3066635</v>
      </c>
      <c r="L198" s="8">
        <f>SUMPRODUCT(SUMIFS(TaxableValuation[Taxable Industrial],TaxableValuation[Dist],$C198:$E198,TaxableValuation[Tif_NonTIF],$A$4))</f>
        <v>83884</v>
      </c>
      <c r="M198" s="8">
        <f>SUMPRODUCT(SUMIFS(TaxableValuation[Taxable Reserved],TaxableValuation[Dist],$C198:$E198,TaxableValuation[Tif_NonTIF],$A$4))</f>
        <v>0</v>
      </c>
      <c r="N198" s="8">
        <f>SUMPRODUCT(SUMIFS(TaxableValuation[Taxable Reserved2],TaxableValuation[Dist],$C198:$E198,TaxableValuation[Tif_NonTIF],$A$4))</f>
        <v>0</v>
      </c>
      <c r="O198" s="8">
        <f>SUMPRODUCT(SUMIFS(TaxableValuation[Taxable Railroads],TaxableValuation[Dist],$C198:$E198,TaxableValuation[Tif_NonTIF],$A$4))</f>
        <v>0</v>
      </c>
      <c r="P198" s="8">
        <f>SUMPRODUCT(SUMIFS(TaxableValuation[Taxable Utilities],TaxableValuation[Dist],$C198:$E198,TaxableValuation[Tif_NonTIF],$A$4))</f>
        <v>0</v>
      </c>
      <c r="Q198" s="8">
        <f>SUMPRODUCT(SUMIFS(TaxableValuation[Taxable Other],TaxableValuation[Dist],$C198:$E198,TaxableValuation[Tif_NonTIF],$A$4))</f>
        <v>0</v>
      </c>
      <c r="R198" s="8">
        <f>SUMPRODUCT(SUMIFS(TaxableValuation[Taxable Gross],TaxableValuation[Dist],$C198:$E198,TaxableValuation[Tif_NonTIF],$A$4))</f>
        <v>36121746</v>
      </c>
      <c r="S198" s="8">
        <f>SUMPRODUCT(SUMIFS(TaxableValuation[Taxable Military Exempt],TaxableValuation[Dist],$C198:$E198,TaxableValuation[Tif_NonTIF],$A$4))</f>
        <v>7408</v>
      </c>
      <c r="T198" s="8">
        <f>SUMPRODUCT(SUMIFS(TaxableValuation[Taxable Net],TaxableValuation[Dist],$C198:$E198,TaxableValuation[Tif_NonTIF],$A$4))</f>
        <v>36114338</v>
      </c>
      <c r="U198" s="8">
        <f>SUMPRODUCT(SUMIFS(TaxableValuation[Taxable Gas &amp; Elec Utilities],TaxableValuation[Dist],$C198:$E198,TaxableValuation[Tif_NonTIF],$A$4))</f>
        <v>0</v>
      </c>
      <c r="V198" s="8">
        <f t="shared" si="2"/>
        <v>36114338</v>
      </c>
    </row>
    <row r="199" spans="1:22" x14ac:dyDescent="0.25">
      <c r="A199">
        <f>'Assessed Non-TIF_Combined'!A199</f>
        <v>2024</v>
      </c>
      <c r="B199" t="str">
        <f>'Assessed Non-TIF_Combined'!B199</f>
        <v>13</v>
      </c>
      <c r="C199" t="str">
        <f>'Assessed Non-TIF_Combined'!C199</f>
        <v>4572</v>
      </c>
      <c r="D199" t="str">
        <f>'Assessed Non-TIF_Combined'!D199</f>
        <v/>
      </c>
      <c r="E199" t="str">
        <f>'Assessed Non-TIF_Combined'!E199</f>
        <v/>
      </c>
      <c r="F199" t="str">
        <f>'Assessed Non-TIF_Combined'!F199</f>
        <v>4572</v>
      </c>
      <c r="G199" t="str">
        <f>'Assessed Non-TIF_Combined'!G199</f>
        <v>Murray</v>
      </c>
      <c r="H199" s="8">
        <f>SUMPRODUCT(SUMIFS(TaxableValuation[Taxable Residential],TaxableValuation[Dist],$C199:$E199,TaxableValuation[Tif_NonTIF],$A$4))</f>
        <v>0</v>
      </c>
      <c r="I199" s="8">
        <f>SUMPRODUCT(SUMIFS(TaxableValuation[Taxable Ag Land],TaxableValuation[Dist],$C199:$E199,TaxableValuation[Tif_NonTIF],$A$4))</f>
        <v>0</v>
      </c>
      <c r="J199" s="8">
        <f>SUMPRODUCT(SUMIFS(TaxableValuation[Taxable Ag Building],TaxableValuation[Dist],$C199:$E199,TaxableValuation[Tif_NonTIF],$A$4))</f>
        <v>0</v>
      </c>
      <c r="K199" s="8">
        <f>SUMPRODUCT(SUMIFS(TaxableValuation[Taxable Commercial],TaxableValuation[Dist],$C199:$E199,TaxableValuation[Tif_NonTIF],$A$4))</f>
        <v>0</v>
      </c>
      <c r="L199" s="8">
        <f>SUMPRODUCT(SUMIFS(TaxableValuation[Taxable Industrial],TaxableValuation[Dist],$C199:$E199,TaxableValuation[Tif_NonTIF],$A$4))</f>
        <v>0</v>
      </c>
      <c r="M199" s="8">
        <f>SUMPRODUCT(SUMIFS(TaxableValuation[Taxable Reserved],TaxableValuation[Dist],$C199:$E199,TaxableValuation[Tif_NonTIF],$A$4))</f>
        <v>0</v>
      </c>
      <c r="N199" s="8">
        <f>SUMPRODUCT(SUMIFS(TaxableValuation[Taxable Reserved2],TaxableValuation[Dist],$C199:$E199,TaxableValuation[Tif_NonTIF],$A$4))</f>
        <v>0</v>
      </c>
      <c r="O199" s="8">
        <f>SUMPRODUCT(SUMIFS(TaxableValuation[Taxable Railroads],TaxableValuation[Dist],$C199:$E199,TaxableValuation[Tif_NonTIF],$A$4))</f>
        <v>0</v>
      </c>
      <c r="P199" s="8">
        <f>SUMPRODUCT(SUMIFS(TaxableValuation[Taxable Utilities],TaxableValuation[Dist],$C199:$E199,TaxableValuation[Tif_NonTIF],$A$4))</f>
        <v>0</v>
      </c>
      <c r="Q199" s="8">
        <f>SUMPRODUCT(SUMIFS(TaxableValuation[Taxable Other],TaxableValuation[Dist],$C199:$E199,TaxableValuation[Tif_NonTIF],$A$4))</f>
        <v>0</v>
      </c>
      <c r="R199" s="8">
        <f>SUMPRODUCT(SUMIFS(TaxableValuation[Taxable Gross],TaxableValuation[Dist],$C199:$E199,TaxableValuation[Tif_NonTIF],$A$4))</f>
        <v>0</v>
      </c>
      <c r="S199" s="8">
        <f>SUMPRODUCT(SUMIFS(TaxableValuation[Taxable Military Exempt],TaxableValuation[Dist],$C199:$E199,TaxableValuation[Tif_NonTIF],$A$4))</f>
        <v>0</v>
      </c>
      <c r="T199" s="8">
        <f>SUMPRODUCT(SUMIFS(TaxableValuation[Taxable Net],TaxableValuation[Dist],$C199:$E199,TaxableValuation[Tif_NonTIF],$A$4))</f>
        <v>0</v>
      </c>
      <c r="U199" s="8">
        <f>SUMPRODUCT(SUMIFS(TaxableValuation[Taxable Gas &amp; Elec Utilities],TaxableValuation[Dist],$C199:$E199,TaxableValuation[Tif_NonTIF],$A$4))</f>
        <v>0</v>
      </c>
      <c r="V199" s="8">
        <f t="shared" si="2"/>
        <v>0</v>
      </c>
    </row>
    <row r="200" spans="1:22" x14ac:dyDescent="0.25">
      <c r="A200">
        <f>'Assessed Non-TIF_Combined'!A200</f>
        <v>2024</v>
      </c>
      <c r="B200" t="str">
        <f>'Assessed Non-TIF_Combined'!B200</f>
        <v>09</v>
      </c>
      <c r="C200" t="str">
        <f>'Assessed Non-TIF_Combined'!C200</f>
        <v>4581</v>
      </c>
      <c r="D200" t="str">
        <f>'Assessed Non-TIF_Combined'!D200</f>
        <v/>
      </c>
      <c r="E200" t="str">
        <f>'Assessed Non-TIF_Combined'!E200</f>
        <v/>
      </c>
      <c r="F200" t="str">
        <f>'Assessed Non-TIF_Combined'!F200</f>
        <v>4581</v>
      </c>
      <c r="G200" t="str">
        <f>'Assessed Non-TIF_Combined'!G200</f>
        <v>Muscatine</v>
      </c>
      <c r="H200" s="8">
        <f>SUMPRODUCT(SUMIFS(TaxableValuation[Taxable Residential],TaxableValuation[Dist],$C200:$E200,TaxableValuation[Tif_NonTIF],$A$4))</f>
        <v>8666717</v>
      </c>
      <c r="I200" s="8">
        <f>SUMPRODUCT(SUMIFS(TaxableValuation[Taxable Ag Land],TaxableValuation[Dist],$C200:$E200,TaxableValuation[Tif_NonTIF],$A$4))</f>
        <v>401178</v>
      </c>
      <c r="J200" s="8">
        <f>SUMPRODUCT(SUMIFS(TaxableValuation[Taxable Ag Building],TaxableValuation[Dist],$C200:$E200,TaxableValuation[Tif_NonTIF],$A$4))</f>
        <v>19386</v>
      </c>
      <c r="K200" s="8">
        <f>SUMPRODUCT(SUMIFS(TaxableValuation[Taxable Commercial],TaxableValuation[Dist],$C200:$E200,TaxableValuation[Tif_NonTIF],$A$4))</f>
        <v>53352925</v>
      </c>
      <c r="L200" s="8">
        <f>SUMPRODUCT(SUMIFS(TaxableValuation[Taxable Industrial],TaxableValuation[Dist],$C200:$E200,TaxableValuation[Tif_NonTIF],$A$4))</f>
        <v>15970242</v>
      </c>
      <c r="M200" s="8">
        <f>SUMPRODUCT(SUMIFS(TaxableValuation[Taxable Reserved],TaxableValuation[Dist],$C200:$E200,TaxableValuation[Tif_NonTIF],$A$4))</f>
        <v>0</v>
      </c>
      <c r="N200" s="8">
        <f>SUMPRODUCT(SUMIFS(TaxableValuation[Taxable Reserved2],TaxableValuation[Dist],$C200:$E200,TaxableValuation[Tif_NonTIF],$A$4))</f>
        <v>0</v>
      </c>
      <c r="O200" s="8">
        <f>SUMPRODUCT(SUMIFS(TaxableValuation[Taxable Railroads],TaxableValuation[Dist],$C200:$E200,TaxableValuation[Tif_NonTIF],$A$4))</f>
        <v>0</v>
      </c>
      <c r="P200" s="8">
        <f>SUMPRODUCT(SUMIFS(TaxableValuation[Taxable Utilities],TaxableValuation[Dist],$C200:$E200,TaxableValuation[Tif_NonTIF],$A$4))</f>
        <v>0</v>
      </c>
      <c r="Q200" s="8">
        <f>SUMPRODUCT(SUMIFS(TaxableValuation[Taxable Other],TaxableValuation[Dist],$C200:$E200,TaxableValuation[Tif_NonTIF],$A$4))</f>
        <v>0</v>
      </c>
      <c r="R200" s="8">
        <f>SUMPRODUCT(SUMIFS(TaxableValuation[Taxable Gross],TaxableValuation[Dist],$C200:$E200,TaxableValuation[Tif_NonTIF],$A$4))</f>
        <v>78410448</v>
      </c>
      <c r="S200" s="8">
        <f>SUMPRODUCT(SUMIFS(TaxableValuation[Taxable Military Exempt],TaxableValuation[Dist],$C200:$E200,TaxableValuation[Tif_NonTIF],$A$4))</f>
        <v>0</v>
      </c>
      <c r="T200" s="8">
        <f>SUMPRODUCT(SUMIFS(TaxableValuation[Taxable Net],TaxableValuation[Dist],$C200:$E200,TaxableValuation[Tif_NonTIF],$A$4))</f>
        <v>78410448</v>
      </c>
      <c r="U200" s="8">
        <f>SUMPRODUCT(SUMIFS(TaxableValuation[Taxable Gas &amp; Elec Utilities],TaxableValuation[Dist],$C200:$E200,TaxableValuation[Tif_NonTIF],$A$4))</f>
        <v>0</v>
      </c>
      <c r="V200" s="8">
        <f t="shared" ref="V200:V263" si="3">SUM(T200:U200)</f>
        <v>78410448</v>
      </c>
    </row>
    <row r="201" spans="1:22" x14ac:dyDescent="0.25">
      <c r="A201">
        <f>'Assessed Non-TIF_Combined'!A201</f>
        <v>2024</v>
      </c>
      <c r="B201" t="str">
        <f>'Assessed Non-TIF_Combined'!B201</f>
        <v>07</v>
      </c>
      <c r="C201" t="str">
        <f>'Assessed Non-TIF_Combined'!C201</f>
        <v>4599</v>
      </c>
      <c r="D201" t="str">
        <f>'Assessed Non-TIF_Combined'!D201</f>
        <v/>
      </c>
      <c r="E201" t="str">
        <f>'Assessed Non-TIF_Combined'!E201</f>
        <v/>
      </c>
      <c r="F201" t="str">
        <f>'Assessed Non-TIF_Combined'!F201</f>
        <v>4599</v>
      </c>
      <c r="G201" t="str">
        <f>'Assessed Non-TIF_Combined'!G201</f>
        <v>Nashua-Plainfield</v>
      </c>
      <c r="H201" s="8">
        <f>SUMPRODUCT(SUMIFS(TaxableValuation[Taxable Residential],TaxableValuation[Dist],$C201:$E201,TaxableValuation[Tif_NonTIF],$A$4))</f>
        <v>0</v>
      </c>
      <c r="I201" s="8">
        <f>SUMPRODUCT(SUMIFS(TaxableValuation[Taxable Ag Land],TaxableValuation[Dist],$C201:$E201,TaxableValuation[Tif_NonTIF],$A$4))</f>
        <v>0</v>
      </c>
      <c r="J201" s="8">
        <f>SUMPRODUCT(SUMIFS(TaxableValuation[Taxable Ag Building],TaxableValuation[Dist],$C201:$E201,TaxableValuation[Tif_NonTIF],$A$4))</f>
        <v>0</v>
      </c>
      <c r="K201" s="8">
        <f>SUMPRODUCT(SUMIFS(TaxableValuation[Taxable Commercial],TaxableValuation[Dist],$C201:$E201,TaxableValuation[Tif_NonTIF],$A$4))</f>
        <v>0</v>
      </c>
      <c r="L201" s="8">
        <f>SUMPRODUCT(SUMIFS(TaxableValuation[Taxable Industrial],TaxableValuation[Dist],$C201:$E201,TaxableValuation[Tif_NonTIF],$A$4))</f>
        <v>0</v>
      </c>
      <c r="M201" s="8">
        <f>SUMPRODUCT(SUMIFS(TaxableValuation[Taxable Reserved],TaxableValuation[Dist],$C201:$E201,TaxableValuation[Tif_NonTIF],$A$4))</f>
        <v>0</v>
      </c>
      <c r="N201" s="8">
        <f>SUMPRODUCT(SUMIFS(TaxableValuation[Taxable Reserved2],TaxableValuation[Dist],$C201:$E201,TaxableValuation[Tif_NonTIF],$A$4))</f>
        <v>0</v>
      </c>
      <c r="O201" s="8">
        <f>SUMPRODUCT(SUMIFS(TaxableValuation[Taxable Railroads],TaxableValuation[Dist],$C201:$E201,TaxableValuation[Tif_NonTIF],$A$4))</f>
        <v>0</v>
      </c>
      <c r="P201" s="8">
        <f>SUMPRODUCT(SUMIFS(TaxableValuation[Taxable Utilities],TaxableValuation[Dist],$C201:$E201,TaxableValuation[Tif_NonTIF],$A$4))</f>
        <v>0</v>
      </c>
      <c r="Q201" s="8">
        <f>SUMPRODUCT(SUMIFS(TaxableValuation[Taxable Other],TaxableValuation[Dist],$C201:$E201,TaxableValuation[Tif_NonTIF],$A$4))</f>
        <v>0</v>
      </c>
      <c r="R201" s="8">
        <f>SUMPRODUCT(SUMIFS(TaxableValuation[Taxable Gross],TaxableValuation[Dist],$C201:$E201,TaxableValuation[Tif_NonTIF],$A$4))</f>
        <v>0</v>
      </c>
      <c r="S201" s="8">
        <f>SUMPRODUCT(SUMIFS(TaxableValuation[Taxable Military Exempt],TaxableValuation[Dist],$C201:$E201,TaxableValuation[Tif_NonTIF],$A$4))</f>
        <v>0</v>
      </c>
      <c r="T201" s="8">
        <f>SUMPRODUCT(SUMIFS(TaxableValuation[Taxable Net],TaxableValuation[Dist],$C201:$E201,TaxableValuation[Tif_NonTIF],$A$4))</f>
        <v>0</v>
      </c>
      <c r="U201" s="8">
        <f>SUMPRODUCT(SUMIFS(TaxableValuation[Taxable Gas &amp; Elec Utilities],TaxableValuation[Dist],$C201:$E201,TaxableValuation[Tif_NonTIF],$A$4))</f>
        <v>0</v>
      </c>
      <c r="V201" s="8">
        <f t="shared" si="3"/>
        <v>0</v>
      </c>
    </row>
    <row r="202" spans="1:22" x14ac:dyDescent="0.25">
      <c r="A202">
        <f>'Assessed Non-TIF_Combined'!A202</f>
        <v>2024</v>
      </c>
      <c r="B202" t="str">
        <f>'Assessed Non-TIF_Combined'!B202</f>
        <v>11</v>
      </c>
      <c r="C202" t="str">
        <f>'Assessed Non-TIF_Combined'!C202</f>
        <v>4617</v>
      </c>
      <c r="D202" t="str">
        <f>'Assessed Non-TIF_Combined'!D202</f>
        <v/>
      </c>
      <c r="E202" t="str">
        <f>'Assessed Non-TIF_Combined'!E202</f>
        <v/>
      </c>
      <c r="F202" t="str">
        <f>'Assessed Non-TIF_Combined'!F202</f>
        <v>4617</v>
      </c>
      <c r="G202" t="str">
        <f>'Assessed Non-TIF_Combined'!G202</f>
        <v>Nevada</v>
      </c>
      <c r="H202" s="8">
        <f>SUMPRODUCT(SUMIFS(TaxableValuation[Taxable Residential],TaxableValuation[Dist],$C202:$E202,TaxableValuation[Tif_NonTIF],$A$4))</f>
        <v>9550164</v>
      </c>
      <c r="I202" s="8">
        <f>SUMPRODUCT(SUMIFS(TaxableValuation[Taxable Ag Land],TaxableValuation[Dist],$C202:$E202,TaxableValuation[Tif_NonTIF],$A$4))</f>
        <v>0</v>
      </c>
      <c r="J202" s="8">
        <f>SUMPRODUCT(SUMIFS(TaxableValuation[Taxable Ag Building],TaxableValuation[Dist],$C202:$E202,TaxableValuation[Tif_NonTIF],$A$4))</f>
        <v>0</v>
      </c>
      <c r="K202" s="8">
        <f>SUMPRODUCT(SUMIFS(TaxableValuation[Taxable Commercial],TaxableValuation[Dist],$C202:$E202,TaxableValuation[Tif_NonTIF],$A$4))</f>
        <v>9914429</v>
      </c>
      <c r="L202" s="8">
        <f>SUMPRODUCT(SUMIFS(TaxableValuation[Taxable Industrial],TaxableValuation[Dist],$C202:$E202,TaxableValuation[Tif_NonTIF],$A$4))</f>
        <v>6223560</v>
      </c>
      <c r="M202" s="8">
        <f>SUMPRODUCT(SUMIFS(TaxableValuation[Taxable Reserved],TaxableValuation[Dist],$C202:$E202,TaxableValuation[Tif_NonTIF],$A$4))</f>
        <v>0</v>
      </c>
      <c r="N202" s="8">
        <f>SUMPRODUCT(SUMIFS(TaxableValuation[Taxable Reserved2],TaxableValuation[Dist],$C202:$E202,TaxableValuation[Tif_NonTIF],$A$4))</f>
        <v>0</v>
      </c>
      <c r="O202" s="8">
        <f>SUMPRODUCT(SUMIFS(TaxableValuation[Taxable Railroads],TaxableValuation[Dist],$C202:$E202,TaxableValuation[Tif_NonTIF],$A$4))</f>
        <v>0</v>
      </c>
      <c r="P202" s="8">
        <f>SUMPRODUCT(SUMIFS(TaxableValuation[Taxable Utilities],TaxableValuation[Dist],$C202:$E202,TaxableValuation[Tif_NonTIF],$A$4))</f>
        <v>0</v>
      </c>
      <c r="Q202" s="8">
        <f>SUMPRODUCT(SUMIFS(TaxableValuation[Taxable Other],TaxableValuation[Dist],$C202:$E202,TaxableValuation[Tif_NonTIF],$A$4))</f>
        <v>0</v>
      </c>
      <c r="R202" s="8">
        <f>SUMPRODUCT(SUMIFS(TaxableValuation[Taxable Gross],TaxableValuation[Dist],$C202:$E202,TaxableValuation[Tif_NonTIF],$A$4))</f>
        <v>25688153</v>
      </c>
      <c r="S202" s="8">
        <f>SUMPRODUCT(SUMIFS(TaxableValuation[Taxable Military Exempt],TaxableValuation[Dist],$C202:$E202,TaxableValuation[Tif_NonTIF],$A$4))</f>
        <v>0</v>
      </c>
      <c r="T202" s="8">
        <f>SUMPRODUCT(SUMIFS(TaxableValuation[Taxable Net],TaxableValuation[Dist],$C202:$E202,TaxableValuation[Tif_NonTIF],$A$4))</f>
        <v>25688153</v>
      </c>
      <c r="U202" s="8">
        <f>SUMPRODUCT(SUMIFS(TaxableValuation[Taxable Gas &amp; Elec Utilities],TaxableValuation[Dist],$C202:$E202,TaxableValuation[Tif_NonTIF],$A$4))</f>
        <v>0</v>
      </c>
      <c r="V202" s="8">
        <f t="shared" si="3"/>
        <v>25688153</v>
      </c>
    </row>
    <row r="203" spans="1:22" x14ac:dyDescent="0.25">
      <c r="A203">
        <f>'Assessed Non-TIF_Combined'!A203</f>
        <v>2024</v>
      </c>
      <c r="B203" t="str">
        <f>'Assessed Non-TIF_Combined'!B203</f>
        <v>01</v>
      </c>
      <c r="C203" t="str">
        <f>'Assessed Non-TIF_Combined'!C203</f>
        <v>4662</v>
      </c>
      <c r="D203" t="str">
        <f>'Assessed Non-TIF_Combined'!D203</f>
        <v/>
      </c>
      <c r="E203" t="str">
        <f>'Assessed Non-TIF_Combined'!E203</f>
        <v/>
      </c>
      <c r="F203" t="str">
        <f>'Assessed Non-TIF_Combined'!F203</f>
        <v>4662</v>
      </c>
      <c r="G203" t="str">
        <f>'Assessed Non-TIF_Combined'!G203</f>
        <v>New Hampton</v>
      </c>
      <c r="H203" s="8">
        <f>SUMPRODUCT(SUMIFS(TaxableValuation[Taxable Residential],TaxableValuation[Dist],$C203:$E203,TaxableValuation[Tif_NonTIF],$A$4))</f>
        <v>7195105</v>
      </c>
      <c r="I203" s="8">
        <f>SUMPRODUCT(SUMIFS(TaxableValuation[Taxable Ag Land],TaxableValuation[Dist],$C203:$E203,TaxableValuation[Tif_NonTIF],$A$4))</f>
        <v>0</v>
      </c>
      <c r="J203" s="8">
        <f>SUMPRODUCT(SUMIFS(TaxableValuation[Taxable Ag Building],TaxableValuation[Dist],$C203:$E203,TaxableValuation[Tif_NonTIF],$A$4))</f>
        <v>0</v>
      </c>
      <c r="K203" s="8">
        <f>SUMPRODUCT(SUMIFS(TaxableValuation[Taxable Commercial],TaxableValuation[Dist],$C203:$E203,TaxableValuation[Tif_NonTIF],$A$4))</f>
        <v>4253131</v>
      </c>
      <c r="L203" s="8">
        <f>SUMPRODUCT(SUMIFS(TaxableValuation[Taxable Industrial],TaxableValuation[Dist],$C203:$E203,TaxableValuation[Tif_NonTIF],$A$4))</f>
        <v>0</v>
      </c>
      <c r="M203" s="8">
        <f>SUMPRODUCT(SUMIFS(TaxableValuation[Taxable Reserved],TaxableValuation[Dist],$C203:$E203,TaxableValuation[Tif_NonTIF],$A$4))</f>
        <v>0</v>
      </c>
      <c r="N203" s="8">
        <f>SUMPRODUCT(SUMIFS(TaxableValuation[Taxable Reserved2],TaxableValuation[Dist],$C203:$E203,TaxableValuation[Tif_NonTIF],$A$4))</f>
        <v>0</v>
      </c>
      <c r="O203" s="8">
        <f>SUMPRODUCT(SUMIFS(TaxableValuation[Taxable Railroads],TaxableValuation[Dist],$C203:$E203,TaxableValuation[Tif_NonTIF],$A$4))</f>
        <v>0</v>
      </c>
      <c r="P203" s="8">
        <f>SUMPRODUCT(SUMIFS(TaxableValuation[Taxable Utilities],TaxableValuation[Dist],$C203:$E203,TaxableValuation[Tif_NonTIF],$A$4))</f>
        <v>0</v>
      </c>
      <c r="Q203" s="8">
        <f>SUMPRODUCT(SUMIFS(TaxableValuation[Taxable Other],TaxableValuation[Dist],$C203:$E203,TaxableValuation[Tif_NonTIF],$A$4))</f>
        <v>0</v>
      </c>
      <c r="R203" s="8">
        <f>SUMPRODUCT(SUMIFS(TaxableValuation[Taxable Gross],TaxableValuation[Dist],$C203:$E203,TaxableValuation[Tif_NonTIF],$A$4))</f>
        <v>11448236</v>
      </c>
      <c r="S203" s="8">
        <f>SUMPRODUCT(SUMIFS(TaxableValuation[Taxable Military Exempt],TaxableValuation[Dist],$C203:$E203,TaxableValuation[Tif_NonTIF],$A$4))</f>
        <v>0</v>
      </c>
      <c r="T203" s="8">
        <f>SUMPRODUCT(SUMIFS(TaxableValuation[Taxable Net],TaxableValuation[Dist],$C203:$E203,TaxableValuation[Tif_NonTIF],$A$4))</f>
        <v>11448236</v>
      </c>
      <c r="U203" s="8">
        <f>SUMPRODUCT(SUMIFS(TaxableValuation[Taxable Gas &amp; Elec Utilities],TaxableValuation[Dist],$C203:$E203,TaxableValuation[Tif_NonTIF],$A$4))</f>
        <v>0</v>
      </c>
      <c r="V203" s="8">
        <f t="shared" si="3"/>
        <v>11448236</v>
      </c>
    </row>
    <row r="204" spans="1:22" x14ac:dyDescent="0.25">
      <c r="A204">
        <f>'Assessed Non-TIF_Combined'!A204</f>
        <v>2024</v>
      </c>
      <c r="B204" t="str">
        <f>'Assessed Non-TIF_Combined'!B204</f>
        <v>15</v>
      </c>
      <c r="C204" t="str">
        <f>'Assessed Non-TIF_Combined'!C204</f>
        <v>4689</v>
      </c>
      <c r="D204" t="str">
        <f>'Assessed Non-TIF_Combined'!D204</f>
        <v/>
      </c>
      <c r="E204" t="str">
        <f>'Assessed Non-TIF_Combined'!E204</f>
        <v/>
      </c>
      <c r="F204" t="str">
        <f>'Assessed Non-TIF_Combined'!F204</f>
        <v>4689</v>
      </c>
      <c r="G204" t="str">
        <f>'Assessed Non-TIF_Combined'!G204</f>
        <v>New London</v>
      </c>
      <c r="H204" s="8">
        <f>SUMPRODUCT(SUMIFS(TaxableValuation[Taxable Residential],TaxableValuation[Dist],$C204:$E204,TaxableValuation[Tif_NonTIF],$A$4))</f>
        <v>533395</v>
      </c>
      <c r="I204" s="8">
        <f>SUMPRODUCT(SUMIFS(TaxableValuation[Taxable Ag Land],TaxableValuation[Dist],$C204:$E204,TaxableValuation[Tif_NonTIF],$A$4))</f>
        <v>0</v>
      </c>
      <c r="J204" s="8">
        <f>SUMPRODUCT(SUMIFS(TaxableValuation[Taxable Ag Building],TaxableValuation[Dist],$C204:$E204,TaxableValuation[Tif_NonTIF],$A$4))</f>
        <v>0</v>
      </c>
      <c r="K204" s="8">
        <f>SUMPRODUCT(SUMIFS(TaxableValuation[Taxable Commercial],TaxableValuation[Dist],$C204:$E204,TaxableValuation[Tif_NonTIF],$A$4))</f>
        <v>0</v>
      </c>
      <c r="L204" s="8">
        <f>SUMPRODUCT(SUMIFS(TaxableValuation[Taxable Industrial],TaxableValuation[Dist],$C204:$E204,TaxableValuation[Tif_NonTIF],$A$4))</f>
        <v>0</v>
      </c>
      <c r="M204" s="8">
        <f>SUMPRODUCT(SUMIFS(TaxableValuation[Taxable Reserved],TaxableValuation[Dist],$C204:$E204,TaxableValuation[Tif_NonTIF],$A$4))</f>
        <v>0</v>
      </c>
      <c r="N204" s="8">
        <f>SUMPRODUCT(SUMIFS(TaxableValuation[Taxable Reserved2],TaxableValuation[Dist],$C204:$E204,TaxableValuation[Tif_NonTIF],$A$4))</f>
        <v>0</v>
      </c>
      <c r="O204" s="8">
        <f>SUMPRODUCT(SUMIFS(TaxableValuation[Taxable Railroads],TaxableValuation[Dist],$C204:$E204,TaxableValuation[Tif_NonTIF],$A$4))</f>
        <v>0</v>
      </c>
      <c r="P204" s="8">
        <f>SUMPRODUCT(SUMIFS(TaxableValuation[Taxable Utilities],TaxableValuation[Dist],$C204:$E204,TaxableValuation[Tif_NonTIF],$A$4))</f>
        <v>0</v>
      </c>
      <c r="Q204" s="8">
        <f>SUMPRODUCT(SUMIFS(TaxableValuation[Taxable Other],TaxableValuation[Dist],$C204:$E204,TaxableValuation[Tif_NonTIF],$A$4))</f>
        <v>0</v>
      </c>
      <c r="R204" s="8">
        <f>SUMPRODUCT(SUMIFS(TaxableValuation[Taxable Gross],TaxableValuation[Dist],$C204:$E204,TaxableValuation[Tif_NonTIF],$A$4))</f>
        <v>533395</v>
      </c>
      <c r="S204" s="8">
        <f>SUMPRODUCT(SUMIFS(TaxableValuation[Taxable Military Exempt],TaxableValuation[Dist],$C204:$E204,TaxableValuation[Tif_NonTIF],$A$4))</f>
        <v>0</v>
      </c>
      <c r="T204" s="8">
        <f>SUMPRODUCT(SUMIFS(TaxableValuation[Taxable Net],TaxableValuation[Dist],$C204:$E204,TaxableValuation[Tif_NonTIF],$A$4))</f>
        <v>533395</v>
      </c>
      <c r="U204" s="8">
        <f>SUMPRODUCT(SUMIFS(TaxableValuation[Taxable Gas &amp; Elec Utilities],TaxableValuation[Dist],$C204:$E204,TaxableValuation[Tif_NonTIF],$A$4))</f>
        <v>0</v>
      </c>
      <c r="V204" s="8">
        <f t="shared" si="3"/>
        <v>533395</v>
      </c>
    </row>
    <row r="205" spans="1:22" x14ac:dyDescent="0.25">
      <c r="A205">
        <f>'Assessed Non-TIF_Combined'!A205</f>
        <v>2024</v>
      </c>
      <c r="B205" t="str">
        <f>'Assessed Non-TIF_Combined'!B205</f>
        <v>05</v>
      </c>
      <c r="C205" t="str">
        <f>'Assessed Non-TIF_Combined'!C205</f>
        <v>4644</v>
      </c>
      <c r="D205" t="str">
        <f>'Assessed Non-TIF_Combined'!D205</f>
        <v/>
      </c>
      <c r="E205" t="str">
        <f>'Assessed Non-TIF_Combined'!E205</f>
        <v/>
      </c>
      <c r="F205" t="str">
        <f>'Assessed Non-TIF_Combined'!F205</f>
        <v>4644</v>
      </c>
      <c r="G205" t="str">
        <f>'Assessed Non-TIF_Combined'!G205</f>
        <v>Newell-Fonda</v>
      </c>
      <c r="H205" s="8">
        <f>SUMPRODUCT(SUMIFS(TaxableValuation[Taxable Residential],TaxableValuation[Dist],$C205:$E205,TaxableValuation[Tif_NonTIF],$A$4))</f>
        <v>727874</v>
      </c>
      <c r="I205" s="8">
        <f>SUMPRODUCT(SUMIFS(TaxableValuation[Taxable Ag Land],TaxableValuation[Dist],$C205:$E205,TaxableValuation[Tif_NonTIF],$A$4))</f>
        <v>9118</v>
      </c>
      <c r="J205" s="8">
        <f>SUMPRODUCT(SUMIFS(TaxableValuation[Taxable Ag Building],TaxableValuation[Dist],$C205:$E205,TaxableValuation[Tif_NonTIF],$A$4))</f>
        <v>0</v>
      </c>
      <c r="K205" s="8">
        <f>SUMPRODUCT(SUMIFS(TaxableValuation[Taxable Commercial],TaxableValuation[Dist],$C205:$E205,TaxableValuation[Tif_NonTIF],$A$4))</f>
        <v>0</v>
      </c>
      <c r="L205" s="8">
        <f>SUMPRODUCT(SUMIFS(TaxableValuation[Taxable Industrial],TaxableValuation[Dist],$C205:$E205,TaxableValuation[Tif_NonTIF],$A$4))</f>
        <v>0</v>
      </c>
      <c r="M205" s="8">
        <f>SUMPRODUCT(SUMIFS(TaxableValuation[Taxable Reserved],TaxableValuation[Dist],$C205:$E205,TaxableValuation[Tif_NonTIF],$A$4))</f>
        <v>0</v>
      </c>
      <c r="N205" s="8">
        <f>SUMPRODUCT(SUMIFS(TaxableValuation[Taxable Reserved2],TaxableValuation[Dist],$C205:$E205,TaxableValuation[Tif_NonTIF],$A$4))</f>
        <v>0</v>
      </c>
      <c r="O205" s="8">
        <f>SUMPRODUCT(SUMIFS(TaxableValuation[Taxable Railroads],TaxableValuation[Dist],$C205:$E205,TaxableValuation[Tif_NonTIF],$A$4))</f>
        <v>0</v>
      </c>
      <c r="P205" s="8">
        <f>SUMPRODUCT(SUMIFS(TaxableValuation[Taxable Utilities],TaxableValuation[Dist],$C205:$E205,TaxableValuation[Tif_NonTIF],$A$4))</f>
        <v>0</v>
      </c>
      <c r="Q205" s="8">
        <f>SUMPRODUCT(SUMIFS(TaxableValuation[Taxable Other],TaxableValuation[Dist],$C205:$E205,TaxableValuation[Tif_NonTIF],$A$4))</f>
        <v>0</v>
      </c>
      <c r="R205" s="8">
        <f>SUMPRODUCT(SUMIFS(TaxableValuation[Taxable Gross],TaxableValuation[Dist],$C205:$E205,TaxableValuation[Tif_NonTIF],$A$4))</f>
        <v>736992</v>
      </c>
      <c r="S205" s="8">
        <f>SUMPRODUCT(SUMIFS(TaxableValuation[Taxable Military Exempt],TaxableValuation[Dist],$C205:$E205,TaxableValuation[Tif_NonTIF],$A$4))</f>
        <v>0</v>
      </c>
      <c r="T205" s="8">
        <f>SUMPRODUCT(SUMIFS(TaxableValuation[Taxable Net],TaxableValuation[Dist],$C205:$E205,TaxableValuation[Tif_NonTIF],$A$4))</f>
        <v>736992</v>
      </c>
      <c r="U205" s="8">
        <f>SUMPRODUCT(SUMIFS(TaxableValuation[Taxable Gas &amp; Elec Utilities],TaxableValuation[Dist],$C205:$E205,TaxableValuation[Tif_NonTIF],$A$4))</f>
        <v>0</v>
      </c>
      <c r="V205" s="8">
        <f t="shared" si="3"/>
        <v>736992</v>
      </c>
    </row>
    <row r="206" spans="1:22" x14ac:dyDescent="0.25">
      <c r="A206">
        <f>'Assessed Non-TIF_Combined'!A206</f>
        <v>2024</v>
      </c>
      <c r="B206" t="str">
        <f>'Assessed Non-TIF_Combined'!B206</f>
        <v>11</v>
      </c>
      <c r="C206" t="str">
        <f>'Assessed Non-TIF_Combined'!C206</f>
        <v>4725</v>
      </c>
      <c r="D206" t="str">
        <f>'Assessed Non-TIF_Combined'!D206</f>
        <v/>
      </c>
      <c r="E206" t="str">
        <f>'Assessed Non-TIF_Combined'!E206</f>
        <v/>
      </c>
      <c r="F206" t="str">
        <f>'Assessed Non-TIF_Combined'!F206</f>
        <v>4725</v>
      </c>
      <c r="G206" t="str">
        <f>'Assessed Non-TIF_Combined'!G206</f>
        <v>Newton</v>
      </c>
      <c r="H206" s="8">
        <f>SUMPRODUCT(SUMIFS(TaxableValuation[Taxable Residential],TaxableValuation[Dist],$C206:$E206,TaxableValuation[Tif_NonTIF],$A$4))</f>
        <v>34614753</v>
      </c>
      <c r="I206" s="8">
        <f>SUMPRODUCT(SUMIFS(TaxableValuation[Taxable Ag Land],TaxableValuation[Dist],$C206:$E206,TaxableValuation[Tif_NonTIF],$A$4))</f>
        <v>0</v>
      </c>
      <c r="J206" s="8">
        <f>SUMPRODUCT(SUMIFS(TaxableValuation[Taxable Ag Building],TaxableValuation[Dist],$C206:$E206,TaxableValuation[Tif_NonTIF],$A$4))</f>
        <v>0</v>
      </c>
      <c r="K206" s="8">
        <f>SUMPRODUCT(SUMIFS(TaxableValuation[Taxable Commercial],TaxableValuation[Dist],$C206:$E206,TaxableValuation[Tif_NonTIF],$A$4))</f>
        <v>51180182</v>
      </c>
      <c r="L206" s="8">
        <f>SUMPRODUCT(SUMIFS(TaxableValuation[Taxable Industrial],TaxableValuation[Dist],$C206:$E206,TaxableValuation[Tif_NonTIF],$A$4))</f>
        <v>13046478</v>
      </c>
      <c r="M206" s="8">
        <f>SUMPRODUCT(SUMIFS(TaxableValuation[Taxable Reserved],TaxableValuation[Dist],$C206:$E206,TaxableValuation[Tif_NonTIF],$A$4))</f>
        <v>0</v>
      </c>
      <c r="N206" s="8">
        <f>SUMPRODUCT(SUMIFS(TaxableValuation[Taxable Reserved2],TaxableValuation[Dist],$C206:$E206,TaxableValuation[Tif_NonTIF],$A$4))</f>
        <v>0</v>
      </c>
      <c r="O206" s="8">
        <f>SUMPRODUCT(SUMIFS(TaxableValuation[Taxable Railroads],TaxableValuation[Dist],$C206:$E206,TaxableValuation[Tif_NonTIF],$A$4))</f>
        <v>0</v>
      </c>
      <c r="P206" s="8">
        <f>SUMPRODUCT(SUMIFS(TaxableValuation[Taxable Utilities],TaxableValuation[Dist],$C206:$E206,TaxableValuation[Tif_NonTIF],$A$4))</f>
        <v>0</v>
      </c>
      <c r="Q206" s="8">
        <f>SUMPRODUCT(SUMIFS(TaxableValuation[Taxable Other],TaxableValuation[Dist],$C206:$E206,TaxableValuation[Tif_NonTIF],$A$4))</f>
        <v>0</v>
      </c>
      <c r="R206" s="8">
        <f>SUMPRODUCT(SUMIFS(TaxableValuation[Taxable Gross],TaxableValuation[Dist],$C206:$E206,TaxableValuation[Tif_NonTIF],$A$4))</f>
        <v>98841413</v>
      </c>
      <c r="S206" s="8">
        <f>SUMPRODUCT(SUMIFS(TaxableValuation[Taxable Military Exempt],TaxableValuation[Dist],$C206:$E206,TaxableValuation[Tif_NonTIF],$A$4))</f>
        <v>35188</v>
      </c>
      <c r="T206" s="8">
        <f>SUMPRODUCT(SUMIFS(TaxableValuation[Taxable Net],TaxableValuation[Dist],$C206:$E206,TaxableValuation[Tif_NonTIF],$A$4))</f>
        <v>98806225</v>
      </c>
      <c r="U206" s="8">
        <f>SUMPRODUCT(SUMIFS(TaxableValuation[Taxable Gas &amp; Elec Utilities],TaxableValuation[Dist],$C206:$E206,TaxableValuation[Tif_NonTIF],$A$4))</f>
        <v>0</v>
      </c>
      <c r="V206" s="8">
        <f t="shared" si="3"/>
        <v>98806225</v>
      </c>
    </row>
    <row r="207" spans="1:22" x14ac:dyDescent="0.25">
      <c r="A207">
        <f>'Assessed Non-TIF_Combined'!A207</f>
        <v>2024</v>
      </c>
      <c r="B207" t="str">
        <f>'Assessed Non-TIF_Combined'!B207</f>
        <v>13</v>
      </c>
      <c r="C207" t="str">
        <f>'Assessed Non-TIF_Combined'!C207</f>
        <v>2673</v>
      </c>
      <c r="D207" t="str">
        <f>'Assessed Non-TIF_Combined'!D207</f>
        <v/>
      </c>
      <c r="E207" t="str">
        <f>'Assessed Non-TIF_Combined'!E207</f>
        <v/>
      </c>
      <c r="F207" t="str">
        <f>'Assessed Non-TIF_Combined'!F207</f>
        <v>2673</v>
      </c>
      <c r="G207" t="str">
        <f>'Assessed Non-TIF_Combined'!G207</f>
        <v>Nodaway Valley</v>
      </c>
      <c r="H207" s="8">
        <f>SUMPRODUCT(SUMIFS(TaxableValuation[Taxable Residential],TaxableValuation[Dist],$C207:$E207,TaxableValuation[Tif_NonTIF],$A$4))</f>
        <v>219891</v>
      </c>
      <c r="I207" s="8">
        <f>SUMPRODUCT(SUMIFS(TaxableValuation[Taxable Ag Land],TaxableValuation[Dist],$C207:$E207,TaxableValuation[Tif_NonTIF],$A$4))</f>
        <v>0</v>
      </c>
      <c r="J207" s="8">
        <f>SUMPRODUCT(SUMIFS(TaxableValuation[Taxable Ag Building],TaxableValuation[Dist],$C207:$E207,TaxableValuation[Tif_NonTIF],$A$4))</f>
        <v>0</v>
      </c>
      <c r="K207" s="8">
        <f>SUMPRODUCT(SUMIFS(TaxableValuation[Taxable Commercial],TaxableValuation[Dist],$C207:$E207,TaxableValuation[Tif_NonTIF],$A$4))</f>
        <v>518241</v>
      </c>
      <c r="L207" s="8">
        <f>SUMPRODUCT(SUMIFS(TaxableValuation[Taxable Industrial],TaxableValuation[Dist],$C207:$E207,TaxableValuation[Tif_NonTIF],$A$4))</f>
        <v>28737968</v>
      </c>
      <c r="M207" s="8">
        <f>SUMPRODUCT(SUMIFS(TaxableValuation[Taxable Reserved],TaxableValuation[Dist],$C207:$E207,TaxableValuation[Tif_NonTIF],$A$4))</f>
        <v>0</v>
      </c>
      <c r="N207" s="8">
        <f>SUMPRODUCT(SUMIFS(TaxableValuation[Taxable Reserved2],TaxableValuation[Dist],$C207:$E207,TaxableValuation[Tif_NonTIF],$A$4))</f>
        <v>0</v>
      </c>
      <c r="O207" s="8">
        <f>SUMPRODUCT(SUMIFS(TaxableValuation[Taxable Railroads],TaxableValuation[Dist],$C207:$E207,TaxableValuation[Tif_NonTIF],$A$4))</f>
        <v>0</v>
      </c>
      <c r="P207" s="8">
        <f>SUMPRODUCT(SUMIFS(TaxableValuation[Taxable Utilities],TaxableValuation[Dist],$C207:$E207,TaxableValuation[Tif_NonTIF],$A$4))</f>
        <v>0</v>
      </c>
      <c r="Q207" s="8">
        <f>SUMPRODUCT(SUMIFS(TaxableValuation[Taxable Other],TaxableValuation[Dist],$C207:$E207,TaxableValuation[Tif_NonTIF],$A$4))</f>
        <v>0</v>
      </c>
      <c r="R207" s="8">
        <f>SUMPRODUCT(SUMIFS(TaxableValuation[Taxable Gross],TaxableValuation[Dist],$C207:$E207,TaxableValuation[Tif_NonTIF],$A$4))</f>
        <v>29476100</v>
      </c>
      <c r="S207" s="8">
        <f>SUMPRODUCT(SUMIFS(TaxableValuation[Taxable Military Exempt],TaxableValuation[Dist],$C207:$E207,TaxableValuation[Tif_NonTIF],$A$4))</f>
        <v>0</v>
      </c>
      <c r="T207" s="8">
        <f>SUMPRODUCT(SUMIFS(TaxableValuation[Taxable Net],TaxableValuation[Dist],$C207:$E207,TaxableValuation[Tif_NonTIF],$A$4))</f>
        <v>29476100</v>
      </c>
      <c r="U207" s="8">
        <f>SUMPRODUCT(SUMIFS(TaxableValuation[Taxable Gas &amp; Elec Utilities],TaxableValuation[Dist],$C207:$E207,TaxableValuation[Tif_NonTIF],$A$4))</f>
        <v>0</v>
      </c>
      <c r="V207" s="8">
        <f t="shared" si="3"/>
        <v>29476100</v>
      </c>
    </row>
    <row r="208" spans="1:22" x14ac:dyDescent="0.25">
      <c r="A208">
        <f>'Assessed Non-TIF_Combined'!A208</f>
        <v>2024</v>
      </c>
      <c r="B208" t="str">
        <f>'Assessed Non-TIF_Combined'!B208</f>
        <v>07</v>
      </c>
      <c r="C208" t="str">
        <f>'Assessed Non-TIF_Combined'!C208</f>
        <v>0153</v>
      </c>
      <c r="D208" t="str">
        <f>'Assessed Non-TIF_Combined'!D208</f>
        <v/>
      </c>
      <c r="E208" t="str">
        <f>'Assessed Non-TIF_Combined'!E208</f>
        <v/>
      </c>
      <c r="F208" t="str">
        <f>'Assessed Non-TIF_Combined'!F208</f>
        <v>0153</v>
      </c>
      <c r="G208" t="str">
        <f>'Assessed Non-TIF_Combined'!G208</f>
        <v>North Butler</v>
      </c>
      <c r="H208" s="8">
        <f>SUMPRODUCT(SUMIFS(TaxableValuation[Taxable Residential],TaxableValuation[Dist],$C208:$E208,TaxableValuation[Tif_NonTIF],$A$4))</f>
        <v>0</v>
      </c>
      <c r="I208" s="8">
        <f>SUMPRODUCT(SUMIFS(TaxableValuation[Taxable Ag Land],TaxableValuation[Dist],$C208:$E208,TaxableValuation[Tif_NonTIF],$A$4))</f>
        <v>0</v>
      </c>
      <c r="J208" s="8">
        <f>SUMPRODUCT(SUMIFS(TaxableValuation[Taxable Ag Building],TaxableValuation[Dist],$C208:$E208,TaxableValuation[Tif_NonTIF],$A$4))</f>
        <v>0</v>
      </c>
      <c r="K208" s="8">
        <f>SUMPRODUCT(SUMIFS(TaxableValuation[Taxable Commercial],TaxableValuation[Dist],$C208:$E208,TaxableValuation[Tif_NonTIF],$A$4))</f>
        <v>0</v>
      </c>
      <c r="L208" s="8">
        <f>SUMPRODUCT(SUMIFS(TaxableValuation[Taxable Industrial],TaxableValuation[Dist],$C208:$E208,TaxableValuation[Tif_NonTIF],$A$4))</f>
        <v>0</v>
      </c>
      <c r="M208" s="8">
        <f>SUMPRODUCT(SUMIFS(TaxableValuation[Taxable Reserved],TaxableValuation[Dist],$C208:$E208,TaxableValuation[Tif_NonTIF],$A$4))</f>
        <v>0</v>
      </c>
      <c r="N208" s="8">
        <f>SUMPRODUCT(SUMIFS(TaxableValuation[Taxable Reserved2],TaxableValuation[Dist],$C208:$E208,TaxableValuation[Tif_NonTIF],$A$4))</f>
        <v>0</v>
      </c>
      <c r="O208" s="8">
        <f>SUMPRODUCT(SUMIFS(TaxableValuation[Taxable Railroads],TaxableValuation[Dist],$C208:$E208,TaxableValuation[Tif_NonTIF],$A$4))</f>
        <v>0</v>
      </c>
      <c r="P208" s="8">
        <f>SUMPRODUCT(SUMIFS(TaxableValuation[Taxable Utilities],TaxableValuation[Dist],$C208:$E208,TaxableValuation[Tif_NonTIF],$A$4))</f>
        <v>0</v>
      </c>
      <c r="Q208" s="8">
        <f>SUMPRODUCT(SUMIFS(TaxableValuation[Taxable Other],TaxableValuation[Dist],$C208:$E208,TaxableValuation[Tif_NonTIF],$A$4))</f>
        <v>0</v>
      </c>
      <c r="R208" s="8">
        <f>SUMPRODUCT(SUMIFS(TaxableValuation[Taxable Gross],TaxableValuation[Dist],$C208:$E208,TaxableValuation[Tif_NonTIF],$A$4))</f>
        <v>0</v>
      </c>
      <c r="S208" s="8">
        <f>SUMPRODUCT(SUMIFS(TaxableValuation[Taxable Military Exempt],TaxableValuation[Dist],$C208:$E208,TaxableValuation[Tif_NonTIF],$A$4))</f>
        <v>0</v>
      </c>
      <c r="T208" s="8">
        <f>SUMPRODUCT(SUMIFS(TaxableValuation[Taxable Net],TaxableValuation[Dist],$C208:$E208,TaxableValuation[Tif_NonTIF],$A$4))</f>
        <v>0</v>
      </c>
      <c r="U208" s="8">
        <f>SUMPRODUCT(SUMIFS(TaxableValuation[Taxable Gas &amp; Elec Utilities],TaxableValuation[Dist],$C208:$E208,TaxableValuation[Tif_NonTIF],$A$4))</f>
        <v>0</v>
      </c>
      <c r="V208" s="8">
        <f t="shared" si="3"/>
        <v>0</v>
      </c>
    </row>
    <row r="209" spans="1:22" x14ac:dyDescent="0.25">
      <c r="A209">
        <f>'Assessed Non-TIF_Combined'!A209</f>
        <v>2024</v>
      </c>
      <c r="B209" t="str">
        <f>'Assessed Non-TIF_Combined'!B209</f>
        <v>10</v>
      </c>
      <c r="C209" t="str">
        <f>'Assessed Non-TIF_Combined'!C209</f>
        <v>3691</v>
      </c>
      <c r="D209" t="str">
        <f>'Assessed Non-TIF_Combined'!D209</f>
        <v/>
      </c>
      <c r="E209" t="str">
        <f>'Assessed Non-TIF_Combined'!E209</f>
        <v/>
      </c>
      <c r="F209" t="str">
        <f>'Assessed Non-TIF_Combined'!F209</f>
        <v>3691</v>
      </c>
      <c r="G209" t="str">
        <f>'Assessed Non-TIF_Combined'!G209</f>
        <v>North Cedar</v>
      </c>
      <c r="H209" s="8">
        <f>SUMPRODUCT(SUMIFS(TaxableValuation[Taxable Residential],TaxableValuation[Dist],$C209:$E209,TaxableValuation[Tif_NonTIF],$A$4))</f>
        <v>1780853</v>
      </c>
      <c r="I209" s="8">
        <f>SUMPRODUCT(SUMIFS(TaxableValuation[Taxable Ag Land],TaxableValuation[Dist],$C209:$E209,TaxableValuation[Tif_NonTIF],$A$4))</f>
        <v>0</v>
      </c>
      <c r="J209" s="8">
        <f>SUMPRODUCT(SUMIFS(TaxableValuation[Taxable Ag Building],TaxableValuation[Dist],$C209:$E209,TaxableValuation[Tif_NonTIF],$A$4))</f>
        <v>0</v>
      </c>
      <c r="K209" s="8">
        <f>SUMPRODUCT(SUMIFS(TaxableValuation[Taxable Commercial],TaxableValuation[Dist],$C209:$E209,TaxableValuation[Tif_NonTIF],$A$4))</f>
        <v>0</v>
      </c>
      <c r="L209" s="8">
        <f>SUMPRODUCT(SUMIFS(TaxableValuation[Taxable Industrial],TaxableValuation[Dist],$C209:$E209,TaxableValuation[Tif_NonTIF],$A$4))</f>
        <v>0</v>
      </c>
      <c r="M209" s="8">
        <f>SUMPRODUCT(SUMIFS(TaxableValuation[Taxable Reserved],TaxableValuation[Dist],$C209:$E209,TaxableValuation[Tif_NonTIF],$A$4))</f>
        <v>0</v>
      </c>
      <c r="N209" s="8">
        <f>SUMPRODUCT(SUMIFS(TaxableValuation[Taxable Reserved2],TaxableValuation[Dist],$C209:$E209,TaxableValuation[Tif_NonTIF],$A$4))</f>
        <v>0</v>
      </c>
      <c r="O209" s="8">
        <f>SUMPRODUCT(SUMIFS(TaxableValuation[Taxable Railroads],TaxableValuation[Dist],$C209:$E209,TaxableValuation[Tif_NonTIF],$A$4))</f>
        <v>0</v>
      </c>
      <c r="P209" s="8">
        <f>SUMPRODUCT(SUMIFS(TaxableValuation[Taxable Utilities],TaxableValuation[Dist],$C209:$E209,TaxableValuation[Tif_NonTIF],$A$4))</f>
        <v>0</v>
      </c>
      <c r="Q209" s="8">
        <f>SUMPRODUCT(SUMIFS(TaxableValuation[Taxable Other],TaxableValuation[Dist],$C209:$E209,TaxableValuation[Tif_NonTIF],$A$4))</f>
        <v>0</v>
      </c>
      <c r="R209" s="8">
        <f>SUMPRODUCT(SUMIFS(TaxableValuation[Taxable Gross],TaxableValuation[Dist],$C209:$E209,TaxableValuation[Tif_NonTIF],$A$4))</f>
        <v>1780853</v>
      </c>
      <c r="S209" s="8">
        <f>SUMPRODUCT(SUMIFS(TaxableValuation[Taxable Military Exempt],TaxableValuation[Dist],$C209:$E209,TaxableValuation[Tif_NonTIF],$A$4))</f>
        <v>0</v>
      </c>
      <c r="T209" s="8">
        <f>SUMPRODUCT(SUMIFS(TaxableValuation[Taxable Net],TaxableValuation[Dist],$C209:$E209,TaxableValuation[Tif_NonTIF],$A$4))</f>
        <v>1780853</v>
      </c>
      <c r="U209" s="8">
        <f>SUMPRODUCT(SUMIFS(TaxableValuation[Taxable Gas &amp; Elec Utilities],TaxableValuation[Dist],$C209:$E209,TaxableValuation[Tif_NonTIF],$A$4))</f>
        <v>0</v>
      </c>
      <c r="V209" s="8">
        <f t="shared" si="3"/>
        <v>1780853</v>
      </c>
    </row>
    <row r="210" spans="1:22" x14ac:dyDescent="0.25">
      <c r="A210">
        <f>'Assessed Non-TIF_Combined'!A210</f>
        <v>2024</v>
      </c>
      <c r="B210" t="str">
        <f>'Assessed Non-TIF_Combined'!B210</f>
        <v>01</v>
      </c>
      <c r="C210" t="str">
        <f>'Assessed Non-TIF_Combined'!C210</f>
        <v>4774</v>
      </c>
      <c r="D210" t="str">
        <f>'Assessed Non-TIF_Combined'!D210</f>
        <v/>
      </c>
      <c r="E210" t="str">
        <f>'Assessed Non-TIF_Combined'!E210</f>
        <v/>
      </c>
      <c r="F210" t="str">
        <f>'Assessed Non-TIF_Combined'!F210</f>
        <v>4774</v>
      </c>
      <c r="G210" t="str">
        <f>'Assessed Non-TIF_Combined'!G210</f>
        <v>North Fayette Valley</v>
      </c>
      <c r="H210" s="8">
        <f>SUMPRODUCT(SUMIFS(TaxableValuation[Taxable Residential],TaxableValuation[Dist],$C210:$E210,TaxableValuation[Tif_NonTIF],$A$4))</f>
        <v>0</v>
      </c>
      <c r="I210" s="8">
        <f>SUMPRODUCT(SUMIFS(TaxableValuation[Taxable Ag Land],TaxableValuation[Dist],$C210:$E210,TaxableValuation[Tif_NonTIF],$A$4))</f>
        <v>0</v>
      </c>
      <c r="J210" s="8">
        <f>SUMPRODUCT(SUMIFS(TaxableValuation[Taxable Ag Building],TaxableValuation[Dist],$C210:$E210,TaxableValuation[Tif_NonTIF],$A$4))</f>
        <v>0</v>
      </c>
      <c r="K210" s="8">
        <f>SUMPRODUCT(SUMIFS(TaxableValuation[Taxable Commercial],TaxableValuation[Dist],$C210:$E210,TaxableValuation[Tif_NonTIF],$A$4))</f>
        <v>1983151</v>
      </c>
      <c r="L210" s="8">
        <f>SUMPRODUCT(SUMIFS(TaxableValuation[Taxable Industrial],TaxableValuation[Dist],$C210:$E210,TaxableValuation[Tif_NonTIF],$A$4))</f>
        <v>0</v>
      </c>
      <c r="M210" s="8">
        <f>SUMPRODUCT(SUMIFS(TaxableValuation[Taxable Reserved],TaxableValuation[Dist],$C210:$E210,TaxableValuation[Tif_NonTIF],$A$4))</f>
        <v>0</v>
      </c>
      <c r="N210" s="8">
        <f>SUMPRODUCT(SUMIFS(TaxableValuation[Taxable Reserved2],TaxableValuation[Dist],$C210:$E210,TaxableValuation[Tif_NonTIF],$A$4))</f>
        <v>0</v>
      </c>
      <c r="O210" s="8">
        <f>SUMPRODUCT(SUMIFS(TaxableValuation[Taxable Railroads],TaxableValuation[Dist],$C210:$E210,TaxableValuation[Tif_NonTIF],$A$4))</f>
        <v>0</v>
      </c>
      <c r="P210" s="8">
        <f>SUMPRODUCT(SUMIFS(TaxableValuation[Taxable Utilities],TaxableValuation[Dist],$C210:$E210,TaxableValuation[Tif_NonTIF],$A$4))</f>
        <v>0</v>
      </c>
      <c r="Q210" s="8">
        <f>SUMPRODUCT(SUMIFS(TaxableValuation[Taxable Other],TaxableValuation[Dist],$C210:$E210,TaxableValuation[Tif_NonTIF],$A$4))</f>
        <v>0</v>
      </c>
      <c r="R210" s="8">
        <f>SUMPRODUCT(SUMIFS(TaxableValuation[Taxable Gross],TaxableValuation[Dist],$C210:$E210,TaxableValuation[Tif_NonTIF],$A$4))</f>
        <v>1983151</v>
      </c>
      <c r="S210" s="8">
        <f>SUMPRODUCT(SUMIFS(TaxableValuation[Taxable Military Exempt],TaxableValuation[Dist],$C210:$E210,TaxableValuation[Tif_NonTIF],$A$4))</f>
        <v>0</v>
      </c>
      <c r="T210" s="8">
        <f>SUMPRODUCT(SUMIFS(TaxableValuation[Taxable Net],TaxableValuation[Dist],$C210:$E210,TaxableValuation[Tif_NonTIF],$A$4))</f>
        <v>1983151</v>
      </c>
      <c r="U210" s="8">
        <f>SUMPRODUCT(SUMIFS(TaxableValuation[Taxable Gas &amp; Elec Utilities],TaxableValuation[Dist],$C210:$E210,TaxableValuation[Tif_NonTIF],$A$4))</f>
        <v>0</v>
      </c>
      <c r="V210" s="8">
        <f t="shared" si="3"/>
        <v>1983151</v>
      </c>
    </row>
    <row r="211" spans="1:22" x14ac:dyDescent="0.25">
      <c r="A211">
        <f>'Assessed Non-TIF_Combined'!A211</f>
        <v>2024</v>
      </c>
      <c r="B211" t="str">
        <f>'Assessed Non-TIF_Combined'!B211</f>
        <v>07</v>
      </c>
      <c r="C211" t="str">
        <f>'Assessed Non-TIF_Combined'!C211</f>
        <v>0873</v>
      </c>
      <c r="D211" t="str">
        <f>'Assessed Non-TIF_Combined'!D211</f>
        <v/>
      </c>
      <c r="E211" t="str">
        <f>'Assessed Non-TIF_Combined'!E211</f>
        <v/>
      </c>
      <c r="F211" t="str">
        <f>'Assessed Non-TIF_Combined'!F211</f>
        <v>0873</v>
      </c>
      <c r="G211" t="str">
        <f>'Assessed Non-TIF_Combined'!G211</f>
        <v>North Iowa</v>
      </c>
      <c r="H211" s="8">
        <f>SUMPRODUCT(SUMIFS(TaxableValuation[Taxable Residential],TaxableValuation[Dist],$C211:$E211,TaxableValuation[Tif_NonTIF],$A$4))</f>
        <v>0</v>
      </c>
      <c r="I211" s="8">
        <f>SUMPRODUCT(SUMIFS(TaxableValuation[Taxable Ag Land],TaxableValuation[Dist],$C211:$E211,TaxableValuation[Tif_NonTIF],$A$4))</f>
        <v>0</v>
      </c>
      <c r="J211" s="8">
        <f>SUMPRODUCT(SUMIFS(TaxableValuation[Taxable Ag Building],TaxableValuation[Dist],$C211:$E211,TaxableValuation[Tif_NonTIF],$A$4))</f>
        <v>0</v>
      </c>
      <c r="K211" s="8">
        <f>SUMPRODUCT(SUMIFS(TaxableValuation[Taxable Commercial],TaxableValuation[Dist],$C211:$E211,TaxableValuation[Tif_NonTIF],$A$4))</f>
        <v>1993692</v>
      </c>
      <c r="L211" s="8">
        <f>SUMPRODUCT(SUMIFS(TaxableValuation[Taxable Industrial],TaxableValuation[Dist],$C211:$E211,TaxableValuation[Tif_NonTIF],$A$4))</f>
        <v>67027322</v>
      </c>
      <c r="M211" s="8">
        <f>SUMPRODUCT(SUMIFS(TaxableValuation[Taxable Reserved],TaxableValuation[Dist],$C211:$E211,TaxableValuation[Tif_NonTIF],$A$4))</f>
        <v>0</v>
      </c>
      <c r="N211" s="8">
        <f>SUMPRODUCT(SUMIFS(TaxableValuation[Taxable Reserved2],TaxableValuation[Dist],$C211:$E211,TaxableValuation[Tif_NonTIF],$A$4))</f>
        <v>0</v>
      </c>
      <c r="O211" s="8">
        <f>SUMPRODUCT(SUMIFS(TaxableValuation[Taxable Railroads],TaxableValuation[Dist],$C211:$E211,TaxableValuation[Tif_NonTIF],$A$4))</f>
        <v>0</v>
      </c>
      <c r="P211" s="8">
        <f>SUMPRODUCT(SUMIFS(TaxableValuation[Taxable Utilities],TaxableValuation[Dist],$C211:$E211,TaxableValuation[Tif_NonTIF],$A$4))</f>
        <v>0</v>
      </c>
      <c r="Q211" s="8">
        <f>SUMPRODUCT(SUMIFS(TaxableValuation[Taxable Other],TaxableValuation[Dist],$C211:$E211,TaxableValuation[Tif_NonTIF],$A$4))</f>
        <v>0</v>
      </c>
      <c r="R211" s="8">
        <f>SUMPRODUCT(SUMIFS(TaxableValuation[Taxable Gross],TaxableValuation[Dist],$C211:$E211,TaxableValuation[Tif_NonTIF],$A$4))</f>
        <v>69021014</v>
      </c>
      <c r="S211" s="8">
        <f>SUMPRODUCT(SUMIFS(TaxableValuation[Taxable Military Exempt],TaxableValuation[Dist],$C211:$E211,TaxableValuation[Tif_NonTIF],$A$4))</f>
        <v>0</v>
      </c>
      <c r="T211" s="8">
        <f>SUMPRODUCT(SUMIFS(TaxableValuation[Taxable Net],TaxableValuation[Dist],$C211:$E211,TaxableValuation[Tif_NonTIF],$A$4))</f>
        <v>69021014</v>
      </c>
      <c r="U211" s="8">
        <f>SUMPRODUCT(SUMIFS(TaxableValuation[Taxable Gas &amp; Elec Utilities],TaxableValuation[Dist],$C211:$E211,TaxableValuation[Tif_NonTIF],$A$4))</f>
        <v>0</v>
      </c>
      <c r="V211" s="8">
        <f t="shared" si="3"/>
        <v>69021014</v>
      </c>
    </row>
    <row r="212" spans="1:22" x14ac:dyDescent="0.25">
      <c r="A212">
        <f>'Assessed Non-TIF_Combined'!A212</f>
        <v>2024</v>
      </c>
      <c r="B212" t="str">
        <f>'Assessed Non-TIF_Combined'!B212</f>
        <v>05</v>
      </c>
      <c r="C212" t="str">
        <f>'Assessed Non-TIF_Combined'!C212</f>
        <v>4778</v>
      </c>
      <c r="D212" t="str">
        <f>'Assessed Non-TIF_Combined'!D212</f>
        <v/>
      </c>
      <c r="E212" t="str">
        <f>'Assessed Non-TIF_Combined'!E212</f>
        <v/>
      </c>
      <c r="F212" t="str">
        <f>'Assessed Non-TIF_Combined'!F212</f>
        <v>4778</v>
      </c>
      <c r="G212" t="str">
        <f>'Assessed Non-TIF_Combined'!G212</f>
        <v>North Kossuth</v>
      </c>
      <c r="H212" s="8">
        <f>SUMPRODUCT(SUMIFS(TaxableValuation[Taxable Residential],TaxableValuation[Dist],$C212:$E212,TaxableValuation[Tif_NonTIF],$A$4))</f>
        <v>0</v>
      </c>
      <c r="I212" s="8">
        <f>SUMPRODUCT(SUMIFS(TaxableValuation[Taxable Ag Land],TaxableValuation[Dist],$C212:$E212,TaxableValuation[Tif_NonTIF],$A$4))</f>
        <v>0</v>
      </c>
      <c r="J212" s="8">
        <f>SUMPRODUCT(SUMIFS(TaxableValuation[Taxable Ag Building],TaxableValuation[Dist],$C212:$E212,TaxableValuation[Tif_NonTIF],$A$4))</f>
        <v>0</v>
      </c>
      <c r="K212" s="8">
        <f>SUMPRODUCT(SUMIFS(TaxableValuation[Taxable Commercial],TaxableValuation[Dist],$C212:$E212,TaxableValuation[Tif_NonTIF],$A$4))</f>
        <v>0</v>
      </c>
      <c r="L212" s="8">
        <f>SUMPRODUCT(SUMIFS(TaxableValuation[Taxable Industrial],TaxableValuation[Dist],$C212:$E212,TaxableValuation[Tif_NonTIF],$A$4))</f>
        <v>0</v>
      </c>
      <c r="M212" s="8">
        <f>SUMPRODUCT(SUMIFS(TaxableValuation[Taxable Reserved],TaxableValuation[Dist],$C212:$E212,TaxableValuation[Tif_NonTIF],$A$4))</f>
        <v>0</v>
      </c>
      <c r="N212" s="8">
        <f>SUMPRODUCT(SUMIFS(TaxableValuation[Taxable Reserved2],TaxableValuation[Dist],$C212:$E212,TaxableValuation[Tif_NonTIF],$A$4))</f>
        <v>0</v>
      </c>
      <c r="O212" s="8">
        <f>SUMPRODUCT(SUMIFS(TaxableValuation[Taxable Railroads],TaxableValuation[Dist],$C212:$E212,TaxableValuation[Tif_NonTIF],$A$4))</f>
        <v>0</v>
      </c>
      <c r="P212" s="8">
        <f>SUMPRODUCT(SUMIFS(TaxableValuation[Taxable Utilities],TaxableValuation[Dist],$C212:$E212,TaxableValuation[Tif_NonTIF],$A$4))</f>
        <v>0</v>
      </c>
      <c r="Q212" s="8">
        <f>SUMPRODUCT(SUMIFS(TaxableValuation[Taxable Other],TaxableValuation[Dist],$C212:$E212,TaxableValuation[Tif_NonTIF],$A$4))</f>
        <v>0</v>
      </c>
      <c r="R212" s="8">
        <f>SUMPRODUCT(SUMIFS(TaxableValuation[Taxable Gross],TaxableValuation[Dist],$C212:$E212,TaxableValuation[Tif_NonTIF],$A$4))</f>
        <v>0</v>
      </c>
      <c r="S212" s="8">
        <f>SUMPRODUCT(SUMIFS(TaxableValuation[Taxable Military Exempt],TaxableValuation[Dist],$C212:$E212,TaxableValuation[Tif_NonTIF],$A$4))</f>
        <v>0</v>
      </c>
      <c r="T212" s="8">
        <f>SUMPRODUCT(SUMIFS(TaxableValuation[Taxable Net],TaxableValuation[Dist],$C212:$E212,TaxableValuation[Tif_NonTIF],$A$4))</f>
        <v>0</v>
      </c>
      <c r="U212" s="8">
        <f>SUMPRODUCT(SUMIFS(TaxableValuation[Taxable Gas &amp; Elec Utilities],TaxableValuation[Dist],$C212:$E212,TaxableValuation[Tif_NonTIF],$A$4))</f>
        <v>0</v>
      </c>
      <c r="V212" s="8">
        <f t="shared" si="3"/>
        <v>0</v>
      </c>
    </row>
    <row r="213" spans="1:22" x14ac:dyDescent="0.25">
      <c r="A213">
        <f>'Assessed Non-TIF_Combined'!A213</f>
        <v>2024</v>
      </c>
      <c r="B213" t="str">
        <f>'Assessed Non-TIF_Combined'!B213</f>
        <v>10</v>
      </c>
      <c r="C213" t="str">
        <f>'Assessed Non-TIF_Combined'!C213</f>
        <v>4777</v>
      </c>
      <c r="D213" t="str">
        <f>'Assessed Non-TIF_Combined'!D213</f>
        <v/>
      </c>
      <c r="E213" t="str">
        <f>'Assessed Non-TIF_Combined'!E213</f>
        <v/>
      </c>
      <c r="F213" t="str">
        <f>'Assessed Non-TIF_Combined'!F213</f>
        <v>4777</v>
      </c>
      <c r="G213" t="str">
        <f>'Assessed Non-TIF_Combined'!G213</f>
        <v>North Linn</v>
      </c>
      <c r="H213" s="8">
        <f>SUMPRODUCT(SUMIFS(TaxableValuation[Taxable Residential],TaxableValuation[Dist],$C213:$E213,TaxableValuation[Tif_NonTIF],$A$4))</f>
        <v>0</v>
      </c>
      <c r="I213" s="8">
        <f>SUMPRODUCT(SUMIFS(TaxableValuation[Taxable Ag Land],TaxableValuation[Dist],$C213:$E213,TaxableValuation[Tif_NonTIF],$A$4))</f>
        <v>0</v>
      </c>
      <c r="J213" s="8">
        <f>SUMPRODUCT(SUMIFS(TaxableValuation[Taxable Ag Building],TaxableValuation[Dist],$C213:$E213,TaxableValuation[Tif_NonTIF],$A$4))</f>
        <v>0</v>
      </c>
      <c r="K213" s="8">
        <f>SUMPRODUCT(SUMIFS(TaxableValuation[Taxable Commercial],TaxableValuation[Dist],$C213:$E213,TaxableValuation[Tif_NonTIF],$A$4))</f>
        <v>0</v>
      </c>
      <c r="L213" s="8">
        <f>SUMPRODUCT(SUMIFS(TaxableValuation[Taxable Industrial],TaxableValuation[Dist],$C213:$E213,TaxableValuation[Tif_NonTIF],$A$4))</f>
        <v>0</v>
      </c>
      <c r="M213" s="8">
        <f>SUMPRODUCT(SUMIFS(TaxableValuation[Taxable Reserved],TaxableValuation[Dist],$C213:$E213,TaxableValuation[Tif_NonTIF],$A$4))</f>
        <v>0</v>
      </c>
      <c r="N213" s="8">
        <f>SUMPRODUCT(SUMIFS(TaxableValuation[Taxable Reserved2],TaxableValuation[Dist],$C213:$E213,TaxableValuation[Tif_NonTIF],$A$4))</f>
        <v>0</v>
      </c>
      <c r="O213" s="8">
        <f>SUMPRODUCT(SUMIFS(TaxableValuation[Taxable Railroads],TaxableValuation[Dist],$C213:$E213,TaxableValuation[Tif_NonTIF],$A$4))</f>
        <v>0</v>
      </c>
      <c r="P213" s="8">
        <f>SUMPRODUCT(SUMIFS(TaxableValuation[Taxable Utilities],TaxableValuation[Dist],$C213:$E213,TaxableValuation[Tif_NonTIF],$A$4))</f>
        <v>0</v>
      </c>
      <c r="Q213" s="8">
        <f>SUMPRODUCT(SUMIFS(TaxableValuation[Taxable Other],TaxableValuation[Dist],$C213:$E213,TaxableValuation[Tif_NonTIF],$A$4))</f>
        <v>0</v>
      </c>
      <c r="R213" s="8">
        <f>SUMPRODUCT(SUMIFS(TaxableValuation[Taxable Gross],TaxableValuation[Dist],$C213:$E213,TaxableValuation[Tif_NonTIF],$A$4))</f>
        <v>0</v>
      </c>
      <c r="S213" s="8">
        <f>SUMPRODUCT(SUMIFS(TaxableValuation[Taxable Military Exempt],TaxableValuation[Dist],$C213:$E213,TaxableValuation[Tif_NonTIF],$A$4))</f>
        <v>0</v>
      </c>
      <c r="T213" s="8">
        <f>SUMPRODUCT(SUMIFS(TaxableValuation[Taxable Net],TaxableValuation[Dist],$C213:$E213,TaxableValuation[Tif_NonTIF],$A$4))</f>
        <v>0</v>
      </c>
      <c r="U213" s="8">
        <f>SUMPRODUCT(SUMIFS(TaxableValuation[Taxable Gas &amp; Elec Utilities],TaxableValuation[Dist],$C213:$E213,TaxableValuation[Tif_NonTIF],$A$4))</f>
        <v>0</v>
      </c>
      <c r="V213" s="8">
        <f t="shared" si="3"/>
        <v>0</v>
      </c>
    </row>
    <row r="214" spans="1:22" x14ac:dyDescent="0.25">
      <c r="A214">
        <f>'Assessed Non-TIF_Combined'!A214</f>
        <v>2024</v>
      </c>
      <c r="B214" t="str">
        <f>'Assessed Non-TIF_Combined'!B214</f>
        <v>15</v>
      </c>
      <c r="C214" t="str">
        <f>'Assessed Non-TIF_Combined'!C214</f>
        <v>4776</v>
      </c>
      <c r="D214" t="str">
        <f>'Assessed Non-TIF_Combined'!D214</f>
        <v/>
      </c>
      <c r="E214" t="str">
        <f>'Assessed Non-TIF_Combined'!E214</f>
        <v/>
      </c>
      <c r="F214" t="str">
        <f>'Assessed Non-TIF_Combined'!F214</f>
        <v>4776</v>
      </c>
      <c r="G214" t="str">
        <f>'Assessed Non-TIF_Combined'!G214</f>
        <v>North Mahaska</v>
      </c>
      <c r="H214" s="8">
        <f>SUMPRODUCT(SUMIFS(TaxableValuation[Taxable Residential],TaxableValuation[Dist],$C214:$E214,TaxableValuation[Tif_NonTIF],$A$4))</f>
        <v>0</v>
      </c>
      <c r="I214" s="8">
        <f>SUMPRODUCT(SUMIFS(TaxableValuation[Taxable Ag Land],TaxableValuation[Dist],$C214:$E214,TaxableValuation[Tif_NonTIF],$A$4))</f>
        <v>0</v>
      </c>
      <c r="J214" s="8">
        <f>SUMPRODUCT(SUMIFS(TaxableValuation[Taxable Ag Building],TaxableValuation[Dist],$C214:$E214,TaxableValuation[Tif_NonTIF],$A$4))</f>
        <v>0</v>
      </c>
      <c r="K214" s="8">
        <f>SUMPRODUCT(SUMIFS(TaxableValuation[Taxable Commercial],TaxableValuation[Dist],$C214:$E214,TaxableValuation[Tif_NonTIF],$A$4))</f>
        <v>0</v>
      </c>
      <c r="L214" s="8">
        <f>SUMPRODUCT(SUMIFS(TaxableValuation[Taxable Industrial],TaxableValuation[Dist],$C214:$E214,TaxableValuation[Tif_NonTIF],$A$4))</f>
        <v>41004178</v>
      </c>
      <c r="M214" s="8">
        <f>SUMPRODUCT(SUMIFS(TaxableValuation[Taxable Reserved],TaxableValuation[Dist],$C214:$E214,TaxableValuation[Tif_NonTIF],$A$4))</f>
        <v>0</v>
      </c>
      <c r="N214" s="8">
        <f>SUMPRODUCT(SUMIFS(TaxableValuation[Taxable Reserved2],TaxableValuation[Dist],$C214:$E214,TaxableValuation[Tif_NonTIF],$A$4))</f>
        <v>0</v>
      </c>
      <c r="O214" s="8">
        <f>SUMPRODUCT(SUMIFS(TaxableValuation[Taxable Railroads],TaxableValuation[Dist],$C214:$E214,TaxableValuation[Tif_NonTIF],$A$4))</f>
        <v>0</v>
      </c>
      <c r="P214" s="8">
        <f>SUMPRODUCT(SUMIFS(TaxableValuation[Taxable Utilities],TaxableValuation[Dist],$C214:$E214,TaxableValuation[Tif_NonTIF],$A$4))</f>
        <v>0</v>
      </c>
      <c r="Q214" s="8">
        <f>SUMPRODUCT(SUMIFS(TaxableValuation[Taxable Other],TaxableValuation[Dist],$C214:$E214,TaxableValuation[Tif_NonTIF],$A$4))</f>
        <v>0</v>
      </c>
      <c r="R214" s="8">
        <f>SUMPRODUCT(SUMIFS(TaxableValuation[Taxable Gross],TaxableValuation[Dist],$C214:$E214,TaxableValuation[Tif_NonTIF],$A$4))</f>
        <v>41004178</v>
      </c>
      <c r="S214" s="8">
        <f>SUMPRODUCT(SUMIFS(TaxableValuation[Taxable Military Exempt],TaxableValuation[Dist],$C214:$E214,TaxableValuation[Tif_NonTIF],$A$4))</f>
        <v>0</v>
      </c>
      <c r="T214" s="8">
        <f>SUMPRODUCT(SUMIFS(TaxableValuation[Taxable Net],TaxableValuation[Dist],$C214:$E214,TaxableValuation[Tif_NonTIF],$A$4))</f>
        <v>41004178</v>
      </c>
      <c r="U214" s="8">
        <f>SUMPRODUCT(SUMIFS(TaxableValuation[Taxable Gas &amp; Elec Utilities],TaxableValuation[Dist],$C214:$E214,TaxableValuation[Tif_NonTIF],$A$4))</f>
        <v>0</v>
      </c>
      <c r="V214" s="8">
        <f t="shared" si="3"/>
        <v>41004178</v>
      </c>
    </row>
    <row r="215" spans="1:22" x14ac:dyDescent="0.25">
      <c r="A215">
        <f>'Assessed Non-TIF_Combined'!A215</f>
        <v>2024</v>
      </c>
      <c r="B215" t="str">
        <f>'Assessed Non-TIF_Combined'!B215</f>
        <v>11</v>
      </c>
      <c r="C215" t="str">
        <f>'Assessed Non-TIF_Combined'!C215</f>
        <v>4779</v>
      </c>
      <c r="D215" t="str">
        <f>'Assessed Non-TIF_Combined'!D215</f>
        <v/>
      </c>
      <c r="E215" t="str">
        <f>'Assessed Non-TIF_Combined'!E215</f>
        <v/>
      </c>
      <c r="F215" t="str">
        <f>'Assessed Non-TIF_Combined'!F215</f>
        <v>4779</v>
      </c>
      <c r="G215" t="str">
        <f>'Assessed Non-TIF_Combined'!G215</f>
        <v>North Polk</v>
      </c>
      <c r="H215" s="8">
        <f>SUMPRODUCT(SUMIFS(TaxableValuation[Taxable Residential],TaxableValuation[Dist],$C215:$E215,TaxableValuation[Tif_NonTIF],$A$4))</f>
        <v>54086304</v>
      </c>
      <c r="I215" s="8">
        <f>SUMPRODUCT(SUMIFS(TaxableValuation[Taxable Ag Land],TaxableValuation[Dist],$C215:$E215,TaxableValuation[Tif_NonTIF],$A$4))</f>
        <v>0</v>
      </c>
      <c r="J215" s="8">
        <f>SUMPRODUCT(SUMIFS(TaxableValuation[Taxable Ag Building],TaxableValuation[Dist],$C215:$E215,TaxableValuation[Tif_NonTIF],$A$4))</f>
        <v>0</v>
      </c>
      <c r="K215" s="8">
        <f>SUMPRODUCT(SUMIFS(TaxableValuation[Taxable Commercial],TaxableValuation[Dist],$C215:$E215,TaxableValuation[Tif_NonTIF],$A$4))</f>
        <v>6743495</v>
      </c>
      <c r="L215" s="8">
        <f>SUMPRODUCT(SUMIFS(TaxableValuation[Taxable Industrial],TaxableValuation[Dist],$C215:$E215,TaxableValuation[Tif_NonTIF],$A$4))</f>
        <v>354586</v>
      </c>
      <c r="M215" s="8">
        <f>SUMPRODUCT(SUMIFS(TaxableValuation[Taxable Reserved],TaxableValuation[Dist],$C215:$E215,TaxableValuation[Tif_NonTIF],$A$4))</f>
        <v>0</v>
      </c>
      <c r="N215" s="8">
        <f>SUMPRODUCT(SUMIFS(TaxableValuation[Taxable Reserved2],TaxableValuation[Dist],$C215:$E215,TaxableValuation[Tif_NonTIF],$A$4))</f>
        <v>0</v>
      </c>
      <c r="O215" s="8">
        <f>SUMPRODUCT(SUMIFS(TaxableValuation[Taxable Railroads],TaxableValuation[Dist],$C215:$E215,TaxableValuation[Tif_NonTIF],$A$4))</f>
        <v>0</v>
      </c>
      <c r="P215" s="8">
        <f>SUMPRODUCT(SUMIFS(TaxableValuation[Taxable Utilities],TaxableValuation[Dist],$C215:$E215,TaxableValuation[Tif_NonTIF],$A$4))</f>
        <v>0</v>
      </c>
      <c r="Q215" s="8">
        <f>SUMPRODUCT(SUMIFS(TaxableValuation[Taxable Other],TaxableValuation[Dist],$C215:$E215,TaxableValuation[Tif_NonTIF],$A$4))</f>
        <v>0</v>
      </c>
      <c r="R215" s="8">
        <f>SUMPRODUCT(SUMIFS(TaxableValuation[Taxable Gross],TaxableValuation[Dist],$C215:$E215,TaxableValuation[Tif_NonTIF],$A$4))</f>
        <v>61184385</v>
      </c>
      <c r="S215" s="8">
        <f>SUMPRODUCT(SUMIFS(TaxableValuation[Taxable Military Exempt],TaxableValuation[Dist],$C215:$E215,TaxableValuation[Tif_NonTIF],$A$4))</f>
        <v>7408</v>
      </c>
      <c r="T215" s="8">
        <f>SUMPRODUCT(SUMIFS(TaxableValuation[Taxable Net],TaxableValuation[Dist],$C215:$E215,TaxableValuation[Tif_NonTIF],$A$4))</f>
        <v>61176977</v>
      </c>
      <c r="U215" s="8">
        <f>SUMPRODUCT(SUMIFS(TaxableValuation[Taxable Gas &amp; Elec Utilities],TaxableValuation[Dist],$C215:$E215,TaxableValuation[Tif_NonTIF],$A$4))</f>
        <v>0</v>
      </c>
      <c r="V215" s="8">
        <f t="shared" si="3"/>
        <v>61176977</v>
      </c>
    </row>
    <row r="216" spans="1:22" x14ac:dyDescent="0.25">
      <c r="A216">
        <f>'Assessed Non-TIF_Combined'!A216</f>
        <v>2024</v>
      </c>
      <c r="B216" t="str">
        <f>'Assessed Non-TIF_Combined'!B216</f>
        <v>09</v>
      </c>
      <c r="C216" t="str">
        <f>'Assessed Non-TIF_Combined'!C216</f>
        <v>4784</v>
      </c>
      <c r="D216" t="str">
        <f>'Assessed Non-TIF_Combined'!D216</f>
        <v/>
      </c>
      <c r="E216" t="str">
        <f>'Assessed Non-TIF_Combined'!E216</f>
        <v/>
      </c>
      <c r="F216" t="str">
        <f>'Assessed Non-TIF_Combined'!F216</f>
        <v>4784</v>
      </c>
      <c r="G216" t="str">
        <f>'Assessed Non-TIF_Combined'!G216</f>
        <v>North Scott</v>
      </c>
      <c r="H216" s="8">
        <f>SUMPRODUCT(SUMIFS(TaxableValuation[Taxable Residential],TaxableValuation[Dist],$C216:$E216,TaxableValuation[Tif_NonTIF],$A$4))</f>
        <v>28696997</v>
      </c>
      <c r="I216" s="8">
        <f>SUMPRODUCT(SUMIFS(TaxableValuation[Taxable Ag Land],TaxableValuation[Dist],$C216:$E216,TaxableValuation[Tif_NonTIF],$A$4))</f>
        <v>0</v>
      </c>
      <c r="J216" s="8">
        <f>SUMPRODUCT(SUMIFS(TaxableValuation[Taxable Ag Building],TaxableValuation[Dist],$C216:$E216,TaxableValuation[Tif_NonTIF],$A$4))</f>
        <v>0</v>
      </c>
      <c r="K216" s="8">
        <f>SUMPRODUCT(SUMIFS(TaxableValuation[Taxable Commercial],TaxableValuation[Dist],$C216:$E216,TaxableValuation[Tif_NonTIF],$A$4))</f>
        <v>34322462</v>
      </c>
      <c r="L216" s="8">
        <f>SUMPRODUCT(SUMIFS(TaxableValuation[Taxable Industrial],TaxableValuation[Dist],$C216:$E216,TaxableValuation[Tif_NonTIF],$A$4))</f>
        <v>74370258</v>
      </c>
      <c r="M216" s="8">
        <f>SUMPRODUCT(SUMIFS(TaxableValuation[Taxable Reserved],TaxableValuation[Dist],$C216:$E216,TaxableValuation[Tif_NonTIF],$A$4))</f>
        <v>0</v>
      </c>
      <c r="N216" s="8">
        <f>SUMPRODUCT(SUMIFS(TaxableValuation[Taxable Reserved2],TaxableValuation[Dist],$C216:$E216,TaxableValuation[Tif_NonTIF],$A$4))</f>
        <v>0</v>
      </c>
      <c r="O216" s="8">
        <f>SUMPRODUCT(SUMIFS(TaxableValuation[Taxable Railroads],TaxableValuation[Dist],$C216:$E216,TaxableValuation[Tif_NonTIF],$A$4))</f>
        <v>0</v>
      </c>
      <c r="P216" s="8">
        <f>SUMPRODUCT(SUMIFS(TaxableValuation[Taxable Utilities],TaxableValuation[Dist],$C216:$E216,TaxableValuation[Tif_NonTIF],$A$4))</f>
        <v>0</v>
      </c>
      <c r="Q216" s="8">
        <f>SUMPRODUCT(SUMIFS(TaxableValuation[Taxable Other],TaxableValuation[Dist],$C216:$E216,TaxableValuation[Tif_NonTIF],$A$4))</f>
        <v>0</v>
      </c>
      <c r="R216" s="8">
        <f>SUMPRODUCT(SUMIFS(TaxableValuation[Taxable Gross],TaxableValuation[Dist],$C216:$E216,TaxableValuation[Tif_NonTIF],$A$4))</f>
        <v>137389717</v>
      </c>
      <c r="S216" s="8">
        <f>SUMPRODUCT(SUMIFS(TaxableValuation[Taxable Military Exempt],TaxableValuation[Dist],$C216:$E216,TaxableValuation[Tif_NonTIF],$A$4))</f>
        <v>0</v>
      </c>
      <c r="T216" s="8">
        <f>SUMPRODUCT(SUMIFS(TaxableValuation[Taxable Net],TaxableValuation[Dist],$C216:$E216,TaxableValuation[Tif_NonTIF],$A$4))</f>
        <v>137389717</v>
      </c>
      <c r="U216" s="8">
        <f>SUMPRODUCT(SUMIFS(TaxableValuation[Taxable Gas &amp; Elec Utilities],TaxableValuation[Dist],$C216:$E216,TaxableValuation[Tif_NonTIF],$A$4))</f>
        <v>0</v>
      </c>
      <c r="V216" s="8">
        <f t="shared" si="3"/>
        <v>137389717</v>
      </c>
    </row>
    <row r="217" spans="1:22" x14ac:dyDescent="0.25">
      <c r="A217">
        <f>'Assessed Non-TIF_Combined'!A217</f>
        <v>2024</v>
      </c>
      <c r="B217" t="str">
        <f>'Assessed Non-TIF_Combined'!B217</f>
        <v>07</v>
      </c>
      <c r="C217" t="str">
        <f>'Assessed Non-TIF_Combined'!C217</f>
        <v>4785</v>
      </c>
      <c r="D217" t="str">
        <f>'Assessed Non-TIF_Combined'!D217</f>
        <v/>
      </c>
      <c r="E217" t="str">
        <f>'Assessed Non-TIF_Combined'!E217</f>
        <v/>
      </c>
      <c r="F217" t="str">
        <f>'Assessed Non-TIF_Combined'!F217</f>
        <v>4785</v>
      </c>
      <c r="G217" t="str">
        <f>'Assessed Non-TIF_Combined'!G217</f>
        <v>North Tama</v>
      </c>
      <c r="H217" s="8">
        <f>SUMPRODUCT(SUMIFS(TaxableValuation[Taxable Residential],TaxableValuation[Dist],$C217:$E217,TaxableValuation[Tif_NonTIF],$A$4))</f>
        <v>0</v>
      </c>
      <c r="I217" s="8">
        <f>SUMPRODUCT(SUMIFS(TaxableValuation[Taxable Ag Land],TaxableValuation[Dist],$C217:$E217,TaxableValuation[Tif_NonTIF],$A$4))</f>
        <v>0</v>
      </c>
      <c r="J217" s="8">
        <f>SUMPRODUCT(SUMIFS(TaxableValuation[Taxable Ag Building],TaxableValuation[Dist],$C217:$E217,TaxableValuation[Tif_NonTIF],$A$4))</f>
        <v>0</v>
      </c>
      <c r="K217" s="8">
        <f>SUMPRODUCT(SUMIFS(TaxableValuation[Taxable Commercial],TaxableValuation[Dist],$C217:$E217,TaxableValuation[Tif_NonTIF],$A$4))</f>
        <v>0</v>
      </c>
      <c r="L217" s="8">
        <f>SUMPRODUCT(SUMIFS(TaxableValuation[Taxable Industrial],TaxableValuation[Dist],$C217:$E217,TaxableValuation[Tif_NonTIF],$A$4))</f>
        <v>0</v>
      </c>
      <c r="M217" s="8">
        <f>SUMPRODUCT(SUMIFS(TaxableValuation[Taxable Reserved],TaxableValuation[Dist],$C217:$E217,TaxableValuation[Tif_NonTIF],$A$4))</f>
        <v>0</v>
      </c>
      <c r="N217" s="8">
        <f>SUMPRODUCT(SUMIFS(TaxableValuation[Taxable Reserved2],TaxableValuation[Dist],$C217:$E217,TaxableValuation[Tif_NonTIF],$A$4))</f>
        <v>0</v>
      </c>
      <c r="O217" s="8">
        <f>SUMPRODUCT(SUMIFS(TaxableValuation[Taxable Railroads],TaxableValuation[Dist],$C217:$E217,TaxableValuation[Tif_NonTIF],$A$4))</f>
        <v>0</v>
      </c>
      <c r="P217" s="8">
        <f>SUMPRODUCT(SUMIFS(TaxableValuation[Taxable Utilities],TaxableValuation[Dist],$C217:$E217,TaxableValuation[Tif_NonTIF],$A$4))</f>
        <v>0</v>
      </c>
      <c r="Q217" s="8">
        <f>SUMPRODUCT(SUMIFS(TaxableValuation[Taxable Other],TaxableValuation[Dist],$C217:$E217,TaxableValuation[Tif_NonTIF],$A$4))</f>
        <v>0</v>
      </c>
      <c r="R217" s="8">
        <f>SUMPRODUCT(SUMIFS(TaxableValuation[Taxable Gross],TaxableValuation[Dist],$C217:$E217,TaxableValuation[Tif_NonTIF],$A$4))</f>
        <v>0</v>
      </c>
      <c r="S217" s="8">
        <f>SUMPRODUCT(SUMIFS(TaxableValuation[Taxable Military Exempt],TaxableValuation[Dist],$C217:$E217,TaxableValuation[Tif_NonTIF],$A$4))</f>
        <v>0</v>
      </c>
      <c r="T217" s="8">
        <f>SUMPRODUCT(SUMIFS(TaxableValuation[Taxable Net],TaxableValuation[Dist],$C217:$E217,TaxableValuation[Tif_NonTIF],$A$4))</f>
        <v>0</v>
      </c>
      <c r="U217" s="8">
        <f>SUMPRODUCT(SUMIFS(TaxableValuation[Taxable Gas &amp; Elec Utilities],TaxableValuation[Dist],$C217:$E217,TaxableValuation[Tif_NonTIF],$A$4))</f>
        <v>0</v>
      </c>
      <c r="V217" s="8">
        <f t="shared" si="3"/>
        <v>0</v>
      </c>
    </row>
    <row r="218" spans="1:22" x14ac:dyDescent="0.25">
      <c r="A218">
        <f>'Assessed Non-TIF_Combined'!A218</f>
        <v>2024</v>
      </c>
      <c r="B218" t="str">
        <f>'Assessed Non-TIF_Combined'!B218</f>
        <v>05</v>
      </c>
      <c r="C218" t="str">
        <f>'Assessed Non-TIF_Combined'!C218</f>
        <v>0333</v>
      </c>
      <c r="D218" t="str">
        <f>'Assessed Non-TIF_Combined'!D218</f>
        <v/>
      </c>
      <c r="E218" t="str">
        <f>'Assessed Non-TIF_Combined'!E218</f>
        <v/>
      </c>
      <c r="F218" t="str">
        <f>'Assessed Non-TIF_Combined'!F218</f>
        <v>0333</v>
      </c>
      <c r="G218" t="str">
        <f>'Assessed Non-TIF_Combined'!G218</f>
        <v>North Union</v>
      </c>
      <c r="H218" s="8">
        <f>SUMPRODUCT(SUMIFS(TaxableValuation[Taxable Residential],TaxableValuation[Dist],$C218:$E218,TaxableValuation[Tif_NonTIF],$A$4))</f>
        <v>0</v>
      </c>
      <c r="I218" s="8">
        <f>SUMPRODUCT(SUMIFS(TaxableValuation[Taxable Ag Land],TaxableValuation[Dist],$C218:$E218,TaxableValuation[Tif_NonTIF],$A$4))</f>
        <v>0</v>
      </c>
      <c r="J218" s="8">
        <f>SUMPRODUCT(SUMIFS(TaxableValuation[Taxable Ag Building],TaxableValuation[Dist],$C218:$E218,TaxableValuation[Tif_NonTIF],$A$4))</f>
        <v>0</v>
      </c>
      <c r="K218" s="8">
        <f>SUMPRODUCT(SUMIFS(TaxableValuation[Taxable Commercial],TaxableValuation[Dist],$C218:$E218,TaxableValuation[Tif_NonTIF],$A$4))</f>
        <v>0</v>
      </c>
      <c r="L218" s="8">
        <f>SUMPRODUCT(SUMIFS(TaxableValuation[Taxable Industrial],TaxableValuation[Dist],$C218:$E218,TaxableValuation[Tif_NonTIF],$A$4))</f>
        <v>16778351</v>
      </c>
      <c r="M218" s="8">
        <f>SUMPRODUCT(SUMIFS(TaxableValuation[Taxable Reserved],TaxableValuation[Dist],$C218:$E218,TaxableValuation[Tif_NonTIF],$A$4))</f>
        <v>0</v>
      </c>
      <c r="N218" s="8">
        <f>SUMPRODUCT(SUMIFS(TaxableValuation[Taxable Reserved2],TaxableValuation[Dist],$C218:$E218,TaxableValuation[Tif_NonTIF],$A$4))</f>
        <v>0</v>
      </c>
      <c r="O218" s="8">
        <f>SUMPRODUCT(SUMIFS(TaxableValuation[Taxable Railroads],TaxableValuation[Dist],$C218:$E218,TaxableValuation[Tif_NonTIF],$A$4))</f>
        <v>0</v>
      </c>
      <c r="P218" s="8">
        <f>SUMPRODUCT(SUMIFS(TaxableValuation[Taxable Utilities],TaxableValuation[Dist],$C218:$E218,TaxableValuation[Tif_NonTIF],$A$4))</f>
        <v>0</v>
      </c>
      <c r="Q218" s="8">
        <f>SUMPRODUCT(SUMIFS(TaxableValuation[Taxable Other],TaxableValuation[Dist],$C218:$E218,TaxableValuation[Tif_NonTIF],$A$4))</f>
        <v>0</v>
      </c>
      <c r="R218" s="8">
        <f>SUMPRODUCT(SUMIFS(TaxableValuation[Taxable Gross],TaxableValuation[Dist],$C218:$E218,TaxableValuation[Tif_NonTIF],$A$4))</f>
        <v>16778351</v>
      </c>
      <c r="S218" s="8">
        <f>SUMPRODUCT(SUMIFS(TaxableValuation[Taxable Military Exempt],TaxableValuation[Dist],$C218:$E218,TaxableValuation[Tif_NonTIF],$A$4))</f>
        <v>0</v>
      </c>
      <c r="T218" s="8">
        <f>SUMPRODUCT(SUMIFS(TaxableValuation[Taxable Net],TaxableValuation[Dist],$C218:$E218,TaxableValuation[Tif_NonTIF],$A$4))</f>
        <v>16778351</v>
      </c>
      <c r="U218" s="8">
        <f>SUMPRODUCT(SUMIFS(TaxableValuation[Taxable Gas &amp; Elec Utilities],TaxableValuation[Dist],$C218:$E218,TaxableValuation[Tif_NonTIF],$A$4))</f>
        <v>0</v>
      </c>
      <c r="V218" s="8">
        <f t="shared" si="3"/>
        <v>16778351</v>
      </c>
    </row>
    <row r="219" spans="1:22" x14ac:dyDescent="0.25">
      <c r="A219">
        <f>'Assessed Non-TIF_Combined'!A219</f>
        <v>2024</v>
      </c>
      <c r="B219" t="str">
        <f>'Assessed Non-TIF_Combined'!B219</f>
        <v>09</v>
      </c>
      <c r="C219" t="str">
        <f>'Assessed Non-TIF_Combined'!C219</f>
        <v>4773</v>
      </c>
      <c r="D219" t="str">
        <f>'Assessed Non-TIF_Combined'!D219</f>
        <v/>
      </c>
      <c r="E219" t="str">
        <f>'Assessed Non-TIF_Combined'!E219</f>
        <v/>
      </c>
      <c r="F219" t="str">
        <f>'Assessed Non-TIF_Combined'!F219</f>
        <v>4773</v>
      </c>
      <c r="G219" t="str">
        <f>'Assessed Non-TIF_Combined'!G219</f>
        <v>Northeast</v>
      </c>
      <c r="H219" s="8">
        <f>SUMPRODUCT(SUMIFS(TaxableValuation[Taxable Residential],TaxableValuation[Dist],$C219:$E219,TaxableValuation[Tif_NonTIF],$A$4))</f>
        <v>0</v>
      </c>
      <c r="I219" s="8">
        <f>SUMPRODUCT(SUMIFS(TaxableValuation[Taxable Ag Land],TaxableValuation[Dist],$C219:$E219,TaxableValuation[Tif_NonTIF],$A$4))</f>
        <v>0</v>
      </c>
      <c r="J219" s="8">
        <f>SUMPRODUCT(SUMIFS(TaxableValuation[Taxable Ag Building],TaxableValuation[Dist],$C219:$E219,TaxableValuation[Tif_NonTIF],$A$4))</f>
        <v>0</v>
      </c>
      <c r="K219" s="8">
        <f>SUMPRODUCT(SUMIFS(TaxableValuation[Taxable Commercial],TaxableValuation[Dist],$C219:$E219,TaxableValuation[Tif_NonTIF],$A$4))</f>
        <v>0</v>
      </c>
      <c r="L219" s="8">
        <f>SUMPRODUCT(SUMIFS(TaxableValuation[Taxable Industrial],TaxableValuation[Dist],$C219:$E219,TaxableValuation[Tif_NonTIF],$A$4))</f>
        <v>0</v>
      </c>
      <c r="M219" s="8">
        <f>SUMPRODUCT(SUMIFS(TaxableValuation[Taxable Reserved],TaxableValuation[Dist],$C219:$E219,TaxableValuation[Tif_NonTIF],$A$4))</f>
        <v>0</v>
      </c>
      <c r="N219" s="8">
        <f>SUMPRODUCT(SUMIFS(TaxableValuation[Taxable Reserved2],TaxableValuation[Dist],$C219:$E219,TaxableValuation[Tif_NonTIF],$A$4))</f>
        <v>0</v>
      </c>
      <c r="O219" s="8">
        <f>SUMPRODUCT(SUMIFS(TaxableValuation[Taxable Railroads],TaxableValuation[Dist],$C219:$E219,TaxableValuation[Tif_NonTIF],$A$4))</f>
        <v>0</v>
      </c>
      <c r="P219" s="8">
        <f>SUMPRODUCT(SUMIFS(TaxableValuation[Taxable Utilities],TaxableValuation[Dist],$C219:$E219,TaxableValuation[Tif_NonTIF],$A$4))</f>
        <v>0</v>
      </c>
      <c r="Q219" s="8">
        <f>SUMPRODUCT(SUMIFS(TaxableValuation[Taxable Other],TaxableValuation[Dist],$C219:$E219,TaxableValuation[Tif_NonTIF],$A$4))</f>
        <v>0</v>
      </c>
      <c r="R219" s="8">
        <f>SUMPRODUCT(SUMIFS(TaxableValuation[Taxable Gross],TaxableValuation[Dist],$C219:$E219,TaxableValuation[Tif_NonTIF],$A$4))</f>
        <v>0</v>
      </c>
      <c r="S219" s="8">
        <f>SUMPRODUCT(SUMIFS(TaxableValuation[Taxable Military Exempt],TaxableValuation[Dist],$C219:$E219,TaxableValuation[Tif_NonTIF],$A$4))</f>
        <v>0</v>
      </c>
      <c r="T219" s="8">
        <f>SUMPRODUCT(SUMIFS(TaxableValuation[Taxable Net],TaxableValuation[Dist],$C219:$E219,TaxableValuation[Tif_NonTIF],$A$4))</f>
        <v>0</v>
      </c>
      <c r="U219" s="8">
        <f>SUMPRODUCT(SUMIFS(TaxableValuation[Taxable Gas &amp; Elec Utilities],TaxableValuation[Dist],$C219:$E219,TaxableValuation[Tif_NonTIF],$A$4))</f>
        <v>0</v>
      </c>
      <c r="V219" s="8">
        <f t="shared" si="3"/>
        <v>0</v>
      </c>
    </row>
    <row r="220" spans="1:22" x14ac:dyDescent="0.25">
      <c r="A220">
        <f>'Assessed Non-TIF_Combined'!A220</f>
        <v>2024</v>
      </c>
      <c r="B220" t="str">
        <f>'Assessed Non-TIF_Combined'!B220</f>
        <v>07</v>
      </c>
      <c r="C220" t="str">
        <f>'Assessed Non-TIF_Combined'!C220</f>
        <v>4788</v>
      </c>
      <c r="D220" t="str">
        <f>'Assessed Non-TIF_Combined'!D220</f>
        <v/>
      </c>
      <c r="E220" t="str">
        <f>'Assessed Non-TIF_Combined'!E220</f>
        <v/>
      </c>
      <c r="F220" t="str">
        <f>'Assessed Non-TIF_Combined'!F220</f>
        <v>4788</v>
      </c>
      <c r="G220" t="str">
        <f>'Assessed Non-TIF_Combined'!G220</f>
        <v>Northwood-Kensett</v>
      </c>
      <c r="H220" s="8">
        <f>SUMPRODUCT(SUMIFS(TaxableValuation[Taxable Residential],TaxableValuation[Dist],$C220:$E220,TaxableValuation[Tif_NonTIF],$A$4))</f>
        <v>7977808</v>
      </c>
      <c r="I220" s="8">
        <f>SUMPRODUCT(SUMIFS(TaxableValuation[Taxable Ag Land],TaxableValuation[Dist],$C220:$E220,TaxableValuation[Tif_NonTIF],$A$4))</f>
        <v>33719</v>
      </c>
      <c r="J220" s="8">
        <f>SUMPRODUCT(SUMIFS(TaxableValuation[Taxable Ag Building],TaxableValuation[Dist],$C220:$E220,TaxableValuation[Tif_NonTIF],$A$4))</f>
        <v>2604</v>
      </c>
      <c r="K220" s="8">
        <f>SUMPRODUCT(SUMIFS(TaxableValuation[Taxable Commercial],TaxableValuation[Dist],$C220:$E220,TaxableValuation[Tif_NonTIF],$A$4))</f>
        <v>1508959</v>
      </c>
      <c r="L220" s="8">
        <f>SUMPRODUCT(SUMIFS(TaxableValuation[Taxable Industrial],TaxableValuation[Dist],$C220:$E220,TaxableValuation[Tif_NonTIF],$A$4))</f>
        <v>71257626</v>
      </c>
      <c r="M220" s="8">
        <f>SUMPRODUCT(SUMIFS(TaxableValuation[Taxable Reserved],TaxableValuation[Dist],$C220:$E220,TaxableValuation[Tif_NonTIF],$A$4))</f>
        <v>0</v>
      </c>
      <c r="N220" s="8">
        <f>SUMPRODUCT(SUMIFS(TaxableValuation[Taxable Reserved2],TaxableValuation[Dist],$C220:$E220,TaxableValuation[Tif_NonTIF],$A$4))</f>
        <v>0</v>
      </c>
      <c r="O220" s="8">
        <f>SUMPRODUCT(SUMIFS(TaxableValuation[Taxable Railroads],TaxableValuation[Dist],$C220:$E220,TaxableValuation[Tif_NonTIF],$A$4))</f>
        <v>0</v>
      </c>
      <c r="P220" s="8">
        <f>SUMPRODUCT(SUMIFS(TaxableValuation[Taxable Utilities],TaxableValuation[Dist],$C220:$E220,TaxableValuation[Tif_NonTIF],$A$4))</f>
        <v>0</v>
      </c>
      <c r="Q220" s="8">
        <f>SUMPRODUCT(SUMIFS(TaxableValuation[Taxable Other],TaxableValuation[Dist],$C220:$E220,TaxableValuation[Tif_NonTIF],$A$4))</f>
        <v>0</v>
      </c>
      <c r="R220" s="8">
        <f>SUMPRODUCT(SUMIFS(TaxableValuation[Taxable Gross],TaxableValuation[Dist],$C220:$E220,TaxableValuation[Tif_NonTIF],$A$4))</f>
        <v>80780716</v>
      </c>
      <c r="S220" s="8">
        <f>SUMPRODUCT(SUMIFS(TaxableValuation[Taxable Military Exempt],TaxableValuation[Dist],$C220:$E220,TaxableValuation[Tif_NonTIF],$A$4))</f>
        <v>0</v>
      </c>
      <c r="T220" s="8">
        <f>SUMPRODUCT(SUMIFS(TaxableValuation[Taxable Net],TaxableValuation[Dist],$C220:$E220,TaxableValuation[Tif_NonTIF],$A$4))</f>
        <v>80780716</v>
      </c>
      <c r="U220" s="8">
        <f>SUMPRODUCT(SUMIFS(TaxableValuation[Taxable Gas &amp; Elec Utilities],TaxableValuation[Dist],$C220:$E220,TaxableValuation[Tif_NonTIF],$A$4))</f>
        <v>0</v>
      </c>
      <c r="V220" s="8">
        <f t="shared" si="3"/>
        <v>80780716</v>
      </c>
    </row>
    <row r="221" spans="1:22" x14ac:dyDescent="0.25">
      <c r="A221">
        <f>'Assessed Non-TIF_Combined'!A221</f>
        <v>2024</v>
      </c>
      <c r="B221" t="str">
        <f>'Assessed Non-TIF_Combined'!B221</f>
        <v>11</v>
      </c>
      <c r="C221" t="str">
        <f>'Assessed Non-TIF_Combined'!C221</f>
        <v>4797</v>
      </c>
      <c r="D221" t="str">
        <f>'Assessed Non-TIF_Combined'!D221</f>
        <v/>
      </c>
      <c r="E221" t="str">
        <f>'Assessed Non-TIF_Combined'!E221</f>
        <v/>
      </c>
      <c r="F221" t="str">
        <f>'Assessed Non-TIF_Combined'!F221</f>
        <v>4797</v>
      </c>
      <c r="G221" t="str">
        <f>'Assessed Non-TIF_Combined'!G221</f>
        <v>Norwalk</v>
      </c>
      <c r="H221" s="8">
        <f>SUMPRODUCT(SUMIFS(TaxableValuation[Taxable Residential],TaxableValuation[Dist],$C221:$E221,TaxableValuation[Tif_NonTIF],$A$4))</f>
        <v>80102650</v>
      </c>
      <c r="I221" s="8">
        <f>SUMPRODUCT(SUMIFS(TaxableValuation[Taxable Ag Land],TaxableValuation[Dist],$C221:$E221,TaxableValuation[Tif_NonTIF],$A$4))</f>
        <v>387807</v>
      </c>
      <c r="J221" s="8">
        <f>SUMPRODUCT(SUMIFS(TaxableValuation[Taxable Ag Building],TaxableValuation[Dist],$C221:$E221,TaxableValuation[Tif_NonTIF],$A$4))</f>
        <v>7653</v>
      </c>
      <c r="K221" s="8">
        <f>SUMPRODUCT(SUMIFS(TaxableValuation[Taxable Commercial],TaxableValuation[Dist],$C221:$E221,TaxableValuation[Tif_NonTIF],$A$4))</f>
        <v>294600942</v>
      </c>
      <c r="L221" s="8">
        <f>SUMPRODUCT(SUMIFS(TaxableValuation[Taxable Industrial],TaxableValuation[Dist],$C221:$E221,TaxableValuation[Tif_NonTIF],$A$4))</f>
        <v>34760265</v>
      </c>
      <c r="M221" s="8">
        <f>SUMPRODUCT(SUMIFS(TaxableValuation[Taxable Reserved],TaxableValuation[Dist],$C221:$E221,TaxableValuation[Tif_NonTIF],$A$4))</f>
        <v>0</v>
      </c>
      <c r="N221" s="8">
        <f>SUMPRODUCT(SUMIFS(TaxableValuation[Taxable Reserved2],TaxableValuation[Dist],$C221:$E221,TaxableValuation[Tif_NonTIF],$A$4))</f>
        <v>0</v>
      </c>
      <c r="O221" s="8">
        <f>SUMPRODUCT(SUMIFS(TaxableValuation[Taxable Railroads],TaxableValuation[Dist],$C221:$E221,TaxableValuation[Tif_NonTIF],$A$4))</f>
        <v>0</v>
      </c>
      <c r="P221" s="8">
        <f>SUMPRODUCT(SUMIFS(TaxableValuation[Taxable Utilities],TaxableValuation[Dist],$C221:$E221,TaxableValuation[Tif_NonTIF],$A$4))</f>
        <v>0</v>
      </c>
      <c r="Q221" s="8">
        <f>SUMPRODUCT(SUMIFS(TaxableValuation[Taxable Other],TaxableValuation[Dist],$C221:$E221,TaxableValuation[Tif_NonTIF],$A$4))</f>
        <v>0</v>
      </c>
      <c r="R221" s="8">
        <f>SUMPRODUCT(SUMIFS(TaxableValuation[Taxable Gross],TaxableValuation[Dist],$C221:$E221,TaxableValuation[Tif_NonTIF],$A$4))</f>
        <v>409859317</v>
      </c>
      <c r="S221" s="8">
        <f>SUMPRODUCT(SUMIFS(TaxableValuation[Taxable Military Exempt],TaxableValuation[Dist],$C221:$E221,TaxableValuation[Tif_NonTIF],$A$4))</f>
        <v>15098</v>
      </c>
      <c r="T221" s="8">
        <f>SUMPRODUCT(SUMIFS(TaxableValuation[Taxable Net],TaxableValuation[Dist],$C221:$E221,TaxableValuation[Tif_NonTIF],$A$4))</f>
        <v>409844219</v>
      </c>
      <c r="U221" s="8">
        <f>SUMPRODUCT(SUMIFS(TaxableValuation[Taxable Gas &amp; Elec Utilities],TaxableValuation[Dist],$C221:$E221,TaxableValuation[Tif_NonTIF],$A$4))</f>
        <v>0</v>
      </c>
      <c r="V221" s="8">
        <f t="shared" si="3"/>
        <v>409844219</v>
      </c>
    </row>
    <row r="222" spans="1:22" x14ac:dyDescent="0.25">
      <c r="A222">
        <f>'Assessed Non-TIF_Combined'!A222</f>
        <v>2024</v>
      </c>
      <c r="B222" t="str">
        <f>'Assessed Non-TIF_Combined'!B222</f>
        <v>12</v>
      </c>
      <c r="C222" t="str">
        <f>'Assessed Non-TIF_Combined'!C222</f>
        <v>4860</v>
      </c>
      <c r="D222" t="str">
        <f>'Assessed Non-TIF_Combined'!D222</f>
        <v/>
      </c>
      <c r="E222" t="str">
        <f>'Assessed Non-TIF_Combined'!E222</f>
        <v/>
      </c>
      <c r="F222" t="str">
        <f>'Assessed Non-TIF_Combined'!F222</f>
        <v>4860</v>
      </c>
      <c r="G222" t="str">
        <f>'Assessed Non-TIF_Combined'!G222</f>
        <v>Odebolt Arthur Battle Creek Ida Grove</v>
      </c>
      <c r="H222" s="8">
        <f>SUMPRODUCT(SUMIFS(TaxableValuation[Taxable Residential],TaxableValuation[Dist],$C222:$E222,TaxableValuation[Tif_NonTIF],$A$4))</f>
        <v>1962417</v>
      </c>
      <c r="I222" s="8">
        <f>SUMPRODUCT(SUMIFS(TaxableValuation[Taxable Ag Land],TaxableValuation[Dist],$C222:$E222,TaxableValuation[Tif_NonTIF],$A$4))</f>
        <v>0</v>
      </c>
      <c r="J222" s="8">
        <f>SUMPRODUCT(SUMIFS(TaxableValuation[Taxable Ag Building],TaxableValuation[Dist],$C222:$E222,TaxableValuation[Tif_NonTIF],$A$4))</f>
        <v>0</v>
      </c>
      <c r="K222" s="8">
        <f>SUMPRODUCT(SUMIFS(TaxableValuation[Taxable Commercial],TaxableValuation[Dist],$C222:$E222,TaxableValuation[Tif_NonTIF],$A$4))</f>
        <v>0</v>
      </c>
      <c r="L222" s="8">
        <f>SUMPRODUCT(SUMIFS(TaxableValuation[Taxable Industrial],TaxableValuation[Dist],$C222:$E222,TaxableValuation[Tif_NonTIF],$A$4))</f>
        <v>148756707</v>
      </c>
      <c r="M222" s="8">
        <f>SUMPRODUCT(SUMIFS(TaxableValuation[Taxable Reserved],TaxableValuation[Dist],$C222:$E222,TaxableValuation[Tif_NonTIF],$A$4))</f>
        <v>0</v>
      </c>
      <c r="N222" s="8">
        <f>SUMPRODUCT(SUMIFS(TaxableValuation[Taxable Reserved2],TaxableValuation[Dist],$C222:$E222,TaxableValuation[Tif_NonTIF],$A$4))</f>
        <v>0</v>
      </c>
      <c r="O222" s="8">
        <f>SUMPRODUCT(SUMIFS(TaxableValuation[Taxable Railroads],TaxableValuation[Dist],$C222:$E222,TaxableValuation[Tif_NonTIF],$A$4))</f>
        <v>0</v>
      </c>
      <c r="P222" s="8">
        <f>SUMPRODUCT(SUMIFS(TaxableValuation[Taxable Utilities],TaxableValuation[Dist],$C222:$E222,TaxableValuation[Tif_NonTIF],$A$4))</f>
        <v>0</v>
      </c>
      <c r="Q222" s="8">
        <f>SUMPRODUCT(SUMIFS(TaxableValuation[Taxable Other],TaxableValuation[Dist],$C222:$E222,TaxableValuation[Tif_NonTIF],$A$4))</f>
        <v>0</v>
      </c>
      <c r="R222" s="8">
        <f>SUMPRODUCT(SUMIFS(TaxableValuation[Taxable Gross],TaxableValuation[Dist],$C222:$E222,TaxableValuation[Tif_NonTIF],$A$4))</f>
        <v>150719124</v>
      </c>
      <c r="S222" s="8">
        <f>SUMPRODUCT(SUMIFS(TaxableValuation[Taxable Military Exempt],TaxableValuation[Dist],$C222:$E222,TaxableValuation[Tif_NonTIF],$A$4))</f>
        <v>0</v>
      </c>
      <c r="T222" s="8">
        <f>SUMPRODUCT(SUMIFS(TaxableValuation[Taxable Net],TaxableValuation[Dist],$C222:$E222,TaxableValuation[Tif_NonTIF],$A$4))</f>
        <v>150719124</v>
      </c>
      <c r="U222" s="8">
        <f>SUMPRODUCT(SUMIFS(TaxableValuation[Taxable Gas &amp; Elec Utilities],TaxableValuation[Dist],$C222:$E222,TaxableValuation[Tif_NonTIF],$A$4))</f>
        <v>0</v>
      </c>
      <c r="V222" s="8">
        <f t="shared" si="3"/>
        <v>150719124</v>
      </c>
    </row>
    <row r="223" spans="1:22" x14ac:dyDescent="0.25">
      <c r="A223">
        <f>'Assessed Non-TIF_Combined'!A223</f>
        <v>2024</v>
      </c>
      <c r="B223" t="str">
        <f>'Assessed Non-TIF_Combined'!B223</f>
        <v>01</v>
      </c>
      <c r="C223" t="str">
        <f>'Assessed Non-TIF_Combined'!C223</f>
        <v>4869</v>
      </c>
      <c r="D223" t="str">
        <f>'Assessed Non-TIF_Combined'!D223</f>
        <v/>
      </c>
      <c r="E223" t="str">
        <f>'Assessed Non-TIF_Combined'!E223</f>
        <v/>
      </c>
      <c r="F223" t="str">
        <f>'Assessed Non-TIF_Combined'!F223</f>
        <v>4869</v>
      </c>
      <c r="G223" t="str">
        <f>'Assessed Non-TIF_Combined'!G223</f>
        <v>Oelwein</v>
      </c>
      <c r="H223" s="8">
        <f>SUMPRODUCT(SUMIFS(TaxableValuation[Taxable Residential],TaxableValuation[Dist],$C223:$E223,TaxableValuation[Tif_NonTIF],$A$4))</f>
        <v>0</v>
      </c>
      <c r="I223" s="8">
        <f>SUMPRODUCT(SUMIFS(TaxableValuation[Taxable Ag Land],TaxableValuation[Dist],$C223:$E223,TaxableValuation[Tif_NonTIF],$A$4))</f>
        <v>0</v>
      </c>
      <c r="J223" s="8">
        <f>SUMPRODUCT(SUMIFS(TaxableValuation[Taxable Ag Building],TaxableValuation[Dist],$C223:$E223,TaxableValuation[Tif_NonTIF],$A$4))</f>
        <v>0</v>
      </c>
      <c r="K223" s="8">
        <f>SUMPRODUCT(SUMIFS(TaxableValuation[Taxable Commercial],TaxableValuation[Dist],$C223:$E223,TaxableValuation[Tif_NonTIF],$A$4))</f>
        <v>8301055</v>
      </c>
      <c r="L223" s="8">
        <f>SUMPRODUCT(SUMIFS(TaxableValuation[Taxable Industrial],TaxableValuation[Dist],$C223:$E223,TaxableValuation[Tif_NonTIF],$A$4))</f>
        <v>21804411</v>
      </c>
      <c r="M223" s="8">
        <f>SUMPRODUCT(SUMIFS(TaxableValuation[Taxable Reserved],TaxableValuation[Dist],$C223:$E223,TaxableValuation[Tif_NonTIF],$A$4))</f>
        <v>0</v>
      </c>
      <c r="N223" s="8">
        <f>SUMPRODUCT(SUMIFS(TaxableValuation[Taxable Reserved2],TaxableValuation[Dist],$C223:$E223,TaxableValuation[Tif_NonTIF],$A$4))</f>
        <v>0</v>
      </c>
      <c r="O223" s="8">
        <f>SUMPRODUCT(SUMIFS(TaxableValuation[Taxable Railroads],TaxableValuation[Dist],$C223:$E223,TaxableValuation[Tif_NonTIF],$A$4))</f>
        <v>0</v>
      </c>
      <c r="P223" s="8">
        <f>SUMPRODUCT(SUMIFS(TaxableValuation[Taxable Utilities],TaxableValuation[Dist],$C223:$E223,TaxableValuation[Tif_NonTIF],$A$4))</f>
        <v>0</v>
      </c>
      <c r="Q223" s="8">
        <f>SUMPRODUCT(SUMIFS(TaxableValuation[Taxable Other],TaxableValuation[Dist],$C223:$E223,TaxableValuation[Tif_NonTIF],$A$4))</f>
        <v>0</v>
      </c>
      <c r="R223" s="8">
        <f>SUMPRODUCT(SUMIFS(TaxableValuation[Taxable Gross],TaxableValuation[Dist],$C223:$E223,TaxableValuation[Tif_NonTIF],$A$4))</f>
        <v>30105466</v>
      </c>
      <c r="S223" s="8">
        <f>SUMPRODUCT(SUMIFS(TaxableValuation[Taxable Military Exempt],TaxableValuation[Dist],$C223:$E223,TaxableValuation[Tif_NonTIF],$A$4))</f>
        <v>0</v>
      </c>
      <c r="T223" s="8">
        <f>SUMPRODUCT(SUMIFS(TaxableValuation[Taxable Net],TaxableValuation[Dist],$C223:$E223,TaxableValuation[Tif_NonTIF],$A$4))</f>
        <v>30105466</v>
      </c>
      <c r="U223" s="8">
        <f>SUMPRODUCT(SUMIFS(TaxableValuation[Taxable Gas &amp; Elec Utilities],TaxableValuation[Dist],$C223:$E223,TaxableValuation[Tif_NonTIF],$A$4))</f>
        <v>0</v>
      </c>
      <c r="V223" s="8">
        <f t="shared" si="3"/>
        <v>30105466</v>
      </c>
    </row>
    <row r="224" spans="1:22" x14ac:dyDescent="0.25">
      <c r="A224">
        <f>'Assessed Non-TIF_Combined'!A224</f>
        <v>2024</v>
      </c>
      <c r="B224" t="str">
        <f>'Assessed Non-TIF_Combined'!B224</f>
        <v>11</v>
      </c>
      <c r="C224" t="str">
        <f>'Assessed Non-TIF_Combined'!C224</f>
        <v>4878</v>
      </c>
      <c r="D224" t="str">
        <f>'Assessed Non-TIF_Combined'!D224</f>
        <v/>
      </c>
      <c r="E224" t="str">
        <f>'Assessed Non-TIF_Combined'!E224</f>
        <v/>
      </c>
      <c r="F224" t="str">
        <f>'Assessed Non-TIF_Combined'!F224</f>
        <v>4878</v>
      </c>
      <c r="G224" t="str">
        <f>'Assessed Non-TIF_Combined'!G224</f>
        <v>Ogden</v>
      </c>
      <c r="H224" s="8">
        <f>SUMPRODUCT(SUMIFS(TaxableValuation[Taxable Residential],TaxableValuation[Dist],$C224:$E224,TaxableValuation[Tif_NonTIF],$A$4))</f>
        <v>0</v>
      </c>
      <c r="I224" s="8">
        <f>SUMPRODUCT(SUMIFS(TaxableValuation[Taxable Ag Land],TaxableValuation[Dist],$C224:$E224,TaxableValuation[Tif_NonTIF],$A$4))</f>
        <v>0</v>
      </c>
      <c r="J224" s="8">
        <f>SUMPRODUCT(SUMIFS(TaxableValuation[Taxable Ag Building],TaxableValuation[Dist],$C224:$E224,TaxableValuation[Tif_NonTIF],$A$4))</f>
        <v>0</v>
      </c>
      <c r="K224" s="8">
        <f>SUMPRODUCT(SUMIFS(TaxableValuation[Taxable Commercial],TaxableValuation[Dist],$C224:$E224,TaxableValuation[Tif_NonTIF],$A$4))</f>
        <v>0</v>
      </c>
      <c r="L224" s="8">
        <f>SUMPRODUCT(SUMIFS(TaxableValuation[Taxable Industrial],TaxableValuation[Dist],$C224:$E224,TaxableValuation[Tif_NonTIF],$A$4))</f>
        <v>0</v>
      </c>
      <c r="M224" s="8">
        <f>SUMPRODUCT(SUMIFS(TaxableValuation[Taxable Reserved],TaxableValuation[Dist],$C224:$E224,TaxableValuation[Tif_NonTIF],$A$4))</f>
        <v>0</v>
      </c>
      <c r="N224" s="8">
        <f>SUMPRODUCT(SUMIFS(TaxableValuation[Taxable Reserved2],TaxableValuation[Dist],$C224:$E224,TaxableValuation[Tif_NonTIF],$A$4))</f>
        <v>0</v>
      </c>
      <c r="O224" s="8">
        <f>SUMPRODUCT(SUMIFS(TaxableValuation[Taxable Railroads],TaxableValuation[Dist],$C224:$E224,TaxableValuation[Tif_NonTIF],$A$4))</f>
        <v>0</v>
      </c>
      <c r="P224" s="8">
        <f>SUMPRODUCT(SUMIFS(TaxableValuation[Taxable Utilities],TaxableValuation[Dist],$C224:$E224,TaxableValuation[Tif_NonTIF],$A$4))</f>
        <v>0</v>
      </c>
      <c r="Q224" s="8">
        <f>SUMPRODUCT(SUMIFS(TaxableValuation[Taxable Other],TaxableValuation[Dist],$C224:$E224,TaxableValuation[Tif_NonTIF],$A$4))</f>
        <v>0</v>
      </c>
      <c r="R224" s="8">
        <f>SUMPRODUCT(SUMIFS(TaxableValuation[Taxable Gross],TaxableValuation[Dist],$C224:$E224,TaxableValuation[Tif_NonTIF],$A$4))</f>
        <v>0</v>
      </c>
      <c r="S224" s="8">
        <f>SUMPRODUCT(SUMIFS(TaxableValuation[Taxable Military Exempt],TaxableValuation[Dist],$C224:$E224,TaxableValuation[Tif_NonTIF],$A$4))</f>
        <v>0</v>
      </c>
      <c r="T224" s="8">
        <f>SUMPRODUCT(SUMIFS(TaxableValuation[Taxable Net],TaxableValuation[Dist],$C224:$E224,TaxableValuation[Tif_NonTIF],$A$4))</f>
        <v>0</v>
      </c>
      <c r="U224" s="8">
        <f>SUMPRODUCT(SUMIFS(TaxableValuation[Taxable Gas &amp; Elec Utilities],TaxableValuation[Dist],$C224:$E224,TaxableValuation[Tif_NonTIF],$A$4))</f>
        <v>0</v>
      </c>
      <c r="V224" s="8">
        <f t="shared" si="3"/>
        <v>0</v>
      </c>
    </row>
    <row r="225" spans="1:22" x14ac:dyDescent="0.25">
      <c r="A225">
        <f>'Assessed Non-TIF_Combined'!A225</f>
        <v>2024</v>
      </c>
      <c r="B225" t="str">
        <f>'Assessed Non-TIF_Combined'!B225</f>
        <v>05</v>
      </c>
      <c r="C225" t="str">
        <f>'Assessed Non-TIF_Combined'!C225</f>
        <v>4890</v>
      </c>
      <c r="D225" t="str">
        <f>'Assessed Non-TIF_Combined'!D225</f>
        <v/>
      </c>
      <c r="E225" t="str">
        <f>'Assessed Non-TIF_Combined'!E225</f>
        <v/>
      </c>
      <c r="F225" t="str">
        <f>'Assessed Non-TIF_Combined'!F225</f>
        <v>4890</v>
      </c>
      <c r="G225" t="str">
        <f>'Assessed Non-TIF_Combined'!G225</f>
        <v>Okoboji</v>
      </c>
      <c r="H225" s="8">
        <f>SUMPRODUCT(SUMIFS(TaxableValuation[Taxable Residential],TaxableValuation[Dist],$C225:$E225,TaxableValuation[Tif_NonTIF],$A$4))</f>
        <v>42364750</v>
      </c>
      <c r="I225" s="8">
        <f>SUMPRODUCT(SUMIFS(TaxableValuation[Taxable Ag Land],TaxableValuation[Dist],$C225:$E225,TaxableValuation[Tif_NonTIF],$A$4))</f>
        <v>0</v>
      </c>
      <c r="J225" s="8">
        <f>SUMPRODUCT(SUMIFS(TaxableValuation[Taxable Ag Building],TaxableValuation[Dist],$C225:$E225,TaxableValuation[Tif_NonTIF],$A$4))</f>
        <v>0</v>
      </c>
      <c r="K225" s="8">
        <f>SUMPRODUCT(SUMIFS(TaxableValuation[Taxable Commercial],TaxableValuation[Dist],$C225:$E225,TaxableValuation[Tif_NonTIF],$A$4))</f>
        <v>35927613</v>
      </c>
      <c r="L225" s="8">
        <f>SUMPRODUCT(SUMIFS(TaxableValuation[Taxable Industrial],TaxableValuation[Dist],$C225:$E225,TaxableValuation[Tif_NonTIF],$A$4))</f>
        <v>3901014</v>
      </c>
      <c r="M225" s="8">
        <f>SUMPRODUCT(SUMIFS(TaxableValuation[Taxable Reserved],TaxableValuation[Dist],$C225:$E225,TaxableValuation[Tif_NonTIF],$A$4))</f>
        <v>0</v>
      </c>
      <c r="N225" s="8">
        <f>SUMPRODUCT(SUMIFS(TaxableValuation[Taxable Reserved2],TaxableValuation[Dist],$C225:$E225,TaxableValuation[Tif_NonTIF],$A$4))</f>
        <v>0</v>
      </c>
      <c r="O225" s="8">
        <f>SUMPRODUCT(SUMIFS(TaxableValuation[Taxable Railroads],TaxableValuation[Dist],$C225:$E225,TaxableValuation[Tif_NonTIF],$A$4))</f>
        <v>0</v>
      </c>
      <c r="P225" s="8">
        <f>SUMPRODUCT(SUMIFS(TaxableValuation[Taxable Utilities],TaxableValuation[Dist],$C225:$E225,TaxableValuation[Tif_NonTIF],$A$4))</f>
        <v>0</v>
      </c>
      <c r="Q225" s="8">
        <f>SUMPRODUCT(SUMIFS(TaxableValuation[Taxable Other],TaxableValuation[Dist],$C225:$E225,TaxableValuation[Tif_NonTIF],$A$4))</f>
        <v>0</v>
      </c>
      <c r="R225" s="8">
        <f>SUMPRODUCT(SUMIFS(TaxableValuation[Taxable Gross],TaxableValuation[Dist],$C225:$E225,TaxableValuation[Tif_NonTIF],$A$4))</f>
        <v>82193377</v>
      </c>
      <c r="S225" s="8">
        <f>SUMPRODUCT(SUMIFS(TaxableValuation[Taxable Military Exempt],TaxableValuation[Dist],$C225:$E225,TaxableValuation[Tif_NonTIF],$A$4))</f>
        <v>35188</v>
      </c>
      <c r="T225" s="8">
        <f>SUMPRODUCT(SUMIFS(TaxableValuation[Taxable Net],TaxableValuation[Dist],$C225:$E225,TaxableValuation[Tif_NonTIF],$A$4))</f>
        <v>82158189</v>
      </c>
      <c r="U225" s="8">
        <f>SUMPRODUCT(SUMIFS(TaxableValuation[Taxable Gas &amp; Elec Utilities],TaxableValuation[Dist],$C225:$E225,TaxableValuation[Tif_NonTIF],$A$4))</f>
        <v>0</v>
      </c>
      <c r="V225" s="8">
        <f t="shared" si="3"/>
        <v>82158189</v>
      </c>
    </row>
    <row r="226" spans="1:22" x14ac:dyDescent="0.25">
      <c r="A226">
        <f>'Assessed Non-TIF_Combined'!A226</f>
        <v>2024</v>
      </c>
      <c r="B226" t="str">
        <f>'Assessed Non-TIF_Combined'!B226</f>
        <v>10</v>
      </c>
      <c r="C226" t="str">
        <f>'Assessed Non-TIF_Combined'!C226</f>
        <v>4905</v>
      </c>
      <c r="D226" t="str">
        <f>'Assessed Non-TIF_Combined'!D226</f>
        <v/>
      </c>
      <c r="E226" t="str">
        <f>'Assessed Non-TIF_Combined'!E226</f>
        <v/>
      </c>
      <c r="F226" t="str">
        <f>'Assessed Non-TIF_Combined'!F226</f>
        <v>4905</v>
      </c>
      <c r="G226" t="str">
        <f>'Assessed Non-TIF_Combined'!G226</f>
        <v>Olin</v>
      </c>
      <c r="H226" s="8">
        <f>SUMPRODUCT(SUMIFS(TaxableValuation[Taxable Residential],TaxableValuation[Dist],$C226:$E226,TaxableValuation[Tif_NonTIF],$A$4))</f>
        <v>0</v>
      </c>
      <c r="I226" s="8">
        <f>SUMPRODUCT(SUMIFS(TaxableValuation[Taxable Ag Land],TaxableValuation[Dist],$C226:$E226,TaxableValuation[Tif_NonTIF],$A$4))</f>
        <v>0</v>
      </c>
      <c r="J226" s="8">
        <f>SUMPRODUCT(SUMIFS(TaxableValuation[Taxable Ag Building],TaxableValuation[Dist],$C226:$E226,TaxableValuation[Tif_NonTIF],$A$4))</f>
        <v>0</v>
      </c>
      <c r="K226" s="8">
        <f>SUMPRODUCT(SUMIFS(TaxableValuation[Taxable Commercial],TaxableValuation[Dist],$C226:$E226,TaxableValuation[Tif_NonTIF],$A$4))</f>
        <v>0</v>
      </c>
      <c r="L226" s="8">
        <f>SUMPRODUCT(SUMIFS(TaxableValuation[Taxable Industrial],TaxableValuation[Dist],$C226:$E226,TaxableValuation[Tif_NonTIF],$A$4))</f>
        <v>0</v>
      </c>
      <c r="M226" s="8">
        <f>SUMPRODUCT(SUMIFS(TaxableValuation[Taxable Reserved],TaxableValuation[Dist],$C226:$E226,TaxableValuation[Tif_NonTIF],$A$4))</f>
        <v>0</v>
      </c>
      <c r="N226" s="8">
        <f>SUMPRODUCT(SUMIFS(TaxableValuation[Taxable Reserved2],TaxableValuation[Dist],$C226:$E226,TaxableValuation[Tif_NonTIF],$A$4))</f>
        <v>0</v>
      </c>
      <c r="O226" s="8">
        <f>SUMPRODUCT(SUMIFS(TaxableValuation[Taxable Railroads],TaxableValuation[Dist],$C226:$E226,TaxableValuation[Tif_NonTIF],$A$4))</f>
        <v>0</v>
      </c>
      <c r="P226" s="8">
        <f>SUMPRODUCT(SUMIFS(TaxableValuation[Taxable Utilities],TaxableValuation[Dist],$C226:$E226,TaxableValuation[Tif_NonTIF],$A$4))</f>
        <v>0</v>
      </c>
      <c r="Q226" s="8">
        <f>SUMPRODUCT(SUMIFS(TaxableValuation[Taxable Other],TaxableValuation[Dist],$C226:$E226,TaxableValuation[Tif_NonTIF],$A$4))</f>
        <v>0</v>
      </c>
      <c r="R226" s="8">
        <f>SUMPRODUCT(SUMIFS(TaxableValuation[Taxable Gross],TaxableValuation[Dist],$C226:$E226,TaxableValuation[Tif_NonTIF],$A$4))</f>
        <v>0</v>
      </c>
      <c r="S226" s="8">
        <f>SUMPRODUCT(SUMIFS(TaxableValuation[Taxable Military Exempt],TaxableValuation[Dist],$C226:$E226,TaxableValuation[Tif_NonTIF],$A$4))</f>
        <v>0</v>
      </c>
      <c r="T226" s="8">
        <f>SUMPRODUCT(SUMIFS(TaxableValuation[Taxable Net],TaxableValuation[Dist],$C226:$E226,TaxableValuation[Tif_NonTIF],$A$4))</f>
        <v>0</v>
      </c>
      <c r="U226" s="8">
        <f>SUMPRODUCT(SUMIFS(TaxableValuation[Taxable Gas &amp; Elec Utilities],TaxableValuation[Dist],$C226:$E226,TaxableValuation[Tif_NonTIF],$A$4))</f>
        <v>0</v>
      </c>
      <c r="V226" s="8">
        <f t="shared" si="3"/>
        <v>0</v>
      </c>
    </row>
    <row r="227" spans="1:22" x14ac:dyDescent="0.25">
      <c r="A227">
        <f>'Assessed Non-TIF_Combined'!A227</f>
        <v>2024</v>
      </c>
      <c r="B227" t="str">
        <f>'Assessed Non-TIF_Combined'!B227</f>
        <v>13</v>
      </c>
      <c r="C227" t="str">
        <f>'Assessed Non-TIF_Combined'!C227</f>
        <v>4978</v>
      </c>
      <c r="D227" t="str">
        <f>'Assessed Non-TIF_Combined'!D227</f>
        <v/>
      </c>
      <c r="E227" t="str">
        <f>'Assessed Non-TIF_Combined'!E227</f>
        <v/>
      </c>
      <c r="F227" t="str">
        <f>'Assessed Non-TIF_Combined'!F227</f>
        <v>4978</v>
      </c>
      <c r="G227" t="str">
        <f>'Assessed Non-TIF_Combined'!G227</f>
        <v>Orient-Macksburg</v>
      </c>
      <c r="H227" s="8">
        <f>SUMPRODUCT(SUMIFS(TaxableValuation[Taxable Residential],TaxableValuation[Dist],$C227:$E227,TaxableValuation[Tif_NonTIF],$A$4))</f>
        <v>0</v>
      </c>
      <c r="I227" s="8">
        <f>SUMPRODUCT(SUMIFS(TaxableValuation[Taxable Ag Land],TaxableValuation[Dist],$C227:$E227,TaxableValuation[Tif_NonTIF],$A$4))</f>
        <v>0</v>
      </c>
      <c r="J227" s="8">
        <f>SUMPRODUCT(SUMIFS(TaxableValuation[Taxable Ag Building],TaxableValuation[Dist],$C227:$E227,TaxableValuation[Tif_NonTIF],$A$4))</f>
        <v>0</v>
      </c>
      <c r="K227" s="8">
        <f>SUMPRODUCT(SUMIFS(TaxableValuation[Taxable Commercial],TaxableValuation[Dist],$C227:$E227,TaxableValuation[Tif_NonTIF],$A$4))</f>
        <v>0</v>
      </c>
      <c r="L227" s="8">
        <f>SUMPRODUCT(SUMIFS(TaxableValuation[Taxable Industrial],TaxableValuation[Dist],$C227:$E227,TaxableValuation[Tif_NonTIF],$A$4))</f>
        <v>67900467</v>
      </c>
      <c r="M227" s="8">
        <f>SUMPRODUCT(SUMIFS(TaxableValuation[Taxable Reserved],TaxableValuation[Dist],$C227:$E227,TaxableValuation[Tif_NonTIF],$A$4))</f>
        <v>0</v>
      </c>
      <c r="N227" s="8">
        <f>SUMPRODUCT(SUMIFS(TaxableValuation[Taxable Reserved2],TaxableValuation[Dist],$C227:$E227,TaxableValuation[Tif_NonTIF],$A$4))</f>
        <v>0</v>
      </c>
      <c r="O227" s="8">
        <f>SUMPRODUCT(SUMIFS(TaxableValuation[Taxable Railroads],TaxableValuation[Dist],$C227:$E227,TaxableValuation[Tif_NonTIF],$A$4))</f>
        <v>0</v>
      </c>
      <c r="P227" s="8">
        <f>SUMPRODUCT(SUMIFS(TaxableValuation[Taxable Utilities],TaxableValuation[Dist],$C227:$E227,TaxableValuation[Tif_NonTIF],$A$4))</f>
        <v>0</v>
      </c>
      <c r="Q227" s="8">
        <f>SUMPRODUCT(SUMIFS(TaxableValuation[Taxable Other],TaxableValuation[Dist],$C227:$E227,TaxableValuation[Tif_NonTIF],$A$4))</f>
        <v>0</v>
      </c>
      <c r="R227" s="8">
        <f>SUMPRODUCT(SUMIFS(TaxableValuation[Taxable Gross],TaxableValuation[Dist],$C227:$E227,TaxableValuation[Tif_NonTIF],$A$4))</f>
        <v>67900467</v>
      </c>
      <c r="S227" s="8">
        <f>SUMPRODUCT(SUMIFS(TaxableValuation[Taxable Military Exempt],TaxableValuation[Dist],$C227:$E227,TaxableValuation[Tif_NonTIF],$A$4))</f>
        <v>0</v>
      </c>
      <c r="T227" s="8">
        <f>SUMPRODUCT(SUMIFS(TaxableValuation[Taxable Net],TaxableValuation[Dist],$C227:$E227,TaxableValuation[Tif_NonTIF],$A$4))</f>
        <v>67900467</v>
      </c>
      <c r="U227" s="8">
        <f>SUMPRODUCT(SUMIFS(TaxableValuation[Taxable Gas &amp; Elec Utilities],TaxableValuation[Dist],$C227:$E227,TaxableValuation[Tif_NonTIF],$A$4))</f>
        <v>0</v>
      </c>
      <c r="V227" s="8">
        <f t="shared" si="3"/>
        <v>67900467</v>
      </c>
    </row>
    <row r="228" spans="1:22" x14ac:dyDescent="0.25">
      <c r="A228">
        <f>'Assessed Non-TIF_Combined'!A228</f>
        <v>2024</v>
      </c>
      <c r="B228" t="str">
        <f>'Assessed Non-TIF_Combined'!B228</f>
        <v>07</v>
      </c>
      <c r="C228" t="str">
        <f>'Assessed Non-TIF_Combined'!C228</f>
        <v>4995</v>
      </c>
      <c r="D228" t="str">
        <f>'Assessed Non-TIF_Combined'!D228</f>
        <v/>
      </c>
      <c r="E228" t="str">
        <f>'Assessed Non-TIF_Combined'!E228</f>
        <v/>
      </c>
      <c r="F228" t="str">
        <f>'Assessed Non-TIF_Combined'!F228</f>
        <v>4995</v>
      </c>
      <c r="G228" t="str">
        <f>'Assessed Non-TIF_Combined'!G228</f>
        <v>Osage</v>
      </c>
      <c r="H228" s="8">
        <f>SUMPRODUCT(SUMIFS(TaxableValuation[Taxable Residential],TaxableValuation[Dist],$C228:$E228,TaxableValuation[Tif_NonTIF],$A$4))</f>
        <v>6228037</v>
      </c>
      <c r="I228" s="8">
        <f>SUMPRODUCT(SUMIFS(TaxableValuation[Taxable Ag Land],TaxableValuation[Dist],$C228:$E228,TaxableValuation[Tif_NonTIF],$A$4))</f>
        <v>51290</v>
      </c>
      <c r="J228" s="8">
        <f>SUMPRODUCT(SUMIFS(TaxableValuation[Taxable Ag Building],TaxableValuation[Dist],$C228:$E228,TaxableValuation[Tif_NonTIF],$A$4))</f>
        <v>0</v>
      </c>
      <c r="K228" s="8">
        <f>SUMPRODUCT(SUMIFS(TaxableValuation[Taxable Commercial],TaxableValuation[Dist],$C228:$E228,TaxableValuation[Tif_NonTIF],$A$4))</f>
        <v>23602303</v>
      </c>
      <c r="L228" s="8">
        <f>SUMPRODUCT(SUMIFS(TaxableValuation[Taxable Industrial],TaxableValuation[Dist],$C228:$E228,TaxableValuation[Tif_NonTIF],$A$4))</f>
        <v>24348529</v>
      </c>
      <c r="M228" s="8">
        <f>SUMPRODUCT(SUMIFS(TaxableValuation[Taxable Reserved],TaxableValuation[Dist],$C228:$E228,TaxableValuation[Tif_NonTIF],$A$4))</f>
        <v>0</v>
      </c>
      <c r="N228" s="8">
        <f>SUMPRODUCT(SUMIFS(TaxableValuation[Taxable Reserved2],TaxableValuation[Dist],$C228:$E228,TaxableValuation[Tif_NonTIF],$A$4))</f>
        <v>0</v>
      </c>
      <c r="O228" s="8">
        <f>SUMPRODUCT(SUMIFS(TaxableValuation[Taxable Railroads],TaxableValuation[Dist],$C228:$E228,TaxableValuation[Tif_NonTIF],$A$4))</f>
        <v>0</v>
      </c>
      <c r="P228" s="8">
        <f>SUMPRODUCT(SUMIFS(TaxableValuation[Taxable Utilities],TaxableValuation[Dist],$C228:$E228,TaxableValuation[Tif_NonTIF],$A$4))</f>
        <v>0</v>
      </c>
      <c r="Q228" s="8">
        <f>SUMPRODUCT(SUMIFS(TaxableValuation[Taxable Other],TaxableValuation[Dist],$C228:$E228,TaxableValuation[Tif_NonTIF],$A$4))</f>
        <v>0</v>
      </c>
      <c r="R228" s="8">
        <f>SUMPRODUCT(SUMIFS(TaxableValuation[Taxable Gross],TaxableValuation[Dist],$C228:$E228,TaxableValuation[Tif_NonTIF],$A$4))</f>
        <v>54230159</v>
      </c>
      <c r="S228" s="8">
        <f>SUMPRODUCT(SUMIFS(TaxableValuation[Taxable Military Exempt],TaxableValuation[Dist],$C228:$E228,TaxableValuation[Tif_NonTIF],$A$4))</f>
        <v>0</v>
      </c>
      <c r="T228" s="8">
        <f>SUMPRODUCT(SUMIFS(TaxableValuation[Taxable Net],TaxableValuation[Dist],$C228:$E228,TaxableValuation[Tif_NonTIF],$A$4))</f>
        <v>54230159</v>
      </c>
      <c r="U228" s="8">
        <f>SUMPRODUCT(SUMIFS(TaxableValuation[Taxable Gas &amp; Elec Utilities],TaxableValuation[Dist],$C228:$E228,TaxableValuation[Tif_NonTIF],$A$4))</f>
        <v>0</v>
      </c>
      <c r="V228" s="8">
        <f t="shared" si="3"/>
        <v>54230159</v>
      </c>
    </row>
    <row r="229" spans="1:22" x14ac:dyDescent="0.25">
      <c r="A229">
        <f>'Assessed Non-TIF_Combined'!A229</f>
        <v>2024</v>
      </c>
      <c r="B229" t="str">
        <f>'Assessed Non-TIF_Combined'!B229</f>
        <v>15</v>
      </c>
      <c r="C229" t="str">
        <f>'Assessed Non-TIF_Combined'!C229</f>
        <v>5013</v>
      </c>
      <c r="D229" t="str">
        <f>'Assessed Non-TIF_Combined'!D229</f>
        <v/>
      </c>
      <c r="E229" t="str">
        <f>'Assessed Non-TIF_Combined'!E229</f>
        <v/>
      </c>
      <c r="F229" t="str">
        <f>'Assessed Non-TIF_Combined'!F229</f>
        <v>5013</v>
      </c>
      <c r="G229" t="str">
        <f>'Assessed Non-TIF_Combined'!G229</f>
        <v>Oskaloosa</v>
      </c>
      <c r="H229" s="8">
        <f>SUMPRODUCT(SUMIFS(TaxableValuation[Taxable Residential],TaxableValuation[Dist],$C229:$E229,TaxableValuation[Tif_NonTIF],$A$4))</f>
        <v>12192923</v>
      </c>
      <c r="I229" s="8">
        <f>SUMPRODUCT(SUMIFS(TaxableValuation[Taxable Ag Land],TaxableValuation[Dist],$C229:$E229,TaxableValuation[Tif_NonTIF],$A$4))</f>
        <v>0</v>
      </c>
      <c r="J229" s="8">
        <f>SUMPRODUCT(SUMIFS(TaxableValuation[Taxable Ag Building],TaxableValuation[Dist],$C229:$E229,TaxableValuation[Tif_NonTIF],$A$4))</f>
        <v>0</v>
      </c>
      <c r="K229" s="8">
        <f>SUMPRODUCT(SUMIFS(TaxableValuation[Taxable Commercial],TaxableValuation[Dist],$C229:$E229,TaxableValuation[Tif_NonTIF],$A$4))</f>
        <v>67782</v>
      </c>
      <c r="L229" s="8">
        <f>SUMPRODUCT(SUMIFS(TaxableValuation[Taxable Industrial],TaxableValuation[Dist],$C229:$E229,TaxableValuation[Tif_NonTIF],$A$4))</f>
        <v>0</v>
      </c>
      <c r="M229" s="8">
        <f>SUMPRODUCT(SUMIFS(TaxableValuation[Taxable Reserved],TaxableValuation[Dist],$C229:$E229,TaxableValuation[Tif_NonTIF],$A$4))</f>
        <v>0</v>
      </c>
      <c r="N229" s="8">
        <f>SUMPRODUCT(SUMIFS(TaxableValuation[Taxable Reserved2],TaxableValuation[Dist],$C229:$E229,TaxableValuation[Tif_NonTIF],$A$4))</f>
        <v>0</v>
      </c>
      <c r="O229" s="8">
        <f>SUMPRODUCT(SUMIFS(TaxableValuation[Taxable Railroads],TaxableValuation[Dist],$C229:$E229,TaxableValuation[Tif_NonTIF],$A$4))</f>
        <v>0</v>
      </c>
      <c r="P229" s="8">
        <f>SUMPRODUCT(SUMIFS(TaxableValuation[Taxable Utilities],TaxableValuation[Dist],$C229:$E229,TaxableValuation[Tif_NonTIF],$A$4))</f>
        <v>0</v>
      </c>
      <c r="Q229" s="8">
        <f>SUMPRODUCT(SUMIFS(TaxableValuation[Taxable Other],TaxableValuation[Dist],$C229:$E229,TaxableValuation[Tif_NonTIF],$A$4))</f>
        <v>0</v>
      </c>
      <c r="R229" s="8">
        <f>SUMPRODUCT(SUMIFS(TaxableValuation[Taxable Gross],TaxableValuation[Dist],$C229:$E229,TaxableValuation[Tif_NonTIF],$A$4))</f>
        <v>12260705</v>
      </c>
      <c r="S229" s="8">
        <f>SUMPRODUCT(SUMIFS(TaxableValuation[Taxable Military Exempt],TaxableValuation[Dist],$C229:$E229,TaxableValuation[Tif_NonTIF],$A$4))</f>
        <v>0</v>
      </c>
      <c r="T229" s="8">
        <f>SUMPRODUCT(SUMIFS(TaxableValuation[Taxable Net],TaxableValuation[Dist],$C229:$E229,TaxableValuation[Tif_NonTIF],$A$4))</f>
        <v>12260705</v>
      </c>
      <c r="U229" s="8">
        <f>SUMPRODUCT(SUMIFS(TaxableValuation[Taxable Gas &amp; Elec Utilities],TaxableValuation[Dist],$C229:$E229,TaxableValuation[Tif_NonTIF],$A$4))</f>
        <v>0</v>
      </c>
      <c r="V229" s="8">
        <f t="shared" si="3"/>
        <v>12260705</v>
      </c>
    </row>
    <row r="230" spans="1:22" x14ac:dyDescent="0.25">
      <c r="A230">
        <f>'Assessed Non-TIF_Combined'!A230</f>
        <v>2024</v>
      </c>
      <c r="B230" t="str">
        <f>'Assessed Non-TIF_Combined'!B230</f>
        <v>15</v>
      </c>
      <c r="C230" t="str">
        <f>'Assessed Non-TIF_Combined'!C230</f>
        <v>5049</v>
      </c>
      <c r="D230" t="str">
        <f>'Assessed Non-TIF_Combined'!D230</f>
        <v/>
      </c>
      <c r="E230" t="str">
        <f>'Assessed Non-TIF_Combined'!E230</f>
        <v/>
      </c>
      <c r="F230" t="str">
        <f>'Assessed Non-TIF_Combined'!F230</f>
        <v>5049</v>
      </c>
      <c r="G230" t="str">
        <f>'Assessed Non-TIF_Combined'!G230</f>
        <v>Ottumwa</v>
      </c>
      <c r="H230" s="8">
        <f>SUMPRODUCT(SUMIFS(TaxableValuation[Taxable Residential],TaxableValuation[Dist],$C230:$E230,TaxableValuation[Tif_NonTIF],$A$4))</f>
        <v>38974392</v>
      </c>
      <c r="I230" s="8">
        <f>SUMPRODUCT(SUMIFS(TaxableValuation[Taxable Ag Land],TaxableValuation[Dist],$C230:$E230,TaxableValuation[Tif_NonTIF],$A$4))</f>
        <v>1072810</v>
      </c>
      <c r="J230" s="8">
        <f>SUMPRODUCT(SUMIFS(TaxableValuation[Taxable Ag Building],TaxableValuation[Dist],$C230:$E230,TaxableValuation[Tif_NonTIF],$A$4))</f>
        <v>150707</v>
      </c>
      <c r="K230" s="8">
        <f>SUMPRODUCT(SUMIFS(TaxableValuation[Taxable Commercial],TaxableValuation[Dist],$C230:$E230,TaxableValuation[Tif_NonTIF],$A$4))</f>
        <v>5404186</v>
      </c>
      <c r="L230" s="8">
        <f>SUMPRODUCT(SUMIFS(TaxableValuation[Taxable Industrial],TaxableValuation[Dist],$C230:$E230,TaxableValuation[Tif_NonTIF],$A$4))</f>
        <v>0</v>
      </c>
      <c r="M230" s="8">
        <f>SUMPRODUCT(SUMIFS(TaxableValuation[Taxable Reserved],TaxableValuation[Dist],$C230:$E230,TaxableValuation[Tif_NonTIF],$A$4))</f>
        <v>0</v>
      </c>
      <c r="N230" s="8">
        <f>SUMPRODUCT(SUMIFS(TaxableValuation[Taxable Reserved2],TaxableValuation[Dist],$C230:$E230,TaxableValuation[Tif_NonTIF],$A$4))</f>
        <v>0</v>
      </c>
      <c r="O230" s="8">
        <f>SUMPRODUCT(SUMIFS(TaxableValuation[Taxable Railroads],TaxableValuation[Dist],$C230:$E230,TaxableValuation[Tif_NonTIF],$A$4))</f>
        <v>0</v>
      </c>
      <c r="P230" s="8">
        <f>SUMPRODUCT(SUMIFS(TaxableValuation[Taxable Utilities],TaxableValuation[Dist],$C230:$E230,TaxableValuation[Tif_NonTIF],$A$4))</f>
        <v>0</v>
      </c>
      <c r="Q230" s="8">
        <f>SUMPRODUCT(SUMIFS(TaxableValuation[Taxable Other],TaxableValuation[Dist],$C230:$E230,TaxableValuation[Tif_NonTIF],$A$4))</f>
        <v>0</v>
      </c>
      <c r="R230" s="8">
        <f>SUMPRODUCT(SUMIFS(TaxableValuation[Taxable Gross],TaxableValuation[Dist],$C230:$E230,TaxableValuation[Tif_NonTIF],$A$4))</f>
        <v>45602095</v>
      </c>
      <c r="S230" s="8">
        <f>SUMPRODUCT(SUMIFS(TaxableValuation[Taxable Military Exempt],TaxableValuation[Dist],$C230:$E230,TaxableValuation[Tif_NonTIF],$A$4))</f>
        <v>0</v>
      </c>
      <c r="T230" s="8">
        <f>SUMPRODUCT(SUMIFS(TaxableValuation[Taxable Net],TaxableValuation[Dist],$C230:$E230,TaxableValuation[Tif_NonTIF],$A$4))</f>
        <v>45602095</v>
      </c>
      <c r="U230" s="8">
        <f>SUMPRODUCT(SUMIFS(TaxableValuation[Taxable Gas &amp; Elec Utilities],TaxableValuation[Dist],$C230:$E230,TaxableValuation[Tif_NonTIF],$A$4))</f>
        <v>0</v>
      </c>
      <c r="V230" s="8">
        <f t="shared" si="3"/>
        <v>45602095</v>
      </c>
    </row>
    <row r="231" spans="1:22" x14ac:dyDescent="0.25">
      <c r="A231">
        <f>'Assessed Non-TIF_Combined'!A231</f>
        <v>2024</v>
      </c>
      <c r="B231" t="str">
        <f>'Assessed Non-TIF_Combined'!B231</f>
        <v>11</v>
      </c>
      <c r="C231" t="str">
        <f>'Assessed Non-TIF_Combined'!C231</f>
        <v>5121</v>
      </c>
      <c r="D231" t="str">
        <f>'Assessed Non-TIF_Combined'!D231</f>
        <v/>
      </c>
      <c r="E231" t="str">
        <f>'Assessed Non-TIF_Combined'!E231</f>
        <v/>
      </c>
      <c r="F231" t="str">
        <f>'Assessed Non-TIF_Combined'!F231</f>
        <v>5121</v>
      </c>
      <c r="G231" t="str">
        <f>'Assessed Non-TIF_Combined'!G231</f>
        <v>Panorama</v>
      </c>
      <c r="H231" s="8">
        <f>SUMPRODUCT(SUMIFS(TaxableValuation[Taxable Residential],TaxableValuation[Dist],$C231:$E231,TaxableValuation[Tif_NonTIF],$A$4))</f>
        <v>125801984</v>
      </c>
      <c r="I231" s="8">
        <f>SUMPRODUCT(SUMIFS(TaxableValuation[Taxable Ag Land],TaxableValuation[Dist],$C231:$E231,TaxableValuation[Tif_NonTIF],$A$4))</f>
        <v>160660</v>
      </c>
      <c r="J231" s="8">
        <f>SUMPRODUCT(SUMIFS(TaxableValuation[Taxable Ag Building],TaxableValuation[Dist],$C231:$E231,TaxableValuation[Tif_NonTIF],$A$4))</f>
        <v>3283</v>
      </c>
      <c r="K231" s="8">
        <f>SUMPRODUCT(SUMIFS(TaxableValuation[Taxable Commercial],TaxableValuation[Dist],$C231:$E231,TaxableValuation[Tif_NonTIF],$A$4))</f>
        <v>8957358</v>
      </c>
      <c r="L231" s="8">
        <f>SUMPRODUCT(SUMIFS(TaxableValuation[Taxable Industrial],TaxableValuation[Dist],$C231:$E231,TaxableValuation[Tif_NonTIF],$A$4))</f>
        <v>0</v>
      </c>
      <c r="M231" s="8">
        <f>SUMPRODUCT(SUMIFS(TaxableValuation[Taxable Reserved],TaxableValuation[Dist],$C231:$E231,TaxableValuation[Tif_NonTIF],$A$4))</f>
        <v>0</v>
      </c>
      <c r="N231" s="8">
        <f>SUMPRODUCT(SUMIFS(TaxableValuation[Taxable Reserved2],TaxableValuation[Dist],$C231:$E231,TaxableValuation[Tif_NonTIF],$A$4))</f>
        <v>0</v>
      </c>
      <c r="O231" s="8">
        <f>SUMPRODUCT(SUMIFS(TaxableValuation[Taxable Railroads],TaxableValuation[Dist],$C231:$E231,TaxableValuation[Tif_NonTIF],$A$4))</f>
        <v>0</v>
      </c>
      <c r="P231" s="8">
        <f>SUMPRODUCT(SUMIFS(TaxableValuation[Taxable Utilities],TaxableValuation[Dist],$C231:$E231,TaxableValuation[Tif_NonTIF],$A$4))</f>
        <v>0</v>
      </c>
      <c r="Q231" s="8">
        <f>SUMPRODUCT(SUMIFS(TaxableValuation[Taxable Other],TaxableValuation[Dist],$C231:$E231,TaxableValuation[Tif_NonTIF],$A$4))</f>
        <v>0</v>
      </c>
      <c r="R231" s="8">
        <f>SUMPRODUCT(SUMIFS(TaxableValuation[Taxable Gross],TaxableValuation[Dist],$C231:$E231,TaxableValuation[Tif_NonTIF],$A$4))</f>
        <v>134923285</v>
      </c>
      <c r="S231" s="8">
        <f>SUMPRODUCT(SUMIFS(TaxableValuation[Taxable Military Exempt],TaxableValuation[Dist],$C231:$E231,TaxableValuation[Tif_NonTIF],$A$4))</f>
        <v>0</v>
      </c>
      <c r="T231" s="8">
        <f>SUMPRODUCT(SUMIFS(TaxableValuation[Taxable Net],TaxableValuation[Dist],$C231:$E231,TaxableValuation[Tif_NonTIF],$A$4))</f>
        <v>134923285</v>
      </c>
      <c r="U231" s="8">
        <f>SUMPRODUCT(SUMIFS(TaxableValuation[Taxable Gas &amp; Elec Utilities],TaxableValuation[Dist],$C231:$E231,TaxableValuation[Tif_NonTIF],$A$4))</f>
        <v>0</v>
      </c>
      <c r="V231" s="8">
        <f t="shared" si="3"/>
        <v>134923285</v>
      </c>
    </row>
    <row r="232" spans="1:22" x14ac:dyDescent="0.25">
      <c r="A232">
        <f>'Assessed Non-TIF_Combined'!A232</f>
        <v>2024</v>
      </c>
      <c r="B232" t="str">
        <f>'Assessed Non-TIF_Combined'!B232</f>
        <v>05</v>
      </c>
      <c r="C232" t="str">
        <f>'Assessed Non-TIF_Combined'!C232</f>
        <v>5139</v>
      </c>
      <c r="D232" t="str">
        <f>'Assessed Non-TIF_Combined'!D232</f>
        <v/>
      </c>
      <c r="E232" t="str">
        <f>'Assessed Non-TIF_Combined'!E232</f>
        <v/>
      </c>
      <c r="F232" t="str">
        <f>'Assessed Non-TIF_Combined'!F232</f>
        <v>5139</v>
      </c>
      <c r="G232" t="str">
        <f>'Assessed Non-TIF_Combined'!G232</f>
        <v>Paton-Churdan</v>
      </c>
      <c r="H232" s="8">
        <f>SUMPRODUCT(SUMIFS(TaxableValuation[Taxable Residential],TaxableValuation[Dist],$C232:$E232,TaxableValuation[Tif_NonTIF],$A$4))</f>
        <v>0</v>
      </c>
      <c r="I232" s="8">
        <f>SUMPRODUCT(SUMIFS(TaxableValuation[Taxable Ag Land],TaxableValuation[Dist],$C232:$E232,TaxableValuation[Tif_NonTIF],$A$4))</f>
        <v>0</v>
      </c>
      <c r="J232" s="8">
        <f>SUMPRODUCT(SUMIFS(TaxableValuation[Taxable Ag Building],TaxableValuation[Dist],$C232:$E232,TaxableValuation[Tif_NonTIF],$A$4))</f>
        <v>0</v>
      </c>
      <c r="K232" s="8">
        <f>SUMPRODUCT(SUMIFS(TaxableValuation[Taxable Commercial],TaxableValuation[Dist],$C232:$E232,TaxableValuation[Tif_NonTIF],$A$4))</f>
        <v>0</v>
      </c>
      <c r="L232" s="8">
        <f>SUMPRODUCT(SUMIFS(TaxableValuation[Taxable Industrial],TaxableValuation[Dist],$C232:$E232,TaxableValuation[Tif_NonTIF],$A$4))</f>
        <v>5713665</v>
      </c>
      <c r="M232" s="8">
        <f>SUMPRODUCT(SUMIFS(TaxableValuation[Taxable Reserved],TaxableValuation[Dist],$C232:$E232,TaxableValuation[Tif_NonTIF],$A$4))</f>
        <v>0</v>
      </c>
      <c r="N232" s="8">
        <f>SUMPRODUCT(SUMIFS(TaxableValuation[Taxable Reserved2],TaxableValuation[Dist],$C232:$E232,TaxableValuation[Tif_NonTIF],$A$4))</f>
        <v>0</v>
      </c>
      <c r="O232" s="8">
        <f>SUMPRODUCT(SUMIFS(TaxableValuation[Taxable Railroads],TaxableValuation[Dist],$C232:$E232,TaxableValuation[Tif_NonTIF],$A$4))</f>
        <v>0</v>
      </c>
      <c r="P232" s="8">
        <f>SUMPRODUCT(SUMIFS(TaxableValuation[Taxable Utilities],TaxableValuation[Dist],$C232:$E232,TaxableValuation[Tif_NonTIF],$A$4))</f>
        <v>0</v>
      </c>
      <c r="Q232" s="8">
        <f>SUMPRODUCT(SUMIFS(TaxableValuation[Taxable Other],TaxableValuation[Dist],$C232:$E232,TaxableValuation[Tif_NonTIF],$A$4))</f>
        <v>0</v>
      </c>
      <c r="R232" s="8">
        <f>SUMPRODUCT(SUMIFS(TaxableValuation[Taxable Gross],TaxableValuation[Dist],$C232:$E232,TaxableValuation[Tif_NonTIF],$A$4))</f>
        <v>5713665</v>
      </c>
      <c r="S232" s="8">
        <f>SUMPRODUCT(SUMIFS(TaxableValuation[Taxable Military Exempt],TaxableValuation[Dist],$C232:$E232,TaxableValuation[Tif_NonTIF],$A$4))</f>
        <v>0</v>
      </c>
      <c r="T232" s="8">
        <f>SUMPRODUCT(SUMIFS(TaxableValuation[Taxable Net],TaxableValuation[Dist],$C232:$E232,TaxableValuation[Tif_NonTIF],$A$4))</f>
        <v>5713665</v>
      </c>
      <c r="U232" s="8">
        <f>SUMPRODUCT(SUMIFS(TaxableValuation[Taxable Gas &amp; Elec Utilities],TaxableValuation[Dist],$C232:$E232,TaxableValuation[Tif_NonTIF],$A$4))</f>
        <v>0</v>
      </c>
      <c r="V232" s="8">
        <f t="shared" si="3"/>
        <v>5713665</v>
      </c>
    </row>
    <row r="233" spans="1:22" x14ac:dyDescent="0.25">
      <c r="A233">
        <f>'Assessed Non-TIF_Combined'!A233</f>
        <v>2024</v>
      </c>
      <c r="B233" t="str">
        <f>'Assessed Non-TIF_Combined'!B233</f>
        <v>11</v>
      </c>
      <c r="C233" t="str">
        <f>'Assessed Non-TIF_Combined'!C233</f>
        <v>5319</v>
      </c>
      <c r="D233" t="str">
        <f>'Assessed Non-TIF_Combined'!D233</f>
        <v/>
      </c>
      <c r="E233" t="str">
        <f>'Assessed Non-TIF_Combined'!E233</f>
        <v/>
      </c>
      <c r="F233" t="str">
        <f>'Assessed Non-TIF_Combined'!F233</f>
        <v>5160</v>
      </c>
      <c r="G233" t="str">
        <f>'Assessed Non-TIF_Combined'!G233</f>
        <v>PCM</v>
      </c>
      <c r="H233" s="8">
        <f>SUMPRODUCT(SUMIFS(TaxableValuation[Taxable Residential],TaxableValuation[Dist],$C233:$E233,TaxableValuation[Tif_NonTIF],$A$4))</f>
        <v>6392397</v>
      </c>
      <c r="I233" s="8">
        <f>SUMPRODUCT(SUMIFS(TaxableValuation[Taxable Ag Land],TaxableValuation[Dist],$C233:$E233,TaxableValuation[Tif_NonTIF],$A$4))</f>
        <v>0</v>
      </c>
      <c r="J233" s="8">
        <f>SUMPRODUCT(SUMIFS(TaxableValuation[Taxable Ag Building],TaxableValuation[Dist],$C233:$E233,TaxableValuation[Tif_NonTIF],$A$4))</f>
        <v>0</v>
      </c>
      <c r="K233" s="8">
        <f>SUMPRODUCT(SUMIFS(TaxableValuation[Taxable Commercial],TaxableValuation[Dist],$C233:$E233,TaxableValuation[Tif_NonTIF],$A$4))</f>
        <v>1024317</v>
      </c>
      <c r="L233" s="8">
        <f>SUMPRODUCT(SUMIFS(TaxableValuation[Taxable Industrial],TaxableValuation[Dist],$C233:$E233,TaxableValuation[Tif_NonTIF],$A$4))</f>
        <v>136087</v>
      </c>
      <c r="M233" s="8">
        <f>SUMPRODUCT(SUMIFS(TaxableValuation[Taxable Reserved],TaxableValuation[Dist],$C233:$E233,TaxableValuation[Tif_NonTIF],$A$4))</f>
        <v>0</v>
      </c>
      <c r="N233" s="8">
        <f>SUMPRODUCT(SUMIFS(TaxableValuation[Taxable Reserved2],TaxableValuation[Dist],$C233:$E233,TaxableValuation[Tif_NonTIF],$A$4))</f>
        <v>0</v>
      </c>
      <c r="O233" s="8">
        <f>SUMPRODUCT(SUMIFS(TaxableValuation[Taxable Railroads],TaxableValuation[Dist],$C233:$E233,TaxableValuation[Tif_NonTIF],$A$4))</f>
        <v>0</v>
      </c>
      <c r="P233" s="8">
        <f>SUMPRODUCT(SUMIFS(TaxableValuation[Taxable Utilities],TaxableValuation[Dist],$C233:$E233,TaxableValuation[Tif_NonTIF],$A$4))</f>
        <v>0</v>
      </c>
      <c r="Q233" s="8">
        <f>SUMPRODUCT(SUMIFS(TaxableValuation[Taxable Other],TaxableValuation[Dist],$C233:$E233,TaxableValuation[Tif_NonTIF],$A$4))</f>
        <v>0</v>
      </c>
      <c r="R233" s="8">
        <f>SUMPRODUCT(SUMIFS(TaxableValuation[Taxable Gross],TaxableValuation[Dist],$C233:$E233,TaxableValuation[Tif_NonTIF],$A$4))</f>
        <v>7552801</v>
      </c>
      <c r="S233" s="8">
        <f>SUMPRODUCT(SUMIFS(TaxableValuation[Taxable Military Exempt],TaxableValuation[Dist],$C233:$E233,TaxableValuation[Tif_NonTIF],$A$4))</f>
        <v>0</v>
      </c>
      <c r="T233" s="8">
        <f>SUMPRODUCT(SUMIFS(TaxableValuation[Taxable Net],TaxableValuation[Dist],$C233:$E233,TaxableValuation[Tif_NonTIF],$A$4))</f>
        <v>7552801</v>
      </c>
      <c r="U233" s="8">
        <f>SUMPRODUCT(SUMIFS(TaxableValuation[Taxable Gas &amp; Elec Utilities],TaxableValuation[Dist],$C233:$E233,TaxableValuation[Tif_NonTIF],$A$4))</f>
        <v>0</v>
      </c>
      <c r="V233" s="8">
        <f t="shared" si="3"/>
        <v>7552801</v>
      </c>
    </row>
    <row r="234" spans="1:22" x14ac:dyDescent="0.25">
      <c r="A234">
        <f>'Assessed Non-TIF_Combined'!A234</f>
        <v>2024</v>
      </c>
      <c r="B234" t="str">
        <f>'Assessed Non-TIF_Combined'!B234</f>
        <v>15</v>
      </c>
      <c r="C234" t="str">
        <f>'Assessed Non-TIF_Combined'!C234</f>
        <v>5163</v>
      </c>
      <c r="D234" t="str">
        <f>'Assessed Non-TIF_Combined'!D234</f>
        <v/>
      </c>
      <c r="E234" t="str">
        <f>'Assessed Non-TIF_Combined'!E234</f>
        <v/>
      </c>
      <c r="F234" t="str">
        <f>'Assessed Non-TIF_Combined'!F234</f>
        <v>5163</v>
      </c>
      <c r="G234" t="str">
        <f>'Assessed Non-TIF_Combined'!G234</f>
        <v>Pekin</v>
      </c>
      <c r="H234" s="8">
        <f>SUMPRODUCT(SUMIFS(TaxableValuation[Taxable Residential],TaxableValuation[Dist],$C234:$E234,TaxableValuation[Tif_NonTIF],$A$4))</f>
        <v>0</v>
      </c>
      <c r="I234" s="8">
        <f>SUMPRODUCT(SUMIFS(TaxableValuation[Taxable Ag Land],TaxableValuation[Dist],$C234:$E234,TaxableValuation[Tif_NonTIF],$A$4))</f>
        <v>0</v>
      </c>
      <c r="J234" s="8">
        <f>SUMPRODUCT(SUMIFS(TaxableValuation[Taxable Ag Building],TaxableValuation[Dist],$C234:$E234,TaxableValuation[Tif_NonTIF],$A$4))</f>
        <v>0</v>
      </c>
      <c r="K234" s="8">
        <f>SUMPRODUCT(SUMIFS(TaxableValuation[Taxable Commercial],TaxableValuation[Dist],$C234:$E234,TaxableValuation[Tif_NonTIF],$A$4))</f>
        <v>0</v>
      </c>
      <c r="L234" s="8">
        <f>SUMPRODUCT(SUMIFS(TaxableValuation[Taxable Industrial],TaxableValuation[Dist],$C234:$E234,TaxableValuation[Tif_NonTIF],$A$4))</f>
        <v>0</v>
      </c>
      <c r="M234" s="8">
        <f>SUMPRODUCT(SUMIFS(TaxableValuation[Taxable Reserved],TaxableValuation[Dist],$C234:$E234,TaxableValuation[Tif_NonTIF],$A$4))</f>
        <v>0</v>
      </c>
      <c r="N234" s="8">
        <f>SUMPRODUCT(SUMIFS(TaxableValuation[Taxable Reserved2],TaxableValuation[Dist],$C234:$E234,TaxableValuation[Tif_NonTIF],$A$4))</f>
        <v>0</v>
      </c>
      <c r="O234" s="8">
        <f>SUMPRODUCT(SUMIFS(TaxableValuation[Taxable Railroads],TaxableValuation[Dist],$C234:$E234,TaxableValuation[Tif_NonTIF],$A$4))</f>
        <v>0</v>
      </c>
      <c r="P234" s="8">
        <f>SUMPRODUCT(SUMIFS(TaxableValuation[Taxable Utilities],TaxableValuation[Dist],$C234:$E234,TaxableValuation[Tif_NonTIF],$A$4))</f>
        <v>0</v>
      </c>
      <c r="Q234" s="8">
        <f>SUMPRODUCT(SUMIFS(TaxableValuation[Taxable Other],TaxableValuation[Dist],$C234:$E234,TaxableValuation[Tif_NonTIF],$A$4))</f>
        <v>0</v>
      </c>
      <c r="R234" s="8">
        <f>SUMPRODUCT(SUMIFS(TaxableValuation[Taxable Gross],TaxableValuation[Dist],$C234:$E234,TaxableValuation[Tif_NonTIF],$A$4))</f>
        <v>0</v>
      </c>
      <c r="S234" s="8">
        <f>SUMPRODUCT(SUMIFS(TaxableValuation[Taxable Military Exempt],TaxableValuation[Dist],$C234:$E234,TaxableValuation[Tif_NonTIF],$A$4))</f>
        <v>0</v>
      </c>
      <c r="T234" s="8">
        <f>SUMPRODUCT(SUMIFS(TaxableValuation[Taxable Net],TaxableValuation[Dist],$C234:$E234,TaxableValuation[Tif_NonTIF],$A$4))</f>
        <v>0</v>
      </c>
      <c r="U234" s="8">
        <f>SUMPRODUCT(SUMIFS(TaxableValuation[Taxable Gas &amp; Elec Utilities],TaxableValuation[Dist],$C234:$E234,TaxableValuation[Tif_NonTIF],$A$4))</f>
        <v>0</v>
      </c>
      <c r="V234" s="8">
        <f t="shared" si="3"/>
        <v>0</v>
      </c>
    </row>
    <row r="235" spans="1:22" x14ac:dyDescent="0.25">
      <c r="A235">
        <f>'Assessed Non-TIF_Combined'!A235</f>
        <v>2024</v>
      </c>
      <c r="B235" t="str">
        <f>'Assessed Non-TIF_Combined'!B235</f>
        <v>11</v>
      </c>
      <c r="C235" t="str">
        <f>'Assessed Non-TIF_Combined'!C235</f>
        <v>5166</v>
      </c>
      <c r="D235" t="str">
        <f>'Assessed Non-TIF_Combined'!D235</f>
        <v/>
      </c>
      <c r="E235" t="str">
        <f>'Assessed Non-TIF_Combined'!E235</f>
        <v/>
      </c>
      <c r="F235" t="str">
        <f>'Assessed Non-TIF_Combined'!F235</f>
        <v>5166</v>
      </c>
      <c r="G235" t="str">
        <f>'Assessed Non-TIF_Combined'!G235</f>
        <v>Pella</v>
      </c>
      <c r="H235" s="8">
        <f>SUMPRODUCT(SUMIFS(TaxableValuation[Taxable Residential],TaxableValuation[Dist],$C235:$E235,TaxableValuation[Tif_NonTIF],$A$4))</f>
        <v>19023360</v>
      </c>
      <c r="I235" s="8">
        <f>SUMPRODUCT(SUMIFS(TaxableValuation[Taxable Ag Land],TaxableValuation[Dist],$C235:$E235,TaxableValuation[Tif_NonTIF],$A$4))</f>
        <v>55040</v>
      </c>
      <c r="J235" s="8">
        <f>SUMPRODUCT(SUMIFS(TaxableValuation[Taxable Ag Building],TaxableValuation[Dist],$C235:$E235,TaxableValuation[Tif_NonTIF],$A$4))</f>
        <v>360</v>
      </c>
      <c r="K235" s="8">
        <f>SUMPRODUCT(SUMIFS(TaxableValuation[Taxable Commercial],TaxableValuation[Dist],$C235:$E235,TaxableValuation[Tif_NonTIF],$A$4))</f>
        <v>24492873</v>
      </c>
      <c r="L235" s="8">
        <f>SUMPRODUCT(SUMIFS(TaxableValuation[Taxable Industrial],TaxableValuation[Dist],$C235:$E235,TaxableValuation[Tif_NonTIF],$A$4))</f>
        <v>15785845</v>
      </c>
      <c r="M235" s="8">
        <f>SUMPRODUCT(SUMIFS(TaxableValuation[Taxable Reserved],TaxableValuation[Dist],$C235:$E235,TaxableValuation[Tif_NonTIF],$A$4))</f>
        <v>0</v>
      </c>
      <c r="N235" s="8">
        <f>SUMPRODUCT(SUMIFS(TaxableValuation[Taxable Reserved2],TaxableValuation[Dist],$C235:$E235,TaxableValuation[Tif_NonTIF],$A$4))</f>
        <v>0</v>
      </c>
      <c r="O235" s="8">
        <f>SUMPRODUCT(SUMIFS(TaxableValuation[Taxable Railroads],TaxableValuation[Dist],$C235:$E235,TaxableValuation[Tif_NonTIF],$A$4))</f>
        <v>0</v>
      </c>
      <c r="P235" s="8">
        <f>SUMPRODUCT(SUMIFS(TaxableValuation[Taxable Utilities],TaxableValuation[Dist],$C235:$E235,TaxableValuation[Tif_NonTIF],$A$4))</f>
        <v>0</v>
      </c>
      <c r="Q235" s="8">
        <f>SUMPRODUCT(SUMIFS(TaxableValuation[Taxable Other],TaxableValuation[Dist],$C235:$E235,TaxableValuation[Tif_NonTIF],$A$4))</f>
        <v>0</v>
      </c>
      <c r="R235" s="8">
        <f>SUMPRODUCT(SUMIFS(TaxableValuation[Taxable Gross],TaxableValuation[Dist],$C235:$E235,TaxableValuation[Tif_NonTIF],$A$4))</f>
        <v>59357478</v>
      </c>
      <c r="S235" s="8">
        <f>SUMPRODUCT(SUMIFS(TaxableValuation[Taxable Military Exempt],TaxableValuation[Dist],$C235:$E235,TaxableValuation[Tif_NonTIF],$A$4))</f>
        <v>0</v>
      </c>
      <c r="T235" s="8">
        <f>SUMPRODUCT(SUMIFS(TaxableValuation[Taxable Net],TaxableValuation[Dist],$C235:$E235,TaxableValuation[Tif_NonTIF],$A$4))</f>
        <v>59357478</v>
      </c>
      <c r="U235" s="8">
        <f>SUMPRODUCT(SUMIFS(TaxableValuation[Taxable Gas &amp; Elec Utilities],TaxableValuation[Dist],$C235:$E235,TaxableValuation[Tif_NonTIF],$A$4))</f>
        <v>0</v>
      </c>
      <c r="V235" s="8">
        <f t="shared" si="3"/>
        <v>59357478</v>
      </c>
    </row>
    <row r="236" spans="1:22" x14ac:dyDescent="0.25">
      <c r="A236">
        <f>'Assessed Non-TIF_Combined'!A236</f>
        <v>2024</v>
      </c>
      <c r="B236" t="str">
        <f>'Assessed Non-TIF_Combined'!B236</f>
        <v>11</v>
      </c>
      <c r="C236" t="str">
        <f>'Assessed Non-TIF_Combined'!C236</f>
        <v>5184</v>
      </c>
      <c r="D236" t="str">
        <f>'Assessed Non-TIF_Combined'!D236</f>
        <v/>
      </c>
      <c r="E236" t="str">
        <f>'Assessed Non-TIF_Combined'!E236</f>
        <v/>
      </c>
      <c r="F236" t="str">
        <f>'Assessed Non-TIF_Combined'!F236</f>
        <v>5184</v>
      </c>
      <c r="G236" t="str">
        <f>'Assessed Non-TIF_Combined'!G236</f>
        <v>Perry</v>
      </c>
      <c r="H236" s="8">
        <f>SUMPRODUCT(SUMIFS(TaxableValuation[Taxable Residential],TaxableValuation[Dist],$C236:$E236,TaxableValuation[Tif_NonTIF],$A$4))</f>
        <v>7458283</v>
      </c>
      <c r="I236" s="8">
        <f>SUMPRODUCT(SUMIFS(TaxableValuation[Taxable Ag Land],TaxableValuation[Dist],$C236:$E236,TaxableValuation[Tif_NonTIF],$A$4))</f>
        <v>1773</v>
      </c>
      <c r="J236" s="8">
        <f>SUMPRODUCT(SUMIFS(TaxableValuation[Taxable Ag Building],TaxableValuation[Dist],$C236:$E236,TaxableValuation[Tif_NonTIF],$A$4))</f>
        <v>0</v>
      </c>
      <c r="K236" s="8">
        <f>SUMPRODUCT(SUMIFS(TaxableValuation[Taxable Commercial],TaxableValuation[Dist],$C236:$E236,TaxableValuation[Tif_NonTIF],$A$4))</f>
        <v>2553589</v>
      </c>
      <c r="L236" s="8">
        <f>SUMPRODUCT(SUMIFS(TaxableValuation[Taxable Industrial],TaxableValuation[Dist],$C236:$E236,TaxableValuation[Tif_NonTIF],$A$4))</f>
        <v>3103084</v>
      </c>
      <c r="M236" s="8">
        <f>SUMPRODUCT(SUMIFS(TaxableValuation[Taxable Reserved],TaxableValuation[Dist],$C236:$E236,TaxableValuation[Tif_NonTIF],$A$4))</f>
        <v>0</v>
      </c>
      <c r="N236" s="8">
        <f>SUMPRODUCT(SUMIFS(TaxableValuation[Taxable Reserved2],TaxableValuation[Dist],$C236:$E236,TaxableValuation[Tif_NonTIF],$A$4))</f>
        <v>0</v>
      </c>
      <c r="O236" s="8">
        <f>SUMPRODUCT(SUMIFS(TaxableValuation[Taxable Railroads],TaxableValuation[Dist],$C236:$E236,TaxableValuation[Tif_NonTIF],$A$4))</f>
        <v>0</v>
      </c>
      <c r="P236" s="8">
        <f>SUMPRODUCT(SUMIFS(TaxableValuation[Taxable Utilities],TaxableValuation[Dist],$C236:$E236,TaxableValuation[Tif_NonTIF],$A$4))</f>
        <v>0</v>
      </c>
      <c r="Q236" s="8">
        <f>SUMPRODUCT(SUMIFS(TaxableValuation[Taxable Other],TaxableValuation[Dist],$C236:$E236,TaxableValuation[Tif_NonTIF],$A$4))</f>
        <v>0</v>
      </c>
      <c r="R236" s="8">
        <f>SUMPRODUCT(SUMIFS(TaxableValuation[Taxable Gross],TaxableValuation[Dist],$C236:$E236,TaxableValuation[Tif_NonTIF],$A$4))</f>
        <v>13116729</v>
      </c>
      <c r="S236" s="8">
        <f>SUMPRODUCT(SUMIFS(TaxableValuation[Taxable Military Exempt],TaxableValuation[Dist],$C236:$E236,TaxableValuation[Tif_NonTIF],$A$4))</f>
        <v>0</v>
      </c>
      <c r="T236" s="8">
        <f>SUMPRODUCT(SUMIFS(TaxableValuation[Taxable Net],TaxableValuation[Dist],$C236:$E236,TaxableValuation[Tif_NonTIF],$A$4))</f>
        <v>13116729</v>
      </c>
      <c r="U236" s="8">
        <f>SUMPRODUCT(SUMIFS(TaxableValuation[Taxable Gas &amp; Elec Utilities],TaxableValuation[Dist],$C236:$E236,TaxableValuation[Tif_NonTIF],$A$4))</f>
        <v>0</v>
      </c>
      <c r="V236" s="8">
        <f t="shared" si="3"/>
        <v>13116729</v>
      </c>
    </row>
    <row r="237" spans="1:22" x14ac:dyDescent="0.25">
      <c r="A237">
        <f>'Assessed Non-TIF_Combined'!A237</f>
        <v>2024</v>
      </c>
      <c r="B237" t="str">
        <f>'Assessed Non-TIF_Combined'!B237</f>
        <v>09</v>
      </c>
      <c r="C237" t="str">
        <f>'Assessed Non-TIF_Combined'!C237</f>
        <v>5250</v>
      </c>
      <c r="D237" t="str">
        <f>'Assessed Non-TIF_Combined'!D237</f>
        <v/>
      </c>
      <c r="E237" t="str">
        <f>'Assessed Non-TIF_Combined'!E237</f>
        <v/>
      </c>
      <c r="F237" t="str">
        <f>'Assessed Non-TIF_Combined'!F237</f>
        <v>5250</v>
      </c>
      <c r="G237" t="str">
        <f>'Assessed Non-TIF_Combined'!G237</f>
        <v>Pleasant Valley</v>
      </c>
      <c r="H237" s="8">
        <f>SUMPRODUCT(SUMIFS(TaxableValuation[Taxable Residential],TaxableValuation[Dist],$C237:$E237,TaxableValuation[Tif_NonTIF],$A$4))</f>
        <v>107960091</v>
      </c>
      <c r="I237" s="8">
        <f>SUMPRODUCT(SUMIFS(TaxableValuation[Taxable Ag Land],TaxableValuation[Dist],$C237:$E237,TaxableValuation[Tif_NonTIF],$A$4))</f>
        <v>0</v>
      </c>
      <c r="J237" s="8">
        <f>SUMPRODUCT(SUMIFS(TaxableValuation[Taxable Ag Building],TaxableValuation[Dist],$C237:$E237,TaxableValuation[Tif_NonTIF],$A$4))</f>
        <v>0</v>
      </c>
      <c r="K237" s="8">
        <f>SUMPRODUCT(SUMIFS(TaxableValuation[Taxable Commercial],TaxableValuation[Dist],$C237:$E237,TaxableValuation[Tif_NonTIF],$A$4))</f>
        <v>62015187</v>
      </c>
      <c r="L237" s="8">
        <f>SUMPRODUCT(SUMIFS(TaxableValuation[Taxable Industrial],TaxableValuation[Dist],$C237:$E237,TaxableValuation[Tif_NonTIF],$A$4))</f>
        <v>2710748</v>
      </c>
      <c r="M237" s="8">
        <f>SUMPRODUCT(SUMIFS(TaxableValuation[Taxable Reserved],TaxableValuation[Dist],$C237:$E237,TaxableValuation[Tif_NonTIF],$A$4))</f>
        <v>0</v>
      </c>
      <c r="N237" s="8">
        <f>SUMPRODUCT(SUMIFS(TaxableValuation[Taxable Reserved2],TaxableValuation[Dist],$C237:$E237,TaxableValuation[Tif_NonTIF],$A$4))</f>
        <v>0</v>
      </c>
      <c r="O237" s="8">
        <f>SUMPRODUCT(SUMIFS(TaxableValuation[Taxable Railroads],TaxableValuation[Dist],$C237:$E237,TaxableValuation[Tif_NonTIF],$A$4))</f>
        <v>0</v>
      </c>
      <c r="P237" s="8">
        <f>SUMPRODUCT(SUMIFS(TaxableValuation[Taxable Utilities],TaxableValuation[Dist],$C237:$E237,TaxableValuation[Tif_NonTIF],$A$4))</f>
        <v>0</v>
      </c>
      <c r="Q237" s="8">
        <f>SUMPRODUCT(SUMIFS(TaxableValuation[Taxable Other],TaxableValuation[Dist],$C237:$E237,TaxableValuation[Tif_NonTIF],$A$4))</f>
        <v>0</v>
      </c>
      <c r="R237" s="8">
        <f>SUMPRODUCT(SUMIFS(TaxableValuation[Taxable Gross],TaxableValuation[Dist],$C237:$E237,TaxableValuation[Tif_NonTIF],$A$4))</f>
        <v>172686026</v>
      </c>
      <c r="S237" s="8">
        <f>SUMPRODUCT(SUMIFS(TaxableValuation[Taxable Military Exempt],TaxableValuation[Dist],$C237:$E237,TaxableValuation[Tif_NonTIF],$A$4))</f>
        <v>3704</v>
      </c>
      <c r="T237" s="8">
        <f>SUMPRODUCT(SUMIFS(TaxableValuation[Taxable Net],TaxableValuation[Dist],$C237:$E237,TaxableValuation[Tif_NonTIF],$A$4))</f>
        <v>172682322</v>
      </c>
      <c r="U237" s="8">
        <f>SUMPRODUCT(SUMIFS(TaxableValuation[Taxable Gas &amp; Elec Utilities],TaxableValuation[Dist],$C237:$E237,TaxableValuation[Tif_NonTIF],$A$4))</f>
        <v>0</v>
      </c>
      <c r="V237" s="8">
        <f t="shared" si="3"/>
        <v>172682322</v>
      </c>
    </row>
    <row r="238" spans="1:22" x14ac:dyDescent="0.25">
      <c r="A238">
        <f>'Assessed Non-TIF_Combined'!A238</f>
        <v>2024</v>
      </c>
      <c r="B238" t="str">
        <f>'Assessed Non-TIF_Combined'!B238</f>
        <v>11</v>
      </c>
      <c r="C238" t="str">
        <f>'Assessed Non-TIF_Combined'!C238</f>
        <v>5256</v>
      </c>
      <c r="D238" t="str">
        <f>'Assessed Non-TIF_Combined'!D238</f>
        <v/>
      </c>
      <c r="E238" t="str">
        <f>'Assessed Non-TIF_Combined'!E238</f>
        <v/>
      </c>
      <c r="F238" t="str">
        <f>'Assessed Non-TIF_Combined'!F238</f>
        <v>5256</v>
      </c>
      <c r="G238" t="str">
        <f>'Assessed Non-TIF_Combined'!G238</f>
        <v>Pleasantville</v>
      </c>
      <c r="H238" s="8">
        <f>SUMPRODUCT(SUMIFS(TaxableValuation[Taxable Residential],TaxableValuation[Dist],$C238:$E238,TaxableValuation[Tif_NonTIF],$A$4))</f>
        <v>2551295</v>
      </c>
      <c r="I238" s="8">
        <f>SUMPRODUCT(SUMIFS(TaxableValuation[Taxable Ag Land],TaxableValuation[Dist],$C238:$E238,TaxableValuation[Tif_NonTIF],$A$4))</f>
        <v>0</v>
      </c>
      <c r="J238" s="8">
        <f>SUMPRODUCT(SUMIFS(TaxableValuation[Taxable Ag Building],TaxableValuation[Dist],$C238:$E238,TaxableValuation[Tif_NonTIF],$A$4))</f>
        <v>0</v>
      </c>
      <c r="K238" s="8">
        <f>SUMPRODUCT(SUMIFS(TaxableValuation[Taxable Commercial],TaxableValuation[Dist],$C238:$E238,TaxableValuation[Tif_NonTIF],$A$4))</f>
        <v>1524980</v>
      </c>
      <c r="L238" s="8">
        <f>SUMPRODUCT(SUMIFS(TaxableValuation[Taxable Industrial],TaxableValuation[Dist],$C238:$E238,TaxableValuation[Tif_NonTIF],$A$4))</f>
        <v>0</v>
      </c>
      <c r="M238" s="8">
        <f>SUMPRODUCT(SUMIFS(TaxableValuation[Taxable Reserved],TaxableValuation[Dist],$C238:$E238,TaxableValuation[Tif_NonTIF],$A$4))</f>
        <v>0</v>
      </c>
      <c r="N238" s="8">
        <f>SUMPRODUCT(SUMIFS(TaxableValuation[Taxable Reserved2],TaxableValuation[Dist],$C238:$E238,TaxableValuation[Tif_NonTIF],$A$4))</f>
        <v>0</v>
      </c>
      <c r="O238" s="8">
        <f>SUMPRODUCT(SUMIFS(TaxableValuation[Taxable Railroads],TaxableValuation[Dist],$C238:$E238,TaxableValuation[Tif_NonTIF],$A$4))</f>
        <v>0</v>
      </c>
      <c r="P238" s="8">
        <f>SUMPRODUCT(SUMIFS(TaxableValuation[Taxable Utilities],TaxableValuation[Dist],$C238:$E238,TaxableValuation[Tif_NonTIF],$A$4))</f>
        <v>0</v>
      </c>
      <c r="Q238" s="8">
        <f>SUMPRODUCT(SUMIFS(TaxableValuation[Taxable Other],TaxableValuation[Dist],$C238:$E238,TaxableValuation[Tif_NonTIF],$A$4))</f>
        <v>0</v>
      </c>
      <c r="R238" s="8">
        <f>SUMPRODUCT(SUMIFS(TaxableValuation[Taxable Gross],TaxableValuation[Dist],$C238:$E238,TaxableValuation[Tif_NonTIF],$A$4))</f>
        <v>4076275</v>
      </c>
      <c r="S238" s="8">
        <f>SUMPRODUCT(SUMIFS(TaxableValuation[Taxable Military Exempt],TaxableValuation[Dist],$C238:$E238,TaxableValuation[Tif_NonTIF],$A$4))</f>
        <v>0</v>
      </c>
      <c r="T238" s="8">
        <f>SUMPRODUCT(SUMIFS(TaxableValuation[Taxable Net],TaxableValuation[Dist],$C238:$E238,TaxableValuation[Tif_NonTIF],$A$4))</f>
        <v>4076275</v>
      </c>
      <c r="U238" s="8">
        <f>SUMPRODUCT(SUMIFS(TaxableValuation[Taxable Gas &amp; Elec Utilities],TaxableValuation[Dist],$C238:$E238,TaxableValuation[Tif_NonTIF],$A$4))</f>
        <v>0</v>
      </c>
      <c r="V238" s="8">
        <f t="shared" si="3"/>
        <v>4076275</v>
      </c>
    </row>
    <row r="239" spans="1:22" x14ac:dyDescent="0.25">
      <c r="A239">
        <f>'Assessed Non-TIF_Combined'!A239</f>
        <v>2024</v>
      </c>
      <c r="B239" t="str">
        <f>'Assessed Non-TIF_Combined'!B239</f>
        <v>05</v>
      </c>
      <c r="C239" t="str">
        <f>'Assessed Non-TIF_Combined'!C239</f>
        <v>5283</v>
      </c>
      <c r="D239" t="str">
        <f>'Assessed Non-TIF_Combined'!D239</f>
        <v/>
      </c>
      <c r="E239" t="str">
        <f>'Assessed Non-TIF_Combined'!E239</f>
        <v/>
      </c>
      <c r="F239" t="str">
        <f>'Assessed Non-TIF_Combined'!F239</f>
        <v>5283</v>
      </c>
      <c r="G239" t="str">
        <f>'Assessed Non-TIF_Combined'!G239</f>
        <v>Pocahontas Area</v>
      </c>
      <c r="H239" s="8">
        <f>SUMPRODUCT(SUMIFS(TaxableValuation[Taxable Residential],TaxableValuation[Dist],$C239:$E239,TaxableValuation[Tif_NonTIF],$A$4))</f>
        <v>669950</v>
      </c>
      <c r="I239" s="8">
        <f>SUMPRODUCT(SUMIFS(TaxableValuation[Taxable Ag Land],TaxableValuation[Dist],$C239:$E239,TaxableValuation[Tif_NonTIF],$A$4))</f>
        <v>1500</v>
      </c>
      <c r="J239" s="8">
        <f>SUMPRODUCT(SUMIFS(TaxableValuation[Taxable Ag Building],TaxableValuation[Dist],$C239:$E239,TaxableValuation[Tif_NonTIF],$A$4))</f>
        <v>0</v>
      </c>
      <c r="K239" s="8">
        <f>SUMPRODUCT(SUMIFS(TaxableValuation[Taxable Commercial],TaxableValuation[Dist],$C239:$E239,TaxableValuation[Tif_NonTIF],$A$4))</f>
        <v>956</v>
      </c>
      <c r="L239" s="8">
        <f>SUMPRODUCT(SUMIFS(TaxableValuation[Taxable Industrial],TaxableValuation[Dist],$C239:$E239,TaxableValuation[Tif_NonTIF],$A$4))</f>
        <v>0</v>
      </c>
      <c r="M239" s="8">
        <f>SUMPRODUCT(SUMIFS(TaxableValuation[Taxable Reserved],TaxableValuation[Dist],$C239:$E239,TaxableValuation[Tif_NonTIF],$A$4))</f>
        <v>0</v>
      </c>
      <c r="N239" s="8">
        <f>SUMPRODUCT(SUMIFS(TaxableValuation[Taxable Reserved2],TaxableValuation[Dist],$C239:$E239,TaxableValuation[Tif_NonTIF],$A$4))</f>
        <v>0</v>
      </c>
      <c r="O239" s="8">
        <f>SUMPRODUCT(SUMIFS(TaxableValuation[Taxable Railroads],TaxableValuation[Dist],$C239:$E239,TaxableValuation[Tif_NonTIF],$A$4))</f>
        <v>0</v>
      </c>
      <c r="P239" s="8">
        <f>SUMPRODUCT(SUMIFS(TaxableValuation[Taxable Utilities],TaxableValuation[Dist],$C239:$E239,TaxableValuation[Tif_NonTIF],$A$4))</f>
        <v>0</v>
      </c>
      <c r="Q239" s="8">
        <f>SUMPRODUCT(SUMIFS(TaxableValuation[Taxable Other],TaxableValuation[Dist],$C239:$E239,TaxableValuation[Tif_NonTIF],$A$4))</f>
        <v>0</v>
      </c>
      <c r="R239" s="8">
        <f>SUMPRODUCT(SUMIFS(TaxableValuation[Taxable Gross],TaxableValuation[Dist],$C239:$E239,TaxableValuation[Tif_NonTIF],$A$4))</f>
        <v>672406</v>
      </c>
      <c r="S239" s="8">
        <f>SUMPRODUCT(SUMIFS(TaxableValuation[Taxable Military Exempt],TaxableValuation[Dist],$C239:$E239,TaxableValuation[Tif_NonTIF],$A$4))</f>
        <v>0</v>
      </c>
      <c r="T239" s="8">
        <f>SUMPRODUCT(SUMIFS(TaxableValuation[Taxable Net],TaxableValuation[Dist],$C239:$E239,TaxableValuation[Tif_NonTIF],$A$4))</f>
        <v>672406</v>
      </c>
      <c r="U239" s="8">
        <f>SUMPRODUCT(SUMIFS(TaxableValuation[Taxable Gas &amp; Elec Utilities],TaxableValuation[Dist],$C239:$E239,TaxableValuation[Tif_NonTIF],$A$4))</f>
        <v>0</v>
      </c>
      <c r="V239" s="8">
        <f t="shared" si="3"/>
        <v>672406</v>
      </c>
    </row>
    <row r="240" spans="1:22" x14ac:dyDescent="0.25">
      <c r="A240">
        <f>'Assessed Non-TIF_Combined'!A240</f>
        <v>2024</v>
      </c>
      <c r="B240" t="str">
        <f>'Assessed Non-TIF_Combined'!B240</f>
        <v>01</v>
      </c>
      <c r="C240" t="str">
        <f>'Assessed Non-TIF_Combined'!C240</f>
        <v>5310</v>
      </c>
      <c r="D240" t="str">
        <f>'Assessed Non-TIF_Combined'!D240</f>
        <v/>
      </c>
      <c r="E240" t="str">
        <f>'Assessed Non-TIF_Combined'!E240</f>
        <v/>
      </c>
      <c r="F240" t="str">
        <f>'Assessed Non-TIF_Combined'!F240</f>
        <v>5310</v>
      </c>
      <c r="G240" t="str">
        <f>'Assessed Non-TIF_Combined'!G240</f>
        <v>Postville</v>
      </c>
      <c r="H240" s="8">
        <f>SUMPRODUCT(SUMIFS(TaxableValuation[Taxable Residential],TaxableValuation[Dist],$C240:$E240,TaxableValuation[Tif_NonTIF],$A$4))</f>
        <v>397100</v>
      </c>
      <c r="I240" s="8">
        <f>SUMPRODUCT(SUMIFS(TaxableValuation[Taxable Ag Land],TaxableValuation[Dist],$C240:$E240,TaxableValuation[Tif_NonTIF],$A$4))</f>
        <v>28188</v>
      </c>
      <c r="J240" s="8">
        <f>SUMPRODUCT(SUMIFS(TaxableValuation[Taxable Ag Building],TaxableValuation[Dist],$C240:$E240,TaxableValuation[Tif_NonTIF],$A$4))</f>
        <v>0</v>
      </c>
      <c r="K240" s="8">
        <f>SUMPRODUCT(SUMIFS(TaxableValuation[Taxable Commercial],TaxableValuation[Dist],$C240:$E240,TaxableValuation[Tif_NonTIF],$A$4))</f>
        <v>863300</v>
      </c>
      <c r="L240" s="8">
        <f>SUMPRODUCT(SUMIFS(TaxableValuation[Taxable Industrial],TaxableValuation[Dist],$C240:$E240,TaxableValuation[Tif_NonTIF],$A$4))</f>
        <v>809102</v>
      </c>
      <c r="M240" s="8">
        <f>SUMPRODUCT(SUMIFS(TaxableValuation[Taxable Reserved],TaxableValuation[Dist],$C240:$E240,TaxableValuation[Tif_NonTIF],$A$4))</f>
        <v>0</v>
      </c>
      <c r="N240" s="8">
        <f>SUMPRODUCT(SUMIFS(TaxableValuation[Taxable Reserved2],TaxableValuation[Dist],$C240:$E240,TaxableValuation[Tif_NonTIF],$A$4))</f>
        <v>0</v>
      </c>
      <c r="O240" s="8">
        <f>SUMPRODUCT(SUMIFS(TaxableValuation[Taxable Railroads],TaxableValuation[Dist],$C240:$E240,TaxableValuation[Tif_NonTIF],$A$4))</f>
        <v>0</v>
      </c>
      <c r="P240" s="8">
        <f>SUMPRODUCT(SUMIFS(TaxableValuation[Taxable Utilities],TaxableValuation[Dist],$C240:$E240,TaxableValuation[Tif_NonTIF],$A$4))</f>
        <v>0</v>
      </c>
      <c r="Q240" s="8">
        <f>SUMPRODUCT(SUMIFS(TaxableValuation[Taxable Other],TaxableValuation[Dist],$C240:$E240,TaxableValuation[Tif_NonTIF],$A$4))</f>
        <v>0</v>
      </c>
      <c r="R240" s="8">
        <f>SUMPRODUCT(SUMIFS(TaxableValuation[Taxable Gross],TaxableValuation[Dist],$C240:$E240,TaxableValuation[Tif_NonTIF],$A$4))</f>
        <v>2097690</v>
      </c>
      <c r="S240" s="8">
        <f>SUMPRODUCT(SUMIFS(TaxableValuation[Taxable Military Exempt],TaxableValuation[Dist],$C240:$E240,TaxableValuation[Tif_NonTIF],$A$4))</f>
        <v>0</v>
      </c>
      <c r="T240" s="8">
        <f>SUMPRODUCT(SUMIFS(TaxableValuation[Taxable Net],TaxableValuation[Dist],$C240:$E240,TaxableValuation[Tif_NonTIF],$A$4))</f>
        <v>2097690</v>
      </c>
      <c r="U240" s="8">
        <f>SUMPRODUCT(SUMIFS(TaxableValuation[Taxable Gas &amp; Elec Utilities],TaxableValuation[Dist],$C240:$E240,TaxableValuation[Tif_NonTIF],$A$4))</f>
        <v>0</v>
      </c>
      <c r="V240" s="8">
        <f t="shared" si="3"/>
        <v>2097690</v>
      </c>
    </row>
    <row r="241" spans="1:22" x14ac:dyDescent="0.25">
      <c r="A241">
        <f>'Assessed Non-TIF_Combined'!A241</f>
        <v>2024</v>
      </c>
      <c r="B241" t="str">
        <f>'Assessed Non-TIF_Combined'!B241</f>
        <v>13</v>
      </c>
      <c r="C241" t="str">
        <f>'Assessed Non-TIF_Combined'!C241</f>
        <v>5463</v>
      </c>
      <c r="D241" t="str">
        <f>'Assessed Non-TIF_Combined'!D241</f>
        <v/>
      </c>
      <c r="E241" t="str">
        <f>'Assessed Non-TIF_Combined'!E241</f>
        <v/>
      </c>
      <c r="F241" t="str">
        <f>'Assessed Non-TIF_Combined'!F241</f>
        <v>5463</v>
      </c>
      <c r="G241" t="str">
        <f>'Assessed Non-TIF_Combined'!G241</f>
        <v>Red Oak</v>
      </c>
      <c r="H241" s="8">
        <f>SUMPRODUCT(SUMIFS(TaxableValuation[Taxable Residential],TaxableValuation[Dist],$C241:$E241,TaxableValuation[Tif_NonTIF],$A$4))</f>
        <v>2356126</v>
      </c>
      <c r="I241" s="8">
        <f>SUMPRODUCT(SUMIFS(TaxableValuation[Taxable Ag Land],TaxableValuation[Dist],$C241:$E241,TaxableValuation[Tif_NonTIF],$A$4))</f>
        <v>0</v>
      </c>
      <c r="J241" s="8">
        <f>SUMPRODUCT(SUMIFS(TaxableValuation[Taxable Ag Building],TaxableValuation[Dist],$C241:$E241,TaxableValuation[Tif_NonTIF],$A$4))</f>
        <v>0</v>
      </c>
      <c r="K241" s="8">
        <f>SUMPRODUCT(SUMIFS(TaxableValuation[Taxable Commercial],TaxableValuation[Dist],$C241:$E241,TaxableValuation[Tif_NonTIF],$A$4))</f>
        <v>5139136</v>
      </c>
      <c r="L241" s="8">
        <f>SUMPRODUCT(SUMIFS(TaxableValuation[Taxable Industrial],TaxableValuation[Dist],$C241:$E241,TaxableValuation[Tif_NonTIF],$A$4))</f>
        <v>0</v>
      </c>
      <c r="M241" s="8">
        <f>SUMPRODUCT(SUMIFS(TaxableValuation[Taxable Reserved],TaxableValuation[Dist],$C241:$E241,TaxableValuation[Tif_NonTIF],$A$4))</f>
        <v>0</v>
      </c>
      <c r="N241" s="8">
        <f>SUMPRODUCT(SUMIFS(TaxableValuation[Taxable Reserved2],TaxableValuation[Dist],$C241:$E241,TaxableValuation[Tif_NonTIF],$A$4))</f>
        <v>0</v>
      </c>
      <c r="O241" s="8">
        <f>SUMPRODUCT(SUMIFS(TaxableValuation[Taxable Railroads],TaxableValuation[Dist],$C241:$E241,TaxableValuation[Tif_NonTIF],$A$4))</f>
        <v>0</v>
      </c>
      <c r="P241" s="8">
        <f>SUMPRODUCT(SUMIFS(TaxableValuation[Taxable Utilities],TaxableValuation[Dist],$C241:$E241,TaxableValuation[Tif_NonTIF],$A$4))</f>
        <v>0</v>
      </c>
      <c r="Q241" s="8">
        <f>SUMPRODUCT(SUMIFS(TaxableValuation[Taxable Other],TaxableValuation[Dist],$C241:$E241,TaxableValuation[Tif_NonTIF],$A$4))</f>
        <v>0</v>
      </c>
      <c r="R241" s="8">
        <f>SUMPRODUCT(SUMIFS(TaxableValuation[Taxable Gross],TaxableValuation[Dist],$C241:$E241,TaxableValuation[Tif_NonTIF],$A$4))</f>
        <v>7495262</v>
      </c>
      <c r="S241" s="8">
        <f>SUMPRODUCT(SUMIFS(TaxableValuation[Taxable Military Exempt],TaxableValuation[Dist],$C241:$E241,TaxableValuation[Tif_NonTIF],$A$4))</f>
        <v>0</v>
      </c>
      <c r="T241" s="8">
        <f>SUMPRODUCT(SUMIFS(TaxableValuation[Taxable Net],TaxableValuation[Dist],$C241:$E241,TaxableValuation[Tif_NonTIF],$A$4))</f>
        <v>7495262</v>
      </c>
      <c r="U241" s="8">
        <f>SUMPRODUCT(SUMIFS(TaxableValuation[Taxable Gas &amp; Elec Utilities],TaxableValuation[Dist],$C241:$E241,TaxableValuation[Tif_NonTIF],$A$4))</f>
        <v>0</v>
      </c>
      <c r="V241" s="8">
        <f t="shared" si="3"/>
        <v>7495262</v>
      </c>
    </row>
    <row r="242" spans="1:22" x14ac:dyDescent="0.25">
      <c r="A242">
        <f>'Assessed Non-TIF_Combined'!A242</f>
        <v>2024</v>
      </c>
      <c r="B242" t="str">
        <f>'Assessed Non-TIF_Combined'!B242</f>
        <v>12</v>
      </c>
      <c r="C242" t="str">
        <f>'Assessed Non-TIF_Combined'!C242</f>
        <v>5486</v>
      </c>
      <c r="D242" t="str">
        <f>'Assessed Non-TIF_Combined'!D242</f>
        <v/>
      </c>
      <c r="E242" t="str">
        <f>'Assessed Non-TIF_Combined'!E242</f>
        <v/>
      </c>
      <c r="F242" t="str">
        <f>'Assessed Non-TIF_Combined'!F242</f>
        <v>5486</v>
      </c>
      <c r="G242" t="str">
        <f>'Assessed Non-TIF_Combined'!G242</f>
        <v>Remsen-Union</v>
      </c>
      <c r="H242" s="8">
        <f>SUMPRODUCT(SUMIFS(TaxableValuation[Taxable Residential],TaxableValuation[Dist],$C242:$E242,TaxableValuation[Tif_NonTIF],$A$4))</f>
        <v>233221</v>
      </c>
      <c r="I242" s="8">
        <f>SUMPRODUCT(SUMIFS(TaxableValuation[Taxable Ag Land],TaxableValuation[Dist],$C242:$E242,TaxableValuation[Tif_NonTIF],$A$4))</f>
        <v>16972</v>
      </c>
      <c r="J242" s="8">
        <f>SUMPRODUCT(SUMIFS(TaxableValuation[Taxable Ag Building],TaxableValuation[Dist],$C242:$E242,TaxableValuation[Tif_NonTIF],$A$4))</f>
        <v>0</v>
      </c>
      <c r="K242" s="8">
        <f>SUMPRODUCT(SUMIFS(TaxableValuation[Taxable Commercial],TaxableValuation[Dist],$C242:$E242,TaxableValuation[Tif_NonTIF],$A$4))</f>
        <v>0</v>
      </c>
      <c r="L242" s="8">
        <f>SUMPRODUCT(SUMIFS(TaxableValuation[Taxable Industrial],TaxableValuation[Dist],$C242:$E242,TaxableValuation[Tif_NonTIF],$A$4))</f>
        <v>0</v>
      </c>
      <c r="M242" s="8">
        <f>SUMPRODUCT(SUMIFS(TaxableValuation[Taxable Reserved],TaxableValuation[Dist],$C242:$E242,TaxableValuation[Tif_NonTIF],$A$4))</f>
        <v>0</v>
      </c>
      <c r="N242" s="8">
        <f>SUMPRODUCT(SUMIFS(TaxableValuation[Taxable Reserved2],TaxableValuation[Dist],$C242:$E242,TaxableValuation[Tif_NonTIF],$A$4))</f>
        <v>0</v>
      </c>
      <c r="O242" s="8">
        <f>SUMPRODUCT(SUMIFS(TaxableValuation[Taxable Railroads],TaxableValuation[Dist],$C242:$E242,TaxableValuation[Tif_NonTIF],$A$4))</f>
        <v>0</v>
      </c>
      <c r="P242" s="8">
        <f>SUMPRODUCT(SUMIFS(TaxableValuation[Taxable Utilities],TaxableValuation[Dist],$C242:$E242,TaxableValuation[Tif_NonTIF],$A$4))</f>
        <v>0</v>
      </c>
      <c r="Q242" s="8">
        <f>SUMPRODUCT(SUMIFS(TaxableValuation[Taxable Other],TaxableValuation[Dist],$C242:$E242,TaxableValuation[Tif_NonTIF],$A$4))</f>
        <v>0</v>
      </c>
      <c r="R242" s="8">
        <f>SUMPRODUCT(SUMIFS(TaxableValuation[Taxable Gross],TaxableValuation[Dist],$C242:$E242,TaxableValuation[Tif_NonTIF],$A$4))</f>
        <v>250193</v>
      </c>
      <c r="S242" s="8">
        <f>SUMPRODUCT(SUMIFS(TaxableValuation[Taxable Military Exempt],TaxableValuation[Dist],$C242:$E242,TaxableValuation[Tif_NonTIF],$A$4))</f>
        <v>0</v>
      </c>
      <c r="T242" s="8">
        <f>SUMPRODUCT(SUMIFS(TaxableValuation[Taxable Net],TaxableValuation[Dist],$C242:$E242,TaxableValuation[Tif_NonTIF],$A$4))</f>
        <v>250193</v>
      </c>
      <c r="U242" s="8">
        <f>SUMPRODUCT(SUMIFS(TaxableValuation[Taxable Gas &amp; Elec Utilities],TaxableValuation[Dist],$C242:$E242,TaxableValuation[Tif_NonTIF],$A$4))</f>
        <v>0</v>
      </c>
      <c r="V242" s="8">
        <f t="shared" si="3"/>
        <v>250193</v>
      </c>
    </row>
    <row r="243" spans="1:22" x14ac:dyDescent="0.25">
      <c r="A243">
        <f>'Assessed Non-TIF_Combined'!A243</f>
        <v>2024</v>
      </c>
      <c r="B243" t="str">
        <f>'Assessed Non-TIF_Combined'!B243</f>
        <v>01</v>
      </c>
      <c r="C243" t="str">
        <f>'Assessed Non-TIF_Combined'!C243</f>
        <v>5508</v>
      </c>
      <c r="D243" t="str">
        <f>'Assessed Non-TIF_Combined'!D243</f>
        <v/>
      </c>
      <c r="E243" t="str">
        <f>'Assessed Non-TIF_Combined'!E243</f>
        <v/>
      </c>
      <c r="F243" t="str">
        <f>'Assessed Non-TIF_Combined'!F243</f>
        <v>5508</v>
      </c>
      <c r="G243" t="str">
        <f>'Assessed Non-TIF_Combined'!G243</f>
        <v>Riceville</v>
      </c>
      <c r="H243" s="8">
        <f>SUMPRODUCT(SUMIFS(TaxableValuation[Taxable Residential],TaxableValuation[Dist],$C243:$E243,TaxableValuation[Tif_NonTIF],$A$4))</f>
        <v>1608302</v>
      </c>
      <c r="I243" s="8">
        <f>SUMPRODUCT(SUMIFS(TaxableValuation[Taxable Ag Land],TaxableValuation[Dist],$C243:$E243,TaxableValuation[Tif_NonTIF],$A$4))</f>
        <v>306060</v>
      </c>
      <c r="J243" s="8">
        <f>SUMPRODUCT(SUMIFS(TaxableValuation[Taxable Ag Building],TaxableValuation[Dist],$C243:$E243,TaxableValuation[Tif_NonTIF],$A$4))</f>
        <v>387090</v>
      </c>
      <c r="K243" s="8">
        <f>SUMPRODUCT(SUMIFS(TaxableValuation[Taxable Commercial],TaxableValuation[Dist],$C243:$E243,TaxableValuation[Tif_NonTIF],$A$4))</f>
        <v>1009253</v>
      </c>
      <c r="L243" s="8">
        <f>SUMPRODUCT(SUMIFS(TaxableValuation[Taxable Industrial],TaxableValuation[Dist],$C243:$E243,TaxableValuation[Tif_NonTIF],$A$4))</f>
        <v>118041216</v>
      </c>
      <c r="M243" s="8">
        <f>SUMPRODUCT(SUMIFS(TaxableValuation[Taxable Reserved],TaxableValuation[Dist],$C243:$E243,TaxableValuation[Tif_NonTIF],$A$4))</f>
        <v>0</v>
      </c>
      <c r="N243" s="8">
        <f>SUMPRODUCT(SUMIFS(TaxableValuation[Taxable Reserved2],TaxableValuation[Dist],$C243:$E243,TaxableValuation[Tif_NonTIF],$A$4))</f>
        <v>0</v>
      </c>
      <c r="O243" s="8">
        <f>SUMPRODUCT(SUMIFS(TaxableValuation[Taxable Railroads],TaxableValuation[Dist],$C243:$E243,TaxableValuation[Tif_NonTIF],$A$4))</f>
        <v>0</v>
      </c>
      <c r="P243" s="8">
        <f>SUMPRODUCT(SUMIFS(TaxableValuation[Taxable Utilities],TaxableValuation[Dist],$C243:$E243,TaxableValuation[Tif_NonTIF],$A$4))</f>
        <v>0</v>
      </c>
      <c r="Q243" s="8">
        <f>SUMPRODUCT(SUMIFS(TaxableValuation[Taxable Other],TaxableValuation[Dist],$C243:$E243,TaxableValuation[Tif_NonTIF],$A$4))</f>
        <v>0</v>
      </c>
      <c r="R243" s="8">
        <f>SUMPRODUCT(SUMIFS(TaxableValuation[Taxable Gross],TaxableValuation[Dist],$C243:$E243,TaxableValuation[Tif_NonTIF],$A$4))</f>
        <v>121351921</v>
      </c>
      <c r="S243" s="8">
        <f>SUMPRODUCT(SUMIFS(TaxableValuation[Taxable Military Exempt],TaxableValuation[Dist],$C243:$E243,TaxableValuation[Tif_NonTIF],$A$4))</f>
        <v>11112</v>
      </c>
      <c r="T243" s="8">
        <f>SUMPRODUCT(SUMIFS(TaxableValuation[Taxable Net],TaxableValuation[Dist],$C243:$E243,TaxableValuation[Tif_NonTIF],$A$4))</f>
        <v>121340809</v>
      </c>
      <c r="U243" s="8">
        <f>SUMPRODUCT(SUMIFS(TaxableValuation[Taxable Gas &amp; Elec Utilities],TaxableValuation[Dist],$C243:$E243,TaxableValuation[Tif_NonTIF],$A$4))</f>
        <v>0</v>
      </c>
      <c r="V243" s="8">
        <f t="shared" si="3"/>
        <v>121340809</v>
      </c>
    </row>
    <row r="244" spans="1:22" x14ac:dyDescent="0.25">
      <c r="A244">
        <f>'Assessed Non-TIF_Combined'!A244</f>
        <v>2024</v>
      </c>
      <c r="B244" t="str">
        <f>'Assessed Non-TIF_Combined'!B244</f>
        <v>12</v>
      </c>
      <c r="C244" t="str">
        <f>'Assessed Non-TIF_Combined'!C244</f>
        <v>1975</v>
      </c>
      <c r="D244" t="str">
        <f>'Assessed Non-TIF_Combined'!D244</f>
        <v/>
      </c>
      <c r="E244" t="str">
        <f>'Assessed Non-TIF_Combined'!E244</f>
        <v/>
      </c>
      <c r="F244" t="str">
        <f>'Assessed Non-TIF_Combined'!F244</f>
        <v>1975</v>
      </c>
      <c r="G244" t="str">
        <f>'Assessed Non-TIF_Combined'!G244</f>
        <v>River Valley</v>
      </c>
      <c r="H244" s="8">
        <f>SUMPRODUCT(SUMIFS(TaxableValuation[Taxable Residential],TaxableValuation[Dist],$C244:$E244,TaxableValuation[Tif_NonTIF],$A$4))</f>
        <v>0</v>
      </c>
      <c r="I244" s="8">
        <f>SUMPRODUCT(SUMIFS(TaxableValuation[Taxable Ag Land],TaxableValuation[Dist],$C244:$E244,TaxableValuation[Tif_NonTIF],$A$4))</f>
        <v>0</v>
      </c>
      <c r="J244" s="8">
        <f>SUMPRODUCT(SUMIFS(TaxableValuation[Taxable Ag Building],TaxableValuation[Dist],$C244:$E244,TaxableValuation[Tif_NonTIF],$A$4))</f>
        <v>0</v>
      </c>
      <c r="K244" s="8">
        <f>SUMPRODUCT(SUMIFS(TaxableValuation[Taxable Commercial],TaxableValuation[Dist],$C244:$E244,TaxableValuation[Tif_NonTIF],$A$4))</f>
        <v>466608</v>
      </c>
      <c r="L244" s="8">
        <f>SUMPRODUCT(SUMIFS(TaxableValuation[Taxable Industrial],TaxableValuation[Dist],$C244:$E244,TaxableValuation[Tif_NonTIF],$A$4))</f>
        <v>0</v>
      </c>
      <c r="M244" s="8">
        <f>SUMPRODUCT(SUMIFS(TaxableValuation[Taxable Reserved],TaxableValuation[Dist],$C244:$E244,TaxableValuation[Tif_NonTIF],$A$4))</f>
        <v>0</v>
      </c>
      <c r="N244" s="8">
        <f>SUMPRODUCT(SUMIFS(TaxableValuation[Taxable Reserved2],TaxableValuation[Dist],$C244:$E244,TaxableValuation[Tif_NonTIF],$A$4))</f>
        <v>0</v>
      </c>
      <c r="O244" s="8">
        <f>SUMPRODUCT(SUMIFS(TaxableValuation[Taxable Railroads],TaxableValuation[Dist],$C244:$E244,TaxableValuation[Tif_NonTIF],$A$4))</f>
        <v>0</v>
      </c>
      <c r="P244" s="8">
        <f>SUMPRODUCT(SUMIFS(TaxableValuation[Taxable Utilities],TaxableValuation[Dist],$C244:$E244,TaxableValuation[Tif_NonTIF],$A$4))</f>
        <v>0</v>
      </c>
      <c r="Q244" s="8">
        <f>SUMPRODUCT(SUMIFS(TaxableValuation[Taxable Other],TaxableValuation[Dist],$C244:$E244,TaxableValuation[Tif_NonTIF],$A$4))</f>
        <v>0</v>
      </c>
      <c r="R244" s="8">
        <f>SUMPRODUCT(SUMIFS(TaxableValuation[Taxable Gross],TaxableValuation[Dist],$C244:$E244,TaxableValuation[Tif_NonTIF],$A$4))</f>
        <v>466608</v>
      </c>
      <c r="S244" s="8">
        <f>SUMPRODUCT(SUMIFS(TaxableValuation[Taxable Military Exempt],TaxableValuation[Dist],$C244:$E244,TaxableValuation[Tif_NonTIF],$A$4))</f>
        <v>0</v>
      </c>
      <c r="T244" s="8">
        <f>SUMPRODUCT(SUMIFS(TaxableValuation[Taxable Net],TaxableValuation[Dist],$C244:$E244,TaxableValuation[Tif_NonTIF],$A$4))</f>
        <v>466608</v>
      </c>
      <c r="U244" s="8">
        <f>SUMPRODUCT(SUMIFS(TaxableValuation[Taxable Gas &amp; Elec Utilities],TaxableValuation[Dist],$C244:$E244,TaxableValuation[Tif_NonTIF],$A$4))</f>
        <v>0</v>
      </c>
      <c r="V244" s="8">
        <f t="shared" si="3"/>
        <v>466608</v>
      </c>
    </row>
    <row r="245" spans="1:22" x14ac:dyDescent="0.25">
      <c r="A245">
        <f>'Assessed Non-TIF_Combined'!A245</f>
        <v>2024</v>
      </c>
      <c r="B245" t="str">
        <f>'Assessed Non-TIF_Combined'!B245</f>
        <v>13</v>
      </c>
      <c r="C245" t="str">
        <f>'Assessed Non-TIF_Combined'!C245</f>
        <v>4824</v>
      </c>
      <c r="D245" t="str">
        <f>'Assessed Non-TIF_Combined'!D245</f>
        <v/>
      </c>
      <c r="E245" t="str">
        <f>'Assessed Non-TIF_Combined'!E245</f>
        <v/>
      </c>
      <c r="F245" t="str">
        <f>'Assessed Non-TIF_Combined'!F245</f>
        <v>5510</v>
      </c>
      <c r="G245" t="str">
        <f>'Assessed Non-TIF_Combined'!G245</f>
        <v>Riverside</v>
      </c>
      <c r="H245" s="8">
        <f>SUMPRODUCT(SUMIFS(TaxableValuation[Taxable Residential],TaxableValuation[Dist],$C245:$E245,TaxableValuation[Tif_NonTIF],$A$4))</f>
        <v>3914725</v>
      </c>
      <c r="I245" s="8">
        <f>SUMPRODUCT(SUMIFS(TaxableValuation[Taxable Ag Land],TaxableValuation[Dist],$C245:$E245,TaxableValuation[Tif_NonTIF],$A$4))</f>
        <v>0</v>
      </c>
      <c r="J245" s="8">
        <f>SUMPRODUCT(SUMIFS(TaxableValuation[Taxable Ag Building],TaxableValuation[Dist],$C245:$E245,TaxableValuation[Tif_NonTIF],$A$4))</f>
        <v>0</v>
      </c>
      <c r="K245" s="8">
        <f>SUMPRODUCT(SUMIFS(TaxableValuation[Taxable Commercial],TaxableValuation[Dist],$C245:$E245,TaxableValuation[Tif_NonTIF],$A$4))</f>
        <v>3001981</v>
      </c>
      <c r="L245" s="8">
        <f>SUMPRODUCT(SUMIFS(TaxableValuation[Taxable Industrial],TaxableValuation[Dist],$C245:$E245,TaxableValuation[Tif_NonTIF],$A$4))</f>
        <v>90603</v>
      </c>
      <c r="M245" s="8">
        <f>SUMPRODUCT(SUMIFS(TaxableValuation[Taxable Reserved],TaxableValuation[Dist],$C245:$E245,TaxableValuation[Tif_NonTIF],$A$4))</f>
        <v>0</v>
      </c>
      <c r="N245" s="8">
        <f>SUMPRODUCT(SUMIFS(TaxableValuation[Taxable Reserved2],TaxableValuation[Dist],$C245:$E245,TaxableValuation[Tif_NonTIF],$A$4))</f>
        <v>0</v>
      </c>
      <c r="O245" s="8">
        <f>SUMPRODUCT(SUMIFS(TaxableValuation[Taxable Railroads],TaxableValuation[Dist],$C245:$E245,TaxableValuation[Tif_NonTIF],$A$4))</f>
        <v>0</v>
      </c>
      <c r="P245" s="8">
        <f>SUMPRODUCT(SUMIFS(TaxableValuation[Taxable Utilities],TaxableValuation[Dist],$C245:$E245,TaxableValuation[Tif_NonTIF],$A$4))</f>
        <v>0</v>
      </c>
      <c r="Q245" s="8">
        <f>SUMPRODUCT(SUMIFS(TaxableValuation[Taxable Other],TaxableValuation[Dist],$C245:$E245,TaxableValuation[Tif_NonTIF],$A$4))</f>
        <v>0</v>
      </c>
      <c r="R245" s="8">
        <f>SUMPRODUCT(SUMIFS(TaxableValuation[Taxable Gross],TaxableValuation[Dist],$C245:$E245,TaxableValuation[Tif_NonTIF],$A$4))</f>
        <v>7007309</v>
      </c>
      <c r="S245" s="8">
        <f>SUMPRODUCT(SUMIFS(TaxableValuation[Taxable Military Exempt],TaxableValuation[Dist],$C245:$E245,TaxableValuation[Tif_NonTIF],$A$4))</f>
        <v>5556</v>
      </c>
      <c r="T245" s="8">
        <f>SUMPRODUCT(SUMIFS(TaxableValuation[Taxable Net],TaxableValuation[Dist],$C245:$E245,TaxableValuation[Tif_NonTIF],$A$4))</f>
        <v>7001753</v>
      </c>
      <c r="U245" s="8">
        <f>SUMPRODUCT(SUMIFS(TaxableValuation[Taxable Gas &amp; Elec Utilities],TaxableValuation[Dist],$C245:$E245,TaxableValuation[Tif_NonTIF],$A$4))</f>
        <v>0</v>
      </c>
      <c r="V245" s="8">
        <f t="shared" si="3"/>
        <v>7001753</v>
      </c>
    </row>
    <row r="246" spans="1:22" x14ac:dyDescent="0.25">
      <c r="A246">
        <f>'Assessed Non-TIF_Combined'!A246</f>
        <v>2024</v>
      </c>
      <c r="B246" t="str">
        <f>'Assessed Non-TIF_Combined'!B246</f>
        <v>12</v>
      </c>
      <c r="C246" t="str">
        <f>'Assessed Non-TIF_Combined'!C246</f>
        <v>5607</v>
      </c>
      <c r="D246" t="str">
        <f>'Assessed Non-TIF_Combined'!D246</f>
        <v/>
      </c>
      <c r="E246" t="str">
        <f>'Assessed Non-TIF_Combined'!E246</f>
        <v/>
      </c>
      <c r="F246" t="str">
        <f>'Assessed Non-TIF_Combined'!F246</f>
        <v>5607</v>
      </c>
      <c r="G246" t="str">
        <f>'Assessed Non-TIF_Combined'!G246</f>
        <v>Rock Valley</v>
      </c>
      <c r="H246" s="8">
        <f>SUMPRODUCT(SUMIFS(TaxableValuation[Taxable Residential],TaxableValuation[Dist],$C246:$E246,TaxableValuation[Tif_NonTIF],$A$4))</f>
        <v>29837901</v>
      </c>
      <c r="I246" s="8">
        <f>SUMPRODUCT(SUMIFS(TaxableValuation[Taxable Ag Land],TaxableValuation[Dist],$C246:$E246,TaxableValuation[Tif_NonTIF],$A$4))</f>
        <v>0</v>
      </c>
      <c r="J246" s="8">
        <f>SUMPRODUCT(SUMIFS(TaxableValuation[Taxable Ag Building],TaxableValuation[Dist],$C246:$E246,TaxableValuation[Tif_NonTIF],$A$4))</f>
        <v>0</v>
      </c>
      <c r="K246" s="8">
        <f>SUMPRODUCT(SUMIFS(TaxableValuation[Taxable Commercial],TaxableValuation[Dist],$C246:$E246,TaxableValuation[Tif_NonTIF],$A$4))</f>
        <v>26154111</v>
      </c>
      <c r="L246" s="8">
        <f>SUMPRODUCT(SUMIFS(TaxableValuation[Taxable Industrial],TaxableValuation[Dist],$C246:$E246,TaxableValuation[Tif_NonTIF],$A$4))</f>
        <v>7532830</v>
      </c>
      <c r="M246" s="8">
        <f>SUMPRODUCT(SUMIFS(TaxableValuation[Taxable Reserved],TaxableValuation[Dist],$C246:$E246,TaxableValuation[Tif_NonTIF],$A$4))</f>
        <v>0</v>
      </c>
      <c r="N246" s="8">
        <f>SUMPRODUCT(SUMIFS(TaxableValuation[Taxable Reserved2],TaxableValuation[Dist],$C246:$E246,TaxableValuation[Tif_NonTIF],$A$4))</f>
        <v>0</v>
      </c>
      <c r="O246" s="8">
        <f>SUMPRODUCT(SUMIFS(TaxableValuation[Taxable Railroads],TaxableValuation[Dist],$C246:$E246,TaxableValuation[Tif_NonTIF],$A$4))</f>
        <v>0</v>
      </c>
      <c r="P246" s="8">
        <f>SUMPRODUCT(SUMIFS(TaxableValuation[Taxable Utilities],TaxableValuation[Dist],$C246:$E246,TaxableValuation[Tif_NonTIF],$A$4))</f>
        <v>0</v>
      </c>
      <c r="Q246" s="8">
        <f>SUMPRODUCT(SUMIFS(TaxableValuation[Taxable Other],TaxableValuation[Dist],$C246:$E246,TaxableValuation[Tif_NonTIF],$A$4))</f>
        <v>0</v>
      </c>
      <c r="R246" s="8">
        <f>SUMPRODUCT(SUMIFS(TaxableValuation[Taxable Gross],TaxableValuation[Dist],$C246:$E246,TaxableValuation[Tif_NonTIF],$A$4))</f>
        <v>63524842</v>
      </c>
      <c r="S246" s="8">
        <f>SUMPRODUCT(SUMIFS(TaxableValuation[Taxable Military Exempt],TaxableValuation[Dist],$C246:$E246,TaxableValuation[Tif_NonTIF],$A$4))</f>
        <v>40744</v>
      </c>
      <c r="T246" s="8">
        <f>SUMPRODUCT(SUMIFS(TaxableValuation[Taxable Net],TaxableValuation[Dist],$C246:$E246,TaxableValuation[Tif_NonTIF],$A$4))</f>
        <v>63484098</v>
      </c>
      <c r="U246" s="8">
        <f>SUMPRODUCT(SUMIFS(TaxableValuation[Taxable Gas &amp; Elec Utilities],TaxableValuation[Dist],$C246:$E246,TaxableValuation[Tif_NonTIF],$A$4))</f>
        <v>0</v>
      </c>
      <c r="V246" s="8">
        <f t="shared" si="3"/>
        <v>63484098</v>
      </c>
    </row>
    <row r="247" spans="1:22" x14ac:dyDescent="0.25">
      <c r="A247">
        <f>'Assessed Non-TIF_Combined'!A247</f>
        <v>2024</v>
      </c>
      <c r="B247" t="str">
        <f>'Assessed Non-TIF_Combined'!B247</f>
        <v>11</v>
      </c>
      <c r="C247" t="str">
        <f>'Assessed Non-TIF_Combined'!C247</f>
        <v>5643</v>
      </c>
      <c r="D247" t="str">
        <f>'Assessed Non-TIF_Combined'!D247</f>
        <v/>
      </c>
      <c r="E247" t="str">
        <f>'Assessed Non-TIF_Combined'!E247</f>
        <v/>
      </c>
      <c r="F247" t="str">
        <f>'Assessed Non-TIF_Combined'!F247</f>
        <v>5643</v>
      </c>
      <c r="G247" t="str">
        <f>'Assessed Non-TIF_Combined'!G247</f>
        <v>Roland-Story</v>
      </c>
      <c r="H247" s="8">
        <f>SUMPRODUCT(SUMIFS(TaxableValuation[Taxable Residential],TaxableValuation[Dist],$C247:$E247,TaxableValuation[Tif_NonTIF],$A$4))</f>
        <v>29812273</v>
      </c>
      <c r="I247" s="8">
        <f>SUMPRODUCT(SUMIFS(TaxableValuation[Taxable Ag Land],TaxableValuation[Dist],$C247:$E247,TaxableValuation[Tif_NonTIF],$A$4))</f>
        <v>39939</v>
      </c>
      <c r="J247" s="8">
        <f>SUMPRODUCT(SUMIFS(TaxableValuation[Taxable Ag Building],TaxableValuation[Dist],$C247:$E247,TaxableValuation[Tif_NonTIF],$A$4))</f>
        <v>0</v>
      </c>
      <c r="K247" s="8">
        <f>SUMPRODUCT(SUMIFS(TaxableValuation[Taxable Commercial],TaxableValuation[Dist],$C247:$E247,TaxableValuation[Tif_NonTIF],$A$4))</f>
        <v>9301420</v>
      </c>
      <c r="L247" s="8">
        <f>SUMPRODUCT(SUMIFS(TaxableValuation[Taxable Industrial],TaxableValuation[Dist],$C247:$E247,TaxableValuation[Tif_NonTIF],$A$4))</f>
        <v>2424491</v>
      </c>
      <c r="M247" s="8">
        <f>SUMPRODUCT(SUMIFS(TaxableValuation[Taxable Reserved],TaxableValuation[Dist],$C247:$E247,TaxableValuation[Tif_NonTIF],$A$4))</f>
        <v>0</v>
      </c>
      <c r="N247" s="8">
        <f>SUMPRODUCT(SUMIFS(TaxableValuation[Taxable Reserved2],TaxableValuation[Dist],$C247:$E247,TaxableValuation[Tif_NonTIF],$A$4))</f>
        <v>0</v>
      </c>
      <c r="O247" s="8">
        <f>SUMPRODUCT(SUMIFS(TaxableValuation[Taxable Railroads],TaxableValuation[Dist],$C247:$E247,TaxableValuation[Tif_NonTIF],$A$4))</f>
        <v>0</v>
      </c>
      <c r="P247" s="8">
        <f>SUMPRODUCT(SUMIFS(TaxableValuation[Taxable Utilities],TaxableValuation[Dist],$C247:$E247,TaxableValuation[Tif_NonTIF],$A$4))</f>
        <v>0</v>
      </c>
      <c r="Q247" s="8">
        <f>SUMPRODUCT(SUMIFS(TaxableValuation[Taxable Other],TaxableValuation[Dist],$C247:$E247,TaxableValuation[Tif_NonTIF],$A$4))</f>
        <v>0</v>
      </c>
      <c r="R247" s="8">
        <f>SUMPRODUCT(SUMIFS(TaxableValuation[Taxable Gross],TaxableValuation[Dist],$C247:$E247,TaxableValuation[Tif_NonTIF],$A$4))</f>
        <v>41578123</v>
      </c>
      <c r="S247" s="8">
        <f>SUMPRODUCT(SUMIFS(TaxableValuation[Taxable Military Exempt],TaxableValuation[Dist],$C247:$E247,TaxableValuation[Tif_NonTIF],$A$4))</f>
        <v>0</v>
      </c>
      <c r="T247" s="8">
        <f>SUMPRODUCT(SUMIFS(TaxableValuation[Taxable Net],TaxableValuation[Dist],$C247:$E247,TaxableValuation[Tif_NonTIF],$A$4))</f>
        <v>41578123</v>
      </c>
      <c r="U247" s="8">
        <f>SUMPRODUCT(SUMIFS(TaxableValuation[Taxable Gas &amp; Elec Utilities],TaxableValuation[Dist],$C247:$E247,TaxableValuation[Tif_NonTIF],$A$4))</f>
        <v>0</v>
      </c>
      <c r="V247" s="8">
        <f t="shared" si="3"/>
        <v>41578123</v>
      </c>
    </row>
    <row r="248" spans="1:22" x14ac:dyDescent="0.25">
      <c r="A248">
        <f>'Assessed Non-TIF_Combined'!A248</f>
        <v>2024</v>
      </c>
      <c r="B248" t="str">
        <f>'Assessed Non-TIF_Combined'!B248</f>
        <v>07</v>
      </c>
      <c r="C248" t="str">
        <f>'Assessed Non-TIF_Combined'!C248</f>
        <v>5697</v>
      </c>
      <c r="D248" t="str">
        <f>'Assessed Non-TIF_Combined'!D248</f>
        <v/>
      </c>
      <c r="E248" t="str">
        <f>'Assessed Non-TIF_Combined'!E248</f>
        <v/>
      </c>
      <c r="F248" t="str">
        <f>'Assessed Non-TIF_Combined'!F248</f>
        <v>5697</v>
      </c>
      <c r="G248" t="str">
        <f>'Assessed Non-TIF_Combined'!G248</f>
        <v>Rudd-Rockford-Marble Rock</v>
      </c>
      <c r="H248" s="8">
        <f>SUMPRODUCT(SUMIFS(TaxableValuation[Taxable Residential],TaxableValuation[Dist],$C248:$E248,TaxableValuation[Tif_NonTIF],$A$4))</f>
        <v>1023547</v>
      </c>
      <c r="I248" s="8">
        <f>SUMPRODUCT(SUMIFS(TaxableValuation[Taxable Ag Land],TaxableValuation[Dist],$C248:$E248,TaxableValuation[Tif_NonTIF],$A$4))</f>
        <v>0</v>
      </c>
      <c r="J248" s="8">
        <f>SUMPRODUCT(SUMIFS(TaxableValuation[Taxable Ag Building],TaxableValuation[Dist],$C248:$E248,TaxableValuation[Tif_NonTIF],$A$4))</f>
        <v>0</v>
      </c>
      <c r="K248" s="8">
        <f>SUMPRODUCT(SUMIFS(TaxableValuation[Taxable Commercial],TaxableValuation[Dist],$C248:$E248,TaxableValuation[Tif_NonTIF],$A$4))</f>
        <v>4310344</v>
      </c>
      <c r="L248" s="8">
        <f>SUMPRODUCT(SUMIFS(TaxableValuation[Taxable Industrial],TaxableValuation[Dist],$C248:$E248,TaxableValuation[Tif_NonTIF],$A$4))</f>
        <v>0</v>
      </c>
      <c r="M248" s="8">
        <f>SUMPRODUCT(SUMIFS(TaxableValuation[Taxable Reserved],TaxableValuation[Dist],$C248:$E248,TaxableValuation[Tif_NonTIF],$A$4))</f>
        <v>0</v>
      </c>
      <c r="N248" s="8">
        <f>SUMPRODUCT(SUMIFS(TaxableValuation[Taxable Reserved2],TaxableValuation[Dist],$C248:$E248,TaxableValuation[Tif_NonTIF],$A$4))</f>
        <v>0</v>
      </c>
      <c r="O248" s="8">
        <f>SUMPRODUCT(SUMIFS(TaxableValuation[Taxable Railroads],TaxableValuation[Dist],$C248:$E248,TaxableValuation[Tif_NonTIF],$A$4))</f>
        <v>0</v>
      </c>
      <c r="P248" s="8">
        <f>SUMPRODUCT(SUMIFS(TaxableValuation[Taxable Utilities],TaxableValuation[Dist],$C248:$E248,TaxableValuation[Tif_NonTIF],$A$4))</f>
        <v>0</v>
      </c>
      <c r="Q248" s="8">
        <f>SUMPRODUCT(SUMIFS(TaxableValuation[Taxable Other],TaxableValuation[Dist],$C248:$E248,TaxableValuation[Tif_NonTIF],$A$4))</f>
        <v>0</v>
      </c>
      <c r="R248" s="8">
        <f>SUMPRODUCT(SUMIFS(TaxableValuation[Taxable Gross],TaxableValuation[Dist],$C248:$E248,TaxableValuation[Tif_NonTIF],$A$4))</f>
        <v>5333891</v>
      </c>
      <c r="S248" s="8">
        <f>SUMPRODUCT(SUMIFS(TaxableValuation[Taxable Military Exempt],TaxableValuation[Dist],$C248:$E248,TaxableValuation[Tif_NonTIF],$A$4))</f>
        <v>0</v>
      </c>
      <c r="T248" s="8">
        <f>SUMPRODUCT(SUMIFS(TaxableValuation[Taxable Net],TaxableValuation[Dist],$C248:$E248,TaxableValuation[Tif_NonTIF],$A$4))</f>
        <v>5333891</v>
      </c>
      <c r="U248" s="8">
        <f>SUMPRODUCT(SUMIFS(TaxableValuation[Taxable Gas &amp; Elec Utilities],TaxableValuation[Dist],$C248:$E248,TaxableValuation[Tif_NonTIF],$A$4))</f>
        <v>0</v>
      </c>
      <c r="V248" s="8">
        <f t="shared" si="3"/>
        <v>5333891</v>
      </c>
    </row>
    <row r="249" spans="1:22" x14ac:dyDescent="0.25">
      <c r="A249">
        <f>'Assessed Non-TIF_Combined'!A249</f>
        <v>2024</v>
      </c>
      <c r="B249" t="str">
        <f>'Assessed Non-TIF_Combined'!B249</f>
        <v>05</v>
      </c>
      <c r="C249" t="str">
        <f>'Assessed Non-TIF_Combined'!C249</f>
        <v>5724</v>
      </c>
      <c r="D249" t="str">
        <f>'Assessed Non-TIF_Combined'!D249</f>
        <v/>
      </c>
      <c r="E249" t="str">
        <f>'Assessed Non-TIF_Combined'!E249</f>
        <v/>
      </c>
      <c r="F249" t="str">
        <f>'Assessed Non-TIF_Combined'!F249</f>
        <v>5724</v>
      </c>
      <c r="G249" t="str">
        <f>'Assessed Non-TIF_Combined'!G249</f>
        <v>Ruthven-Ayrshire</v>
      </c>
      <c r="H249" s="8">
        <f>SUMPRODUCT(SUMIFS(TaxableValuation[Taxable Residential],TaxableValuation[Dist],$C249:$E249,TaxableValuation[Tif_NonTIF],$A$4))</f>
        <v>0</v>
      </c>
      <c r="I249" s="8">
        <f>SUMPRODUCT(SUMIFS(TaxableValuation[Taxable Ag Land],TaxableValuation[Dist],$C249:$E249,TaxableValuation[Tif_NonTIF],$A$4))</f>
        <v>0</v>
      </c>
      <c r="J249" s="8">
        <f>SUMPRODUCT(SUMIFS(TaxableValuation[Taxable Ag Building],TaxableValuation[Dist],$C249:$E249,TaxableValuation[Tif_NonTIF],$A$4))</f>
        <v>0</v>
      </c>
      <c r="K249" s="8">
        <f>SUMPRODUCT(SUMIFS(TaxableValuation[Taxable Commercial],TaxableValuation[Dist],$C249:$E249,TaxableValuation[Tif_NonTIF],$A$4))</f>
        <v>0</v>
      </c>
      <c r="L249" s="8">
        <f>SUMPRODUCT(SUMIFS(TaxableValuation[Taxable Industrial],TaxableValuation[Dist],$C249:$E249,TaxableValuation[Tif_NonTIF],$A$4))</f>
        <v>4121709</v>
      </c>
      <c r="M249" s="8">
        <f>SUMPRODUCT(SUMIFS(TaxableValuation[Taxable Reserved],TaxableValuation[Dist],$C249:$E249,TaxableValuation[Tif_NonTIF],$A$4))</f>
        <v>0</v>
      </c>
      <c r="N249" s="8">
        <f>SUMPRODUCT(SUMIFS(TaxableValuation[Taxable Reserved2],TaxableValuation[Dist],$C249:$E249,TaxableValuation[Tif_NonTIF],$A$4))</f>
        <v>0</v>
      </c>
      <c r="O249" s="8">
        <f>SUMPRODUCT(SUMIFS(TaxableValuation[Taxable Railroads],TaxableValuation[Dist],$C249:$E249,TaxableValuation[Tif_NonTIF],$A$4))</f>
        <v>0</v>
      </c>
      <c r="P249" s="8">
        <f>SUMPRODUCT(SUMIFS(TaxableValuation[Taxable Utilities],TaxableValuation[Dist],$C249:$E249,TaxableValuation[Tif_NonTIF],$A$4))</f>
        <v>0</v>
      </c>
      <c r="Q249" s="8">
        <f>SUMPRODUCT(SUMIFS(TaxableValuation[Taxable Other],TaxableValuation[Dist],$C249:$E249,TaxableValuation[Tif_NonTIF],$A$4))</f>
        <v>0</v>
      </c>
      <c r="R249" s="8">
        <f>SUMPRODUCT(SUMIFS(TaxableValuation[Taxable Gross],TaxableValuation[Dist],$C249:$E249,TaxableValuation[Tif_NonTIF],$A$4))</f>
        <v>4121709</v>
      </c>
      <c r="S249" s="8">
        <f>SUMPRODUCT(SUMIFS(TaxableValuation[Taxable Military Exempt],TaxableValuation[Dist],$C249:$E249,TaxableValuation[Tif_NonTIF],$A$4))</f>
        <v>0</v>
      </c>
      <c r="T249" s="8">
        <f>SUMPRODUCT(SUMIFS(TaxableValuation[Taxable Net],TaxableValuation[Dist],$C249:$E249,TaxableValuation[Tif_NonTIF],$A$4))</f>
        <v>4121709</v>
      </c>
      <c r="U249" s="8">
        <f>SUMPRODUCT(SUMIFS(TaxableValuation[Taxable Gas &amp; Elec Utilities],TaxableValuation[Dist],$C249:$E249,TaxableValuation[Tif_NonTIF],$A$4))</f>
        <v>0</v>
      </c>
      <c r="V249" s="8">
        <f t="shared" si="3"/>
        <v>4121709</v>
      </c>
    </row>
    <row r="250" spans="1:22" x14ac:dyDescent="0.25">
      <c r="A250">
        <f>'Assessed Non-TIF_Combined'!A250</f>
        <v>2024</v>
      </c>
      <c r="B250" t="str">
        <f>'Assessed Non-TIF_Combined'!B250</f>
        <v>11</v>
      </c>
      <c r="C250" t="str">
        <f>'Assessed Non-TIF_Combined'!C250</f>
        <v>5805</v>
      </c>
      <c r="D250" t="str">
        <f>'Assessed Non-TIF_Combined'!D250</f>
        <v/>
      </c>
      <c r="E250" t="str">
        <f>'Assessed Non-TIF_Combined'!E250</f>
        <v/>
      </c>
      <c r="F250" t="str">
        <f>'Assessed Non-TIF_Combined'!F250</f>
        <v>5805</v>
      </c>
      <c r="G250" t="str">
        <f>'Assessed Non-TIF_Combined'!G250</f>
        <v>Saydel</v>
      </c>
      <c r="H250" s="8">
        <f>SUMPRODUCT(SUMIFS(TaxableValuation[Taxable Residential],TaxableValuation[Dist],$C250:$E250,TaxableValuation[Tif_NonTIF],$A$4))</f>
        <v>35782191</v>
      </c>
      <c r="I250" s="8">
        <f>SUMPRODUCT(SUMIFS(TaxableValuation[Taxable Ag Land],TaxableValuation[Dist],$C250:$E250,TaxableValuation[Tif_NonTIF],$A$4))</f>
        <v>566</v>
      </c>
      <c r="J250" s="8">
        <f>SUMPRODUCT(SUMIFS(TaxableValuation[Taxable Ag Building],TaxableValuation[Dist],$C250:$E250,TaxableValuation[Tif_NonTIF],$A$4))</f>
        <v>0</v>
      </c>
      <c r="K250" s="8">
        <f>SUMPRODUCT(SUMIFS(TaxableValuation[Taxable Commercial],TaxableValuation[Dist],$C250:$E250,TaxableValuation[Tif_NonTIF],$A$4))</f>
        <v>42804767</v>
      </c>
      <c r="L250" s="8">
        <f>SUMPRODUCT(SUMIFS(TaxableValuation[Taxable Industrial],TaxableValuation[Dist],$C250:$E250,TaxableValuation[Tif_NonTIF],$A$4))</f>
        <v>58261353</v>
      </c>
      <c r="M250" s="8">
        <f>SUMPRODUCT(SUMIFS(TaxableValuation[Taxable Reserved],TaxableValuation[Dist],$C250:$E250,TaxableValuation[Tif_NonTIF],$A$4))</f>
        <v>0</v>
      </c>
      <c r="N250" s="8">
        <f>SUMPRODUCT(SUMIFS(TaxableValuation[Taxable Reserved2],TaxableValuation[Dist],$C250:$E250,TaxableValuation[Tif_NonTIF],$A$4))</f>
        <v>0</v>
      </c>
      <c r="O250" s="8">
        <f>SUMPRODUCT(SUMIFS(TaxableValuation[Taxable Railroads],TaxableValuation[Dist],$C250:$E250,TaxableValuation[Tif_NonTIF],$A$4))</f>
        <v>0</v>
      </c>
      <c r="P250" s="8">
        <f>SUMPRODUCT(SUMIFS(TaxableValuation[Taxable Utilities],TaxableValuation[Dist],$C250:$E250,TaxableValuation[Tif_NonTIF],$A$4))</f>
        <v>0</v>
      </c>
      <c r="Q250" s="8">
        <f>SUMPRODUCT(SUMIFS(TaxableValuation[Taxable Other],TaxableValuation[Dist],$C250:$E250,TaxableValuation[Tif_NonTIF],$A$4))</f>
        <v>0</v>
      </c>
      <c r="R250" s="8">
        <f>SUMPRODUCT(SUMIFS(TaxableValuation[Taxable Gross],TaxableValuation[Dist],$C250:$E250,TaxableValuation[Tif_NonTIF],$A$4))</f>
        <v>136848877</v>
      </c>
      <c r="S250" s="8">
        <f>SUMPRODUCT(SUMIFS(TaxableValuation[Taxable Military Exempt],TaxableValuation[Dist],$C250:$E250,TaxableValuation[Tif_NonTIF],$A$4))</f>
        <v>0</v>
      </c>
      <c r="T250" s="8">
        <f>SUMPRODUCT(SUMIFS(TaxableValuation[Taxable Net],TaxableValuation[Dist],$C250:$E250,TaxableValuation[Tif_NonTIF],$A$4))</f>
        <v>136848877</v>
      </c>
      <c r="U250" s="8">
        <f>SUMPRODUCT(SUMIFS(TaxableValuation[Taxable Gas &amp; Elec Utilities],TaxableValuation[Dist],$C250:$E250,TaxableValuation[Tif_NonTIF],$A$4))</f>
        <v>0</v>
      </c>
      <c r="V250" s="8">
        <f t="shared" si="3"/>
        <v>136848877</v>
      </c>
    </row>
    <row r="251" spans="1:22" x14ac:dyDescent="0.25">
      <c r="A251">
        <f>'Assessed Non-TIF_Combined'!A251</f>
        <v>2024</v>
      </c>
      <c r="B251" t="str">
        <f>'Assessed Non-TIF_Combined'!B251</f>
        <v>05</v>
      </c>
      <c r="C251" t="str">
        <f>'Assessed Non-TIF_Combined'!C251</f>
        <v>5823</v>
      </c>
      <c r="D251" t="str">
        <f>'Assessed Non-TIF_Combined'!D251</f>
        <v/>
      </c>
      <c r="E251" t="str">
        <f>'Assessed Non-TIF_Combined'!E251</f>
        <v/>
      </c>
      <c r="F251" t="str">
        <f>'Assessed Non-TIF_Combined'!F251</f>
        <v>5823</v>
      </c>
      <c r="G251" t="str">
        <f>'Assessed Non-TIF_Combined'!G251</f>
        <v>Schaller-Crestland</v>
      </c>
      <c r="H251" s="8">
        <f>SUMPRODUCT(SUMIFS(TaxableValuation[Taxable Residential],TaxableValuation[Dist],$C251:$E251,TaxableValuation[Tif_NonTIF],$A$4))</f>
        <v>0</v>
      </c>
      <c r="I251" s="8">
        <f>SUMPRODUCT(SUMIFS(TaxableValuation[Taxable Ag Land],TaxableValuation[Dist],$C251:$E251,TaxableValuation[Tif_NonTIF],$A$4))</f>
        <v>0</v>
      </c>
      <c r="J251" s="8">
        <f>SUMPRODUCT(SUMIFS(TaxableValuation[Taxable Ag Building],TaxableValuation[Dist],$C251:$E251,TaxableValuation[Tif_NonTIF],$A$4))</f>
        <v>0</v>
      </c>
      <c r="K251" s="8">
        <f>SUMPRODUCT(SUMIFS(TaxableValuation[Taxable Commercial],TaxableValuation[Dist],$C251:$E251,TaxableValuation[Tif_NonTIF],$A$4))</f>
        <v>0</v>
      </c>
      <c r="L251" s="8">
        <f>SUMPRODUCT(SUMIFS(TaxableValuation[Taxable Industrial],TaxableValuation[Dist],$C251:$E251,TaxableValuation[Tif_NonTIF],$A$4))</f>
        <v>350196</v>
      </c>
      <c r="M251" s="8">
        <f>SUMPRODUCT(SUMIFS(TaxableValuation[Taxable Reserved],TaxableValuation[Dist],$C251:$E251,TaxableValuation[Tif_NonTIF],$A$4))</f>
        <v>0</v>
      </c>
      <c r="N251" s="8">
        <f>SUMPRODUCT(SUMIFS(TaxableValuation[Taxable Reserved2],TaxableValuation[Dist],$C251:$E251,TaxableValuation[Tif_NonTIF],$A$4))</f>
        <v>0</v>
      </c>
      <c r="O251" s="8">
        <f>SUMPRODUCT(SUMIFS(TaxableValuation[Taxable Railroads],TaxableValuation[Dist],$C251:$E251,TaxableValuation[Tif_NonTIF],$A$4))</f>
        <v>0</v>
      </c>
      <c r="P251" s="8">
        <f>SUMPRODUCT(SUMIFS(TaxableValuation[Taxable Utilities],TaxableValuation[Dist],$C251:$E251,TaxableValuation[Tif_NonTIF],$A$4))</f>
        <v>0</v>
      </c>
      <c r="Q251" s="8">
        <f>SUMPRODUCT(SUMIFS(TaxableValuation[Taxable Other],TaxableValuation[Dist],$C251:$E251,TaxableValuation[Tif_NonTIF],$A$4))</f>
        <v>0</v>
      </c>
      <c r="R251" s="8">
        <f>SUMPRODUCT(SUMIFS(TaxableValuation[Taxable Gross],TaxableValuation[Dist],$C251:$E251,TaxableValuation[Tif_NonTIF],$A$4))</f>
        <v>350196</v>
      </c>
      <c r="S251" s="8">
        <f>SUMPRODUCT(SUMIFS(TaxableValuation[Taxable Military Exempt],TaxableValuation[Dist],$C251:$E251,TaxableValuation[Tif_NonTIF],$A$4))</f>
        <v>0</v>
      </c>
      <c r="T251" s="8">
        <f>SUMPRODUCT(SUMIFS(TaxableValuation[Taxable Net],TaxableValuation[Dist],$C251:$E251,TaxableValuation[Tif_NonTIF],$A$4))</f>
        <v>350196</v>
      </c>
      <c r="U251" s="8">
        <f>SUMPRODUCT(SUMIFS(TaxableValuation[Taxable Gas &amp; Elec Utilities],TaxableValuation[Dist],$C251:$E251,TaxableValuation[Tif_NonTIF],$A$4))</f>
        <v>0</v>
      </c>
      <c r="V251" s="8">
        <f t="shared" si="3"/>
        <v>350196</v>
      </c>
    </row>
    <row r="252" spans="1:22" x14ac:dyDescent="0.25">
      <c r="A252">
        <f>'Assessed Non-TIF_Combined'!A252</f>
        <v>2024</v>
      </c>
      <c r="B252" t="str">
        <f>'Assessed Non-TIF_Combined'!B252</f>
        <v>12</v>
      </c>
      <c r="C252" t="str">
        <f>'Assessed Non-TIF_Combined'!C252</f>
        <v>5832</v>
      </c>
      <c r="D252" t="str">
        <f>'Assessed Non-TIF_Combined'!D252</f>
        <v/>
      </c>
      <c r="E252" t="str">
        <f>'Assessed Non-TIF_Combined'!E252</f>
        <v/>
      </c>
      <c r="F252" t="str">
        <f>'Assessed Non-TIF_Combined'!F252</f>
        <v>5832</v>
      </c>
      <c r="G252" t="str">
        <f>'Assessed Non-TIF_Combined'!G252</f>
        <v>Schleswig</v>
      </c>
      <c r="H252" s="8">
        <f>SUMPRODUCT(SUMIFS(TaxableValuation[Taxable Residential],TaxableValuation[Dist],$C252:$E252,TaxableValuation[Tif_NonTIF],$A$4))</f>
        <v>0</v>
      </c>
      <c r="I252" s="8">
        <f>SUMPRODUCT(SUMIFS(TaxableValuation[Taxable Ag Land],TaxableValuation[Dist],$C252:$E252,TaxableValuation[Tif_NonTIF],$A$4))</f>
        <v>0</v>
      </c>
      <c r="J252" s="8">
        <f>SUMPRODUCT(SUMIFS(TaxableValuation[Taxable Ag Building],TaxableValuation[Dist],$C252:$E252,TaxableValuation[Tif_NonTIF],$A$4))</f>
        <v>0</v>
      </c>
      <c r="K252" s="8">
        <f>SUMPRODUCT(SUMIFS(TaxableValuation[Taxable Commercial],TaxableValuation[Dist],$C252:$E252,TaxableValuation[Tif_NonTIF],$A$4))</f>
        <v>0</v>
      </c>
      <c r="L252" s="8">
        <f>SUMPRODUCT(SUMIFS(TaxableValuation[Taxable Industrial],TaxableValuation[Dist],$C252:$E252,TaxableValuation[Tif_NonTIF],$A$4))</f>
        <v>2901180</v>
      </c>
      <c r="M252" s="8">
        <f>SUMPRODUCT(SUMIFS(TaxableValuation[Taxable Reserved],TaxableValuation[Dist],$C252:$E252,TaxableValuation[Tif_NonTIF],$A$4))</f>
        <v>0</v>
      </c>
      <c r="N252" s="8">
        <f>SUMPRODUCT(SUMIFS(TaxableValuation[Taxable Reserved2],TaxableValuation[Dist],$C252:$E252,TaxableValuation[Tif_NonTIF],$A$4))</f>
        <v>0</v>
      </c>
      <c r="O252" s="8">
        <f>SUMPRODUCT(SUMIFS(TaxableValuation[Taxable Railroads],TaxableValuation[Dist],$C252:$E252,TaxableValuation[Tif_NonTIF],$A$4))</f>
        <v>0</v>
      </c>
      <c r="P252" s="8">
        <f>SUMPRODUCT(SUMIFS(TaxableValuation[Taxable Utilities],TaxableValuation[Dist],$C252:$E252,TaxableValuation[Tif_NonTIF],$A$4))</f>
        <v>0</v>
      </c>
      <c r="Q252" s="8">
        <f>SUMPRODUCT(SUMIFS(TaxableValuation[Taxable Other],TaxableValuation[Dist],$C252:$E252,TaxableValuation[Tif_NonTIF],$A$4))</f>
        <v>0</v>
      </c>
      <c r="R252" s="8">
        <f>SUMPRODUCT(SUMIFS(TaxableValuation[Taxable Gross],TaxableValuation[Dist],$C252:$E252,TaxableValuation[Tif_NonTIF],$A$4))</f>
        <v>2901180</v>
      </c>
      <c r="S252" s="8">
        <f>SUMPRODUCT(SUMIFS(TaxableValuation[Taxable Military Exempt],TaxableValuation[Dist],$C252:$E252,TaxableValuation[Tif_NonTIF],$A$4))</f>
        <v>0</v>
      </c>
      <c r="T252" s="8">
        <f>SUMPRODUCT(SUMIFS(TaxableValuation[Taxable Net],TaxableValuation[Dist],$C252:$E252,TaxableValuation[Tif_NonTIF],$A$4))</f>
        <v>2901180</v>
      </c>
      <c r="U252" s="8">
        <f>SUMPRODUCT(SUMIFS(TaxableValuation[Taxable Gas &amp; Elec Utilities],TaxableValuation[Dist],$C252:$E252,TaxableValuation[Tif_NonTIF],$A$4))</f>
        <v>0</v>
      </c>
      <c r="V252" s="8">
        <f t="shared" si="3"/>
        <v>2901180</v>
      </c>
    </row>
    <row r="253" spans="1:22" x14ac:dyDescent="0.25">
      <c r="A253">
        <f>'Assessed Non-TIF_Combined'!A253</f>
        <v>2024</v>
      </c>
      <c r="B253" t="str">
        <f>'Assessed Non-TIF_Combined'!B253</f>
        <v>12</v>
      </c>
      <c r="C253" t="str">
        <f>'Assessed Non-TIF_Combined'!C253</f>
        <v>5877</v>
      </c>
      <c r="D253" t="str">
        <f>'Assessed Non-TIF_Combined'!D253</f>
        <v/>
      </c>
      <c r="E253" t="str">
        <f>'Assessed Non-TIF_Combined'!E253</f>
        <v/>
      </c>
      <c r="F253" t="str">
        <f>'Assessed Non-TIF_Combined'!F253</f>
        <v>5877</v>
      </c>
      <c r="G253" t="str">
        <f>'Assessed Non-TIF_Combined'!G253</f>
        <v>Sergeant Bluff-Luton</v>
      </c>
      <c r="H253" s="8">
        <f>SUMPRODUCT(SUMIFS(TaxableValuation[Taxable Residential],TaxableValuation[Dist],$C253:$E253,TaxableValuation[Tif_NonTIF],$A$4))</f>
        <v>9619746</v>
      </c>
      <c r="I253" s="8">
        <f>SUMPRODUCT(SUMIFS(TaxableValuation[Taxable Ag Land],TaxableValuation[Dist],$C253:$E253,TaxableValuation[Tif_NonTIF],$A$4))</f>
        <v>150812</v>
      </c>
      <c r="J253" s="8">
        <f>SUMPRODUCT(SUMIFS(TaxableValuation[Taxable Ag Building],TaxableValuation[Dist],$C253:$E253,TaxableValuation[Tif_NonTIF],$A$4))</f>
        <v>45853</v>
      </c>
      <c r="K253" s="8">
        <f>SUMPRODUCT(SUMIFS(TaxableValuation[Taxable Commercial],TaxableValuation[Dist],$C253:$E253,TaxableValuation[Tif_NonTIF],$A$4))</f>
        <v>105304229</v>
      </c>
      <c r="L253" s="8">
        <f>SUMPRODUCT(SUMIFS(TaxableValuation[Taxable Industrial],TaxableValuation[Dist],$C253:$E253,TaxableValuation[Tif_NonTIF],$A$4))</f>
        <v>106420224</v>
      </c>
      <c r="M253" s="8">
        <f>SUMPRODUCT(SUMIFS(TaxableValuation[Taxable Reserved],TaxableValuation[Dist],$C253:$E253,TaxableValuation[Tif_NonTIF],$A$4))</f>
        <v>0</v>
      </c>
      <c r="N253" s="8">
        <f>SUMPRODUCT(SUMIFS(TaxableValuation[Taxable Reserved2],TaxableValuation[Dist],$C253:$E253,TaxableValuation[Tif_NonTIF],$A$4))</f>
        <v>0</v>
      </c>
      <c r="O253" s="8">
        <f>SUMPRODUCT(SUMIFS(TaxableValuation[Taxable Railroads],TaxableValuation[Dist],$C253:$E253,TaxableValuation[Tif_NonTIF],$A$4))</f>
        <v>0</v>
      </c>
      <c r="P253" s="8">
        <f>SUMPRODUCT(SUMIFS(TaxableValuation[Taxable Utilities],TaxableValuation[Dist],$C253:$E253,TaxableValuation[Tif_NonTIF],$A$4))</f>
        <v>0</v>
      </c>
      <c r="Q253" s="8">
        <f>SUMPRODUCT(SUMIFS(TaxableValuation[Taxable Other],TaxableValuation[Dist],$C253:$E253,TaxableValuation[Tif_NonTIF],$A$4))</f>
        <v>0</v>
      </c>
      <c r="R253" s="8">
        <f>SUMPRODUCT(SUMIFS(TaxableValuation[Taxable Gross],TaxableValuation[Dist],$C253:$E253,TaxableValuation[Tif_NonTIF],$A$4))</f>
        <v>221540864</v>
      </c>
      <c r="S253" s="8">
        <f>SUMPRODUCT(SUMIFS(TaxableValuation[Taxable Military Exempt],TaxableValuation[Dist],$C253:$E253,TaxableValuation[Tif_NonTIF],$A$4))</f>
        <v>0</v>
      </c>
      <c r="T253" s="8">
        <f>SUMPRODUCT(SUMIFS(TaxableValuation[Taxable Net],TaxableValuation[Dist],$C253:$E253,TaxableValuation[Tif_NonTIF],$A$4))</f>
        <v>221540864</v>
      </c>
      <c r="U253" s="8">
        <f>SUMPRODUCT(SUMIFS(TaxableValuation[Taxable Gas &amp; Elec Utilities],TaxableValuation[Dist],$C253:$E253,TaxableValuation[Tif_NonTIF],$A$4))</f>
        <v>0</v>
      </c>
      <c r="V253" s="8">
        <f t="shared" si="3"/>
        <v>221540864</v>
      </c>
    </row>
    <row r="254" spans="1:22" x14ac:dyDescent="0.25">
      <c r="A254">
        <f>'Assessed Non-TIF_Combined'!A254</f>
        <v>2024</v>
      </c>
      <c r="B254" t="str">
        <f>'Assessed Non-TIF_Combined'!B254</f>
        <v>15</v>
      </c>
      <c r="C254" t="str">
        <f>'Assessed Non-TIF_Combined'!C254</f>
        <v>5895</v>
      </c>
      <c r="D254" t="str">
        <f>'Assessed Non-TIF_Combined'!D254</f>
        <v/>
      </c>
      <c r="E254" t="str">
        <f>'Assessed Non-TIF_Combined'!E254</f>
        <v/>
      </c>
      <c r="F254" t="str">
        <f>'Assessed Non-TIF_Combined'!F254</f>
        <v>5895</v>
      </c>
      <c r="G254" t="str">
        <f>'Assessed Non-TIF_Combined'!G254</f>
        <v>Seymour</v>
      </c>
      <c r="H254" s="8">
        <f>SUMPRODUCT(SUMIFS(TaxableValuation[Taxable Residential],TaxableValuation[Dist],$C254:$E254,TaxableValuation[Tif_NonTIF],$A$4))</f>
        <v>0</v>
      </c>
      <c r="I254" s="8">
        <f>SUMPRODUCT(SUMIFS(TaxableValuation[Taxable Ag Land],TaxableValuation[Dist],$C254:$E254,TaxableValuation[Tif_NonTIF],$A$4))</f>
        <v>0</v>
      </c>
      <c r="J254" s="8">
        <f>SUMPRODUCT(SUMIFS(TaxableValuation[Taxable Ag Building],TaxableValuation[Dist],$C254:$E254,TaxableValuation[Tif_NonTIF],$A$4))</f>
        <v>0</v>
      </c>
      <c r="K254" s="8">
        <f>SUMPRODUCT(SUMIFS(TaxableValuation[Taxable Commercial],TaxableValuation[Dist],$C254:$E254,TaxableValuation[Tif_NonTIF],$A$4))</f>
        <v>0</v>
      </c>
      <c r="L254" s="8">
        <f>SUMPRODUCT(SUMIFS(TaxableValuation[Taxable Industrial],TaxableValuation[Dist],$C254:$E254,TaxableValuation[Tif_NonTIF],$A$4))</f>
        <v>0</v>
      </c>
      <c r="M254" s="8">
        <f>SUMPRODUCT(SUMIFS(TaxableValuation[Taxable Reserved],TaxableValuation[Dist],$C254:$E254,TaxableValuation[Tif_NonTIF],$A$4))</f>
        <v>0</v>
      </c>
      <c r="N254" s="8">
        <f>SUMPRODUCT(SUMIFS(TaxableValuation[Taxable Reserved2],TaxableValuation[Dist],$C254:$E254,TaxableValuation[Tif_NonTIF],$A$4))</f>
        <v>0</v>
      </c>
      <c r="O254" s="8">
        <f>SUMPRODUCT(SUMIFS(TaxableValuation[Taxable Railroads],TaxableValuation[Dist],$C254:$E254,TaxableValuation[Tif_NonTIF],$A$4))</f>
        <v>0</v>
      </c>
      <c r="P254" s="8">
        <f>SUMPRODUCT(SUMIFS(TaxableValuation[Taxable Utilities],TaxableValuation[Dist],$C254:$E254,TaxableValuation[Tif_NonTIF],$A$4))</f>
        <v>0</v>
      </c>
      <c r="Q254" s="8">
        <f>SUMPRODUCT(SUMIFS(TaxableValuation[Taxable Other],TaxableValuation[Dist],$C254:$E254,TaxableValuation[Tif_NonTIF],$A$4))</f>
        <v>0</v>
      </c>
      <c r="R254" s="8">
        <f>SUMPRODUCT(SUMIFS(TaxableValuation[Taxable Gross],TaxableValuation[Dist],$C254:$E254,TaxableValuation[Tif_NonTIF],$A$4))</f>
        <v>0</v>
      </c>
      <c r="S254" s="8">
        <f>SUMPRODUCT(SUMIFS(TaxableValuation[Taxable Military Exempt],TaxableValuation[Dist],$C254:$E254,TaxableValuation[Tif_NonTIF],$A$4))</f>
        <v>0</v>
      </c>
      <c r="T254" s="8">
        <f>SUMPRODUCT(SUMIFS(TaxableValuation[Taxable Net],TaxableValuation[Dist],$C254:$E254,TaxableValuation[Tif_NonTIF],$A$4))</f>
        <v>0</v>
      </c>
      <c r="U254" s="8">
        <f>SUMPRODUCT(SUMIFS(TaxableValuation[Taxable Gas &amp; Elec Utilities],TaxableValuation[Dist],$C254:$E254,TaxableValuation[Tif_NonTIF],$A$4))</f>
        <v>0</v>
      </c>
      <c r="V254" s="8">
        <f t="shared" si="3"/>
        <v>0</v>
      </c>
    </row>
    <row r="255" spans="1:22" x14ac:dyDescent="0.25">
      <c r="A255">
        <f>'Assessed Non-TIF_Combined'!A255</f>
        <v>2024</v>
      </c>
      <c r="B255" t="str">
        <f>'Assessed Non-TIF_Combined'!B255</f>
        <v>12</v>
      </c>
      <c r="C255" t="str">
        <f>'Assessed Non-TIF_Combined'!C255</f>
        <v>5949</v>
      </c>
      <c r="D255" t="str">
        <f>'Assessed Non-TIF_Combined'!D255</f>
        <v/>
      </c>
      <c r="E255" t="str">
        <f>'Assessed Non-TIF_Combined'!E255</f>
        <v/>
      </c>
      <c r="F255" t="str">
        <f>'Assessed Non-TIF_Combined'!F255</f>
        <v>5949</v>
      </c>
      <c r="G255" t="str">
        <f>'Assessed Non-TIF_Combined'!G255</f>
        <v>Sheldon</v>
      </c>
      <c r="H255" s="8">
        <f>SUMPRODUCT(SUMIFS(TaxableValuation[Taxable Residential],TaxableValuation[Dist],$C255:$E255,TaxableValuation[Tif_NonTIF],$A$4))</f>
        <v>37961883</v>
      </c>
      <c r="I255" s="8">
        <f>SUMPRODUCT(SUMIFS(TaxableValuation[Taxable Ag Land],TaxableValuation[Dist],$C255:$E255,TaxableValuation[Tif_NonTIF],$A$4))</f>
        <v>3416999</v>
      </c>
      <c r="J255" s="8">
        <f>SUMPRODUCT(SUMIFS(TaxableValuation[Taxable Ag Building],TaxableValuation[Dist],$C255:$E255,TaxableValuation[Tif_NonTIF],$A$4))</f>
        <v>172535</v>
      </c>
      <c r="K255" s="8">
        <f>SUMPRODUCT(SUMIFS(TaxableValuation[Taxable Commercial],TaxableValuation[Dist],$C255:$E255,TaxableValuation[Tif_NonTIF],$A$4))</f>
        <v>50571590</v>
      </c>
      <c r="L255" s="8">
        <f>SUMPRODUCT(SUMIFS(TaxableValuation[Taxable Industrial],TaxableValuation[Dist],$C255:$E255,TaxableValuation[Tif_NonTIF],$A$4))</f>
        <v>32315248</v>
      </c>
      <c r="M255" s="8">
        <f>SUMPRODUCT(SUMIFS(TaxableValuation[Taxable Reserved],TaxableValuation[Dist],$C255:$E255,TaxableValuation[Tif_NonTIF],$A$4))</f>
        <v>0</v>
      </c>
      <c r="N255" s="8">
        <f>SUMPRODUCT(SUMIFS(TaxableValuation[Taxable Reserved2],TaxableValuation[Dist],$C255:$E255,TaxableValuation[Tif_NonTIF],$A$4))</f>
        <v>0</v>
      </c>
      <c r="O255" s="8">
        <f>SUMPRODUCT(SUMIFS(TaxableValuation[Taxable Railroads],TaxableValuation[Dist],$C255:$E255,TaxableValuation[Tif_NonTIF],$A$4))</f>
        <v>0</v>
      </c>
      <c r="P255" s="8">
        <f>SUMPRODUCT(SUMIFS(TaxableValuation[Taxable Utilities],TaxableValuation[Dist],$C255:$E255,TaxableValuation[Tif_NonTIF],$A$4))</f>
        <v>0</v>
      </c>
      <c r="Q255" s="8">
        <f>SUMPRODUCT(SUMIFS(TaxableValuation[Taxable Other],TaxableValuation[Dist],$C255:$E255,TaxableValuation[Tif_NonTIF],$A$4))</f>
        <v>0</v>
      </c>
      <c r="R255" s="8">
        <f>SUMPRODUCT(SUMIFS(TaxableValuation[Taxable Gross],TaxableValuation[Dist],$C255:$E255,TaxableValuation[Tif_NonTIF],$A$4))</f>
        <v>124438255</v>
      </c>
      <c r="S255" s="8">
        <f>SUMPRODUCT(SUMIFS(TaxableValuation[Taxable Military Exempt],TaxableValuation[Dist],$C255:$E255,TaxableValuation[Tif_NonTIF],$A$4))</f>
        <v>55560</v>
      </c>
      <c r="T255" s="8">
        <f>SUMPRODUCT(SUMIFS(TaxableValuation[Taxable Net],TaxableValuation[Dist],$C255:$E255,TaxableValuation[Tif_NonTIF],$A$4))</f>
        <v>124382695</v>
      </c>
      <c r="U255" s="8">
        <f>SUMPRODUCT(SUMIFS(TaxableValuation[Taxable Gas &amp; Elec Utilities],TaxableValuation[Dist],$C255:$E255,TaxableValuation[Tif_NonTIF],$A$4))</f>
        <v>0</v>
      </c>
      <c r="V255" s="8">
        <f t="shared" si="3"/>
        <v>124382695</v>
      </c>
    </row>
    <row r="256" spans="1:22" x14ac:dyDescent="0.25">
      <c r="A256">
        <f>'Assessed Non-TIF_Combined'!A256</f>
        <v>2024</v>
      </c>
      <c r="B256" t="str">
        <f>'Assessed Non-TIF_Combined'!B256</f>
        <v>13</v>
      </c>
      <c r="C256" t="str">
        <f>'Assessed Non-TIF_Combined'!C256</f>
        <v>5976</v>
      </c>
      <c r="D256" t="str">
        <f>'Assessed Non-TIF_Combined'!D256</f>
        <v/>
      </c>
      <c r="E256" t="str">
        <f>'Assessed Non-TIF_Combined'!E256</f>
        <v/>
      </c>
      <c r="F256" t="str">
        <f>'Assessed Non-TIF_Combined'!F256</f>
        <v>5976</v>
      </c>
      <c r="G256" t="str">
        <f>'Assessed Non-TIF_Combined'!G256</f>
        <v>Shenandoah</v>
      </c>
      <c r="H256" s="8">
        <f>SUMPRODUCT(SUMIFS(TaxableValuation[Taxable Residential],TaxableValuation[Dist],$C256:$E256,TaxableValuation[Tif_NonTIF],$A$4))</f>
        <v>1741190</v>
      </c>
      <c r="I256" s="8">
        <f>SUMPRODUCT(SUMIFS(TaxableValuation[Taxable Ag Land],TaxableValuation[Dist],$C256:$E256,TaxableValuation[Tif_NonTIF],$A$4))</f>
        <v>103136</v>
      </c>
      <c r="J256" s="8">
        <f>SUMPRODUCT(SUMIFS(TaxableValuation[Taxable Ag Building],TaxableValuation[Dist],$C256:$E256,TaxableValuation[Tif_NonTIF],$A$4))</f>
        <v>0</v>
      </c>
      <c r="K256" s="8">
        <f>SUMPRODUCT(SUMIFS(TaxableValuation[Taxable Commercial],TaxableValuation[Dist],$C256:$E256,TaxableValuation[Tif_NonTIF],$A$4))</f>
        <v>2516039</v>
      </c>
      <c r="L256" s="8">
        <f>SUMPRODUCT(SUMIFS(TaxableValuation[Taxable Industrial],TaxableValuation[Dist],$C256:$E256,TaxableValuation[Tif_NonTIF],$A$4))</f>
        <v>0</v>
      </c>
      <c r="M256" s="8">
        <f>SUMPRODUCT(SUMIFS(TaxableValuation[Taxable Reserved],TaxableValuation[Dist],$C256:$E256,TaxableValuation[Tif_NonTIF],$A$4))</f>
        <v>0</v>
      </c>
      <c r="N256" s="8">
        <f>SUMPRODUCT(SUMIFS(TaxableValuation[Taxable Reserved2],TaxableValuation[Dist],$C256:$E256,TaxableValuation[Tif_NonTIF],$A$4))</f>
        <v>0</v>
      </c>
      <c r="O256" s="8">
        <f>SUMPRODUCT(SUMIFS(TaxableValuation[Taxable Railroads],TaxableValuation[Dist],$C256:$E256,TaxableValuation[Tif_NonTIF],$A$4))</f>
        <v>0</v>
      </c>
      <c r="P256" s="8">
        <f>SUMPRODUCT(SUMIFS(TaxableValuation[Taxable Utilities],TaxableValuation[Dist],$C256:$E256,TaxableValuation[Tif_NonTIF],$A$4))</f>
        <v>0</v>
      </c>
      <c r="Q256" s="8">
        <f>SUMPRODUCT(SUMIFS(TaxableValuation[Taxable Other],TaxableValuation[Dist],$C256:$E256,TaxableValuation[Tif_NonTIF],$A$4))</f>
        <v>0</v>
      </c>
      <c r="R256" s="8">
        <f>SUMPRODUCT(SUMIFS(TaxableValuation[Taxable Gross],TaxableValuation[Dist],$C256:$E256,TaxableValuation[Tif_NonTIF],$A$4))</f>
        <v>4360365</v>
      </c>
      <c r="S256" s="8">
        <f>SUMPRODUCT(SUMIFS(TaxableValuation[Taxable Military Exempt],TaxableValuation[Dist],$C256:$E256,TaxableValuation[Tif_NonTIF],$A$4))</f>
        <v>0</v>
      </c>
      <c r="T256" s="8">
        <f>SUMPRODUCT(SUMIFS(TaxableValuation[Taxable Net],TaxableValuation[Dist],$C256:$E256,TaxableValuation[Tif_NonTIF],$A$4))</f>
        <v>4360365</v>
      </c>
      <c r="U256" s="8">
        <f>SUMPRODUCT(SUMIFS(TaxableValuation[Taxable Gas &amp; Elec Utilities],TaxableValuation[Dist],$C256:$E256,TaxableValuation[Tif_NonTIF],$A$4))</f>
        <v>0</v>
      </c>
      <c r="V256" s="8">
        <f t="shared" si="3"/>
        <v>4360365</v>
      </c>
    </row>
    <row r="257" spans="1:22" x14ac:dyDescent="0.25">
      <c r="A257">
        <f>'Assessed Non-TIF_Combined'!A257</f>
        <v>2024</v>
      </c>
      <c r="B257" t="str">
        <f>'Assessed Non-TIF_Combined'!B257</f>
        <v>12</v>
      </c>
      <c r="C257" t="str">
        <f>'Assessed Non-TIF_Combined'!C257</f>
        <v>5994</v>
      </c>
      <c r="D257" t="str">
        <f>'Assessed Non-TIF_Combined'!D257</f>
        <v/>
      </c>
      <c r="E257" t="str">
        <f>'Assessed Non-TIF_Combined'!E257</f>
        <v/>
      </c>
      <c r="F257" t="str">
        <f>'Assessed Non-TIF_Combined'!F257</f>
        <v>5994</v>
      </c>
      <c r="G257" t="str">
        <f>'Assessed Non-TIF_Combined'!G257</f>
        <v>Sibley-Ocheyedan</v>
      </c>
      <c r="H257" s="8">
        <f>SUMPRODUCT(SUMIFS(TaxableValuation[Taxable Residential],TaxableValuation[Dist],$C257:$E257,TaxableValuation[Tif_NonTIF],$A$4))</f>
        <v>9615428</v>
      </c>
      <c r="I257" s="8">
        <f>SUMPRODUCT(SUMIFS(TaxableValuation[Taxable Ag Land],TaxableValuation[Dist],$C257:$E257,TaxableValuation[Tif_NonTIF],$A$4))</f>
        <v>0</v>
      </c>
      <c r="J257" s="8">
        <f>SUMPRODUCT(SUMIFS(TaxableValuation[Taxable Ag Building],TaxableValuation[Dist],$C257:$E257,TaxableValuation[Tif_NonTIF],$A$4))</f>
        <v>0</v>
      </c>
      <c r="K257" s="8">
        <f>SUMPRODUCT(SUMIFS(TaxableValuation[Taxable Commercial],TaxableValuation[Dist],$C257:$E257,TaxableValuation[Tif_NonTIF],$A$4))</f>
        <v>10933582</v>
      </c>
      <c r="L257" s="8">
        <f>SUMPRODUCT(SUMIFS(TaxableValuation[Taxable Industrial],TaxableValuation[Dist],$C257:$E257,TaxableValuation[Tif_NonTIF],$A$4))</f>
        <v>13571320</v>
      </c>
      <c r="M257" s="8">
        <f>SUMPRODUCT(SUMIFS(TaxableValuation[Taxable Reserved],TaxableValuation[Dist],$C257:$E257,TaxableValuation[Tif_NonTIF],$A$4))</f>
        <v>0</v>
      </c>
      <c r="N257" s="8">
        <f>SUMPRODUCT(SUMIFS(TaxableValuation[Taxable Reserved2],TaxableValuation[Dist],$C257:$E257,TaxableValuation[Tif_NonTIF],$A$4))</f>
        <v>0</v>
      </c>
      <c r="O257" s="8">
        <f>SUMPRODUCT(SUMIFS(TaxableValuation[Taxable Railroads],TaxableValuation[Dist],$C257:$E257,TaxableValuation[Tif_NonTIF],$A$4))</f>
        <v>0</v>
      </c>
      <c r="P257" s="8">
        <f>SUMPRODUCT(SUMIFS(TaxableValuation[Taxable Utilities],TaxableValuation[Dist],$C257:$E257,TaxableValuation[Tif_NonTIF],$A$4))</f>
        <v>0</v>
      </c>
      <c r="Q257" s="8">
        <f>SUMPRODUCT(SUMIFS(TaxableValuation[Taxable Other],TaxableValuation[Dist],$C257:$E257,TaxableValuation[Tif_NonTIF],$A$4))</f>
        <v>0</v>
      </c>
      <c r="R257" s="8">
        <f>SUMPRODUCT(SUMIFS(TaxableValuation[Taxable Gross],TaxableValuation[Dist],$C257:$E257,TaxableValuation[Tif_NonTIF],$A$4))</f>
        <v>34120330</v>
      </c>
      <c r="S257" s="8">
        <f>SUMPRODUCT(SUMIFS(TaxableValuation[Taxable Military Exempt],TaxableValuation[Dist],$C257:$E257,TaxableValuation[Tif_NonTIF],$A$4))</f>
        <v>0</v>
      </c>
      <c r="T257" s="8">
        <f>SUMPRODUCT(SUMIFS(TaxableValuation[Taxable Net],TaxableValuation[Dist],$C257:$E257,TaxableValuation[Tif_NonTIF],$A$4))</f>
        <v>34120330</v>
      </c>
      <c r="U257" s="8">
        <f>SUMPRODUCT(SUMIFS(TaxableValuation[Taxable Gas &amp; Elec Utilities],TaxableValuation[Dist],$C257:$E257,TaxableValuation[Tif_NonTIF],$A$4))</f>
        <v>0</v>
      </c>
      <c r="V257" s="8">
        <f t="shared" si="3"/>
        <v>34120330</v>
      </c>
    </row>
    <row r="258" spans="1:22" x14ac:dyDescent="0.25">
      <c r="A258">
        <f>'Assessed Non-TIF_Combined'!A258</f>
        <v>2024</v>
      </c>
      <c r="B258" t="str">
        <f>'Assessed Non-TIF_Combined'!B258</f>
        <v>13</v>
      </c>
      <c r="C258" t="str">
        <f>'Assessed Non-TIF_Combined'!C258</f>
        <v>6003</v>
      </c>
      <c r="D258" t="str">
        <f>'Assessed Non-TIF_Combined'!D258</f>
        <v/>
      </c>
      <c r="E258" t="str">
        <f>'Assessed Non-TIF_Combined'!E258</f>
        <v/>
      </c>
      <c r="F258" t="str">
        <f>'Assessed Non-TIF_Combined'!F258</f>
        <v>6003</v>
      </c>
      <c r="G258" t="str">
        <f>'Assessed Non-TIF_Combined'!G258</f>
        <v>Sidney</v>
      </c>
      <c r="H258" s="8">
        <f>SUMPRODUCT(SUMIFS(TaxableValuation[Taxable Residential],TaxableValuation[Dist],$C258:$E258,TaxableValuation[Tif_NonTIF],$A$4))</f>
        <v>0</v>
      </c>
      <c r="I258" s="8">
        <f>SUMPRODUCT(SUMIFS(TaxableValuation[Taxable Ag Land],TaxableValuation[Dist],$C258:$E258,TaxableValuation[Tif_NonTIF],$A$4))</f>
        <v>0</v>
      </c>
      <c r="J258" s="8">
        <f>SUMPRODUCT(SUMIFS(TaxableValuation[Taxable Ag Building],TaxableValuation[Dist],$C258:$E258,TaxableValuation[Tif_NonTIF],$A$4))</f>
        <v>0</v>
      </c>
      <c r="K258" s="8">
        <f>SUMPRODUCT(SUMIFS(TaxableValuation[Taxable Commercial],TaxableValuation[Dist],$C258:$E258,TaxableValuation[Tif_NonTIF],$A$4))</f>
        <v>0</v>
      </c>
      <c r="L258" s="8">
        <f>SUMPRODUCT(SUMIFS(TaxableValuation[Taxable Industrial],TaxableValuation[Dist],$C258:$E258,TaxableValuation[Tif_NonTIF],$A$4))</f>
        <v>0</v>
      </c>
      <c r="M258" s="8">
        <f>SUMPRODUCT(SUMIFS(TaxableValuation[Taxable Reserved],TaxableValuation[Dist],$C258:$E258,TaxableValuation[Tif_NonTIF],$A$4))</f>
        <v>0</v>
      </c>
      <c r="N258" s="8">
        <f>SUMPRODUCT(SUMIFS(TaxableValuation[Taxable Reserved2],TaxableValuation[Dist],$C258:$E258,TaxableValuation[Tif_NonTIF],$A$4))</f>
        <v>0</v>
      </c>
      <c r="O258" s="8">
        <f>SUMPRODUCT(SUMIFS(TaxableValuation[Taxable Railroads],TaxableValuation[Dist],$C258:$E258,TaxableValuation[Tif_NonTIF],$A$4))</f>
        <v>0</v>
      </c>
      <c r="P258" s="8">
        <f>SUMPRODUCT(SUMIFS(TaxableValuation[Taxable Utilities],TaxableValuation[Dist],$C258:$E258,TaxableValuation[Tif_NonTIF],$A$4))</f>
        <v>0</v>
      </c>
      <c r="Q258" s="8">
        <f>SUMPRODUCT(SUMIFS(TaxableValuation[Taxable Other],TaxableValuation[Dist],$C258:$E258,TaxableValuation[Tif_NonTIF],$A$4))</f>
        <v>0</v>
      </c>
      <c r="R258" s="8">
        <f>SUMPRODUCT(SUMIFS(TaxableValuation[Taxable Gross],TaxableValuation[Dist],$C258:$E258,TaxableValuation[Tif_NonTIF],$A$4))</f>
        <v>0</v>
      </c>
      <c r="S258" s="8">
        <f>SUMPRODUCT(SUMIFS(TaxableValuation[Taxable Military Exempt],TaxableValuation[Dist],$C258:$E258,TaxableValuation[Tif_NonTIF],$A$4))</f>
        <v>0</v>
      </c>
      <c r="T258" s="8">
        <f>SUMPRODUCT(SUMIFS(TaxableValuation[Taxable Net],TaxableValuation[Dist],$C258:$E258,TaxableValuation[Tif_NonTIF],$A$4))</f>
        <v>0</v>
      </c>
      <c r="U258" s="8">
        <f>SUMPRODUCT(SUMIFS(TaxableValuation[Taxable Gas &amp; Elec Utilities],TaxableValuation[Dist],$C258:$E258,TaxableValuation[Tif_NonTIF],$A$4))</f>
        <v>0</v>
      </c>
      <c r="V258" s="8">
        <f t="shared" si="3"/>
        <v>0</v>
      </c>
    </row>
    <row r="259" spans="1:22" x14ac:dyDescent="0.25">
      <c r="A259">
        <f>'Assessed Non-TIF_Combined'!A259</f>
        <v>2024</v>
      </c>
      <c r="B259" t="str">
        <f>'Assessed Non-TIF_Combined'!B259</f>
        <v>15</v>
      </c>
      <c r="C259" t="str">
        <f>'Assessed Non-TIF_Combined'!C259</f>
        <v>6012</v>
      </c>
      <c r="D259" t="str">
        <f>'Assessed Non-TIF_Combined'!D259</f>
        <v/>
      </c>
      <c r="E259" t="str">
        <f>'Assessed Non-TIF_Combined'!E259</f>
        <v/>
      </c>
      <c r="F259" t="str">
        <f>'Assessed Non-TIF_Combined'!F259</f>
        <v>6012</v>
      </c>
      <c r="G259" t="str">
        <f>'Assessed Non-TIF_Combined'!G259</f>
        <v>Sigourney</v>
      </c>
      <c r="H259" s="8">
        <f>SUMPRODUCT(SUMIFS(TaxableValuation[Taxable Residential],TaxableValuation[Dist],$C259:$E259,TaxableValuation[Tif_NonTIF],$A$4))</f>
        <v>0</v>
      </c>
      <c r="I259" s="8">
        <f>SUMPRODUCT(SUMIFS(TaxableValuation[Taxable Ag Land],TaxableValuation[Dist],$C259:$E259,TaxableValuation[Tif_NonTIF],$A$4))</f>
        <v>0</v>
      </c>
      <c r="J259" s="8">
        <f>SUMPRODUCT(SUMIFS(TaxableValuation[Taxable Ag Building],TaxableValuation[Dist],$C259:$E259,TaxableValuation[Tif_NonTIF],$A$4))</f>
        <v>0</v>
      </c>
      <c r="K259" s="8">
        <f>SUMPRODUCT(SUMIFS(TaxableValuation[Taxable Commercial],TaxableValuation[Dist],$C259:$E259,TaxableValuation[Tif_NonTIF],$A$4))</f>
        <v>0</v>
      </c>
      <c r="L259" s="8">
        <f>SUMPRODUCT(SUMIFS(TaxableValuation[Taxable Industrial],TaxableValuation[Dist],$C259:$E259,TaxableValuation[Tif_NonTIF],$A$4))</f>
        <v>0</v>
      </c>
      <c r="M259" s="8">
        <f>SUMPRODUCT(SUMIFS(TaxableValuation[Taxable Reserved],TaxableValuation[Dist],$C259:$E259,TaxableValuation[Tif_NonTIF],$A$4))</f>
        <v>0</v>
      </c>
      <c r="N259" s="8">
        <f>SUMPRODUCT(SUMIFS(TaxableValuation[Taxable Reserved2],TaxableValuation[Dist],$C259:$E259,TaxableValuation[Tif_NonTIF],$A$4))</f>
        <v>0</v>
      </c>
      <c r="O259" s="8">
        <f>SUMPRODUCT(SUMIFS(TaxableValuation[Taxable Railroads],TaxableValuation[Dist],$C259:$E259,TaxableValuation[Tif_NonTIF],$A$4))</f>
        <v>0</v>
      </c>
      <c r="P259" s="8">
        <f>SUMPRODUCT(SUMIFS(TaxableValuation[Taxable Utilities],TaxableValuation[Dist],$C259:$E259,TaxableValuation[Tif_NonTIF],$A$4))</f>
        <v>0</v>
      </c>
      <c r="Q259" s="8">
        <f>SUMPRODUCT(SUMIFS(TaxableValuation[Taxable Other],TaxableValuation[Dist],$C259:$E259,TaxableValuation[Tif_NonTIF],$A$4))</f>
        <v>0</v>
      </c>
      <c r="R259" s="8">
        <f>SUMPRODUCT(SUMIFS(TaxableValuation[Taxable Gross],TaxableValuation[Dist],$C259:$E259,TaxableValuation[Tif_NonTIF],$A$4))</f>
        <v>0</v>
      </c>
      <c r="S259" s="8">
        <f>SUMPRODUCT(SUMIFS(TaxableValuation[Taxable Military Exempt],TaxableValuation[Dist],$C259:$E259,TaxableValuation[Tif_NonTIF],$A$4))</f>
        <v>0</v>
      </c>
      <c r="T259" s="8">
        <f>SUMPRODUCT(SUMIFS(TaxableValuation[Taxable Net],TaxableValuation[Dist],$C259:$E259,TaxableValuation[Tif_NonTIF],$A$4))</f>
        <v>0</v>
      </c>
      <c r="U259" s="8">
        <f>SUMPRODUCT(SUMIFS(TaxableValuation[Taxable Gas &amp; Elec Utilities],TaxableValuation[Dist],$C259:$E259,TaxableValuation[Tif_NonTIF],$A$4))</f>
        <v>0</v>
      </c>
      <c r="V259" s="8">
        <f t="shared" si="3"/>
        <v>0</v>
      </c>
    </row>
    <row r="260" spans="1:22" x14ac:dyDescent="0.25">
      <c r="A260">
        <f>'Assessed Non-TIF_Combined'!A260</f>
        <v>2024</v>
      </c>
      <c r="B260" t="str">
        <f>'Assessed Non-TIF_Combined'!B260</f>
        <v>12</v>
      </c>
      <c r="C260" t="str">
        <f>'Assessed Non-TIF_Combined'!C260</f>
        <v>6030</v>
      </c>
      <c r="D260" t="str">
        <f>'Assessed Non-TIF_Combined'!D260</f>
        <v/>
      </c>
      <c r="E260" t="str">
        <f>'Assessed Non-TIF_Combined'!E260</f>
        <v/>
      </c>
      <c r="F260" t="str">
        <f>'Assessed Non-TIF_Combined'!F260</f>
        <v>6030</v>
      </c>
      <c r="G260" t="str">
        <f>'Assessed Non-TIF_Combined'!G260</f>
        <v>Sioux Center</v>
      </c>
      <c r="H260" s="8">
        <f>SUMPRODUCT(SUMIFS(TaxableValuation[Taxable Residential],TaxableValuation[Dist],$C260:$E260,TaxableValuation[Tif_NonTIF],$A$4))</f>
        <v>44503218</v>
      </c>
      <c r="I260" s="8">
        <f>SUMPRODUCT(SUMIFS(TaxableValuation[Taxable Ag Land],TaxableValuation[Dist],$C260:$E260,TaxableValuation[Tif_NonTIF],$A$4))</f>
        <v>5330597</v>
      </c>
      <c r="J260" s="8">
        <f>SUMPRODUCT(SUMIFS(TaxableValuation[Taxable Ag Building],TaxableValuation[Dist],$C260:$E260,TaxableValuation[Tif_NonTIF],$A$4))</f>
        <v>2745226</v>
      </c>
      <c r="K260" s="8">
        <f>SUMPRODUCT(SUMIFS(TaxableValuation[Taxable Commercial],TaxableValuation[Dist],$C260:$E260,TaxableValuation[Tif_NonTIF],$A$4))</f>
        <v>53426261</v>
      </c>
      <c r="L260" s="8">
        <f>SUMPRODUCT(SUMIFS(TaxableValuation[Taxable Industrial],TaxableValuation[Dist],$C260:$E260,TaxableValuation[Tif_NonTIF],$A$4))</f>
        <v>16008874</v>
      </c>
      <c r="M260" s="8">
        <f>SUMPRODUCT(SUMIFS(TaxableValuation[Taxable Reserved],TaxableValuation[Dist],$C260:$E260,TaxableValuation[Tif_NonTIF],$A$4))</f>
        <v>0</v>
      </c>
      <c r="N260" s="8">
        <f>SUMPRODUCT(SUMIFS(TaxableValuation[Taxable Reserved2],TaxableValuation[Dist],$C260:$E260,TaxableValuation[Tif_NonTIF],$A$4))</f>
        <v>0</v>
      </c>
      <c r="O260" s="8">
        <f>SUMPRODUCT(SUMIFS(TaxableValuation[Taxable Railroads],TaxableValuation[Dist],$C260:$E260,TaxableValuation[Tif_NonTIF],$A$4))</f>
        <v>0</v>
      </c>
      <c r="P260" s="8">
        <f>SUMPRODUCT(SUMIFS(TaxableValuation[Taxable Utilities],TaxableValuation[Dist],$C260:$E260,TaxableValuation[Tif_NonTIF],$A$4))</f>
        <v>0</v>
      </c>
      <c r="Q260" s="8">
        <f>SUMPRODUCT(SUMIFS(TaxableValuation[Taxable Other],TaxableValuation[Dist],$C260:$E260,TaxableValuation[Tif_NonTIF],$A$4))</f>
        <v>0</v>
      </c>
      <c r="R260" s="8">
        <f>SUMPRODUCT(SUMIFS(TaxableValuation[Taxable Gross],TaxableValuation[Dist],$C260:$E260,TaxableValuation[Tif_NonTIF],$A$4))</f>
        <v>122014176</v>
      </c>
      <c r="S260" s="8">
        <f>SUMPRODUCT(SUMIFS(TaxableValuation[Taxable Military Exempt],TaxableValuation[Dist],$C260:$E260,TaxableValuation[Tif_NonTIF],$A$4))</f>
        <v>3704</v>
      </c>
      <c r="T260" s="8">
        <f>SUMPRODUCT(SUMIFS(TaxableValuation[Taxable Net],TaxableValuation[Dist],$C260:$E260,TaxableValuation[Tif_NonTIF],$A$4))</f>
        <v>122010472</v>
      </c>
      <c r="U260" s="8">
        <f>SUMPRODUCT(SUMIFS(TaxableValuation[Taxable Gas &amp; Elec Utilities],TaxableValuation[Dist],$C260:$E260,TaxableValuation[Tif_NonTIF],$A$4))</f>
        <v>0</v>
      </c>
      <c r="V260" s="8">
        <f t="shared" si="3"/>
        <v>122010472</v>
      </c>
    </row>
    <row r="261" spans="1:22" x14ac:dyDescent="0.25">
      <c r="A261">
        <f>'Assessed Non-TIF_Combined'!A261</f>
        <v>2024</v>
      </c>
      <c r="B261" t="str">
        <f>'Assessed Non-TIF_Combined'!B261</f>
        <v>05</v>
      </c>
      <c r="C261" t="str">
        <f>'Assessed Non-TIF_Combined'!C261</f>
        <v>6048</v>
      </c>
      <c r="D261" t="str">
        <f>'Assessed Non-TIF_Combined'!D261</f>
        <v/>
      </c>
      <c r="E261" t="str">
        <f>'Assessed Non-TIF_Combined'!E261</f>
        <v/>
      </c>
      <c r="F261" t="str">
        <f>'Assessed Non-TIF_Combined'!F261</f>
        <v>6035</v>
      </c>
      <c r="G261" t="str">
        <f>'Assessed Non-TIF_Combined'!G261</f>
        <v>Sioux Central</v>
      </c>
      <c r="H261" s="8">
        <f>SUMPRODUCT(SUMIFS(TaxableValuation[Taxable Residential],TaxableValuation[Dist],$C261:$E261,TaxableValuation[Tif_NonTIF],$A$4))</f>
        <v>0</v>
      </c>
      <c r="I261" s="8">
        <f>SUMPRODUCT(SUMIFS(TaxableValuation[Taxable Ag Land],TaxableValuation[Dist],$C261:$E261,TaxableValuation[Tif_NonTIF],$A$4))</f>
        <v>0</v>
      </c>
      <c r="J261" s="8">
        <f>SUMPRODUCT(SUMIFS(TaxableValuation[Taxable Ag Building],TaxableValuation[Dist],$C261:$E261,TaxableValuation[Tif_NonTIF],$A$4))</f>
        <v>0</v>
      </c>
      <c r="K261" s="8">
        <f>SUMPRODUCT(SUMIFS(TaxableValuation[Taxable Commercial],TaxableValuation[Dist],$C261:$E261,TaxableValuation[Tif_NonTIF],$A$4))</f>
        <v>0</v>
      </c>
      <c r="L261" s="8">
        <f>SUMPRODUCT(SUMIFS(TaxableValuation[Taxable Industrial],TaxableValuation[Dist],$C261:$E261,TaxableValuation[Tif_NonTIF],$A$4))</f>
        <v>0</v>
      </c>
      <c r="M261" s="8">
        <f>SUMPRODUCT(SUMIFS(TaxableValuation[Taxable Reserved],TaxableValuation[Dist],$C261:$E261,TaxableValuation[Tif_NonTIF],$A$4))</f>
        <v>0</v>
      </c>
      <c r="N261" s="8">
        <f>SUMPRODUCT(SUMIFS(TaxableValuation[Taxable Reserved2],TaxableValuation[Dist],$C261:$E261,TaxableValuation[Tif_NonTIF],$A$4))</f>
        <v>0</v>
      </c>
      <c r="O261" s="8">
        <f>SUMPRODUCT(SUMIFS(TaxableValuation[Taxable Railroads],TaxableValuation[Dist],$C261:$E261,TaxableValuation[Tif_NonTIF],$A$4))</f>
        <v>0</v>
      </c>
      <c r="P261" s="8">
        <f>SUMPRODUCT(SUMIFS(TaxableValuation[Taxable Utilities],TaxableValuation[Dist],$C261:$E261,TaxableValuation[Tif_NonTIF],$A$4))</f>
        <v>0</v>
      </c>
      <c r="Q261" s="8">
        <f>SUMPRODUCT(SUMIFS(TaxableValuation[Taxable Other],TaxableValuation[Dist],$C261:$E261,TaxableValuation[Tif_NonTIF],$A$4))</f>
        <v>0</v>
      </c>
      <c r="R261" s="8">
        <f>SUMPRODUCT(SUMIFS(TaxableValuation[Taxable Gross],TaxableValuation[Dist],$C261:$E261,TaxableValuation[Tif_NonTIF],$A$4))</f>
        <v>0</v>
      </c>
      <c r="S261" s="8">
        <f>SUMPRODUCT(SUMIFS(TaxableValuation[Taxable Military Exempt],TaxableValuation[Dist],$C261:$E261,TaxableValuation[Tif_NonTIF],$A$4))</f>
        <v>0</v>
      </c>
      <c r="T261" s="8">
        <f>SUMPRODUCT(SUMIFS(TaxableValuation[Taxable Net],TaxableValuation[Dist],$C261:$E261,TaxableValuation[Tif_NonTIF],$A$4))</f>
        <v>0</v>
      </c>
      <c r="U261" s="8">
        <f>SUMPRODUCT(SUMIFS(TaxableValuation[Taxable Gas &amp; Elec Utilities],TaxableValuation[Dist],$C261:$E261,TaxableValuation[Tif_NonTIF],$A$4))</f>
        <v>0</v>
      </c>
      <c r="V261" s="8">
        <f t="shared" si="3"/>
        <v>0</v>
      </c>
    </row>
    <row r="262" spans="1:22" x14ac:dyDescent="0.25">
      <c r="A262">
        <f>'Assessed Non-TIF_Combined'!A262</f>
        <v>2024</v>
      </c>
      <c r="B262" t="str">
        <f>'Assessed Non-TIF_Combined'!B262</f>
        <v>12</v>
      </c>
      <c r="C262" t="str">
        <f>'Assessed Non-TIF_Combined'!C262</f>
        <v>6039</v>
      </c>
      <c r="D262" t="str">
        <f>'Assessed Non-TIF_Combined'!D262</f>
        <v/>
      </c>
      <c r="E262" t="str">
        <f>'Assessed Non-TIF_Combined'!E262</f>
        <v/>
      </c>
      <c r="F262" t="str">
        <f>'Assessed Non-TIF_Combined'!F262</f>
        <v>6039</v>
      </c>
      <c r="G262" t="str">
        <f>'Assessed Non-TIF_Combined'!G262</f>
        <v>Sioux City</v>
      </c>
      <c r="H262" s="8">
        <f>SUMPRODUCT(SUMIFS(TaxableValuation[Taxable Residential],TaxableValuation[Dist],$C262:$E262,TaxableValuation[Tif_NonTIF],$A$4))</f>
        <v>41137840</v>
      </c>
      <c r="I262" s="8">
        <f>SUMPRODUCT(SUMIFS(TaxableValuation[Taxable Ag Land],TaxableValuation[Dist],$C262:$E262,TaxableValuation[Tif_NonTIF],$A$4))</f>
        <v>1089</v>
      </c>
      <c r="J262" s="8">
        <f>SUMPRODUCT(SUMIFS(TaxableValuation[Taxable Ag Building],TaxableValuation[Dist],$C262:$E262,TaxableValuation[Tif_NonTIF],$A$4))</f>
        <v>0</v>
      </c>
      <c r="K262" s="8">
        <f>SUMPRODUCT(SUMIFS(TaxableValuation[Taxable Commercial],TaxableValuation[Dist],$C262:$E262,TaxableValuation[Tif_NonTIF],$A$4))</f>
        <v>250200375</v>
      </c>
      <c r="L262" s="8">
        <f>SUMPRODUCT(SUMIFS(TaxableValuation[Taxable Industrial],TaxableValuation[Dist],$C262:$E262,TaxableValuation[Tif_NonTIF],$A$4))</f>
        <v>28663550</v>
      </c>
      <c r="M262" s="8">
        <f>SUMPRODUCT(SUMIFS(TaxableValuation[Taxable Reserved],TaxableValuation[Dist],$C262:$E262,TaxableValuation[Tif_NonTIF],$A$4))</f>
        <v>0</v>
      </c>
      <c r="N262" s="8">
        <f>SUMPRODUCT(SUMIFS(TaxableValuation[Taxable Reserved2],TaxableValuation[Dist],$C262:$E262,TaxableValuation[Tif_NonTIF],$A$4))</f>
        <v>0</v>
      </c>
      <c r="O262" s="8">
        <f>SUMPRODUCT(SUMIFS(TaxableValuation[Taxable Railroads],TaxableValuation[Dist],$C262:$E262,TaxableValuation[Tif_NonTIF],$A$4))</f>
        <v>0</v>
      </c>
      <c r="P262" s="8">
        <f>SUMPRODUCT(SUMIFS(TaxableValuation[Taxable Utilities],TaxableValuation[Dist],$C262:$E262,TaxableValuation[Tif_NonTIF],$A$4))</f>
        <v>0</v>
      </c>
      <c r="Q262" s="8">
        <f>SUMPRODUCT(SUMIFS(TaxableValuation[Taxable Other],TaxableValuation[Dist],$C262:$E262,TaxableValuation[Tif_NonTIF],$A$4))</f>
        <v>0</v>
      </c>
      <c r="R262" s="8">
        <f>SUMPRODUCT(SUMIFS(TaxableValuation[Taxable Gross],TaxableValuation[Dist],$C262:$E262,TaxableValuation[Tif_NonTIF],$A$4))</f>
        <v>320002854</v>
      </c>
      <c r="S262" s="8">
        <f>SUMPRODUCT(SUMIFS(TaxableValuation[Taxable Military Exempt],TaxableValuation[Dist],$C262:$E262,TaxableValuation[Tif_NonTIF],$A$4))</f>
        <v>0</v>
      </c>
      <c r="T262" s="8">
        <f>SUMPRODUCT(SUMIFS(TaxableValuation[Taxable Net],TaxableValuation[Dist],$C262:$E262,TaxableValuation[Tif_NonTIF],$A$4))</f>
        <v>320002854</v>
      </c>
      <c r="U262" s="8">
        <f>SUMPRODUCT(SUMIFS(TaxableValuation[Taxable Gas &amp; Elec Utilities],TaxableValuation[Dist],$C262:$E262,TaxableValuation[Tif_NonTIF],$A$4))</f>
        <v>0</v>
      </c>
      <c r="V262" s="8">
        <f t="shared" si="3"/>
        <v>320002854</v>
      </c>
    </row>
    <row r="263" spans="1:22" x14ac:dyDescent="0.25">
      <c r="A263">
        <f>'Assessed Non-TIF_Combined'!A263</f>
        <v>2024</v>
      </c>
      <c r="B263" t="str">
        <f>'Assessed Non-TIF_Combined'!B263</f>
        <v>10</v>
      </c>
      <c r="C263" t="str">
        <f>'Assessed Non-TIF_Combined'!C263</f>
        <v>6093</v>
      </c>
      <c r="D263" t="str">
        <f>'Assessed Non-TIF_Combined'!D263</f>
        <v/>
      </c>
      <c r="E263" t="str">
        <f>'Assessed Non-TIF_Combined'!E263</f>
        <v/>
      </c>
      <c r="F263" t="str">
        <f>'Assessed Non-TIF_Combined'!F263</f>
        <v>6093</v>
      </c>
      <c r="G263" t="str">
        <f>'Assessed Non-TIF_Combined'!G263</f>
        <v>Solon</v>
      </c>
      <c r="H263" s="8">
        <f>SUMPRODUCT(SUMIFS(TaxableValuation[Taxable Residential],TaxableValuation[Dist],$C263:$E263,TaxableValuation[Tif_NonTIF],$A$4))</f>
        <v>23025494</v>
      </c>
      <c r="I263" s="8">
        <f>SUMPRODUCT(SUMIFS(TaxableValuation[Taxable Ag Land],TaxableValuation[Dist],$C263:$E263,TaxableValuation[Tif_NonTIF],$A$4))</f>
        <v>0</v>
      </c>
      <c r="J263" s="8">
        <f>SUMPRODUCT(SUMIFS(TaxableValuation[Taxable Ag Building],TaxableValuation[Dist],$C263:$E263,TaxableValuation[Tif_NonTIF],$A$4))</f>
        <v>0</v>
      </c>
      <c r="K263" s="8">
        <f>SUMPRODUCT(SUMIFS(TaxableValuation[Taxable Commercial],TaxableValuation[Dist],$C263:$E263,TaxableValuation[Tif_NonTIF],$A$4))</f>
        <v>2632731</v>
      </c>
      <c r="L263" s="8">
        <f>SUMPRODUCT(SUMIFS(TaxableValuation[Taxable Industrial],TaxableValuation[Dist],$C263:$E263,TaxableValuation[Tif_NonTIF],$A$4))</f>
        <v>93058</v>
      </c>
      <c r="M263" s="8">
        <f>SUMPRODUCT(SUMIFS(TaxableValuation[Taxable Reserved],TaxableValuation[Dist],$C263:$E263,TaxableValuation[Tif_NonTIF],$A$4))</f>
        <v>0</v>
      </c>
      <c r="N263" s="8">
        <f>SUMPRODUCT(SUMIFS(TaxableValuation[Taxable Reserved2],TaxableValuation[Dist],$C263:$E263,TaxableValuation[Tif_NonTIF],$A$4))</f>
        <v>0</v>
      </c>
      <c r="O263" s="8">
        <f>SUMPRODUCT(SUMIFS(TaxableValuation[Taxable Railroads],TaxableValuation[Dist],$C263:$E263,TaxableValuation[Tif_NonTIF],$A$4))</f>
        <v>0</v>
      </c>
      <c r="P263" s="8">
        <f>SUMPRODUCT(SUMIFS(TaxableValuation[Taxable Utilities],TaxableValuation[Dist],$C263:$E263,TaxableValuation[Tif_NonTIF],$A$4))</f>
        <v>0</v>
      </c>
      <c r="Q263" s="8">
        <f>SUMPRODUCT(SUMIFS(TaxableValuation[Taxable Other],TaxableValuation[Dist],$C263:$E263,TaxableValuation[Tif_NonTIF],$A$4))</f>
        <v>0</v>
      </c>
      <c r="R263" s="8">
        <f>SUMPRODUCT(SUMIFS(TaxableValuation[Taxable Gross],TaxableValuation[Dist],$C263:$E263,TaxableValuation[Tif_NonTIF],$A$4))</f>
        <v>25751283</v>
      </c>
      <c r="S263" s="8">
        <f>SUMPRODUCT(SUMIFS(TaxableValuation[Taxable Military Exempt],TaxableValuation[Dist],$C263:$E263,TaxableValuation[Tif_NonTIF],$A$4))</f>
        <v>0</v>
      </c>
      <c r="T263" s="8">
        <f>SUMPRODUCT(SUMIFS(TaxableValuation[Taxable Net],TaxableValuation[Dist],$C263:$E263,TaxableValuation[Tif_NonTIF],$A$4))</f>
        <v>25751283</v>
      </c>
      <c r="U263" s="8">
        <f>SUMPRODUCT(SUMIFS(TaxableValuation[Taxable Gas &amp; Elec Utilities],TaxableValuation[Dist],$C263:$E263,TaxableValuation[Tif_NonTIF],$A$4))</f>
        <v>0</v>
      </c>
      <c r="V263" s="8">
        <f t="shared" si="3"/>
        <v>25751283</v>
      </c>
    </row>
    <row r="264" spans="1:22" x14ac:dyDescent="0.25">
      <c r="A264">
        <f>'Assessed Non-TIF_Combined'!A264</f>
        <v>2024</v>
      </c>
      <c r="B264" t="str">
        <f>'Assessed Non-TIF_Combined'!B264</f>
        <v>05</v>
      </c>
      <c r="C264" t="str">
        <f>'Assessed Non-TIF_Combined'!C264</f>
        <v>6091</v>
      </c>
      <c r="D264" t="str">
        <f>'Assessed Non-TIF_Combined'!D264</f>
        <v/>
      </c>
      <c r="E264" t="str">
        <f>'Assessed Non-TIF_Combined'!E264</f>
        <v/>
      </c>
      <c r="F264" t="str">
        <f>'Assessed Non-TIF_Combined'!F264</f>
        <v>6091</v>
      </c>
      <c r="G264" t="str">
        <f>'Assessed Non-TIF_Combined'!G264</f>
        <v>South Central Calhoun</v>
      </c>
      <c r="H264" s="8">
        <f>SUMPRODUCT(SUMIFS(TaxableValuation[Taxable Residential],TaxableValuation[Dist],$C264:$E264,TaxableValuation[Tif_NonTIF],$A$4))</f>
        <v>6132</v>
      </c>
      <c r="I264" s="8">
        <f>SUMPRODUCT(SUMIFS(TaxableValuation[Taxable Ag Land],TaxableValuation[Dist],$C264:$E264,TaxableValuation[Tif_NonTIF],$A$4))</f>
        <v>0</v>
      </c>
      <c r="J264" s="8">
        <f>SUMPRODUCT(SUMIFS(TaxableValuation[Taxable Ag Building],TaxableValuation[Dist],$C264:$E264,TaxableValuation[Tif_NonTIF],$A$4))</f>
        <v>0</v>
      </c>
      <c r="K264" s="8">
        <f>SUMPRODUCT(SUMIFS(TaxableValuation[Taxable Commercial],TaxableValuation[Dist],$C264:$E264,TaxableValuation[Tif_NonTIF],$A$4))</f>
        <v>1588875</v>
      </c>
      <c r="L264" s="8">
        <f>SUMPRODUCT(SUMIFS(TaxableValuation[Taxable Industrial],TaxableValuation[Dist],$C264:$E264,TaxableValuation[Tif_NonTIF],$A$4))</f>
        <v>0</v>
      </c>
      <c r="M264" s="8">
        <f>SUMPRODUCT(SUMIFS(TaxableValuation[Taxable Reserved],TaxableValuation[Dist],$C264:$E264,TaxableValuation[Tif_NonTIF],$A$4))</f>
        <v>0</v>
      </c>
      <c r="N264" s="8">
        <f>SUMPRODUCT(SUMIFS(TaxableValuation[Taxable Reserved2],TaxableValuation[Dist],$C264:$E264,TaxableValuation[Tif_NonTIF],$A$4))</f>
        <v>0</v>
      </c>
      <c r="O264" s="8">
        <f>SUMPRODUCT(SUMIFS(TaxableValuation[Taxable Railroads],TaxableValuation[Dist],$C264:$E264,TaxableValuation[Tif_NonTIF],$A$4))</f>
        <v>0</v>
      </c>
      <c r="P264" s="8">
        <f>SUMPRODUCT(SUMIFS(TaxableValuation[Taxable Utilities],TaxableValuation[Dist],$C264:$E264,TaxableValuation[Tif_NonTIF],$A$4))</f>
        <v>0</v>
      </c>
      <c r="Q264" s="8">
        <f>SUMPRODUCT(SUMIFS(TaxableValuation[Taxable Other],TaxableValuation[Dist],$C264:$E264,TaxableValuation[Tif_NonTIF],$A$4))</f>
        <v>0</v>
      </c>
      <c r="R264" s="8">
        <f>SUMPRODUCT(SUMIFS(TaxableValuation[Taxable Gross],TaxableValuation[Dist],$C264:$E264,TaxableValuation[Tif_NonTIF],$A$4))</f>
        <v>1595007</v>
      </c>
      <c r="S264" s="8">
        <f>SUMPRODUCT(SUMIFS(TaxableValuation[Taxable Military Exempt],TaxableValuation[Dist],$C264:$E264,TaxableValuation[Tif_NonTIF],$A$4))</f>
        <v>0</v>
      </c>
      <c r="T264" s="8">
        <f>SUMPRODUCT(SUMIFS(TaxableValuation[Taxable Net],TaxableValuation[Dist],$C264:$E264,TaxableValuation[Tif_NonTIF],$A$4))</f>
        <v>1595007</v>
      </c>
      <c r="U264" s="8">
        <f>SUMPRODUCT(SUMIFS(TaxableValuation[Taxable Gas &amp; Elec Utilities],TaxableValuation[Dist],$C264:$E264,TaxableValuation[Tif_NonTIF],$A$4))</f>
        <v>0</v>
      </c>
      <c r="V264" s="8">
        <f t="shared" ref="V264:V327" si="4">SUM(T264:U264)</f>
        <v>1595007</v>
      </c>
    </row>
    <row r="265" spans="1:22" x14ac:dyDescent="0.25">
      <c r="A265">
        <f>'Assessed Non-TIF_Combined'!A265</f>
        <v>2024</v>
      </c>
      <c r="B265" t="str">
        <f>'Assessed Non-TIF_Combined'!B265</f>
        <v>05</v>
      </c>
      <c r="C265" t="str">
        <f>'Assessed Non-TIF_Combined'!C265</f>
        <v>6095</v>
      </c>
      <c r="D265" t="str">
        <f>'Assessed Non-TIF_Combined'!D265</f>
        <v/>
      </c>
      <c r="E265" t="str">
        <f>'Assessed Non-TIF_Combined'!E265</f>
        <v/>
      </c>
      <c r="F265" t="str">
        <f>'Assessed Non-TIF_Combined'!F265</f>
        <v>6095</v>
      </c>
      <c r="G265" t="str">
        <f>'Assessed Non-TIF_Combined'!G265</f>
        <v>South Hamilton</v>
      </c>
      <c r="H265" s="8">
        <f>SUMPRODUCT(SUMIFS(TaxableValuation[Taxable Residential],TaxableValuation[Dist],$C265:$E265,TaxableValuation[Tif_NonTIF],$A$4))</f>
        <v>686191</v>
      </c>
      <c r="I265" s="8">
        <f>SUMPRODUCT(SUMIFS(TaxableValuation[Taxable Ag Land],TaxableValuation[Dist],$C265:$E265,TaxableValuation[Tif_NonTIF],$A$4))</f>
        <v>0</v>
      </c>
      <c r="J265" s="8">
        <f>SUMPRODUCT(SUMIFS(TaxableValuation[Taxable Ag Building],TaxableValuation[Dist],$C265:$E265,TaxableValuation[Tif_NonTIF],$A$4))</f>
        <v>0</v>
      </c>
      <c r="K265" s="8">
        <f>SUMPRODUCT(SUMIFS(TaxableValuation[Taxable Commercial],TaxableValuation[Dist],$C265:$E265,TaxableValuation[Tif_NonTIF],$A$4))</f>
        <v>314490</v>
      </c>
      <c r="L265" s="8">
        <f>SUMPRODUCT(SUMIFS(TaxableValuation[Taxable Industrial],TaxableValuation[Dist],$C265:$E265,TaxableValuation[Tif_NonTIF],$A$4))</f>
        <v>0</v>
      </c>
      <c r="M265" s="8">
        <f>SUMPRODUCT(SUMIFS(TaxableValuation[Taxable Reserved],TaxableValuation[Dist],$C265:$E265,TaxableValuation[Tif_NonTIF],$A$4))</f>
        <v>0</v>
      </c>
      <c r="N265" s="8">
        <f>SUMPRODUCT(SUMIFS(TaxableValuation[Taxable Reserved2],TaxableValuation[Dist],$C265:$E265,TaxableValuation[Tif_NonTIF],$A$4))</f>
        <v>0</v>
      </c>
      <c r="O265" s="8">
        <f>SUMPRODUCT(SUMIFS(TaxableValuation[Taxable Railroads],TaxableValuation[Dist],$C265:$E265,TaxableValuation[Tif_NonTIF],$A$4))</f>
        <v>0</v>
      </c>
      <c r="P265" s="8">
        <f>SUMPRODUCT(SUMIFS(TaxableValuation[Taxable Utilities],TaxableValuation[Dist],$C265:$E265,TaxableValuation[Tif_NonTIF],$A$4))</f>
        <v>0</v>
      </c>
      <c r="Q265" s="8">
        <f>SUMPRODUCT(SUMIFS(TaxableValuation[Taxable Other],TaxableValuation[Dist],$C265:$E265,TaxableValuation[Tif_NonTIF],$A$4))</f>
        <v>0</v>
      </c>
      <c r="R265" s="8">
        <f>SUMPRODUCT(SUMIFS(TaxableValuation[Taxable Gross],TaxableValuation[Dist],$C265:$E265,TaxableValuation[Tif_NonTIF],$A$4))</f>
        <v>1000681</v>
      </c>
      <c r="S265" s="8">
        <f>SUMPRODUCT(SUMIFS(TaxableValuation[Taxable Military Exempt],TaxableValuation[Dist],$C265:$E265,TaxableValuation[Tif_NonTIF],$A$4))</f>
        <v>0</v>
      </c>
      <c r="T265" s="8">
        <f>SUMPRODUCT(SUMIFS(TaxableValuation[Taxable Net],TaxableValuation[Dist],$C265:$E265,TaxableValuation[Tif_NonTIF],$A$4))</f>
        <v>1000681</v>
      </c>
      <c r="U265" s="8">
        <f>SUMPRODUCT(SUMIFS(TaxableValuation[Taxable Gas &amp; Elec Utilities],TaxableValuation[Dist],$C265:$E265,TaxableValuation[Tif_NonTIF],$A$4))</f>
        <v>0</v>
      </c>
      <c r="V265" s="8">
        <f t="shared" si="4"/>
        <v>1000681</v>
      </c>
    </row>
    <row r="266" spans="1:22" x14ac:dyDescent="0.25">
      <c r="A266">
        <f>'Assessed Non-TIF_Combined'!A266</f>
        <v>2024</v>
      </c>
      <c r="B266" t="str">
        <f>'Assessed Non-TIF_Combined'!B266</f>
        <v>12</v>
      </c>
      <c r="C266" t="str">
        <f>'Assessed Non-TIF_Combined'!C266</f>
        <v>5157</v>
      </c>
      <c r="D266" t="str">
        <f>'Assessed Non-TIF_Combined'!D266</f>
        <v/>
      </c>
      <c r="E266" t="str">
        <f>'Assessed Non-TIF_Combined'!E266</f>
        <v/>
      </c>
      <c r="F266" t="str">
        <f>'Assessed Non-TIF_Combined'!F266</f>
        <v>6099</v>
      </c>
      <c r="G266" t="str">
        <f>'Assessed Non-TIF_Combined'!G266</f>
        <v>South O'Brien</v>
      </c>
      <c r="H266" s="8">
        <f>SUMPRODUCT(SUMIFS(TaxableValuation[Taxable Residential],TaxableValuation[Dist],$C266:$E266,TaxableValuation[Tif_NonTIF],$A$4))</f>
        <v>1474662</v>
      </c>
      <c r="I266" s="8">
        <f>SUMPRODUCT(SUMIFS(TaxableValuation[Taxable Ag Land],TaxableValuation[Dist],$C266:$E266,TaxableValuation[Tif_NonTIF],$A$4))</f>
        <v>56146</v>
      </c>
      <c r="J266" s="8">
        <f>SUMPRODUCT(SUMIFS(TaxableValuation[Taxable Ag Building],TaxableValuation[Dist],$C266:$E266,TaxableValuation[Tif_NonTIF],$A$4))</f>
        <v>6148</v>
      </c>
      <c r="K266" s="8">
        <f>SUMPRODUCT(SUMIFS(TaxableValuation[Taxable Commercial],TaxableValuation[Dist],$C266:$E266,TaxableValuation[Tif_NonTIF],$A$4))</f>
        <v>11966076</v>
      </c>
      <c r="L266" s="8">
        <f>SUMPRODUCT(SUMIFS(TaxableValuation[Taxable Industrial],TaxableValuation[Dist],$C266:$E266,TaxableValuation[Tif_NonTIF],$A$4))</f>
        <v>2021847</v>
      </c>
      <c r="M266" s="8">
        <f>SUMPRODUCT(SUMIFS(TaxableValuation[Taxable Reserved],TaxableValuation[Dist],$C266:$E266,TaxableValuation[Tif_NonTIF],$A$4))</f>
        <v>0</v>
      </c>
      <c r="N266" s="8">
        <f>SUMPRODUCT(SUMIFS(TaxableValuation[Taxable Reserved2],TaxableValuation[Dist],$C266:$E266,TaxableValuation[Tif_NonTIF],$A$4))</f>
        <v>0</v>
      </c>
      <c r="O266" s="8">
        <f>SUMPRODUCT(SUMIFS(TaxableValuation[Taxable Railroads],TaxableValuation[Dist],$C266:$E266,TaxableValuation[Tif_NonTIF],$A$4))</f>
        <v>0</v>
      </c>
      <c r="P266" s="8">
        <f>SUMPRODUCT(SUMIFS(TaxableValuation[Taxable Utilities],TaxableValuation[Dist],$C266:$E266,TaxableValuation[Tif_NonTIF],$A$4))</f>
        <v>0</v>
      </c>
      <c r="Q266" s="8">
        <f>SUMPRODUCT(SUMIFS(TaxableValuation[Taxable Other],TaxableValuation[Dist],$C266:$E266,TaxableValuation[Tif_NonTIF],$A$4))</f>
        <v>0</v>
      </c>
      <c r="R266" s="8">
        <f>SUMPRODUCT(SUMIFS(TaxableValuation[Taxable Gross],TaxableValuation[Dist],$C266:$E266,TaxableValuation[Tif_NonTIF],$A$4))</f>
        <v>15524879</v>
      </c>
      <c r="S266" s="8">
        <f>SUMPRODUCT(SUMIFS(TaxableValuation[Taxable Military Exempt],TaxableValuation[Dist],$C266:$E266,TaxableValuation[Tif_NonTIF],$A$4))</f>
        <v>5556</v>
      </c>
      <c r="T266" s="8">
        <f>SUMPRODUCT(SUMIFS(TaxableValuation[Taxable Net],TaxableValuation[Dist],$C266:$E266,TaxableValuation[Tif_NonTIF],$A$4))</f>
        <v>15519323</v>
      </c>
      <c r="U266" s="8">
        <f>SUMPRODUCT(SUMIFS(TaxableValuation[Taxable Gas &amp; Elec Utilities],TaxableValuation[Dist],$C266:$E266,TaxableValuation[Tif_NonTIF],$A$4))</f>
        <v>0</v>
      </c>
      <c r="V266" s="8">
        <f t="shared" si="4"/>
        <v>15519323</v>
      </c>
    </row>
    <row r="267" spans="1:22" x14ac:dyDescent="0.25">
      <c r="A267">
        <f>'Assessed Non-TIF_Combined'!A267</f>
        <v>2024</v>
      </c>
      <c r="B267" t="str">
        <f>'Assessed Non-TIF_Combined'!B267</f>
        <v>13</v>
      </c>
      <c r="C267" t="str">
        <f>'Assessed Non-TIF_Combined'!C267</f>
        <v>6097</v>
      </c>
      <c r="D267" t="str">
        <f>'Assessed Non-TIF_Combined'!D267</f>
        <v/>
      </c>
      <c r="E267" t="str">
        <f>'Assessed Non-TIF_Combined'!E267</f>
        <v/>
      </c>
      <c r="F267" t="str">
        <f>'Assessed Non-TIF_Combined'!F267</f>
        <v>6097</v>
      </c>
      <c r="G267" t="str">
        <f>'Assessed Non-TIF_Combined'!G267</f>
        <v>South Page</v>
      </c>
      <c r="H267" s="8">
        <f>SUMPRODUCT(SUMIFS(TaxableValuation[Taxable Residential],TaxableValuation[Dist],$C267:$E267,TaxableValuation[Tif_NonTIF],$A$4))</f>
        <v>0</v>
      </c>
      <c r="I267" s="8">
        <f>SUMPRODUCT(SUMIFS(TaxableValuation[Taxable Ag Land],TaxableValuation[Dist],$C267:$E267,TaxableValuation[Tif_NonTIF],$A$4))</f>
        <v>0</v>
      </c>
      <c r="J267" s="8">
        <f>SUMPRODUCT(SUMIFS(TaxableValuation[Taxable Ag Building],TaxableValuation[Dist],$C267:$E267,TaxableValuation[Tif_NonTIF],$A$4))</f>
        <v>0</v>
      </c>
      <c r="K267" s="8">
        <f>SUMPRODUCT(SUMIFS(TaxableValuation[Taxable Commercial],TaxableValuation[Dist],$C267:$E267,TaxableValuation[Tif_NonTIF],$A$4))</f>
        <v>0</v>
      </c>
      <c r="L267" s="8">
        <f>SUMPRODUCT(SUMIFS(TaxableValuation[Taxable Industrial],TaxableValuation[Dist],$C267:$E267,TaxableValuation[Tif_NonTIF],$A$4))</f>
        <v>0</v>
      </c>
      <c r="M267" s="8">
        <f>SUMPRODUCT(SUMIFS(TaxableValuation[Taxable Reserved],TaxableValuation[Dist],$C267:$E267,TaxableValuation[Tif_NonTIF],$A$4))</f>
        <v>0</v>
      </c>
      <c r="N267" s="8">
        <f>SUMPRODUCT(SUMIFS(TaxableValuation[Taxable Reserved2],TaxableValuation[Dist],$C267:$E267,TaxableValuation[Tif_NonTIF],$A$4))</f>
        <v>0</v>
      </c>
      <c r="O267" s="8">
        <f>SUMPRODUCT(SUMIFS(TaxableValuation[Taxable Railroads],TaxableValuation[Dist],$C267:$E267,TaxableValuation[Tif_NonTIF],$A$4))</f>
        <v>0</v>
      </c>
      <c r="P267" s="8">
        <f>SUMPRODUCT(SUMIFS(TaxableValuation[Taxable Utilities],TaxableValuation[Dist],$C267:$E267,TaxableValuation[Tif_NonTIF],$A$4))</f>
        <v>0</v>
      </c>
      <c r="Q267" s="8">
        <f>SUMPRODUCT(SUMIFS(TaxableValuation[Taxable Other],TaxableValuation[Dist],$C267:$E267,TaxableValuation[Tif_NonTIF],$A$4))</f>
        <v>0</v>
      </c>
      <c r="R267" s="8">
        <f>SUMPRODUCT(SUMIFS(TaxableValuation[Taxable Gross],TaxableValuation[Dist],$C267:$E267,TaxableValuation[Tif_NonTIF],$A$4))</f>
        <v>0</v>
      </c>
      <c r="S267" s="8">
        <f>SUMPRODUCT(SUMIFS(TaxableValuation[Taxable Military Exempt],TaxableValuation[Dist],$C267:$E267,TaxableValuation[Tif_NonTIF],$A$4))</f>
        <v>0</v>
      </c>
      <c r="T267" s="8">
        <f>SUMPRODUCT(SUMIFS(TaxableValuation[Taxable Net],TaxableValuation[Dist],$C267:$E267,TaxableValuation[Tif_NonTIF],$A$4))</f>
        <v>0</v>
      </c>
      <c r="U267" s="8">
        <f>SUMPRODUCT(SUMIFS(TaxableValuation[Taxable Gas &amp; Elec Utilities],TaxableValuation[Dist],$C267:$E267,TaxableValuation[Tif_NonTIF],$A$4))</f>
        <v>0</v>
      </c>
      <c r="V267" s="8">
        <f t="shared" si="4"/>
        <v>0</v>
      </c>
    </row>
    <row r="268" spans="1:22" x14ac:dyDescent="0.25">
      <c r="A268">
        <f>'Assessed Non-TIF_Combined'!A268</f>
        <v>2024</v>
      </c>
      <c r="B268" t="str">
        <f>'Assessed Non-TIF_Combined'!B268</f>
        <v>07</v>
      </c>
      <c r="C268" t="str">
        <f>'Assessed Non-TIF_Combined'!C268</f>
        <v>6098</v>
      </c>
      <c r="D268" t="str">
        <f>'Assessed Non-TIF_Combined'!D268</f>
        <v/>
      </c>
      <c r="E268" t="str">
        <f>'Assessed Non-TIF_Combined'!E268</f>
        <v/>
      </c>
      <c r="F268" t="str">
        <f>'Assessed Non-TIF_Combined'!F268</f>
        <v>6098</v>
      </c>
      <c r="G268" t="str">
        <f>'Assessed Non-TIF_Combined'!G268</f>
        <v>South Tama</v>
      </c>
      <c r="H268" s="8">
        <f>SUMPRODUCT(SUMIFS(TaxableValuation[Taxable Residential],TaxableValuation[Dist],$C268:$E268,TaxableValuation[Tif_NonTIF],$A$4))</f>
        <v>206952</v>
      </c>
      <c r="I268" s="8">
        <f>SUMPRODUCT(SUMIFS(TaxableValuation[Taxable Ag Land],TaxableValuation[Dist],$C268:$E268,TaxableValuation[Tif_NonTIF],$A$4))</f>
        <v>19230</v>
      </c>
      <c r="J268" s="8">
        <f>SUMPRODUCT(SUMIFS(TaxableValuation[Taxable Ag Building],TaxableValuation[Dist],$C268:$E268,TaxableValuation[Tif_NonTIF],$A$4))</f>
        <v>0</v>
      </c>
      <c r="K268" s="8">
        <f>SUMPRODUCT(SUMIFS(TaxableValuation[Taxable Commercial],TaxableValuation[Dist],$C268:$E268,TaxableValuation[Tif_NonTIF],$A$4))</f>
        <v>253191</v>
      </c>
      <c r="L268" s="8">
        <f>SUMPRODUCT(SUMIFS(TaxableValuation[Taxable Industrial],TaxableValuation[Dist],$C268:$E268,TaxableValuation[Tif_NonTIF],$A$4))</f>
        <v>5092216</v>
      </c>
      <c r="M268" s="8">
        <f>SUMPRODUCT(SUMIFS(TaxableValuation[Taxable Reserved],TaxableValuation[Dist],$C268:$E268,TaxableValuation[Tif_NonTIF],$A$4))</f>
        <v>0</v>
      </c>
      <c r="N268" s="8">
        <f>SUMPRODUCT(SUMIFS(TaxableValuation[Taxable Reserved2],TaxableValuation[Dist],$C268:$E268,TaxableValuation[Tif_NonTIF],$A$4))</f>
        <v>0</v>
      </c>
      <c r="O268" s="8">
        <f>SUMPRODUCT(SUMIFS(TaxableValuation[Taxable Railroads],TaxableValuation[Dist],$C268:$E268,TaxableValuation[Tif_NonTIF],$A$4))</f>
        <v>0</v>
      </c>
      <c r="P268" s="8">
        <f>SUMPRODUCT(SUMIFS(TaxableValuation[Taxable Utilities],TaxableValuation[Dist],$C268:$E268,TaxableValuation[Tif_NonTIF],$A$4))</f>
        <v>0</v>
      </c>
      <c r="Q268" s="8">
        <f>SUMPRODUCT(SUMIFS(TaxableValuation[Taxable Other],TaxableValuation[Dist],$C268:$E268,TaxableValuation[Tif_NonTIF],$A$4))</f>
        <v>0</v>
      </c>
      <c r="R268" s="8">
        <f>SUMPRODUCT(SUMIFS(TaxableValuation[Taxable Gross],TaxableValuation[Dist],$C268:$E268,TaxableValuation[Tif_NonTIF],$A$4))</f>
        <v>5571589</v>
      </c>
      <c r="S268" s="8">
        <f>SUMPRODUCT(SUMIFS(TaxableValuation[Taxable Military Exempt],TaxableValuation[Dist],$C268:$E268,TaxableValuation[Tif_NonTIF],$A$4))</f>
        <v>0</v>
      </c>
      <c r="T268" s="8">
        <f>SUMPRODUCT(SUMIFS(TaxableValuation[Taxable Net],TaxableValuation[Dist],$C268:$E268,TaxableValuation[Tif_NonTIF],$A$4))</f>
        <v>5571589</v>
      </c>
      <c r="U268" s="8">
        <f>SUMPRODUCT(SUMIFS(TaxableValuation[Taxable Gas &amp; Elec Utilities],TaxableValuation[Dist],$C268:$E268,TaxableValuation[Tif_NonTIF],$A$4))</f>
        <v>0</v>
      </c>
      <c r="V268" s="8">
        <f t="shared" si="4"/>
        <v>5571589</v>
      </c>
    </row>
    <row r="269" spans="1:22" x14ac:dyDescent="0.25">
      <c r="A269">
        <f>'Assessed Non-TIF_Combined'!A269</f>
        <v>2024</v>
      </c>
      <c r="B269" t="str">
        <f>'Assessed Non-TIF_Combined'!B269</f>
        <v>01</v>
      </c>
      <c r="C269" t="str">
        <f>'Assessed Non-TIF_Combined'!C269</f>
        <v>6100</v>
      </c>
      <c r="D269" t="str">
        <f>'Assessed Non-TIF_Combined'!D269</f>
        <v/>
      </c>
      <c r="E269" t="str">
        <f>'Assessed Non-TIF_Combined'!E269</f>
        <v/>
      </c>
      <c r="F269" t="str">
        <f>'Assessed Non-TIF_Combined'!F269</f>
        <v>6100</v>
      </c>
      <c r="G269" t="str">
        <f>'Assessed Non-TIF_Combined'!G269</f>
        <v>South Winneshiek</v>
      </c>
      <c r="H269" s="8">
        <f>SUMPRODUCT(SUMIFS(TaxableValuation[Taxable Residential],TaxableValuation[Dist],$C269:$E269,TaxableValuation[Tif_NonTIF],$A$4))</f>
        <v>0</v>
      </c>
      <c r="I269" s="8">
        <f>SUMPRODUCT(SUMIFS(TaxableValuation[Taxable Ag Land],TaxableValuation[Dist],$C269:$E269,TaxableValuation[Tif_NonTIF],$A$4))</f>
        <v>0</v>
      </c>
      <c r="J269" s="8">
        <f>SUMPRODUCT(SUMIFS(TaxableValuation[Taxable Ag Building],TaxableValuation[Dist],$C269:$E269,TaxableValuation[Tif_NonTIF],$A$4))</f>
        <v>0</v>
      </c>
      <c r="K269" s="8">
        <f>SUMPRODUCT(SUMIFS(TaxableValuation[Taxable Commercial],TaxableValuation[Dist],$C269:$E269,TaxableValuation[Tif_NonTIF],$A$4))</f>
        <v>1802256</v>
      </c>
      <c r="L269" s="8">
        <f>SUMPRODUCT(SUMIFS(TaxableValuation[Taxable Industrial],TaxableValuation[Dist],$C269:$E269,TaxableValuation[Tif_NonTIF],$A$4))</f>
        <v>0</v>
      </c>
      <c r="M269" s="8">
        <f>SUMPRODUCT(SUMIFS(TaxableValuation[Taxable Reserved],TaxableValuation[Dist],$C269:$E269,TaxableValuation[Tif_NonTIF],$A$4))</f>
        <v>0</v>
      </c>
      <c r="N269" s="8">
        <f>SUMPRODUCT(SUMIFS(TaxableValuation[Taxable Reserved2],TaxableValuation[Dist],$C269:$E269,TaxableValuation[Tif_NonTIF],$A$4))</f>
        <v>0</v>
      </c>
      <c r="O269" s="8">
        <f>SUMPRODUCT(SUMIFS(TaxableValuation[Taxable Railroads],TaxableValuation[Dist],$C269:$E269,TaxableValuation[Tif_NonTIF],$A$4))</f>
        <v>0</v>
      </c>
      <c r="P269" s="8">
        <f>SUMPRODUCT(SUMIFS(TaxableValuation[Taxable Utilities],TaxableValuation[Dist],$C269:$E269,TaxableValuation[Tif_NonTIF],$A$4))</f>
        <v>0</v>
      </c>
      <c r="Q269" s="8">
        <f>SUMPRODUCT(SUMIFS(TaxableValuation[Taxable Other],TaxableValuation[Dist],$C269:$E269,TaxableValuation[Tif_NonTIF],$A$4))</f>
        <v>0</v>
      </c>
      <c r="R269" s="8">
        <f>SUMPRODUCT(SUMIFS(TaxableValuation[Taxable Gross],TaxableValuation[Dist],$C269:$E269,TaxableValuation[Tif_NonTIF],$A$4))</f>
        <v>1802256</v>
      </c>
      <c r="S269" s="8">
        <f>SUMPRODUCT(SUMIFS(TaxableValuation[Taxable Military Exempt],TaxableValuation[Dist],$C269:$E269,TaxableValuation[Tif_NonTIF],$A$4))</f>
        <v>0</v>
      </c>
      <c r="T269" s="8">
        <f>SUMPRODUCT(SUMIFS(TaxableValuation[Taxable Net],TaxableValuation[Dist],$C269:$E269,TaxableValuation[Tif_NonTIF],$A$4))</f>
        <v>1802256</v>
      </c>
      <c r="U269" s="8">
        <f>SUMPRODUCT(SUMIFS(TaxableValuation[Taxable Gas &amp; Elec Utilities],TaxableValuation[Dist],$C269:$E269,TaxableValuation[Tif_NonTIF],$A$4))</f>
        <v>0</v>
      </c>
      <c r="V269" s="8">
        <f t="shared" si="4"/>
        <v>1802256</v>
      </c>
    </row>
    <row r="270" spans="1:22" x14ac:dyDescent="0.25">
      <c r="A270">
        <f>'Assessed Non-TIF_Combined'!A270</f>
        <v>2024</v>
      </c>
      <c r="B270" t="str">
        <f>'Assessed Non-TIF_Combined'!B270</f>
        <v>11</v>
      </c>
      <c r="C270" t="str">
        <f>'Assessed Non-TIF_Combined'!C270</f>
        <v>6101</v>
      </c>
      <c r="D270" t="str">
        <f>'Assessed Non-TIF_Combined'!D270</f>
        <v/>
      </c>
      <c r="E270" t="str">
        <f>'Assessed Non-TIF_Combined'!E270</f>
        <v/>
      </c>
      <c r="F270" t="str">
        <f>'Assessed Non-TIF_Combined'!F270</f>
        <v>6101</v>
      </c>
      <c r="G270" t="str">
        <f>'Assessed Non-TIF_Combined'!G270</f>
        <v>Southeast Polk</v>
      </c>
      <c r="H270" s="8">
        <f>SUMPRODUCT(SUMIFS(TaxableValuation[Taxable Residential],TaxableValuation[Dist],$C270:$E270,TaxableValuation[Tif_NonTIF],$A$4))</f>
        <v>70273616</v>
      </c>
      <c r="I270" s="8">
        <f>SUMPRODUCT(SUMIFS(TaxableValuation[Taxable Ag Land],TaxableValuation[Dist],$C270:$E270,TaxableValuation[Tif_NonTIF],$A$4))</f>
        <v>0</v>
      </c>
      <c r="J270" s="8">
        <f>SUMPRODUCT(SUMIFS(TaxableValuation[Taxable Ag Building],TaxableValuation[Dist],$C270:$E270,TaxableValuation[Tif_NonTIF],$A$4))</f>
        <v>0</v>
      </c>
      <c r="K270" s="8">
        <f>SUMPRODUCT(SUMIFS(TaxableValuation[Taxable Commercial],TaxableValuation[Dist],$C270:$E270,TaxableValuation[Tif_NonTIF],$A$4))</f>
        <v>262362171</v>
      </c>
      <c r="L270" s="8">
        <f>SUMPRODUCT(SUMIFS(TaxableValuation[Taxable Industrial],TaxableValuation[Dist],$C270:$E270,TaxableValuation[Tif_NonTIF],$A$4))</f>
        <v>8010554</v>
      </c>
      <c r="M270" s="8">
        <f>SUMPRODUCT(SUMIFS(TaxableValuation[Taxable Reserved],TaxableValuation[Dist],$C270:$E270,TaxableValuation[Tif_NonTIF],$A$4))</f>
        <v>0</v>
      </c>
      <c r="N270" s="8">
        <f>SUMPRODUCT(SUMIFS(TaxableValuation[Taxable Reserved2],TaxableValuation[Dist],$C270:$E270,TaxableValuation[Tif_NonTIF],$A$4))</f>
        <v>0</v>
      </c>
      <c r="O270" s="8">
        <f>SUMPRODUCT(SUMIFS(TaxableValuation[Taxable Railroads],TaxableValuation[Dist],$C270:$E270,TaxableValuation[Tif_NonTIF],$A$4))</f>
        <v>0</v>
      </c>
      <c r="P270" s="8">
        <f>SUMPRODUCT(SUMIFS(TaxableValuation[Taxable Utilities],TaxableValuation[Dist],$C270:$E270,TaxableValuation[Tif_NonTIF],$A$4))</f>
        <v>0</v>
      </c>
      <c r="Q270" s="8">
        <f>SUMPRODUCT(SUMIFS(TaxableValuation[Taxable Other],TaxableValuation[Dist],$C270:$E270,TaxableValuation[Tif_NonTIF],$A$4))</f>
        <v>0</v>
      </c>
      <c r="R270" s="8">
        <f>SUMPRODUCT(SUMIFS(TaxableValuation[Taxable Gross],TaxableValuation[Dist],$C270:$E270,TaxableValuation[Tif_NonTIF],$A$4))</f>
        <v>340646341</v>
      </c>
      <c r="S270" s="8">
        <f>SUMPRODUCT(SUMIFS(TaxableValuation[Taxable Military Exempt],TaxableValuation[Dist],$C270:$E270,TaxableValuation[Tif_NonTIF],$A$4))</f>
        <v>55560</v>
      </c>
      <c r="T270" s="8">
        <f>SUMPRODUCT(SUMIFS(TaxableValuation[Taxable Net],TaxableValuation[Dist],$C270:$E270,TaxableValuation[Tif_NonTIF],$A$4))</f>
        <v>340590781</v>
      </c>
      <c r="U270" s="8">
        <f>SUMPRODUCT(SUMIFS(TaxableValuation[Taxable Gas &amp; Elec Utilities],TaxableValuation[Dist],$C270:$E270,TaxableValuation[Tif_NonTIF],$A$4))</f>
        <v>0</v>
      </c>
      <c r="V270" s="8">
        <f t="shared" si="4"/>
        <v>340590781</v>
      </c>
    </row>
    <row r="271" spans="1:22" x14ac:dyDescent="0.25">
      <c r="A271">
        <f>'Assessed Non-TIF_Combined'!A271</f>
        <v>2024</v>
      </c>
      <c r="B271" t="str">
        <f>'Assessed Non-TIF_Combined'!B271</f>
        <v>11</v>
      </c>
      <c r="C271" t="str">
        <f>'Assessed Non-TIF_Combined'!C271</f>
        <v>6094</v>
      </c>
      <c r="D271" t="str">
        <f>'Assessed Non-TIF_Combined'!D271</f>
        <v/>
      </c>
      <c r="E271" t="str">
        <f>'Assessed Non-TIF_Combined'!E271</f>
        <v/>
      </c>
      <c r="F271" t="str">
        <f>'Assessed Non-TIF_Combined'!F271</f>
        <v>6094</v>
      </c>
      <c r="G271" t="str">
        <f>'Assessed Non-TIF_Combined'!G271</f>
        <v>Southeast Warren</v>
      </c>
      <c r="H271" s="8">
        <f>SUMPRODUCT(SUMIFS(TaxableValuation[Taxable Residential],TaxableValuation[Dist],$C271:$E271,TaxableValuation[Tif_NonTIF],$A$4))</f>
        <v>0</v>
      </c>
      <c r="I271" s="8">
        <f>SUMPRODUCT(SUMIFS(TaxableValuation[Taxable Ag Land],TaxableValuation[Dist],$C271:$E271,TaxableValuation[Tif_NonTIF],$A$4))</f>
        <v>0</v>
      </c>
      <c r="J271" s="8">
        <f>SUMPRODUCT(SUMIFS(TaxableValuation[Taxable Ag Building],TaxableValuation[Dist],$C271:$E271,TaxableValuation[Tif_NonTIF],$A$4))</f>
        <v>0</v>
      </c>
      <c r="K271" s="8">
        <f>SUMPRODUCT(SUMIFS(TaxableValuation[Taxable Commercial],TaxableValuation[Dist],$C271:$E271,TaxableValuation[Tif_NonTIF],$A$4))</f>
        <v>0</v>
      </c>
      <c r="L271" s="8">
        <f>SUMPRODUCT(SUMIFS(TaxableValuation[Taxable Industrial],TaxableValuation[Dist],$C271:$E271,TaxableValuation[Tif_NonTIF],$A$4))</f>
        <v>0</v>
      </c>
      <c r="M271" s="8">
        <f>SUMPRODUCT(SUMIFS(TaxableValuation[Taxable Reserved],TaxableValuation[Dist],$C271:$E271,TaxableValuation[Tif_NonTIF],$A$4))</f>
        <v>0</v>
      </c>
      <c r="N271" s="8">
        <f>SUMPRODUCT(SUMIFS(TaxableValuation[Taxable Reserved2],TaxableValuation[Dist],$C271:$E271,TaxableValuation[Tif_NonTIF],$A$4))</f>
        <v>0</v>
      </c>
      <c r="O271" s="8">
        <f>SUMPRODUCT(SUMIFS(TaxableValuation[Taxable Railroads],TaxableValuation[Dist],$C271:$E271,TaxableValuation[Tif_NonTIF],$A$4))</f>
        <v>0</v>
      </c>
      <c r="P271" s="8">
        <f>SUMPRODUCT(SUMIFS(TaxableValuation[Taxable Utilities],TaxableValuation[Dist],$C271:$E271,TaxableValuation[Tif_NonTIF],$A$4))</f>
        <v>0</v>
      </c>
      <c r="Q271" s="8">
        <f>SUMPRODUCT(SUMIFS(TaxableValuation[Taxable Other],TaxableValuation[Dist],$C271:$E271,TaxableValuation[Tif_NonTIF],$A$4))</f>
        <v>0</v>
      </c>
      <c r="R271" s="8">
        <f>SUMPRODUCT(SUMIFS(TaxableValuation[Taxable Gross],TaxableValuation[Dist],$C271:$E271,TaxableValuation[Tif_NonTIF],$A$4))</f>
        <v>0</v>
      </c>
      <c r="S271" s="8">
        <f>SUMPRODUCT(SUMIFS(TaxableValuation[Taxable Military Exempt],TaxableValuation[Dist],$C271:$E271,TaxableValuation[Tif_NonTIF],$A$4))</f>
        <v>0</v>
      </c>
      <c r="T271" s="8">
        <f>SUMPRODUCT(SUMIFS(TaxableValuation[Taxable Net],TaxableValuation[Dist],$C271:$E271,TaxableValuation[Tif_NonTIF],$A$4))</f>
        <v>0</v>
      </c>
      <c r="U271" s="8">
        <f>SUMPRODUCT(SUMIFS(TaxableValuation[Taxable Gas &amp; Elec Utilities],TaxableValuation[Dist],$C271:$E271,TaxableValuation[Tif_NonTIF],$A$4))</f>
        <v>0</v>
      </c>
      <c r="V271" s="8">
        <f t="shared" si="4"/>
        <v>0</v>
      </c>
    </row>
    <row r="272" spans="1:22" x14ac:dyDescent="0.25">
      <c r="A272">
        <f>'Assessed Non-TIF_Combined'!A272</f>
        <v>2024</v>
      </c>
      <c r="B272" t="str">
        <f>'Assessed Non-TIF_Combined'!B272</f>
        <v>05</v>
      </c>
      <c r="C272" t="str">
        <f>'Assessed Non-TIF_Combined'!C272</f>
        <v>6096</v>
      </c>
      <c r="D272" t="str">
        <f>'Assessed Non-TIF_Combined'!D272</f>
        <v>5323</v>
      </c>
      <c r="E272" t="str">
        <f>'Assessed Non-TIF_Combined'!E272</f>
        <v/>
      </c>
      <c r="F272" t="str">
        <f>'Assessed Non-TIF_Combined'!F272</f>
        <v>6096</v>
      </c>
      <c r="G272" t="str">
        <f>'Assessed Non-TIF_Combined'!G272</f>
        <v>Southeast Valley</v>
      </c>
      <c r="H272" s="8">
        <f>SUMPRODUCT(SUMIFS(TaxableValuation[Taxable Residential],TaxableValuation[Dist],$C272:$E272,TaxableValuation[Tif_NonTIF],$A$4))</f>
        <v>406954</v>
      </c>
      <c r="I272" s="8">
        <f>SUMPRODUCT(SUMIFS(TaxableValuation[Taxable Ag Land],TaxableValuation[Dist],$C272:$E272,TaxableValuation[Tif_NonTIF],$A$4))</f>
        <v>0</v>
      </c>
      <c r="J272" s="8">
        <f>SUMPRODUCT(SUMIFS(TaxableValuation[Taxable Ag Building],TaxableValuation[Dist],$C272:$E272,TaxableValuation[Tif_NonTIF],$A$4))</f>
        <v>0</v>
      </c>
      <c r="K272" s="8">
        <f>SUMPRODUCT(SUMIFS(TaxableValuation[Taxable Commercial],TaxableValuation[Dist],$C272:$E272,TaxableValuation[Tif_NonTIF],$A$4))</f>
        <v>10818953</v>
      </c>
      <c r="L272" s="8">
        <f>SUMPRODUCT(SUMIFS(TaxableValuation[Taxable Industrial],TaxableValuation[Dist],$C272:$E272,TaxableValuation[Tif_NonTIF],$A$4))</f>
        <v>70539827</v>
      </c>
      <c r="M272" s="8">
        <f>SUMPRODUCT(SUMIFS(TaxableValuation[Taxable Reserved],TaxableValuation[Dist],$C272:$E272,TaxableValuation[Tif_NonTIF],$A$4))</f>
        <v>0</v>
      </c>
      <c r="N272" s="8">
        <f>SUMPRODUCT(SUMIFS(TaxableValuation[Taxable Reserved2],TaxableValuation[Dist],$C272:$E272,TaxableValuation[Tif_NonTIF],$A$4))</f>
        <v>0</v>
      </c>
      <c r="O272" s="8">
        <f>SUMPRODUCT(SUMIFS(TaxableValuation[Taxable Railroads],TaxableValuation[Dist],$C272:$E272,TaxableValuation[Tif_NonTIF],$A$4))</f>
        <v>0</v>
      </c>
      <c r="P272" s="8">
        <f>SUMPRODUCT(SUMIFS(TaxableValuation[Taxable Utilities],TaxableValuation[Dist],$C272:$E272,TaxableValuation[Tif_NonTIF],$A$4))</f>
        <v>0</v>
      </c>
      <c r="Q272" s="8">
        <f>SUMPRODUCT(SUMIFS(TaxableValuation[Taxable Other],TaxableValuation[Dist],$C272:$E272,TaxableValuation[Tif_NonTIF],$A$4))</f>
        <v>0</v>
      </c>
      <c r="R272" s="8">
        <f>SUMPRODUCT(SUMIFS(TaxableValuation[Taxable Gross],TaxableValuation[Dist],$C272:$E272,TaxableValuation[Tif_NonTIF],$A$4))</f>
        <v>81765734</v>
      </c>
      <c r="S272" s="8">
        <f>SUMPRODUCT(SUMIFS(TaxableValuation[Taxable Military Exempt],TaxableValuation[Dist],$C272:$E272,TaxableValuation[Tif_NonTIF],$A$4))</f>
        <v>0</v>
      </c>
      <c r="T272" s="8">
        <f>SUMPRODUCT(SUMIFS(TaxableValuation[Taxable Net],TaxableValuation[Dist],$C272:$E272,TaxableValuation[Tif_NonTIF],$A$4))</f>
        <v>81765734</v>
      </c>
      <c r="U272" s="8">
        <f>SUMPRODUCT(SUMIFS(TaxableValuation[Taxable Gas &amp; Elec Utilities],TaxableValuation[Dist],$C272:$E272,TaxableValuation[Tif_NonTIF],$A$4))</f>
        <v>0</v>
      </c>
      <c r="V272" s="8">
        <f t="shared" si="4"/>
        <v>81765734</v>
      </c>
    </row>
    <row r="273" spans="1:22" x14ac:dyDescent="0.25">
      <c r="A273">
        <f>'Assessed Non-TIF_Combined'!A273</f>
        <v>2024</v>
      </c>
      <c r="B273" t="str">
        <f>'Assessed Non-TIF_Combined'!B273</f>
        <v>05</v>
      </c>
      <c r="C273" t="str">
        <f>'Assessed Non-TIF_Combined'!C273</f>
        <v>6102</v>
      </c>
      <c r="D273" t="str">
        <f>'Assessed Non-TIF_Combined'!D273</f>
        <v/>
      </c>
      <c r="E273" t="str">
        <f>'Assessed Non-TIF_Combined'!E273</f>
        <v/>
      </c>
      <c r="F273" t="str">
        <f>'Assessed Non-TIF_Combined'!F273</f>
        <v>6102</v>
      </c>
      <c r="G273" t="str">
        <f>'Assessed Non-TIF_Combined'!G273</f>
        <v>Spencer</v>
      </c>
      <c r="H273" s="8">
        <f>SUMPRODUCT(SUMIFS(TaxableValuation[Taxable Residential],TaxableValuation[Dist],$C273:$E273,TaxableValuation[Tif_NonTIF],$A$4))</f>
        <v>25651629</v>
      </c>
      <c r="I273" s="8">
        <f>SUMPRODUCT(SUMIFS(TaxableValuation[Taxable Ag Land],TaxableValuation[Dist],$C273:$E273,TaxableValuation[Tif_NonTIF],$A$4))</f>
        <v>0</v>
      </c>
      <c r="J273" s="8">
        <f>SUMPRODUCT(SUMIFS(TaxableValuation[Taxable Ag Building],TaxableValuation[Dist],$C273:$E273,TaxableValuation[Tif_NonTIF],$A$4))</f>
        <v>0</v>
      </c>
      <c r="K273" s="8">
        <f>SUMPRODUCT(SUMIFS(TaxableValuation[Taxable Commercial],TaxableValuation[Dist],$C273:$E273,TaxableValuation[Tif_NonTIF],$A$4))</f>
        <v>12573580</v>
      </c>
      <c r="L273" s="8">
        <f>SUMPRODUCT(SUMIFS(TaxableValuation[Taxable Industrial],TaxableValuation[Dist],$C273:$E273,TaxableValuation[Tif_NonTIF],$A$4))</f>
        <v>0</v>
      </c>
      <c r="M273" s="8">
        <f>SUMPRODUCT(SUMIFS(TaxableValuation[Taxable Reserved],TaxableValuation[Dist],$C273:$E273,TaxableValuation[Tif_NonTIF],$A$4))</f>
        <v>0</v>
      </c>
      <c r="N273" s="8">
        <f>SUMPRODUCT(SUMIFS(TaxableValuation[Taxable Reserved2],TaxableValuation[Dist],$C273:$E273,TaxableValuation[Tif_NonTIF],$A$4))</f>
        <v>0</v>
      </c>
      <c r="O273" s="8">
        <f>SUMPRODUCT(SUMIFS(TaxableValuation[Taxable Railroads],TaxableValuation[Dist],$C273:$E273,TaxableValuation[Tif_NonTIF],$A$4))</f>
        <v>0</v>
      </c>
      <c r="P273" s="8">
        <f>SUMPRODUCT(SUMIFS(TaxableValuation[Taxable Utilities],TaxableValuation[Dist],$C273:$E273,TaxableValuation[Tif_NonTIF],$A$4))</f>
        <v>0</v>
      </c>
      <c r="Q273" s="8">
        <f>SUMPRODUCT(SUMIFS(TaxableValuation[Taxable Other],TaxableValuation[Dist],$C273:$E273,TaxableValuation[Tif_NonTIF],$A$4))</f>
        <v>0</v>
      </c>
      <c r="R273" s="8">
        <f>SUMPRODUCT(SUMIFS(TaxableValuation[Taxable Gross],TaxableValuation[Dist],$C273:$E273,TaxableValuation[Tif_NonTIF],$A$4))</f>
        <v>38225209</v>
      </c>
      <c r="S273" s="8">
        <f>SUMPRODUCT(SUMIFS(TaxableValuation[Taxable Military Exempt],TaxableValuation[Dist],$C273:$E273,TaxableValuation[Tif_NonTIF],$A$4))</f>
        <v>0</v>
      </c>
      <c r="T273" s="8">
        <f>SUMPRODUCT(SUMIFS(TaxableValuation[Taxable Net],TaxableValuation[Dist],$C273:$E273,TaxableValuation[Tif_NonTIF],$A$4))</f>
        <v>38225209</v>
      </c>
      <c r="U273" s="8">
        <f>SUMPRODUCT(SUMIFS(TaxableValuation[Taxable Gas &amp; Elec Utilities],TaxableValuation[Dist],$C273:$E273,TaxableValuation[Tif_NonTIF],$A$4))</f>
        <v>0</v>
      </c>
      <c r="V273" s="8">
        <f t="shared" si="4"/>
        <v>38225209</v>
      </c>
    </row>
    <row r="274" spans="1:22" x14ac:dyDescent="0.25">
      <c r="A274">
        <f>'Assessed Non-TIF_Combined'!A274</f>
        <v>2024</v>
      </c>
      <c r="B274" t="str">
        <f>'Assessed Non-TIF_Combined'!B274</f>
        <v>05</v>
      </c>
      <c r="C274" t="str">
        <f>'Assessed Non-TIF_Combined'!C274</f>
        <v>6120</v>
      </c>
      <c r="D274" t="str">
        <f>'Assessed Non-TIF_Combined'!D274</f>
        <v/>
      </c>
      <c r="E274" t="str">
        <f>'Assessed Non-TIF_Combined'!E274</f>
        <v/>
      </c>
      <c r="F274" t="str">
        <f>'Assessed Non-TIF_Combined'!F274</f>
        <v>6120</v>
      </c>
      <c r="G274" t="str">
        <f>'Assessed Non-TIF_Combined'!G274</f>
        <v>Spirit Lake</v>
      </c>
      <c r="H274" s="8">
        <f>SUMPRODUCT(SUMIFS(TaxableValuation[Taxable Residential],TaxableValuation[Dist],$C274:$E274,TaxableValuation[Tif_NonTIF],$A$4))</f>
        <v>91206541</v>
      </c>
      <c r="I274" s="8">
        <f>SUMPRODUCT(SUMIFS(TaxableValuation[Taxable Ag Land],TaxableValuation[Dist],$C274:$E274,TaxableValuation[Tif_NonTIF],$A$4))</f>
        <v>0</v>
      </c>
      <c r="J274" s="8">
        <f>SUMPRODUCT(SUMIFS(TaxableValuation[Taxable Ag Building],TaxableValuation[Dist],$C274:$E274,TaxableValuation[Tif_NonTIF],$A$4))</f>
        <v>0</v>
      </c>
      <c r="K274" s="8">
        <f>SUMPRODUCT(SUMIFS(TaxableValuation[Taxable Commercial],TaxableValuation[Dist],$C274:$E274,TaxableValuation[Tif_NonTIF],$A$4))</f>
        <v>37530967</v>
      </c>
      <c r="L274" s="8">
        <f>SUMPRODUCT(SUMIFS(TaxableValuation[Taxable Industrial],TaxableValuation[Dist],$C274:$E274,TaxableValuation[Tif_NonTIF],$A$4))</f>
        <v>6857125</v>
      </c>
      <c r="M274" s="8">
        <f>SUMPRODUCT(SUMIFS(TaxableValuation[Taxable Reserved],TaxableValuation[Dist],$C274:$E274,TaxableValuation[Tif_NonTIF],$A$4))</f>
        <v>0</v>
      </c>
      <c r="N274" s="8">
        <f>SUMPRODUCT(SUMIFS(TaxableValuation[Taxable Reserved2],TaxableValuation[Dist],$C274:$E274,TaxableValuation[Tif_NonTIF],$A$4))</f>
        <v>0</v>
      </c>
      <c r="O274" s="8">
        <f>SUMPRODUCT(SUMIFS(TaxableValuation[Taxable Railroads],TaxableValuation[Dist],$C274:$E274,TaxableValuation[Tif_NonTIF],$A$4))</f>
        <v>0</v>
      </c>
      <c r="P274" s="8">
        <f>SUMPRODUCT(SUMIFS(TaxableValuation[Taxable Utilities],TaxableValuation[Dist],$C274:$E274,TaxableValuation[Tif_NonTIF],$A$4))</f>
        <v>0</v>
      </c>
      <c r="Q274" s="8">
        <f>SUMPRODUCT(SUMIFS(TaxableValuation[Taxable Other],TaxableValuation[Dist],$C274:$E274,TaxableValuation[Tif_NonTIF],$A$4))</f>
        <v>0</v>
      </c>
      <c r="R274" s="8">
        <f>SUMPRODUCT(SUMIFS(TaxableValuation[Taxable Gross],TaxableValuation[Dist],$C274:$E274,TaxableValuation[Tif_NonTIF],$A$4))</f>
        <v>135594633</v>
      </c>
      <c r="S274" s="8">
        <f>SUMPRODUCT(SUMIFS(TaxableValuation[Taxable Military Exempt],TaxableValuation[Dist],$C274:$E274,TaxableValuation[Tif_NonTIF],$A$4))</f>
        <v>38892</v>
      </c>
      <c r="T274" s="8">
        <f>SUMPRODUCT(SUMIFS(TaxableValuation[Taxable Net],TaxableValuation[Dist],$C274:$E274,TaxableValuation[Tif_NonTIF],$A$4))</f>
        <v>135555741</v>
      </c>
      <c r="U274" s="8">
        <f>SUMPRODUCT(SUMIFS(TaxableValuation[Taxable Gas &amp; Elec Utilities],TaxableValuation[Dist],$C274:$E274,TaxableValuation[Tif_NonTIF],$A$4))</f>
        <v>0</v>
      </c>
      <c r="V274" s="8">
        <f t="shared" si="4"/>
        <v>135555741</v>
      </c>
    </row>
    <row r="275" spans="1:22" x14ac:dyDescent="0.25">
      <c r="A275">
        <f>'Assessed Non-TIF_Combined'!A275</f>
        <v>2024</v>
      </c>
      <c r="B275" t="str">
        <f>'Assessed Non-TIF_Combined'!B275</f>
        <v>10</v>
      </c>
      <c r="C275" t="str">
        <f>'Assessed Non-TIF_Combined'!C275</f>
        <v>6138</v>
      </c>
      <c r="D275" t="str">
        <f>'Assessed Non-TIF_Combined'!D275</f>
        <v/>
      </c>
      <c r="E275" t="str">
        <f>'Assessed Non-TIF_Combined'!E275</f>
        <v/>
      </c>
      <c r="F275" t="str">
        <f>'Assessed Non-TIF_Combined'!F275</f>
        <v>6138</v>
      </c>
      <c r="G275" t="str">
        <f>'Assessed Non-TIF_Combined'!G275</f>
        <v>Springville</v>
      </c>
      <c r="H275" s="8">
        <f>SUMPRODUCT(SUMIFS(TaxableValuation[Taxable Residential],TaxableValuation[Dist],$C275:$E275,TaxableValuation[Tif_NonTIF],$A$4))</f>
        <v>0</v>
      </c>
      <c r="I275" s="8">
        <f>SUMPRODUCT(SUMIFS(TaxableValuation[Taxable Ag Land],TaxableValuation[Dist],$C275:$E275,TaxableValuation[Tif_NonTIF],$A$4))</f>
        <v>25399</v>
      </c>
      <c r="J275" s="8">
        <f>SUMPRODUCT(SUMIFS(TaxableValuation[Taxable Ag Building],TaxableValuation[Dist],$C275:$E275,TaxableValuation[Tif_NonTIF],$A$4))</f>
        <v>0</v>
      </c>
      <c r="K275" s="8">
        <f>SUMPRODUCT(SUMIFS(TaxableValuation[Taxable Commercial],TaxableValuation[Dist],$C275:$E275,TaxableValuation[Tif_NonTIF],$A$4))</f>
        <v>0</v>
      </c>
      <c r="L275" s="8">
        <f>SUMPRODUCT(SUMIFS(TaxableValuation[Taxable Industrial],TaxableValuation[Dist],$C275:$E275,TaxableValuation[Tif_NonTIF],$A$4))</f>
        <v>0</v>
      </c>
      <c r="M275" s="8">
        <f>SUMPRODUCT(SUMIFS(TaxableValuation[Taxable Reserved],TaxableValuation[Dist],$C275:$E275,TaxableValuation[Tif_NonTIF],$A$4))</f>
        <v>0</v>
      </c>
      <c r="N275" s="8">
        <f>SUMPRODUCT(SUMIFS(TaxableValuation[Taxable Reserved2],TaxableValuation[Dist],$C275:$E275,TaxableValuation[Tif_NonTIF],$A$4))</f>
        <v>0</v>
      </c>
      <c r="O275" s="8">
        <f>SUMPRODUCT(SUMIFS(TaxableValuation[Taxable Railroads],TaxableValuation[Dist],$C275:$E275,TaxableValuation[Tif_NonTIF],$A$4))</f>
        <v>0</v>
      </c>
      <c r="P275" s="8">
        <f>SUMPRODUCT(SUMIFS(TaxableValuation[Taxable Utilities],TaxableValuation[Dist],$C275:$E275,TaxableValuation[Tif_NonTIF],$A$4))</f>
        <v>0</v>
      </c>
      <c r="Q275" s="8">
        <f>SUMPRODUCT(SUMIFS(TaxableValuation[Taxable Other],TaxableValuation[Dist],$C275:$E275,TaxableValuation[Tif_NonTIF],$A$4))</f>
        <v>0</v>
      </c>
      <c r="R275" s="8">
        <f>SUMPRODUCT(SUMIFS(TaxableValuation[Taxable Gross],TaxableValuation[Dist],$C275:$E275,TaxableValuation[Tif_NonTIF],$A$4))</f>
        <v>25399</v>
      </c>
      <c r="S275" s="8">
        <f>SUMPRODUCT(SUMIFS(TaxableValuation[Taxable Military Exempt],TaxableValuation[Dist],$C275:$E275,TaxableValuation[Tif_NonTIF],$A$4))</f>
        <v>0</v>
      </c>
      <c r="T275" s="8">
        <f>SUMPRODUCT(SUMIFS(TaxableValuation[Taxable Net],TaxableValuation[Dist],$C275:$E275,TaxableValuation[Tif_NonTIF],$A$4))</f>
        <v>25399</v>
      </c>
      <c r="U275" s="8">
        <f>SUMPRODUCT(SUMIFS(TaxableValuation[Taxable Gas &amp; Elec Utilities],TaxableValuation[Dist],$C275:$E275,TaxableValuation[Tif_NonTIF],$A$4))</f>
        <v>0</v>
      </c>
      <c r="V275" s="8">
        <f t="shared" si="4"/>
        <v>25399</v>
      </c>
    </row>
    <row r="276" spans="1:22" x14ac:dyDescent="0.25">
      <c r="A276">
        <f>'Assessed Non-TIF_Combined'!A276</f>
        <v>2024</v>
      </c>
      <c r="B276" t="str">
        <f>'Assessed Non-TIF_Combined'!B276</f>
        <v>07</v>
      </c>
      <c r="C276" t="str">
        <f>'Assessed Non-TIF_Combined'!C276</f>
        <v>5751</v>
      </c>
      <c r="D276" t="str">
        <f>'Assessed Non-TIF_Combined'!D276</f>
        <v/>
      </c>
      <c r="E276" t="str">
        <f>'Assessed Non-TIF_Combined'!E276</f>
        <v/>
      </c>
      <c r="F276" t="str">
        <f>'Assessed Non-TIF_Combined'!F276</f>
        <v>5751</v>
      </c>
      <c r="G276" t="str">
        <f>'Assessed Non-TIF_Combined'!G276</f>
        <v>St Ansgar</v>
      </c>
      <c r="H276" s="8">
        <f>SUMPRODUCT(SUMIFS(TaxableValuation[Taxable Residential],TaxableValuation[Dist],$C276:$E276,TaxableValuation[Tif_NonTIF],$A$4))</f>
        <v>13308524</v>
      </c>
      <c r="I276" s="8">
        <f>SUMPRODUCT(SUMIFS(TaxableValuation[Taxable Ag Land],TaxableValuation[Dist],$C276:$E276,TaxableValuation[Tif_NonTIF],$A$4))</f>
        <v>0</v>
      </c>
      <c r="J276" s="8">
        <f>SUMPRODUCT(SUMIFS(TaxableValuation[Taxable Ag Building],TaxableValuation[Dist],$C276:$E276,TaxableValuation[Tif_NonTIF],$A$4))</f>
        <v>13680</v>
      </c>
      <c r="K276" s="8">
        <f>SUMPRODUCT(SUMIFS(TaxableValuation[Taxable Commercial],TaxableValuation[Dist],$C276:$E276,TaxableValuation[Tif_NonTIF],$A$4))</f>
        <v>12367990</v>
      </c>
      <c r="L276" s="8">
        <f>SUMPRODUCT(SUMIFS(TaxableValuation[Taxable Industrial],TaxableValuation[Dist],$C276:$E276,TaxableValuation[Tif_NonTIF],$A$4))</f>
        <v>164193339</v>
      </c>
      <c r="M276" s="8">
        <f>SUMPRODUCT(SUMIFS(TaxableValuation[Taxable Reserved],TaxableValuation[Dist],$C276:$E276,TaxableValuation[Tif_NonTIF],$A$4))</f>
        <v>0</v>
      </c>
      <c r="N276" s="8">
        <f>SUMPRODUCT(SUMIFS(TaxableValuation[Taxable Reserved2],TaxableValuation[Dist],$C276:$E276,TaxableValuation[Tif_NonTIF],$A$4))</f>
        <v>0</v>
      </c>
      <c r="O276" s="8">
        <f>SUMPRODUCT(SUMIFS(TaxableValuation[Taxable Railroads],TaxableValuation[Dist],$C276:$E276,TaxableValuation[Tif_NonTIF],$A$4))</f>
        <v>0</v>
      </c>
      <c r="P276" s="8">
        <f>SUMPRODUCT(SUMIFS(TaxableValuation[Taxable Utilities],TaxableValuation[Dist],$C276:$E276,TaxableValuation[Tif_NonTIF],$A$4))</f>
        <v>0</v>
      </c>
      <c r="Q276" s="8">
        <f>SUMPRODUCT(SUMIFS(TaxableValuation[Taxable Other],TaxableValuation[Dist],$C276:$E276,TaxableValuation[Tif_NonTIF],$A$4))</f>
        <v>0</v>
      </c>
      <c r="R276" s="8">
        <f>SUMPRODUCT(SUMIFS(TaxableValuation[Taxable Gross],TaxableValuation[Dist],$C276:$E276,TaxableValuation[Tif_NonTIF],$A$4))</f>
        <v>189883533</v>
      </c>
      <c r="S276" s="8">
        <f>SUMPRODUCT(SUMIFS(TaxableValuation[Taxable Military Exempt],TaxableValuation[Dist],$C276:$E276,TaxableValuation[Tif_NonTIF],$A$4))</f>
        <v>5556</v>
      </c>
      <c r="T276" s="8">
        <f>SUMPRODUCT(SUMIFS(TaxableValuation[Taxable Net],TaxableValuation[Dist],$C276:$E276,TaxableValuation[Tif_NonTIF],$A$4))</f>
        <v>189877977</v>
      </c>
      <c r="U276" s="8">
        <f>SUMPRODUCT(SUMIFS(TaxableValuation[Taxable Gas &amp; Elec Utilities],TaxableValuation[Dist],$C276:$E276,TaxableValuation[Tif_NonTIF],$A$4))</f>
        <v>0</v>
      </c>
      <c r="V276" s="8">
        <f t="shared" si="4"/>
        <v>189877977</v>
      </c>
    </row>
    <row r="277" spans="1:22" x14ac:dyDescent="0.25">
      <c r="A277">
        <f>'Assessed Non-TIF_Combined'!A277</f>
        <v>2024</v>
      </c>
      <c r="B277" t="str">
        <f>'Assessed Non-TIF_Combined'!B277</f>
        <v>13</v>
      </c>
      <c r="C277" t="str">
        <f>'Assessed Non-TIF_Combined'!C277</f>
        <v>6165</v>
      </c>
      <c r="D277" t="str">
        <f>'Assessed Non-TIF_Combined'!D277</f>
        <v/>
      </c>
      <c r="E277" t="str">
        <f>'Assessed Non-TIF_Combined'!E277</f>
        <v/>
      </c>
      <c r="F277" t="str">
        <f>'Assessed Non-TIF_Combined'!F277</f>
        <v>6165</v>
      </c>
      <c r="G277" t="str">
        <f>'Assessed Non-TIF_Combined'!G277</f>
        <v>Stanton</v>
      </c>
      <c r="H277" s="8">
        <f>SUMPRODUCT(SUMIFS(TaxableValuation[Taxable Residential],TaxableValuation[Dist],$C277:$E277,TaxableValuation[Tif_NonTIF],$A$4))</f>
        <v>0</v>
      </c>
      <c r="I277" s="8">
        <f>SUMPRODUCT(SUMIFS(TaxableValuation[Taxable Ag Land],TaxableValuation[Dist],$C277:$E277,TaxableValuation[Tif_NonTIF],$A$4))</f>
        <v>0</v>
      </c>
      <c r="J277" s="8">
        <f>SUMPRODUCT(SUMIFS(TaxableValuation[Taxable Ag Building],TaxableValuation[Dist],$C277:$E277,TaxableValuation[Tif_NonTIF],$A$4))</f>
        <v>0</v>
      </c>
      <c r="K277" s="8">
        <f>SUMPRODUCT(SUMIFS(TaxableValuation[Taxable Commercial],TaxableValuation[Dist],$C277:$E277,TaxableValuation[Tif_NonTIF],$A$4))</f>
        <v>0</v>
      </c>
      <c r="L277" s="8">
        <f>SUMPRODUCT(SUMIFS(TaxableValuation[Taxable Industrial],TaxableValuation[Dist],$C277:$E277,TaxableValuation[Tif_NonTIF],$A$4))</f>
        <v>0</v>
      </c>
      <c r="M277" s="8">
        <f>SUMPRODUCT(SUMIFS(TaxableValuation[Taxable Reserved],TaxableValuation[Dist],$C277:$E277,TaxableValuation[Tif_NonTIF],$A$4))</f>
        <v>0</v>
      </c>
      <c r="N277" s="8">
        <f>SUMPRODUCT(SUMIFS(TaxableValuation[Taxable Reserved2],TaxableValuation[Dist],$C277:$E277,TaxableValuation[Tif_NonTIF],$A$4))</f>
        <v>0</v>
      </c>
      <c r="O277" s="8">
        <f>SUMPRODUCT(SUMIFS(TaxableValuation[Taxable Railroads],TaxableValuation[Dist],$C277:$E277,TaxableValuation[Tif_NonTIF],$A$4))</f>
        <v>0</v>
      </c>
      <c r="P277" s="8">
        <f>SUMPRODUCT(SUMIFS(TaxableValuation[Taxable Utilities],TaxableValuation[Dist],$C277:$E277,TaxableValuation[Tif_NonTIF],$A$4))</f>
        <v>0</v>
      </c>
      <c r="Q277" s="8">
        <f>SUMPRODUCT(SUMIFS(TaxableValuation[Taxable Other],TaxableValuation[Dist],$C277:$E277,TaxableValuation[Tif_NonTIF],$A$4))</f>
        <v>0</v>
      </c>
      <c r="R277" s="8">
        <f>SUMPRODUCT(SUMIFS(TaxableValuation[Taxable Gross],TaxableValuation[Dist],$C277:$E277,TaxableValuation[Tif_NonTIF],$A$4))</f>
        <v>0</v>
      </c>
      <c r="S277" s="8">
        <f>SUMPRODUCT(SUMIFS(TaxableValuation[Taxable Military Exempt],TaxableValuation[Dist],$C277:$E277,TaxableValuation[Tif_NonTIF],$A$4))</f>
        <v>0</v>
      </c>
      <c r="T277" s="8">
        <f>SUMPRODUCT(SUMIFS(TaxableValuation[Taxable Net],TaxableValuation[Dist],$C277:$E277,TaxableValuation[Tif_NonTIF],$A$4))</f>
        <v>0</v>
      </c>
      <c r="U277" s="8">
        <f>SUMPRODUCT(SUMIFS(TaxableValuation[Taxable Gas &amp; Elec Utilities],TaxableValuation[Dist],$C277:$E277,TaxableValuation[Tif_NonTIF],$A$4))</f>
        <v>0</v>
      </c>
      <c r="V277" s="8">
        <f t="shared" si="4"/>
        <v>0</v>
      </c>
    </row>
    <row r="278" spans="1:22" x14ac:dyDescent="0.25">
      <c r="A278">
        <f>'Assessed Non-TIF_Combined'!A278</f>
        <v>2024</v>
      </c>
      <c r="B278" t="str">
        <f>'Assessed Non-TIF_Combined'!B278</f>
        <v>01</v>
      </c>
      <c r="C278" t="str">
        <f>'Assessed Non-TIF_Combined'!C278</f>
        <v>6175</v>
      </c>
      <c r="D278" t="str">
        <f>'Assessed Non-TIF_Combined'!D278</f>
        <v/>
      </c>
      <c r="E278" t="str">
        <f>'Assessed Non-TIF_Combined'!E278</f>
        <v/>
      </c>
      <c r="F278" t="str">
        <f>'Assessed Non-TIF_Combined'!F278</f>
        <v>6175</v>
      </c>
      <c r="G278" t="str">
        <f>'Assessed Non-TIF_Combined'!G278</f>
        <v>Starmont</v>
      </c>
      <c r="H278" s="8">
        <f>SUMPRODUCT(SUMIFS(TaxableValuation[Taxable Residential],TaxableValuation[Dist],$C278:$E278,TaxableValuation[Tif_NonTIF],$A$4))</f>
        <v>0</v>
      </c>
      <c r="I278" s="8">
        <f>SUMPRODUCT(SUMIFS(TaxableValuation[Taxable Ag Land],TaxableValuation[Dist],$C278:$E278,TaxableValuation[Tif_NonTIF],$A$4))</f>
        <v>0</v>
      </c>
      <c r="J278" s="8">
        <f>SUMPRODUCT(SUMIFS(TaxableValuation[Taxable Ag Building],TaxableValuation[Dist],$C278:$E278,TaxableValuation[Tif_NonTIF],$A$4))</f>
        <v>0</v>
      </c>
      <c r="K278" s="8">
        <f>SUMPRODUCT(SUMIFS(TaxableValuation[Taxable Commercial],TaxableValuation[Dist],$C278:$E278,TaxableValuation[Tif_NonTIF],$A$4))</f>
        <v>0</v>
      </c>
      <c r="L278" s="8">
        <f>SUMPRODUCT(SUMIFS(TaxableValuation[Taxable Industrial],TaxableValuation[Dist],$C278:$E278,TaxableValuation[Tif_NonTIF],$A$4))</f>
        <v>0</v>
      </c>
      <c r="M278" s="8">
        <f>SUMPRODUCT(SUMIFS(TaxableValuation[Taxable Reserved],TaxableValuation[Dist],$C278:$E278,TaxableValuation[Tif_NonTIF],$A$4))</f>
        <v>0</v>
      </c>
      <c r="N278" s="8">
        <f>SUMPRODUCT(SUMIFS(TaxableValuation[Taxable Reserved2],TaxableValuation[Dist],$C278:$E278,TaxableValuation[Tif_NonTIF],$A$4))</f>
        <v>0</v>
      </c>
      <c r="O278" s="8">
        <f>SUMPRODUCT(SUMIFS(TaxableValuation[Taxable Railroads],TaxableValuation[Dist],$C278:$E278,TaxableValuation[Tif_NonTIF],$A$4))</f>
        <v>0</v>
      </c>
      <c r="P278" s="8">
        <f>SUMPRODUCT(SUMIFS(TaxableValuation[Taxable Utilities],TaxableValuation[Dist],$C278:$E278,TaxableValuation[Tif_NonTIF],$A$4))</f>
        <v>0</v>
      </c>
      <c r="Q278" s="8">
        <f>SUMPRODUCT(SUMIFS(TaxableValuation[Taxable Other],TaxableValuation[Dist],$C278:$E278,TaxableValuation[Tif_NonTIF],$A$4))</f>
        <v>0</v>
      </c>
      <c r="R278" s="8">
        <f>SUMPRODUCT(SUMIFS(TaxableValuation[Taxable Gross],TaxableValuation[Dist],$C278:$E278,TaxableValuation[Tif_NonTIF],$A$4))</f>
        <v>0</v>
      </c>
      <c r="S278" s="8">
        <f>SUMPRODUCT(SUMIFS(TaxableValuation[Taxable Military Exempt],TaxableValuation[Dist],$C278:$E278,TaxableValuation[Tif_NonTIF],$A$4))</f>
        <v>0</v>
      </c>
      <c r="T278" s="8">
        <f>SUMPRODUCT(SUMIFS(TaxableValuation[Taxable Net],TaxableValuation[Dist],$C278:$E278,TaxableValuation[Tif_NonTIF],$A$4))</f>
        <v>0</v>
      </c>
      <c r="U278" s="8">
        <f>SUMPRODUCT(SUMIFS(TaxableValuation[Taxable Gas &amp; Elec Utilities],TaxableValuation[Dist],$C278:$E278,TaxableValuation[Tif_NonTIF],$A$4))</f>
        <v>0</v>
      </c>
      <c r="V278" s="8">
        <f t="shared" si="4"/>
        <v>0</v>
      </c>
    </row>
    <row r="279" spans="1:22" x14ac:dyDescent="0.25">
      <c r="A279">
        <f>'Assessed Non-TIF_Combined'!A279</f>
        <v>2024</v>
      </c>
      <c r="B279" t="str">
        <f>'Assessed Non-TIF_Combined'!B279</f>
        <v>05</v>
      </c>
      <c r="C279" t="str">
        <f>'Assessed Non-TIF_Combined'!C279</f>
        <v>6219</v>
      </c>
      <c r="D279" t="str">
        <f>'Assessed Non-TIF_Combined'!D279</f>
        <v/>
      </c>
      <c r="E279" t="str">
        <f>'Assessed Non-TIF_Combined'!E279</f>
        <v/>
      </c>
      <c r="F279" t="str">
        <f>'Assessed Non-TIF_Combined'!F279</f>
        <v>6219</v>
      </c>
      <c r="G279" t="str">
        <f>'Assessed Non-TIF_Combined'!G279</f>
        <v>Storm Lake</v>
      </c>
      <c r="H279" s="8">
        <f>SUMPRODUCT(SUMIFS(TaxableValuation[Taxable Residential],TaxableValuation[Dist],$C279:$E279,TaxableValuation[Tif_NonTIF],$A$4))</f>
        <v>7745205</v>
      </c>
      <c r="I279" s="8">
        <f>SUMPRODUCT(SUMIFS(TaxableValuation[Taxable Ag Land],TaxableValuation[Dist],$C279:$E279,TaxableValuation[Tif_NonTIF],$A$4))</f>
        <v>12450</v>
      </c>
      <c r="J279" s="8">
        <f>SUMPRODUCT(SUMIFS(TaxableValuation[Taxable Ag Building],TaxableValuation[Dist],$C279:$E279,TaxableValuation[Tif_NonTIF],$A$4))</f>
        <v>0</v>
      </c>
      <c r="K279" s="8">
        <f>SUMPRODUCT(SUMIFS(TaxableValuation[Taxable Commercial],TaxableValuation[Dist],$C279:$E279,TaxableValuation[Tif_NonTIF],$A$4))</f>
        <v>19063321</v>
      </c>
      <c r="L279" s="8">
        <f>SUMPRODUCT(SUMIFS(TaxableValuation[Taxable Industrial],TaxableValuation[Dist],$C279:$E279,TaxableValuation[Tif_NonTIF],$A$4))</f>
        <v>28353394</v>
      </c>
      <c r="M279" s="8">
        <f>SUMPRODUCT(SUMIFS(TaxableValuation[Taxable Reserved],TaxableValuation[Dist],$C279:$E279,TaxableValuation[Tif_NonTIF],$A$4))</f>
        <v>0</v>
      </c>
      <c r="N279" s="8">
        <f>SUMPRODUCT(SUMIFS(TaxableValuation[Taxable Reserved2],TaxableValuation[Dist],$C279:$E279,TaxableValuation[Tif_NonTIF],$A$4))</f>
        <v>0</v>
      </c>
      <c r="O279" s="8">
        <f>SUMPRODUCT(SUMIFS(TaxableValuation[Taxable Railroads],TaxableValuation[Dist],$C279:$E279,TaxableValuation[Tif_NonTIF],$A$4))</f>
        <v>0</v>
      </c>
      <c r="P279" s="8">
        <f>SUMPRODUCT(SUMIFS(TaxableValuation[Taxable Utilities],TaxableValuation[Dist],$C279:$E279,TaxableValuation[Tif_NonTIF],$A$4))</f>
        <v>0</v>
      </c>
      <c r="Q279" s="8">
        <f>SUMPRODUCT(SUMIFS(TaxableValuation[Taxable Other],TaxableValuation[Dist],$C279:$E279,TaxableValuation[Tif_NonTIF],$A$4))</f>
        <v>0</v>
      </c>
      <c r="R279" s="8">
        <f>SUMPRODUCT(SUMIFS(TaxableValuation[Taxable Gross],TaxableValuation[Dist],$C279:$E279,TaxableValuation[Tif_NonTIF],$A$4))</f>
        <v>55174370</v>
      </c>
      <c r="S279" s="8">
        <f>SUMPRODUCT(SUMIFS(TaxableValuation[Taxable Military Exempt],TaxableValuation[Dist],$C279:$E279,TaxableValuation[Tif_NonTIF],$A$4))</f>
        <v>0</v>
      </c>
      <c r="T279" s="8">
        <f>SUMPRODUCT(SUMIFS(TaxableValuation[Taxable Net],TaxableValuation[Dist],$C279:$E279,TaxableValuation[Tif_NonTIF],$A$4))</f>
        <v>55174370</v>
      </c>
      <c r="U279" s="8">
        <f>SUMPRODUCT(SUMIFS(TaxableValuation[Taxable Gas &amp; Elec Utilities],TaxableValuation[Dist],$C279:$E279,TaxableValuation[Tif_NonTIF],$A$4))</f>
        <v>0</v>
      </c>
      <c r="V279" s="8">
        <f t="shared" si="4"/>
        <v>55174370</v>
      </c>
    </row>
    <row r="280" spans="1:22" x14ac:dyDescent="0.25">
      <c r="A280">
        <f>'Assessed Non-TIF_Combined'!A280</f>
        <v>2024</v>
      </c>
      <c r="B280" t="str">
        <f>'Assessed Non-TIF_Combined'!B280</f>
        <v>05</v>
      </c>
      <c r="C280" t="str">
        <f>'Assessed Non-TIF_Combined'!C280</f>
        <v>6246</v>
      </c>
      <c r="D280" t="str">
        <f>'Assessed Non-TIF_Combined'!D280</f>
        <v/>
      </c>
      <c r="E280" t="str">
        <f>'Assessed Non-TIF_Combined'!E280</f>
        <v/>
      </c>
      <c r="F280" t="str">
        <f>'Assessed Non-TIF_Combined'!F280</f>
        <v>6246</v>
      </c>
      <c r="G280" t="str">
        <f>'Assessed Non-TIF_Combined'!G280</f>
        <v>Stratford</v>
      </c>
      <c r="H280" s="8">
        <f>SUMPRODUCT(SUMIFS(TaxableValuation[Taxable Residential],TaxableValuation[Dist],$C280:$E280,TaxableValuation[Tif_NonTIF],$A$4))</f>
        <v>886938</v>
      </c>
      <c r="I280" s="8">
        <f>SUMPRODUCT(SUMIFS(TaxableValuation[Taxable Ag Land],TaxableValuation[Dist],$C280:$E280,TaxableValuation[Tif_NonTIF],$A$4))</f>
        <v>0</v>
      </c>
      <c r="J280" s="8">
        <f>SUMPRODUCT(SUMIFS(TaxableValuation[Taxable Ag Building],TaxableValuation[Dist],$C280:$E280,TaxableValuation[Tif_NonTIF],$A$4))</f>
        <v>0</v>
      </c>
      <c r="K280" s="8">
        <f>SUMPRODUCT(SUMIFS(TaxableValuation[Taxable Commercial],TaxableValuation[Dist],$C280:$E280,TaxableValuation[Tif_NonTIF],$A$4))</f>
        <v>758935</v>
      </c>
      <c r="L280" s="8">
        <f>SUMPRODUCT(SUMIFS(TaxableValuation[Taxable Industrial],TaxableValuation[Dist],$C280:$E280,TaxableValuation[Tif_NonTIF],$A$4))</f>
        <v>0</v>
      </c>
      <c r="M280" s="8">
        <f>SUMPRODUCT(SUMIFS(TaxableValuation[Taxable Reserved],TaxableValuation[Dist],$C280:$E280,TaxableValuation[Tif_NonTIF],$A$4))</f>
        <v>0</v>
      </c>
      <c r="N280" s="8">
        <f>SUMPRODUCT(SUMIFS(TaxableValuation[Taxable Reserved2],TaxableValuation[Dist],$C280:$E280,TaxableValuation[Tif_NonTIF],$A$4))</f>
        <v>0</v>
      </c>
      <c r="O280" s="8">
        <f>SUMPRODUCT(SUMIFS(TaxableValuation[Taxable Railroads],TaxableValuation[Dist],$C280:$E280,TaxableValuation[Tif_NonTIF],$A$4))</f>
        <v>0</v>
      </c>
      <c r="P280" s="8">
        <f>SUMPRODUCT(SUMIFS(TaxableValuation[Taxable Utilities],TaxableValuation[Dist],$C280:$E280,TaxableValuation[Tif_NonTIF],$A$4))</f>
        <v>0</v>
      </c>
      <c r="Q280" s="8">
        <f>SUMPRODUCT(SUMIFS(TaxableValuation[Taxable Other],TaxableValuation[Dist],$C280:$E280,TaxableValuation[Tif_NonTIF],$A$4))</f>
        <v>0</v>
      </c>
      <c r="R280" s="8">
        <f>SUMPRODUCT(SUMIFS(TaxableValuation[Taxable Gross],TaxableValuation[Dist],$C280:$E280,TaxableValuation[Tif_NonTIF],$A$4))</f>
        <v>1645873</v>
      </c>
      <c r="S280" s="8">
        <f>SUMPRODUCT(SUMIFS(TaxableValuation[Taxable Military Exempt],TaxableValuation[Dist],$C280:$E280,TaxableValuation[Tif_NonTIF],$A$4))</f>
        <v>0</v>
      </c>
      <c r="T280" s="8">
        <f>SUMPRODUCT(SUMIFS(TaxableValuation[Taxable Net],TaxableValuation[Dist],$C280:$E280,TaxableValuation[Tif_NonTIF],$A$4))</f>
        <v>1645873</v>
      </c>
      <c r="U280" s="8">
        <f>SUMPRODUCT(SUMIFS(TaxableValuation[Taxable Gas &amp; Elec Utilities],TaxableValuation[Dist],$C280:$E280,TaxableValuation[Tif_NonTIF],$A$4))</f>
        <v>0</v>
      </c>
      <c r="V280" s="8">
        <f t="shared" si="4"/>
        <v>1645873</v>
      </c>
    </row>
    <row r="281" spans="1:22" x14ac:dyDescent="0.25">
      <c r="A281">
        <f>'Assessed Non-TIF_Combined'!A281</f>
        <v>2024</v>
      </c>
      <c r="B281" t="str">
        <f>'Assessed Non-TIF_Combined'!B281</f>
        <v>07</v>
      </c>
      <c r="C281" t="str">
        <f>'Assessed Non-TIF_Combined'!C281</f>
        <v>6273</v>
      </c>
      <c r="D281" t="str">
        <f>'Assessed Non-TIF_Combined'!D281</f>
        <v/>
      </c>
      <c r="E281" t="str">
        <f>'Assessed Non-TIF_Combined'!E281</f>
        <v/>
      </c>
      <c r="F281" t="str">
        <f>'Assessed Non-TIF_Combined'!F281</f>
        <v>6273</v>
      </c>
      <c r="G281" t="str">
        <f>'Assessed Non-TIF_Combined'!G281</f>
        <v>Sumner-Fredericksburg</v>
      </c>
      <c r="H281" s="8">
        <f>SUMPRODUCT(SUMIFS(TaxableValuation[Taxable Residential],TaxableValuation[Dist],$C281:$E281,TaxableValuation[Tif_NonTIF],$A$4))</f>
        <v>2918889</v>
      </c>
      <c r="I281" s="8">
        <f>SUMPRODUCT(SUMIFS(TaxableValuation[Taxable Ag Land],TaxableValuation[Dist],$C281:$E281,TaxableValuation[Tif_NonTIF],$A$4))</f>
        <v>10259</v>
      </c>
      <c r="J281" s="8">
        <f>SUMPRODUCT(SUMIFS(TaxableValuation[Taxable Ag Building],TaxableValuation[Dist],$C281:$E281,TaxableValuation[Tif_NonTIF],$A$4))</f>
        <v>836</v>
      </c>
      <c r="K281" s="8">
        <f>SUMPRODUCT(SUMIFS(TaxableValuation[Taxable Commercial],TaxableValuation[Dist],$C281:$E281,TaxableValuation[Tif_NonTIF],$A$4))</f>
        <v>1342997</v>
      </c>
      <c r="L281" s="8">
        <f>SUMPRODUCT(SUMIFS(TaxableValuation[Taxable Industrial],TaxableValuation[Dist],$C281:$E281,TaxableValuation[Tif_NonTIF],$A$4))</f>
        <v>688531</v>
      </c>
      <c r="M281" s="8">
        <f>SUMPRODUCT(SUMIFS(TaxableValuation[Taxable Reserved],TaxableValuation[Dist],$C281:$E281,TaxableValuation[Tif_NonTIF],$A$4))</f>
        <v>0</v>
      </c>
      <c r="N281" s="8">
        <f>SUMPRODUCT(SUMIFS(TaxableValuation[Taxable Reserved2],TaxableValuation[Dist],$C281:$E281,TaxableValuation[Tif_NonTIF],$A$4))</f>
        <v>0</v>
      </c>
      <c r="O281" s="8">
        <f>SUMPRODUCT(SUMIFS(TaxableValuation[Taxable Railroads],TaxableValuation[Dist],$C281:$E281,TaxableValuation[Tif_NonTIF],$A$4))</f>
        <v>0</v>
      </c>
      <c r="P281" s="8">
        <f>SUMPRODUCT(SUMIFS(TaxableValuation[Taxable Utilities],TaxableValuation[Dist],$C281:$E281,TaxableValuation[Tif_NonTIF],$A$4))</f>
        <v>0</v>
      </c>
      <c r="Q281" s="8">
        <f>SUMPRODUCT(SUMIFS(TaxableValuation[Taxable Other],TaxableValuation[Dist],$C281:$E281,TaxableValuation[Tif_NonTIF],$A$4))</f>
        <v>0</v>
      </c>
      <c r="R281" s="8">
        <f>SUMPRODUCT(SUMIFS(TaxableValuation[Taxable Gross],TaxableValuation[Dist],$C281:$E281,TaxableValuation[Tif_NonTIF],$A$4))</f>
        <v>4961512</v>
      </c>
      <c r="S281" s="8">
        <f>SUMPRODUCT(SUMIFS(TaxableValuation[Taxable Military Exempt],TaxableValuation[Dist],$C281:$E281,TaxableValuation[Tif_NonTIF],$A$4))</f>
        <v>0</v>
      </c>
      <c r="T281" s="8">
        <f>SUMPRODUCT(SUMIFS(TaxableValuation[Taxable Net],TaxableValuation[Dist],$C281:$E281,TaxableValuation[Tif_NonTIF],$A$4))</f>
        <v>4961512</v>
      </c>
      <c r="U281" s="8">
        <f>SUMPRODUCT(SUMIFS(TaxableValuation[Taxable Gas &amp; Elec Utilities],TaxableValuation[Dist],$C281:$E281,TaxableValuation[Tif_NonTIF],$A$4))</f>
        <v>0</v>
      </c>
      <c r="V281" s="8">
        <f t="shared" si="4"/>
        <v>4961512</v>
      </c>
    </row>
    <row r="282" spans="1:22" x14ac:dyDescent="0.25">
      <c r="A282">
        <f>'Assessed Non-TIF_Combined'!A282</f>
        <v>2024</v>
      </c>
      <c r="B282" t="str">
        <f>'Assessed Non-TIF_Combined'!B282</f>
        <v>10</v>
      </c>
      <c r="C282" t="str">
        <f>'Assessed Non-TIF_Combined'!C282</f>
        <v>6408</v>
      </c>
      <c r="D282" t="str">
        <f>'Assessed Non-TIF_Combined'!D282</f>
        <v/>
      </c>
      <c r="E282" t="str">
        <f>'Assessed Non-TIF_Combined'!E282</f>
        <v/>
      </c>
      <c r="F282" t="str">
        <f>'Assessed Non-TIF_Combined'!F282</f>
        <v>6408</v>
      </c>
      <c r="G282" t="str">
        <f>'Assessed Non-TIF_Combined'!G282</f>
        <v>Tipton</v>
      </c>
      <c r="H282" s="8">
        <f>SUMPRODUCT(SUMIFS(TaxableValuation[Taxable Residential],TaxableValuation[Dist],$C282:$E282,TaxableValuation[Tif_NonTIF],$A$4))</f>
        <v>7960864</v>
      </c>
      <c r="I282" s="8">
        <f>SUMPRODUCT(SUMIFS(TaxableValuation[Taxable Ag Land],TaxableValuation[Dist],$C282:$E282,TaxableValuation[Tif_NonTIF],$A$4))</f>
        <v>0</v>
      </c>
      <c r="J282" s="8">
        <f>SUMPRODUCT(SUMIFS(TaxableValuation[Taxable Ag Building],TaxableValuation[Dist],$C282:$E282,TaxableValuation[Tif_NonTIF],$A$4))</f>
        <v>0</v>
      </c>
      <c r="K282" s="8">
        <f>SUMPRODUCT(SUMIFS(TaxableValuation[Taxable Commercial],TaxableValuation[Dist],$C282:$E282,TaxableValuation[Tif_NonTIF],$A$4))</f>
        <v>489397</v>
      </c>
      <c r="L282" s="8">
        <f>SUMPRODUCT(SUMIFS(TaxableValuation[Taxable Industrial],TaxableValuation[Dist],$C282:$E282,TaxableValuation[Tif_NonTIF],$A$4))</f>
        <v>0</v>
      </c>
      <c r="M282" s="8">
        <f>SUMPRODUCT(SUMIFS(TaxableValuation[Taxable Reserved],TaxableValuation[Dist],$C282:$E282,TaxableValuation[Tif_NonTIF],$A$4))</f>
        <v>0</v>
      </c>
      <c r="N282" s="8">
        <f>SUMPRODUCT(SUMIFS(TaxableValuation[Taxable Reserved2],TaxableValuation[Dist],$C282:$E282,TaxableValuation[Tif_NonTIF],$A$4))</f>
        <v>0</v>
      </c>
      <c r="O282" s="8">
        <f>SUMPRODUCT(SUMIFS(TaxableValuation[Taxable Railroads],TaxableValuation[Dist],$C282:$E282,TaxableValuation[Tif_NonTIF],$A$4))</f>
        <v>0</v>
      </c>
      <c r="P282" s="8">
        <f>SUMPRODUCT(SUMIFS(TaxableValuation[Taxable Utilities],TaxableValuation[Dist],$C282:$E282,TaxableValuation[Tif_NonTIF],$A$4))</f>
        <v>0</v>
      </c>
      <c r="Q282" s="8">
        <f>SUMPRODUCT(SUMIFS(TaxableValuation[Taxable Other],TaxableValuation[Dist],$C282:$E282,TaxableValuation[Tif_NonTIF],$A$4))</f>
        <v>0</v>
      </c>
      <c r="R282" s="8">
        <f>SUMPRODUCT(SUMIFS(TaxableValuation[Taxable Gross],TaxableValuation[Dist],$C282:$E282,TaxableValuation[Tif_NonTIF],$A$4))</f>
        <v>8450261</v>
      </c>
      <c r="S282" s="8">
        <f>SUMPRODUCT(SUMIFS(TaxableValuation[Taxable Military Exempt],TaxableValuation[Dist],$C282:$E282,TaxableValuation[Tif_NonTIF],$A$4))</f>
        <v>0</v>
      </c>
      <c r="T282" s="8">
        <f>SUMPRODUCT(SUMIFS(TaxableValuation[Taxable Net],TaxableValuation[Dist],$C282:$E282,TaxableValuation[Tif_NonTIF],$A$4))</f>
        <v>8450261</v>
      </c>
      <c r="U282" s="8">
        <f>SUMPRODUCT(SUMIFS(TaxableValuation[Taxable Gas &amp; Elec Utilities],TaxableValuation[Dist],$C282:$E282,TaxableValuation[Tif_NonTIF],$A$4))</f>
        <v>0</v>
      </c>
      <c r="V282" s="8">
        <f t="shared" si="4"/>
        <v>8450261</v>
      </c>
    </row>
    <row r="283" spans="1:22" x14ac:dyDescent="0.25">
      <c r="A283">
        <f>'Assessed Non-TIF_Combined'!A283</f>
        <v>2024</v>
      </c>
      <c r="B283" t="str">
        <f>'Assessed Non-TIF_Combined'!B283</f>
        <v>13</v>
      </c>
      <c r="C283" t="str">
        <f>'Assessed Non-TIF_Combined'!C283</f>
        <v>6453</v>
      </c>
      <c r="D283" t="str">
        <f>'Assessed Non-TIF_Combined'!D283</f>
        <v/>
      </c>
      <c r="E283" t="str">
        <f>'Assessed Non-TIF_Combined'!E283</f>
        <v/>
      </c>
      <c r="F283" t="str">
        <f>'Assessed Non-TIF_Combined'!F283</f>
        <v>6453</v>
      </c>
      <c r="G283" t="str">
        <f>'Assessed Non-TIF_Combined'!G283</f>
        <v>Treynor</v>
      </c>
      <c r="H283" s="8">
        <f>SUMPRODUCT(SUMIFS(TaxableValuation[Taxable Residential],TaxableValuation[Dist],$C283:$E283,TaxableValuation[Tif_NonTIF],$A$4))</f>
        <v>4335285</v>
      </c>
      <c r="I283" s="8">
        <f>SUMPRODUCT(SUMIFS(TaxableValuation[Taxable Ag Land],TaxableValuation[Dist],$C283:$E283,TaxableValuation[Tif_NonTIF],$A$4))</f>
        <v>0</v>
      </c>
      <c r="J283" s="8">
        <f>SUMPRODUCT(SUMIFS(TaxableValuation[Taxable Ag Building],TaxableValuation[Dist],$C283:$E283,TaxableValuation[Tif_NonTIF],$A$4))</f>
        <v>0</v>
      </c>
      <c r="K283" s="8">
        <f>SUMPRODUCT(SUMIFS(TaxableValuation[Taxable Commercial],TaxableValuation[Dist],$C283:$E283,TaxableValuation[Tif_NonTIF],$A$4))</f>
        <v>0</v>
      </c>
      <c r="L283" s="8">
        <f>SUMPRODUCT(SUMIFS(TaxableValuation[Taxable Industrial],TaxableValuation[Dist],$C283:$E283,TaxableValuation[Tif_NonTIF],$A$4))</f>
        <v>0</v>
      </c>
      <c r="M283" s="8">
        <f>SUMPRODUCT(SUMIFS(TaxableValuation[Taxable Reserved],TaxableValuation[Dist],$C283:$E283,TaxableValuation[Tif_NonTIF],$A$4))</f>
        <v>0</v>
      </c>
      <c r="N283" s="8">
        <f>SUMPRODUCT(SUMIFS(TaxableValuation[Taxable Reserved2],TaxableValuation[Dist],$C283:$E283,TaxableValuation[Tif_NonTIF],$A$4))</f>
        <v>0</v>
      </c>
      <c r="O283" s="8">
        <f>SUMPRODUCT(SUMIFS(TaxableValuation[Taxable Railroads],TaxableValuation[Dist],$C283:$E283,TaxableValuation[Tif_NonTIF],$A$4))</f>
        <v>0</v>
      </c>
      <c r="P283" s="8">
        <f>SUMPRODUCT(SUMIFS(TaxableValuation[Taxable Utilities],TaxableValuation[Dist],$C283:$E283,TaxableValuation[Tif_NonTIF],$A$4))</f>
        <v>0</v>
      </c>
      <c r="Q283" s="8">
        <f>SUMPRODUCT(SUMIFS(TaxableValuation[Taxable Other],TaxableValuation[Dist],$C283:$E283,TaxableValuation[Tif_NonTIF],$A$4))</f>
        <v>0</v>
      </c>
      <c r="R283" s="8">
        <f>SUMPRODUCT(SUMIFS(TaxableValuation[Taxable Gross],TaxableValuation[Dist],$C283:$E283,TaxableValuation[Tif_NonTIF],$A$4))</f>
        <v>4335285</v>
      </c>
      <c r="S283" s="8">
        <f>SUMPRODUCT(SUMIFS(TaxableValuation[Taxable Military Exempt],TaxableValuation[Dist],$C283:$E283,TaxableValuation[Tif_NonTIF],$A$4))</f>
        <v>3704</v>
      </c>
      <c r="T283" s="8">
        <f>SUMPRODUCT(SUMIFS(TaxableValuation[Taxable Net],TaxableValuation[Dist],$C283:$E283,TaxableValuation[Tif_NonTIF],$A$4))</f>
        <v>4331581</v>
      </c>
      <c r="U283" s="8">
        <f>SUMPRODUCT(SUMIFS(TaxableValuation[Taxable Gas &amp; Elec Utilities],TaxableValuation[Dist],$C283:$E283,TaxableValuation[Tif_NonTIF],$A$4))</f>
        <v>0</v>
      </c>
      <c r="V283" s="8">
        <f t="shared" si="4"/>
        <v>4331581</v>
      </c>
    </row>
    <row r="284" spans="1:22" x14ac:dyDescent="0.25">
      <c r="A284">
        <f>'Assessed Non-TIF_Combined'!A284</f>
        <v>2024</v>
      </c>
      <c r="B284" t="str">
        <f>'Assessed Non-TIF_Combined'!B284</f>
        <v>13</v>
      </c>
      <c r="C284" t="str">
        <f>'Assessed Non-TIF_Combined'!C284</f>
        <v>6460</v>
      </c>
      <c r="D284" t="str">
        <f>'Assessed Non-TIF_Combined'!D284</f>
        <v/>
      </c>
      <c r="E284" t="str">
        <f>'Assessed Non-TIF_Combined'!E284</f>
        <v/>
      </c>
      <c r="F284" t="str">
        <f>'Assessed Non-TIF_Combined'!F284</f>
        <v>6460</v>
      </c>
      <c r="G284" t="str">
        <f>'Assessed Non-TIF_Combined'!G284</f>
        <v>Tri-Center</v>
      </c>
      <c r="H284" s="8">
        <f>SUMPRODUCT(SUMIFS(TaxableValuation[Taxable Residential],TaxableValuation[Dist],$C284:$E284,TaxableValuation[Tif_NonTIF],$A$4))</f>
        <v>27311248</v>
      </c>
      <c r="I284" s="8">
        <f>SUMPRODUCT(SUMIFS(TaxableValuation[Taxable Ag Land],TaxableValuation[Dist],$C284:$E284,TaxableValuation[Tif_NonTIF],$A$4))</f>
        <v>0</v>
      </c>
      <c r="J284" s="8">
        <f>SUMPRODUCT(SUMIFS(TaxableValuation[Taxable Ag Building],TaxableValuation[Dist],$C284:$E284,TaxableValuation[Tif_NonTIF],$A$4))</f>
        <v>0</v>
      </c>
      <c r="K284" s="8">
        <f>SUMPRODUCT(SUMIFS(TaxableValuation[Taxable Commercial],TaxableValuation[Dist],$C284:$E284,TaxableValuation[Tif_NonTIF],$A$4))</f>
        <v>1204531</v>
      </c>
      <c r="L284" s="8">
        <f>SUMPRODUCT(SUMIFS(TaxableValuation[Taxable Industrial],TaxableValuation[Dist],$C284:$E284,TaxableValuation[Tif_NonTIF],$A$4))</f>
        <v>0</v>
      </c>
      <c r="M284" s="8">
        <f>SUMPRODUCT(SUMIFS(TaxableValuation[Taxable Reserved],TaxableValuation[Dist],$C284:$E284,TaxableValuation[Tif_NonTIF],$A$4))</f>
        <v>0</v>
      </c>
      <c r="N284" s="8">
        <f>SUMPRODUCT(SUMIFS(TaxableValuation[Taxable Reserved2],TaxableValuation[Dist],$C284:$E284,TaxableValuation[Tif_NonTIF],$A$4))</f>
        <v>0</v>
      </c>
      <c r="O284" s="8">
        <f>SUMPRODUCT(SUMIFS(TaxableValuation[Taxable Railroads],TaxableValuation[Dist],$C284:$E284,TaxableValuation[Tif_NonTIF],$A$4))</f>
        <v>0</v>
      </c>
      <c r="P284" s="8">
        <f>SUMPRODUCT(SUMIFS(TaxableValuation[Taxable Utilities],TaxableValuation[Dist],$C284:$E284,TaxableValuation[Tif_NonTIF],$A$4))</f>
        <v>0</v>
      </c>
      <c r="Q284" s="8">
        <f>SUMPRODUCT(SUMIFS(TaxableValuation[Taxable Other],TaxableValuation[Dist],$C284:$E284,TaxableValuation[Tif_NonTIF],$A$4))</f>
        <v>0</v>
      </c>
      <c r="R284" s="8">
        <f>SUMPRODUCT(SUMIFS(TaxableValuation[Taxable Gross],TaxableValuation[Dist],$C284:$E284,TaxableValuation[Tif_NonTIF],$A$4))</f>
        <v>28515779</v>
      </c>
      <c r="S284" s="8">
        <f>SUMPRODUCT(SUMIFS(TaxableValuation[Taxable Military Exempt],TaxableValuation[Dist],$C284:$E284,TaxableValuation[Tif_NonTIF],$A$4))</f>
        <v>24076</v>
      </c>
      <c r="T284" s="8">
        <f>SUMPRODUCT(SUMIFS(TaxableValuation[Taxable Net],TaxableValuation[Dist],$C284:$E284,TaxableValuation[Tif_NonTIF],$A$4))</f>
        <v>28491703</v>
      </c>
      <c r="U284" s="8">
        <f>SUMPRODUCT(SUMIFS(TaxableValuation[Taxable Gas &amp; Elec Utilities],TaxableValuation[Dist],$C284:$E284,TaxableValuation[Tif_NonTIF],$A$4))</f>
        <v>0</v>
      </c>
      <c r="V284" s="8">
        <f t="shared" si="4"/>
        <v>28491703</v>
      </c>
    </row>
    <row r="285" spans="1:22" x14ac:dyDescent="0.25">
      <c r="A285">
        <f>'Assessed Non-TIF_Combined'!A285</f>
        <v>2024</v>
      </c>
      <c r="B285" t="str">
        <f>'Assessed Non-TIF_Combined'!B285</f>
        <v>15</v>
      </c>
      <c r="C285" t="str">
        <f>'Assessed Non-TIF_Combined'!C285</f>
        <v>6462</v>
      </c>
      <c r="D285" t="str">
        <f>'Assessed Non-TIF_Combined'!D285</f>
        <v/>
      </c>
      <c r="E285" t="str">
        <f>'Assessed Non-TIF_Combined'!E285</f>
        <v/>
      </c>
      <c r="F285" t="str">
        <f>'Assessed Non-TIF_Combined'!F285</f>
        <v>6462</v>
      </c>
      <c r="G285" t="str">
        <f>'Assessed Non-TIF_Combined'!G285</f>
        <v>Tri-County</v>
      </c>
      <c r="H285" s="8">
        <f>SUMPRODUCT(SUMIFS(TaxableValuation[Taxable Residential],TaxableValuation[Dist],$C285:$E285,TaxableValuation[Tif_NonTIF],$A$4))</f>
        <v>0</v>
      </c>
      <c r="I285" s="8">
        <f>SUMPRODUCT(SUMIFS(TaxableValuation[Taxable Ag Land],TaxableValuation[Dist],$C285:$E285,TaxableValuation[Tif_NonTIF],$A$4))</f>
        <v>0</v>
      </c>
      <c r="J285" s="8">
        <f>SUMPRODUCT(SUMIFS(TaxableValuation[Taxable Ag Building],TaxableValuation[Dist],$C285:$E285,TaxableValuation[Tif_NonTIF],$A$4))</f>
        <v>0</v>
      </c>
      <c r="K285" s="8">
        <f>SUMPRODUCT(SUMIFS(TaxableValuation[Taxable Commercial],TaxableValuation[Dist],$C285:$E285,TaxableValuation[Tif_NonTIF],$A$4))</f>
        <v>0</v>
      </c>
      <c r="L285" s="8">
        <f>SUMPRODUCT(SUMIFS(TaxableValuation[Taxable Industrial],TaxableValuation[Dist],$C285:$E285,TaxableValuation[Tif_NonTIF],$A$4))</f>
        <v>1088550</v>
      </c>
      <c r="M285" s="8">
        <f>SUMPRODUCT(SUMIFS(TaxableValuation[Taxable Reserved],TaxableValuation[Dist],$C285:$E285,TaxableValuation[Tif_NonTIF],$A$4))</f>
        <v>0</v>
      </c>
      <c r="N285" s="8">
        <f>SUMPRODUCT(SUMIFS(TaxableValuation[Taxable Reserved2],TaxableValuation[Dist],$C285:$E285,TaxableValuation[Tif_NonTIF],$A$4))</f>
        <v>0</v>
      </c>
      <c r="O285" s="8">
        <f>SUMPRODUCT(SUMIFS(TaxableValuation[Taxable Railroads],TaxableValuation[Dist],$C285:$E285,TaxableValuation[Tif_NonTIF],$A$4))</f>
        <v>0</v>
      </c>
      <c r="P285" s="8">
        <f>SUMPRODUCT(SUMIFS(TaxableValuation[Taxable Utilities],TaxableValuation[Dist],$C285:$E285,TaxableValuation[Tif_NonTIF],$A$4))</f>
        <v>0</v>
      </c>
      <c r="Q285" s="8">
        <f>SUMPRODUCT(SUMIFS(TaxableValuation[Taxable Other],TaxableValuation[Dist],$C285:$E285,TaxableValuation[Tif_NonTIF],$A$4))</f>
        <v>0</v>
      </c>
      <c r="R285" s="8">
        <f>SUMPRODUCT(SUMIFS(TaxableValuation[Taxable Gross],TaxableValuation[Dist],$C285:$E285,TaxableValuation[Tif_NonTIF],$A$4))</f>
        <v>1088550</v>
      </c>
      <c r="S285" s="8">
        <f>SUMPRODUCT(SUMIFS(TaxableValuation[Taxable Military Exempt],TaxableValuation[Dist],$C285:$E285,TaxableValuation[Tif_NonTIF],$A$4))</f>
        <v>0</v>
      </c>
      <c r="T285" s="8">
        <f>SUMPRODUCT(SUMIFS(TaxableValuation[Taxable Net],TaxableValuation[Dist],$C285:$E285,TaxableValuation[Tif_NonTIF],$A$4))</f>
        <v>1088550</v>
      </c>
      <c r="U285" s="8">
        <f>SUMPRODUCT(SUMIFS(TaxableValuation[Taxable Gas &amp; Elec Utilities],TaxableValuation[Dist],$C285:$E285,TaxableValuation[Tif_NonTIF],$A$4))</f>
        <v>0</v>
      </c>
      <c r="V285" s="8">
        <f t="shared" si="4"/>
        <v>1088550</v>
      </c>
    </row>
    <row r="286" spans="1:22" x14ac:dyDescent="0.25">
      <c r="A286">
        <f>'Assessed Non-TIF_Combined'!A286</f>
        <v>2024</v>
      </c>
      <c r="B286" t="str">
        <f>'Assessed Non-TIF_Combined'!B286</f>
        <v>07</v>
      </c>
      <c r="C286" t="str">
        <f>'Assessed Non-TIF_Combined'!C286</f>
        <v>6471</v>
      </c>
      <c r="D286" t="str">
        <f>'Assessed Non-TIF_Combined'!D286</f>
        <v/>
      </c>
      <c r="E286" t="str">
        <f>'Assessed Non-TIF_Combined'!E286</f>
        <v/>
      </c>
      <c r="F286" t="str">
        <f>'Assessed Non-TIF_Combined'!F286</f>
        <v>6471</v>
      </c>
      <c r="G286" t="str">
        <f>'Assessed Non-TIF_Combined'!G286</f>
        <v>Tripoli</v>
      </c>
      <c r="H286" s="8">
        <f>SUMPRODUCT(SUMIFS(TaxableValuation[Taxable Residential],TaxableValuation[Dist],$C286:$E286,TaxableValuation[Tif_NonTIF],$A$4))</f>
        <v>0</v>
      </c>
      <c r="I286" s="8">
        <f>SUMPRODUCT(SUMIFS(TaxableValuation[Taxable Ag Land],TaxableValuation[Dist],$C286:$E286,TaxableValuation[Tif_NonTIF],$A$4))</f>
        <v>0</v>
      </c>
      <c r="J286" s="8">
        <f>SUMPRODUCT(SUMIFS(TaxableValuation[Taxable Ag Building],TaxableValuation[Dist],$C286:$E286,TaxableValuation[Tif_NonTIF],$A$4))</f>
        <v>0</v>
      </c>
      <c r="K286" s="8">
        <f>SUMPRODUCT(SUMIFS(TaxableValuation[Taxable Commercial],TaxableValuation[Dist],$C286:$E286,TaxableValuation[Tif_NonTIF],$A$4))</f>
        <v>0</v>
      </c>
      <c r="L286" s="8">
        <f>SUMPRODUCT(SUMIFS(TaxableValuation[Taxable Industrial],TaxableValuation[Dist],$C286:$E286,TaxableValuation[Tif_NonTIF],$A$4))</f>
        <v>0</v>
      </c>
      <c r="M286" s="8">
        <f>SUMPRODUCT(SUMIFS(TaxableValuation[Taxable Reserved],TaxableValuation[Dist],$C286:$E286,TaxableValuation[Tif_NonTIF],$A$4))</f>
        <v>0</v>
      </c>
      <c r="N286" s="8">
        <f>SUMPRODUCT(SUMIFS(TaxableValuation[Taxable Reserved2],TaxableValuation[Dist],$C286:$E286,TaxableValuation[Tif_NonTIF],$A$4))</f>
        <v>0</v>
      </c>
      <c r="O286" s="8">
        <f>SUMPRODUCT(SUMIFS(TaxableValuation[Taxable Railroads],TaxableValuation[Dist],$C286:$E286,TaxableValuation[Tif_NonTIF],$A$4))</f>
        <v>0</v>
      </c>
      <c r="P286" s="8">
        <f>SUMPRODUCT(SUMIFS(TaxableValuation[Taxable Utilities],TaxableValuation[Dist],$C286:$E286,TaxableValuation[Tif_NonTIF],$A$4))</f>
        <v>0</v>
      </c>
      <c r="Q286" s="8">
        <f>SUMPRODUCT(SUMIFS(TaxableValuation[Taxable Other],TaxableValuation[Dist],$C286:$E286,TaxableValuation[Tif_NonTIF],$A$4))</f>
        <v>0</v>
      </c>
      <c r="R286" s="8">
        <f>SUMPRODUCT(SUMIFS(TaxableValuation[Taxable Gross],TaxableValuation[Dist],$C286:$E286,TaxableValuation[Tif_NonTIF],$A$4))</f>
        <v>0</v>
      </c>
      <c r="S286" s="8">
        <f>SUMPRODUCT(SUMIFS(TaxableValuation[Taxable Military Exempt],TaxableValuation[Dist],$C286:$E286,TaxableValuation[Tif_NonTIF],$A$4))</f>
        <v>0</v>
      </c>
      <c r="T286" s="8">
        <f>SUMPRODUCT(SUMIFS(TaxableValuation[Taxable Net],TaxableValuation[Dist],$C286:$E286,TaxableValuation[Tif_NonTIF],$A$4))</f>
        <v>0</v>
      </c>
      <c r="U286" s="8">
        <f>SUMPRODUCT(SUMIFS(TaxableValuation[Taxable Gas &amp; Elec Utilities],TaxableValuation[Dist],$C286:$E286,TaxableValuation[Tif_NonTIF],$A$4))</f>
        <v>0</v>
      </c>
      <c r="V286" s="8">
        <f t="shared" si="4"/>
        <v>0</v>
      </c>
    </row>
    <row r="287" spans="1:22" x14ac:dyDescent="0.25">
      <c r="A287">
        <f>'Assessed Non-TIF_Combined'!A287</f>
        <v>2024</v>
      </c>
      <c r="B287" t="str">
        <f>'Assessed Non-TIF_Combined'!B287</f>
        <v>01</v>
      </c>
      <c r="C287" t="str">
        <f>'Assessed Non-TIF_Combined'!C287</f>
        <v>6509</v>
      </c>
      <c r="D287" t="str">
        <f>'Assessed Non-TIF_Combined'!D287</f>
        <v/>
      </c>
      <c r="E287" t="str">
        <f>'Assessed Non-TIF_Combined'!E287</f>
        <v/>
      </c>
      <c r="F287" t="str">
        <f>'Assessed Non-TIF_Combined'!F287</f>
        <v>6509</v>
      </c>
      <c r="G287" t="str">
        <f>'Assessed Non-TIF_Combined'!G287</f>
        <v>Turkey Valley</v>
      </c>
      <c r="H287" s="8">
        <f>SUMPRODUCT(SUMIFS(TaxableValuation[Taxable Residential],TaxableValuation[Dist],$C287:$E287,TaxableValuation[Tif_NonTIF],$A$4))</f>
        <v>0</v>
      </c>
      <c r="I287" s="8">
        <f>SUMPRODUCT(SUMIFS(TaxableValuation[Taxable Ag Land],TaxableValuation[Dist],$C287:$E287,TaxableValuation[Tif_NonTIF],$A$4))</f>
        <v>0</v>
      </c>
      <c r="J287" s="8">
        <f>SUMPRODUCT(SUMIFS(TaxableValuation[Taxable Ag Building],TaxableValuation[Dist],$C287:$E287,TaxableValuation[Tif_NonTIF],$A$4))</f>
        <v>0</v>
      </c>
      <c r="K287" s="8">
        <f>SUMPRODUCT(SUMIFS(TaxableValuation[Taxable Commercial],TaxableValuation[Dist],$C287:$E287,TaxableValuation[Tif_NonTIF],$A$4))</f>
        <v>0</v>
      </c>
      <c r="L287" s="8">
        <f>SUMPRODUCT(SUMIFS(TaxableValuation[Taxable Industrial],TaxableValuation[Dist],$C287:$E287,TaxableValuation[Tif_NonTIF],$A$4))</f>
        <v>0</v>
      </c>
      <c r="M287" s="8">
        <f>SUMPRODUCT(SUMIFS(TaxableValuation[Taxable Reserved],TaxableValuation[Dist],$C287:$E287,TaxableValuation[Tif_NonTIF],$A$4))</f>
        <v>0</v>
      </c>
      <c r="N287" s="8">
        <f>SUMPRODUCT(SUMIFS(TaxableValuation[Taxable Reserved2],TaxableValuation[Dist],$C287:$E287,TaxableValuation[Tif_NonTIF],$A$4))</f>
        <v>0</v>
      </c>
      <c r="O287" s="8">
        <f>SUMPRODUCT(SUMIFS(TaxableValuation[Taxable Railroads],TaxableValuation[Dist],$C287:$E287,TaxableValuation[Tif_NonTIF],$A$4))</f>
        <v>0</v>
      </c>
      <c r="P287" s="8">
        <f>SUMPRODUCT(SUMIFS(TaxableValuation[Taxable Utilities],TaxableValuation[Dist],$C287:$E287,TaxableValuation[Tif_NonTIF],$A$4))</f>
        <v>0</v>
      </c>
      <c r="Q287" s="8">
        <f>SUMPRODUCT(SUMIFS(TaxableValuation[Taxable Other],TaxableValuation[Dist],$C287:$E287,TaxableValuation[Tif_NonTIF],$A$4))</f>
        <v>0</v>
      </c>
      <c r="R287" s="8">
        <f>SUMPRODUCT(SUMIFS(TaxableValuation[Taxable Gross],TaxableValuation[Dist],$C287:$E287,TaxableValuation[Tif_NonTIF],$A$4))</f>
        <v>0</v>
      </c>
      <c r="S287" s="8">
        <f>SUMPRODUCT(SUMIFS(TaxableValuation[Taxable Military Exempt],TaxableValuation[Dist],$C287:$E287,TaxableValuation[Tif_NonTIF],$A$4))</f>
        <v>0</v>
      </c>
      <c r="T287" s="8">
        <f>SUMPRODUCT(SUMIFS(TaxableValuation[Taxable Net],TaxableValuation[Dist],$C287:$E287,TaxableValuation[Tif_NonTIF],$A$4))</f>
        <v>0</v>
      </c>
      <c r="U287" s="8">
        <f>SUMPRODUCT(SUMIFS(TaxableValuation[Taxable Gas &amp; Elec Utilities],TaxableValuation[Dist],$C287:$E287,TaxableValuation[Tif_NonTIF],$A$4))</f>
        <v>0</v>
      </c>
      <c r="V287" s="8">
        <f t="shared" si="4"/>
        <v>0</v>
      </c>
    </row>
    <row r="288" spans="1:22" x14ac:dyDescent="0.25">
      <c r="A288">
        <f>'Assessed Non-TIF_Combined'!A288</f>
        <v>2024</v>
      </c>
      <c r="B288" t="str">
        <f>'Assessed Non-TIF_Combined'!B288</f>
        <v>11</v>
      </c>
      <c r="C288" t="str">
        <f>'Assessed Non-TIF_Combined'!C288</f>
        <v>6512</v>
      </c>
      <c r="D288" t="str">
        <f>'Assessed Non-TIF_Combined'!D288</f>
        <v/>
      </c>
      <c r="E288" t="str">
        <f>'Assessed Non-TIF_Combined'!E288</f>
        <v/>
      </c>
      <c r="F288" t="str">
        <f>'Assessed Non-TIF_Combined'!F288</f>
        <v>6512</v>
      </c>
      <c r="G288" t="str">
        <f>'Assessed Non-TIF_Combined'!G288</f>
        <v>Twin Cedars</v>
      </c>
      <c r="H288" s="8">
        <f>SUMPRODUCT(SUMIFS(TaxableValuation[Taxable Residential],TaxableValuation[Dist],$C288:$E288,TaxableValuation[Tif_NonTIF],$A$4))</f>
        <v>0</v>
      </c>
      <c r="I288" s="8">
        <f>SUMPRODUCT(SUMIFS(TaxableValuation[Taxable Ag Land],TaxableValuation[Dist],$C288:$E288,TaxableValuation[Tif_NonTIF],$A$4))</f>
        <v>0</v>
      </c>
      <c r="J288" s="8">
        <f>SUMPRODUCT(SUMIFS(TaxableValuation[Taxable Ag Building],TaxableValuation[Dist],$C288:$E288,TaxableValuation[Tif_NonTIF],$A$4))</f>
        <v>0</v>
      </c>
      <c r="K288" s="8">
        <f>SUMPRODUCT(SUMIFS(TaxableValuation[Taxable Commercial],TaxableValuation[Dist],$C288:$E288,TaxableValuation[Tif_NonTIF],$A$4))</f>
        <v>0</v>
      </c>
      <c r="L288" s="8">
        <f>SUMPRODUCT(SUMIFS(TaxableValuation[Taxable Industrial],TaxableValuation[Dist],$C288:$E288,TaxableValuation[Tif_NonTIF],$A$4))</f>
        <v>0</v>
      </c>
      <c r="M288" s="8">
        <f>SUMPRODUCT(SUMIFS(TaxableValuation[Taxable Reserved],TaxableValuation[Dist],$C288:$E288,TaxableValuation[Tif_NonTIF],$A$4))</f>
        <v>0</v>
      </c>
      <c r="N288" s="8">
        <f>SUMPRODUCT(SUMIFS(TaxableValuation[Taxable Reserved2],TaxableValuation[Dist],$C288:$E288,TaxableValuation[Tif_NonTIF],$A$4))</f>
        <v>0</v>
      </c>
      <c r="O288" s="8">
        <f>SUMPRODUCT(SUMIFS(TaxableValuation[Taxable Railroads],TaxableValuation[Dist],$C288:$E288,TaxableValuation[Tif_NonTIF],$A$4))</f>
        <v>0</v>
      </c>
      <c r="P288" s="8">
        <f>SUMPRODUCT(SUMIFS(TaxableValuation[Taxable Utilities],TaxableValuation[Dist],$C288:$E288,TaxableValuation[Tif_NonTIF],$A$4))</f>
        <v>0</v>
      </c>
      <c r="Q288" s="8">
        <f>SUMPRODUCT(SUMIFS(TaxableValuation[Taxable Other],TaxableValuation[Dist],$C288:$E288,TaxableValuation[Tif_NonTIF],$A$4))</f>
        <v>0</v>
      </c>
      <c r="R288" s="8">
        <f>SUMPRODUCT(SUMIFS(TaxableValuation[Taxable Gross],TaxableValuation[Dist],$C288:$E288,TaxableValuation[Tif_NonTIF],$A$4))</f>
        <v>0</v>
      </c>
      <c r="S288" s="8">
        <f>SUMPRODUCT(SUMIFS(TaxableValuation[Taxable Military Exempt],TaxableValuation[Dist],$C288:$E288,TaxableValuation[Tif_NonTIF],$A$4))</f>
        <v>0</v>
      </c>
      <c r="T288" s="8">
        <f>SUMPRODUCT(SUMIFS(TaxableValuation[Taxable Net],TaxableValuation[Dist],$C288:$E288,TaxableValuation[Tif_NonTIF],$A$4))</f>
        <v>0</v>
      </c>
      <c r="U288" s="8">
        <f>SUMPRODUCT(SUMIFS(TaxableValuation[Taxable Gas &amp; Elec Utilities],TaxableValuation[Dist],$C288:$E288,TaxableValuation[Tif_NonTIF],$A$4))</f>
        <v>0</v>
      </c>
      <c r="V288" s="8">
        <f t="shared" si="4"/>
        <v>0</v>
      </c>
    </row>
    <row r="289" spans="1:22" x14ac:dyDescent="0.25">
      <c r="A289">
        <f>'Assessed Non-TIF_Combined'!A289</f>
        <v>2024</v>
      </c>
      <c r="B289" t="str">
        <f>'Assessed Non-TIF_Combined'!B289</f>
        <v>05</v>
      </c>
      <c r="C289" t="str">
        <f>'Assessed Non-TIF_Combined'!C289</f>
        <v>6516</v>
      </c>
      <c r="D289" t="str">
        <f>'Assessed Non-TIF_Combined'!D289</f>
        <v/>
      </c>
      <c r="E289" t="str">
        <f>'Assessed Non-TIF_Combined'!E289</f>
        <v/>
      </c>
      <c r="F289" t="str">
        <f>'Assessed Non-TIF_Combined'!F289</f>
        <v>6516</v>
      </c>
      <c r="G289" t="str">
        <f>'Assessed Non-TIF_Combined'!G289</f>
        <v>Twin Rivers</v>
      </c>
      <c r="H289" s="8">
        <f>SUMPRODUCT(SUMIFS(TaxableValuation[Taxable Residential],TaxableValuation[Dist],$C289:$E289,TaxableValuation[Tif_NonTIF],$A$4))</f>
        <v>1056787</v>
      </c>
      <c r="I289" s="8">
        <f>SUMPRODUCT(SUMIFS(TaxableValuation[Taxable Ag Land],TaxableValuation[Dist],$C289:$E289,TaxableValuation[Tif_NonTIF],$A$4))</f>
        <v>0</v>
      </c>
      <c r="J289" s="8">
        <f>SUMPRODUCT(SUMIFS(TaxableValuation[Taxable Ag Building],TaxableValuation[Dist],$C289:$E289,TaxableValuation[Tif_NonTIF],$A$4))</f>
        <v>0</v>
      </c>
      <c r="K289" s="8">
        <f>SUMPRODUCT(SUMIFS(TaxableValuation[Taxable Commercial],TaxableValuation[Dist],$C289:$E289,TaxableValuation[Tif_NonTIF],$A$4))</f>
        <v>5000</v>
      </c>
      <c r="L289" s="8">
        <f>SUMPRODUCT(SUMIFS(TaxableValuation[Taxable Industrial],TaxableValuation[Dist],$C289:$E289,TaxableValuation[Tif_NonTIF],$A$4))</f>
        <v>0</v>
      </c>
      <c r="M289" s="8">
        <f>SUMPRODUCT(SUMIFS(TaxableValuation[Taxable Reserved],TaxableValuation[Dist],$C289:$E289,TaxableValuation[Tif_NonTIF],$A$4))</f>
        <v>0</v>
      </c>
      <c r="N289" s="8">
        <f>SUMPRODUCT(SUMIFS(TaxableValuation[Taxable Reserved2],TaxableValuation[Dist],$C289:$E289,TaxableValuation[Tif_NonTIF],$A$4))</f>
        <v>0</v>
      </c>
      <c r="O289" s="8">
        <f>SUMPRODUCT(SUMIFS(TaxableValuation[Taxable Railroads],TaxableValuation[Dist],$C289:$E289,TaxableValuation[Tif_NonTIF],$A$4))</f>
        <v>0</v>
      </c>
      <c r="P289" s="8">
        <f>SUMPRODUCT(SUMIFS(TaxableValuation[Taxable Utilities],TaxableValuation[Dist],$C289:$E289,TaxableValuation[Tif_NonTIF],$A$4))</f>
        <v>0</v>
      </c>
      <c r="Q289" s="8">
        <f>SUMPRODUCT(SUMIFS(TaxableValuation[Taxable Other],TaxableValuation[Dist],$C289:$E289,TaxableValuation[Tif_NonTIF],$A$4))</f>
        <v>0</v>
      </c>
      <c r="R289" s="8">
        <f>SUMPRODUCT(SUMIFS(TaxableValuation[Taxable Gross],TaxableValuation[Dist],$C289:$E289,TaxableValuation[Tif_NonTIF],$A$4))</f>
        <v>1061787</v>
      </c>
      <c r="S289" s="8">
        <f>SUMPRODUCT(SUMIFS(TaxableValuation[Taxable Military Exempt],TaxableValuation[Dist],$C289:$E289,TaxableValuation[Tif_NonTIF],$A$4))</f>
        <v>63</v>
      </c>
      <c r="T289" s="8">
        <f>SUMPRODUCT(SUMIFS(TaxableValuation[Taxable Net],TaxableValuation[Dist],$C289:$E289,TaxableValuation[Tif_NonTIF],$A$4))</f>
        <v>1061724</v>
      </c>
      <c r="U289" s="8">
        <f>SUMPRODUCT(SUMIFS(TaxableValuation[Taxable Gas &amp; Elec Utilities],TaxableValuation[Dist],$C289:$E289,TaxableValuation[Tif_NonTIF],$A$4))</f>
        <v>0</v>
      </c>
      <c r="V289" s="8">
        <f t="shared" si="4"/>
        <v>1061724</v>
      </c>
    </row>
    <row r="290" spans="1:22" x14ac:dyDescent="0.25">
      <c r="A290">
        <f>'Assessed Non-TIF_Combined'!A290</f>
        <v>2024</v>
      </c>
      <c r="B290" t="str">
        <f>'Assessed Non-TIF_Combined'!B290</f>
        <v>13</v>
      </c>
      <c r="C290" t="str">
        <f>'Assessed Non-TIF_Combined'!C290</f>
        <v>6534</v>
      </c>
      <c r="D290" t="str">
        <f>'Assessed Non-TIF_Combined'!D290</f>
        <v/>
      </c>
      <c r="E290" t="str">
        <f>'Assessed Non-TIF_Combined'!E290</f>
        <v/>
      </c>
      <c r="F290" t="str">
        <f>'Assessed Non-TIF_Combined'!F290</f>
        <v>6534</v>
      </c>
      <c r="G290" t="str">
        <f>'Assessed Non-TIF_Combined'!G290</f>
        <v>Underwood</v>
      </c>
      <c r="H290" s="8">
        <f>SUMPRODUCT(SUMIFS(TaxableValuation[Taxable Residential],TaxableValuation[Dist],$C290:$E290,TaxableValuation[Tif_NonTIF],$A$4))</f>
        <v>6797979</v>
      </c>
      <c r="I290" s="8">
        <f>SUMPRODUCT(SUMIFS(TaxableValuation[Taxable Ag Land],TaxableValuation[Dist],$C290:$E290,TaxableValuation[Tif_NonTIF],$A$4))</f>
        <v>0</v>
      </c>
      <c r="J290" s="8">
        <f>SUMPRODUCT(SUMIFS(TaxableValuation[Taxable Ag Building],TaxableValuation[Dist],$C290:$E290,TaxableValuation[Tif_NonTIF],$A$4))</f>
        <v>0</v>
      </c>
      <c r="K290" s="8">
        <f>SUMPRODUCT(SUMIFS(TaxableValuation[Taxable Commercial],TaxableValuation[Dist],$C290:$E290,TaxableValuation[Tif_NonTIF],$A$4))</f>
        <v>2214700</v>
      </c>
      <c r="L290" s="8">
        <f>SUMPRODUCT(SUMIFS(TaxableValuation[Taxable Industrial],TaxableValuation[Dist],$C290:$E290,TaxableValuation[Tif_NonTIF],$A$4))</f>
        <v>0</v>
      </c>
      <c r="M290" s="8">
        <f>SUMPRODUCT(SUMIFS(TaxableValuation[Taxable Reserved],TaxableValuation[Dist],$C290:$E290,TaxableValuation[Tif_NonTIF],$A$4))</f>
        <v>0</v>
      </c>
      <c r="N290" s="8">
        <f>SUMPRODUCT(SUMIFS(TaxableValuation[Taxable Reserved2],TaxableValuation[Dist],$C290:$E290,TaxableValuation[Tif_NonTIF],$A$4))</f>
        <v>0</v>
      </c>
      <c r="O290" s="8">
        <f>SUMPRODUCT(SUMIFS(TaxableValuation[Taxable Railroads],TaxableValuation[Dist],$C290:$E290,TaxableValuation[Tif_NonTIF],$A$4))</f>
        <v>0</v>
      </c>
      <c r="P290" s="8">
        <f>SUMPRODUCT(SUMIFS(TaxableValuation[Taxable Utilities],TaxableValuation[Dist],$C290:$E290,TaxableValuation[Tif_NonTIF],$A$4))</f>
        <v>0</v>
      </c>
      <c r="Q290" s="8">
        <f>SUMPRODUCT(SUMIFS(TaxableValuation[Taxable Other],TaxableValuation[Dist],$C290:$E290,TaxableValuation[Tif_NonTIF],$A$4))</f>
        <v>0</v>
      </c>
      <c r="R290" s="8">
        <f>SUMPRODUCT(SUMIFS(TaxableValuation[Taxable Gross],TaxableValuation[Dist],$C290:$E290,TaxableValuation[Tif_NonTIF],$A$4))</f>
        <v>9012679</v>
      </c>
      <c r="S290" s="8">
        <f>SUMPRODUCT(SUMIFS(TaxableValuation[Taxable Military Exempt],TaxableValuation[Dist],$C290:$E290,TaxableValuation[Tif_NonTIF],$A$4))</f>
        <v>7408</v>
      </c>
      <c r="T290" s="8">
        <f>SUMPRODUCT(SUMIFS(TaxableValuation[Taxable Net],TaxableValuation[Dist],$C290:$E290,TaxableValuation[Tif_NonTIF],$A$4))</f>
        <v>9005271</v>
      </c>
      <c r="U290" s="8">
        <f>SUMPRODUCT(SUMIFS(TaxableValuation[Taxable Gas &amp; Elec Utilities],TaxableValuation[Dist],$C290:$E290,TaxableValuation[Tif_NonTIF],$A$4))</f>
        <v>0</v>
      </c>
      <c r="V290" s="8">
        <f t="shared" si="4"/>
        <v>9005271</v>
      </c>
    </row>
    <row r="291" spans="1:22" x14ac:dyDescent="0.25">
      <c r="A291">
        <f>'Assessed Non-TIF_Combined'!A291</f>
        <v>2024</v>
      </c>
      <c r="B291" t="str">
        <f>'Assessed Non-TIF_Combined'!B291</f>
        <v>07</v>
      </c>
      <c r="C291" t="str">
        <f>'Assessed Non-TIF_Combined'!C291</f>
        <v>1935</v>
      </c>
      <c r="D291" t="str">
        <f>'Assessed Non-TIF_Combined'!D291</f>
        <v/>
      </c>
      <c r="E291" t="str">
        <f>'Assessed Non-TIF_Combined'!E291</f>
        <v/>
      </c>
      <c r="F291" t="str">
        <f>'Assessed Non-TIF_Combined'!F291</f>
        <v>6536</v>
      </c>
      <c r="G291" t="str">
        <f>'Assessed Non-TIF_Combined'!G291</f>
        <v>Union</v>
      </c>
      <c r="H291" s="8">
        <f>SUMPRODUCT(SUMIFS(TaxableValuation[Taxable Residential],TaxableValuation[Dist],$C291:$E291,TaxableValuation[Tif_NonTIF],$A$4))</f>
        <v>8074471</v>
      </c>
      <c r="I291" s="8">
        <f>SUMPRODUCT(SUMIFS(TaxableValuation[Taxable Ag Land],TaxableValuation[Dist],$C291:$E291,TaxableValuation[Tif_NonTIF],$A$4))</f>
        <v>326194</v>
      </c>
      <c r="J291" s="8">
        <f>SUMPRODUCT(SUMIFS(TaxableValuation[Taxable Ag Building],TaxableValuation[Dist],$C291:$E291,TaxableValuation[Tif_NonTIF],$A$4))</f>
        <v>0</v>
      </c>
      <c r="K291" s="8">
        <f>SUMPRODUCT(SUMIFS(TaxableValuation[Taxable Commercial],TaxableValuation[Dist],$C291:$E291,TaxableValuation[Tif_NonTIF],$A$4))</f>
        <v>619917</v>
      </c>
      <c r="L291" s="8">
        <f>SUMPRODUCT(SUMIFS(TaxableValuation[Taxable Industrial],TaxableValuation[Dist],$C291:$E291,TaxableValuation[Tif_NonTIF],$A$4))</f>
        <v>12707</v>
      </c>
      <c r="M291" s="8">
        <f>SUMPRODUCT(SUMIFS(TaxableValuation[Taxable Reserved],TaxableValuation[Dist],$C291:$E291,TaxableValuation[Tif_NonTIF],$A$4))</f>
        <v>0</v>
      </c>
      <c r="N291" s="8">
        <f>SUMPRODUCT(SUMIFS(TaxableValuation[Taxable Reserved2],TaxableValuation[Dist],$C291:$E291,TaxableValuation[Tif_NonTIF],$A$4))</f>
        <v>0</v>
      </c>
      <c r="O291" s="8">
        <f>SUMPRODUCT(SUMIFS(TaxableValuation[Taxable Railroads],TaxableValuation[Dist],$C291:$E291,TaxableValuation[Tif_NonTIF],$A$4))</f>
        <v>0</v>
      </c>
      <c r="P291" s="8">
        <f>SUMPRODUCT(SUMIFS(TaxableValuation[Taxable Utilities],TaxableValuation[Dist],$C291:$E291,TaxableValuation[Tif_NonTIF],$A$4))</f>
        <v>0</v>
      </c>
      <c r="Q291" s="8">
        <f>SUMPRODUCT(SUMIFS(TaxableValuation[Taxable Other],TaxableValuation[Dist],$C291:$E291,TaxableValuation[Tif_NonTIF],$A$4))</f>
        <v>0</v>
      </c>
      <c r="R291" s="8">
        <f>SUMPRODUCT(SUMIFS(TaxableValuation[Taxable Gross],TaxableValuation[Dist],$C291:$E291,TaxableValuation[Tif_NonTIF],$A$4))</f>
        <v>9033289</v>
      </c>
      <c r="S291" s="8">
        <f>SUMPRODUCT(SUMIFS(TaxableValuation[Taxable Military Exempt],TaxableValuation[Dist],$C291:$E291,TaxableValuation[Tif_NonTIF],$A$4))</f>
        <v>11112</v>
      </c>
      <c r="T291" s="8">
        <f>SUMPRODUCT(SUMIFS(TaxableValuation[Taxable Net],TaxableValuation[Dist],$C291:$E291,TaxableValuation[Tif_NonTIF],$A$4))</f>
        <v>9022177</v>
      </c>
      <c r="U291" s="8">
        <f>SUMPRODUCT(SUMIFS(TaxableValuation[Taxable Gas &amp; Elec Utilities],TaxableValuation[Dist],$C291:$E291,TaxableValuation[Tif_NonTIF],$A$4))</f>
        <v>0</v>
      </c>
      <c r="V291" s="8">
        <f t="shared" si="4"/>
        <v>9022177</v>
      </c>
    </row>
    <row r="292" spans="1:22" x14ac:dyDescent="0.25">
      <c r="A292">
        <f>'Assessed Non-TIF_Combined'!A292</f>
        <v>2024</v>
      </c>
      <c r="B292" t="str">
        <f>'Assessed Non-TIF_Combined'!B292</f>
        <v>11</v>
      </c>
      <c r="C292" t="str">
        <f>'Assessed Non-TIF_Combined'!C292</f>
        <v>6561</v>
      </c>
      <c r="D292" t="str">
        <f>'Assessed Non-TIF_Combined'!D292</f>
        <v/>
      </c>
      <c r="E292" t="str">
        <f>'Assessed Non-TIF_Combined'!E292</f>
        <v/>
      </c>
      <c r="F292" t="str">
        <f>'Assessed Non-TIF_Combined'!F292</f>
        <v>6561</v>
      </c>
      <c r="G292" t="str">
        <f>'Assessed Non-TIF_Combined'!G292</f>
        <v>United</v>
      </c>
      <c r="H292" s="8">
        <f>SUMPRODUCT(SUMIFS(TaxableValuation[Taxable Residential],TaxableValuation[Dist],$C292:$E292,TaxableValuation[Tif_NonTIF],$A$4))</f>
        <v>5064697</v>
      </c>
      <c r="I292" s="8">
        <f>SUMPRODUCT(SUMIFS(TaxableValuation[Taxable Ag Land],TaxableValuation[Dist],$C292:$E292,TaxableValuation[Tif_NonTIF],$A$4))</f>
        <v>1162684</v>
      </c>
      <c r="J292" s="8">
        <f>SUMPRODUCT(SUMIFS(TaxableValuation[Taxable Ag Building],TaxableValuation[Dist],$C292:$E292,TaxableValuation[Tif_NonTIF],$A$4))</f>
        <v>65541</v>
      </c>
      <c r="K292" s="8">
        <f>SUMPRODUCT(SUMIFS(TaxableValuation[Taxable Commercial],TaxableValuation[Dist],$C292:$E292,TaxableValuation[Tif_NonTIF],$A$4))</f>
        <v>11394653</v>
      </c>
      <c r="L292" s="8">
        <f>SUMPRODUCT(SUMIFS(TaxableValuation[Taxable Industrial],TaxableValuation[Dist],$C292:$E292,TaxableValuation[Tif_NonTIF],$A$4))</f>
        <v>6036219</v>
      </c>
      <c r="M292" s="8">
        <f>SUMPRODUCT(SUMIFS(TaxableValuation[Taxable Reserved],TaxableValuation[Dist],$C292:$E292,TaxableValuation[Tif_NonTIF],$A$4))</f>
        <v>0</v>
      </c>
      <c r="N292" s="8">
        <f>SUMPRODUCT(SUMIFS(TaxableValuation[Taxable Reserved2],TaxableValuation[Dist],$C292:$E292,TaxableValuation[Tif_NonTIF],$A$4))</f>
        <v>0</v>
      </c>
      <c r="O292" s="8">
        <f>SUMPRODUCT(SUMIFS(TaxableValuation[Taxable Railroads],TaxableValuation[Dist],$C292:$E292,TaxableValuation[Tif_NonTIF],$A$4))</f>
        <v>0</v>
      </c>
      <c r="P292" s="8">
        <f>SUMPRODUCT(SUMIFS(TaxableValuation[Taxable Utilities],TaxableValuation[Dist],$C292:$E292,TaxableValuation[Tif_NonTIF],$A$4))</f>
        <v>0</v>
      </c>
      <c r="Q292" s="8">
        <f>SUMPRODUCT(SUMIFS(TaxableValuation[Taxable Other],TaxableValuation[Dist],$C292:$E292,TaxableValuation[Tif_NonTIF],$A$4))</f>
        <v>0</v>
      </c>
      <c r="R292" s="8">
        <f>SUMPRODUCT(SUMIFS(TaxableValuation[Taxable Gross],TaxableValuation[Dist],$C292:$E292,TaxableValuation[Tif_NonTIF],$A$4))</f>
        <v>23723794</v>
      </c>
      <c r="S292" s="8">
        <f>SUMPRODUCT(SUMIFS(TaxableValuation[Taxable Military Exempt],TaxableValuation[Dist],$C292:$E292,TaxableValuation[Tif_NonTIF],$A$4))</f>
        <v>16668</v>
      </c>
      <c r="T292" s="8">
        <f>SUMPRODUCT(SUMIFS(TaxableValuation[Taxable Net],TaxableValuation[Dist],$C292:$E292,TaxableValuation[Tif_NonTIF],$A$4))</f>
        <v>23707126</v>
      </c>
      <c r="U292" s="8">
        <f>SUMPRODUCT(SUMIFS(TaxableValuation[Taxable Gas &amp; Elec Utilities],TaxableValuation[Dist],$C292:$E292,TaxableValuation[Tif_NonTIF],$A$4))</f>
        <v>0</v>
      </c>
      <c r="V292" s="8">
        <f t="shared" si="4"/>
        <v>23707126</v>
      </c>
    </row>
    <row r="293" spans="1:22" x14ac:dyDescent="0.25">
      <c r="A293">
        <f>'Assessed Non-TIF_Combined'!A293</f>
        <v>2024</v>
      </c>
      <c r="B293" t="str">
        <f>'Assessed Non-TIF_Combined'!B293</f>
        <v>11</v>
      </c>
      <c r="C293" t="str">
        <f>'Assessed Non-TIF_Combined'!C293</f>
        <v>6579</v>
      </c>
      <c r="D293" t="str">
        <f>'Assessed Non-TIF_Combined'!D293</f>
        <v/>
      </c>
      <c r="E293" t="str">
        <f>'Assessed Non-TIF_Combined'!E293</f>
        <v/>
      </c>
      <c r="F293" t="str">
        <f>'Assessed Non-TIF_Combined'!F293</f>
        <v>6579</v>
      </c>
      <c r="G293" t="str">
        <f>'Assessed Non-TIF_Combined'!G293</f>
        <v>Urbandale</v>
      </c>
      <c r="H293" s="8">
        <f>SUMPRODUCT(SUMIFS(TaxableValuation[Taxable Residential],TaxableValuation[Dist],$C293:$E293,TaxableValuation[Tif_NonTIF],$A$4))</f>
        <v>4458188</v>
      </c>
      <c r="I293" s="8">
        <f>SUMPRODUCT(SUMIFS(TaxableValuation[Taxable Ag Land],TaxableValuation[Dist],$C293:$E293,TaxableValuation[Tif_NonTIF],$A$4))</f>
        <v>0</v>
      </c>
      <c r="J293" s="8">
        <f>SUMPRODUCT(SUMIFS(TaxableValuation[Taxable Ag Building],TaxableValuation[Dist],$C293:$E293,TaxableValuation[Tif_NonTIF],$A$4))</f>
        <v>0</v>
      </c>
      <c r="K293" s="8">
        <f>SUMPRODUCT(SUMIFS(TaxableValuation[Taxable Commercial],TaxableValuation[Dist],$C293:$E293,TaxableValuation[Tif_NonTIF],$A$4))</f>
        <v>99829701</v>
      </c>
      <c r="L293" s="8">
        <f>SUMPRODUCT(SUMIFS(TaxableValuation[Taxable Industrial],TaxableValuation[Dist],$C293:$E293,TaxableValuation[Tif_NonTIF],$A$4))</f>
        <v>5310725</v>
      </c>
      <c r="M293" s="8">
        <f>SUMPRODUCT(SUMIFS(TaxableValuation[Taxable Reserved],TaxableValuation[Dist],$C293:$E293,TaxableValuation[Tif_NonTIF],$A$4))</f>
        <v>0</v>
      </c>
      <c r="N293" s="8">
        <f>SUMPRODUCT(SUMIFS(TaxableValuation[Taxable Reserved2],TaxableValuation[Dist],$C293:$E293,TaxableValuation[Tif_NonTIF],$A$4))</f>
        <v>0</v>
      </c>
      <c r="O293" s="8">
        <f>SUMPRODUCT(SUMIFS(TaxableValuation[Taxable Railroads],TaxableValuation[Dist],$C293:$E293,TaxableValuation[Tif_NonTIF],$A$4))</f>
        <v>0</v>
      </c>
      <c r="P293" s="8">
        <f>SUMPRODUCT(SUMIFS(TaxableValuation[Taxable Utilities],TaxableValuation[Dist],$C293:$E293,TaxableValuation[Tif_NonTIF],$A$4))</f>
        <v>0</v>
      </c>
      <c r="Q293" s="8">
        <f>SUMPRODUCT(SUMIFS(TaxableValuation[Taxable Other],TaxableValuation[Dist],$C293:$E293,TaxableValuation[Tif_NonTIF],$A$4))</f>
        <v>0</v>
      </c>
      <c r="R293" s="8">
        <f>SUMPRODUCT(SUMIFS(TaxableValuation[Taxable Gross],TaxableValuation[Dist],$C293:$E293,TaxableValuation[Tif_NonTIF],$A$4))</f>
        <v>109598614</v>
      </c>
      <c r="S293" s="8">
        <f>SUMPRODUCT(SUMIFS(TaxableValuation[Taxable Military Exempt],TaxableValuation[Dist],$C293:$E293,TaxableValuation[Tif_NonTIF],$A$4))</f>
        <v>0</v>
      </c>
      <c r="T293" s="8">
        <f>SUMPRODUCT(SUMIFS(TaxableValuation[Taxable Net],TaxableValuation[Dist],$C293:$E293,TaxableValuation[Tif_NonTIF],$A$4))</f>
        <v>109598614</v>
      </c>
      <c r="U293" s="8">
        <f>SUMPRODUCT(SUMIFS(TaxableValuation[Taxable Gas &amp; Elec Utilities],TaxableValuation[Dist],$C293:$E293,TaxableValuation[Tif_NonTIF],$A$4))</f>
        <v>0</v>
      </c>
      <c r="V293" s="8">
        <f t="shared" si="4"/>
        <v>109598614</v>
      </c>
    </row>
    <row r="294" spans="1:22" x14ac:dyDescent="0.25">
      <c r="A294">
        <f>'Assessed Non-TIF_Combined'!A294</f>
        <v>2024</v>
      </c>
      <c r="B294" t="str">
        <f>'Assessed Non-TIF_Combined'!B294</f>
        <v>15</v>
      </c>
      <c r="C294" t="str">
        <f>'Assessed Non-TIF_Combined'!C294</f>
        <v>6592</v>
      </c>
      <c r="D294" t="str">
        <f>'Assessed Non-TIF_Combined'!D294</f>
        <v/>
      </c>
      <c r="E294" t="str">
        <f>'Assessed Non-TIF_Combined'!E294</f>
        <v/>
      </c>
      <c r="F294" t="str">
        <f>'Assessed Non-TIF_Combined'!F294</f>
        <v>6592</v>
      </c>
      <c r="G294" t="str">
        <f>'Assessed Non-TIF_Combined'!G294</f>
        <v>Van Buren County</v>
      </c>
      <c r="H294" s="8">
        <f>SUMPRODUCT(SUMIFS(TaxableValuation[Taxable Residential],TaxableValuation[Dist],$C294:$E294,TaxableValuation[Tif_NonTIF],$A$4))</f>
        <v>0</v>
      </c>
      <c r="I294" s="8">
        <f>SUMPRODUCT(SUMIFS(TaxableValuation[Taxable Ag Land],TaxableValuation[Dist],$C294:$E294,TaxableValuation[Tif_NonTIF],$A$4))</f>
        <v>0</v>
      </c>
      <c r="J294" s="8">
        <f>SUMPRODUCT(SUMIFS(TaxableValuation[Taxable Ag Building],TaxableValuation[Dist],$C294:$E294,TaxableValuation[Tif_NonTIF],$A$4))</f>
        <v>0</v>
      </c>
      <c r="K294" s="8">
        <f>SUMPRODUCT(SUMIFS(TaxableValuation[Taxable Commercial],TaxableValuation[Dist],$C294:$E294,TaxableValuation[Tif_NonTIF],$A$4))</f>
        <v>0</v>
      </c>
      <c r="L294" s="8">
        <f>SUMPRODUCT(SUMIFS(TaxableValuation[Taxable Industrial],TaxableValuation[Dist],$C294:$E294,TaxableValuation[Tif_NonTIF],$A$4))</f>
        <v>0</v>
      </c>
      <c r="M294" s="8">
        <f>SUMPRODUCT(SUMIFS(TaxableValuation[Taxable Reserved],TaxableValuation[Dist],$C294:$E294,TaxableValuation[Tif_NonTIF],$A$4))</f>
        <v>0</v>
      </c>
      <c r="N294" s="8">
        <f>SUMPRODUCT(SUMIFS(TaxableValuation[Taxable Reserved2],TaxableValuation[Dist],$C294:$E294,TaxableValuation[Tif_NonTIF],$A$4))</f>
        <v>0</v>
      </c>
      <c r="O294" s="8">
        <f>SUMPRODUCT(SUMIFS(TaxableValuation[Taxable Railroads],TaxableValuation[Dist],$C294:$E294,TaxableValuation[Tif_NonTIF],$A$4))</f>
        <v>0</v>
      </c>
      <c r="P294" s="8">
        <f>SUMPRODUCT(SUMIFS(TaxableValuation[Taxable Utilities],TaxableValuation[Dist],$C294:$E294,TaxableValuation[Tif_NonTIF],$A$4))</f>
        <v>0</v>
      </c>
      <c r="Q294" s="8">
        <f>SUMPRODUCT(SUMIFS(TaxableValuation[Taxable Other],TaxableValuation[Dist],$C294:$E294,TaxableValuation[Tif_NonTIF],$A$4))</f>
        <v>0</v>
      </c>
      <c r="R294" s="8">
        <f>SUMPRODUCT(SUMIFS(TaxableValuation[Taxable Gross],TaxableValuation[Dist],$C294:$E294,TaxableValuation[Tif_NonTIF],$A$4))</f>
        <v>0</v>
      </c>
      <c r="S294" s="8">
        <f>SUMPRODUCT(SUMIFS(TaxableValuation[Taxable Military Exempt],TaxableValuation[Dist],$C294:$E294,TaxableValuation[Tif_NonTIF],$A$4))</f>
        <v>0</v>
      </c>
      <c r="T294" s="8">
        <f>SUMPRODUCT(SUMIFS(TaxableValuation[Taxable Net],TaxableValuation[Dist],$C294:$E294,TaxableValuation[Tif_NonTIF],$A$4))</f>
        <v>0</v>
      </c>
      <c r="U294" s="8">
        <f>SUMPRODUCT(SUMIFS(TaxableValuation[Taxable Gas &amp; Elec Utilities],TaxableValuation[Dist],$C294:$E294,TaxableValuation[Tif_NonTIF],$A$4))</f>
        <v>0</v>
      </c>
      <c r="V294" s="8">
        <f t="shared" si="4"/>
        <v>0</v>
      </c>
    </row>
    <row r="295" spans="1:22" x14ac:dyDescent="0.25">
      <c r="A295">
        <f>'Assessed Non-TIF_Combined'!A295</f>
        <v>2024</v>
      </c>
      <c r="B295" t="str">
        <f>'Assessed Non-TIF_Combined'!B295</f>
        <v>11</v>
      </c>
      <c r="C295" t="str">
        <f>'Assessed Non-TIF_Combined'!C295</f>
        <v>6615</v>
      </c>
      <c r="D295" t="str">
        <f>'Assessed Non-TIF_Combined'!D295</f>
        <v/>
      </c>
      <c r="E295" t="str">
        <f>'Assessed Non-TIF_Combined'!E295</f>
        <v/>
      </c>
      <c r="F295" t="str">
        <f>'Assessed Non-TIF_Combined'!F295</f>
        <v>6615</v>
      </c>
      <c r="G295" t="str">
        <f>'Assessed Non-TIF_Combined'!G295</f>
        <v>Van Meter</v>
      </c>
      <c r="H295" s="8">
        <f>SUMPRODUCT(SUMIFS(TaxableValuation[Taxable Residential],TaxableValuation[Dist],$C295:$E295,TaxableValuation[Tif_NonTIF],$A$4))</f>
        <v>6070773</v>
      </c>
      <c r="I295" s="8">
        <f>SUMPRODUCT(SUMIFS(TaxableValuation[Taxable Ag Land],TaxableValuation[Dist],$C295:$E295,TaxableValuation[Tif_NonTIF],$A$4))</f>
        <v>0</v>
      </c>
      <c r="J295" s="8">
        <f>SUMPRODUCT(SUMIFS(TaxableValuation[Taxable Ag Building],TaxableValuation[Dist],$C295:$E295,TaxableValuation[Tif_NonTIF],$A$4))</f>
        <v>0</v>
      </c>
      <c r="K295" s="8">
        <f>SUMPRODUCT(SUMIFS(TaxableValuation[Taxable Commercial],TaxableValuation[Dist],$C295:$E295,TaxableValuation[Tif_NonTIF],$A$4))</f>
        <v>5569471</v>
      </c>
      <c r="L295" s="8">
        <f>SUMPRODUCT(SUMIFS(TaxableValuation[Taxable Industrial],TaxableValuation[Dist],$C295:$E295,TaxableValuation[Tif_NonTIF],$A$4))</f>
        <v>0</v>
      </c>
      <c r="M295" s="8">
        <f>SUMPRODUCT(SUMIFS(TaxableValuation[Taxable Reserved],TaxableValuation[Dist],$C295:$E295,TaxableValuation[Tif_NonTIF],$A$4))</f>
        <v>0</v>
      </c>
      <c r="N295" s="8">
        <f>SUMPRODUCT(SUMIFS(TaxableValuation[Taxable Reserved2],TaxableValuation[Dist],$C295:$E295,TaxableValuation[Tif_NonTIF],$A$4))</f>
        <v>0</v>
      </c>
      <c r="O295" s="8">
        <f>SUMPRODUCT(SUMIFS(TaxableValuation[Taxable Railroads],TaxableValuation[Dist],$C295:$E295,TaxableValuation[Tif_NonTIF],$A$4))</f>
        <v>0</v>
      </c>
      <c r="P295" s="8">
        <f>SUMPRODUCT(SUMIFS(TaxableValuation[Taxable Utilities],TaxableValuation[Dist],$C295:$E295,TaxableValuation[Tif_NonTIF],$A$4))</f>
        <v>0</v>
      </c>
      <c r="Q295" s="8">
        <f>SUMPRODUCT(SUMIFS(TaxableValuation[Taxable Other],TaxableValuation[Dist],$C295:$E295,TaxableValuation[Tif_NonTIF],$A$4))</f>
        <v>0</v>
      </c>
      <c r="R295" s="8">
        <f>SUMPRODUCT(SUMIFS(TaxableValuation[Taxable Gross],TaxableValuation[Dist],$C295:$E295,TaxableValuation[Tif_NonTIF],$A$4))</f>
        <v>11640244</v>
      </c>
      <c r="S295" s="8">
        <f>SUMPRODUCT(SUMIFS(TaxableValuation[Taxable Military Exempt],TaxableValuation[Dist],$C295:$E295,TaxableValuation[Tif_NonTIF],$A$4))</f>
        <v>0</v>
      </c>
      <c r="T295" s="8">
        <f>SUMPRODUCT(SUMIFS(TaxableValuation[Taxable Net],TaxableValuation[Dist],$C295:$E295,TaxableValuation[Tif_NonTIF],$A$4))</f>
        <v>11640244</v>
      </c>
      <c r="U295" s="8">
        <f>SUMPRODUCT(SUMIFS(TaxableValuation[Taxable Gas &amp; Elec Utilities],TaxableValuation[Dist],$C295:$E295,TaxableValuation[Tif_NonTIF],$A$4))</f>
        <v>0</v>
      </c>
      <c r="V295" s="8">
        <f t="shared" si="4"/>
        <v>11640244</v>
      </c>
    </row>
    <row r="296" spans="1:22" x14ac:dyDescent="0.25">
      <c r="A296">
        <f>'Assessed Non-TIF_Combined'!A296</f>
        <v>2024</v>
      </c>
      <c r="B296" t="str">
        <f>'Assessed Non-TIF_Combined'!B296</f>
        <v>13</v>
      </c>
      <c r="C296" t="str">
        <f>'Assessed Non-TIF_Combined'!C296</f>
        <v>6651</v>
      </c>
      <c r="D296" t="str">
        <f>'Assessed Non-TIF_Combined'!D296</f>
        <v/>
      </c>
      <c r="E296" t="str">
        <f>'Assessed Non-TIF_Combined'!E296</f>
        <v/>
      </c>
      <c r="F296" t="str">
        <f>'Assessed Non-TIF_Combined'!F296</f>
        <v>6651</v>
      </c>
      <c r="G296" t="str">
        <f>'Assessed Non-TIF_Combined'!G296</f>
        <v>Villisca</v>
      </c>
      <c r="H296" s="8">
        <f>SUMPRODUCT(SUMIFS(TaxableValuation[Taxable Residential],TaxableValuation[Dist],$C296:$E296,TaxableValuation[Tif_NonTIF],$A$4))</f>
        <v>0</v>
      </c>
      <c r="I296" s="8">
        <f>SUMPRODUCT(SUMIFS(TaxableValuation[Taxable Ag Land],TaxableValuation[Dist],$C296:$E296,TaxableValuation[Tif_NonTIF],$A$4))</f>
        <v>0</v>
      </c>
      <c r="J296" s="8">
        <f>SUMPRODUCT(SUMIFS(TaxableValuation[Taxable Ag Building],TaxableValuation[Dist],$C296:$E296,TaxableValuation[Tif_NonTIF],$A$4))</f>
        <v>0</v>
      </c>
      <c r="K296" s="8">
        <f>SUMPRODUCT(SUMIFS(TaxableValuation[Taxable Commercial],TaxableValuation[Dist],$C296:$E296,TaxableValuation[Tif_NonTIF],$A$4))</f>
        <v>0</v>
      </c>
      <c r="L296" s="8">
        <f>SUMPRODUCT(SUMIFS(TaxableValuation[Taxable Industrial],TaxableValuation[Dist],$C296:$E296,TaxableValuation[Tif_NonTIF],$A$4))</f>
        <v>0</v>
      </c>
      <c r="M296" s="8">
        <f>SUMPRODUCT(SUMIFS(TaxableValuation[Taxable Reserved],TaxableValuation[Dist],$C296:$E296,TaxableValuation[Tif_NonTIF],$A$4))</f>
        <v>0</v>
      </c>
      <c r="N296" s="8">
        <f>SUMPRODUCT(SUMIFS(TaxableValuation[Taxable Reserved2],TaxableValuation[Dist],$C296:$E296,TaxableValuation[Tif_NonTIF],$A$4))</f>
        <v>0</v>
      </c>
      <c r="O296" s="8">
        <f>SUMPRODUCT(SUMIFS(TaxableValuation[Taxable Railroads],TaxableValuation[Dist],$C296:$E296,TaxableValuation[Tif_NonTIF],$A$4))</f>
        <v>0</v>
      </c>
      <c r="P296" s="8">
        <f>SUMPRODUCT(SUMIFS(TaxableValuation[Taxable Utilities],TaxableValuation[Dist],$C296:$E296,TaxableValuation[Tif_NonTIF],$A$4))</f>
        <v>0</v>
      </c>
      <c r="Q296" s="8">
        <f>SUMPRODUCT(SUMIFS(TaxableValuation[Taxable Other],TaxableValuation[Dist],$C296:$E296,TaxableValuation[Tif_NonTIF],$A$4))</f>
        <v>0</v>
      </c>
      <c r="R296" s="8">
        <f>SUMPRODUCT(SUMIFS(TaxableValuation[Taxable Gross],TaxableValuation[Dist],$C296:$E296,TaxableValuation[Tif_NonTIF],$A$4))</f>
        <v>0</v>
      </c>
      <c r="S296" s="8">
        <f>SUMPRODUCT(SUMIFS(TaxableValuation[Taxable Military Exempt],TaxableValuation[Dist],$C296:$E296,TaxableValuation[Tif_NonTIF],$A$4))</f>
        <v>0</v>
      </c>
      <c r="T296" s="8">
        <f>SUMPRODUCT(SUMIFS(TaxableValuation[Taxable Net],TaxableValuation[Dist],$C296:$E296,TaxableValuation[Tif_NonTIF],$A$4))</f>
        <v>0</v>
      </c>
      <c r="U296" s="8">
        <f>SUMPRODUCT(SUMIFS(TaxableValuation[Taxable Gas &amp; Elec Utilities],TaxableValuation[Dist],$C296:$E296,TaxableValuation[Tif_NonTIF],$A$4))</f>
        <v>0</v>
      </c>
      <c r="V296" s="8">
        <f t="shared" si="4"/>
        <v>0</v>
      </c>
    </row>
    <row r="297" spans="1:22" x14ac:dyDescent="0.25">
      <c r="A297">
        <f>'Assessed Non-TIF_Combined'!A297</f>
        <v>2024</v>
      </c>
      <c r="B297" t="str">
        <f>'Assessed Non-TIF_Combined'!B297</f>
        <v>10</v>
      </c>
      <c r="C297" t="str">
        <f>'Assessed Non-TIF_Combined'!C297</f>
        <v>6660</v>
      </c>
      <c r="D297" t="str">
        <f>'Assessed Non-TIF_Combined'!D297</f>
        <v/>
      </c>
      <c r="E297" t="str">
        <f>'Assessed Non-TIF_Combined'!E297</f>
        <v/>
      </c>
      <c r="F297" t="str">
        <f>'Assessed Non-TIF_Combined'!F297</f>
        <v>6660</v>
      </c>
      <c r="G297" t="str">
        <f>'Assessed Non-TIF_Combined'!G297</f>
        <v>Vinton-Shellsburg</v>
      </c>
      <c r="H297" s="8">
        <f>SUMPRODUCT(SUMIFS(TaxableValuation[Taxable Residential],TaxableValuation[Dist],$C297:$E297,TaxableValuation[Tif_NonTIF],$A$4))</f>
        <v>4163469</v>
      </c>
      <c r="I297" s="8">
        <f>SUMPRODUCT(SUMIFS(TaxableValuation[Taxable Ag Land],TaxableValuation[Dist],$C297:$E297,TaxableValuation[Tif_NonTIF],$A$4))</f>
        <v>0</v>
      </c>
      <c r="J297" s="8">
        <f>SUMPRODUCT(SUMIFS(TaxableValuation[Taxable Ag Building],TaxableValuation[Dist],$C297:$E297,TaxableValuation[Tif_NonTIF],$A$4))</f>
        <v>0</v>
      </c>
      <c r="K297" s="8">
        <f>SUMPRODUCT(SUMIFS(TaxableValuation[Taxable Commercial],TaxableValuation[Dist],$C297:$E297,TaxableValuation[Tif_NonTIF],$A$4))</f>
        <v>65451</v>
      </c>
      <c r="L297" s="8">
        <f>SUMPRODUCT(SUMIFS(TaxableValuation[Taxable Industrial],TaxableValuation[Dist],$C297:$E297,TaxableValuation[Tif_NonTIF],$A$4))</f>
        <v>0</v>
      </c>
      <c r="M297" s="8">
        <f>SUMPRODUCT(SUMIFS(TaxableValuation[Taxable Reserved],TaxableValuation[Dist],$C297:$E297,TaxableValuation[Tif_NonTIF],$A$4))</f>
        <v>0</v>
      </c>
      <c r="N297" s="8">
        <f>SUMPRODUCT(SUMIFS(TaxableValuation[Taxable Reserved2],TaxableValuation[Dist],$C297:$E297,TaxableValuation[Tif_NonTIF],$A$4))</f>
        <v>0</v>
      </c>
      <c r="O297" s="8">
        <f>SUMPRODUCT(SUMIFS(TaxableValuation[Taxable Railroads],TaxableValuation[Dist],$C297:$E297,TaxableValuation[Tif_NonTIF],$A$4))</f>
        <v>0</v>
      </c>
      <c r="P297" s="8">
        <f>SUMPRODUCT(SUMIFS(TaxableValuation[Taxable Utilities],TaxableValuation[Dist],$C297:$E297,TaxableValuation[Tif_NonTIF],$A$4))</f>
        <v>0</v>
      </c>
      <c r="Q297" s="8">
        <f>SUMPRODUCT(SUMIFS(TaxableValuation[Taxable Other],TaxableValuation[Dist],$C297:$E297,TaxableValuation[Tif_NonTIF],$A$4))</f>
        <v>0</v>
      </c>
      <c r="R297" s="8">
        <f>SUMPRODUCT(SUMIFS(TaxableValuation[Taxable Gross],TaxableValuation[Dist],$C297:$E297,TaxableValuation[Tif_NonTIF],$A$4))</f>
        <v>4228920</v>
      </c>
      <c r="S297" s="8">
        <f>SUMPRODUCT(SUMIFS(TaxableValuation[Taxable Military Exempt],TaxableValuation[Dist],$C297:$E297,TaxableValuation[Tif_NonTIF],$A$4))</f>
        <v>0</v>
      </c>
      <c r="T297" s="8">
        <f>SUMPRODUCT(SUMIFS(TaxableValuation[Taxable Net],TaxableValuation[Dist],$C297:$E297,TaxableValuation[Tif_NonTIF],$A$4))</f>
        <v>4228920</v>
      </c>
      <c r="U297" s="8">
        <f>SUMPRODUCT(SUMIFS(TaxableValuation[Taxable Gas &amp; Elec Utilities],TaxableValuation[Dist],$C297:$E297,TaxableValuation[Tif_NonTIF],$A$4))</f>
        <v>0</v>
      </c>
      <c r="V297" s="8">
        <f t="shared" si="4"/>
        <v>4228920</v>
      </c>
    </row>
    <row r="298" spans="1:22" x14ac:dyDescent="0.25">
      <c r="A298">
        <f>'Assessed Non-TIF_Combined'!A298</f>
        <v>2024</v>
      </c>
      <c r="B298" t="str">
        <f>'Assessed Non-TIF_Combined'!B298</f>
        <v>15</v>
      </c>
      <c r="C298" t="str">
        <f>'Assessed Non-TIF_Combined'!C298</f>
        <v>6700</v>
      </c>
      <c r="D298" t="str">
        <f>'Assessed Non-TIF_Combined'!D298</f>
        <v/>
      </c>
      <c r="E298" t="str">
        <f>'Assessed Non-TIF_Combined'!E298</f>
        <v/>
      </c>
      <c r="F298" t="str">
        <f>'Assessed Non-TIF_Combined'!F298</f>
        <v>6700</v>
      </c>
      <c r="G298" t="str">
        <f>'Assessed Non-TIF_Combined'!G298</f>
        <v>Waco</v>
      </c>
      <c r="H298" s="8">
        <f>SUMPRODUCT(SUMIFS(TaxableValuation[Taxable Residential],TaxableValuation[Dist],$C298:$E298,TaxableValuation[Tif_NonTIF],$A$4))</f>
        <v>3892263</v>
      </c>
      <c r="I298" s="8">
        <f>SUMPRODUCT(SUMIFS(TaxableValuation[Taxable Ag Land],TaxableValuation[Dist],$C298:$E298,TaxableValuation[Tif_NonTIF],$A$4))</f>
        <v>0</v>
      </c>
      <c r="J298" s="8">
        <f>SUMPRODUCT(SUMIFS(TaxableValuation[Taxable Ag Building],TaxableValuation[Dist],$C298:$E298,TaxableValuation[Tif_NonTIF],$A$4))</f>
        <v>0</v>
      </c>
      <c r="K298" s="8">
        <f>SUMPRODUCT(SUMIFS(TaxableValuation[Taxable Commercial],TaxableValuation[Dist],$C298:$E298,TaxableValuation[Tif_NonTIF],$A$4))</f>
        <v>0</v>
      </c>
      <c r="L298" s="8">
        <f>SUMPRODUCT(SUMIFS(TaxableValuation[Taxable Industrial],TaxableValuation[Dist],$C298:$E298,TaxableValuation[Tif_NonTIF],$A$4))</f>
        <v>0</v>
      </c>
      <c r="M298" s="8">
        <f>SUMPRODUCT(SUMIFS(TaxableValuation[Taxable Reserved],TaxableValuation[Dist],$C298:$E298,TaxableValuation[Tif_NonTIF],$A$4))</f>
        <v>0</v>
      </c>
      <c r="N298" s="8">
        <f>SUMPRODUCT(SUMIFS(TaxableValuation[Taxable Reserved2],TaxableValuation[Dist],$C298:$E298,TaxableValuation[Tif_NonTIF],$A$4))</f>
        <v>0</v>
      </c>
      <c r="O298" s="8">
        <f>SUMPRODUCT(SUMIFS(TaxableValuation[Taxable Railroads],TaxableValuation[Dist],$C298:$E298,TaxableValuation[Tif_NonTIF],$A$4))</f>
        <v>0</v>
      </c>
      <c r="P298" s="8">
        <f>SUMPRODUCT(SUMIFS(TaxableValuation[Taxable Utilities],TaxableValuation[Dist],$C298:$E298,TaxableValuation[Tif_NonTIF],$A$4))</f>
        <v>0</v>
      </c>
      <c r="Q298" s="8">
        <f>SUMPRODUCT(SUMIFS(TaxableValuation[Taxable Other],TaxableValuation[Dist],$C298:$E298,TaxableValuation[Tif_NonTIF],$A$4))</f>
        <v>0</v>
      </c>
      <c r="R298" s="8">
        <f>SUMPRODUCT(SUMIFS(TaxableValuation[Taxable Gross],TaxableValuation[Dist],$C298:$E298,TaxableValuation[Tif_NonTIF],$A$4))</f>
        <v>3892263</v>
      </c>
      <c r="S298" s="8">
        <f>SUMPRODUCT(SUMIFS(TaxableValuation[Taxable Military Exempt],TaxableValuation[Dist],$C298:$E298,TaxableValuation[Tif_NonTIF],$A$4))</f>
        <v>0</v>
      </c>
      <c r="T298" s="8">
        <f>SUMPRODUCT(SUMIFS(TaxableValuation[Taxable Net],TaxableValuation[Dist],$C298:$E298,TaxableValuation[Tif_NonTIF],$A$4))</f>
        <v>3892263</v>
      </c>
      <c r="U298" s="8">
        <f>SUMPRODUCT(SUMIFS(TaxableValuation[Taxable Gas &amp; Elec Utilities],TaxableValuation[Dist],$C298:$E298,TaxableValuation[Tif_NonTIF],$A$4))</f>
        <v>0</v>
      </c>
      <c r="V298" s="8">
        <f t="shared" si="4"/>
        <v>3892263</v>
      </c>
    </row>
    <row r="299" spans="1:22" x14ac:dyDescent="0.25">
      <c r="A299">
        <f>'Assessed Non-TIF_Combined'!A299</f>
        <v>2024</v>
      </c>
      <c r="B299" t="str">
        <f>'Assessed Non-TIF_Combined'!B299</f>
        <v>15</v>
      </c>
      <c r="C299" t="str">
        <f>'Assessed Non-TIF_Combined'!C299</f>
        <v>6759</v>
      </c>
      <c r="D299" t="str">
        <f>'Assessed Non-TIF_Combined'!D299</f>
        <v/>
      </c>
      <c r="E299" t="str">
        <f>'Assessed Non-TIF_Combined'!E299</f>
        <v/>
      </c>
      <c r="F299" t="str">
        <f>'Assessed Non-TIF_Combined'!F299</f>
        <v>6759</v>
      </c>
      <c r="G299" t="str">
        <f>'Assessed Non-TIF_Combined'!G299</f>
        <v>Wapello</v>
      </c>
      <c r="H299" s="8">
        <f>SUMPRODUCT(SUMIFS(TaxableValuation[Taxable Residential],TaxableValuation[Dist],$C299:$E299,TaxableValuation[Tif_NonTIF],$A$4))</f>
        <v>0</v>
      </c>
      <c r="I299" s="8">
        <f>SUMPRODUCT(SUMIFS(TaxableValuation[Taxable Ag Land],TaxableValuation[Dist],$C299:$E299,TaxableValuation[Tif_NonTIF],$A$4))</f>
        <v>0</v>
      </c>
      <c r="J299" s="8">
        <f>SUMPRODUCT(SUMIFS(TaxableValuation[Taxable Ag Building],TaxableValuation[Dist],$C299:$E299,TaxableValuation[Tif_NonTIF],$A$4))</f>
        <v>0</v>
      </c>
      <c r="K299" s="8">
        <f>SUMPRODUCT(SUMIFS(TaxableValuation[Taxable Commercial],TaxableValuation[Dist],$C299:$E299,TaxableValuation[Tif_NonTIF],$A$4))</f>
        <v>0</v>
      </c>
      <c r="L299" s="8">
        <f>SUMPRODUCT(SUMIFS(TaxableValuation[Taxable Industrial],TaxableValuation[Dist],$C299:$E299,TaxableValuation[Tif_NonTIF],$A$4))</f>
        <v>0</v>
      </c>
      <c r="M299" s="8">
        <f>SUMPRODUCT(SUMIFS(TaxableValuation[Taxable Reserved],TaxableValuation[Dist],$C299:$E299,TaxableValuation[Tif_NonTIF],$A$4))</f>
        <v>0</v>
      </c>
      <c r="N299" s="8">
        <f>SUMPRODUCT(SUMIFS(TaxableValuation[Taxable Reserved2],TaxableValuation[Dist],$C299:$E299,TaxableValuation[Tif_NonTIF],$A$4))</f>
        <v>0</v>
      </c>
      <c r="O299" s="8">
        <f>SUMPRODUCT(SUMIFS(TaxableValuation[Taxable Railroads],TaxableValuation[Dist],$C299:$E299,TaxableValuation[Tif_NonTIF],$A$4))</f>
        <v>0</v>
      </c>
      <c r="P299" s="8">
        <f>SUMPRODUCT(SUMIFS(TaxableValuation[Taxable Utilities],TaxableValuation[Dist],$C299:$E299,TaxableValuation[Tif_NonTIF],$A$4))</f>
        <v>0</v>
      </c>
      <c r="Q299" s="8">
        <f>SUMPRODUCT(SUMIFS(TaxableValuation[Taxable Other],TaxableValuation[Dist],$C299:$E299,TaxableValuation[Tif_NonTIF],$A$4))</f>
        <v>0</v>
      </c>
      <c r="R299" s="8">
        <f>SUMPRODUCT(SUMIFS(TaxableValuation[Taxable Gross],TaxableValuation[Dist],$C299:$E299,TaxableValuation[Tif_NonTIF],$A$4))</f>
        <v>0</v>
      </c>
      <c r="S299" s="8">
        <f>SUMPRODUCT(SUMIFS(TaxableValuation[Taxable Military Exempt],TaxableValuation[Dist],$C299:$E299,TaxableValuation[Tif_NonTIF],$A$4))</f>
        <v>0</v>
      </c>
      <c r="T299" s="8">
        <f>SUMPRODUCT(SUMIFS(TaxableValuation[Taxable Net],TaxableValuation[Dist],$C299:$E299,TaxableValuation[Tif_NonTIF],$A$4))</f>
        <v>0</v>
      </c>
      <c r="U299" s="8">
        <f>SUMPRODUCT(SUMIFS(TaxableValuation[Taxable Gas &amp; Elec Utilities],TaxableValuation[Dist],$C299:$E299,TaxableValuation[Tif_NonTIF],$A$4))</f>
        <v>0</v>
      </c>
      <c r="V299" s="8">
        <f t="shared" si="4"/>
        <v>0</v>
      </c>
    </row>
    <row r="300" spans="1:22" x14ac:dyDescent="0.25">
      <c r="A300">
        <f>'Assessed Non-TIF_Combined'!A300</f>
        <v>2024</v>
      </c>
      <c r="B300" t="str">
        <f>'Assessed Non-TIF_Combined'!B300</f>
        <v>07</v>
      </c>
      <c r="C300" t="str">
        <f>'Assessed Non-TIF_Combined'!C300</f>
        <v>6762</v>
      </c>
      <c r="D300" t="str">
        <f>'Assessed Non-TIF_Combined'!D300</f>
        <v/>
      </c>
      <c r="E300" t="str">
        <f>'Assessed Non-TIF_Combined'!E300</f>
        <v/>
      </c>
      <c r="F300" t="str">
        <f>'Assessed Non-TIF_Combined'!F300</f>
        <v>6762</v>
      </c>
      <c r="G300" t="str">
        <f>'Assessed Non-TIF_Combined'!G300</f>
        <v>Wapsie Valley</v>
      </c>
      <c r="H300" s="8">
        <f>SUMPRODUCT(SUMIFS(TaxableValuation[Taxable Residential],TaxableValuation[Dist],$C300:$E300,TaxableValuation[Tif_NonTIF],$A$4))</f>
        <v>3418729</v>
      </c>
      <c r="I300" s="8">
        <f>SUMPRODUCT(SUMIFS(TaxableValuation[Taxable Ag Land],TaxableValuation[Dist],$C300:$E300,TaxableValuation[Tif_NonTIF],$A$4))</f>
        <v>0</v>
      </c>
      <c r="J300" s="8">
        <f>SUMPRODUCT(SUMIFS(TaxableValuation[Taxable Ag Building],TaxableValuation[Dist],$C300:$E300,TaxableValuation[Tif_NonTIF],$A$4))</f>
        <v>0</v>
      </c>
      <c r="K300" s="8">
        <f>SUMPRODUCT(SUMIFS(TaxableValuation[Taxable Commercial],TaxableValuation[Dist],$C300:$E300,TaxableValuation[Tif_NonTIF],$A$4))</f>
        <v>510299</v>
      </c>
      <c r="L300" s="8">
        <f>SUMPRODUCT(SUMIFS(TaxableValuation[Taxable Industrial],TaxableValuation[Dist],$C300:$E300,TaxableValuation[Tif_NonTIF],$A$4))</f>
        <v>0</v>
      </c>
      <c r="M300" s="8">
        <f>SUMPRODUCT(SUMIFS(TaxableValuation[Taxable Reserved],TaxableValuation[Dist],$C300:$E300,TaxableValuation[Tif_NonTIF],$A$4))</f>
        <v>0</v>
      </c>
      <c r="N300" s="8">
        <f>SUMPRODUCT(SUMIFS(TaxableValuation[Taxable Reserved2],TaxableValuation[Dist],$C300:$E300,TaxableValuation[Tif_NonTIF],$A$4))</f>
        <v>0</v>
      </c>
      <c r="O300" s="8">
        <f>SUMPRODUCT(SUMIFS(TaxableValuation[Taxable Railroads],TaxableValuation[Dist],$C300:$E300,TaxableValuation[Tif_NonTIF],$A$4))</f>
        <v>0</v>
      </c>
      <c r="P300" s="8">
        <f>SUMPRODUCT(SUMIFS(TaxableValuation[Taxable Utilities],TaxableValuation[Dist],$C300:$E300,TaxableValuation[Tif_NonTIF],$A$4))</f>
        <v>0</v>
      </c>
      <c r="Q300" s="8">
        <f>SUMPRODUCT(SUMIFS(TaxableValuation[Taxable Other],TaxableValuation[Dist],$C300:$E300,TaxableValuation[Tif_NonTIF],$A$4))</f>
        <v>0</v>
      </c>
      <c r="R300" s="8">
        <f>SUMPRODUCT(SUMIFS(TaxableValuation[Taxable Gross],TaxableValuation[Dist],$C300:$E300,TaxableValuation[Tif_NonTIF],$A$4))</f>
        <v>3929028</v>
      </c>
      <c r="S300" s="8">
        <f>SUMPRODUCT(SUMIFS(TaxableValuation[Taxable Military Exempt],TaxableValuation[Dist],$C300:$E300,TaxableValuation[Tif_NonTIF],$A$4))</f>
        <v>0</v>
      </c>
      <c r="T300" s="8">
        <f>SUMPRODUCT(SUMIFS(TaxableValuation[Taxable Net],TaxableValuation[Dist],$C300:$E300,TaxableValuation[Tif_NonTIF],$A$4))</f>
        <v>3929028</v>
      </c>
      <c r="U300" s="8">
        <f>SUMPRODUCT(SUMIFS(TaxableValuation[Taxable Gas &amp; Elec Utilities],TaxableValuation[Dist],$C300:$E300,TaxableValuation[Tif_NonTIF],$A$4))</f>
        <v>0</v>
      </c>
      <c r="V300" s="8">
        <f t="shared" si="4"/>
        <v>3929028</v>
      </c>
    </row>
    <row r="301" spans="1:22" x14ac:dyDescent="0.25">
      <c r="A301">
        <f>'Assessed Non-TIF_Combined'!A301</f>
        <v>2024</v>
      </c>
      <c r="B301" t="str">
        <f>'Assessed Non-TIF_Combined'!B301</f>
        <v>10</v>
      </c>
      <c r="C301" t="str">
        <f>'Assessed Non-TIF_Combined'!C301</f>
        <v>6768</v>
      </c>
      <c r="D301" t="str">
        <f>'Assessed Non-TIF_Combined'!D301</f>
        <v/>
      </c>
      <c r="E301" t="str">
        <f>'Assessed Non-TIF_Combined'!E301</f>
        <v/>
      </c>
      <c r="F301" t="str">
        <f>'Assessed Non-TIF_Combined'!F301</f>
        <v>6768</v>
      </c>
      <c r="G301" t="str">
        <f>'Assessed Non-TIF_Combined'!G301</f>
        <v>Washington</v>
      </c>
      <c r="H301" s="8">
        <f>SUMPRODUCT(SUMIFS(TaxableValuation[Taxable Residential],TaxableValuation[Dist],$C301:$E301,TaxableValuation[Tif_NonTIF],$A$4))</f>
        <v>2653866</v>
      </c>
      <c r="I301" s="8">
        <f>SUMPRODUCT(SUMIFS(TaxableValuation[Taxable Ag Land],TaxableValuation[Dist],$C301:$E301,TaxableValuation[Tif_NonTIF],$A$4))</f>
        <v>0</v>
      </c>
      <c r="J301" s="8">
        <f>SUMPRODUCT(SUMIFS(TaxableValuation[Taxable Ag Building],TaxableValuation[Dist],$C301:$E301,TaxableValuation[Tif_NonTIF],$A$4))</f>
        <v>0</v>
      </c>
      <c r="K301" s="8">
        <f>SUMPRODUCT(SUMIFS(TaxableValuation[Taxable Commercial],TaxableValuation[Dist],$C301:$E301,TaxableValuation[Tif_NonTIF],$A$4))</f>
        <v>3029690</v>
      </c>
      <c r="L301" s="8">
        <f>SUMPRODUCT(SUMIFS(TaxableValuation[Taxable Industrial],TaxableValuation[Dist],$C301:$E301,TaxableValuation[Tif_NonTIF],$A$4))</f>
        <v>4615480</v>
      </c>
      <c r="M301" s="8">
        <f>SUMPRODUCT(SUMIFS(TaxableValuation[Taxable Reserved],TaxableValuation[Dist],$C301:$E301,TaxableValuation[Tif_NonTIF],$A$4))</f>
        <v>0</v>
      </c>
      <c r="N301" s="8">
        <f>SUMPRODUCT(SUMIFS(TaxableValuation[Taxable Reserved2],TaxableValuation[Dist],$C301:$E301,TaxableValuation[Tif_NonTIF],$A$4))</f>
        <v>0</v>
      </c>
      <c r="O301" s="8">
        <f>SUMPRODUCT(SUMIFS(TaxableValuation[Taxable Railroads],TaxableValuation[Dist],$C301:$E301,TaxableValuation[Tif_NonTIF],$A$4))</f>
        <v>0</v>
      </c>
      <c r="P301" s="8">
        <f>SUMPRODUCT(SUMIFS(TaxableValuation[Taxable Utilities],TaxableValuation[Dist],$C301:$E301,TaxableValuation[Tif_NonTIF],$A$4))</f>
        <v>0</v>
      </c>
      <c r="Q301" s="8">
        <f>SUMPRODUCT(SUMIFS(TaxableValuation[Taxable Other],TaxableValuation[Dist],$C301:$E301,TaxableValuation[Tif_NonTIF],$A$4))</f>
        <v>0</v>
      </c>
      <c r="R301" s="8">
        <f>SUMPRODUCT(SUMIFS(TaxableValuation[Taxable Gross],TaxableValuation[Dist],$C301:$E301,TaxableValuation[Tif_NonTIF],$A$4))</f>
        <v>10299036</v>
      </c>
      <c r="S301" s="8">
        <f>SUMPRODUCT(SUMIFS(TaxableValuation[Taxable Military Exempt],TaxableValuation[Dist],$C301:$E301,TaxableValuation[Tif_NonTIF],$A$4))</f>
        <v>3704</v>
      </c>
      <c r="T301" s="8">
        <f>SUMPRODUCT(SUMIFS(TaxableValuation[Taxable Net],TaxableValuation[Dist],$C301:$E301,TaxableValuation[Tif_NonTIF],$A$4))</f>
        <v>10295332</v>
      </c>
      <c r="U301" s="8">
        <f>SUMPRODUCT(SUMIFS(TaxableValuation[Taxable Gas &amp; Elec Utilities],TaxableValuation[Dist],$C301:$E301,TaxableValuation[Tif_NonTIF],$A$4))</f>
        <v>0</v>
      </c>
      <c r="V301" s="8">
        <f t="shared" si="4"/>
        <v>10295332</v>
      </c>
    </row>
    <row r="302" spans="1:22" x14ac:dyDescent="0.25">
      <c r="A302">
        <f>'Assessed Non-TIF_Combined'!A302</f>
        <v>2024</v>
      </c>
      <c r="B302" t="str">
        <f>'Assessed Non-TIF_Combined'!B302</f>
        <v>07</v>
      </c>
      <c r="C302" t="str">
        <f>'Assessed Non-TIF_Combined'!C302</f>
        <v>6795</v>
      </c>
      <c r="D302" t="str">
        <f>'Assessed Non-TIF_Combined'!D302</f>
        <v/>
      </c>
      <c r="E302" t="str">
        <f>'Assessed Non-TIF_Combined'!E302</f>
        <v/>
      </c>
      <c r="F302" t="str">
        <f>'Assessed Non-TIF_Combined'!F302</f>
        <v>6795</v>
      </c>
      <c r="G302" t="str">
        <f>'Assessed Non-TIF_Combined'!G302</f>
        <v>Waterloo</v>
      </c>
      <c r="H302" s="8">
        <f>SUMPRODUCT(SUMIFS(TaxableValuation[Taxable Residential],TaxableValuation[Dist],$C302:$E302,TaxableValuation[Tif_NonTIF],$A$4))</f>
        <v>74888312</v>
      </c>
      <c r="I302" s="8">
        <f>SUMPRODUCT(SUMIFS(TaxableValuation[Taxable Ag Land],TaxableValuation[Dist],$C302:$E302,TaxableValuation[Tif_NonTIF],$A$4))</f>
        <v>310977</v>
      </c>
      <c r="J302" s="8">
        <f>SUMPRODUCT(SUMIFS(TaxableValuation[Taxable Ag Building],TaxableValuation[Dist],$C302:$E302,TaxableValuation[Tif_NonTIF],$A$4))</f>
        <v>1493</v>
      </c>
      <c r="K302" s="8">
        <f>SUMPRODUCT(SUMIFS(TaxableValuation[Taxable Commercial],TaxableValuation[Dist],$C302:$E302,TaxableValuation[Tif_NonTIF],$A$4))</f>
        <v>271035611</v>
      </c>
      <c r="L302" s="8">
        <f>SUMPRODUCT(SUMIFS(TaxableValuation[Taxable Industrial],TaxableValuation[Dist],$C302:$E302,TaxableValuation[Tif_NonTIF],$A$4))</f>
        <v>73505593</v>
      </c>
      <c r="M302" s="8">
        <f>SUMPRODUCT(SUMIFS(TaxableValuation[Taxable Reserved],TaxableValuation[Dist],$C302:$E302,TaxableValuation[Tif_NonTIF],$A$4))</f>
        <v>0</v>
      </c>
      <c r="N302" s="8">
        <f>SUMPRODUCT(SUMIFS(TaxableValuation[Taxable Reserved2],TaxableValuation[Dist],$C302:$E302,TaxableValuation[Tif_NonTIF],$A$4))</f>
        <v>0</v>
      </c>
      <c r="O302" s="8">
        <f>SUMPRODUCT(SUMIFS(TaxableValuation[Taxable Railroads],TaxableValuation[Dist],$C302:$E302,TaxableValuation[Tif_NonTIF],$A$4))</f>
        <v>0</v>
      </c>
      <c r="P302" s="8">
        <f>SUMPRODUCT(SUMIFS(TaxableValuation[Taxable Utilities],TaxableValuation[Dist],$C302:$E302,TaxableValuation[Tif_NonTIF],$A$4))</f>
        <v>0</v>
      </c>
      <c r="Q302" s="8">
        <f>SUMPRODUCT(SUMIFS(TaxableValuation[Taxable Other],TaxableValuation[Dist],$C302:$E302,TaxableValuation[Tif_NonTIF],$A$4))</f>
        <v>0</v>
      </c>
      <c r="R302" s="8">
        <f>SUMPRODUCT(SUMIFS(TaxableValuation[Taxable Gross],TaxableValuation[Dist],$C302:$E302,TaxableValuation[Tif_NonTIF],$A$4))</f>
        <v>419741986</v>
      </c>
      <c r="S302" s="8">
        <f>SUMPRODUCT(SUMIFS(TaxableValuation[Taxable Military Exempt],TaxableValuation[Dist],$C302:$E302,TaxableValuation[Tif_NonTIF],$A$4))</f>
        <v>1852</v>
      </c>
      <c r="T302" s="8">
        <f>SUMPRODUCT(SUMIFS(TaxableValuation[Taxable Net],TaxableValuation[Dist],$C302:$E302,TaxableValuation[Tif_NonTIF],$A$4))</f>
        <v>419740134</v>
      </c>
      <c r="U302" s="8">
        <f>SUMPRODUCT(SUMIFS(TaxableValuation[Taxable Gas &amp; Elec Utilities],TaxableValuation[Dist],$C302:$E302,TaxableValuation[Tif_NonTIF],$A$4))</f>
        <v>0</v>
      </c>
      <c r="V302" s="8">
        <f t="shared" si="4"/>
        <v>419740134</v>
      </c>
    </row>
    <row r="303" spans="1:22" x14ac:dyDescent="0.25">
      <c r="A303">
        <f>'Assessed Non-TIF_Combined'!A303</f>
        <v>2024</v>
      </c>
      <c r="B303" t="str">
        <f>'Assessed Non-TIF_Combined'!B303</f>
        <v>11</v>
      </c>
      <c r="C303" t="str">
        <f>'Assessed Non-TIF_Combined'!C303</f>
        <v>6822</v>
      </c>
      <c r="D303" t="str">
        <f>'Assessed Non-TIF_Combined'!D303</f>
        <v/>
      </c>
      <c r="E303" t="str">
        <f>'Assessed Non-TIF_Combined'!E303</f>
        <v/>
      </c>
      <c r="F303" t="str">
        <f>'Assessed Non-TIF_Combined'!F303</f>
        <v>6822</v>
      </c>
      <c r="G303" t="str">
        <f>'Assessed Non-TIF_Combined'!G303</f>
        <v>Waukee</v>
      </c>
      <c r="H303" s="8">
        <f>SUMPRODUCT(SUMIFS(TaxableValuation[Taxable Residential],TaxableValuation[Dist],$C303:$E303,TaxableValuation[Tif_NonTIF],$A$4))</f>
        <v>288259145</v>
      </c>
      <c r="I303" s="8">
        <f>SUMPRODUCT(SUMIFS(TaxableValuation[Taxable Ag Land],TaxableValuation[Dist],$C303:$E303,TaxableValuation[Tif_NonTIF],$A$4))</f>
        <v>0</v>
      </c>
      <c r="J303" s="8">
        <f>SUMPRODUCT(SUMIFS(TaxableValuation[Taxable Ag Building],TaxableValuation[Dist],$C303:$E303,TaxableValuation[Tif_NonTIF],$A$4))</f>
        <v>0</v>
      </c>
      <c r="K303" s="8">
        <f>SUMPRODUCT(SUMIFS(TaxableValuation[Taxable Commercial],TaxableValuation[Dist],$C303:$E303,TaxableValuation[Tif_NonTIF],$A$4))</f>
        <v>757203234</v>
      </c>
      <c r="L303" s="8">
        <f>SUMPRODUCT(SUMIFS(TaxableValuation[Taxable Industrial],TaxableValuation[Dist],$C303:$E303,TaxableValuation[Tif_NonTIF],$A$4))</f>
        <v>6081886</v>
      </c>
      <c r="M303" s="8">
        <f>SUMPRODUCT(SUMIFS(TaxableValuation[Taxable Reserved],TaxableValuation[Dist],$C303:$E303,TaxableValuation[Tif_NonTIF],$A$4))</f>
        <v>0</v>
      </c>
      <c r="N303" s="8">
        <f>SUMPRODUCT(SUMIFS(TaxableValuation[Taxable Reserved2],TaxableValuation[Dist],$C303:$E303,TaxableValuation[Tif_NonTIF],$A$4))</f>
        <v>0</v>
      </c>
      <c r="O303" s="8">
        <f>SUMPRODUCT(SUMIFS(TaxableValuation[Taxable Railroads],TaxableValuation[Dist],$C303:$E303,TaxableValuation[Tif_NonTIF],$A$4))</f>
        <v>0</v>
      </c>
      <c r="P303" s="8">
        <f>SUMPRODUCT(SUMIFS(TaxableValuation[Taxable Utilities],TaxableValuation[Dist],$C303:$E303,TaxableValuation[Tif_NonTIF],$A$4))</f>
        <v>0</v>
      </c>
      <c r="Q303" s="8">
        <f>SUMPRODUCT(SUMIFS(TaxableValuation[Taxable Other],TaxableValuation[Dist],$C303:$E303,TaxableValuation[Tif_NonTIF],$A$4))</f>
        <v>0</v>
      </c>
      <c r="R303" s="8">
        <f>SUMPRODUCT(SUMIFS(TaxableValuation[Taxable Gross],TaxableValuation[Dist],$C303:$E303,TaxableValuation[Tif_NonTIF],$A$4))</f>
        <v>1051544265</v>
      </c>
      <c r="S303" s="8">
        <f>SUMPRODUCT(SUMIFS(TaxableValuation[Taxable Military Exempt],TaxableValuation[Dist],$C303:$E303,TaxableValuation[Tif_NonTIF],$A$4))</f>
        <v>12964</v>
      </c>
      <c r="T303" s="8">
        <f>SUMPRODUCT(SUMIFS(TaxableValuation[Taxable Net],TaxableValuation[Dist],$C303:$E303,TaxableValuation[Tif_NonTIF],$A$4))</f>
        <v>1051531301</v>
      </c>
      <c r="U303" s="8">
        <f>SUMPRODUCT(SUMIFS(TaxableValuation[Taxable Gas &amp; Elec Utilities],TaxableValuation[Dist],$C303:$E303,TaxableValuation[Tif_NonTIF],$A$4))</f>
        <v>0</v>
      </c>
      <c r="V303" s="8">
        <f t="shared" si="4"/>
        <v>1051531301</v>
      </c>
    </row>
    <row r="304" spans="1:22" x14ac:dyDescent="0.25">
      <c r="A304">
        <f>'Assessed Non-TIF_Combined'!A304</f>
        <v>2024</v>
      </c>
      <c r="B304" t="str">
        <f>'Assessed Non-TIF_Combined'!B304</f>
        <v>07</v>
      </c>
      <c r="C304" t="str">
        <f>'Assessed Non-TIF_Combined'!C304</f>
        <v>6840</v>
      </c>
      <c r="D304" t="str">
        <f>'Assessed Non-TIF_Combined'!D304</f>
        <v/>
      </c>
      <c r="E304" t="str">
        <f>'Assessed Non-TIF_Combined'!E304</f>
        <v/>
      </c>
      <c r="F304" t="str">
        <f>'Assessed Non-TIF_Combined'!F304</f>
        <v>6840</v>
      </c>
      <c r="G304" t="str">
        <f>'Assessed Non-TIF_Combined'!G304</f>
        <v>Waverly-Shell Rock</v>
      </c>
      <c r="H304" s="8">
        <f>SUMPRODUCT(SUMIFS(TaxableValuation[Taxable Residential],TaxableValuation[Dist],$C304:$E304,TaxableValuation[Tif_NonTIF],$A$4))</f>
        <v>15916820</v>
      </c>
      <c r="I304" s="8">
        <f>SUMPRODUCT(SUMIFS(TaxableValuation[Taxable Ag Land],TaxableValuation[Dist],$C304:$E304,TaxableValuation[Tif_NonTIF],$A$4))</f>
        <v>234063</v>
      </c>
      <c r="J304" s="8">
        <f>SUMPRODUCT(SUMIFS(TaxableValuation[Taxable Ag Building],TaxableValuation[Dist],$C304:$E304,TaxableValuation[Tif_NonTIF],$A$4))</f>
        <v>67678</v>
      </c>
      <c r="K304" s="8">
        <f>SUMPRODUCT(SUMIFS(TaxableValuation[Taxable Commercial],TaxableValuation[Dist],$C304:$E304,TaxableValuation[Tif_NonTIF],$A$4))</f>
        <v>58595120</v>
      </c>
      <c r="L304" s="8">
        <f>SUMPRODUCT(SUMIFS(TaxableValuation[Taxable Industrial],TaxableValuation[Dist],$C304:$E304,TaxableValuation[Tif_NonTIF],$A$4))</f>
        <v>46436816</v>
      </c>
      <c r="M304" s="8">
        <f>SUMPRODUCT(SUMIFS(TaxableValuation[Taxable Reserved],TaxableValuation[Dist],$C304:$E304,TaxableValuation[Tif_NonTIF],$A$4))</f>
        <v>0</v>
      </c>
      <c r="N304" s="8">
        <f>SUMPRODUCT(SUMIFS(TaxableValuation[Taxable Reserved2],TaxableValuation[Dist],$C304:$E304,TaxableValuation[Tif_NonTIF],$A$4))</f>
        <v>0</v>
      </c>
      <c r="O304" s="8">
        <f>SUMPRODUCT(SUMIFS(TaxableValuation[Taxable Railroads],TaxableValuation[Dist],$C304:$E304,TaxableValuation[Tif_NonTIF],$A$4))</f>
        <v>0</v>
      </c>
      <c r="P304" s="8">
        <f>SUMPRODUCT(SUMIFS(TaxableValuation[Taxable Utilities],TaxableValuation[Dist],$C304:$E304,TaxableValuation[Tif_NonTIF],$A$4))</f>
        <v>0</v>
      </c>
      <c r="Q304" s="8">
        <f>SUMPRODUCT(SUMIFS(TaxableValuation[Taxable Other],TaxableValuation[Dist],$C304:$E304,TaxableValuation[Tif_NonTIF],$A$4))</f>
        <v>0</v>
      </c>
      <c r="R304" s="8">
        <f>SUMPRODUCT(SUMIFS(TaxableValuation[Taxable Gross],TaxableValuation[Dist],$C304:$E304,TaxableValuation[Tif_NonTIF],$A$4))</f>
        <v>121250497</v>
      </c>
      <c r="S304" s="8">
        <f>SUMPRODUCT(SUMIFS(TaxableValuation[Taxable Military Exempt],TaxableValuation[Dist],$C304:$E304,TaxableValuation[Tif_NonTIF],$A$4))</f>
        <v>5556</v>
      </c>
      <c r="T304" s="8">
        <f>SUMPRODUCT(SUMIFS(TaxableValuation[Taxable Net],TaxableValuation[Dist],$C304:$E304,TaxableValuation[Tif_NonTIF],$A$4))</f>
        <v>121244941</v>
      </c>
      <c r="U304" s="8">
        <f>SUMPRODUCT(SUMIFS(TaxableValuation[Taxable Gas &amp; Elec Utilities],TaxableValuation[Dist],$C304:$E304,TaxableValuation[Tif_NonTIF],$A$4))</f>
        <v>0</v>
      </c>
      <c r="V304" s="8">
        <f t="shared" si="4"/>
        <v>121244941</v>
      </c>
    </row>
    <row r="305" spans="1:22" x14ac:dyDescent="0.25">
      <c r="A305">
        <f>'Assessed Non-TIF_Combined'!A305</f>
        <v>2024</v>
      </c>
      <c r="B305" t="str">
        <f>'Assessed Non-TIF_Combined'!B305</f>
        <v>15</v>
      </c>
      <c r="C305" t="str">
        <f>'Assessed Non-TIF_Combined'!C305</f>
        <v>6854</v>
      </c>
      <c r="D305" t="str">
        <f>'Assessed Non-TIF_Combined'!D305</f>
        <v/>
      </c>
      <c r="E305" t="str">
        <f>'Assessed Non-TIF_Combined'!E305</f>
        <v/>
      </c>
      <c r="F305" t="str">
        <f>'Assessed Non-TIF_Combined'!F305</f>
        <v>6854</v>
      </c>
      <c r="G305" t="str">
        <f>'Assessed Non-TIF_Combined'!G305</f>
        <v>Wayne</v>
      </c>
      <c r="H305" s="8">
        <f>SUMPRODUCT(SUMIFS(TaxableValuation[Taxable Residential],TaxableValuation[Dist],$C305:$E305,TaxableValuation[Tif_NonTIF],$A$4))</f>
        <v>0</v>
      </c>
      <c r="I305" s="8">
        <f>SUMPRODUCT(SUMIFS(TaxableValuation[Taxable Ag Land],TaxableValuation[Dist],$C305:$E305,TaxableValuation[Tif_NonTIF],$A$4))</f>
        <v>0</v>
      </c>
      <c r="J305" s="8">
        <f>SUMPRODUCT(SUMIFS(TaxableValuation[Taxable Ag Building],TaxableValuation[Dist],$C305:$E305,TaxableValuation[Tif_NonTIF],$A$4))</f>
        <v>0</v>
      </c>
      <c r="K305" s="8">
        <f>SUMPRODUCT(SUMIFS(TaxableValuation[Taxable Commercial],TaxableValuation[Dist],$C305:$E305,TaxableValuation[Tif_NonTIF],$A$4))</f>
        <v>0</v>
      </c>
      <c r="L305" s="8">
        <f>SUMPRODUCT(SUMIFS(TaxableValuation[Taxable Industrial],TaxableValuation[Dist],$C305:$E305,TaxableValuation[Tif_NonTIF],$A$4))</f>
        <v>0</v>
      </c>
      <c r="M305" s="8">
        <f>SUMPRODUCT(SUMIFS(TaxableValuation[Taxable Reserved],TaxableValuation[Dist],$C305:$E305,TaxableValuation[Tif_NonTIF],$A$4))</f>
        <v>0</v>
      </c>
      <c r="N305" s="8">
        <f>SUMPRODUCT(SUMIFS(TaxableValuation[Taxable Reserved2],TaxableValuation[Dist],$C305:$E305,TaxableValuation[Tif_NonTIF],$A$4))</f>
        <v>0</v>
      </c>
      <c r="O305" s="8">
        <f>SUMPRODUCT(SUMIFS(TaxableValuation[Taxable Railroads],TaxableValuation[Dist],$C305:$E305,TaxableValuation[Tif_NonTIF],$A$4))</f>
        <v>0</v>
      </c>
      <c r="P305" s="8">
        <f>SUMPRODUCT(SUMIFS(TaxableValuation[Taxable Utilities],TaxableValuation[Dist],$C305:$E305,TaxableValuation[Tif_NonTIF],$A$4))</f>
        <v>0</v>
      </c>
      <c r="Q305" s="8">
        <f>SUMPRODUCT(SUMIFS(TaxableValuation[Taxable Other],TaxableValuation[Dist],$C305:$E305,TaxableValuation[Tif_NonTIF],$A$4))</f>
        <v>0</v>
      </c>
      <c r="R305" s="8">
        <f>SUMPRODUCT(SUMIFS(TaxableValuation[Taxable Gross],TaxableValuation[Dist],$C305:$E305,TaxableValuation[Tif_NonTIF],$A$4))</f>
        <v>0</v>
      </c>
      <c r="S305" s="8">
        <f>SUMPRODUCT(SUMIFS(TaxableValuation[Taxable Military Exempt],TaxableValuation[Dist],$C305:$E305,TaxableValuation[Tif_NonTIF],$A$4))</f>
        <v>0</v>
      </c>
      <c r="T305" s="8">
        <f>SUMPRODUCT(SUMIFS(TaxableValuation[Taxable Net],TaxableValuation[Dist],$C305:$E305,TaxableValuation[Tif_NonTIF],$A$4))</f>
        <v>0</v>
      </c>
      <c r="U305" s="8">
        <f>SUMPRODUCT(SUMIFS(TaxableValuation[Taxable Gas &amp; Elec Utilities],TaxableValuation[Dist],$C305:$E305,TaxableValuation[Tif_NonTIF],$A$4))</f>
        <v>0</v>
      </c>
      <c r="V305" s="8">
        <f t="shared" si="4"/>
        <v>0</v>
      </c>
    </row>
    <row r="306" spans="1:22" x14ac:dyDescent="0.25">
      <c r="A306">
        <f>'Assessed Non-TIF_Combined'!A306</f>
        <v>2024</v>
      </c>
      <c r="B306" t="str">
        <f>'Assessed Non-TIF_Combined'!B306</f>
        <v>05</v>
      </c>
      <c r="C306" t="str">
        <f>'Assessed Non-TIF_Combined'!C306</f>
        <v>6867</v>
      </c>
      <c r="D306" t="str">
        <f>'Assessed Non-TIF_Combined'!D306</f>
        <v>4775</v>
      </c>
      <c r="E306" t="str">
        <f>'Assessed Non-TIF_Combined'!E306</f>
        <v/>
      </c>
      <c r="F306" t="str">
        <f>'Assessed Non-TIF_Combined'!F306</f>
        <v>6867</v>
      </c>
      <c r="G306" t="str">
        <f>'Assessed Non-TIF_Combined'!G306</f>
        <v>Webster City</v>
      </c>
      <c r="H306" s="8">
        <f>SUMPRODUCT(SUMIFS(TaxableValuation[Taxable Residential],TaxableValuation[Dist],$C306:$E306,TaxableValuation[Tif_NonTIF],$A$4))</f>
        <v>4305684</v>
      </c>
      <c r="I306" s="8">
        <f>SUMPRODUCT(SUMIFS(TaxableValuation[Taxable Ag Land],TaxableValuation[Dist],$C306:$E306,TaxableValuation[Tif_NonTIF],$A$4))</f>
        <v>0</v>
      </c>
      <c r="J306" s="8">
        <f>SUMPRODUCT(SUMIFS(TaxableValuation[Taxable Ag Building],TaxableValuation[Dist],$C306:$E306,TaxableValuation[Tif_NonTIF],$A$4))</f>
        <v>0</v>
      </c>
      <c r="K306" s="8">
        <f>SUMPRODUCT(SUMIFS(TaxableValuation[Taxable Commercial],TaxableValuation[Dist],$C306:$E306,TaxableValuation[Tif_NonTIF],$A$4))</f>
        <v>5054581</v>
      </c>
      <c r="L306" s="8">
        <f>SUMPRODUCT(SUMIFS(TaxableValuation[Taxable Industrial],TaxableValuation[Dist],$C306:$E306,TaxableValuation[Tif_NonTIF],$A$4))</f>
        <v>6187997</v>
      </c>
      <c r="M306" s="8">
        <f>SUMPRODUCT(SUMIFS(TaxableValuation[Taxable Reserved],TaxableValuation[Dist],$C306:$E306,TaxableValuation[Tif_NonTIF],$A$4))</f>
        <v>0</v>
      </c>
      <c r="N306" s="8">
        <f>SUMPRODUCT(SUMIFS(TaxableValuation[Taxable Reserved2],TaxableValuation[Dist],$C306:$E306,TaxableValuation[Tif_NonTIF],$A$4))</f>
        <v>0</v>
      </c>
      <c r="O306" s="8">
        <f>SUMPRODUCT(SUMIFS(TaxableValuation[Taxable Railroads],TaxableValuation[Dist],$C306:$E306,TaxableValuation[Tif_NonTIF],$A$4))</f>
        <v>0</v>
      </c>
      <c r="P306" s="8">
        <f>SUMPRODUCT(SUMIFS(TaxableValuation[Taxable Utilities],TaxableValuation[Dist],$C306:$E306,TaxableValuation[Tif_NonTIF],$A$4))</f>
        <v>0</v>
      </c>
      <c r="Q306" s="8">
        <f>SUMPRODUCT(SUMIFS(TaxableValuation[Taxable Other],TaxableValuation[Dist],$C306:$E306,TaxableValuation[Tif_NonTIF],$A$4))</f>
        <v>0</v>
      </c>
      <c r="R306" s="8">
        <f>SUMPRODUCT(SUMIFS(TaxableValuation[Taxable Gross],TaxableValuation[Dist],$C306:$E306,TaxableValuation[Tif_NonTIF],$A$4))</f>
        <v>15548262</v>
      </c>
      <c r="S306" s="8">
        <f>SUMPRODUCT(SUMIFS(TaxableValuation[Taxable Military Exempt],TaxableValuation[Dist],$C306:$E306,TaxableValuation[Tif_NonTIF],$A$4))</f>
        <v>0</v>
      </c>
      <c r="T306" s="8">
        <f>SUMPRODUCT(SUMIFS(TaxableValuation[Taxable Net],TaxableValuation[Dist],$C306:$E306,TaxableValuation[Tif_NonTIF],$A$4))</f>
        <v>15548262</v>
      </c>
      <c r="U306" s="8">
        <f>SUMPRODUCT(SUMIFS(TaxableValuation[Taxable Gas &amp; Elec Utilities],TaxableValuation[Dist],$C306:$E306,TaxableValuation[Tif_NonTIF],$A$4))</f>
        <v>0</v>
      </c>
      <c r="V306" s="8">
        <f t="shared" si="4"/>
        <v>15548262</v>
      </c>
    </row>
    <row r="307" spans="1:22" x14ac:dyDescent="0.25">
      <c r="A307">
        <f>'Assessed Non-TIF_Combined'!A307</f>
        <v>2024</v>
      </c>
      <c r="B307" t="str">
        <f>'Assessed Non-TIF_Combined'!B307</f>
        <v>05</v>
      </c>
      <c r="C307" t="str">
        <f>'Assessed Non-TIF_Combined'!C307</f>
        <v>6921</v>
      </c>
      <c r="D307" t="str">
        <f>'Assessed Non-TIF_Combined'!D307</f>
        <v/>
      </c>
      <c r="E307" t="str">
        <f>'Assessed Non-TIF_Combined'!E307</f>
        <v/>
      </c>
      <c r="F307" t="str">
        <f>'Assessed Non-TIF_Combined'!F307</f>
        <v>6921</v>
      </c>
      <c r="G307" t="str">
        <f>'Assessed Non-TIF_Combined'!G307</f>
        <v>West Bend-Mallard</v>
      </c>
      <c r="H307" s="8">
        <f>SUMPRODUCT(SUMIFS(TaxableValuation[Taxable Residential],TaxableValuation[Dist],$C307:$E307,TaxableValuation[Tif_NonTIF],$A$4))</f>
        <v>1773901</v>
      </c>
      <c r="I307" s="8">
        <f>SUMPRODUCT(SUMIFS(TaxableValuation[Taxable Ag Land],TaxableValuation[Dist],$C307:$E307,TaxableValuation[Tif_NonTIF],$A$4))</f>
        <v>8342</v>
      </c>
      <c r="J307" s="8">
        <f>SUMPRODUCT(SUMIFS(TaxableValuation[Taxable Ag Building],TaxableValuation[Dist],$C307:$E307,TaxableValuation[Tif_NonTIF],$A$4))</f>
        <v>0</v>
      </c>
      <c r="K307" s="8">
        <f>SUMPRODUCT(SUMIFS(TaxableValuation[Taxable Commercial],TaxableValuation[Dist],$C307:$E307,TaxableValuation[Tif_NonTIF],$A$4))</f>
        <v>2042692</v>
      </c>
      <c r="L307" s="8">
        <f>SUMPRODUCT(SUMIFS(TaxableValuation[Taxable Industrial],TaxableValuation[Dist],$C307:$E307,TaxableValuation[Tif_NonTIF],$A$4))</f>
        <v>0</v>
      </c>
      <c r="M307" s="8">
        <f>SUMPRODUCT(SUMIFS(TaxableValuation[Taxable Reserved],TaxableValuation[Dist],$C307:$E307,TaxableValuation[Tif_NonTIF],$A$4))</f>
        <v>0</v>
      </c>
      <c r="N307" s="8">
        <f>SUMPRODUCT(SUMIFS(TaxableValuation[Taxable Reserved2],TaxableValuation[Dist],$C307:$E307,TaxableValuation[Tif_NonTIF],$A$4))</f>
        <v>0</v>
      </c>
      <c r="O307" s="8">
        <f>SUMPRODUCT(SUMIFS(TaxableValuation[Taxable Railroads],TaxableValuation[Dist],$C307:$E307,TaxableValuation[Tif_NonTIF],$A$4))</f>
        <v>0</v>
      </c>
      <c r="P307" s="8">
        <f>SUMPRODUCT(SUMIFS(TaxableValuation[Taxable Utilities],TaxableValuation[Dist],$C307:$E307,TaxableValuation[Tif_NonTIF],$A$4))</f>
        <v>0</v>
      </c>
      <c r="Q307" s="8">
        <f>SUMPRODUCT(SUMIFS(TaxableValuation[Taxable Other],TaxableValuation[Dist],$C307:$E307,TaxableValuation[Tif_NonTIF],$A$4))</f>
        <v>0</v>
      </c>
      <c r="R307" s="8">
        <f>SUMPRODUCT(SUMIFS(TaxableValuation[Taxable Gross],TaxableValuation[Dist],$C307:$E307,TaxableValuation[Tif_NonTIF],$A$4))</f>
        <v>3824935</v>
      </c>
      <c r="S307" s="8">
        <f>SUMPRODUCT(SUMIFS(TaxableValuation[Taxable Military Exempt],TaxableValuation[Dist],$C307:$E307,TaxableValuation[Tif_NonTIF],$A$4))</f>
        <v>0</v>
      </c>
      <c r="T307" s="8">
        <f>SUMPRODUCT(SUMIFS(TaxableValuation[Taxable Net],TaxableValuation[Dist],$C307:$E307,TaxableValuation[Tif_NonTIF],$A$4))</f>
        <v>3824935</v>
      </c>
      <c r="U307" s="8">
        <f>SUMPRODUCT(SUMIFS(TaxableValuation[Taxable Gas &amp; Elec Utilities],TaxableValuation[Dist],$C307:$E307,TaxableValuation[Tif_NonTIF],$A$4))</f>
        <v>0</v>
      </c>
      <c r="V307" s="8">
        <f t="shared" si="4"/>
        <v>3824935</v>
      </c>
    </row>
    <row r="308" spans="1:22" x14ac:dyDescent="0.25">
      <c r="A308">
        <f>'Assessed Non-TIF_Combined'!A308</f>
        <v>2024</v>
      </c>
      <c r="B308" t="str">
        <f>'Assessed Non-TIF_Combined'!B308</f>
        <v>10</v>
      </c>
      <c r="C308" t="str">
        <f>'Assessed Non-TIF_Combined'!C308</f>
        <v>6930</v>
      </c>
      <c r="D308" t="str">
        <f>'Assessed Non-TIF_Combined'!D308</f>
        <v/>
      </c>
      <c r="E308" t="str">
        <f>'Assessed Non-TIF_Combined'!E308</f>
        <v/>
      </c>
      <c r="F308" t="str">
        <f>'Assessed Non-TIF_Combined'!F308</f>
        <v>6930</v>
      </c>
      <c r="G308" t="str">
        <f>'Assessed Non-TIF_Combined'!G308</f>
        <v>West Branch</v>
      </c>
      <c r="H308" s="8">
        <f>SUMPRODUCT(SUMIFS(TaxableValuation[Taxable Residential],TaxableValuation[Dist],$C308:$E308,TaxableValuation[Tif_NonTIF],$A$4))</f>
        <v>8963640</v>
      </c>
      <c r="I308" s="8">
        <f>SUMPRODUCT(SUMIFS(TaxableValuation[Taxable Ag Land],TaxableValuation[Dist],$C308:$E308,TaxableValuation[Tif_NonTIF],$A$4))</f>
        <v>0</v>
      </c>
      <c r="J308" s="8">
        <f>SUMPRODUCT(SUMIFS(TaxableValuation[Taxable Ag Building],TaxableValuation[Dist],$C308:$E308,TaxableValuation[Tif_NonTIF],$A$4))</f>
        <v>0</v>
      </c>
      <c r="K308" s="8">
        <f>SUMPRODUCT(SUMIFS(TaxableValuation[Taxable Commercial],TaxableValuation[Dist],$C308:$E308,TaxableValuation[Tif_NonTIF],$A$4))</f>
        <v>14152408</v>
      </c>
      <c r="L308" s="8">
        <f>SUMPRODUCT(SUMIFS(TaxableValuation[Taxable Industrial],TaxableValuation[Dist],$C308:$E308,TaxableValuation[Tif_NonTIF],$A$4))</f>
        <v>0</v>
      </c>
      <c r="M308" s="8">
        <f>SUMPRODUCT(SUMIFS(TaxableValuation[Taxable Reserved],TaxableValuation[Dist],$C308:$E308,TaxableValuation[Tif_NonTIF],$A$4))</f>
        <v>0</v>
      </c>
      <c r="N308" s="8">
        <f>SUMPRODUCT(SUMIFS(TaxableValuation[Taxable Reserved2],TaxableValuation[Dist],$C308:$E308,TaxableValuation[Tif_NonTIF],$A$4))</f>
        <v>0</v>
      </c>
      <c r="O308" s="8">
        <f>SUMPRODUCT(SUMIFS(TaxableValuation[Taxable Railroads],TaxableValuation[Dist],$C308:$E308,TaxableValuation[Tif_NonTIF],$A$4))</f>
        <v>0</v>
      </c>
      <c r="P308" s="8">
        <f>SUMPRODUCT(SUMIFS(TaxableValuation[Taxable Utilities],TaxableValuation[Dist],$C308:$E308,TaxableValuation[Tif_NonTIF],$A$4))</f>
        <v>0</v>
      </c>
      <c r="Q308" s="8">
        <f>SUMPRODUCT(SUMIFS(TaxableValuation[Taxable Other],TaxableValuation[Dist],$C308:$E308,TaxableValuation[Tif_NonTIF],$A$4))</f>
        <v>0</v>
      </c>
      <c r="R308" s="8">
        <f>SUMPRODUCT(SUMIFS(TaxableValuation[Taxable Gross],TaxableValuation[Dist],$C308:$E308,TaxableValuation[Tif_NonTIF],$A$4))</f>
        <v>23116048</v>
      </c>
      <c r="S308" s="8">
        <f>SUMPRODUCT(SUMIFS(TaxableValuation[Taxable Military Exempt],TaxableValuation[Dist],$C308:$E308,TaxableValuation[Tif_NonTIF],$A$4))</f>
        <v>0</v>
      </c>
      <c r="T308" s="8">
        <f>SUMPRODUCT(SUMIFS(TaxableValuation[Taxable Net],TaxableValuation[Dist],$C308:$E308,TaxableValuation[Tif_NonTIF],$A$4))</f>
        <v>23116048</v>
      </c>
      <c r="U308" s="8">
        <f>SUMPRODUCT(SUMIFS(TaxableValuation[Taxable Gas &amp; Elec Utilities],TaxableValuation[Dist],$C308:$E308,TaxableValuation[Tif_NonTIF],$A$4))</f>
        <v>0</v>
      </c>
      <c r="V308" s="8">
        <f t="shared" si="4"/>
        <v>23116048</v>
      </c>
    </row>
    <row r="309" spans="1:22" x14ac:dyDescent="0.25">
      <c r="A309">
        <f>'Assessed Non-TIF_Combined'!A309</f>
        <v>2024</v>
      </c>
      <c r="B309" t="str">
        <f>'Assessed Non-TIF_Combined'!B309</f>
        <v>15</v>
      </c>
      <c r="C309" t="str">
        <f>'Assessed Non-TIF_Combined'!C309</f>
        <v>6937</v>
      </c>
      <c r="D309" t="str">
        <f>'Assessed Non-TIF_Combined'!D309</f>
        <v/>
      </c>
      <c r="E309" t="str">
        <f>'Assessed Non-TIF_Combined'!E309</f>
        <v/>
      </c>
      <c r="F309" t="str">
        <f>'Assessed Non-TIF_Combined'!F309</f>
        <v>6937</v>
      </c>
      <c r="G309" t="str">
        <f>'Assessed Non-TIF_Combined'!G309</f>
        <v>West Burlington</v>
      </c>
      <c r="H309" s="8">
        <f>SUMPRODUCT(SUMIFS(TaxableValuation[Taxable Residential],TaxableValuation[Dist],$C309:$E309,TaxableValuation[Tif_NonTIF],$A$4))</f>
        <v>7788354</v>
      </c>
      <c r="I309" s="8">
        <f>SUMPRODUCT(SUMIFS(TaxableValuation[Taxable Ag Land],TaxableValuation[Dist],$C309:$E309,TaxableValuation[Tif_NonTIF],$A$4))</f>
        <v>11469</v>
      </c>
      <c r="J309" s="8">
        <f>SUMPRODUCT(SUMIFS(TaxableValuation[Taxable Ag Building],TaxableValuation[Dist],$C309:$E309,TaxableValuation[Tif_NonTIF],$A$4))</f>
        <v>845</v>
      </c>
      <c r="K309" s="8">
        <f>SUMPRODUCT(SUMIFS(TaxableValuation[Taxable Commercial],TaxableValuation[Dist],$C309:$E309,TaxableValuation[Tif_NonTIF],$A$4))</f>
        <v>5184998</v>
      </c>
      <c r="L309" s="8">
        <f>SUMPRODUCT(SUMIFS(TaxableValuation[Taxable Industrial],TaxableValuation[Dist],$C309:$E309,TaxableValuation[Tif_NonTIF],$A$4))</f>
        <v>193072</v>
      </c>
      <c r="M309" s="8">
        <f>SUMPRODUCT(SUMIFS(TaxableValuation[Taxable Reserved],TaxableValuation[Dist],$C309:$E309,TaxableValuation[Tif_NonTIF],$A$4))</f>
        <v>0</v>
      </c>
      <c r="N309" s="8">
        <f>SUMPRODUCT(SUMIFS(TaxableValuation[Taxable Reserved2],TaxableValuation[Dist],$C309:$E309,TaxableValuation[Tif_NonTIF],$A$4))</f>
        <v>0</v>
      </c>
      <c r="O309" s="8">
        <f>SUMPRODUCT(SUMIFS(TaxableValuation[Taxable Railroads],TaxableValuation[Dist],$C309:$E309,TaxableValuation[Tif_NonTIF],$A$4))</f>
        <v>0</v>
      </c>
      <c r="P309" s="8">
        <f>SUMPRODUCT(SUMIFS(TaxableValuation[Taxable Utilities],TaxableValuation[Dist],$C309:$E309,TaxableValuation[Tif_NonTIF],$A$4))</f>
        <v>0</v>
      </c>
      <c r="Q309" s="8">
        <f>SUMPRODUCT(SUMIFS(TaxableValuation[Taxable Other],TaxableValuation[Dist],$C309:$E309,TaxableValuation[Tif_NonTIF],$A$4))</f>
        <v>0</v>
      </c>
      <c r="R309" s="8">
        <f>SUMPRODUCT(SUMIFS(TaxableValuation[Taxable Gross],TaxableValuation[Dist],$C309:$E309,TaxableValuation[Tif_NonTIF],$A$4))</f>
        <v>13178738</v>
      </c>
      <c r="S309" s="8">
        <f>SUMPRODUCT(SUMIFS(TaxableValuation[Taxable Military Exempt],TaxableValuation[Dist],$C309:$E309,TaxableValuation[Tif_NonTIF],$A$4))</f>
        <v>0</v>
      </c>
      <c r="T309" s="8">
        <f>SUMPRODUCT(SUMIFS(TaxableValuation[Taxable Net],TaxableValuation[Dist],$C309:$E309,TaxableValuation[Tif_NonTIF],$A$4))</f>
        <v>13178738</v>
      </c>
      <c r="U309" s="8">
        <f>SUMPRODUCT(SUMIFS(TaxableValuation[Taxable Gas &amp; Elec Utilities],TaxableValuation[Dist],$C309:$E309,TaxableValuation[Tif_NonTIF],$A$4))</f>
        <v>0</v>
      </c>
      <c r="V309" s="8">
        <f t="shared" si="4"/>
        <v>13178738</v>
      </c>
    </row>
    <row r="310" spans="1:22" x14ac:dyDescent="0.25">
      <c r="A310">
        <f>'Assessed Non-TIF_Combined'!A310</f>
        <v>2024</v>
      </c>
      <c r="B310" t="str">
        <f>'Assessed Non-TIF_Combined'!B310</f>
        <v>01</v>
      </c>
      <c r="C310" t="str">
        <f>'Assessed Non-TIF_Combined'!C310</f>
        <v>6943</v>
      </c>
      <c r="D310" t="str">
        <f>'Assessed Non-TIF_Combined'!D310</f>
        <v/>
      </c>
      <c r="E310" t="str">
        <f>'Assessed Non-TIF_Combined'!E310</f>
        <v/>
      </c>
      <c r="F310" t="str">
        <f>'Assessed Non-TIF_Combined'!F310</f>
        <v>6943</v>
      </c>
      <c r="G310" t="str">
        <f>'Assessed Non-TIF_Combined'!G310</f>
        <v>West Central</v>
      </c>
      <c r="H310" s="8">
        <f>SUMPRODUCT(SUMIFS(TaxableValuation[Taxable Residential],TaxableValuation[Dist],$C310:$E310,TaxableValuation[Tif_NonTIF],$A$4))</f>
        <v>0</v>
      </c>
      <c r="I310" s="8">
        <f>SUMPRODUCT(SUMIFS(TaxableValuation[Taxable Ag Land],TaxableValuation[Dist],$C310:$E310,TaxableValuation[Tif_NonTIF],$A$4))</f>
        <v>0</v>
      </c>
      <c r="J310" s="8">
        <f>SUMPRODUCT(SUMIFS(TaxableValuation[Taxable Ag Building],TaxableValuation[Dist],$C310:$E310,TaxableValuation[Tif_NonTIF],$A$4))</f>
        <v>0</v>
      </c>
      <c r="K310" s="8">
        <f>SUMPRODUCT(SUMIFS(TaxableValuation[Taxable Commercial],TaxableValuation[Dist],$C310:$E310,TaxableValuation[Tif_NonTIF],$A$4))</f>
        <v>1774790</v>
      </c>
      <c r="L310" s="8">
        <f>SUMPRODUCT(SUMIFS(TaxableValuation[Taxable Industrial],TaxableValuation[Dist],$C310:$E310,TaxableValuation[Tif_NonTIF],$A$4))</f>
        <v>0</v>
      </c>
      <c r="M310" s="8">
        <f>SUMPRODUCT(SUMIFS(TaxableValuation[Taxable Reserved],TaxableValuation[Dist],$C310:$E310,TaxableValuation[Tif_NonTIF],$A$4))</f>
        <v>0</v>
      </c>
      <c r="N310" s="8">
        <f>SUMPRODUCT(SUMIFS(TaxableValuation[Taxable Reserved2],TaxableValuation[Dist],$C310:$E310,TaxableValuation[Tif_NonTIF],$A$4))</f>
        <v>0</v>
      </c>
      <c r="O310" s="8">
        <f>SUMPRODUCT(SUMIFS(TaxableValuation[Taxable Railroads],TaxableValuation[Dist],$C310:$E310,TaxableValuation[Tif_NonTIF],$A$4))</f>
        <v>0</v>
      </c>
      <c r="P310" s="8">
        <f>SUMPRODUCT(SUMIFS(TaxableValuation[Taxable Utilities],TaxableValuation[Dist],$C310:$E310,TaxableValuation[Tif_NonTIF],$A$4))</f>
        <v>0</v>
      </c>
      <c r="Q310" s="8">
        <f>SUMPRODUCT(SUMIFS(TaxableValuation[Taxable Other],TaxableValuation[Dist],$C310:$E310,TaxableValuation[Tif_NonTIF],$A$4))</f>
        <v>0</v>
      </c>
      <c r="R310" s="8">
        <f>SUMPRODUCT(SUMIFS(TaxableValuation[Taxable Gross],TaxableValuation[Dist],$C310:$E310,TaxableValuation[Tif_NonTIF],$A$4))</f>
        <v>1774790</v>
      </c>
      <c r="S310" s="8">
        <f>SUMPRODUCT(SUMIFS(TaxableValuation[Taxable Military Exempt],TaxableValuation[Dist],$C310:$E310,TaxableValuation[Tif_NonTIF],$A$4))</f>
        <v>0</v>
      </c>
      <c r="T310" s="8">
        <f>SUMPRODUCT(SUMIFS(TaxableValuation[Taxable Net],TaxableValuation[Dist],$C310:$E310,TaxableValuation[Tif_NonTIF],$A$4))</f>
        <v>1774790</v>
      </c>
      <c r="U310" s="8">
        <f>SUMPRODUCT(SUMIFS(TaxableValuation[Taxable Gas &amp; Elec Utilities],TaxableValuation[Dist],$C310:$E310,TaxableValuation[Tif_NonTIF],$A$4))</f>
        <v>0</v>
      </c>
      <c r="V310" s="8">
        <f t="shared" si="4"/>
        <v>1774790</v>
      </c>
    </row>
    <row r="311" spans="1:22" x14ac:dyDescent="0.25">
      <c r="A311">
        <f>'Assessed Non-TIF_Combined'!A311</f>
        <v>2024</v>
      </c>
      <c r="B311" t="str">
        <f>'Assessed Non-TIF_Combined'!B311</f>
        <v>11</v>
      </c>
      <c r="C311" t="str">
        <f>'Assessed Non-TIF_Combined'!C311</f>
        <v>6264</v>
      </c>
      <c r="D311" t="str">
        <f>'Assessed Non-TIF_Combined'!D311</f>
        <v/>
      </c>
      <c r="E311" t="str">
        <f>'Assessed Non-TIF_Combined'!E311</f>
        <v/>
      </c>
      <c r="F311" t="str">
        <f>'Assessed Non-TIF_Combined'!F311</f>
        <v>6264</v>
      </c>
      <c r="G311" t="str">
        <f>'Assessed Non-TIF_Combined'!G311</f>
        <v>West Central Valley</v>
      </c>
      <c r="H311" s="8">
        <f>SUMPRODUCT(SUMIFS(TaxableValuation[Taxable Residential],TaxableValuation[Dist],$C311:$E311,TaxableValuation[Tif_NonTIF],$A$4))</f>
        <v>52645771</v>
      </c>
      <c r="I311" s="8">
        <f>SUMPRODUCT(SUMIFS(TaxableValuation[Taxable Ag Land],TaxableValuation[Dist],$C311:$E311,TaxableValuation[Tif_NonTIF],$A$4))</f>
        <v>311061</v>
      </c>
      <c r="J311" s="8">
        <f>SUMPRODUCT(SUMIFS(TaxableValuation[Taxable Ag Building],TaxableValuation[Dist],$C311:$E311,TaxableValuation[Tif_NonTIF],$A$4))</f>
        <v>7906</v>
      </c>
      <c r="K311" s="8">
        <f>SUMPRODUCT(SUMIFS(TaxableValuation[Taxable Commercial],TaxableValuation[Dist],$C311:$E311,TaxableValuation[Tif_NonTIF],$A$4))</f>
        <v>26038496</v>
      </c>
      <c r="L311" s="8">
        <f>SUMPRODUCT(SUMIFS(TaxableValuation[Taxable Industrial],TaxableValuation[Dist],$C311:$E311,TaxableValuation[Tif_NonTIF],$A$4))</f>
        <v>36853522</v>
      </c>
      <c r="M311" s="8">
        <f>SUMPRODUCT(SUMIFS(TaxableValuation[Taxable Reserved],TaxableValuation[Dist],$C311:$E311,TaxableValuation[Tif_NonTIF],$A$4))</f>
        <v>0</v>
      </c>
      <c r="N311" s="8">
        <f>SUMPRODUCT(SUMIFS(TaxableValuation[Taxable Reserved2],TaxableValuation[Dist],$C311:$E311,TaxableValuation[Tif_NonTIF],$A$4))</f>
        <v>0</v>
      </c>
      <c r="O311" s="8">
        <f>SUMPRODUCT(SUMIFS(TaxableValuation[Taxable Railroads],TaxableValuation[Dist],$C311:$E311,TaxableValuation[Tif_NonTIF],$A$4))</f>
        <v>0</v>
      </c>
      <c r="P311" s="8">
        <f>SUMPRODUCT(SUMIFS(TaxableValuation[Taxable Utilities],TaxableValuation[Dist],$C311:$E311,TaxableValuation[Tif_NonTIF],$A$4))</f>
        <v>0</v>
      </c>
      <c r="Q311" s="8">
        <f>SUMPRODUCT(SUMIFS(TaxableValuation[Taxable Other],TaxableValuation[Dist],$C311:$E311,TaxableValuation[Tif_NonTIF],$A$4))</f>
        <v>0</v>
      </c>
      <c r="R311" s="8">
        <f>SUMPRODUCT(SUMIFS(TaxableValuation[Taxable Gross],TaxableValuation[Dist],$C311:$E311,TaxableValuation[Tif_NonTIF],$A$4))</f>
        <v>115856756</v>
      </c>
      <c r="S311" s="8">
        <f>SUMPRODUCT(SUMIFS(TaxableValuation[Taxable Military Exempt],TaxableValuation[Dist],$C311:$E311,TaxableValuation[Tif_NonTIF],$A$4))</f>
        <v>0</v>
      </c>
      <c r="T311" s="8">
        <f>SUMPRODUCT(SUMIFS(TaxableValuation[Taxable Net],TaxableValuation[Dist],$C311:$E311,TaxableValuation[Tif_NonTIF],$A$4))</f>
        <v>115856756</v>
      </c>
      <c r="U311" s="8">
        <f>SUMPRODUCT(SUMIFS(TaxableValuation[Taxable Gas &amp; Elec Utilities],TaxableValuation[Dist],$C311:$E311,TaxableValuation[Tif_NonTIF],$A$4))</f>
        <v>0</v>
      </c>
      <c r="V311" s="8">
        <f t="shared" si="4"/>
        <v>115856756</v>
      </c>
    </row>
    <row r="312" spans="1:22" x14ac:dyDescent="0.25">
      <c r="A312">
        <f>'Assessed Non-TIF_Combined'!A312</f>
        <v>2024</v>
      </c>
      <c r="B312" t="str">
        <f>'Assessed Non-TIF_Combined'!B312</f>
        <v>01</v>
      </c>
      <c r="C312" t="str">
        <f>'Assessed Non-TIF_Combined'!C312</f>
        <v>6950</v>
      </c>
      <c r="D312" t="str">
        <f>'Assessed Non-TIF_Combined'!D312</f>
        <v/>
      </c>
      <c r="E312" t="str">
        <f>'Assessed Non-TIF_Combined'!E312</f>
        <v/>
      </c>
      <c r="F312" t="str">
        <f>'Assessed Non-TIF_Combined'!F312</f>
        <v>6950</v>
      </c>
      <c r="G312" t="str">
        <f>'Assessed Non-TIF_Combined'!G312</f>
        <v>West Delaware Co</v>
      </c>
      <c r="H312" s="8">
        <f>SUMPRODUCT(SUMIFS(TaxableValuation[Taxable Residential],TaxableValuation[Dist],$C312:$E312,TaxableValuation[Tif_NonTIF],$A$4))</f>
        <v>12427766</v>
      </c>
      <c r="I312" s="8">
        <f>SUMPRODUCT(SUMIFS(TaxableValuation[Taxable Ag Land],TaxableValuation[Dist],$C312:$E312,TaxableValuation[Tif_NonTIF],$A$4))</f>
        <v>0</v>
      </c>
      <c r="J312" s="8">
        <f>SUMPRODUCT(SUMIFS(TaxableValuation[Taxable Ag Building],TaxableValuation[Dist],$C312:$E312,TaxableValuation[Tif_NonTIF],$A$4))</f>
        <v>0</v>
      </c>
      <c r="K312" s="8">
        <f>SUMPRODUCT(SUMIFS(TaxableValuation[Taxable Commercial],TaxableValuation[Dist],$C312:$E312,TaxableValuation[Tif_NonTIF],$A$4))</f>
        <v>10626359</v>
      </c>
      <c r="L312" s="8">
        <f>SUMPRODUCT(SUMIFS(TaxableValuation[Taxable Industrial],TaxableValuation[Dist],$C312:$E312,TaxableValuation[Tif_NonTIF],$A$4))</f>
        <v>2183562</v>
      </c>
      <c r="M312" s="8">
        <f>SUMPRODUCT(SUMIFS(TaxableValuation[Taxable Reserved],TaxableValuation[Dist],$C312:$E312,TaxableValuation[Tif_NonTIF],$A$4))</f>
        <v>0</v>
      </c>
      <c r="N312" s="8">
        <f>SUMPRODUCT(SUMIFS(TaxableValuation[Taxable Reserved2],TaxableValuation[Dist],$C312:$E312,TaxableValuation[Tif_NonTIF],$A$4))</f>
        <v>0</v>
      </c>
      <c r="O312" s="8">
        <f>SUMPRODUCT(SUMIFS(TaxableValuation[Taxable Railroads],TaxableValuation[Dist],$C312:$E312,TaxableValuation[Tif_NonTIF],$A$4))</f>
        <v>0</v>
      </c>
      <c r="P312" s="8">
        <f>SUMPRODUCT(SUMIFS(TaxableValuation[Taxable Utilities],TaxableValuation[Dist],$C312:$E312,TaxableValuation[Tif_NonTIF],$A$4))</f>
        <v>0</v>
      </c>
      <c r="Q312" s="8">
        <f>SUMPRODUCT(SUMIFS(TaxableValuation[Taxable Other],TaxableValuation[Dist],$C312:$E312,TaxableValuation[Tif_NonTIF],$A$4))</f>
        <v>0</v>
      </c>
      <c r="R312" s="8">
        <f>SUMPRODUCT(SUMIFS(TaxableValuation[Taxable Gross],TaxableValuation[Dist],$C312:$E312,TaxableValuation[Tif_NonTIF],$A$4))</f>
        <v>25237687</v>
      </c>
      <c r="S312" s="8">
        <f>SUMPRODUCT(SUMIFS(TaxableValuation[Taxable Military Exempt],TaxableValuation[Dist],$C312:$E312,TaxableValuation[Tif_NonTIF],$A$4))</f>
        <v>0</v>
      </c>
      <c r="T312" s="8">
        <f>SUMPRODUCT(SUMIFS(TaxableValuation[Taxable Net],TaxableValuation[Dist],$C312:$E312,TaxableValuation[Tif_NonTIF],$A$4))</f>
        <v>25237687</v>
      </c>
      <c r="U312" s="8">
        <f>SUMPRODUCT(SUMIFS(TaxableValuation[Taxable Gas &amp; Elec Utilities],TaxableValuation[Dist],$C312:$E312,TaxableValuation[Tif_NonTIF],$A$4))</f>
        <v>0</v>
      </c>
      <c r="V312" s="8">
        <f t="shared" si="4"/>
        <v>25237687</v>
      </c>
    </row>
    <row r="313" spans="1:22" x14ac:dyDescent="0.25">
      <c r="A313">
        <f>'Assessed Non-TIF_Combined'!A313</f>
        <v>2024</v>
      </c>
      <c r="B313" t="str">
        <f>'Assessed Non-TIF_Combined'!B313</f>
        <v>11</v>
      </c>
      <c r="C313" t="str">
        <f>'Assessed Non-TIF_Combined'!C313</f>
        <v>6957</v>
      </c>
      <c r="D313" t="str">
        <f>'Assessed Non-TIF_Combined'!D313</f>
        <v/>
      </c>
      <c r="E313" t="str">
        <f>'Assessed Non-TIF_Combined'!E313</f>
        <v/>
      </c>
      <c r="F313" t="str">
        <f>'Assessed Non-TIF_Combined'!F313</f>
        <v>6957</v>
      </c>
      <c r="G313" t="str">
        <f>'Assessed Non-TIF_Combined'!G313</f>
        <v>West Des Moines</v>
      </c>
      <c r="H313" s="8">
        <f>SUMPRODUCT(SUMIFS(TaxableValuation[Taxable Residential],TaxableValuation[Dist],$C313:$E313,TaxableValuation[Tif_NonTIF],$A$4))</f>
        <v>10533671</v>
      </c>
      <c r="I313" s="8">
        <f>SUMPRODUCT(SUMIFS(TaxableValuation[Taxable Ag Land],TaxableValuation[Dist],$C313:$E313,TaxableValuation[Tif_NonTIF],$A$4))</f>
        <v>0</v>
      </c>
      <c r="J313" s="8">
        <f>SUMPRODUCT(SUMIFS(TaxableValuation[Taxable Ag Building],TaxableValuation[Dist],$C313:$E313,TaxableValuation[Tif_NonTIF],$A$4))</f>
        <v>0</v>
      </c>
      <c r="K313" s="8">
        <f>SUMPRODUCT(SUMIFS(TaxableValuation[Taxable Commercial],TaxableValuation[Dist],$C313:$E313,TaxableValuation[Tif_NonTIF],$A$4))</f>
        <v>324835034</v>
      </c>
      <c r="L313" s="8">
        <f>SUMPRODUCT(SUMIFS(TaxableValuation[Taxable Industrial],TaxableValuation[Dist],$C313:$E313,TaxableValuation[Tif_NonTIF],$A$4))</f>
        <v>3682424</v>
      </c>
      <c r="M313" s="8">
        <f>SUMPRODUCT(SUMIFS(TaxableValuation[Taxable Reserved],TaxableValuation[Dist],$C313:$E313,TaxableValuation[Tif_NonTIF],$A$4))</f>
        <v>0</v>
      </c>
      <c r="N313" s="8">
        <f>SUMPRODUCT(SUMIFS(TaxableValuation[Taxable Reserved2],TaxableValuation[Dist],$C313:$E313,TaxableValuation[Tif_NonTIF],$A$4))</f>
        <v>0</v>
      </c>
      <c r="O313" s="8">
        <f>SUMPRODUCT(SUMIFS(TaxableValuation[Taxable Railroads],TaxableValuation[Dist],$C313:$E313,TaxableValuation[Tif_NonTIF],$A$4))</f>
        <v>0</v>
      </c>
      <c r="P313" s="8">
        <f>SUMPRODUCT(SUMIFS(TaxableValuation[Taxable Utilities],TaxableValuation[Dist],$C313:$E313,TaxableValuation[Tif_NonTIF],$A$4))</f>
        <v>0</v>
      </c>
      <c r="Q313" s="8">
        <f>SUMPRODUCT(SUMIFS(TaxableValuation[Taxable Other],TaxableValuation[Dist],$C313:$E313,TaxableValuation[Tif_NonTIF],$A$4))</f>
        <v>0</v>
      </c>
      <c r="R313" s="8">
        <f>SUMPRODUCT(SUMIFS(TaxableValuation[Taxable Gross],TaxableValuation[Dist],$C313:$E313,TaxableValuation[Tif_NonTIF],$A$4))</f>
        <v>339051129</v>
      </c>
      <c r="S313" s="8">
        <f>SUMPRODUCT(SUMIFS(TaxableValuation[Taxable Military Exempt],TaxableValuation[Dist],$C313:$E313,TaxableValuation[Tif_NonTIF],$A$4))</f>
        <v>0</v>
      </c>
      <c r="T313" s="8">
        <f>SUMPRODUCT(SUMIFS(TaxableValuation[Taxable Net],TaxableValuation[Dist],$C313:$E313,TaxableValuation[Tif_NonTIF],$A$4))</f>
        <v>339051129</v>
      </c>
      <c r="U313" s="8">
        <f>SUMPRODUCT(SUMIFS(TaxableValuation[Taxable Gas &amp; Elec Utilities],TaxableValuation[Dist],$C313:$E313,TaxableValuation[Tif_NonTIF],$A$4))</f>
        <v>0</v>
      </c>
      <c r="V313" s="8">
        <f t="shared" si="4"/>
        <v>339051129</v>
      </c>
    </row>
    <row r="314" spans="1:22" x14ac:dyDescent="0.25">
      <c r="A314">
        <f>'Assessed Non-TIF_Combined'!A314</f>
        <v>2024</v>
      </c>
      <c r="B314" t="str">
        <f>'Assessed Non-TIF_Combined'!B314</f>
        <v>07</v>
      </c>
      <c r="C314" t="str">
        <f>'Assessed Non-TIF_Combined'!C314</f>
        <v>5922</v>
      </c>
      <c r="D314" t="str">
        <f>'Assessed Non-TIF_Combined'!D314</f>
        <v/>
      </c>
      <c r="E314" t="str">
        <f>'Assessed Non-TIF_Combined'!E314</f>
        <v/>
      </c>
      <c r="F314" t="str">
        <f>'Assessed Non-TIF_Combined'!F314</f>
        <v>5922</v>
      </c>
      <c r="G314" t="str">
        <f>'Assessed Non-TIF_Combined'!G314</f>
        <v>West Fork</v>
      </c>
      <c r="H314" s="8">
        <f>SUMPRODUCT(SUMIFS(TaxableValuation[Taxable Residential],TaxableValuation[Dist],$C314:$E314,TaxableValuation[Tif_NonTIF],$A$4))</f>
        <v>6449063</v>
      </c>
      <c r="I314" s="8">
        <f>SUMPRODUCT(SUMIFS(TaxableValuation[Taxable Ag Land],TaxableValuation[Dist],$C314:$E314,TaxableValuation[Tif_NonTIF],$A$4))</f>
        <v>52393</v>
      </c>
      <c r="J314" s="8">
        <f>SUMPRODUCT(SUMIFS(TaxableValuation[Taxable Ag Building],TaxableValuation[Dist],$C314:$E314,TaxableValuation[Tif_NonTIF],$A$4))</f>
        <v>0</v>
      </c>
      <c r="K314" s="8">
        <f>SUMPRODUCT(SUMIFS(TaxableValuation[Taxable Commercial],TaxableValuation[Dist],$C314:$E314,TaxableValuation[Tif_NonTIF],$A$4))</f>
        <v>2055821</v>
      </c>
      <c r="L314" s="8">
        <f>SUMPRODUCT(SUMIFS(TaxableValuation[Taxable Industrial],TaxableValuation[Dist],$C314:$E314,TaxableValuation[Tif_NonTIF],$A$4))</f>
        <v>0</v>
      </c>
      <c r="M314" s="8">
        <f>SUMPRODUCT(SUMIFS(TaxableValuation[Taxable Reserved],TaxableValuation[Dist],$C314:$E314,TaxableValuation[Tif_NonTIF],$A$4))</f>
        <v>0</v>
      </c>
      <c r="N314" s="8">
        <f>SUMPRODUCT(SUMIFS(TaxableValuation[Taxable Reserved2],TaxableValuation[Dist],$C314:$E314,TaxableValuation[Tif_NonTIF],$A$4))</f>
        <v>0</v>
      </c>
      <c r="O314" s="8">
        <f>SUMPRODUCT(SUMIFS(TaxableValuation[Taxable Railroads],TaxableValuation[Dist],$C314:$E314,TaxableValuation[Tif_NonTIF],$A$4))</f>
        <v>0</v>
      </c>
      <c r="P314" s="8">
        <f>SUMPRODUCT(SUMIFS(TaxableValuation[Taxable Utilities],TaxableValuation[Dist],$C314:$E314,TaxableValuation[Tif_NonTIF],$A$4))</f>
        <v>0</v>
      </c>
      <c r="Q314" s="8">
        <f>SUMPRODUCT(SUMIFS(TaxableValuation[Taxable Other],TaxableValuation[Dist],$C314:$E314,TaxableValuation[Tif_NonTIF],$A$4))</f>
        <v>0</v>
      </c>
      <c r="R314" s="8">
        <f>SUMPRODUCT(SUMIFS(TaxableValuation[Taxable Gross],TaxableValuation[Dist],$C314:$E314,TaxableValuation[Tif_NonTIF],$A$4))</f>
        <v>8557277</v>
      </c>
      <c r="S314" s="8">
        <f>SUMPRODUCT(SUMIFS(TaxableValuation[Taxable Military Exempt],TaxableValuation[Dist],$C314:$E314,TaxableValuation[Tif_NonTIF],$A$4))</f>
        <v>0</v>
      </c>
      <c r="T314" s="8">
        <f>SUMPRODUCT(SUMIFS(TaxableValuation[Taxable Net],TaxableValuation[Dist],$C314:$E314,TaxableValuation[Tif_NonTIF],$A$4))</f>
        <v>8557277</v>
      </c>
      <c r="U314" s="8">
        <f>SUMPRODUCT(SUMIFS(TaxableValuation[Taxable Gas &amp; Elec Utilities],TaxableValuation[Dist],$C314:$E314,TaxableValuation[Tif_NonTIF],$A$4))</f>
        <v>0</v>
      </c>
      <c r="V314" s="8">
        <f t="shared" si="4"/>
        <v>8557277</v>
      </c>
    </row>
    <row r="315" spans="1:22" x14ac:dyDescent="0.25">
      <c r="A315">
        <f>'Assessed Non-TIF_Combined'!A315</f>
        <v>2024</v>
      </c>
      <c r="B315" t="str">
        <f>'Assessed Non-TIF_Combined'!B315</f>
        <v>07</v>
      </c>
      <c r="C315" t="str">
        <f>'Assessed Non-TIF_Combined'!C315</f>
        <v>0819</v>
      </c>
      <c r="D315" t="str">
        <f>'Assessed Non-TIF_Combined'!D315</f>
        <v/>
      </c>
      <c r="E315" t="str">
        <f>'Assessed Non-TIF_Combined'!E315</f>
        <v/>
      </c>
      <c r="F315" t="str">
        <f>'Assessed Non-TIF_Combined'!F315</f>
        <v>0819</v>
      </c>
      <c r="G315" t="str">
        <f>'Assessed Non-TIF_Combined'!G315</f>
        <v>West Hancock</v>
      </c>
      <c r="H315" s="8">
        <f>SUMPRODUCT(SUMIFS(TaxableValuation[Taxable Residential],TaxableValuation[Dist],$C315:$E315,TaxableValuation[Tif_NonTIF],$A$4))</f>
        <v>0</v>
      </c>
      <c r="I315" s="8">
        <f>SUMPRODUCT(SUMIFS(TaxableValuation[Taxable Ag Land],TaxableValuation[Dist],$C315:$E315,TaxableValuation[Tif_NonTIF],$A$4))</f>
        <v>0</v>
      </c>
      <c r="J315" s="8">
        <f>SUMPRODUCT(SUMIFS(TaxableValuation[Taxable Ag Building],TaxableValuation[Dist],$C315:$E315,TaxableValuation[Tif_NonTIF],$A$4))</f>
        <v>0</v>
      </c>
      <c r="K315" s="8">
        <f>SUMPRODUCT(SUMIFS(TaxableValuation[Taxable Commercial],TaxableValuation[Dist],$C315:$E315,TaxableValuation[Tif_NonTIF],$A$4))</f>
        <v>12940</v>
      </c>
      <c r="L315" s="8">
        <f>SUMPRODUCT(SUMIFS(TaxableValuation[Taxable Industrial],TaxableValuation[Dist],$C315:$E315,TaxableValuation[Tif_NonTIF],$A$4))</f>
        <v>0</v>
      </c>
      <c r="M315" s="8">
        <f>SUMPRODUCT(SUMIFS(TaxableValuation[Taxable Reserved],TaxableValuation[Dist],$C315:$E315,TaxableValuation[Tif_NonTIF],$A$4))</f>
        <v>0</v>
      </c>
      <c r="N315" s="8">
        <f>SUMPRODUCT(SUMIFS(TaxableValuation[Taxable Reserved2],TaxableValuation[Dist],$C315:$E315,TaxableValuation[Tif_NonTIF],$A$4))</f>
        <v>0</v>
      </c>
      <c r="O315" s="8">
        <f>SUMPRODUCT(SUMIFS(TaxableValuation[Taxable Railroads],TaxableValuation[Dist],$C315:$E315,TaxableValuation[Tif_NonTIF],$A$4))</f>
        <v>0</v>
      </c>
      <c r="P315" s="8">
        <f>SUMPRODUCT(SUMIFS(TaxableValuation[Taxable Utilities],TaxableValuation[Dist],$C315:$E315,TaxableValuation[Tif_NonTIF],$A$4))</f>
        <v>0</v>
      </c>
      <c r="Q315" s="8">
        <f>SUMPRODUCT(SUMIFS(TaxableValuation[Taxable Other],TaxableValuation[Dist],$C315:$E315,TaxableValuation[Tif_NonTIF],$A$4))</f>
        <v>0</v>
      </c>
      <c r="R315" s="8">
        <f>SUMPRODUCT(SUMIFS(TaxableValuation[Taxable Gross],TaxableValuation[Dist],$C315:$E315,TaxableValuation[Tif_NonTIF],$A$4))</f>
        <v>12940</v>
      </c>
      <c r="S315" s="8">
        <f>SUMPRODUCT(SUMIFS(TaxableValuation[Taxable Military Exempt],TaxableValuation[Dist],$C315:$E315,TaxableValuation[Tif_NonTIF],$A$4))</f>
        <v>0</v>
      </c>
      <c r="T315" s="8">
        <f>SUMPRODUCT(SUMIFS(TaxableValuation[Taxable Net],TaxableValuation[Dist],$C315:$E315,TaxableValuation[Tif_NonTIF],$A$4))</f>
        <v>12940</v>
      </c>
      <c r="U315" s="8">
        <f>SUMPRODUCT(SUMIFS(TaxableValuation[Taxable Gas &amp; Elec Utilities],TaxableValuation[Dist],$C315:$E315,TaxableValuation[Tif_NonTIF],$A$4))</f>
        <v>0</v>
      </c>
      <c r="V315" s="8">
        <f t="shared" si="4"/>
        <v>12940</v>
      </c>
    </row>
    <row r="316" spans="1:22" x14ac:dyDescent="0.25">
      <c r="A316">
        <f>'Assessed Non-TIF_Combined'!A316</f>
        <v>2024</v>
      </c>
      <c r="B316" t="str">
        <f>'Assessed Non-TIF_Combined'!B316</f>
        <v>13</v>
      </c>
      <c r="C316" t="str">
        <f>'Assessed Non-TIF_Combined'!C316</f>
        <v>6969</v>
      </c>
      <c r="D316" t="str">
        <f>'Assessed Non-TIF_Combined'!D316</f>
        <v/>
      </c>
      <c r="E316" t="str">
        <f>'Assessed Non-TIF_Combined'!E316</f>
        <v/>
      </c>
      <c r="F316" t="str">
        <f>'Assessed Non-TIF_Combined'!F316</f>
        <v>6969</v>
      </c>
      <c r="G316" t="str">
        <f>'Assessed Non-TIF_Combined'!G316</f>
        <v>West Harrison</v>
      </c>
      <c r="H316" s="8">
        <f>SUMPRODUCT(SUMIFS(TaxableValuation[Taxable Residential],TaxableValuation[Dist],$C316:$E316,TaxableValuation[Tif_NonTIF],$A$4))</f>
        <v>0</v>
      </c>
      <c r="I316" s="8">
        <f>SUMPRODUCT(SUMIFS(TaxableValuation[Taxable Ag Land],TaxableValuation[Dist],$C316:$E316,TaxableValuation[Tif_NonTIF],$A$4))</f>
        <v>0</v>
      </c>
      <c r="J316" s="8">
        <f>SUMPRODUCT(SUMIFS(TaxableValuation[Taxable Ag Building],TaxableValuation[Dist],$C316:$E316,TaxableValuation[Tif_NonTIF],$A$4))</f>
        <v>0</v>
      </c>
      <c r="K316" s="8">
        <f>SUMPRODUCT(SUMIFS(TaxableValuation[Taxable Commercial],TaxableValuation[Dist],$C316:$E316,TaxableValuation[Tif_NonTIF],$A$4))</f>
        <v>0</v>
      </c>
      <c r="L316" s="8">
        <f>SUMPRODUCT(SUMIFS(TaxableValuation[Taxable Industrial],TaxableValuation[Dist],$C316:$E316,TaxableValuation[Tif_NonTIF],$A$4))</f>
        <v>0</v>
      </c>
      <c r="M316" s="8">
        <f>SUMPRODUCT(SUMIFS(TaxableValuation[Taxable Reserved],TaxableValuation[Dist],$C316:$E316,TaxableValuation[Tif_NonTIF],$A$4))</f>
        <v>0</v>
      </c>
      <c r="N316" s="8">
        <f>SUMPRODUCT(SUMIFS(TaxableValuation[Taxable Reserved2],TaxableValuation[Dist],$C316:$E316,TaxableValuation[Tif_NonTIF],$A$4))</f>
        <v>0</v>
      </c>
      <c r="O316" s="8">
        <f>SUMPRODUCT(SUMIFS(TaxableValuation[Taxable Railroads],TaxableValuation[Dist],$C316:$E316,TaxableValuation[Tif_NonTIF],$A$4))</f>
        <v>0</v>
      </c>
      <c r="P316" s="8">
        <f>SUMPRODUCT(SUMIFS(TaxableValuation[Taxable Utilities],TaxableValuation[Dist],$C316:$E316,TaxableValuation[Tif_NonTIF],$A$4))</f>
        <v>0</v>
      </c>
      <c r="Q316" s="8">
        <f>SUMPRODUCT(SUMIFS(TaxableValuation[Taxable Other],TaxableValuation[Dist],$C316:$E316,TaxableValuation[Tif_NonTIF],$A$4))</f>
        <v>0</v>
      </c>
      <c r="R316" s="8">
        <f>SUMPRODUCT(SUMIFS(TaxableValuation[Taxable Gross],TaxableValuation[Dist],$C316:$E316,TaxableValuation[Tif_NonTIF],$A$4))</f>
        <v>0</v>
      </c>
      <c r="S316" s="8">
        <f>SUMPRODUCT(SUMIFS(TaxableValuation[Taxable Military Exempt],TaxableValuation[Dist],$C316:$E316,TaxableValuation[Tif_NonTIF],$A$4))</f>
        <v>0</v>
      </c>
      <c r="T316" s="8">
        <f>SUMPRODUCT(SUMIFS(TaxableValuation[Taxable Net],TaxableValuation[Dist],$C316:$E316,TaxableValuation[Tif_NonTIF],$A$4))</f>
        <v>0</v>
      </c>
      <c r="U316" s="8">
        <f>SUMPRODUCT(SUMIFS(TaxableValuation[Taxable Gas &amp; Elec Utilities],TaxableValuation[Dist],$C316:$E316,TaxableValuation[Tif_NonTIF],$A$4))</f>
        <v>0</v>
      </c>
      <c r="V316" s="8">
        <f t="shared" si="4"/>
        <v>0</v>
      </c>
    </row>
    <row r="317" spans="1:22" x14ac:dyDescent="0.25">
      <c r="A317">
        <f>'Assessed Non-TIF_Combined'!A317</f>
        <v>2024</v>
      </c>
      <c r="B317" t="str">
        <f>'Assessed Non-TIF_Combined'!B317</f>
        <v>09</v>
      </c>
      <c r="C317" t="str">
        <f>'Assessed Non-TIF_Combined'!C317</f>
        <v>6975</v>
      </c>
      <c r="D317" t="str">
        <f>'Assessed Non-TIF_Combined'!D317</f>
        <v/>
      </c>
      <c r="E317" t="str">
        <f>'Assessed Non-TIF_Combined'!E317</f>
        <v/>
      </c>
      <c r="F317" t="str">
        <f>'Assessed Non-TIF_Combined'!F317</f>
        <v>6975</v>
      </c>
      <c r="G317" t="str">
        <f>'Assessed Non-TIF_Combined'!G317</f>
        <v>West Liberty</v>
      </c>
      <c r="H317" s="8">
        <f>SUMPRODUCT(SUMIFS(TaxableValuation[Taxable Residential],TaxableValuation[Dist],$C317:$E317,TaxableValuation[Tif_NonTIF],$A$4))</f>
        <v>14552962</v>
      </c>
      <c r="I317" s="8">
        <f>SUMPRODUCT(SUMIFS(TaxableValuation[Taxable Ag Land],TaxableValuation[Dist],$C317:$E317,TaxableValuation[Tif_NonTIF],$A$4))</f>
        <v>98</v>
      </c>
      <c r="J317" s="8">
        <f>SUMPRODUCT(SUMIFS(TaxableValuation[Taxable Ag Building],TaxableValuation[Dist],$C317:$E317,TaxableValuation[Tif_NonTIF],$A$4))</f>
        <v>0</v>
      </c>
      <c r="K317" s="8">
        <f>SUMPRODUCT(SUMIFS(TaxableValuation[Taxable Commercial],TaxableValuation[Dist],$C317:$E317,TaxableValuation[Tif_NonTIF],$A$4))</f>
        <v>1154367</v>
      </c>
      <c r="L317" s="8">
        <f>SUMPRODUCT(SUMIFS(TaxableValuation[Taxable Industrial],TaxableValuation[Dist],$C317:$E317,TaxableValuation[Tif_NonTIF],$A$4))</f>
        <v>402571</v>
      </c>
      <c r="M317" s="8">
        <f>SUMPRODUCT(SUMIFS(TaxableValuation[Taxable Reserved],TaxableValuation[Dist],$C317:$E317,TaxableValuation[Tif_NonTIF],$A$4))</f>
        <v>0</v>
      </c>
      <c r="N317" s="8">
        <f>SUMPRODUCT(SUMIFS(TaxableValuation[Taxable Reserved2],TaxableValuation[Dist],$C317:$E317,TaxableValuation[Tif_NonTIF],$A$4))</f>
        <v>0</v>
      </c>
      <c r="O317" s="8">
        <f>SUMPRODUCT(SUMIFS(TaxableValuation[Taxable Railroads],TaxableValuation[Dist],$C317:$E317,TaxableValuation[Tif_NonTIF],$A$4))</f>
        <v>0</v>
      </c>
      <c r="P317" s="8">
        <f>SUMPRODUCT(SUMIFS(TaxableValuation[Taxable Utilities],TaxableValuation[Dist],$C317:$E317,TaxableValuation[Tif_NonTIF],$A$4))</f>
        <v>0</v>
      </c>
      <c r="Q317" s="8">
        <f>SUMPRODUCT(SUMIFS(TaxableValuation[Taxable Other],TaxableValuation[Dist],$C317:$E317,TaxableValuation[Tif_NonTIF],$A$4))</f>
        <v>0</v>
      </c>
      <c r="R317" s="8">
        <f>SUMPRODUCT(SUMIFS(TaxableValuation[Taxable Gross],TaxableValuation[Dist],$C317:$E317,TaxableValuation[Tif_NonTIF],$A$4))</f>
        <v>16109998</v>
      </c>
      <c r="S317" s="8">
        <f>SUMPRODUCT(SUMIFS(TaxableValuation[Taxable Military Exempt],TaxableValuation[Dist],$C317:$E317,TaxableValuation[Tif_NonTIF],$A$4))</f>
        <v>0</v>
      </c>
      <c r="T317" s="8">
        <f>SUMPRODUCT(SUMIFS(TaxableValuation[Taxable Net],TaxableValuation[Dist],$C317:$E317,TaxableValuation[Tif_NonTIF],$A$4))</f>
        <v>16109998</v>
      </c>
      <c r="U317" s="8">
        <f>SUMPRODUCT(SUMIFS(TaxableValuation[Taxable Gas &amp; Elec Utilities],TaxableValuation[Dist],$C317:$E317,TaxableValuation[Tif_NonTIF],$A$4))</f>
        <v>0</v>
      </c>
      <c r="V317" s="8">
        <f t="shared" si="4"/>
        <v>16109998</v>
      </c>
    </row>
    <row r="318" spans="1:22" x14ac:dyDescent="0.25">
      <c r="A318">
        <f>'Assessed Non-TIF_Combined'!A318</f>
        <v>2024</v>
      </c>
      <c r="B318" t="str">
        <f>'Assessed Non-TIF_Combined'!B318</f>
        <v>12</v>
      </c>
      <c r="C318" t="str">
        <f>'Assessed Non-TIF_Combined'!C318</f>
        <v>6983</v>
      </c>
      <c r="D318" t="str">
        <f>'Assessed Non-TIF_Combined'!D318</f>
        <v/>
      </c>
      <c r="E318" t="str">
        <f>'Assessed Non-TIF_Combined'!E318</f>
        <v/>
      </c>
      <c r="F318" t="str">
        <f>'Assessed Non-TIF_Combined'!F318</f>
        <v>6983</v>
      </c>
      <c r="G318" t="str">
        <f>'Assessed Non-TIF_Combined'!G318</f>
        <v>West Lyon</v>
      </c>
      <c r="H318" s="8">
        <f>SUMPRODUCT(SUMIFS(TaxableValuation[Taxable Residential],TaxableValuation[Dist],$C318:$E318,TaxableValuation[Tif_NonTIF],$A$4))</f>
        <v>890402</v>
      </c>
      <c r="I318" s="8">
        <f>SUMPRODUCT(SUMIFS(TaxableValuation[Taxable Ag Land],TaxableValuation[Dist],$C318:$E318,TaxableValuation[Tif_NonTIF],$A$4))</f>
        <v>0</v>
      </c>
      <c r="J318" s="8">
        <f>SUMPRODUCT(SUMIFS(TaxableValuation[Taxable Ag Building],TaxableValuation[Dist],$C318:$E318,TaxableValuation[Tif_NonTIF],$A$4))</f>
        <v>0</v>
      </c>
      <c r="K318" s="8">
        <f>SUMPRODUCT(SUMIFS(TaxableValuation[Taxable Commercial],TaxableValuation[Dist],$C318:$E318,TaxableValuation[Tif_NonTIF],$A$4))</f>
        <v>32004815</v>
      </c>
      <c r="L318" s="8">
        <f>SUMPRODUCT(SUMIFS(TaxableValuation[Taxable Industrial],TaxableValuation[Dist],$C318:$E318,TaxableValuation[Tif_NonTIF],$A$4))</f>
        <v>3471573</v>
      </c>
      <c r="M318" s="8">
        <f>SUMPRODUCT(SUMIFS(TaxableValuation[Taxable Reserved],TaxableValuation[Dist],$C318:$E318,TaxableValuation[Tif_NonTIF],$A$4))</f>
        <v>0</v>
      </c>
      <c r="N318" s="8">
        <f>SUMPRODUCT(SUMIFS(TaxableValuation[Taxable Reserved2],TaxableValuation[Dist],$C318:$E318,TaxableValuation[Tif_NonTIF],$A$4))</f>
        <v>0</v>
      </c>
      <c r="O318" s="8">
        <f>SUMPRODUCT(SUMIFS(TaxableValuation[Taxable Railroads],TaxableValuation[Dist],$C318:$E318,TaxableValuation[Tif_NonTIF],$A$4))</f>
        <v>0</v>
      </c>
      <c r="P318" s="8">
        <f>SUMPRODUCT(SUMIFS(TaxableValuation[Taxable Utilities],TaxableValuation[Dist],$C318:$E318,TaxableValuation[Tif_NonTIF],$A$4))</f>
        <v>0</v>
      </c>
      <c r="Q318" s="8">
        <f>SUMPRODUCT(SUMIFS(TaxableValuation[Taxable Other],TaxableValuation[Dist],$C318:$E318,TaxableValuation[Tif_NonTIF],$A$4))</f>
        <v>0</v>
      </c>
      <c r="R318" s="8">
        <f>SUMPRODUCT(SUMIFS(TaxableValuation[Taxable Gross],TaxableValuation[Dist],$C318:$E318,TaxableValuation[Tif_NonTIF],$A$4))</f>
        <v>36366790</v>
      </c>
      <c r="S318" s="8">
        <f>SUMPRODUCT(SUMIFS(TaxableValuation[Taxable Military Exempt],TaxableValuation[Dist],$C318:$E318,TaxableValuation[Tif_NonTIF],$A$4))</f>
        <v>0</v>
      </c>
      <c r="T318" s="8">
        <f>SUMPRODUCT(SUMIFS(TaxableValuation[Taxable Net],TaxableValuation[Dist],$C318:$E318,TaxableValuation[Tif_NonTIF],$A$4))</f>
        <v>36366790</v>
      </c>
      <c r="U318" s="8">
        <f>SUMPRODUCT(SUMIFS(TaxableValuation[Taxable Gas &amp; Elec Utilities],TaxableValuation[Dist],$C318:$E318,TaxableValuation[Tif_NonTIF],$A$4))</f>
        <v>0</v>
      </c>
      <c r="V318" s="8">
        <f t="shared" si="4"/>
        <v>36366790</v>
      </c>
    </row>
    <row r="319" spans="1:22" x14ac:dyDescent="0.25">
      <c r="A319">
        <f>'Assessed Non-TIF_Combined'!A319</f>
        <v>2024</v>
      </c>
      <c r="B319" t="str">
        <f>'Assessed Non-TIF_Combined'!B319</f>
        <v>07</v>
      </c>
      <c r="C319" t="str">
        <f>'Assessed Non-TIF_Combined'!C319</f>
        <v>6985</v>
      </c>
      <c r="D319" t="str">
        <f>'Assessed Non-TIF_Combined'!D319</f>
        <v/>
      </c>
      <c r="E319" t="str">
        <f>'Assessed Non-TIF_Combined'!E319</f>
        <v/>
      </c>
      <c r="F319" t="str">
        <f>'Assessed Non-TIF_Combined'!F319</f>
        <v>6985</v>
      </c>
      <c r="G319" t="str">
        <f>'Assessed Non-TIF_Combined'!G319</f>
        <v>West Marshall</v>
      </c>
      <c r="H319" s="8">
        <f>SUMPRODUCT(SUMIFS(TaxableValuation[Taxable Residential],TaxableValuation[Dist],$C319:$E319,TaxableValuation[Tif_NonTIF],$A$4))</f>
        <v>0</v>
      </c>
      <c r="I319" s="8">
        <f>SUMPRODUCT(SUMIFS(TaxableValuation[Taxable Ag Land],TaxableValuation[Dist],$C319:$E319,TaxableValuation[Tif_NonTIF],$A$4))</f>
        <v>0</v>
      </c>
      <c r="J319" s="8">
        <f>SUMPRODUCT(SUMIFS(TaxableValuation[Taxable Ag Building],TaxableValuation[Dist],$C319:$E319,TaxableValuation[Tif_NonTIF],$A$4))</f>
        <v>0</v>
      </c>
      <c r="K319" s="8">
        <f>SUMPRODUCT(SUMIFS(TaxableValuation[Taxable Commercial],TaxableValuation[Dist],$C319:$E319,TaxableValuation[Tif_NonTIF],$A$4))</f>
        <v>0</v>
      </c>
      <c r="L319" s="8">
        <f>SUMPRODUCT(SUMIFS(TaxableValuation[Taxable Industrial],TaxableValuation[Dist],$C319:$E319,TaxableValuation[Tif_NonTIF],$A$4))</f>
        <v>0</v>
      </c>
      <c r="M319" s="8">
        <f>SUMPRODUCT(SUMIFS(TaxableValuation[Taxable Reserved],TaxableValuation[Dist],$C319:$E319,TaxableValuation[Tif_NonTIF],$A$4))</f>
        <v>0</v>
      </c>
      <c r="N319" s="8">
        <f>SUMPRODUCT(SUMIFS(TaxableValuation[Taxable Reserved2],TaxableValuation[Dist],$C319:$E319,TaxableValuation[Tif_NonTIF],$A$4))</f>
        <v>0</v>
      </c>
      <c r="O319" s="8">
        <f>SUMPRODUCT(SUMIFS(TaxableValuation[Taxable Railroads],TaxableValuation[Dist],$C319:$E319,TaxableValuation[Tif_NonTIF],$A$4))</f>
        <v>0</v>
      </c>
      <c r="P319" s="8">
        <f>SUMPRODUCT(SUMIFS(TaxableValuation[Taxable Utilities],TaxableValuation[Dist],$C319:$E319,TaxableValuation[Tif_NonTIF],$A$4))</f>
        <v>0</v>
      </c>
      <c r="Q319" s="8">
        <f>SUMPRODUCT(SUMIFS(TaxableValuation[Taxable Other],TaxableValuation[Dist],$C319:$E319,TaxableValuation[Tif_NonTIF],$A$4))</f>
        <v>0</v>
      </c>
      <c r="R319" s="8">
        <f>SUMPRODUCT(SUMIFS(TaxableValuation[Taxable Gross],TaxableValuation[Dist],$C319:$E319,TaxableValuation[Tif_NonTIF],$A$4))</f>
        <v>0</v>
      </c>
      <c r="S319" s="8">
        <f>SUMPRODUCT(SUMIFS(TaxableValuation[Taxable Military Exempt],TaxableValuation[Dist],$C319:$E319,TaxableValuation[Tif_NonTIF],$A$4))</f>
        <v>0</v>
      </c>
      <c r="T319" s="8">
        <f>SUMPRODUCT(SUMIFS(TaxableValuation[Taxable Net],TaxableValuation[Dist],$C319:$E319,TaxableValuation[Tif_NonTIF],$A$4))</f>
        <v>0</v>
      </c>
      <c r="U319" s="8">
        <f>SUMPRODUCT(SUMIFS(TaxableValuation[Taxable Gas &amp; Elec Utilities],TaxableValuation[Dist],$C319:$E319,TaxableValuation[Tif_NonTIF],$A$4))</f>
        <v>0</v>
      </c>
      <c r="V319" s="8">
        <f t="shared" si="4"/>
        <v>0</v>
      </c>
    </row>
    <row r="320" spans="1:22" x14ac:dyDescent="0.25">
      <c r="A320">
        <f>'Assessed Non-TIF_Combined'!A320</f>
        <v>2024</v>
      </c>
      <c r="B320" t="str">
        <f>'Assessed Non-TIF_Combined'!B320</f>
        <v>12</v>
      </c>
      <c r="C320" t="str">
        <f>'Assessed Non-TIF_Combined'!C320</f>
        <v>6987</v>
      </c>
      <c r="D320" t="str">
        <f>'Assessed Non-TIF_Combined'!D320</f>
        <v/>
      </c>
      <c r="E320" t="str">
        <f>'Assessed Non-TIF_Combined'!E320</f>
        <v/>
      </c>
      <c r="F320" t="str">
        <f>'Assessed Non-TIF_Combined'!F320</f>
        <v>6987</v>
      </c>
      <c r="G320" t="str">
        <f>'Assessed Non-TIF_Combined'!G320</f>
        <v>West Monona</v>
      </c>
      <c r="H320" s="8">
        <f>SUMPRODUCT(SUMIFS(TaxableValuation[Taxable Residential],TaxableValuation[Dist],$C320:$E320,TaxableValuation[Tif_NonTIF],$A$4))</f>
        <v>8583023</v>
      </c>
      <c r="I320" s="8">
        <f>SUMPRODUCT(SUMIFS(TaxableValuation[Taxable Ag Land],TaxableValuation[Dist],$C320:$E320,TaxableValuation[Tif_NonTIF],$A$4))</f>
        <v>389063</v>
      </c>
      <c r="J320" s="8">
        <f>SUMPRODUCT(SUMIFS(TaxableValuation[Taxable Ag Building],TaxableValuation[Dist],$C320:$E320,TaxableValuation[Tif_NonTIF],$A$4))</f>
        <v>16110</v>
      </c>
      <c r="K320" s="8">
        <f>SUMPRODUCT(SUMIFS(TaxableValuation[Taxable Commercial],TaxableValuation[Dist],$C320:$E320,TaxableValuation[Tif_NonTIF],$A$4))</f>
        <v>9302656</v>
      </c>
      <c r="L320" s="8">
        <f>SUMPRODUCT(SUMIFS(TaxableValuation[Taxable Industrial],TaxableValuation[Dist],$C320:$E320,TaxableValuation[Tif_NonTIF],$A$4))</f>
        <v>242242</v>
      </c>
      <c r="M320" s="8">
        <f>SUMPRODUCT(SUMIFS(TaxableValuation[Taxable Reserved],TaxableValuation[Dist],$C320:$E320,TaxableValuation[Tif_NonTIF],$A$4))</f>
        <v>0</v>
      </c>
      <c r="N320" s="8">
        <f>SUMPRODUCT(SUMIFS(TaxableValuation[Taxable Reserved2],TaxableValuation[Dist],$C320:$E320,TaxableValuation[Tif_NonTIF],$A$4))</f>
        <v>0</v>
      </c>
      <c r="O320" s="8">
        <f>SUMPRODUCT(SUMIFS(TaxableValuation[Taxable Railroads],TaxableValuation[Dist],$C320:$E320,TaxableValuation[Tif_NonTIF],$A$4))</f>
        <v>0</v>
      </c>
      <c r="P320" s="8">
        <f>SUMPRODUCT(SUMIFS(TaxableValuation[Taxable Utilities],TaxableValuation[Dist],$C320:$E320,TaxableValuation[Tif_NonTIF],$A$4))</f>
        <v>0</v>
      </c>
      <c r="Q320" s="8">
        <f>SUMPRODUCT(SUMIFS(TaxableValuation[Taxable Other],TaxableValuation[Dist],$C320:$E320,TaxableValuation[Tif_NonTIF],$A$4))</f>
        <v>0</v>
      </c>
      <c r="R320" s="8">
        <f>SUMPRODUCT(SUMIFS(TaxableValuation[Taxable Gross],TaxableValuation[Dist],$C320:$E320,TaxableValuation[Tif_NonTIF],$A$4))</f>
        <v>18533094</v>
      </c>
      <c r="S320" s="8">
        <f>SUMPRODUCT(SUMIFS(TaxableValuation[Taxable Military Exempt],TaxableValuation[Dist],$C320:$E320,TaxableValuation[Tif_NonTIF],$A$4))</f>
        <v>0</v>
      </c>
      <c r="T320" s="8">
        <f>SUMPRODUCT(SUMIFS(TaxableValuation[Taxable Net],TaxableValuation[Dist],$C320:$E320,TaxableValuation[Tif_NonTIF],$A$4))</f>
        <v>18533094</v>
      </c>
      <c r="U320" s="8">
        <f>SUMPRODUCT(SUMIFS(TaxableValuation[Taxable Gas &amp; Elec Utilities],TaxableValuation[Dist],$C320:$E320,TaxableValuation[Tif_NonTIF],$A$4))</f>
        <v>0</v>
      </c>
      <c r="V320" s="8">
        <f t="shared" si="4"/>
        <v>18533094</v>
      </c>
    </row>
    <row r="321" spans="1:22" x14ac:dyDescent="0.25">
      <c r="A321">
        <f>'Assessed Non-TIF_Combined'!A321</f>
        <v>2024</v>
      </c>
      <c r="B321" t="str">
        <f>'Assessed Non-TIF_Combined'!B321</f>
        <v>12</v>
      </c>
      <c r="C321" t="str">
        <f>'Assessed Non-TIF_Combined'!C321</f>
        <v>6990</v>
      </c>
      <c r="D321" t="str">
        <f>'Assessed Non-TIF_Combined'!D321</f>
        <v/>
      </c>
      <c r="E321" t="str">
        <f>'Assessed Non-TIF_Combined'!E321</f>
        <v/>
      </c>
      <c r="F321" t="str">
        <f>'Assessed Non-TIF_Combined'!F321</f>
        <v>6990</v>
      </c>
      <c r="G321" t="str">
        <f>'Assessed Non-TIF_Combined'!G321</f>
        <v>West Sioux</v>
      </c>
      <c r="H321" s="8">
        <f>SUMPRODUCT(SUMIFS(TaxableValuation[Taxable Residential],TaxableValuation[Dist],$C321:$E321,TaxableValuation[Tif_NonTIF],$A$4))</f>
        <v>5703386</v>
      </c>
      <c r="I321" s="8">
        <f>SUMPRODUCT(SUMIFS(TaxableValuation[Taxable Ag Land],TaxableValuation[Dist],$C321:$E321,TaxableValuation[Tif_NonTIF],$A$4))</f>
        <v>163214</v>
      </c>
      <c r="J321" s="8">
        <f>SUMPRODUCT(SUMIFS(TaxableValuation[Taxable Ag Building],TaxableValuation[Dist],$C321:$E321,TaxableValuation[Tif_NonTIF],$A$4))</f>
        <v>1430</v>
      </c>
      <c r="K321" s="8">
        <f>SUMPRODUCT(SUMIFS(TaxableValuation[Taxable Commercial],TaxableValuation[Dist],$C321:$E321,TaxableValuation[Tif_NonTIF],$A$4))</f>
        <v>3751306</v>
      </c>
      <c r="L321" s="8">
        <f>SUMPRODUCT(SUMIFS(TaxableValuation[Taxable Industrial],TaxableValuation[Dist],$C321:$E321,TaxableValuation[Tif_NonTIF],$A$4))</f>
        <v>2365101</v>
      </c>
      <c r="M321" s="8">
        <f>SUMPRODUCT(SUMIFS(TaxableValuation[Taxable Reserved],TaxableValuation[Dist],$C321:$E321,TaxableValuation[Tif_NonTIF],$A$4))</f>
        <v>0</v>
      </c>
      <c r="N321" s="8">
        <f>SUMPRODUCT(SUMIFS(TaxableValuation[Taxable Reserved2],TaxableValuation[Dist],$C321:$E321,TaxableValuation[Tif_NonTIF],$A$4))</f>
        <v>0</v>
      </c>
      <c r="O321" s="8">
        <f>SUMPRODUCT(SUMIFS(TaxableValuation[Taxable Railroads],TaxableValuation[Dist],$C321:$E321,TaxableValuation[Tif_NonTIF],$A$4))</f>
        <v>0</v>
      </c>
      <c r="P321" s="8">
        <f>SUMPRODUCT(SUMIFS(TaxableValuation[Taxable Utilities],TaxableValuation[Dist],$C321:$E321,TaxableValuation[Tif_NonTIF],$A$4))</f>
        <v>0</v>
      </c>
      <c r="Q321" s="8">
        <f>SUMPRODUCT(SUMIFS(TaxableValuation[Taxable Other],TaxableValuation[Dist],$C321:$E321,TaxableValuation[Tif_NonTIF],$A$4))</f>
        <v>0</v>
      </c>
      <c r="R321" s="8">
        <f>SUMPRODUCT(SUMIFS(TaxableValuation[Taxable Gross],TaxableValuation[Dist],$C321:$E321,TaxableValuation[Tif_NonTIF],$A$4))</f>
        <v>11984437</v>
      </c>
      <c r="S321" s="8">
        <f>SUMPRODUCT(SUMIFS(TaxableValuation[Taxable Military Exempt],TaxableValuation[Dist],$C321:$E321,TaxableValuation[Tif_NonTIF],$A$4))</f>
        <v>0</v>
      </c>
      <c r="T321" s="8">
        <f>SUMPRODUCT(SUMIFS(TaxableValuation[Taxable Net],TaxableValuation[Dist],$C321:$E321,TaxableValuation[Tif_NonTIF],$A$4))</f>
        <v>11984437</v>
      </c>
      <c r="U321" s="8">
        <f>SUMPRODUCT(SUMIFS(TaxableValuation[Taxable Gas &amp; Elec Utilities],TaxableValuation[Dist],$C321:$E321,TaxableValuation[Tif_NonTIF],$A$4))</f>
        <v>0</v>
      </c>
      <c r="V321" s="8">
        <f t="shared" si="4"/>
        <v>11984437</v>
      </c>
    </row>
    <row r="322" spans="1:22" x14ac:dyDescent="0.25">
      <c r="A322">
        <f>'Assessed Non-TIF_Combined'!A322</f>
        <v>2024</v>
      </c>
      <c r="B322" t="str">
        <f>'Assessed Non-TIF_Combined'!B322</f>
        <v>01</v>
      </c>
      <c r="C322" t="str">
        <f>'Assessed Non-TIF_Combined'!C322</f>
        <v>6961</v>
      </c>
      <c r="D322" t="str">
        <f>'Assessed Non-TIF_Combined'!D322</f>
        <v/>
      </c>
      <c r="E322" t="str">
        <f>'Assessed Non-TIF_Combined'!E322</f>
        <v/>
      </c>
      <c r="F322" t="str">
        <f>'Assessed Non-TIF_Combined'!F322</f>
        <v>6961</v>
      </c>
      <c r="G322" t="str">
        <f>'Assessed Non-TIF_Combined'!G322</f>
        <v>Western Dubuque Co</v>
      </c>
      <c r="H322" s="8">
        <f>SUMPRODUCT(SUMIFS(TaxableValuation[Taxable Residential],TaxableValuation[Dist],$C322:$E322,TaxableValuation[Tif_NonTIF],$A$4))</f>
        <v>57564197</v>
      </c>
      <c r="I322" s="8">
        <f>SUMPRODUCT(SUMIFS(TaxableValuation[Taxable Ag Land],TaxableValuation[Dist],$C322:$E322,TaxableValuation[Tif_NonTIF],$A$4))</f>
        <v>59686</v>
      </c>
      <c r="J322" s="8">
        <f>SUMPRODUCT(SUMIFS(TaxableValuation[Taxable Ag Building],TaxableValuation[Dist],$C322:$E322,TaxableValuation[Tif_NonTIF],$A$4))</f>
        <v>0</v>
      </c>
      <c r="K322" s="8">
        <f>SUMPRODUCT(SUMIFS(TaxableValuation[Taxable Commercial],TaxableValuation[Dist],$C322:$E322,TaxableValuation[Tif_NonTIF],$A$4))</f>
        <v>43568845</v>
      </c>
      <c r="L322" s="8">
        <f>SUMPRODUCT(SUMIFS(TaxableValuation[Taxable Industrial],TaxableValuation[Dist],$C322:$E322,TaxableValuation[Tif_NonTIF],$A$4))</f>
        <v>60428118</v>
      </c>
      <c r="M322" s="8">
        <f>SUMPRODUCT(SUMIFS(TaxableValuation[Taxable Reserved],TaxableValuation[Dist],$C322:$E322,TaxableValuation[Tif_NonTIF],$A$4))</f>
        <v>0</v>
      </c>
      <c r="N322" s="8">
        <f>SUMPRODUCT(SUMIFS(TaxableValuation[Taxable Reserved2],TaxableValuation[Dist],$C322:$E322,TaxableValuation[Tif_NonTIF],$A$4))</f>
        <v>0</v>
      </c>
      <c r="O322" s="8">
        <f>SUMPRODUCT(SUMIFS(TaxableValuation[Taxable Railroads],TaxableValuation[Dist],$C322:$E322,TaxableValuation[Tif_NonTIF],$A$4))</f>
        <v>0</v>
      </c>
      <c r="P322" s="8">
        <f>SUMPRODUCT(SUMIFS(TaxableValuation[Taxable Utilities],TaxableValuation[Dist],$C322:$E322,TaxableValuation[Tif_NonTIF],$A$4))</f>
        <v>0</v>
      </c>
      <c r="Q322" s="8">
        <f>SUMPRODUCT(SUMIFS(TaxableValuation[Taxable Other],TaxableValuation[Dist],$C322:$E322,TaxableValuation[Tif_NonTIF],$A$4))</f>
        <v>0</v>
      </c>
      <c r="R322" s="8">
        <f>SUMPRODUCT(SUMIFS(TaxableValuation[Taxable Gross],TaxableValuation[Dist],$C322:$E322,TaxableValuation[Tif_NonTIF],$A$4))</f>
        <v>161620846</v>
      </c>
      <c r="S322" s="8">
        <f>SUMPRODUCT(SUMIFS(TaxableValuation[Taxable Military Exempt],TaxableValuation[Dist],$C322:$E322,TaxableValuation[Tif_NonTIF],$A$4))</f>
        <v>18520</v>
      </c>
      <c r="T322" s="8">
        <f>SUMPRODUCT(SUMIFS(TaxableValuation[Taxable Net],TaxableValuation[Dist],$C322:$E322,TaxableValuation[Tif_NonTIF],$A$4))</f>
        <v>161602326</v>
      </c>
      <c r="U322" s="8">
        <f>SUMPRODUCT(SUMIFS(TaxableValuation[Taxable Gas &amp; Elec Utilities],TaxableValuation[Dist],$C322:$E322,TaxableValuation[Tif_NonTIF],$A$4))</f>
        <v>0</v>
      </c>
      <c r="V322" s="8">
        <f t="shared" si="4"/>
        <v>161602326</v>
      </c>
    </row>
    <row r="323" spans="1:22" x14ac:dyDescent="0.25">
      <c r="A323">
        <f>'Assessed Non-TIF_Combined'!A323</f>
        <v>2024</v>
      </c>
      <c r="B323" t="str">
        <f>'Assessed Non-TIF_Combined'!B323</f>
        <v>12</v>
      </c>
      <c r="C323" t="str">
        <f>'Assessed Non-TIF_Combined'!C323</f>
        <v>6992</v>
      </c>
      <c r="D323" t="str">
        <f>'Assessed Non-TIF_Combined'!D323</f>
        <v/>
      </c>
      <c r="E323" t="str">
        <f>'Assessed Non-TIF_Combined'!E323</f>
        <v/>
      </c>
      <c r="F323" t="str">
        <f>'Assessed Non-TIF_Combined'!F323</f>
        <v>6992</v>
      </c>
      <c r="G323" t="str">
        <f>'Assessed Non-TIF_Combined'!G323</f>
        <v>Westwood</v>
      </c>
      <c r="H323" s="8">
        <f>SUMPRODUCT(SUMIFS(TaxableValuation[Taxable Residential],TaxableValuation[Dist],$C323:$E323,TaxableValuation[Tif_NonTIF],$A$4))</f>
        <v>25468</v>
      </c>
      <c r="I323" s="8">
        <f>SUMPRODUCT(SUMIFS(TaxableValuation[Taxable Ag Land],TaxableValuation[Dist],$C323:$E323,TaxableValuation[Tif_NonTIF],$A$4))</f>
        <v>49460</v>
      </c>
      <c r="J323" s="8">
        <f>SUMPRODUCT(SUMIFS(TaxableValuation[Taxable Ag Building],TaxableValuation[Dist],$C323:$E323,TaxableValuation[Tif_NonTIF],$A$4))</f>
        <v>1065</v>
      </c>
      <c r="K323" s="8">
        <f>SUMPRODUCT(SUMIFS(TaxableValuation[Taxable Commercial],TaxableValuation[Dist],$C323:$E323,TaxableValuation[Tif_NonTIF],$A$4))</f>
        <v>2341581</v>
      </c>
      <c r="L323" s="8">
        <f>SUMPRODUCT(SUMIFS(TaxableValuation[Taxable Industrial],TaxableValuation[Dist],$C323:$E323,TaxableValuation[Tif_NonTIF],$A$4))</f>
        <v>15168</v>
      </c>
      <c r="M323" s="8">
        <f>SUMPRODUCT(SUMIFS(TaxableValuation[Taxable Reserved],TaxableValuation[Dist],$C323:$E323,TaxableValuation[Tif_NonTIF],$A$4))</f>
        <v>0</v>
      </c>
      <c r="N323" s="8">
        <f>SUMPRODUCT(SUMIFS(TaxableValuation[Taxable Reserved2],TaxableValuation[Dist],$C323:$E323,TaxableValuation[Tif_NonTIF],$A$4))</f>
        <v>0</v>
      </c>
      <c r="O323" s="8">
        <f>SUMPRODUCT(SUMIFS(TaxableValuation[Taxable Railroads],TaxableValuation[Dist],$C323:$E323,TaxableValuation[Tif_NonTIF],$A$4))</f>
        <v>0</v>
      </c>
      <c r="P323" s="8">
        <f>SUMPRODUCT(SUMIFS(TaxableValuation[Taxable Utilities],TaxableValuation[Dist],$C323:$E323,TaxableValuation[Tif_NonTIF],$A$4))</f>
        <v>0</v>
      </c>
      <c r="Q323" s="8">
        <f>SUMPRODUCT(SUMIFS(TaxableValuation[Taxable Other],TaxableValuation[Dist],$C323:$E323,TaxableValuation[Tif_NonTIF],$A$4))</f>
        <v>0</v>
      </c>
      <c r="R323" s="8">
        <f>SUMPRODUCT(SUMIFS(TaxableValuation[Taxable Gross],TaxableValuation[Dist],$C323:$E323,TaxableValuation[Tif_NonTIF],$A$4))</f>
        <v>2432742</v>
      </c>
      <c r="S323" s="8">
        <f>SUMPRODUCT(SUMIFS(TaxableValuation[Taxable Military Exempt],TaxableValuation[Dist],$C323:$E323,TaxableValuation[Tif_NonTIF],$A$4))</f>
        <v>0</v>
      </c>
      <c r="T323" s="8">
        <f>SUMPRODUCT(SUMIFS(TaxableValuation[Taxable Net],TaxableValuation[Dist],$C323:$E323,TaxableValuation[Tif_NonTIF],$A$4))</f>
        <v>2432742</v>
      </c>
      <c r="U323" s="8">
        <f>SUMPRODUCT(SUMIFS(TaxableValuation[Taxable Gas &amp; Elec Utilities],TaxableValuation[Dist],$C323:$E323,TaxableValuation[Tif_NonTIF],$A$4))</f>
        <v>0</v>
      </c>
      <c r="V323" s="8">
        <f t="shared" si="4"/>
        <v>2432742</v>
      </c>
    </row>
    <row r="324" spans="1:22" x14ac:dyDescent="0.25">
      <c r="A324">
        <f>'Assessed Non-TIF_Combined'!A324</f>
        <v>2024</v>
      </c>
      <c r="B324" t="str">
        <f>'Assessed Non-TIF_Combined'!B324</f>
        <v>12</v>
      </c>
      <c r="C324" t="str">
        <f>'Assessed Non-TIF_Combined'!C324</f>
        <v>7002</v>
      </c>
      <c r="D324" t="str">
        <f>'Assessed Non-TIF_Combined'!D324</f>
        <v/>
      </c>
      <c r="E324" t="str">
        <f>'Assessed Non-TIF_Combined'!E324</f>
        <v/>
      </c>
      <c r="F324" t="str">
        <f>'Assessed Non-TIF_Combined'!F324</f>
        <v>7002</v>
      </c>
      <c r="G324" t="str">
        <f>'Assessed Non-TIF_Combined'!G324</f>
        <v>Whiting</v>
      </c>
      <c r="H324" s="8">
        <f>SUMPRODUCT(SUMIFS(TaxableValuation[Taxable Residential],TaxableValuation[Dist],$C324:$E324,TaxableValuation[Tif_NonTIF],$A$4))</f>
        <v>0</v>
      </c>
      <c r="I324" s="8">
        <f>SUMPRODUCT(SUMIFS(TaxableValuation[Taxable Ag Land],TaxableValuation[Dist],$C324:$E324,TaxableValuation[Tif_NonTIF],$A$4))</f>
        <v>0</v>
      </c>
      <c r="J324" s="8">
        <f>SUMPRODUCT(SUMIFS(TaxableValuation[Taxable Ag Building],TaxableValuation[Dist],$C324:$E324,TaxableValuation[Tif_NonTIF],$A$4))</f>
        <v>0</v>
      </c>
      <c r="K324" s="8">
        <f>SUMPRODUCT(SUMIFS(TaxableValuation[Taxable Commercial],TaxableValuation[Dist],$C324:$E324,TaxableValuation[Tif_NonTIF],$A$4))</f>
        <v>0</v>
      </c>
      <c r="L324" s="8">
        <f>SUMPRODUCT(SUMIFS(TaxableValuation[Taxable Industrial],TaxableValuation[Dist],$C324:$E324,TaxableValuation[Tif_NonTIF],$A$4))</f>
        <v>0</v>
      </c>
      <c r="M324" s="8">
        <f>SUMPRODUCT(SUMIFS(TaxableValuation[Taxable Reserved],TaxableValuation[Dist],$C324:$E324,TaxableValuation[Tif_NonTIF],$A$4))</f>
        <v>0</v>
      </c>
      <c r="N324" s="8">
        <f>SUMPRODUCT(SUMIFS(TaxableValuation[Taxable Reserved2],TaxableValuation[Dist],$C324:$E324,TaxableValuation[Tif_NonTIF],$A$4))</f>
        <v>0</v>
      </c>
      <c r="O324" s="8">
        <f>SUMPRODUCT(SUMIFS(TaxableValuation[Taxable Railroads],TaxableValuation[Dist],$C324:$E324,TaxableValuation[Tif_NonTIF],$A$4))</f>
        <v>0</v>
      </c>
      <c r="P324" s="8">
        <f>SUMPRODUCT(SUMIFS(TaxableValuation[Taxable Utilities],TaxableValuation[Dist],$C324:$E324,TaxableValuation[Tif_NonTIF],$A$4))</f>
        <v>0</v>
      </c>
      <c r="Q324" s="8">
        <f>SUMPRODUCT(SUMIFS(TaxableValuation[Taxable Other],TaxableValuation[Dist],$C324:$E324,TaxableValuation[Tif_NonTIF],$A$4))</f>
        <v>0</v>
      </c>
      <c r="R324" s="8">
        <f>SUMPRODUCT(SUMIFS(TaxableValuation[Taxable Gross],TaxableValuation[Dist],$C324:$E324,TaxableValuation[Tif_NonTIF],$A$4))</f>
        <v>0</v>
      </c>
      <c r="S324" s="8">
        <f>SUMPRODUCT(SUMIFS(TaxableValuation[Taxable Military Exempt],TaxableValuation[Dist],$C324:$E324,TaxableValuation[Tif_NonTIF],$A$4))</f>
        <v>0</v>
      </c>
      <c r="T324" s="8">
        <f>SUMPRODUCT(SUMIFS(TaxableValuation[Taxable Net],TaxableValuation[Dist],$C324:$E324,TaxableValuation[Tif_NonTIF],$A$4))</f>
        <v>0</v>
      </c>
      <c r="U324" s="8">
        <f>SUMPRODUCT(SUMIFS(TaxableValuation[Taxable Gas &amp; Elec Utilities],TaxableValuation[Dist],$C324:$E324,TaxableValuation[Tif_NonTIF],$A$4))</f>
        <v>0</v>
      </c>
      <c r="V324" s="8">
        <f t="shared" si="4"/>
        <v>0</v>
      </c>
    </row>
    <row r="325" spans="1:22" x14ac:dyDescent="0.25">
      <c r="A325">
        <f>'Assessed Non-TIF_Combined'!A325</f>
        <v>2024</v>
      </c>
      <c r="B325" t="str">
        <f>'Assessed Non-TIF_Combined'!B325</f>
        <v>10</v>
      </c>
      <c r="C325" t="str">
        <f>'Assessed Non-TIF_Combined'!C325</f>
        <v>7029</v>
      </c>
      <c r="D325" t="str">
        <f>'Assessed Non-TIF_Combined'!D325</f>
        <v/>
      </c>
      <c r="E325" t="str">
        <f>'Assessed Non-TIF_Combined'!E325</f>
        <v/>
      </c>
      <c r="F325" t="str">
        <f>'Assessed Non-TIF_Combined'!F325</f>
        <v>7029</v>
      </c>
      <c r="G325" t="str">
        <f>'Assessed Non-TIF_Combined'!G325</f>
        <v>Williamsburg</v>
      </c>
      <c r="H325" s="8">
        <f>SUMPRODUCT(SUMIFS(TaxableValuation[Taxable Residential],TaxableValuation[Dist],$C325:$E325,TaxableValuation[Tif_NonTIF],$A$4))</f>
        <v>21964992</v>
      </c>
      <c r="I325" s="8">
        <f>SUMPRODUCT(SUMIFS(TaxableValuation[Taxable Ag Land],TaxableValuation[Dist],$C325:$E325,TaxableValuation[Tif_NonTIF],$A$4))</f>
        <v>65508</v>
      </c>
      <c r="J325" s="8">
        <f>SUMPRODUCT(SUMIFS(TaxableValuation[Taxable Ag Building],TaxableValuation[Dist],$C325:$E325,TaxableValuation[Tif_NonTIF],$A$4))</f>
        <v>0</v>
      </c>
      <c r="K325" s="8">
        <f>SUMPRODUCT(SUMIFS(TaxableValuation[Taxable Commercial],TaxableValuation[Dist],$C325:$E325,TaxableValuation[Tif_NonTIF],$A$4))</f>
        <v>19333602</v>
      </c>
      <c r="L325" s="8">
        <f>SUMPRODUCT(SUMIFS(TaxableValuation[Taxable Industrial],TaxableValuation[Dist],$C325:$E325,TaxableValuation[Tif_NonTIF],$A$4))</f>
        <v>4232376</v>
      </c>
      <c r="M325" s="8">
        <f>SUMPRODUCT(SUMIFS(TaxableValuation[Taxable Reserved],TaxableValuation[Dist],$C325:$E325,TaxableValuation[Tif_NonTIF],$A$4))</f>
        <v>0</v>
      </c>
      <c r="N325" s="8">
        <f>SUMPRODUCT(SUMIFS(TaxableValuation[Taxable Reserved2],TaxableValuation[Dist],$C325:$E325,TaxableValuation[Tif_NonTIF],$A$4))</f>
        <v>0</v>
      </c>
      <c r="O325" s="8">
        <f>SUMPRODUCT(SUMIFS(TaxableValuation[Taxable Railroads],TaxableValuation[Dist],$C325:$E325,TaxableValuation[Tif_NonTIF],$A$4))</f>
        <v>0</v>
      </c>
      <c r="P325" s="8">
        <f>SUMPRODUCT(SUMIFS(TaxableValuation[Taxable Utilities],TaxableValuation[Dist],$C325:$E325,TaxableValuation[Tif_NonTIF],$A$4))</f>
        <v>0</v>
      </c>
      <c r="Q325" s="8">
        <f>SUMPRODUCT(SUMIFS(TaxableValuation[Taxable Other],TaxableValuation[Dist],$C325:$E325,TaxableValuation[Tif_NonTIF],$A$4))</f>
        <v>0</v>
      </c>
      <c r="R325" s="8">
        <f>SUMPRODUCT(SUMIFS(TaxableValuation[Taxable Gross],TaxableValuation[Dist],$C325:$E325,TaxableValuation[Tif_NonTIF],$A$4))</f>
        <v>45596478</v>
      </c>
      <c r="S325" s="8">
        <f>SUMPRODUCT(SUMIFS(TaxableValuation[Taxable Military Exempt],TaxableValuation[Dist],$C325:$E325,TaxableValuation[Tif_NonTIF],$A$4))</f>
        <v>0</v>
      </c>
      <c r="T325" s="8">
        <f>SUMPRODUCT(SUMIFS(TaxableValuation[Taxable Net],TaxableValuation[Dist],$C325:$E325,TaxableValuation[Tif_NonTIF],$A$4))</f>
        <v>45596478</v>
      </c>
      <c r="U325" s="8">
        <f>SUMPRODUCT(SUMIFS(TaxableValuation[Taxable Gas &amp; Elec Utilities],TaxableValuation[Dist],$C325:$E325,TaxableValuation[Tif_NonTIF],$A$4))</f>
        <v>0</v>
      </c>
      <c r="V325" s="8">
        <f t="shared" si="4"/>
        <v>45596478</v>
      </c>
    </row>
    <row r="326" spans="1:22" x14ac:dyDescent="0.25">
      <c r="A326">
        <f>'Assessed Non-TIF_Combined'!A326</f>
        <v>2024</v>
      </c>
      <c r="B326" t="str">
        <f>'Assessed Non-TIF_Combined'!B326</f>
        <v>09</v>
      </c>
      <c r="C326" t="str">
        <f>'Assessed Non-TIF_Combined'!C326</f>
        <v>7038</v>
      </c>
      <c r="D326" t="str">
        <f>'Assessed Non-TIF_Combined'!D326</f>
        <v/>
      </c>
      <c r="E326" t="str">
        <f>'Assessed Non-TIF_Combined'!E326</f>
        <v/>
      </c>
      <c r="F326" t="str">
        <f>'Assessed Non-TIF_Combined'!F326</f>
        <v>7038</v>
      </c>
      <c r="G326" t="str">
        <f>'Assessed Non-TIF_Combined'!G326</f>
        <v>Wilton</v>
      </c>
      <c r="H326" s="8">
        <f>SUMPRODUCT(SUMIFS(TaxableValuation[Taxable Residential],TaxableValuation[Dist],$C326:$E326,TaxableValuation[Tif_NonTIF],$A$4))</f>
        <v>2702320</v>
      </c>
      <c r="I326" s="8">
        <f>SUMPRODUCT(SUMIFS(TaxableValuation[Taxable Ag Land],TaxableValuation[Dist],$C326:$E326,TaxableValuation[Tif_NonTIF],$A$4))</f>
        <v>8114</v>
      </c>
      <c r="J326" s="8">
        <f>SUMPRODUCT(SUMIFS(TaxableValuation[Taxable Ag Building],TaxableValuation[Dist],$C326:$E326,TaxableValuation[Tif_NonTIF],$A$4))</f>
        <v>3437</v>
      </c>
      <c r="K326" s="8">
        <f>SUMPRODUCT(SUMIFS(TaxableValuation[Taxable Commercial],TaxableValuation[Dist],$C326:$E326,TaxableValuation[Tif_NonTIF],$A$4))</f>
        <v>11555785</v>
      </c>
      <c r="L326" s="8">
        <f>SUMPRODUCT(SUMIFS(TaxableValuation[Taxable Industrial],TaxableValuation[Dist],$C326:$E326,TaxableValuation[Tif_NonTIF],$A$4))</f>
        <v>4834374</v>
      </c>
      <c r="M326" s="8">
        <f>SUMPRODUCT(SUMIFS(TaxableValuation[Taxable Reserved],TaxableValuation[Dist],$C326:$E326,TaxableValuation[Tif_NonTIF],$A$4))</f>
        <v>0</v>
      </c>
      <c r="N326" s="8">
        <f>SUMPRODUCT(SUMIFS(TaxableValuation[Taxable Reserved2],TaxableValuation[Dist],$C326:$E326,TaxableValuation[Tif_NonTIF],$A$4))</f>
        <v>0</v>
      </c>
      <c r="O326" s="8">
        <f>SUMPRODUCT(SUMIFS(TaxableValuation[Taxable Railroads],TaxableValuation[Dist],$C326:$E326,TaxableValuation[Tif_NonTIF],$A$4))</f>
        <v>0</v>
      </c>
      <c r="P326" s="8">
        <f>SUMPRODUCT(SUMIFS(TaxableValuation[Taxable Utilities],TaxableValuation[Dist],$C326:$E326,TaxableValuation[Tif_NonTIF],$A$4))</f>
        <v>0</v>
      </c>
      <c r="Q326" s="8">
        <f>SUMPRODUCT(SUMIFS(TaxableValuation[Taxable Other],TaxableValuation[Dist],$C326:$E326,TaxableValuation[Tif_NonTIF],$A$4))</f>
        <v>0</v>
      </c>
      <c r="R326" s="8">
        <f>SUMPRODUCT(SUMIFS(TaxableValuation[Taxable Gross],TaxableValuation[Dist],$C326:$E326,TaxableValuation[Tif_NonTIF],$A$4))</f>
        <v>19104030</v>
      </c>
      <c r="S326" s="8">
        <f>SUMPRODUCT(SUMIFS(TaxableValuation[Taxable Military Exempt],TaxableValuation[Dist],$C326:$E326,TaxableValuation[Tif_NonTIF],$A$4))</f>
        <v>0</v>
      </c>
      <c r="T326" s="8">
        <f>SUMPRODUCT(SUMIFS(TaxableValuation[Taxable Net],TaxableValuation[Dist],$C326:$E326,TaxableValuation[Tif_NonTIF],$A$4))</f>
        <v>19104030</v>
      </c>
      <c r="U326" s="8">
        <f>SUMPRODUCT(SUMIFS(TaxableValuation[Taxable Gas &amp; Elec Utilities],TaxableValuation[Dist],$C326:$E326,TaxableValuation[Tif_NonTIF],$A$4))</f>
        <v>0</v>
      </c>
      <c r="V326" s="8">
        <f t="shared" si="4"/>
        <v>19104030</v>
      </c>
    </row>
    <row r="327" spans="1:22" x14ac:dyDescent="0.25">
      <c r="A327">
        <f>'Assessed Non-TIF_Combined'!A327</f>
        <v>2024</v>
      </c>
      <c r="B327" t="str">
        <f>'Assessed Non-TIF_Combined'!B327</f>
        <v>15</v>
      </c>
      <c r="C327" t="str">
        <f>'Assessed Non-TIF_Combined'!C327</f>
        <v>7047</v>
      </c>
      <c r="D327" t="str">
        <f>'Assessed Non-TIF_Combined'!D327</f>
        <v/>
      </c>
      <c r="E327" t="str">
        <f>'Assessed Non-TIF_Combined'!E327</f>
        <v/>
      </c>
      <c r="F327" t="str">
        <f>'Assessed Non-TIF_Combined'!F327</f>
        <v>7047</v>
      </c>
      <c r="G327" t="str">
        <f>'Assessed Non-TIF_Combined'!G327</f>
        <v>Winfield-Mt Union</v>
      </c>
      <c r="H327" s="8">
        <f>SUMPRODUCT(SUMIFS(TaxableValuation[Taxable Residential],TaxableValuation[Dist],$C327:$E327,TaxableValuation[Tif_NonTIF],$A$4))</f>
        <v>2050095</v>
      </c>
      <c r="I327" s="8">
        <f>SUMPRODUCT(SUMIFS(TaxableValuation[Taxable Ag Land],TaxableValuation[Dist],$C327:$E327,TaxableValuation[Tif_NonTIF],$A$4))</f>
        <v>0</v>
      </c>
      <c r="J327" s="8">
        <f>SUMPRODUCT(SUMIFS(TaxableValuation[Taxable Ag Building],TaxableValuation[Dist],$C327:$E327,TaxableValuation[Tif_NonTIF],$A$4))</f>
        <v>0</v>
      </c>
      <c r="K327" s="8">
        <f>SUMPRODUCT(SUMIFS(TaxableValuation[Taxable Commercial],TaxableValuation[Dist],$C327:$E327,TaxableValuation[Tif_NonTIF],$A$4))</f>
        <v>0</v>
      </c>
      <c r="L327" s="8">
        <f>SUMPRODUCT(SUMIFS(TaxableValuation[Taxable Industrial],TaxableValuation[Dist],$C327:$E327,TaxableValuation[Tif_NonTIF],$A$4))</f>
        <v>0</v>
      </c>
      <c r="M327" s="8">
        <f>SUMPRODUCT(SUMIFS(TaxableValuation[Taxable Reserved],TaxableValuation[Dist],$C327:$E327,TaxableValuation[Tif_NonTIF],$A$4))</f>
        <v>0</v>
      </c>
      <c r="N327" s="8">
        <f>SUMPRODUCT(SUMIFS(TaxableValuation[Taxable Reserved2],TaxableValuation[Dist],$C327:$E327,TaxableValuation[Tif_NonTIF],$A$4))</f>
        <v>0</v>
      </c>
      <c r="O327" s="8">
        <f>SUMPRODUCT(SUMIFS(TaxableValuation[Taxable Railroads],TaxableValuation[Dist],$C327:$E327,TaxableValuation[Tif_NonTIF],$A$4))</f>
        <v>0</v>
      </c>
      <c r="P327" s="8">
        <f>SUMPRODUCT(SUMIFS(TaxableValuation[Taxable Utilities],TaxableValuation[Dist],$C327:$E327,TaxableValuation[Tif_NonTIF],$A$4))</f>
        <v>0</v>
      </c>
      <c r="Q327" s="8">
        <f>SUMPRODUCT(SUMIFS(TaxableValuation[Taxable Other],TaxableValuation[Dist],$C327:$E327,TaxableValuation[Tif_NonTIF],$A$4))</f>
        <v>0</v>
      </c>
      <c r="R327" s="8">
        <f>SUMPRODUCT(SUMIFS(TaxableValuation[Taxable Gross],TaxableValuation[Dist],$C327:$E327,TaxableValuation[Tif_NonTIF],$A$4))</f>
        <v>2050095</v>
      </c>
      <c r="S327" s="8">
        <f>SUMPRODUCT(SUMIFS(TaxableValuation[Taxable Military Exempt],TaxableValuation[Dist],$C327:$E327,TaxableValuation[Tif_NonTIF],$A$4))</f>
        <v>0</v>
      </c>
      <c r="T327" s="8">
        <f>SUMPRODUCT(SUMIFS(TaxableValuation[Taxable Net],TaxableValuation[Dist],$C327:$E327,TaxableValuation[Tif_NonTIF],$A$4))</f>
        <v>2050095</v>
      </c>
      <c r="U327" s="8">
        <f>SUMPRODUCT(SUMIFS(TaxableValuation[Taxable Gas &amp; Elec Utilities],TaxableValuation[Dist],$C327:$E327,TaxableValuation[Tif_NonTIF],$A$4))</f>
        <v>0</v>
      </c>
      <c r="V327" s="8">
        <f t="shared" si="4"/>
        <v>2050095</v>
      </c>
    </row>
    <row r="328" spans="1:22" x14ac:dyDescent="0.25">
      <c r="A328">
        <f>'Assessed Non-TIF_Combined'!A328</f>
        <v>2024</v>
      </c>
      <c r="B328" t="str">
        <f>'Assessed Non-TIF_Combined'!B328</f>
        <v>11</v>
      </c>
      <c r="C328" t="str">
        <f>'Assessed Non-TIF_Combined'!C328</f>
        <v>7056</v>
      </c>
      <c r="D328" t="str">
        <f>'Assessed Non-TIF_Combined'!D328</f>
        <v/>
      </c>
      <c r="E328" t="str">
        <f>'Assessed Non-TIF_Combined'!E328</f>
        <v/>
      </c>
      <c r="F328" t="str">
        <f>'Assessed Non-TIF_Combined'!F328</f>
        <v>7056</v>
      </c>
      <c r="G328" t="str">
        <f>'Assessed Non-TIF_Combined'!G328</f>
        <v>Winterset</v>
      </c>
      <c r="H328" s="8">
        <f>SUMPRODUCT(SUMIFS(TaxableValuation[Taxable Residential],TaxableValuation[Dist],$C328:$E328,TaxableValuation[Tif_NonTIF],$A$4))</f>
        <v>25694825</v>
      </c>
      <c r="I328" s="8">
        <f>SUMPRODUCT(SUMIFS(TaxableValuation[Taxable Ag Land],TaxableValuation[Dist],$C328:$E328,TaxableValuation[Tif_NonTIF],$A$4))</f>
        <v>28385</v>
      </c>
      <c r="J328" s="8">
        <f>SUMPRODUCT(SUMIFS(TaxableValuation[Taxable Ag Building],TaxableValuation[Dist],$C328:$E328,TaxableValuation[Tif_NonTIF],$A$4))</f>
        <v>0</v>
      </c>
      <c r="K328" s="8">
        <f>SUMPRODUCT(SUMIFS(TaxableValuation[Taxable Commercial],TaxableValuation[Dist],$C328:$E328,TaxableValuation[Tif_NonTIF],$A$4))</f>
        <v>23288973</v>
      </c>
      <c r="L328" s="8">
        <f>SUMPRODUCT(SUMIFS(TaxableValuation[Taxable Industrial],TaxableValuation[Dist],$C328:$E328,TaxableValuation[Tif_NonTIF],$A$4))</f>
        <v>12988800</v>
      </c>
      <c r="M328" s="8">
        <f>SUMPRODUCT(SUMIFS(TaxableValuation[Taxable Reserved],TaxableValuation[Dist],$C328:$E328,TaxableValuation[Tif_NonTIF],$A$4))</f>
        <v>0</v>
      </c>
      <c r="N328" s="8">
        <f>SUMPRODUCT(SUMIFS(TaxableValuation[Taxable Reserved2],TaxableValuation[Dist],$C328:$E328,TaxableValuation[Tif_NonTIF],$A$4))</f>
        <v>0</v>
      </c>
      <c r="O328" s="8">
        <f>SUMPRODUCT(SUMIFS(TaxableValuation[Taxable Railroads],TaxableValuation[Dist],$C328:$E328,TaxableValuation[Tif_NonTIF],$A$4))</f>
        <v>0</v>
      </c>
      <c r="P328" s="8">
        <f>SUMPRODUCT(SUMIFS(TaxableValuation[Taxable Utilities],TaxableValuation[Dist],$C328:$E328,TaxableValuation[Tif_NonTIF],$A$4))</f>
        <v>0</v>
      </c>
      <c r="Q328" s="8">
        <f>SUMPRODUCT(SUMIFS(TaxableValuation[Taxable Other],TaxableValuation[Dist],$C328:$E328,TaxableValuation[Tif_NonTIF],$A$4))</f>
        <v>0</v>
      </c>
      <c r="R328" s="8">
        <f>SUMPRODUCT(SUMIFS(TaxableValuation[Taxable Gross],TaxableValuation[Dist],$C328:$E328,TaxableValuation[Tif_NonTIF],$A$4))</f>
        <v>62000983</v>
      </c>
      <c r="S328" s="8">
        <f>SUMPRODUCT(SUMIFS(TaxableValuation[Taxable Military Exempt],TaxableValuation[Dist],$C328:$E328,TaxableValuation[Tif_NonTIF],$A$4))</f>
        <v>7408</v>
      </c>
      <c r="T328" s="8">
        <f>SUMPRODUCT(SUMIFS(TaxableValuation[Taxable Net],TaxableValuation[Dist],$C328:$E328,TaxableValuation[Tif_NonTIF],$A$4))</f>
        <v>61993575</v>
      </c>
      <c r="U328" s="8">
        <f>SUMPRODUCT(SUMIFS(TaxableValuation[Taxable Gas &amp; Elec Utilities],TaxableValuation[Dist],$C328:$E328,TaxableValuation[Tif_NonTIF],$A$4))</f>
        <v>0</v>
      </c>
      <c r="V328" s="8">
        <f t="shared" ref="V328:V331" si="5">SUM(T328:U328)</f>
        <v>61993575</v>
      </c>
    </row>
    <row r="329" spans="1:22" x14ac:dyDescent="0.25">
      <c r="A329">
        <f>'Assessed Non-TIF_Combined'!A329</f>
        <v>2024</v>
      </c>
      <c r="B329" t="str">
        <f>'Assessed Non-TIF_Combined'!B329</f>
        <v>13</v>
      </c>
      <c r="C329" t="str">
        <f>'Assessed Non-TIF_Combined'!C329</f>
        <v>7092</v>
      </c>
      <c r="D329" t="str">
        <f>'Assessed Non-TIF_Combined'!D329</f>
        <v/>
      </c>
      <c r="E329" t="str">
        <f>'Assessed Non-TIF_Combined'!E329</f>
        <v/>
      </c>
      <c r="F329" t="str">
        <f>'Assessed Non-TIF_Combined'!F329</f>
        <v>7092</v>
      </c>
      <c r="G329" t="str">
        <f>'Assessed Non-TIF_Combined'!G329</f>
        <v>Woodbine</v>
      </c>
      <c r="H329" s="8">
        <f>SUMPRODUCT(SUMIFS(TaxableValuation[Taxable Residential],TaxableValuation[Dist],$C329:$E329,TaxableValuation[Tif_NonTIF],$A$4))</f>
        <v>1685133</v>
      </c>
      <c r="I329" s="8">
        <f>SUMPRODUCT(SUMIFS(TaxableValuation[Taxable Ag Land],TaxableValuation[Dist],$C329:$E329,TaxableValuation[Tif_NonTIF],$A$4))</f>
        <v>59172</v>
      </c>
      <c r="J329" s="8">
        <f>SUMPRODUCT(SUMIFS(TaxableValuation[Taxable Ag Building],TaxableValuation[Dist],$C329:$E329,TaxableValuation[Tif_NonTIF],$A$4))</f>
        <v>0</v>
      </c>
      <c r="K329" s="8">
        <f>SUMPRODUCT(SUMIFS(TaxableValuation[Taxable Commercial],TaxableValuation[Dist],$C329:$E329,TaxableValuation[Tif_NonTIF],$A$4))</f>
        <v>2242101</v>
      </c>
      <c r="L329" s="8">
        <f>SUMPRODUCT(SUMIFS(TaxableValuation[Taxable Industrial],TaxableValuation[Dist],$C329:$E329,TaxableValuation[Tif_NonTIF],$A$4))</f>
        <v>582121</v>
      </c>
      <c r="M329" s="8">
        <f>SUMPRODUCT(SUMIFS(TaxableValuation[Taxable Reserved],TaxableValuation[Dist],$C329:$E329,TaxableValuation[Tif_NonTIF],$A$4))</f>
        <v>0</v>
      </c>
      <c r="N329" s="8">
        <f>SUMPRODUCT(SUMIFS(TaxableValuation[Taxable Reserved2],TaxableValuation[Dist],$C329:$E329,TaxableValuation[Tif_NonTIF],$A$4))</f>
        <v>0</v>
      </c>
      <c r="O329" s="8">
        <f>SUMPRODUCT(SUMIFS(TaxableValuation[Taxable Railroads],TaxableValuation[Dist],$C329:$E329,TaxableValuation[Tif_NonTIF],$A$4))</f>
        <v>0</v>
      </c>
      <c r="P329" s="8">
        <f>SUMPRODUCT(SUMIFS(TaxableValuation[Taxable Utilities],TaxableValuation[Dist],$C329:$E329,TaxableValuation[Tif_NonTIF],$A$4))</f>
        <v>0</v>
      </c>
      <c r="Q329" s="8">
        <f>SUMPRODUCT(SUMIFS(TaxableValuation[Taxable Other],TaxableValuation[Dist],$C329:$E329,TaxableValuation[Tif_NonTIF],$A$4))</f>
        <v>0</v>
      </c>
      <c r="R329" s="8">
        <f>SUMPRODUCT(SUMIFS(TaxableValuation[Taxable Gross],TaxableValuation[Dist],$C329:$E329,TaxableValuation[Tif_NonTIF],$A$4))</f>
        <v>4568527</v>
      </c>
      <c r="S329" s="8">
        <f>SUMPRODUCT(SUMIFS(TaxableValuation[Taxable Military Exempt],TaxableValuation[Dist],$C329:$E329,TaxableValuation[Tif_NonTIF],$A$4))</f>
        <v>0</v>
      </c>
      <c r="T329" s="8">
        <f>SUMPRODUCT(SUMIFS(TaxableValuation[Taxable Net],TaxableValuation[Dist],$C329:$E329,TaxableValuation[Tif_NonTIF],$A$4))</f>
        <v>4568527</v>
      </c>
      <c r="U329" s="8">
        <f>SUMPRODUCT(SUMIFS(TaxableValuation[Taxable Gas &amp; Elec Utilities],TaxableValuation[Dist],$C329:$E329,TaxableValuation[Tif_NonTIF],$A$4))</f>
        <v>0</v>
      </c>
      <c r="V329" s="8">
        <f t="shared" si="5"/>
        <v>4568527</v>
      </c>
    </row>
    <row r="330" spans="1:22" x14ac:dyDescent="0.25">
      <c r="A330">
        <f>'Assessed Non-TIF_Combined'!A330</f>
        <v>2024</v>
      </c>
      <c r="B330" t="str">
        <f>'Assessed Non-TIF_Combined'!B330</f>
        <v>12</v>
      </c>
      <c r="C330" t="str">
        <f>'Assessed Non-TIF_Combined'!C330</f>
        <v>7098</v>
      </c>
      <c r="D330" t="str">
        <f>'Assessed Non-TIF_Combined'!D330</f>
        <v/>
      </c>
      <c r="E330" t="str">
        <f>'Assessed Non-TIF_Combined'!E330</f>
        <v/>
      </c>
      <c r="F330" t="str">
        <f>'Assessed Non-TIF_Combined'!F330</f>
        <v>7098</v>
      </c>
      <c r="G330" t="str">
        <f>'Assessed Non-TIF_Combined'!G330</f>
        <v>Woodbury Central</v>
      </c>
      <c r="H330" s="8">
        <f>SUMPRODUCT(SUMIFS(TaxableValuation[Taxable Residential],TaxableValuation[Dist],$C330:$E330,TaxableValuation[Tif_NonTIF],$A$4))</f>
        <v>4435699</v>
      </c>
      <c r="I330" s="8">
        <f>SUMPRODUCT(SUMIFS(TaxableValuation[Taxable Ag Land],TaxableValuation[Dist],$C330:$E330,TaxableValuation[Tif_NonTIF],$A$4))</f>
        <v>0</v>
      </c>
      <c r="J330" s="8">
        <f>SUMPRODUCT(SUMIFS(TaxableValuation[Taxable Ag Building],TaxableValuation[Dist],$C330:$E330,TaxableValuation[Tif_NonTIF],$A$4))</f>
        <v>0</v>
      </c>
      <c r="K330" s="8">
        <f>SUMPRODUCT(SUMIFS(TaxableValuation[Taxable Commercial],TaxableValuation[Dist],$C330:$E330,TaxableValuation[Tif_NonTIF],$A$4))</f>
        <v>800942</v>
      </c>
      <c r="L330" s="8">
        <f>SUMPRODUCT(SUMIFS(TaxableValuation[Taxable Industrial],TaxableValuation[Dist],$C330:$E330,TaxableValuation[Tif_NonTIF],$A$4))</f>
        <v>0</v>
      </c>
      <c r="M330" s="8">
        <f>SUMPRODUCT(SUMIFS(TaxableValuation[Taxable Reserved],TaxableValuation[Dist],$C330:$E330,TaxableValuation[Tif_NonTIF],$A$4))</f>
        <v>0</v>
      </c>
      <c r="N330" s="8">
        <f>SUMPRODUCT(SUMIFS(TaxableValuation[Taxable Reserved2],TaxableValuation[Dist],$C330:$E330,TaxableValuation[Tif_NonTIF],$A$4))</f>
        <v>0</v>
      </c>
      <c r="O330" s="8">
        <f>SUMPRODUCT(SUMIFS(TaxableValuation[Taxable Railroads],TaxableValuation[Dist],$C330:$E330,TaxableValuation[Tif_NonTIF],$A$4))</f>
        <v>0</v>
      </c>
      <c r="P330" s="8">
        <f>SUMPRODUCT(SUMIFS(TaxableValuation[Taxable Utilities],TaxableValuation[Dist],$C330:$E330,TaxableValuation[Tif_NonTIF],$A$4))</f>
        <v>0</v>
      </c>
      <c r="Q330" s="8">
        <f>SUMPRODUCT(SUMIFS(TaxableValuation[Taxable Other],TaxableValuation[Dist],$C330:$E330,TaxableValuation[Tif_NonTIF],$A$4))</f>
        <v>0</v>
      </c>
      <c r="R330" s="8">
        <f>SUMPRODUCT(SUMIFS(TaxableValuation[Taxable Gross],TaxableValuation[Dist],$C330:$E330,TaxableValuation[Tif_NonTIF],$A$4))</f>
        <v>5236641</v>
      </c>
      <c r="S330" s="8">
        <f>SUMPRODUCT(SUMIFS(TaxableValuation[Taxable Military Exempt],TaxableValuation[Dist],$C330:$E330,TaxableValuation[Tif_NonTIF],$A$4))</f>
        <v>5556</v>
      </c>
      <c r="T330" s="8">
        <f>SUMPRODUCT(SUMIFS(TaxableValuation[Taxable Net],TaxableValuation[Dist],$C330:$E330,TaxableValuation[Tif_NonTIF],$A$4))</f>
        <v>5231085</v>
      </c>
      <c r="U330" s="8">
        <f>SUMPRODUCT(SUMIFS(TaxableValuation[Taxable Gas &amp; Elec Utilities],TaxableValuation[Dist],$C330:$E330,TaxableValuation[Tif_NonTIF],$A$4))</f>
        <v>0</v>
      </c>
      <c r="V330" s="8">
        <f t="shared" si="5"/>
        <v>5231085</v>
      </c>
    </row>
    <row r="331" spans="1:22" x14ac:dyDescent="0.25">
      <c r="A331">
        <f>'Assessed Non-TIF_Combined'!A331</f>
        <v>2024</v>
      </c>
      <c r="B331" t="str">
        <f>'Assessed Non-TIF_Combined'!B331</f>
        <v>11</v>
      </c>
      <c r="C331" t="str">
        <f>'Assessed Non-TIF_Combined'!C331</f>
        <v>7110</v>
      </c>
      <c r="D331" t="str">
        <f>'Assessed Non-TIF_Combined'!D331</f>
        <v/>
      </c>
      <c r="E331" t="str">
        <f>'Assessed Non-TIF_Combined'!E331</f>
        <v/>
      </c>
      <c r="F331" t="str">
        <f>'Assessed Non-TIF_Combined'!F331</f>
        <v>7110</v>
      </c>
      <c r="G331" t="str">
        <f>'Assessed Non-TIF_Combined'!G331</f>
        <v>Woodward-Granger</v>
      </c>
      <c r="H331" s="8">
        <f>SUMPRODUCT(SUMIFS(TaxableValuation[Taxable Residential],TaxableValuation[Dist],$C331:$E331,TaxableValuation[Tif_NonTIF],$A$4))</f>
        <v>6067280</v>
      </c>
      <c r="I331" s="8">
        <f>SUMPRODUCT(SUMIFS(TaxableValuation[Taxable Ag Land],TaxableValuation[Dist],$C331:$E331,TaxableValuation[Tif_NonTIF],$A$4))</f>
        <v>0</v>
      </c>
      <c r="J331" s="8">
        <f>SUMPRODUCT(SUMIFS(TaxableValuation[Taxable Ag Building],TaxableValuation[Dist],$C331:$E331,TaxableValuation[Tif_NonTIF],$A$4))</f>
        <v>0</v>
      </c>
      <c r="K331" s="8">
        <f>SUMPRODUCT(SUMIFS(TaxableValuation[Taxable Commercial],TaxableValuation[Dist],$C331:$E331,TaxableValuation[Tif_NonTIF],$A$4))</f>
        <v>2667938</v>
      </c>
      <c r="L331" s="8">
        <f>SUMPRODUCT(SUMIFS(TaxableValuation[Taxable Industrial],TaxableValuation[Dist],$C331:$E331,TaxableValuation[Tif_NonTIF],$A$4))</f>
        <v>0</v>
      </c>
      <c r="M331" s="8">
        <f>SUMPRODUCT(SUMIFS(TaxableValuation[Taxable Reserved],TaxableValuation[Dist],$C331:$E331,TaxableValuation[Tif_NonTIF],$A$4))</f>
        <v>0</v>
      </c>
      <c r="N331" s="8">
        <f>SUMPRODUCT(SUMIFS(TaxableValuation[Taxable Reserved2],TaxableValuation[Dist],$C331:$E331,TaxableValuation[Tif_NonTIF],$A$4))</f>
        <v>0</v>
      </c>
      <c r="O331" s="8">
        <f>SUMPRODUCT(SUMIFS(TaxableValuation[Taxable Railroads],TaxableValuation[Dist],$C331:$E331,TaxableValuation[Tif_NonTIF],$A$4))</f>
        <v>0</v>
      </c>
      <c r="P331" s="8">
        <f>SUMPRODUCT(SUMIFS(TaxableValuation[Taxable Utilities],TaxableValuation[Dist],$C331:$E331,TaxableValuation[Tif_NonTIF],$A$4))</f>
        <v>0</v>
      </c>
      <c r="Q331" s="8">
        <f>SUMPRODUCT(SUMIFS(TaxableValuation[Taxable Other],TaxableValuation[Dist],$C331:$E331,TaxableValuation[Tif_NonTIF],$A$4))</f>
        <v>0</v>
      </c>
      <c r="R331" s="8">
        <f>SUMPRODUCT(SUMIFS(TaxableValuation[Taxable Gross],TaxableValuation[Dist],$C331:$E331,TaxableValuation[Tif_NonTIF],$A$4))</f>
        <v>8735218</v>
      </c>
      <c r="S331" s="8">
        <f>SUMPRODUCT(SUMIFS(TaxableValuation[Taxable Military Exempt],TaxableValuation[Dist],$C331:$E331,TaxableValuation[Tif_NonTIF],$A$4))</f>
        <v>0</v>
      </c>
      <c r="T331" s="8">
        <f>SUMPRODUCT(SUMIFS(TaxableValuation[Taxable Net],TaxableValuation[Dist],$C331:$E331,TaxableValuation[Tif_NonTIF],$A$4))</f>
        <v>8735218</v>
      </c>
      <c r="U331" s="8">
        <f>SUMPRODUCT(SUMIFS(TaxableValuation[Taxable Gas &amp; Elec Utilities],TaxableValuation[Dist],$C331:$E331,TaxableValuation[Tif_NonTIF],$A$4))</f>
        <v>0</v>
      </c>
      <c r="V331" s="8">
        <f t="shared" si="5"/>
        <v>8735218</v>
      </c>
    </row>
    <row r="332" spans="1:22" ht="15.75" thickBot="1" x14ac:dyDescent="0.3">
      <c r="H332" s="10">
        <f>SUM(H7:H331)</f>
        <v>4707828777</v>
      </c>
      <c r="I332" s="10">
        <f>SUM(I7:I331)</f>
        <v>28078351</v>
      </c>
      <c r="J332" s="10">
        <f>SUM(J7:J331)</f>
        <v>19415902</v>
      </c>
      <c r="K332" s="10">
        <f>SUM(K7:K331)</f>
        <v>7763671928</v>
      </c>
      <c r="L332" s="10">
        <f>SUM(L7:L331)</f>
        <v>2896634651</v>
      </c>
      <c r="M332" s="10">
        <f>SUM(M7:M331)</f>
        <v>0</v>
      </c>
      <c r="N332" s="10">
        <f>SUM(N7:N331)</f>
        <v>0</v>
      </c>
      <c r="O332" s="10">
        <f>SUM(O7:O331)</f>
        <v>0</v>
      </c>
      <c r="P332" s="10">
        <f>SUM(P7:P331)</f>
        <v>0</v>
      </c>
      <c r="Q332" s="10">
        <f>SUM(Q7:Q331)</f>
        <v>174790</v>
      </c>
      <c r="R332" s="10">
        <f>SUM(R7:R331)</f>
        <v>15415804399</v>
      </c>
      <c r="S332" s="10">
        <f>SUM(S7:S331)</f>
        <v>917085</v>
      </c>
      <c r="T332" s="10">
        <f>SUM(T7:T331)</f>
        <v>15414887314</v>
      </c>
      <c r="U332" s="10">
        <f>SUM(U7:U331)</f>
        <v>0</v>
      </c>
      <c r="V332" s="10">
        <f>SUM(V7:V331)</f>
        <v>15414887314</v>
      </c>
    </row>
    <row r="333" spans="1:22" ht="15.75" thickTop="1" x14ac:dyDescent="0.25"/>
    <row r="335" spans="1:22" hidden="1" x14ac:dyDescent="0.25">
      <c r="G335" t="s">
        <v>1757</v>
      </c>
      <c r="H335" s="8">
        <f>H332-'Taxable TIF'!G338</f>
        <v>0</v>
      </c>
      <c r="I335" s="8">
        <f>I332-'Taxable TIF'!H338</f>
        <v>0</v>
      </c>
      <c r="J335" s="8">
        <f>J332-'Taxable TIF'!I338</f>
        <v>0</v>
      </c>
      <c r="K335" s="8">
        <f>K332-'Taxable TIF'!J338</f>
        <v>0</v>
      </c>
      <c r="L335" s="8">
        <f>L332-'Taxable TIF'!K338</f>
        <v>0</v>
      </c>
      <c r="M335" s="8">
        <f>M332-'Taxable TIF'!L338</f>
        <v>0</v>
      </c>
      <c r="N335" s="8">
        <f>N332-'Taxable TIF'!M338</f>
        <v>0</v>
      </c>
      <c r="O335" s="8">
        <f>O332-'Taxable TIF'!N338</f>
        <v>0</v>
      </c>
      <c r="P335" s="8">
        <f>P332-'Taxable TIF'!O338</f>
        <v>0</v>
      </c>
      <c r="Q335" s="8">
        <f>Q332-'Taxable TIF'!P338</f>
        <v>0</v>
      </c>
      <c r="R335" s="8">
        <f>R332-'Taxable TIF'!Q338</f>
        <v>0</v>
      </c>
      <c r="S335" s="8">
        <f>S332-'Taxable TIF'!R338</f>
        <v>0</v>
      </c>
      <c r="T335" s="8">
        <f>T332-'Taxable TIF'!S338</f>
        <v>0</v>
      </c>
      <c r="U335" s="8">
        <f>U332-'Taxable TIF'!T338</f>
        <v>0</v>
      </c>
      <c r="V335" s="8">
        <f>V332-'Taxable TIF'!U338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483"/>
  <sheetViews>
    <sheetView topLeftCell="A1449" workbookViewId="0">
      <selection sqref="A1:Z1483"/>
    </sheetView>
  </sheetViews>
  <sheetFormatPr defaultRowHeight="15" x14ac:dyDescent="0.25"/>
  <cols>
    <col min="2" max="2" width="17.140625" customWidth="1"/>
    <col min="3" max="3" width="10.42578125" customWidth="1"/>
    <col min="5" max="5" width="18.140625" customWidth="1"/>
    <col min="6" max="6" width="10" customWidth="1"/>
    <col min="8" max="8" width="20" customWidth="1"/>
    <col min="9" max="9" width="11.28515625" customWidth="1"/>
    <col min="10" max="10" width="12" customWidth="1"/>
    <col min="11" max="11" width="57.5703125" bestFit="1" customWidth="1"/>
    <col min="12" max="12" width="24.7109375" bestFit="1" customWidth="1"/>
    <col min="13" max="13" width="15" customWidth="1"/>
    <col min="14" max="14" width="18.140625" customWidth="1"/>
    <col min="15" max="15" width="18.7109375" customWidth="1"/>
    <col min="16" max="16" width="16.5703125" customWidth="1"/>
    <col min="17" max="17" width="22.5703125" customWidth="1"/>
    <col min="18" max="18" width="16.42578125" customWidth="1"/>
    <col min="19" max="19" width="16.28515625" customWidth="1"/>
    <col min="20" max="20" width="15.28515625" customWidth="1"/>
    <col min="21" max="21" width="13.28515625" customWidth="1"/>
    <col min="22" max="22" width="13.140625" customWidth="1"/>
    <col min="23" max="23" width="22.28515625" customWidth="1"/>
    <col min="24" max="24" width="11.42578125" customWidth="1"/>
    <col min="25" max="25" width="25" customWidth="1"/>
    <col min="26" max="26" width="18.140625" customWidth="1"/>
    <col min="28" max="28" width="13.140625" customWidth="1"/>
  </cols>
  <sheetData>
    <row r="1" spans="1:28" ht="15.75" thickBot="1" x14ac:dyDescent="0.3">
      <c r="A1" t="s">
        <v>1736</v>
      </c>
      <c r="B1" t="s">
        <v>1</v>
      </c>
      <c r="C1" t="s">
        <v>2</v>
      </c>
      <c r="D1" t="s">
        <v>0</v>
      </c>
      <c r="E1" t="s">
        <v>1747</v>
      </c>
      <c r="F1" t="s">
        <v>16</v>
      </c>
      <c r="G1" t="s">
        <v>17</v>
      </c>
      <c r="H1" t="s">
        <v>18</v>
      </c>
      <c r="I1" t="s">
        <v>19</v>
      </c>
      <c r="J1" t="s">
        <v>20</v>
      </c>
      <c r="K1" t="s">
        <v>21</v>
      </c>
      <c r="L1" t="s">
        <v>22</v>
      </c>
      <c r="M1" t="s">
        <v>1008</v>
      </c>
      <c r="N1" t="s">
        <v>1009</v>
      </c>
      <c r="O1" t="s">
        <v>1010</v>
      </c>
      <c r="P1" t="s">
        <v>1011</v>
      </c>
      <c r="Q1" t="s">
        <v>1012</v>
      </c>
      <c r="R1" t="s">
        <v>1748</v>
      </c>
      <c r="S1" t="s">
        <v>1013</v>
      </c>
      <c r="T1" t="s">
        <v>1014</v>
      </c>
      <c r="U1" t="s">
        <v>1015</v>
      </c>
      <c r="V1" t="s">
        <v>1016</v>
      </c>
      <c r="W1" t="s">
        <v>1017</v>
      </c>
      <c r="X1" t="s">
        <v>1018</v>
      </c>
      <c r="Y1" t="s">
        <v>1019</v>
      </c>
      <c r="Z1" t="s">
        <v>1020</v>
      </c>
      <c r="AA1" s="5" t="s">
        <v>1021</v>
      </c>
      <c r="AB1" s="6" t="s">
        <v>1022</v>
      </c>
    </row>
    <row r="2" spans="1:28" ht="15.75" thickTop="1" x14ac:dyDescent="0.25">
      <c r="A2">
        <v>2022</v>
      </c>
      <c r="B2">
        <v>1</v>
      </c>
      <c r="C2" t="s">
        <v>23</v>
      </c>
      <c r="D2">
        <v>2022</v>
      </c>
      <c r="E2">
        <v>1</v>
      </c>
      <c r="F2">
        <v>0</v>
      </c>
      <c r="G2">
        <v>18</v>
      </c>
      <c r="H2" t="s">
        <v>29</v>
      </c>
      <c r="I2" t="s">
        <v>25</v>
      </c>
      <c r="J2" t="s">
        <v>26</v>
      </c>
      <c r="K2" t="s">
        <v>30</v>
      </c>
      <c r="L2" t="s">
        <v>28</v>
      </c>
      <c r="M2">
        <v>27918</v>
      </c>
      <c r="N2">
        <v>0</v>
      </c>
      <c r="O2">
        <v>6330278</v>
      </c>
      <c r="P2">
        <v>69582401</v>
      </c>
      <c r="Q2">
        <v>0</v>
      </c>
      <c r="R2">
        <v>0</v>
      </c>
      <c r="S2">
        <v>0</v>
      </c>
      <c r="T2">
        <v>0</v>
      </c>
      <c r="U2">
        <v>0</v>
      </c>
      <c r="V2">
        <v>83162955</v>
      </c>
      <c r="W2">
        <v>0</v>
      </c>
      <c r="X2">
        <v>83162955</v>
      </c>
      <c r="Y2">
        <v>0</v>
      </c>
      <c r="Z2">
        <v>7222358</v>
      </c>
      <c r="AA2" s="3" t="str">
        <f>CONCATENATE(F2,TEXT(G2,"000"))</f>
        <v>0018</v>
      </c>
      <c r="AB2" s="4" t="str">
        <f t="shared" ref="AB2:AB66" si="0">IF(C2="I","TIF","Non-TIF")</f>
        <v>TIF</v>
      </c>
    </row>
    <row r="3" spans="1:28" x14ac:dyDescent="0.25">
      <c r="A3">
        <v>2022</v>
      </c>
      <c r="B3">
        <v>1</v>
      </c>
      <c r="C3" t="s">
        <v>31</v>
      </c>
      <c r="D3">
        <v>2022</v>
      </c>
      <c r="E3">
        <v>1</v>
      </c>
      <c r="F3">
        <v>4</v>
      </c>
      <c r="G3">
        <v>978</v>
      </c>
      <c r="H3">
        <v>14978</v>
      </c>
      <c r="I3" t="s">
        <v>26</v>
      </c>
      <c r="J3" t="s">
        <v>26</v>
      </c>
      <c r="K3" t="s">
        <v>79</v>
      </c>
      <c r="L3" t="s">
        <v>28</v>
      </c>
      <c r="M3">
        <v>72975810</v>
      </c>
      <c r="N3">
        <v>1501940</v>
      </c>
      <c r="O3">
        <v>2262870</v>
      </c>
      <c r="P3">
        <v>10151340</v>
      </c>
      <c r="Q3">
        <v>0</v>
      </c>
      <c r="R3">
        <v>0</v>
      </c>
      <c r="S3">
        <v>0</v>
      </c>
      <c r="T3">
        <v>6147418</v>
      </c>
      <c r="U3">
        <v>0</v>
      </c>
      <c r="V3">
        <v>128785498</v>
      </c>
      <c r="W3">
        <v>77784</v>
      </c>
      <c r="X3">
        <v>128707714</v>
      </c>
      <c r="Y3">
        <v>23474706</v>
      </c>
      <c r="Z3">
        <v>35746120</v>
      </c>
      <c r="AA3" s="3" t="str">
        <f t="shared" ref="AA3:AA66" si="1">CONCATENATE(F3,TEXT(G3,"000"))</f>
        <v>4978</v>
      </c>
      <c r="AB3" s="4" t="str">
        <f t="shared" si="0"/>
        <v>Non-TIF</v>
      </c>
    </row>
    <row r="4" spans="1:28" x14ac:dyDescent="0.25">
      <c r="A4">
        <v>2022</v>
      </c>
      <c r="B4">
        <v>1</v>
      </c>
      <c r="C4" t="s">
        <v>31</v>
      </c>
      <c r="D4">
        <v>2022</v>
      </c>
      <c r="E4">
        <v>1</v>
      </c>
      <c r="F4">
        <v>0</v>
      </c>
      <c r="G4">
        <v>914</v>
      </c>
      <c r="H4">
        <v>150914</v>
      </c>
      <c r="I4" t="s">
        <v>26</v>
      </c>
      <c r="J4" t="s">
        <v>26</v>
      </c>
      <c r="K4" t="s">
        <v>32</v>
      </c>
      <c r="L4" t="s">
        <v>28</v>
      </c>
      <c r="M4">
        <v>9447230</v>
      </c>
      <c r="N4">
        <v>200120</v>
      </c>
      <c r="O4">
        <v>226140</v>
      </c>
      <c r="P4">
        <v>0</v>
      </c>
      <c r="Q4">
        <v>0</v>
      </c>
      <c r="R4">
        <v>0</v>
      </c>
      <c r="S4">
        <v>251987</v>
      </c>
      <c r="T4">
        <v>0</v>
      </c>
      <c r="U4">
        <v>0</v>
      </c>
      <c r="V4">
        <v>12535157</v>
      </c>
      <c r="W4">
        <v>16668</v>
      </c>
      <c r="X4">
        <v>12518489</v>
      </c>
      <c r="Y4">
        <v>1501038</v>
      </c>
      <c r="Z4">
        <v>2409680</v>
      </c>
      <c r="AA4" s="3" t="str">
        <f t="shared" si="1"/>
        <v>0914</v>
      </c>
      <c r="AB4" s="4" t="str">
        <f t="shared" si="0"/>
        <v>Non-TIF</v>
      </c>
    </row>
    <row r="5" spans="1:28" x14ac:dyDescent="0.25">
      <c r="A5">
        <v>2022</v>
      </c>
      <c r="B5">
        <v>1</v>
      </c>
      <c r="C5" t="s">
        <v>31</v>
      </c>
      <c r="D5">
        <v>2022</v>
      </c>
      <c r="E5">
        <v>1</v>
      </c>
      <c r="F5">
        <v>6</v>
      </c>
      <c r="G5">
        <v>264</v>
      </c>
      <c r="H5">
        <v>256264</v>
      </c>
      <c r="I5" t="s">
        <v>26</v>
      </c>
      <c r="J5" t="s">
        <v>26</v>
      </c>
      <c r="K5" t="s">
        <v>33</v>
      </c>
      <c r="L5" t="s">
        <v>28</v>
      </c>
      <c r="M5">
        <v>64117890</v>
      </c>
      <c r="N5">
        <v>1564140</v>
      </c>
      <c r="O5">
        <v>6557940</v>
      </c>
      <c r="P5">
        <v>3358800</v>
      </c>
      <c r="Q5">
        <v>0</v>
      </c>
      <c r="R5">
        <v>0</v>
      </c>
      <c r="S5">
        <v>952919</v>
      </c>
      <c r="T5">
        <v>658629</v>
      </c>
      <c r="U5">
        <v>0</v>
      </c>
      <c r="V5">
        <v>102821418</v>
      </c>
      <c r="W5">
        <v>57412</v>
      </c>
      <c r="X5">
        <v>102764006</v>
      </c>
      <c r="Y5">
        <v>75022435</v>
      </c>
      <c r="Z5">
        <v>25611100</v>
      </c>
      <c r="AA5" s="3" t="str">
        <f t="shared" si="1"/>
        <v>6264</v>
      </c>
      <c r="AB5" s="4" t="str">
        <f t="shared" si="0"/>
        <v>Non-TIF</v>
      </c>
    </row>
    <row r="6" spans="1:28" x14ac:dyDescent="0.25">
      <c r="A6">
        <v>2022</v>
      </c>
      <c r="B6">
        <v>1</v>
      </c>
      <c r="C6" t="s">
        <v>31</v>
      </c>
      <c r="D6">
        <v>2022</v>
      </c>
      <c r="E6">
        <v>1</v>
      </c>
      <c r="F6">
        <v>0</v>
      </c>
      <c r="G6">
        <v>18</v>
      </c>
      <c r="H6">
        <v>390018</v>
      </c>
      <c r="I6" t="s">
        <v>26</v>
      </c>
      <c r="J6" t="s">
        <v>26</v>
      </c>
      <c r="K6" t="s">
        <v>34</v>
      </c>
      <c r="L6" t="s">
        <v>28</v>
      </c>
      <c r="M6">
        <v>46417450</v>
      </c>
      <c r="N6">
        <v>1052450</v>
      </c>
      <c r="O6">
        <v>5087630</v>
      </c>
      <c r="P6">
        <v>0</v>
      </c>
      <c r="Q6">
        <v>0</v>
      </c>
      <c r="R6">
        <v>0</v>
      </c>
      <c r="S6">
        <v>1155666</v>
      </c>
      <c r="T6">
        <v>0</v>
      </c>
      <c r="U6">
        <v>0</v>
      </c>
      <c r="V6">
        <v>79848206</v>
      </c>
      <c r="W6">
        <v>55560</v>
      </c>
      <c r="X6">
        <v>79792646</v>
      </c>
      <c r="Y6">
        <v>44343008</v>
      </c>
      <c r="Z6">
        <v>26135010</v>
      </c>
      <c r="AA6" s="3" t="str">
        <f t="shared" si="1"/>
        <v>0018</v>
      </c>
      <c r="AB6" s="4" t="str">
        <f t="shared" si="0"/>
        <v>Non-TIF</v>
      </c>
    </row>
    <row r="7" spans="1:28" x14ac:dyDescent="0.25">
      <c r="A7">
        <v>2022</v>
      </c>
      <c r="B7">
        <v>2</v>
      </c>
      <c r="C7" t="s">
        <v>31</v>
      </c>
      <c r="D7">
        <v>2022</v>
      </c>
      <c r="E7">
        <v>2</v>
      </c>
      <c r="F7">
        <v>4</v>
      </c>
      <c r="G7">
        <v>978</v>
      </c>
      <c r="H7">
        <v>14978</v>
      </c>
      <c r="I7" t="s">
        <v>26</v>
      </c>
      <c r="J7" t="s">
        <v>26</v>
      </c>
      <c r="K7" t="s">
        <v>79</v>
      </c>
      <c r="L7" t="s">
        <v>35</v>
      </c>
      <c r="M7">
        <v>7447600</v>
      </c>
      <c r="N7">
        <v>487800</v>
      </c>
      <c r="O7">
        <v>0</v>
      </c>
      <c r="P7">
        <v>0</v>
      </c>
      <c r="Q7">
        <v>0</v>
      </c>
      <c r="R7">
        <v>0</v>
      </c>
      <c r="S7">
        <v>0</v>
      </c>
      <c r="T7">
        <v>1813265</v>
      </c>
      <c r="U7">
        <v>0</v>
      </c>
      <c r="V7">
        <v>13516865</v>
      </c>
      <c r="W7">
        <v>1852</v>
      </c>
      <c r="X7">
        <v>13515013</v>
      </c>
      <c r="Y7">
        <v>639312</v>
      </c>
      <c r="Z7">
        <v>3768200</v>
      </c>
      <c r="AA7" s="3" t="str">
        <f t="shared" si="1"/>
        <v>4978</v>
      </c>
      <c r="AB7" s="4" t="str">
        <f t="shared" si="0"/>
        <v>Non-TIF</v>
      </c>
    </row>
    <row r="8" spans="1:28" x14ac:dyDescent="0.25">
      <c r="A8">
        <v>2022</v>
      </c>
      <c r="B8">
        <v>2</v>
      </c>
      <c r="C8" t="s">
        <v>31</v>
      </c>
      <c r="D8">
        <v>2022</v>
      </c>
      <c r="E8">
        <v>2</v>
      </c>
      <c r="F8">
        <v>0</v>
      </c>
      <c r="G8">
        <v>914</v>
      </c>
      <c r="H8">
        <v>150914</v>
      </c>
      <c r="I8" t="s">
        <v>26</v>
      </c>
      <c r="J8" t="s">
        <v>26</v>
      </c>
      <c r="K8" t="s">
        <v>32</v>
      </c>
      <c r="L8" t="s">
        <v>35</v>
      </c>
      <c r="M8">
        <v>274300</v>
      </c>
      <c r="N8">
        <v>2000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276300</v>
      </c>
      <c r="W8">
        <v>0</v>
      </c>
      <c r="X8">
        <v>276300</v>
      </c>
      <c r="Y8">
        <v>6768</v>
      </c>
      <c r="Z8">
        <v>0</v>
      </c>
      <c r="AA8" s="3" t="str">
        <f t="shared" si="1"/>
        <v>0914</v>
      </c>
      <c r="AB8" s="4" t="str">
        <f t="shared" si="0"/>
        <v>Non-TIF</v>
      </c>
    </row>
    <row r="9" spans="1:28" x14ac:dyDescent="0.25">
      <c r="A9">
        <v>2022</v>
      </c>
      <c r="B9">
        <v>3</v>
      </c>
      <c r="C9" t="s">
        <v>31</v>
      </c>
      <c r="D9">
        <v>2022</v>
      </c>
      <c r="E9">
        <v>3</v>
      </c>
      <c r="F9">
        <v>0</v>
      </c>
      <c r="G9">
        <v>135</v>
      </c>
      <c r="H9">
        <v>30135</v>
      </c>
      <c r="I9" t="s">
        <v>26</v>
      </c>
      <c r="J9" t="s">
        <v>26</v>
      </c>
      <c r="K9" t="s">
        <v>83</v>
      </c>
      <c r="L9" t="s">
        <v>37</v>
      </c>
      <c r="M9">
        <v>198129800</v>
      </c>
      <c r="N9">
        <v>17443800</v>
      </c>
      <c r="O9">
        <v>27423842</v>
      </c>
      <c r="P9">
        <v>6966000</v>
      </c>
      <c r="Q9">
        <v>0</v>
      </c>
      <c r="R9">
        <v>0</v>
      </c>
      <c r="S9">
        <v>2857195</v>
      </c>
      <c r="T9">
        <v>3247491</v>
      </c>
      <c r="U9">
        <v>0</v>
      </c>
      <c r="V9">
        <v>786625086</v>
      </c>
      <c r="W9">
        <v>640792</v>
      </c>
      <c r="X9">
        <v>785984294</v>
      </c>
      <c r="Y9">
        <v>32429491</v>
      </c>
      <c r="Z9">
        <v>530556958</v>
      </c>
      <c r="AA9" s="3" t="str">
        <f t="shared" si="1"/>
        <v>0135</v>
      </c>
      <c r="AB9" s="4" t="str">
        <f t="shared" si="0"/>
        <v>Non-TIF</v>
      </c>
    </row>
    <row r="10" spans="1:28" x14ac:dyDescent="0.25">
      <c r="A10">
        <v>2022</v>
      </c>
      <c r="B10">
        <v>3</v>
      </c>
      <c r="C10" t="s">
        <v>31</v>
      </c>
      <c r="D10">
        <v>2022</v>
      </c>
      <c r="E10">
        <v>3</v>
      </c>
      <c r="F10">
        <v>1</v>
      </c>
      <c r="G10">
        <v>972</v>
      </c>
      <c r="H10">
        <v>31972</v>
      </c>
      <c r="I10" t="s">
        <v>26</v>
      </c>
      <c r="J10" t="s">
        <v>26</v>
      </c>
      <c r="K10" t="s">
        <v>84</v>
      </c>
      <c r="L10" t="s">
        <v>37</v>
      </c>
      <c r="M10">
        <v>42310000</v>
      </c>
      <c r="N10">
        <v>4955000</v>
      </c>
      <c r="O10">
        <v>16621798</v>
      </c>
      <c r="P10">
        <v>3118413</v>
      </c>
      <c r="Q10">
        <v>0</v>
      </c>
      <c r="R10">
        <v>0</v>
      </c>
      <c r="S10">
        <v>7306096</v>
      </c>
      <c r="T10">
        <v>2385317</v>
      </c>
      <c r="U10">
        <v>0</v>
      </c>
      <c r="V10">
        <v>286558613</v>
      </c>
      <c r="W10">
        <v>287060</v>
      </c>
      <c r="X10">
        <v>286271553</v>
      </c>
      <c r="Y10">
        <v>304570655</v>
      </c>
      <c r="Z10">
        <v>209861989</v>
      </c>
      <c r="AA10" s="3" t="str">
        <f t="shared" si="1"/>
        <v>1972</v>
      </c>
      <c r="AB10" s="4" t="str">
        <f t="shared" si="0"/>
        <v>Non-TIF</v>
      </c>
    </row>
    <row r="11" spans="1:28" x14ac:dyDescent="0.25">
      <c r="A11">
        <v>2022</v>
      </c>
      <c r="B11">
        <v>4</v>
      </c>
      <c r="C11" t="s">
        <v>44</v>
      </c>
      <c r="D11">
        <v>2022</v>
      </c>
      <c r="E11">
        <v>4</v>
      </c>
      <c r="F11">
        <v>4</v>
      </c>
      <c r="G11">
        <v>518</v>
      </c>
      <c r="H11">
        <v>44518</v>
      </c>
      <c r="I11" t="s">
        <v>26</v>
      </c>
      <c r="J11" t="s">
        <v>26</v>
      </c>
      <c r="K11" t="s">
        <v>103</v>
      </c>
      <c r="L11" t="s">
        <v>40</v>
      </c>
      <c r="M11">
        <v>4152</v>
      </c>
      <c r="N11">
        <v>0</v>
      </c>
      <c r="O11">
        <v>21406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24282895</v>
      </c>
      <c r="W11">
        <v>7408</v>
      </c>
      <c r="X11">
        <v>24275487</v>
      </c>
      <c r="Y11">
        <v>0</v>
      </c>
      <c r="Z11">
        <v>24257337</v>
      </c>
      <c r="AA11" s="3" t="str">
        <f t="shared" si="1"/>
        <v>4518</v>
      </c>
      <c r="AB11" s="4" t="str">
        <f t="shared" si="0"/>
        <v>Non-TIF</v>
      </c>
    </row>
    <row r="12" spans="1:28" x14ac:dyDescent="0.25">
      <c r="A12">
        <v>2022</v>
      </c>
      <c r="B12">
        <v>4</v>
      </c>
      <c r="C12" t="s">
        <v>23</v>
      </c>
      <c r="D12">
        <v>2022</v>
      </c>
      <c r="E12">
        <v>4</v>
      </c>
      <c r="F12">
        <v>4</v>
      </c>
      <c r="G12">
        <v>491</v>
      </c>
      <c r="H12" t="s">
        <v>101</v>
      </c>
      <c r="I12" t="s">
        <v>25</v>
      </c>
      <c r="J12" t="s">
        <v>26</v>
      </c>
      <c r="K12" t="s">
        <v>102</v>
      </c>
      <c r="L12" t="s">
        <v>40</v>
      </c>
      <c r="M12">
        <v>66936</v>
      </c>
      <c r="N12">
        <v>10386</v>
      </c>
      <c r="O12">
        <v>185483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12549873</v>
      </c>
      <c r="W12">
        <v>0</v>
      </c>
      <c r="X12">
        <v>12549873</v>
      </c>
      <c r="Y12">
        <v>0</v>
      </c>
      <c r="Z12">
        <v>12287068</v>
      </c>
      <c r="AA12" s="3" t="str">
        <f t="shared" si="1"/>
        <v>4491</v>
      </c>
      <c r="AB12" s="4" t="str">
        <f t="shared" si="0"/>
        <v>TIF</v>
      </c>
    </row>
    <row r="13" spans="1:28" x14ac:dyDescent="0.25">
      <c r="A13">
        <v>2022</v>
      </c>
      <c r="B13">
        <v>4</v>
      </c>
      <c r="C13" t="s">
        <v>23</v>
      </c>
      <c r="D13">
        <v>2022</v>
      </c>
      <c r="E13">
        <v>4</v>
      </c>
      <c r="F13">
        <v>4</v>
      </c>
      <c r="G13">
        <v>518</v>
      </c>
      <c r="H13" t="s">
        <v>38</v>
      </c>
      <c r="I13" t="s">
        <v>25</v>
      </c>
      <c r="J13" t="s">
        <v>26</v>
      </c>
      <c r="K13" t="s">
        <v>39</v>
      </c>
      <c r="L13" t="s">
        <v>40</v>
      </c>
      <c r="M13">
        <v>5068</v>
      </c>
      <c r="N13">
        <v>0</v>
      </c>
      <c r="O13">
        <v>10444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11843555</v>
      </c>
      <c r="W13">
        <v>0</v>
      </c>
      <c r="X13">
        <v>11843555</v>
      </c>
      <c r="Y13">
        <v>0</v>
      </c>
      <c r="Z13">
        <v>11828043</v>
      </c>
      <c r="AA13" s="3" t="str">
        <f t="shared" si="1"/>
        <v>4518</v>
      </c>
      <c r="AB13" s="4" t="str">
        <f t="shared" si="0"/>
        <v>TIF</v>
      </c>
    </row>
    <row r="14" spans="1:28" x14ac:dyDescent="0.25">
      <c r="A14">
        <v>2022</v>
      </c>
      <c r="B14">
        <v>5</v>
      </c>
      <c r="C14" t="s">
        <v>44</v>
      </c>
      <c r="D14">
        <v>2022</v>
      </c>
      <c r="E14">
        <v>5</v>
      </c>
      <c r="F14">
        <v>2</v>
      </c>
      <c r="G14">
        <v>151</v>
      </c>
      <c r="H14">
        <v>52151</v>
      </c>
      <c r="I14" t="s">
        <v>26</v>
      </c>
      <c r="J14" t="s">
        <v>26</v>
      </c>
      <c r="K14" t="s">
        <v>43</v>
      </c>
      <c r="L14" t="s">
        <v>42</v>
      </c>
      <c r="M14">
        <v>403703</v>
      </c>
      <c r="N14">
        <v>515</v>
      </c>
      <c r="O14">
        <v>4085648</v>
      </c>
      <c r="P14">
        <v>8636550</v>
      </c>
      <c r="Q14">
        <v>0</v>
      </c>
      <c r="R14">
        <v>0</v>
      </c>
      <c r="S14">
        <v>0</v>
      </c>
      <c r="T14">
        <v>0</v>
      </c>
      <c r="U14">
        <v>0</v>
      </c>
      <c r="V14">
        <v>34002931</v>
      </c>
      <c r="W14">
        <v>74080</v>
      </c>
      <c r="X14">
        <v>33928851</v>
      </c>
      <c r="Y14">
        <v>0</v>
      </c>
      <c r="Z14">
        <v>20876515</v>
      </c>
      <c r="AA14" s="3" t="str">
        <f t="shared" si="1"/>
        <v>2151</v>
      </c>
      <c r="AB14" s="4" t="str">
        <f t="shared" si="0"/>
        <v>Non-TIF</v>
      </c>
    </row>
    <row r="15" spans="1:28" x14ac:dyDescent="0.25">
      <c r="A15">
        <v>2022</v>
      </c>
      <c r="B15">
        <v>5</v>
      </c>
      <c r="C15" t="s">
        <v>23</v>
      </c>
      <c r="D15">
        <v>2022</v>
      </c>
      <c r="E15">
        <v>5</v>
      </c>
      <c r="F15">
        <v>2</v>
      </c>
      <c r="G15">
        <v>151</v>
      </c>
      <c r="H15" t="s">
        <v>123</v>
      </c>
      <c r="I15" t="s">
        <v>25</v>
      </c>
      <c r="J15" t="s">
        <v>26</v>
      </c>
      <c r="K15" t="s">
        <v>124</v>
      </c>
      <c r="L15" t="s">
        <v>42</v>
      </c>
      <c r="M15">
        <v>388147</v>
      </c>
      <c r="N15">
        <v>495</v>
      </c>
      <c r="O15">
        <v>188279</v>
      </c>
      <c r="P15">
        <v>8303770</v>
      </c>
      <c r="Q15">
        <v>0</v>
      </c>
      <c r="R15">
        <v>0</v>
      </c>
      <c r="S15">
        <v>0</v>
      </c>
      <c r="T15">
        <v>0</v>
      </c>
      <c r="U15">
        <v>0</v>
      </c>
      <c r="V15">
        <v>9842746</v>
      </c>
      <c r="W15">
        <v>0</v>
      </c>
      <c r="X15">
        <v>9842746</v>
      </c>
      <c r="Y15">
        <v>0</v>
      </c>
      <c r="Z15">
        <v>962055</v>
      </c>
      <c r="AA15" s="3" t="str">
        <f t="shared" si="1"/>
        <v>2151</v>
      </c>
      <c r="AB15" s="4" t="str">
        <f t="shared" si="0"/>
        <v>TIF</v>
      </c>
    </row>
    <row r="16" spans="1:28" x14ac:dyDescent="0.25">
      <c r="A16">
        <v>2022</v>
      </c>
      <c r="B16">
        <v>5</v>
      </c>
      <c r="C16" t="s">
        <v>23</v>
      </c>
      <c r="D16">
        <v>2022</v>
      </c>
      <c r="E16">
        <v>5</v>
      </c>
      <c r="F16">
        <v>0</v>
      </c>
      <c r="G16">
        <v>18</v>
      </c>
      <c r="H16" t="s">
        <v>29</v>
      </c>
      <c r="I16" t="s">
        <v>25</v>
      </c>
      <c r="J16" t="s">
        <v>26</v>
      </c>
      <c r="K16" t="s">
        <v>30</v>
      </c>
      <c r="L16" t="s">
        <v>42</v>
      </c>
      <c r="M16">
        <v>96523</v>
      </c>
      <c r="N16">
        <v>0</v>
      </c>
      <c r="O16">
        <v>0</v>
      </c>
      <c r="P16">
        <v>2066115</v>
      </c>
      <c r="Q16">
        <v>0</v>
      </c>
      <c r="R16">
        <v>0</v>
      </c>
      <c r="S16">
        <v>0</v>
      </c>
      <c r="T16">
        <v>0</v>
      </c>
      <c r="U16">
        <v>0</v>
      </c>
      <c r="V16">
        <v>2162638</v>
      </c>
      <c r="W16">
        <v>0</v>
      </c>
      <c r="X16">
        <v>2162638</v>
      </c>
      <c r="Y16">
        <v>0</v>
      </c>
      <c r="Z16">
        <v>0</v>
      </c>
      <c r="AA16" s="3" t="str">
        <f t="shared" si="1"/>
        <v>0018</v>
      </c>
      <c r="AB16" s="4" t="str">
        <f t="shared" si="0"/>
        <v>TIF</v>
      </c>
    </row>
    <row r="17" spans="1:28" x14ac:dyDescent="0.25">
      <c r="A17">
        <v>2022</v>
      </c>
      <c r="B17">
        <v>5</v>
      </c>
      <c r="C17" t="s">
        <v>31</v>
      </c>
      <c r="D17">
        <v>2022</v>
      </c>
      <c r="E17">
        <v>5</v>
      </c>
      <c r="F17">
        <v>0</v>
      </c>
      <c r="G17">
        <v>914</v>
      </c>
      <c r="H17">
        <v>150914</v>
      </c>
      <c r="I17" t="s">
        <v>26</v>
      </c>
      <c r="J17" t="s">
        <v>26</v>
      </c>
      <c r="K17" t="s">
        <v>32</v>
      </c>
      <c r="L17" t="s">
        <v>42</v>
      </c>
      <c r="M17">
        <v>6326850</v>
      </c>
      <c r="N17">
        <v>43920</v>
      </c>
      <c r="O17">
        <v>0</v>
      </c>
      <c r="P17">
        <v>0</v>
      </c>
      <c r="Q17">
        <v>0</v>
      </c>
      <c r="R17">
        <v>0</v>
      </c>
      <c r="S17">
        <v>0</v>
      </c>
      <c r="T17">
        <v>176010</v>
      </c>
      <c r="U17">
        <v>0</v>
      </c>
      <c r="V17">
        <v>8349460</v>
      </c>
      <c r="W17">
        <v>5556</v>
      </c>
      <c r="X17">
        <v>8343904</v>
      </c>
      <c r="Y17">
        <v>447917</v>
      </c>
      <c r="Z17">
        <v>1802680</v>
      </c>
      <c r="AA17" s="3" t="str">
        <f t="shared" si="1"/>
        <v>0914</v>
      </c>
      <c r="AB17" s="4" t="str">
        <f t="shared" si="0"/>
        <v>Non-TIF</v>
      </c>
    </row>
    <row r="18" spans="1:28" x14ac:dyDescent="0.25">
      <c r="A18">
        <v>2022</v>
      </c>
      <c r="B18">
        <v>5</v>
      </c>
      <c r="C18" t="s">
        <v>31</v>
      </c>
      <c r="D18">
        <v>2022</v>
      </c>
      <c r="E18">
        <v>5</v>
      </c>
      <c r="F18">
        <v>0</v>
      </c>
      <c r="G18">
        <v>18</v>
      </c>
      <c r="H18">
        <v>390018</v>
      </c>
      <c r="I18" t="s">
        <v>26</v>
      </c>
      <c r="J18" t="s">
        <v>26</v>
      </c>
      <c r="K18" t="s">
        <v>34</v>
      </c>
      <c r="L18" t="s">
        <v>42</v>
      </c>
      <c r="M18">
        <v>1599840</v>
      </c>
      <c r="N18">
        <v>30130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1860610</v>
      </c>
      <c r="W18">
        <v>1852</v>
      </c>
      <c r="X18">
        <v>1858758</v>
      </c>
      <c r="Y18">
        <v>62285</v>
      </c>
      <c r="Z18">
        <v>230640</v>
      </c>
      <c r="AA18" s="3" t="str">
        <f t="shared" si="1"/>
        <v>0018</v>
      </c>
      <c r="AB18" s="4" t="str">
        <f t="shared" si="0"/>
        <v>Non-TIF</v>
      </c>
    </row>
    <row r="19" spans="1:28" x14ac:dyDescent="0.25">
      <c r="A19">
        <v>2022</v>
      </c>
      <c r="B19">
        <v>5</v>
      </c>
      <c r="C19" t="s">
        <v>31</v>
      </c>
      <c r="D19">
        <v>2022</v>
      </c>
      <c r="E19">
        <v>5</v>
      </c>
      <c r="F19">
        <v>3</v>
      </c>
      <c r="G19">
        <v>168</v>
      </c>
      <c r="H19">
        <v>833168</v>
      </c>
      <c r="I19" t="s">
        <v>26</v>
      </c>
      <c r="J19" t="s">
        <v>26</v>
      </c>
      <c r="K19" t="s">
        <v>90</v>
      </c>
      <c r="L19" t="s">
        <v>42</v>
      </c>
      <c r="M19">
        <v>15216470</v>
      </c>
      <c r="N19">
        <v>777390</v>
      </c>
      <c r="O19">
        <v>0</v>
      </c>
      <c r="P19">
        <v>19910</v>
      </c>
      <c r="Q19">
        <v>0</v>
      </c>
      <c r="R19">
        <v>0</v>
      </c>
      <c r="S19">
        <v>0</v>
      </c>
      <c r="T19">
        <v>0</v>
      </c>
      <c r="U19">
        <v>0</v>
      </c>
      <c r="V19">
        <v>21103310</v>
      </c>
      <c r="W19">
        <v>12964</v>
      </c>
      <c r="X19">
        <v>21090346</v>
      </c>
      <c r="Y19">
        <v>458141</v>
      </c>
      <c r="Z19">
        <v>5089540</v>
      </c>
      <c r="AA19" s="3" t="str">
        <f t="shared" si="1"/>
        <v>3168</v>
      </c>
      <c r="AB19" s="4" t="str">
        <f t="shared" si="0"/>
        <v>Non-TIF</v>
      </c>
    </row>
    <row r="20" spans="1:28" x14ac:dyDescent="0.25">
      <c r="A20">
        <v>2022</v>
      </c>
      <c r="B20">
        <v>6</v>
      </c>
      <c r="C20" t="s">
        <v>44</v>
      </c>
      <c r="D20">
        <v>2022</v>
      </c>
      <c r="E20">
        <v>6</v>
      </c>
      <c r="F20">
        <v>1</v>
      </c>
      <c r="G20">
        <v>62</v>
      </c>
      <c r="H20">
        <v>571062</v>
      </c>
      <c r="I20" t="s">
        <v>26</v>
      </c>
      <c r="J20" t="s">
        <v>26</v>
      </c>
      <c r="K20" t="s">
        <v>110</v>
      </c>
      <c r="L20" t="s">
        <v>46</v>
      </c>
      <c r="M20">
        <v>0</v>
      </c>
      <c r="N20">
        <v>0</v>
      </c>
      <c r="O20">
        <v>4529287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4529287</v>
      </c>
      <c r="W20">
        <v>0</v>
      </c>
      <c r="X20">
        <v>4529287</v>
      </c>
      <c r="Y20">
        <v>0</v>
      </c>
      <c r="Z20">
        <v>0</v>
      </c>
      <c r="AA20" s="3" t="str">
        <f t="shared" si="1"/>
        <v>1062</v>
      </c>
      <c r="AB20" s="4" t="str">
        <f t="shared" si="0"/>
        <v>Non-TIF</v>
      </c>
    </row>
    <row r="21" spans="1:28" x14ac:dyDescent="0.25">
      <c r="A21">
        <v>2022</v>
      </c>
      <c r="B21">
        <v>1</v>
      </c>
      <c r="C21" t="s">
        <v>44</v>
      </c>
      <c r="D21">
        <v>2022</v>
      </c>
      <c r="E21">
        <v>1</v>
      </c>
      <c r="F21">
        <v>0</v>
      </c>
      <c r="G21">
        <v>914</v>
      </c>
      <c r="H21">
        <v>150914</v>
      </c>
      <c r="I21" t="s">
        <v>26</v>
      </c>
      <c r="J21" t="s">
        <v>26</v>
      </c>
      <c r="K21" t="s">
        <v>32</v>
      </c>
      <c r="L21" t="s">
        <v>28</v>
      </c>
      <c r="M21">
        <v>0</v>
      </c>
      <c r="N21">
        <v>0</v>
      </c>
      <c r="O21">
        <v>0</v>
      </c>
      <c r="P21">
        <v>6762707</v>
      </c>
      <c r="Q21">
        <v>0</v>
      </c>
      <c r="R21">
        <v>0</v>
      </c>
      <c r="S21">
        <v>0</v>
      </c>
      <c r="T21">
        <v>0</v>
      </c>
      <c r="U21">
        <v>0</v>
      </c>
      <c r="V21">
        <v>6762707</v>
      </c>
      <c r="W21">
        <v>0</v>
      </c>
      <c r="X21">
        <v>6762707</v>
      </c>
      <c r="Y21">
        <v>0</v>
      </c>
      <c r="Z21">
        <v>0</v>
      </c>
      <c r="AA21" s="3" t="str">
        <f t="shared" si="1"/>
        <v>0914</v>
      </c>
      <c r="AB21" s="4" t="str">
        <f t="shared" si="0"/>
        <v>Non-TIF</v>
      </c>
    </row>
    <row r="22" spans="1:28" x14ac:dyDescent="0.25">
      <c r="A22">
        <v>2022</v>
      </c>
      <c r="B22">
        <v>1</v>
      </c>
      <c r="C22" t="s">
        <v>44</v>
      </c>
      <c r="D22">
        <v>2022</v>
      </c>
      <c r="E22">
        <v>1</v>
      </c>
      <c r="F22">
        <v>6</v>
      </c>
      <c r="G22">
        <v>264</v>
      </c>
      <c r="H22">
        <v>256264</v>
      </c>
      <c r="I22" t="s">
        <v>26</v>
      </c>
      <c r="J22" t="s">
        <v>26</v>
      </c>
      <c r="K22" t="s">
        <v>33</v>
      </c>
      <c r="L22" t="s">
        <v>28</v>
      </c>
      <c r="M22">
        <v>354026</v>
      </c>
      <c r="N22">
        <v>11174</v>
      </c>
      <c r="O22">
        <v>13564703</v>
      </c>
      <c r="P22">
        <v>26932690</v>
      </c>
      <c r="Q22">
        <v>0</v>
      </c>
      <c r="R22">
        <v>0</v>
      </c>
      <c r="S22">
        <v>0</v>
      </c>
      <c r="T22">
        <v>0</v>
      </c>
      <c r="U22">
        <v>0</v>
      </c>
      <c r="V22">
        <v>56229212</v>
      </c>
      <c r="W22">
        <v>48152</v>
      </c>
      <c r="X22">
        <v>56181060</v>
      </c>
      <c r="Y22">
        <v>0</v>
      </c>
      <c r="Z22">
        <v>15366619</v>
      </c>
      <c r="AA22" s="3" t="str">
        <f t="shared" si="1"/>
        <v>6264</v>
      </c>
      <c r="AB22" s="4" t="str">
        <f t="shared" si="0"/>
        <v>Non-TIF</v>
      </c>
    </row>
    <row r="23" spans="1:28" x14ac:dyDescent="0.25">
      <c r="A23">
        <v>2022</v>
      </c>
      <c r="B23">
        <v>1</v>
      </c>
      <c r="C23" t="s">
        <v>23</v>
      </c>
      <c r="D23">
        <v>2022</v>
      </c>
      <c r="E23">
        <v>1</v>
      </c>
      <c r="F23">
        <v>4</v>
      </c>
      <c r="G23">
        <v>978</v>
      </c>
      <c r="H23" t="s">
        <v>80</v>
      </c>
      <c r="I23" t="s">
        <v>25</v>
      </c>
      <c r="J23" t="s">
        <v>26</v>
      </c>
      <c r="K23" t="s">
        <v>81</v>
      </c>
      <c r="L23" t="s">
        <v>28</v>
      </c>
      <c r="M23">
        <v>0</v>
      </c>
      <c r="N23">
        <v>0</v>
      </c>
      <c r="O23">
        <v>0</v>
      </c>
      <c r="P23">
        <v>39254953</v>
      </c>
      <c r="Q23">
        <v>0</v>
      </c>
      <c r="R23">
        <v>0</v>
      </c>
      <c r="S23">
        <v>0</v>
      </c>
      <c r="T23">
        <v>0</v>
      </c>
      <c r="U23">
        <v>0</v>
      </c>
      <c r="V23">
        <v>39254953</v>
      </c>
      <c r="W23">
        <v>0</v>
      </c>
      <c r="X23">
        <v>39254953</v>
      </c>
      <c r="Y23">
        <v>0</v>
      </c>
      <c r="Z23">
        <v>0</v>
      </c>
      <c r="AA23" s="3" t="str">
        <f t="shared" si="1"/>
        <v>4978</v>
      </c>
      <c r="AB23" s="4" t="str">
        <f t="shared" si="0"/>
        <v>TIF</v>
      </c>
    </row>
    <row r="24" spans="1:28" x14ac:dyDescent="0.25">
      <c r="A24">
        <v>2022</v>
      </c>
      <c r="B24">
        <v>1</v>
      </c>
      <c r="C24" t="s">
        <v>23</v>
      </c>
      <c r="D24">
        <v>2022</v>
      </c>
      <c r="E24">
        <v>1</v>
      </c>
      <c r="F24">
        <v>0</v>
      </c>
      <c r="G24">
        <v>914</v>
      </c>
      <c r="H24" t="s">
        <v>116</v>
      </c>
      <c r="I24" t="s">
        <v>25</v>
      </c>
      <c r="J24" t="s">
        <v>26</v>
      </c>
      <c r="K24" t="s">
        <v>117</v>
      </c>
      <c r="L24" t="s">
        <v>28</v>
      </c>
      <c r="M24">
        <v>0</v>
      </c>
      <c r="N24">
        <v>0</v>
      </c>
      <c r="O24">
        <v>0</v>
      </c>
      <c r="P24">
        <v>12243853</v>
      </c>
      <c r="Q24">
        <v>0</v>
      </c>
      <c r="R24">
        <v>0</v>
      </c>
      <c r="S24">
        <v>0</v>
      </c>
      <c r="T24">
        <v>0</v>
      </c>
      <c r="U24">
        <v>0</v>
      </c>
      <c r="V24">
        <v>12243853</v>
      </c>
      <c r="W24">
        <v>0</v>
      </c>
      <c r="X24">
        <v>12243853</v>
      </c>
      <c r="Y24">
        <v>0</v>
      </c>
      <c r="Z24">
        <v>0</v>
      </c>
      <c r="AA24" s="3" t="str">
        <f t="shared" si="1"/>
        <v>0914</v>
      </c>
      <c r="AB24" s="4" t="str">
        <f t="shared" si="0"/>
        <v>TIF</v>
      </c>
    </row>
    <row r="25" spans="1:28" x14ac:dyDescent="0.25">
      <c r="A25">
        <v>2022</v>
      </c>
      <c r="B25">
        <v>2</v>
      </c>
      <c r="C25" t="s">
        <v>23</v>
      </c>
      <c r="D25">
        <v>2022</v>
      </c>
      <c r="E25">
        <v>2</v>
      </c>
      <c r="F25">
        <v>4</v>
      </c>
      <c r="G25">
        <v>978</v>
      </c>
      <c r="H25" t="s">
        <v>80</v>
      </c>
      <c r="I25" t="s">
        <v>25</v>
      </c>
      <c r="J25" t="s">
        <v>26</v>
      </c>
      <c r="K25" t="s">
        <v>81</v>
      </c>
      <c r="L25" t="s">
        <v>35</v>
      </c>
      <c r="M25">
        <v>0</v>
      </c>
      <c r="N25">
        <v>0</v>
      </c>
      <c r="O25">
        <v>0</v>
      </c>
      <c r="P25">
        <v>1188300</v>
      </c>
      <c r="Q25">
        <v>0</v>
      </c>
      <c r="R25">
        <v>0</v>
      </c>
      <c r="S25">
        <v>0</v>
      </c>
      <c r="T25">
        <v>0</v>
      </c>
      <c r="U25">
        <v>0</v>
      </c>
      <c r="V25">
        <v>1188300</v>
      </c>
      <c r="W25">
        <v>0</v>
      </c>
      <c r="X25">
        <v>1188300</v>
      </c>
      <c r="Y25">
        <v>0</v>
      </c>
      <c r="Z25">
        <v>0</v>
      </c>
      <c r="AA25" s="3" t="str">
        <f t="shared" si="1"/>
        <v>4978</v>
      </c>
      <c r="AB25" s="4" t="str">
        <f t="shared" si="0"/>
        <v>TIF</v>
      </c>
    </row>
    <row r="26" spans="1:28" x14ac:dyDescent="0.25">
      <c r="A26">
        <v>2022</v>
      </c>
      <c r="B26">
        <v>2</v>
      </c>
      <c r="C26" t="s">
        <v>23</v>
      </c>
      <c r="D26">
        <v>2022</v>
      </c>
      <c r="E26">
        <v>2</v>
      </c>
      <c r="F26">
        <v>1</v>
      </c>
      <c r="G26">
        <v>503</v>
      </c>
      <c r="H26" t="s">
        <v>991</v>
      </c>
      <c r="I26" t="s">
        <v>25</v>
      </c>
      <c r="J26" t="s">
        <v>26</v>
      </c>
      <c r="K26" t="s">
        <v>1737</v>
      </c>
      <c r="L26" t="s">
        <v>35</v>
      </c>
      <c r="M26">
        <v>0</v>
      </c>
      <c r="N26">
        <v>0</v>
      </c>
      <c r="O26">
        <v>0</v>
      </c>
      <c r="P26">
        <v>193500</v>
      </c>
      <c r="Q26">
        <v>0</v>
      </c>
      <c r="R26">
        <v>0</v>
      </c>
      <c r="S26">
        <v>0</v>
      </c>
      <c r="T26">
        <v>0</v>
      </c>
      <c r="U26">
        <v>0</v>
      </c>
      <c r="V26">
        <v>193500</v>
      </c>
      <c r="W26">
        <v>0</v>
      </c>
      <c r="X26">
        <v>193500</v>
      </c>
      <c r="Y26">
        <v>0</v>
      </c>
      <c r="Z26">
        <v>0</v>
      </c>
      <c r="AA26" s="3" t="str">
        <f t="shared" si="1"/>
        <v>1503</v>
      </c>
      <c r="AB26" s="4" t="str">
        <f t="shared" si="0"/>
        <v>TIF</v>
      </c>
    </row>
    <row r="27" spans="1:28" x14ac:dyDescent="0.25">
      <c r="A27">
        <v>2022</v>
      </c>
      <c r="B27">
        <v>2</v>
      </c>
      <c r="C27" t="s">
        <v>31</v>
      </c>
      <c r="D27">
        <v>2022</v>
      </c>
      <c r="E27">
        <v>2</v>
      </c>
      <c r="F27">
        <v>1</v>
      </c>
      <c r="G27">
        <v>503</v>
      </c>
      <c r="H27">
        <v>881503</v>
      </c>
      <c r="I27" t="s">
        <v>26</v>
      </c>
      <c r="J27" t="s">
        <v>26</v>
      </c>
      <c r="K27" t="s">
        <v>1738</v>
      </c>
      <c r="L27" t="s">
        <v>35</v>
      </c>
      <c r="M27">
        <v>63019000</v>
      </c>
      <c r="N27">
        <v>5194700</v>
      </c>
      <c r="O27">
        <v>673400</v>
      </c>
      <c r="P27">
        <v>0</v>
      </c>
      <c r="Q27">
        <v>0</v>
      </c>
      <c r="R27">
        <v>0</v>
      </c>
      <c r="S27">
        <v>9345881</v>
      </c>
      <c r="T27">
        <v>2984550</v>
      </c>
      <c r="U27">
        <v>0</v>
      </c>
      <c r="V27">
        <v>119922131</v>
      </c>
      <c r="W27">
        <v>62968</v>
      </c>
      <c r="X27">
        <v>119859163</v>
      </c>
      <c r="Y27">
        <v>8579639</v>
      </c>
      <c r="Z27">
        <v>38704600</v>
      </c>
      <c r="AA27" s="3" t="str">
        <f t="shared" si="1"/>
        <v>1503</v>
      </c>
      <c r="AB27" s="4" t="str">
        <f t="shared" si="0"/>
        <v>Non-TIF</v>
      </c>
    </row>
    <row r="28" spans="1:28" x14ac:dyDescent="0.25">
      <c r="A28">
        <v>2022</v>
      </c>
      <c r="B28">
        <v>3</v>
      </c>
      <c r="C28" t="s">
        <v>44</v>
      </c>
      <c r="D28">
        <v>2022</v>
      </c>
      <c r="E28">
        <v>3</v>
      </c>
      <c r="F28">
        <v>0</v>
      </c>
      <c r="G28">
        <v>135</v>
      </c>
      <c r="H28">
        <v>30135</v>
      </c>
      <c r="I28" t="s">
        <v>26</v>
      </c>
      <c r="J28" t="s">
        <v>26</v>
      </c>
      <c r="K28" t="s">
        <v>83</v>
      </c>
      <c r="L28" t="s">
        <v>37</v>
      </c>
      <c r="M28">
        <v>182399</v>
      </c>
      <c r="N28">
        <v>14000</v>
      </c>
      <c r="O28">
        <v>23261788</v>
      </c>
      <c r="P28">
        <v>5193712</v>
      </c>
      <c r="Q28">
        <v>0</v>
      </c>
      <c r="R28">
        <v>0</v>
      </c>
      <c r="S28">
        <v>0</v>
      </c>
      <c r="T28">
        <v>0</v>
      </c>
      <c r="U28">
        <v>0</v>
      </c>
      <c r="V28">
        <v>59896961</v>
      </c>
      <c r="W28">
        <v>81488</v>
      </c>
      <c r="X28">
        <v>59815473</v>
      </c>
      <c r="Y28">
        <v>0</v>
      </c>
      <c r="Z28">
        <v>31245062</v>
      </c>
      <c r="AA28" s="3" t="str">
        <f t="shared" si="1"/>
        <v>0135</v>
      </c>
      <c r="AB28" s="4" t="str">
        <f t="shared" si="0"/>
        <v>Non-TIF</v>
      </c>
    </row>
    <row r="29" spans="1:28" x14ac:dyDescent="0.25">
      <c r="A29">
        <v>2022</v>
      </c>
      <c r="B29">
        <v>3</v>
      </c>
      <c r="C29" t="s">
        <v>44</v>
      </c>
      <c r="D29">
        <v>2022</v>
      </c>
      <c r="E29">
        <v>3</v>
      </c>
      <c r="F29">
        <v>5</v>
      </c>
      <c r="G29">
        <v>310</v>
      </c>
      <c r="H29">
        <v>35310</v>
      </c>
      <c r="I29" t="s">
        <v>26</v>
      </c>
      <c r="J29" t="s">
        <v>26</v>
      </c>
      <c r="K29" t="s">
        <v>87</v>
      </c>
      <c r="L29" t="s">
        <v>37</v>
      </c>
      <c r="M29">
        <v>253912</v>
      </c>
      <c r="N29">
        <v>0</v>
      </c>
      <c r="O29">
        <v>6997568</v>
      </c>
      <c r="P29">
        <v>11105898</v>
      </c>
      <c r="Q29">
        <v>0</v>
      </c>
      <c r="R29">
        <v>0</v>
      </c>
      <c r="S29">
        <v>0</v>
      </c>
      <c r="T29">
        <v>0</v>
      </c>
      <c r="U29">
        <v>0</v>
      </c>
      <c r="V29">
        <v>27545210</v>
      </c>
      <c r="W29">
        <v>12964</v>
      </c>
      <c r="X29">
        <v>27532246</v>
      </c>
      <c r="Y29">
        <v>0</v>
      </c>
      <c r="Z29">
        <v>9187832</v>
      </c>
      <c r="AA29" s="3" t="str">
        <f t="shared" si="1"/>
        <v>5310</v>
      </c>
      <c r="AB29" s="4" t="str">
        <f t="shared" si="0"/>
        <v>Non-TIF</v>
      </c>
    </row>
    <row r="30" spans="1:28" x14ac:dyDescent="0.25">
      <c r="A30">
        <v>2022</v>
      </c>
      <c r="B30">
        <v>3</v>
      </c>
      <c r="C30" t="s">
        <v>23</v>
      </c>
      <c r="D30">
        <v>2022</v>
      </c>
      <c r="E30">
        <v>3</v>
      </c>
      <c r="F30">
        <v>0</v>
      </c>
      <c r="G30">
        <v>135</v>
      </c>
      <c r="H30" t="s">
        <v>118</v>
      </c>
      <c r="I30" t="s">
        <v>25</v>
      </c>
      <c r="J30" t="s">
        <v>26</v>
      </c>
      <c r="K30" t="s">
        <v>119</v>
      </c>
      <c r="L30" t="s">
        <v>37</v>
      </c>
      <c r="M30">
        <v>35101</v>
      </c>
      <c r="N30">
        <v>0</v>
      </c>
      <c r="O30">
        <v>9552766</v>
      </c>
      <c r="P30">
        <v>1796888</v>
      </c>
      <c r="Q30">
        <v>0</v>
      </c>
      <c r="R30">
        <v>0</v>
      </c>
      <c r="S30">
        <v>0</v>
      </c>
      <c r="T30">
        <v>0</v>
      </c>
      <c r="U30">
        <v>0</v>
      </c>
      <c r="V30">
        <v>40989439</v>
      </c>
      <c r="W30">
        <v>0</v>
      </c>
      <c r="X30">
        <v>40989439</v>
      </c>
      <c r="Y30">
        <v>0</v>
      </c>
      <c r="Z30">
        <v>29604684</v>
      </c>
      <c r="AA30" s="3" t="str">
        <f t="shared" si="1"/>
        <v>0135</v>
      </c>
      <c r="AB30" s="4" t="str">
        <f t="shared" si="0"/>
        <v>TIF</v>
      </c>
    </row>
    <row r="31" spans="1:28" x14ac:dyDescent="0.25">
      <c r="A31">
        <v>2022</v>
      </c>
      <c r="B31">
        <v>3</v>
      </c>
      <c r="C31" t="s">
        <v>23</v>
      </c>
      <c r="D31">
        <v>2022</v>
      </c>
      <c r="E31">
        <v>3</v>
      </c>
      <c r="F31">
        <v>1</v>
      </c>
      <c r="G31">
        <v>972</v>
      </c>
      <c r="H31" t="s">
        <v>85</v>
      </c>
      <c r="I31" t="s">
        <v>25</v>
      </c>
      <c r="J31" t="s">
        <v>26</v>
      </c>
      <c r="K31" t="s">
        <v>86</v>
      </c>
      <c r="L31" t="s">
        <v>37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 s="3" t="str">
        <f t="shared" si="1"/>
        <v>1972</v>
      </c>
      <c r="AB31" s="4" t="str">
        <f t="shared" si="0"/>
        <v>TIF</v>
      </c>
    </row>
    <row r="32" spans="1:28" x14ac:dyDescent="0.25">
      <c r="A32">
        <v>2022</v>
      </c>
      <c r="B32">
        <v>3</v>
      </c>
      <c r="C32" t="s">
        <v>23</v>
      </c>
      <c r="D32">
        <v>2022</v>
      </c>
      <c r="E32">
        <v>3</v>
      </c>
      <c r="F32">
        <v>5</v>
      </c>
      <c r="G32">
        <v>310</v>
      </c>
      <c r="H32" t="s">
        <v>120</v>
      </c>
      <c r="I32" t="s">
        <v>25</v>
      </c>
      <c r="J32" t="s">
        <v>26</v>
      </c>
      <c r="K32" t="s">
        <v>121</v>
      </c>
      <c r="L32" t="s">
        <v>37</v>
      </c>
      <c r="M32">
        <v>28188</v>
      </c>
      <c r="N32">
        <v>0</v>
      </c>
      <c r="O32">
        <v>863300</v>
      </c>
      <c r="P32">
        <v>809102</v>
      </c>
      <c r="Q32">
        <v>0</v>
      </c>
      <c r="R32">
        <v>0</v>
      </c>
      <c r="S32">
        <v>0</v>
      </c>
      <c r="T32">
        <v>0</v>
      </c>
      <c r="U32">
        <v>0</v>
      </c>
      <c r="V32">
        <v>2097690</v>
      </c>
      <c r="W32">
        <v>0</v>
      </c>
      <c r="X32">
        <v>2097690</v>
      </c>
      <c r="Y32">
        <v>0</v>
      </c>
      <c r="Z32">
        <v>397100</v>
      </c>
      <c r="AA32" s="3" t="str">
        <f t="shared" si="1"/>
        <v>5310</v>
      </c>
      <c r="AB32" s="4" t="str">
        <f t="shared" si="0"/>
        <v>TIF</v>
      </c>
    </row>
    <row r="33" spans="1:28" x14ac:dyDescent="0.25">
      <c r="A33">
        <v>2022</v>
      </c>
      <c r="B33">
        <v>3</v>
      </c>
      <c r="C33" t="s">
        <v>31</v>
      </c>
      <c r="D33">
        <v>2022</v>
      </c>
      <c r="E33">
        <v>3</v>
      </c>
      <c r="F33">
        <v>4</v>
      </c>
      <c r="G33">
        <v>419</v>
      </c>
      <c r="H33">
        <v>224419</v>
      </c>
      <c r="I33" t="s">
        <v>26</v>
      </c>
      <c r="J33" t="s">
        <v>26</v>
      </c>
      <c r="K33" t="s">
        <v>88</v>
      </c>
      <c r="L33" t="s">
        <v>37</v>
      </c>
      <c r="M33">
        <v>16693900</v>
      </c>
      <c r="N33">
        <v>1130000</v>
      </c>
      <c r="O33">
        <v>269100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42829900</v>
      </c>
      <c r="W33">
        <v>22224</v>
      </c>
      <c r="X33">
        <v>42807676</v>
      </c>
      <c r="Y33">
        <v>1836069</v>
      </c>
      <c r="Z33">
        <v>24736900</v>
      </c>
      <c r="AA33" s="3" t="str">
        <f t="shared" si="1"/>
        <v>4419</v>
      </c>
      <c r="AB33" s="4" t="str">
        <f t="shared" si="0"/>
        <v>Non-TIF</v>
      </c>
    </row>
    <row r="34" spans="1:28" x14ac:dyDescent="0.25">
      <c r="A34">
        <v>2022</v>
      </c>
      <c r="B34">
        <v>4</v>
      </c>
      <c r="C34" t="s">
        <v>31</v>
      </c>
      <c r="D34">
        <v>2022</v>
      </c>
      <c r="E34">
        <v>4</v>
      </c>
      <c r="F34">
        <v>1</v>
      </c>
      <c r="G34">
        <v>71</v>
      </c>
      <c r="H34">
        <v>41071</v>
      </c>
      <c r="I34" t="s">
        <v>26</v>
      </c>
      <c r="J34" t="s">
        <v>26</v>
      </c>
      <c r="K34" t="s">
        <v>122</v>
      </c>
      <c r="L34" t="s">
        <v>40</v>
      </c>
      <c r="M34">
        <v>51576090</v>
      </c>
      <c r="N34">
        <v>3151560</v>
      </c>
      <c r="O34">
        <v>62787217</v>
      </c>
      <c r="P34">
        <v>16526590</v>
      </c>
      <c r="Q34">
        <v>0</v>
      </c>
      <c r="R34">
        <v>0</v>
      </c>
      <c r="S34">
        <v>2793680</v>
      </c>
      <c r="T34">
        <v>3548389</v>
      </c>
      <c r="U34">
        <v>33366</v>
      </c>
      <c r="V34">
        <v>467400235</v>
      </c>
      <c r="W34">
        <v>635236</v>
      </c>
      <c r="X34">
        <v>466764999</v>
      </c>
      <c r="Y34">
        <v>106089627</v>
      </c>
      <c r="Z34">
        <v>326983343</v>
      </c>
      <c r="AA34" s="3" t="str">
        <f t="shared" si="1"/>
        <v>1071</v>
      </c>
      <c r="AB34" s="4" t="str">
        <f t="shared" si="0"/>
        <v>Non-TIF</v>
      </c>
    </row>
    <row r="35" spans="1:28" x14ac:dyDescent="0.25">
      <c r="A35">
        <v>2022</v>
      </c>
      <c r="B35">
        <v>4</v>
      </c>
      <c r="C35" t="s">
        <v>31</v>
      </c>
      <c r="D35">
        <v>2022</v>
      </c>
      <c r="E35">
        <v>4</v>
      </c>
      <c r="F35">
        <v>4</v>
      </c>
      <c r="G35">
        <v>491</v>
      </c>
      <c r="H35">
        <v>44491</v>
      </c>
      <c r="I35" t="s">
        <v>26</v>
      </c>
      <c r="J35" t="s">
        <v>26</v>
      </c>
      <c r="K35" t="s">
        <v>41</v>
      </c>
      <c r="L35" t="s">
        <v>40</v>
      </c>
      <c r="M35">
        <v>28085180</v>
      </c>
      <c r="N35">
        <v>1293800</v>
      </c>
      <c r="O35">
        <v>16485212</v>
      </c>
      <c r="P35">
        <v>762880</v>
      </c>
      <c r="Q35">
        <v>0</v>
      </c>
      <c r="R35">
        <v>0</v>
      </c>
      <c r="S35">
        <v>2434995</v>
      </c>
      <c r="T35">
        <v>340552</v>
      </c>
      <c r="U35">
        <v>4009</v>
      </c>
      <c r="V35">
        <v>168759666</v>
      </c>
      <c r="W35">
        <v>151864</v>
      </c>
      <c r="X35">
        <v>168607802</v>
      </c>
      <c r="Y35">
        <v>8678171</v>
      </c>
      <c r="Z35">
        <v>119353038</v>
      </c>
      <c r="AA35" s="3" t="str">
        <f t="shared" si="1"/>
        <v>4491</v>
      </c>
      <c r="AB35" s="4" t="str">
        <f t="shared" si="0"/>
        <v>Non-TIF</v>
      </c>
    </row>
    <row r="36" spans="1:28" x14ac:dyDescent="0.25">
      <c r="A36">
        <v>2022</v>
      </c>
      <c r="B36">
        <v>4</v>
      </c>
      <c r="C36" t="s">
        <v>31</v>
      </c>
      <c r="D36">
        <v>2022</v>
      </c>
      <c r="E36">
        <v>4</v>
      </c>
      <c r="F36">
        <v>0</v>
      </c>
      <c r="G36">
        <v>81</v>
      </c>
      <c r="H36">
        <v>680081</v>
      </c>
      <c r="I36" t="s">
        <v>26</v>
      </c>
      <c r="J36" t="s">
        <v>26</v>
      </c>
      <c r="K36" t="s">
        <v>89</v>
      </c>
      <c r="L36" t="s">
        <v>40</v>
      </c>
      <c r="M36">
        <v>126140</v>
      </c>
      <c r="N36">
        <v>31160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870990</v>
      </c>
      <c r="W36">
        <v>0</v>
      </c>
      <c r="X36">
        <v>870990</v>
      </c>
      <c r="Y36">
        <v>15493</v>
      </c>
      <c r="Z36">
        <v>713690</v>
      </c>
      <c r="AA36" s="3" t="str">
        <f t="shared" si="1"/>
        <v>0081</v>
      </c>
      <c r="AB36" s="4" t="str">
        <f t="shared" si="0"/>
        <v>Non-TIF</v>
      </c>
    </row>
    <row r="37" spans="1:28" x14ac:dyDescent="0.25">
      <c r="A37">
        <v>2022</v>
      </c>
      <c r="B37">
        <v>5</v>
      </c>
      <c r="C37" t="s">
        <v>44</v>
      </c>
      <c r="D37">
        <v>2022</v>
      </c>
      <c r="E37">
        <v>5</v>
      </c>
      <c r="F37">
        <v>0</v>
      </c>
      <c r="G37">
        <v>914</v>
      </c>
      <c r="H37">
        <v>150914</v>
      </c>
      <c r="I37" t="s">
        <v>26</v>
      </c>
      <c r="J37" t="s">
        <v>26</v>
      </c>
      <c r="K37" t="s">
        <v>32</v>
      </c>
      <c r="L37" t="s">
        <v>42</v>
      </c>
      <c r="M37">
        <v>80140</v>
      </c>
      <c r="N37">
        <v>0</v>
      </c>
      <c r="O37">
        <v>0</v>
      </c>
      <c r="P37">
        <v>2124692</v>
      </c>
      <c r="Q37">
        <v>0</v>
      </c>
      <c r="R37">
        <v>0</v>
      </c>
      <c r="S37">
        <v>0</v>
      </c>
      <c r="T37">
        <v>0</v>
      </c>
      <c r="U37">
        <v>0</v>
      </c>
      <c r="V37">
        <v>2204832</v>
      </c>
      <c r="W37">
        <v>0</v>
      </c>
      <c r="X37">
        <v>2204832</v>
      </c>
      <c r="Y37">
        <v>0</v>
      </c>
      <c r="Z37">
        <v>0</v>
      </c>
      <c r="AA37" s="3" t="str">
        <f t="shared" si="1"/>
        <v>0914</v>
      </c>
      <c r="AB37" s="4" t="str">
        <f t="shared" si="0"/>
        <v>Non-TIF</v>
      </c>
    </row>
    <row r="38" spans="1:28" x14ac:dyDescent="0.25">
      <c r="A38">
        <v>2022</v>
      </c>
      <c r="B38">
        <v>5</v>
      </c>
      <c r="C38" t="s">
        <v>44</v>
      </c>
      <c r="D38">
        <v>2022</v>
      </c>
      <c r="E38">
        <v>5</v>
      </c>
      <c r="F38">
        <v>3</v>
      </c>
      <c r="G38">
        <v>168</v>
      </c>
      <c r="H38">
        <v>833168</v>
      </c>
      <c r="I38" t="s">
        <v>26</v>
      </c>
      <c r="J38" t="s">
        <v>26</v>
      </c>
      <c r="K38" t="s">
        <v>90</v>
      </c>
      <c r="L38" t="s">
        <v>42</v>
      </c>
      <c r="M38">
        <v>150</v>
      </c>
      <c r="N38">
        <v>0</v>
      </c>
      <c r="O38">
        <v>0</v>
      </c>
      <c r="P38">
        <v>1856369</v>
      </c>
      <c r="Q38">
        <v>0</v>
      </c>
      <c r="R38">
        <v>0</v>
      </c>
      <c r="S38">
        <v>0</v>
      </c>
      <c r="T38">
        <v>0</v>
      </c>
      <c r="U38">
        <v>0</v>
      </c>
      <c r="V38">
        <v>1856519</v>
      </c>
      <c r="W38">
        <v>0</v>
      </c>
      <c r="X38">
        <v>1856519</v>
      </c>
      <c r="Y38">
        <v>0</v>
      </c>
      <c r="Z38">
        <v>0</v>
      </c>
      <c r="AA38" s="3" t="str">
        <f t="shared" si="1"/>
        <v>3168</v>
      </c>
      <c r="AB38" s="4" t="str">
        <f t="shared" si="0"/>
        <v>Non-TIF</v>
      </c>
    </row>
    <row r="39" spans="1:28" x14ac:dyDescent="0.25">
      <c r="A39">
        <v>2022</v>
      </c>
      <c r="B39">
        <v>5</v>
      </c>
      <c r="C39" t="s">
        <v>23</v>
      </c>
      <c r="D39">
        <v>2022</v>
      </c>
      <c r="E39">
        <v>5</v>
      </c>
      <c r="F39">
        <v>0</v>
      </c>
      <c r="G39">
        <v>414</v>
      </c>
      <c r="H39" t="s">
        <v>91</v>
      </c>
      <c r="I39" t="s">
        <v>25</v>
      </c>
      <c r="J39" t="s">
        <v>26</v>
      </c>
      <c r="K39" t="s">
        <v>92</v>
      </c>
      <c r="L39" t="s">
        <v>42</v>
      </c>
      <c r="M39">
        <v>5821</v>
      </c>
      <c r="N39">
        <v>0</v>
      </c>
      <c r="O39">
        <v>4735818</v>
      </c>
      <c r="P39">
        <v>6860521</v>
      </c>
      <c r="Q39">
        <v>0</v>
      </c>
      <c r="R39">
        <v>0</v>
      </c>
      <c r="S39">
        <v>0</v>
      </c>
      <c r="T39">
        <v>0</v>
      </c>
      <c r="U39">
        <v>0</v>
      </c>
      <c r="V39">
        <v>11602160</v>
      </c>
      <c r="W39">
        <v>0</v>
      </c>
      <c r="X39">
        <v>11602160</v>
      </c>
      <c r="Y39">
        <v>0</v>
      </c>
      <c r="Z39">
        <v>0</v>
      </c>
      <c r="AA39" s="3" t="str">
        <f t="shared" si="1"/>
        <v>0414</v>
      </c>
      <c r="AB39" s="4" t="str">
        <f t="shared" si="0"/>
        <v>TIF</v>
      </c>
    </row>
    <row r="40" spans="1:28" x14ac:dyDescent="0.25">
      <c r="A40">
        <v>2022</v>
      </c>
      <c r="B40">
        <v>1</v>
      </c>
      <c r="C40" t="s">
        <v>44</v>
      </c>
      <c r="D40">
        <v>2022</v>
      </c>
      <c r="E40">
        <v>1</v>
      </c>
      <c r="F40">
        <v>0</v>
      </c>
      <c r="G40">
        <v>18</v>
      </c>
      <c r="H40">
        <v>390018</v>
      </c>
      <c r="I40" t="s">
        <v>26</v>
      </c>
      <c r="J40" t="s">
        <v>26</v>
      </c>
      <c r="K40" t="s">
        <v>34</v>
      </c>
      <c r="L40" t="s">
        <v>28</v>
      </c>
      <c r="M40">
        <v>54162</v>
      </c>
      <c r="N40">
        <v>0</v>
      </c>
      <c r="O40">
        <v>7342040</v>
      </c>
      <c r="P40">
        <v>39999739</v>
      </c>
      <c r="Q40">
        <v>0</v>
      </c>
      <c r="R40">
        <v>0</v>
      </c>
      <c r="S40">
        <v>0</v>
      </c>
      <c r="T40">
        <v>0</v>
      </c>
      <c r="U40">
        <v>0</v>
      </c>
      <c r="V40">
        <v>68441195</v>
      </c>
      <c r="W40">
        <v>46300</v>
      </c>
      <c r="X40">
        <v>68394895</v>
      </c>
      <c r="Y40">
        <v>0</v>
      </c>
      <c r="Z40">
        <v>21045254</v>
      </c>
      <c r="AA40" s="3" t="str">
        <f t="shared" si="1"/>
        <v>0018</v>
      </c>
      <c r="AB40" s="4" t="str">
        <f t="shared" si="0"/>
        <v>Non-TIF</v>
      </c>
    </row>
    <row r="41" spans="1:28" x14ac:dyDescent="0.25">
      <c r="A41">
        <v>2022</v>
      </c>
      <c r="B41">
        <v>1</v>
      </c>
      <c r="C41" t="s">
        <v>23</v>
      </c>
      <c r="D41">
        <v>2022</v>
      </c>
      <c r="E41">
        <v>1</v>
      </c>
      <c r="F41">
        <v>2</v>
      </c>
      <c r="G41">
        <v>673</v>
      </c>
      <c r="H41" t="s">
        <v>96</v>
      </c>
      <c r="I41" t="s">
        <v>25</v>
      </c>
      <c r="J41" t="s">
        <v>26</v>
      </c>
      <c r="K41" t="s">
        <v>97</v>
      </c>
      <c r="L41" t="s">
        <v>28</v>
      </c>
      <c r="M41">
        <v>0</v>
      </c>
      <c r="N41">
        <v>0</v>
      </c>
      <c r="O41">
        <v>518241</v>
      </c>
      <c r="P41">
        <v>28737968</v>
      </c>
      <c r="Q41">
        <v>0</v>
      </c>
      <c r="R41">
        <v>0</v>
      </c>
      <c r="S41">
        <v>0</v>
      </c>
      <c r="T41">
        <v>0</v>
      </c>
      <c r="U41">
        <v>0</v>
      </c>
      <c r="V41">
        <v>29476100</v>
      </c>
      <c r="W41">
        <v>0</v>
      </c>
      <c r="X41">
        <v>29476100</v>
      </c>
      <c r="Y41">
        <v>0</v>
      </c>
      <c r="Z41">
        <v>219891</v>
      </c>
      <c r="AA41" s="3" t="str">
        <f t="shared" si="1"/>
        <v>2673</v>
      </c>
      <c r="AB41" s="4" t="str">
        <f t="shared" si="0"/>
        <v>TIF</v>
      </c>
    </row>
    <row r="42" spans="1:28" x14ac:dyDescent="0.25">
      <c r="A42">
        <v>2022</v>
      </c>
      <c r="B42">
        <v>1</v>
      </c>
      <c r="C42" t="s">
        <v>23</v>
      </c>
      <c r="D42">
        <v>2022</v>
      </c>
      <c r="E42">
        <v>1</v>
      </c>
      <c r="F42">
        <v>6</v>
      </c>
      <c r="G42">
        <v>264</v>
      </c>
      <c r="H42" t="s">
        <v>24</v>
      </c>
      <c r="I42" t="s">
        <v>25</v>
      </c>
      <c r="J42" t="s">
        <v>26</v>
      </c>
      <c r="K42" t="s">
        <v>27</v>
      </c>
      <c r="L42" t="s">
        <v>28</v>
      </c>
      <c r="M42">
        <v>269254</v>
      </c>
      <c r="N42">
        <v>3986</v>
      </c>
      <c r="O42">
        <v>23338337</v>
      </c>
      <c r="P42">
        <v>36819540</v>
      </c>
      <c r="Q42">
        <v>0</v>
      </c>
      <c r="R42">
        <v>0</v>
      </c>
      <c r="S42">
        <v>0</v>
      </c>
      <c r="T42">
        <v>0</v>
      </c>
      <c r="U42">
        <v>0</v>
      </c>
      <c r="V42">
        <v>75103568</v>
      </c>
      <c r="W42">
        <v>0</v>
      </c>
      <c r="X42">
        <v>75103568</v>
      </c>
      <c r="Y42">
        <v>0</v>
      </c>
      <c r="Z42">
        <v>14672451</v>
      </c>
      <c r="AA42" s="3" t="str">
        <f t="shared" si="1"/>
        <v>6264</v>
      </c>
      <c r="AB42" s="4" t="str">
        <f t="shared" si="0"/>
        <v>TIF</v>
      </c>
    </row>
    <row r="43" spans="1:28" x14ac:dyDescent="0.25">
      <c r="A43">
        <v>2022</v>
      </c>
      <c r="B43">
        <v>1</v>
      </c>
      <c r="C43" t="s">
        <v>31</v>
      </c>
      <c r="D43">
        <v>2022</v>
      </c>
      <c r="E43">
        <v>1</v>
      </c>
      <c r="F43">
        <v>2</v>
      </c>
      <c r="G43">
        <v>673</v>
      </c>
      <c r="H43">
        <v>12673</v>
      </c>
      <c r="I43" t="s">
        <v>26</v>
      </c>
      <c r="J43" t="s">
        <v>26</v>
      </c>
      <c r="K43" t="s">
        <v>98</v>
      </c>
      <c r="L43" t="s">
        <v>28</v>
      </c>
      <c r="M43">
        <v>172313717</v>
      </c>
      <c r="N43">
        <v>2806140</v>
      </c>
      <c r="O43">
        <v>18245551</v>
      </c>
      <c r="P43">
        <v>4347960</v>
      </c>
      <c r="Q43">
        <v>0</v>
      </c>
      <c r="R43">
        <v>0</v>
      </c>
      <c r="S43">
        <v>0</v>
      </c>
      <c r="T43">
        <v>3266418</v>
      </c>
      <c r="U43">
        <v>0</v>
      </c>
      <c r="V43">
        <v>388689825</v>
      </c>
      <c r="W43">
        <v>381250</v>
      </c>
      <c r="X43">
        <v>388308575</v>
      </c>
      <c r="Y43">
        <v>16502894</v>
      </c>
      <c r="Z43">
        <v>187710039</v>
      </c>
      <c r="AA43" s="3" t="str">
        <f t="shared" si="1"/>
        <v>2673</v>
      </c>
      <c r="AB43" s="4" t="str">
        <f t="shared" si="0"/>
        <v>Non-TIF</v>
      </c>
    </row>
    <row r="44" spans="1:28" x14ac:dyDescent="0.25">
      <c r="A44">
        <v>2022</v>
      </c>
      <c r="B44">
        <v>2</v>
      </c>
      <c r="C44" t="s">
        <v>44</v>
      </c>
      <c r="D44">
        <v>2022</v>
      </c>
      <c r="E44">
        <v>2</v>
      </c>
      <c r="F44">
        <v>1</v>
      </c>
      <c r="G44">
        <v>431</v>
      </c>
      <c r="H44">
        <v>21431</v>
      </c>
      <c r="I44" t="s">
        <v>26</v>
      </c>
      <c r="J44" t="s">
        <v>26</v>
      </c>
      <c r="K44" t="s">
        <v>99</v>
      </c>
      <c r="L44" t="s">
        <v>35</v>
      </c>
      <c r="M44">
        <v>0</v>
      </c>
      <c r="N44">
        <v>0</v>
      </c>
      <c r="O44">
        <v>64900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64900</v>
      </c>
      <c r="W44">
        <v>0</v>
      </c>
      <c r="X44">
        <v>64900</v>
      </c>
      <c r="Y44">
        <v>0</v>
      </c>
      <c r="Z44">
        <v>0</v>
      </c>
      <c r="AA44" s="3" t="str">
        <f t="shared" si="1"/>
        <v>1431</v>
      </c>
      <c r="AB44" s="4" t="str">
        <f t="shared" si="0"/>
        <v>Non-TIF</v>
      </c>
    </row>
    <row r="45" spans="1:28" x14ac:dyDescent="0.25">
      <c r="A45">
        <v>2022</v>
      </c>
      <c r="B45">
        <v>2</v>
      </c>
      <c r="C45" t="s">
        <v>44</v>
      </c>
      <c r="D45">
        <v>2022</v>
      </c>
      <c r="E45">
        <v>2</v>
      </c>
      <c r="F45">
        <v>1</v>
      </c>
      <c r="G45">
        <v>503</v>
      </c>
      <c r="H45">
        <v>881503</v>
      </c>
      <c r="I45" t="s">
        <v>26</v>
      </c>
      <c r="J45" t="s">
        <v>26</v>
      </c>
      <c r="K45" t="s">
        <v>1738</v>
      </c>
      <c r="L45" t="s">
        <v>35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 s="3" t="str">
        <f t="shared" si="1"/>
        <v>1503</v>
      </c>
      <c r="AB45" s="4" t="str">
        <f t="shared" si="0"/>
        <v>Non-TIF</v>
      </c>
    </row>
    <row r="46" spans="1:28" x14ac:dyDescent="0.25">
      <c r="A46">
        <v>2022</v>
      </c>
      <c r="B46">
        <v>2</v>
      </c>
      <c r="C46" t="s">
        <v>31</v>
      </c>
      <c r="D46">
        <v>2022</v>
      </c>
      <c r="E46">
        <v>2</v>
      </c>
      <c r="F46">
        <v>2</v>
      </c>
      <c r="G46">
        <v>718</v>
      </c>
      <c r="H46">
        <v>152718</v>
      </c>
      <c r="I46" t="s">
        <v>26</v>
      </c>
      <c r="J46" t="s">
        <v>26</v>
      </c>
      <c r="K46" t="s">
        <v>36</v>
      </c>
      <c r="L46" t="s">
        <v>35</v>
      </c>
      <c r="M46">
        <v>255900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305600</v>
      </c>
      <c r="W46">
        <v>0</v>
      </c>
      <c r="X46">
        <v>305600</v>
      </c>
      <c r="Y46">
        <v>6768</v>
      </c>
      <c r="Z46">
        <v>49700</v>
      </c>
      <c r="AA46" s="3" t="str">
        <f t="shared" si="1"/>
        <v>2718</v>
      </c>
      <c r="AB46" s="4" t="str">
        <f t="shared" si="0"/>
        <v>Non-TIF</v>
      </c>
    </row>
    <row r="47" spans="1:28" x14ac:dyDescent="0.25">
      <c r="A47">
        <v>2022</v>
      </c>
      <c r="B47">
        <v>2</v>
      </c>
      <c r="C47" t="s">
        <v>31</v>
      </c>
      <c r="D47">
        <v>2022</v>
      </c>
      <c r="E47">
        <v>2</v>
      </c>
      <c r="F47">
        <v>6</v>
      </c>
      <c r="G47">
        <v>651</v>
      </c>
      <c r="H47">
        <v>696651</v>
      </c>
      <c r="I47" t="s">
        <v>26</v>
      </c>
      <c r="J47" t="s">
        <v>26</v>
      </c>
      <c r="K47" t="s">
        <v>100</v>
      </c>
      <c r="L47" t="s">
        <v>35</v>
      </c>
      <c r="M47">
        <v>13323000</v>
      </c>
      <c r="N47">
        <v>792200</v>
      </c>
      <c r="O47">
        <v>1065000</v>
      </c>
      <c r="P47">
        <v>0</v>
      </c>
      <c r="Q47">
        <v>0</v>
      </c>
      <c r="R47">
        <v>0</v>
      </c>
      <c r="S47">
        <v>3857202</v>
      </c>
      <c r="T47">
        <v>501423</v>
      </c>
      <c r="U47">
        <v>0</v>
      </c>
      <c r="V47">
        <v>28821825</v>
      </c>
      <c r="W47">
        <v>25928</v>
      </c>
      <c r="X47">
        <v>28795897</v>
      </c>
      <c r="Y47">
        <v>1031153</v>
      </c>
      <c r="Z47">
        <v>9283000</v>
      </c>
      <c r="AA47" s="3" t="str">
        <f t="shared" si="1"/>
        <v>6651</v>
      </c>
      <c r="AB47" s="4" t="str">
        <f t="shared" si="0"/>
        <v>Non-TIF</v>
      </c>
    </row>
    <row r="48" spans="1:28" x14ac:dyDescent="0.25">
      <c r="A48">
        <v>2022</v>
      </c>
      <c r="B48">
        <v>3</v>
      </c>
      <c r="C48" t="s">
        <v>31</v>
      </c>
      <c r="D48">
        <v>2022</v>
      </c>
      <c r="E48">
        <v>3</v>
      </c>
      <c r="F48">
        <v>1</v>
      </c>
      <c r="G48">
        <v>638</v>
      </c>
      <c r="H48">
        <v>961638</v>
      </c>
      <c r="I48" t="s">
        <v>26</v>
      </c>
      <c r="J48" t="s">
        <v>26</v>
      </c>
      <c r="K48" t="s">
        <v>1708</v>
      </c>
      <c r="L48" t="s">
        <v>37</v>
      </c>
      <c r="M48">
        <v>182000</v>
      </c>
      <c r="N48">
        <v>14600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308700</v>
      </c>
      <c r="W48">
        <v>0</v>
      </c>
      <c r="X48">
        <v>308700</v>
      </c>
      <c r="Y48">
        <v>0</v>
      </c>
      <c r="Z48">
        <v>112100</v>
      </c>
      <c r="AA48" s="3" t="str">
        <f t="shared" si="1"/>
        <v>1638</v>
      </c>
      <c r="AB48" s="4" t="str">
        <f t="shared" si="0"/>
        <v>Non-TIF</v>
      </c>
    </row>
    <row r="49" spans="1:28" x14ac:dyDescent="0.25">
      <c r="A49">
        <v>2022</v>
      </c>
      <c r="B49">
        <v>4</v>
      </c>
      <c r="C49" t="s">
        <v>44</v>
      </c>
      <c r="D49">
        <v>2022</v>
      </c>
      <c r="E49">
        <v>4</v>
      </c>
      <c r="F49">
        <v>4</v>
      </c>
      <c r="G49">
        <v>491</v>
      </c>
      <c r="H49">
        <v>44491</v>
      </c>
      <c r="I49" t="s">
        <v>26</v>
      </c>
      <c r="J49" t="s">
        <v>26</v>
      </c>
      <c r="K49" t="s">
        <v>41</v>
      </c>
      <c r="L49" t="s">
        <v>40</v>
      </c>
      <c r="M49">
        <v>54904</v>
      </c>
      <c r="N49">
        <v>8514</v>
      </c>
      <c r="O49">
        <v>217047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25471907</v>
      </c>
      <c r="W49">
        <v>3704</v>
      </c>
      <c r="X49">
        <v>25468203</v>
      </c>
      <c r="Y49">
        <v>0</v>
      </c>
      <c r="Z49">
        <v>25191442</v>
      </c>
      <c r="AA49" s="3" t="str">
        <f t="shared" si="1"/>
        <v>4491</v>
      </c>
      <c r="AB49" s="4" t="str">
        <f t="shared" si="0"/>
        <v>Non-TIF</v>
      </c>
    </row>
    <row r="50" spans="1:28" x14ac:dyDescent="0.25">
      <c r="A50">
        <v>2022</v>
      </c>
      <c r="B50">
        <v>4</v>
      </c>
      <c r="C50" t="s">
        <v>31</v>
      </c>
      <c r="D50">
        <v>2022</v>
      </c>
      <c r="E50">
        <v>4</v>
      </c>
      <c r="F50">
        <v>4</v>
      </c>
      <c r="G50">
        <v>518</v>
      </c>
      <c r="H50">
        <v>44518</v>
      </c>
      <c r="I50" t="s">
        <v>26</v>
      </c>
      <c r="J50" t="s">
        <v>26</v>
      </c>
      <c r="K50" t="s">
        <v>103</v>
      </c>
      <c r="L50" t="s">
        <v>40</v>
      </c>
      <c r="M50">
        <v>39765220</v>
      </c>
      <c r="N50">
        <v>2046900</v>
      </c>
      <c r="O50">
        <v>1741122</v>
      </c>
      <c r="P50">
        <v>0</v>
      </c>
      <c r="Q50">
        <v>0</v>
      </c>
      <c r="R50">
        <v>0</v>
      </c>
      <c r="S50">
        <v>208898</v>
      </c>
      <c r="T50">
        <v>2887741</v>
      </c>
      <c r="U50">
        <v>11675</v>
      </c>
      <c r="V50">
        <v>92980024</v>
      </c>
      <c r="W50">
        <v>127788</v>
      </c>
      <c r="X50">
        <v>92852236</v>
      </c>
      <c r="Y50">
        <v>47687673</v>
      </c>
      <c r="Z50">
        <v>46318468</v>
      </c>
      <c r="AA50" s="3" t="str">
        <f t="shared" si="1"/>
        <v>4518</v>
      </c>
      <c r="AB50" s="4" t="str">
        <f t="shared" si="0"/>
        <v>Non-TIF</v>
      </c>
    </row>
    <row r="51" spans="1:28" x14ac:dyDescent="0.25">
      <c r="A51">
        <v>2022</v>
      </c>
      <c r="B51">
        <v>4</v>
      </c>
      <c r="C51" t="s">
        <v>31</v>
      </c>
      <c r="D51">
        <v>2022</v>
      </c>
      <c r="E51">
        <v>4</v>
      </c>
      <c r="F51">
        <v>5</v>
      </c>
      <c r="G51">
        <v>895</v>
      </c>
      <c r="H51">
        <v>935895</v>
      </c>
      <c r="I51" t="s">
        <v>26</v>
      </c>
      <c r="J51" t="s">
        <v>26</v>
      </c>
      <c r="K51" t="s">
        <v>104</v>
      </c>
      <c r="L51" t="s">
        <v>40</v>
      </c>
      <c r="M51">
        <v>26648020</v>
      </c>
      <c r="N51">
        <v>1544950</v>
      </c>
      <c r="O51">
        <v>429920</v>
      </c>
      <c r="P51">
        <v>0</v>
      </c>
      <c r="Q51">
        <v>0</v>
      </c>
      <c r="R51">
        <v>0</v>
      </c>
      <c r="S51">
        <v>1262678</v>
      </c>
      <c r="T51">
        <v>1195085</v>
      </c>
      <c r="U51">
        <v>3048</v>
      </c>
      <c r="V51">
        <v>53405411</v>
      </c>
      <c r="W51">
        <v>38892</v>
      </c>
      <c r="X51">
        <v>53366519</v>
      </c>
      <c r="Y51">
        <v>5501085</v>
      </c>
      <c r="Z51">
        <v>22321710</v>
      </c>
      <c r="AA51" s="3" t="str">
        <f t="shared" si="1"/>
        <v>5895</v>
      </c>
      <c r="AB51" s="4" t="str">
        <f t="shared" si="0"/>
        <v>Non-TIF</v>
      </c>
    </row>
    <row r="52" spans="1:28" x14ac:dyDescent="0.25">
      <c r="A52">
        <v>2022</v>
      </c>
      <c r="B52">
        <v>5</v>
      </c>
      <c r="C52" t="s">
        <v>44</v>
      </c>
      <c r="D52">
        <v>2022</v>
      </c>
      <c r="E52">
        <v>5</v>
      </c>
      <c r="F52">
        <v>0</v>
      </c>
      <c r="G52">
        <v>18</v>
      </c>
      <c r="H52">
        <v>390018</v>
      </c>
      <c r="I52" t="s">
        <v>26</v>
      </c>
      <c r="J52" t="s">
        <v>26</v>
      </c>
      <c r="K52" t="s">
        <v>34</v>
      </c>
      <c r="L52" t="s">
        <v>42</v>
      </c>
      <c r="M52">
        <v>101327</v>
      </c>
      <c r="N52">
        <v>0</v>
      </c>
      <c r="O52">
        <v>0</v>
      </c>
      <c r="P52">
        <v>2168965</v>
      </c>
      <c r="Q52">
        <v>0</v>
      </c>
      <c r="R52">
        <v>0</v>
      </c>
      <c r="S52">
        <v>0</v>
      </c>
      <c r="T52">
        <v>0</v>
      </c>
      <c r="U52">
        <v>0</v>
      </c>
      <c r="V52">
        <v>2270292</v>
      </c>
      <c r="W52">
        <v>0</v>
      </c>
      <c r="X52">
        <v>2270292</v>
      </c>
      <c r="Y52">
        <v>0</v>
      </c>
      <c r="Z52">
        <v>0</v>
      </c>
      <c r="AA52" s="3" t="str">
        <f t="shared" si="1"/>
        <v>0018</v>
      </c>
      <c r="AB52" s="4" t="str">
        <f t="shared" si="0"/>
        <v>Non-TIF</v>
      </c>
    </row>
    <row r="53" spans="1:28" x14ac:dyDescent="0.25">
      <c r="A53">
        <v>2022</v>
      </c>
      <c r="B53">
        <v>5</v>
      </c>
      <c r="C53" t="s">
        <v>31</v>
      </c>
      <c r="D53">
        <v>2022</v>
      </c>
      <c r="E53">
        <v>5</v>
      </c>
      <c r="F53">
        <v>2</v>
      </c>
      <c r="G53">
        <v>151</v>
      </c>
      <c r="H53">
        <v>52151</v>
      </c>
      <c r="I53" t="s">
        <v>26</v>
      </c>
      <c r="J53" t="s">
        <v>26</v>
      </c>
      <c r="K53" t="s">
        <v>43</v>
      </c>
      <c r="L53" t="s">
        <v>42</v>
      </c>
      <c r="M53">
        <v>121745900</v>
      </c>
      <c r="N53">
        <v>5507070</v>
      </c>
      <c r="O53">
        <v>1523768</v>
      </c>
      <c r="P53">
        <v>0</v>
      </c>
      <c r="Q53">
        <v>0</v>
      </c>
      <c r="R53">
        <v>0</v>
      </c>
      <c r="S53">
        <v>0</v>
      </c>
      <c r="T53">
        <v>15476333</v>
      </c>
      <c r="U53">
        <v>0</v>
      </c>
      <c r="V53">
        <v>193842373</v>
      </c>
      <c r="W53">
        <v>131492</v>
      </c>
      <c r="X53">
        <v>193710881</v>
      </c>
      <c r="Y53">
        <v>63562913</v>
      </c>
      <c r="Z53">
        <v>49589302</v>
      </c>
      <c r="AA53" s="3" t="str">
        <f t="shared" si="1"/>
        <v>2151</v>
      </c>
      <c r="AB53" s="4" t="str">
        <f t="shared" si="0"/>
        <v>Non-TIF</v>
      </c>
    </row>
    <row r="54" spans="1:28" x14ac:dyDescent="0.25">
      <c r="A54">
        <v>2022</v>
      </c>
      <c r="B54">
        <v>6</v>
      </c>
      <c r="C54" t="s">
        <v>44</v>
      </c>
      <c r="D54">
        <v>2022</v>
      </c>
      <c r="E54">
        <v>6</v>
      </c>
      <c r="F54">
        <v>6</v>
      </c>
      <c r="G54">
        <v>660</v>
      </c>
      <c r="H54">
        <v>66660</v>
      </c>
      <c r="I54" t="s">
        <v>26</v>
      </c>
      <c r="J54" t="s">
        <v>26</v>
      </c>
      <c r="K54" t="s">
        <v>105</v>
      </c>
      <c r="L54" t="s">
        <v>46</v>
      </c>
      <c r="M54">
        <v>0</v>
      </c>
      <c r="N54">
        <v>0</v>
      </c>
      <c r="O54">
        <v>1349349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36976980</v>
      </c>
      <c r="W54">
        <v>62968</v>
      </c>
      <c r="X54">
        <v>36914012</v>
      </c>
      <c r="Y54">
        <v>0</v>
      </c>
      <c r="Z54">
        <v>35627631</v>
      </c>
      <c r="AA54" s="3" t="str">
        <f t="shared" si="1"/>
        <v>6660</v>
      </c>
      <c r="AB54" s="4" t="str">
        <f t="shared" si="0"/>
        <v>Non-TIF</v>
      </c>
    </row>
    <row r="55" spans="1:28" x14ac:dyDescent="0.25">
      <c r="A55">
        <v>2022</v>
      </c>
      <c r="B55">
        <v>6</v>
      </c>
      <c r="C55" t="s">
        <v>23</v>
      </c>
      <c r="D55">
        <v>2022</v>
      </c>
      <c r="E55">
        <v>6</v>
      </c>
      <c r="F55">
        <v>1</v>
      </c>
      <c r="G55">
        <v>62</v>
      </c>
      <c r="H55" t="s">
        <v>108</v>
      </c>
      <c r="I55" t="s">
        <v>25</v>
      </c>
      <c r="J55" t="s">
        <v>26</v>
      </c>
      <c r="K55" t="s">
        <v>109</v>
      </c>
      <c r="L55" t="s">
        <v>46</v>
      </c>
      <c r="M55">
        <v>0</v>
      </c>
      <c r="N55">
        <v>0</v>
      </c>
      <c r="O55">
        <v>1712013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1712013</v>
      </c>
      <c r="W55">
        <v>0</v>
      </c>
      <c r="X55">
        <v>1712013</v>
      </c>
      <c r="Y55">
        <v>0</v>
      </c>
      <c r="Z55">
        <v>0</v>
      </c>
      <c r="AA55" s="3" t="str">
        <f t="shared" si="1"/>
        <v>1062</v>
      </c>
      <c r="AB55" s="4" t="str">
        <f t="shared" si="0"/>
        <v>TIF</v>
      </c>
    </row>
    <row r="56" spans="1:28" x14ac:dyDescent="0.25">
      <c r="A56">
        <v>2022</v>
      </c>
      <c r="B56">
        <v>6</v>
      </c>
      <c r="C56" t="s">
        <v>31</v>
      </c>
      <c r="D56">
        <v>2022</v>
      </c>
      <c r="E56">
        <v>6</v>
      </c>
      <c r="F56">
        <v>3</v>
      </c>
      <c r="G56">
        <v>105</v>
      </c>
      <c r="H56">
        <v>103105</v>
      </c>
      <c r="I56" t="s">
        <v>26</v>
      </c>
      <c r="J56" t="s">
        <v>26</v>
      </c>
      <c r="K56" t="s">
        <v>66</v>
      </c>
      <c r="L56" t="s">
        <v>46</v>
      </c>
      <c r="M56">
        <v>401000</v>
      </c>
      <c r="N56">
        <v>8500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1331700</v>
      </c>
      <c r="W56">
        <v>5556</v>
      </c>
      <c r="X56">
        <v>1326144</v>
      </c>
      <c r="Y56">
        <v>182069</v>
      </c>
      <c r="Z56">
        <v>922200</v>
      </c>
      <c r="AA56" s="3" t="str">
        <f t="shared" si="1"/>
        <v>3105</v>
      </c>
      <c r="AB56" s="4" t="str">
        <f t="shared" si="0"/>
        <v>Non-TIF</v>
      </c>
    </row>
    <row r="57" spans="1:28" x14ac:dyDescent="0.25">
      <c r="A57">
        <v>2022</v>
      </c>
      <c r="B57">
        <v>6</v>
      </c>
      <c r="C57" t="s">
        <v>31</v>
      </c>
      <c r="D57">
        <v>2022</v>
      </c>
      <c r="E57">
        <v>6</v>
      </c>
      <c r="F57">
        <v>1</v>
      </c>
      <c r="G57">
        <v>62</v>
      </c>
      <c r="H57">
        <v>571062</v>
      </c>
      <c r="I57" t="s">
        <v>26</v>
      </c>
      <c r="J57" t="s">
        <v>26</v>
      </c>
      <c r="K57" t="s">
        <v>110</v>
      </c>
      <c r="L57" t="s">
        <v>46</v>
      </c>
      <c r="M57">
        <v>28457500</v>
      </c>
      <c r="N57">
        <v>1527800</v>
      </c>
      <c r="O57">
        <v>21723433</v>
      </c>
      <c r="P57">
        <v>1883800</v>
      </c>
      <c r="Q57">
        <v>0</v>
      </c>
      <c r="R57">
        <v>0</v>
      </c>
      <c r="S57">
        <v>0</v>
      </c>
      <c r="T57">
        <v>27501</v>
      </c>
      <c r="U57">
        <v>0</v>
      </c>
      <c r="V57">
        <v>219077801</v>
      </c>
      <c r="W57">
        <v>250020</v>
      </c>
      <c r="X57">
        <v>218827781</v>
      </c>
      <c r="Y57">
        <v>11643871</v>
      </c>
      <c r="Z57">
        <v>165457767</v>
      </c>
      <c r="AA57" s="3" t="str">
        <f t="shared" si="1"/>
        <v>1062</v>
      </c>
      <c r="AB57" s="4" t="str">
        <f t="shared" si="0"/>
        <v>Non-TIF</v>
      </c>
    </row>
    <row r="58" spans="1:28" x14ac:dyDescent="0.25">
      <c r="A58">
        <v>2022</v>
      </c>
      <c r="B58">
        <v>7</v>
      </c>
      <c r="C58" t="s">
        <v>44</v>
      </c>
      <c r="D58">
        <v>2022</v>
      </c>
      <c r="E58">
        <v>7</v>
      </c>
      <c r="F58">
        <v>3</v>
      </c>
      <c r="G58">
        <v>42</v>
      </c>
      <c r="H58">
        <v>73042</v>
      </c>
      <c r="I58" t="s">
        <v>26</v>
      </c>
      <c r="J58" t="s">
        <v>26</v>
      </c>
      <c r="K58" t="s">
        <v>111</v>
      </c>
      <c r="L58" t="s">
        <v>50</v>
      </c>
      <c r="M58">
        <v>2305570</v>
      </c>
      <c r="N58">
        <v>72640</v>
      </c>
      <c r="O58">
        <v>22320373</v>
      </c>
      <c r="P58">
        <v>1332345</v>
      </c>
      <c r="Q58">
        <v>0</v>
      </c>
      <c r="R58">
        <v>0</v>
      </c>
      <c r="S58">
        <v>0</v>
      </c>
      <c r="T58">
        <v>0</v>
      </c>
      <c r="U58">
        <v>0</v>
      </c>
      <c r="V58">
        <v>87111334</v>
      </c>
      <c r="W58">
        <v>44448</v>
      </c>
      <c r="X58">
        <v>87066886</v>
      </c>
      <c r="Y58">
        <v>0</v>
      </c>
      <c r="Z58">
        <v>61080406</v>
      </c>
      <c r="AA58" s="3" t="str">
        <f t="shared" si="1"/>
        <v>3042</v>
      </c>
      <c r="AB58" s="4" t="str">
        <f t="shared" si="0"/>
        <v>Non-TIF</v>
      </c>
    </row>
    <row r="59" spans="1:28" x14ac:dyDescent="0.25">
      <c r="A59">
        <v>2022</v>
      </c>
      <c r="B59">
        <v>1</v>
      </c>
      <c r="C59" t="s">
        <v>44</v>
      </c>
      <c r="D59">
        <v>2022</v>
      </c>
      <c r="E59">
        <v>1</v>
      </c>
      <c r="F59">
        <v>2</v>
      </c>
      <c r="G59">
        <v>673</v>
      </c>
      <c r="H59">
        <v>12673</v>
      </c>
      <c r="I59" t="s">
        <v>26</v>
      </c>
      <c r="J59" t="s">
        <v>26</v>
      </c>
      <c r="K59" t="s">
        <v>98</v>
      </c>
      <c r="L59" t="s">
        <v>28</v>
      </c>
      <c r="M59">
        <v>0</v>
      </c>
      <c r="N59">
        <v>0</v>
      </c>
      <c r="O59">
        <v>7774414</v>
      </c>
      <c r="P59">
        <v>27875422</v>
      </c>
      <c r="Q59">
        <v>0</v>
      </c>
      <c r="R59">
        <v>0</v>
      </c>
      <c r="S59">
        <v>0</v>
      </c>
      <c r="T59">
        <v>0</v>
      </c>
      <c r="U59">
        <v>0</v>
      </c>
      <c r="V59">
        <v>39154820</v>
      </c>
      <c r="W59">
        <v>7408</v>
      </c>
      <c r="X59">
        <v>39147412</v>
      </c>
      <c r="Y59">
        <v>0</v>
      </c>
      <c r="Z59">
        <v>3504984</v>
      </c>
      <c r="AA59" s="3" t="str">
        <f t="shared" si="1"/>
        <v>2673</v>
      </c>
      <c r="AB59" s="4" t="str">
        <f t="shared" si="0"/>
        <v>Non-TIF</v>
      </c>
    </row>
    <row r="60" spans="1:28" x14ac:dyDescent="0.25">
      <c r="A60">
        <v>2022</v>
      </c>
      <c r="B60">
        <v>1</v>
      </c>
      <c r="C60" t="s">
        <v>44</v>
      </c>
      <c r="D60">
        <v>2022</v>
      </c>
      <c r="E60">
        <v>1</v>
      </c>
      <c r="F60">
        <v>4</v>
      </c>
      <c r="G60">
        <v>978</v>
      </c>
      <c r="H60">
        <v>14978</v>
      </c>
      <c r="I60" t="s">
        <v>26</v>
      </c>
      <c r="J60" t="s">
        <v>26</v>
      </c>
      <c r="K60" t="s">
        <v>79</v>
      </c>
      <c r="L60" t="s">
        <v>28</v>
      </c>
      <c r="M60">
        <v>0</v>
      </c>
      <c r="N60">
        <v>0</v>
      </c>
      <c r="O60">
        <v>0</v>
      </c>
      <c r="P60">
        <v>30967377</v>
      </c>
      <c r="Q60">
        <v>0</v>
      </c>
      <c r="R60">
        <v>0</v>
      </c>
      <c r="S60">
        <v>0</v>
      </c>
      <c r="T60">
        <v>0</v>
      </c>
      <c r="U60">
        <v>0</v>
      </c>
      <c r="V60">
        <v>30967377</v>
      </c>
      <c r="W60">
        <v>0</v>
      </c>
      <c r="X60">
        <v>30967377</v>
      </c>
      <c r="Y60">
        <v>0</v>
      </c>
      <c r="Z60">
        <v>0</v>
      </c>
      <c r="AA60" s="3" t="str">
        <f t="shared" si="1"/>
        <v>4978</v>
      </c>
      <c r="AB60" s="4" t="str">
        <f t="shared" si="0"/>
        <v>Non-TIF</v>
      </c>
    </row>
    <row r="61" spans="1:28" x14ac:dyDescent="0.25">
      <c r="A61">
        <v>2022</v>
      </c>
      <c r="B61">
        <v>2</v>
      </c>
      <c r="C61" t="s">
        <v>44</v>
      </c>
      <c r="D61">
        <v>2022</v>
      </c>
      <c r="E61">
        <v>2</v>
      </c>
      <c r="F61">
        <v>4</v>
      </c>
      <c r="G61">
        <v>978</v>
      </c>
      <c r="H61">
        <v>14978</v>
      </c>
      <c r="I61" t="s">
        <v>26</v>
      </c>
      <c r="J61" t="s">
        <v>26</v>
      </c>
      <c r="K61" t="s">
        <v>79</v>
      </c>
      <c r="L61" t="s">
        <v>35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 s="3" t="str">
        <f t="shared" si="1"/>
        <v>4978</v>
      </c>
      <c r="AB61" s="4" t="str">
        <f t="shared" si="0"/>
        <v>Non-TIF</v>
      </c>
    </row>
    <row r="62" spans="1:28" x14ac:dyDescent="0.25">
      <c r="A62">
        <v>2022</v>
      </c>
      <c r="B62">
        <v>2</v>
      </c>
      <c r="C62" t="s">
        <v>23</v>
      </c>
      <c r="D62">
        <v>2022</v>
      </c>
      <c r="E62">
        <v>2</v>
      </c>
      <c r="F62">
        <v>1</v>
      </c>
      <c r="G62">
        <v>431</v>
      </c>
      <c r="H62" t="s">
        <v>1715</v>
      </c>
      <c r="I62" t="s">
        <v>25</v>
      </c>
      <c r="J62" t="s">
        <v>26</v>
      </c>
      <c r="K62" t="s">
        <v>1716</v>
      </c>
      <c r="L62" t="s">
        <v>35</v>
      </c>
      <c r="M62">
        <v>0</v>
      </c>
      <c r="N62">
        <v>0</v>
      </c>
      <c r="O62">
        <v>1763500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1763500</v>
      </c>
      <c r="W62">
        <v>0</v>
      </c>
      <c r="X62">
        <v>1763500</v>
      </c>
      <c r="Y62">
        <v>0</v>
      </c>
      <c r="Z62">
        <v>0</v>
      </c>
      <c r="AA62" s="3" t="str">
        <f t="shared" si="1"/>
        <v>1431</v>
      </c>
      <c r="AB62" s="4" t="str">
        <f t="shared" si="0"/>
        <v>TIF</v>
      </c>
    </row>
    <row r="63" spans="1:28" x14ac:dyDescent="0.25">
      <c r="A63">
        <v>2022</v>
      </c>
      <c r="B63">
        <v>2</v>
      </c>
      <c r="C63" t="s">
        <v>31</v>
      </c>
      <c r="D63">
        <v>2022</v>
      </c>
      <c r="E63">
        <v>2</v>
      </c>
      <c r="F63">
        <v>1</v>
      </c>
      <c r="G63">
        <v>431</v>
      </c>
      <c r="H63">
        <v>21431</v>
      </c>
      <c r="I63" t="s">
        <v>26</v>
      </c>
      <c r="J63" t="s">
        <v>26</v>
      </c>
      <c r="K63" t="s">
        <v>99</v>
      </c>
      <c r="L63" t="s">
        <v>35</v>
      </c>
      <c r="M63">
        <v>122876900</v>
      </c>
      <c r="N63">
        <v>11565900</v>
      </c>
      <c r="O63">
        <v>15232029</v>
      </c>
      <c r="P63">
        <v>95080000</v>
      </c>
      <c r="Q63">
        <v>0</v>
      </c>
      <c r="R63">
        <v>0</v>
      </c>
      <c r="S63">
        <v>14802145</v>
      </c>
      <c r="T63">
        <v>6702408</v>
      </c>
      <c r="U63">
        <v>0</v>
      </c>
      <c r="V63">
        <v>396682153</v>
      </c>
      <c r="W63">
        <v>256888</v>
      </c>
      <c r="X63">
        <v>396425265</v>
      </c>
      <c r="Y63">
        <v>30048723</v>
      </c>
      <c r="Z63">
        <v>130422771</v>
      </c>
      <c r="AA63" s="3" t="str">
        <f t="shared" si="1"/>
        <v>1431</v>
      </c>
      <c r="AB63" s="4" t="str">
        <f t="shared" si="0"/>
        <v>Non-TIF</v>
      </c>
    </row>
    <row r="64" spans="1:28" x14ac:dyDescent="0.25">
      <c r="A64">
        <v>2022</v>
      </c>
      <c r="B64">
        <v>2</v>
      </c>
      <c r="C64" t="s">
        <v>31</v>
      </c>
      <c r="D64">
        <v>2022</v>
      </c>
      <c r="E64">
        <v>2</v>
      </c>
      <c r="F64">
        <v>3</v>
      </c>
      <c r="G64">
        <v>609</v>
      </c>
      <c r="H64">
        <v>873609</v>
      </c>
      <c r="I64" t="s">
        <v>26</v>
      </c>
      <c r="J64" t="s">
        <v>26</v>
      </c>
      <c r="K64" t="s">
        <v>82</v>
      </c>
      <c r="L64" t="s">
        <v>35</v>
      </c>
      <c r="M64">
        <v>32147800</v>
      </c>
      <c r="N64">
        <v>2095400</v>
      </c>
      <c r="O64">
        <v>426700</v>
      </c>
      <c r="P64">
        <v>15254600</v>
      </c>
      <c r="Q64">
        <v>0</v>
      </c>
      <c r="R64">
        <v>0</v>
      </c>
      <c r="S64">
        <v>0</v>
      </c>
      <c r="T64">
        <v>472206</v>
      </c>
      <c r="U64">
        <v>0</v>
      </c>
      <c r="V64">
        <v>64842506</v>
      </c>
      <c r="W64">
        <v>20372</v>
      </c>
      <c r="X64">
        <v>64822134</v>
      </c>
      <c r="Y64">
        <v>2052702</v>
      </c>
      <c r="Z64">
        <v>14445800</v>
      </c>
      <c r="AA64" s="3" t="str">
        <f t="shared" si="1"/>
        <v>3609</v>
      </c>
      <c r="AB64" s="4" t="str">
        <f t="shared" si="0"/>
        <v>Non-TIF</v>
      </c>
    </row>
    <row r="65" spans="1:28" x14ac:dyDescent="0.25">
      <c r="A65">
        <v>2022</v>
      </c>
      <c r="B65">
        <v>3</v>
      </c>
      <c r="C65" t="s">
        <v>44</v>
      </c>
      <c r="D65">
        <v>2022</v>
      </c>
      <c r="E65">
        <v>3</v>
      </c>
      <c r="F65">
        <v>1</v>
      </c>
      <c r="G65">
        <v>972</v>
      </c>
      <c r="H65">
        <v>31972</v>
      </c>
      <c r="I65" t="s">
        <v>26</v>
      </c>
      <c r="J65" t="s">
        <v>26</v>
      </c>
      <c r="K65" t="s">
        <v>84</v>
      </c>
      <c r="L65" t="s">
        <v>37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3209400</v>
      </c>
      <c r="W65">
        <v>3704</v>
      </c>
      <c r="X65">
        <v>3205696</v>
      </c>
      <c r="Y65">
        <v>0</v>
      </c>
      <c r="Z65">
        <v>3209400</v>
      </c>
      <c r="AA65" s="3" t="str">
        <f t="shared" si="1"/>
        <v>1972</v>
      </c>
      <c r="AB65" s="4" t="str">
        <f t="shared" si="0"/>
        <v>Non-TIF</v>
      </c>
    </row>
    <row r="66" spans="1:28" x14ac:dyDescent="0.25">
      <c r="A66">
        <v>2022</v>
      </c>
      <c r="B66">
        <v>3</v>
      </c>
      <c r="C66" t="s">
        <v>31</v>
      </c>
      <c r="D66">
        <v>2022</v>
      </c>
      <c r="E66">
        <v>3</v>
      </c>
      <c r="F66">
        <v>5</v>
      </c>
      <c r="G66">
        <v>310</v>
      </c>
      <c r="H66">
        <v>35310</v>
      </c>
      <c r="I66" t="s">
        <v>26</v>
      </c>
      <c r="J66" t="s">
        <v>26</v>
      </c>
      <c r="K66" t="s">
        <v>87</v>
      </c>
      <c r="L66" t="s">
        <v>37</v>
      </c>
      <c r="M66">
        <v>37399700</v>
      </c>
      <c r="N66">
        <v>2519100</v>
      </c>
      <c r="O66">
        <v>7912060</v>
      </c>
      <c r="P66">
        <v>176500</v>
      </c>
      <c r="Q66">
        <v>0</v>
      </c>
      <c r="R66">
        <v>0</v>
      </c>
      <c r="S66">
        <v>1130504</v>
      </c>
      <c r="T66">
        <v>1390851</v>
      </c>
      <c r="U66">
        <v>0</v>
      </c>
      <c r="V66">
        <v>115227855</v>
      </c>
      <c r="W66">
        <v>103712</v>
      </c>
      <c r="X66">
        <v>115124143</v>
      </c>
      <c r="Y66">
        <v>7864041</v>
      </c>
      <c r="Z66">
        <v>64699140</v>
      </c>
      <c r="AA66" s="3" t="str">
        <f t="shared" si="1"/>
        <v>5310</v>
      </c>
      <c r="AB66" s="4" t="str">
        <f t="shared" si="0"/>
        <v>Non-TIF</v>
      </c>
    </row>
    <row r="67" spans="1:28" x14ac:dyDescent="0.25">
      <c r="A67">
        <v>2022</v>
      </c>
      <c r="B67">
        <v>4</v>
      </c>
      <c r="C67" t="s">
        <v>44</v>
      </c>
      <c r="D67">
        <v>2022</v>
      </c>
      <c r="E67">
        <v>4</v>
      </c>
      <c r="F67">
        <v>1</v>
      </c>
      <c r="G67">
        <v>71</v>
      </c>
      <c r="H67">
        <v>41071</v>
      </c>
      <c r="I67" t="s">
        <v>26</v>
      </c>
      <c r="J67" t="s">
        <v>26</v>
      </c>
      <c r="K67" t="s">
        <v>122</v>
      </c>
      <c r="L67" t="s">
        <v>40</v>
      </c>
      <c r="M67">
        <v>0</v>
      </c>
      <c r="N67">
        <v>0</v>
      </c>
      <c r="O67">
        <v>386800</v>
      </c>
      <c r="P67">
        <v>1241160</v>
      </c>
      <c r="Q67">
        <v>0</v>
      </c>
      <c r="R67">
        <v>0</v>
      </c>
      <c r="S67">
        <v>0</v>
      </c>
      <c r="T67">
        <v>0</v>
      </c>
      <c r="U67">
        <v>0</v>
      </c>
      <c r="V67">
        <v>1627960</v>
      </c>
      <c r="W67">
        <v>0</v>
      </c>
      <c r="X67">
        <v>1627960</v>
      </c>
      <c r="Y67">
        <v>0</v>
      </c>
      <c r="Z67">
        <v>0</v>
      </c>
      <c r="AA67" s="3" t="str">
        <f t="shared" ref="AA67:AA130" si="2">CONCATENATE(F67,TEXT(G67,"000"))</f>
        <v>1071</v>
      </c>
      <c r="AB67" s="4" t="str">
        <f t="shared" ref="AB67:AB130" si="3">IF(C67="I","TIF","Non-TIF")</f>
        <v>Non-TIF</v>
      </c>
    </row>
    <row r="68" spans="1:28" x14ac:dyDescent="0.25">
      <c r="A68">
        <v>2022</v>
      </c>
      <c r="B68">
        <v>4</v>
      </c>
      <c r="C68" t="s">
        <v>23</v>
      </c>
      <c r="D68">
        <v>2022</v>
      </c>
      <c r="E68">
        <v>4</v>
      </c>
      <c r="F68">
        <v>1</v>
      </c>
      <c r="G68">
        <v>71</v>
      </c>
      <c r="H68" t="s">
        <v>1717</v>
      </c>
      <c r="I68" t="s">
        <v>25</v>
      </c>
      <c r="J68" t="s">
        <v>26</v>
      </c>
      <c r="K68" t="s">
        <v>1718</v>
      </c>
      <c r="L68" t="s">
        <v>40</v>
      </c>
      <c r="M68">
        <v>0</v>
      </c>
      <c r="N68">
        <v>0</v>
      </c>
      <c r="O68">
        <v>82920</v>
      </c>
      <c r="P68">
        <v>495950</v>
      </c>
      <c r="Q68">
        <v>0</v>
      </c>
      <c r="R68">
        <v>0</v>
      </c>
      <c r="S68">
        <v>0</v>
      </c>
      <c r="T68">
        <v>0</v>
      </c>
      <c r="U68">
        <v>0</v>
      </c>
      <c r="V68">
        <v>578870</v>
      </c>
      <c r="W68">
        <v>0</v>
      </c>
      <c r="X68">
        <v>578870</v>
      </c>
      <c r="Y68">
        <v>0</v>
      </c>
      <c r="Z68">
        <v>0</v>
      </c>
      <c r="AA68" s="3" t="str">
        <f t="shared" si="2"/>
        <v>1071</v>
      </c>
      <c r="AB68" s="4" t="str">
        <f t="shared" si="3"/>
        <v>TIF</v>
      </c>
    </row>
    <row r="69" spans="1:28" x14ac:dyDescent="0.25">
      <c r="A69">
        <v>2022</v>
      </c>
      <c r="B69">
        <v>5</v>
      </c>
      <c r="C69" t="s">
        <v>44</v>
      </c>
      <c r="D69">
        <v>2022</v>
      </c>
      <c r="E69">
        <v>5</v>
      </c>
      <c r="F69">
        <v>0</v>
      </c>
      <c r="G69">
        <v>414</v>
      </c>
      <c r="H69">
        <v>50414</v>
      </c>
      <c r="I69" t="s">
        <v>26</v>
      </c>
      <c r="J69" t="s">
        <v>26</v>
      </c>
      <c r="K69" t="s">
        <v>93</v>
      </c>
      <c r="L69" t="s">
        <v>42</v>
      </c>
      <c r="M69">
        <v>10159</v>
      </c>
      <c r="N69">
        <v>0</v>
      </c>
      <c r="O69">
        <v>5036792</v>
      </c>
      <c r="P69">
        <v>7233642</v>
      </c>
      <c r="Q69">
        <v>0</v>
      </c>
      <c r="R69">
        <v>0</v>
      </c>
      <c r="S69">
        <v>0</v>
      </c>
      <c r="T69">
        <v>0</v>
      </c>
      <c r="U69">
        <v>0</v>
      </c>
      <c r="V69">
        <v>12280593</v>
      </c>
      <c r="W69">
        <v>0</v>
      </c>
      <c r="X69">
        <v>12280593</v>
      </c>
      <c r="Y69">
        <v>0</v>
      </c>
      <c r="Z69">
        <v>0</v>
      </c>
      <c r="AA69" s="3" t="str">
        <f t="shared" si="2"/>
        <v>0414</v>
      </c>
      <c r="AB69" s="4" t="str">
        <f t="shared" si="3"/>
        <v>Non-TIF</v>
      </c>
    </row>
    <row r="70" spans="1:28" x14ac:dyDescent="0.25">
      <c r="A70">
        <v>2022</v>
      </c>
      <c r="B70">
        <v>5</v>
      </c>
      <c r="C70" t="s">
        <v>31</v>
      </c>
      <c r="D70">
        <v>2022</v>
      </c>
      <c r="E70">
        <v>5</v>
      </c>
      <c r="F70">
        <v>0</v>
      </c>
      <c r="G70">
        <v>387</v>
      </c>
      <c r="H70">
        <v>150387</v>
      </c>
      <c r="I70" t="s">
        <v>26</v>
      </c>
      <c r="J70" t="s">
        <v>26</v>
      </c>
      <c r="K70" t="s">
        <v>127</v>
      </c>
      <c r="L70" t="s">
        <v>42</v>
      </c>
      <c r="M70">
        <v>3428250</v>
      </c>
      <c r="N70">
        <v>83800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5058200</v>
      </c>
      <c r="W70">
        <v>3704</v>
      </c>
      <c r="X70">
        <v>5054496</v>
      </c>
      <c r="Y70">
        <v>148086</v>
      </c>
      <c r="Z70">
        <v>1546150</v>
      </c>
      <c r="AA70" s="3" t="str">
        <f t="shared" si="2"/>
        <v>0387</v>
      </c>
      <c r="AB70" s="4" t="str">
        <f t="shared" si="3"/>
        <v>Non-TIF</v>
      </c>
    </row>
    <row r="71" spans="1:28" x14ac:dyDescent="0.25">
      <c r="A71">
        <v>2022</v>
      </c>
      <c r="B71">
        <v>6</v>
      </c>
      <c r="C71" t="s">
        <v>23</v>
      </c>
      <c r="D71">
        <v>2022</v>
      </c>
      <c r="E71">
        <v>6</v>
      </c>
      <c r="F71">
        <v>0</v>
      </c>
      <c r="G71">
        <v>576</v>
      </c>
      <c r="H71" t="s">
        <v>186</v>
      </c>
      <c r="I71" t="s">
        <v>25</v>
      </c>
      <c r="J71" t="s">
        <v>26</v>
      </c>
      <c r="K71" t="s">
        <v>187</v>
      </c>
      <c r="L71" t="s">
        <v>46</v>
      </c>
      <c r="M71">
        <v>28546</v>
      </c>
      <c r="N71">
        <v>0</v>
      </c>
      <c r="O71">
        <v>6860740</v>
      </c>
      <c r="P71">
        <v>424558</v>
      </c>
      <c r="Q71">
        <v>0</v>
      </c>
      <c r="R71">
        <v>0</v>
      </c>
      <c r="S71">
        <v>0</v>
      </c>
      <c r="T71">
        <v>0</v>
      </c>
      <c r="U71">
        <v>0</v>
      </c>
      <c r="V71">
        <v>9426363</v>
      </c>
      <c r="W71">
        <v>3704</v>
      </c>
      <c r="X71">
        <v>9422659</v>
      </c>
      <c r="Y71">
        <v>0</v>
      </c>
      <c r="Z71">
        <v>2112519</v>
      </c>
      <c r="AA71" s="3" t="str">
        <f t="shared" si="2"/>
        <v>0576</v>
      </c>
      <c r="AB71" s="4" t="str">
        <f t="shared" si="3"/>
        <v>TIF</v>
      </c>
    </row>
    <row r="72" spans="1:28" x14ac:dyDescent="0.25">
      <c r="A72">
        <v>2022</v>
      </c>
      <c r="B72">
        <v>6</v>
      </c>
      <c r="C72" t="s">
        <v>23</v>
      </c>
      <c r="D72">
        <v>2022</v>
      </c>
      <c r="E72">
        <v>6</v>
      </c>
      <c r="F72">
        <v>6</v>
      </c>
      <c r="G72">
        <v>660</v>
      </c>
      <c r="H72" t="s">
        <v>106</v>
      </c>
      <c r="I72" t="s">
        <v>25</v>
      </c>
      <c r="J72" t="s">
        <v>26</v>
      </c>
      <c r="K72" t="s">
        <v>107</v>
      </c>
      <c r="L72" t="s">
        <v>46</v>
      </c>
      <c r="M72">
        <v>0</v>
      </c>
      <c r="N72">
        <v>0</v>
      </c>
      <c r="O72">
        <v>65451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4228920</v>
      </c>
      <c r="W72">
        <v>0</v>
      </c>
      <c r="X72">
        <v>4228920</v>
      </c>
      <c r="Y72">
        <v>0</v>
      </c>
      <c r="Z72">
        <v>4163469</v>
      </c>
      <c r="AA72" s="3" t="str">
        <f t="shared" si="2"/>
        <v>6660</v>
      </c>
      <c r="AB72" s="4" t="str">
        <f t="shared" si="3"/>
        <v>TIF</v>
      </c>
    </row>
    <row r="73" spans="1:28" x14ac:dyDescent="0.25">
      <c r="A73">
        <v>2022</v>
      </c>
      <c r="B73">
        <v>6</v>
      </c>
      <c r="C73" t="s">
        <v>31</v>
      </c>
      <c r="D73">
        <v>2022</v>
      </c>
      <c r="E73">
        <v>6</v>
      </c>
      <c r="F73">
        <v>0</v>
      </c>
      <c r="G73">
        <v>576</v>
      </c>
      <c r="H73">
        <v>60576</v>
      </c>
      <c r="I73" t="s">
        <v>26</v>
      </c>
      <c r="J73" t="s">
        <v>26</v>
      </c>
      <c r="K73" t="s">
        <v>45</v>
      </c>
      <c r="L73" t="s">
        <v>46</v>
      </c>
      <c r="M73">
        <v>29632900</v>
      </c>
      <c r="N73">
        <v>969500</v>
      </c>
      <c r="O73">
        <v>6711000</v>
      </c>
      <c r="P73">
        <v>7179200</v>
      </c>
      <c r="Q73">
        <v>0</v>
      </c>
      <c r="R73">
        <v>0</v>
      </c>
      <c r="S73">
        <v>9728532</v>
      </c>
      <c r="T73">
        <v>197106</v>
      </c>
      <c r="U73">
        <v>0</v>
      </c>
      <c r="V73">
        <v>178695387</v>
      </c>
      <c r="W73">
        <v>259122</v>
      </c>
      <c r="X73">
        <v>178436265</v>
      </c>
      <c r="Y73">
        <v>25918410</v>
      </c>
      <c r="Z73">
        <v>124277149</v>
      </c>
      <c r="AA73" s="3" t="str">
        <f t="shared" si="2"/>
        <v>0576</v>
      </c>
      <c r="AB73" s="4" t="str">
        <f t="shared" si="3"/>
        <v>Non-TIF</v>
      </c>
    </row>
    <row r="74" spans="1:28" x14ac:dyDescent="0.25">
      <c r="A74">
        <v>2022</v>
      </c>
      <c r="B74">
        <v>7</v>
      </c>
      <c r="C74" t="s">
        <v>44</v>
      </c>
      <c r="D74">
        <v>2022</v>
      </c>
      <c r="E74">
        <v>7</v>
      </c>
      <c r="F74">
        <v>1</v>
      </c>
      <c r="G74">
        <v>44</v>
      </c>
      <c r="H74">
        <v>71044</v>
      </c>
      <c r="I74" t="s">
        <v>26</v>
      </c>
      <c r="J74" t="s">
        <v>26</v>
      </c>
      <c r="K74" t="s">
        <v>128</v>
      </c>
      <c r="L74" t="s">
        <v>50</v>
      </c>
      <c r="M74">
        <v>435400</v>
      </c>
      <c r="N74">
        <v>11940</v>
      </c>
      <c r="O74">
        <v>104566125</v>
      </c>
      <c r="P74">
        <v>6237347</v>
      </c>
      <c r="Q74">
        <v>0</v>
      </c>
      <c r="R74">
        <v>0</v>
      </c>
      <c r="S74">
        <v>0</v>
      </c>
      <c r="T74">
        <v>0</v>
      </c>
      <c r="U74">
        <v>0</v>
      </c>
      <c r="V74">
        <v>227227736</v>
      </c>
      <c r="W74">
        <v>81488</v>
      </c>
      <c r="X74">
        <v>227146248</v>
      </c>
      <c r="Y74">
        <v>0</v>
      </c>
      <c r="Z74">
        <v>115976924</v>
      </c>
      <c r="AA74" s="3" t="str">
        <f t="shared" si="2"/>
        <v>1044</v>
      </c>
      <c r="AB74" s="4" t="str">
        <f t="shared" si="3"/>
        <v>Non-TIF</v>
      </c>
    </row>
    <row r="75" spans="1:28" x14ac:dyDescent="0.25">
      <c r="A75">
        <v>2022</v>
      </c>
      <c r="B75">
        <v>7</v>
      </c>
      <c r="C75" t="s">
        <v>44</v>
      </c>
      <c r="D75">
        <v>2022</v>
      </c>
      <c r="E75">
        <v>7</v>
      </c>
      <c r="F75">
        <v>6</v>
      </c>
      <c r="G75">
        <v>795</v>
      </c>
      <c r="H75">
        <v>76795</v>
      </c>
      <c r="I75" t="s">
        <v>26</v>
      </c>
      <c r="J75" t="s">
        <v>26</v>
      </c>
      <c r="K75" t="s">
        <v>129</v>
      </c>
      <c r="L75" t="s">
        <v>50</v>
      </c>
      <c r="M75">
        <v>3412983</v>
      </c>
      <c r="N75">
        <v>191977</v>
      </c>
      <c r="O75">
        <v>559501551</v>
      </c>
      <c r="P75">
        <v>60729924</v>
      </c>
      <c r="Q75">
        <v>0</v>
      </c>
      <c r="R75">
        <v>0</v>
      </c>
      <c r="S75">
        <v>0</v>
      </c>
      <c r="T75">
        <v>0</v>
      </c>
      <c r="U75">
        <v>0</v>
      </c>
      <c r="V75">
        <v>1085699304</v>
      </c>
      <c r="W75">
        <v>906581</v>
      </c>
      <c r="X75">
        <v>1084792723</v>
      </c>
      <c r="Y75">
        <v>0</v>
      </c>
      <c r="Z75">
        <v>461862869</v>
      </c>
      <c r="AA75" s="3" t="str">
        <f t="shared" si="2"/>
        <v>6795</v>
      </c>
      <c r="AB75" s="4" t="str">
        <f t="shared" si="3"/>
        <v>Non-TIF</v>
      </c>
    </row>
    <row r="76" spans="1:28" x14ac:dyDescent="0.25">
      <c r="A76">
        <v>2022</v>
      </c>
      <c r="B76">
        <v>7</v>
      </c>
      <c r="C76" t="s">
        <v>44</v>
      </c>
      <c r="D76">
        <v>2022</v>
      </c>
      <c r="E76">
        <v>7</v>
      </c>
      <c r="F76">
        <v>1</v>
      </c>
      <c r="G76">
        <v>791</v>
      </c>
      <c r="H76">
        <v>381791</v>
      </c>
      <c r="I76" t="s">
        <v>26</v>
      </c>
      <c r="J76" t="s">
        <v>26</v>
      </c>
      <c r="K76" t="s">
        <v>145</v>
      </c>
      <c r="L76" t="s">
        <v>50</v>
      </c>
      <c r="M76">
        <v>112270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470870</v>
      </c>
      <c r="W76">
        <v>0</v>
      </c>
      <c r="X76">
        <v>470870</v>
      </c>
      <c r="Y76">
        <v>0</v>
      </c>
      <c r="Z76">
        <v>358600</v>
      </c>
      <c r="AA76" s="3" t="str">
        <f t="shared" si="2"/>
        <v>1791</v>
      </c>
      <c r="AB76" s="4" t="str">
        <f t="shared" si="3"/>
        <v>Non-TIF</v>
      </c>
    </row>
    <row r="77" spans="1:28" x14ac:dyDescent="0.25">
      <c r="A77">
        <v>2022</v>
      </c>
      <c r="B77">
        <v>7</v>
      </c>
      <c r="C77" t="s">
        <v>23</v>
      </c>
      <c r="D77">
        <v>2022</v>
      </c>
      <c r="E77">
        <v>7</v>
      </c>
      <c r="F77">
        <v>1</v>
      </c>
      <c r="G77">
        <v>791</v>
      </c>
      <c r="H77" t="s">
        <v>132</v>
      </c>
      <c r="I77" t="s">
        <v>25</v>
      </c>
      <c r="J77" t="s">
        <v>26</v>
      </c>
      <c r="K77" t="s">
        <v>133</v>
      </c>
      <c r="L77" t="s">
        <v>50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143540</v>
      </c>
      <c r="W77">
        <v>0</v>
      </c>
      <c r="X77">
        <v>143540</v>
      </c>
      <c r="Y77">
        <v>0</v>
      </c>
      <c r="Z77">
        <v>143540</v>
      </c>
      <c r="AA77" s="3" t="str">
        <f t="shared" si="2"/>
        <v>1791</v>
      </c>
      <c r="AB77" s="4" t="str">
        <f t="shared" si="3"/>
        <v>TIF</v>
      </c>
    </row>
    <row r="78" spans="1:28" x14ac:dyDescent="0.25">
      <c r="A78">
        <v>2022</v>
      </c>
      <c r="B78">
        <v>7</v>
      </c>
      <c r="C78" t="s">
        <v>23</v>
      </c>
      <c r="D78">
        <v>2022</v>
      </c>
      <c r="E78">
        <v>7</v>
      </c>
      <c r="F78">
        <v>1</v>
      </c>
      <c r="G78">
        <v>908</v>
      </c>
      <c r="H78" t="s">
        <v>51</v>
      </c>
      <c r="I78" t="s">
        <v>25</v>
      </c>
      <c r="J78" t="s">
        <v>26</v>
      </c>
      <c r="K78" t="s">
        <v>52</v>
      </c>
      <c r="L78" t="s">
        <v>50</v>
      </c>
      <c r="M78">
        <v>0</v>
      </c>
      <c r="N78">
        <v>0</v>
      </c>
      <c r="O78">
        <v>33237</v>
      </c>
      <c r="P78">
        <v>22593</v>
      </c>
      <c r="Q78">
        <v>0</v>
      </c>
      <c r="R78">
        <v>0</v>
      </c>
      <c r="S78">
        <v>0</v>
      </c>
      <c r="T78">
        <v>0</v>
      </c>
      <c r="U78">
        <v>0</v>
      </c>
      <c r="V78">
        <v>159179</v>
      </c>
      <c r="W78">
        <v>0</v>
      </c>
      <c r="X78">
        <v>159179</v>
      </c>
      <c r="Y78">
        <v>0</v>
      </c>
      <c r="Z78">
        <v>103349</v>
      </c>
      <c r="AA78" s="3" t="str">
        <f t="shared" si="2"/>
        <v>1908</v>
      </c>
      <c r="AB78" s="4" t="str">
        <f t="shared" si="3"/>
        <v>TIF</v>
      </c>
    </row>
    <row r="79" spans="1:28" x14ac:dyDescent="0.25">
      <c r="A79">
        <v>2022</v>
      </c>
      <c r="B79">
        <v>7</v>
      </c>
      <c r="C79" t="s">
        <v>23</v>
      </c>
      <c r="D79">
        <v>2022</v>
      </c>
      <c r="E79">
        <v>7</v>
      </c>
      <c r="F79">
        <v>3</v>
      </c>
      <c r="G79">
        <v>186</v>
      </c>
      <c r="H79" t="s">
        <v>53</v>
      </c>
      <c r="I79" t="s">
        <v>25</v>
      </c>
      <c r="J79" t="s">
        <v>26</v>
      </c>
      <c r="K79" t="s">
        <v>54</v>
      </c>
      <c r="L79" t="s">
        <v>50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 s="3" t="str">
        <f t="shared" si="2"/>
        <v>3186</v>
      </c>
      <c r="AB79" s="4" t="str">
        <f t="shared" si="3"/>
        <v>TIF</v>
      </c>
    </row>
    <row r="80" spans="1:28" x14ac:dyDescent="0.25">
      <c r="A80">
        <v>2022</v>
      </c>
      <c r="B80">
        <v>7</v>
      </c>
      <c r="C80" t="s">
        <v>23</v>
      </c>
      <c r="D80">
        <v>2022</v>
      </c>
      <c r="E80">
        <v>7</v>
      </c>
      <c r="F80">
        <v>1</v>
      </c>
      <c r="G80">
        <v>935</v>
      </c>
      <c r="H80" t="s">
        <v>114</v>
      </c>
      <c r="I80" t="s">
        <v>25</v>
      </c>
      <c r="J80" t="s">
        <v>26</v>
      </c>
      <c r="K80" t="s">
        <v>115</v>
      </c>
      <c r="L80" t="s">
        <v>50</v>
      </c>
      <c r="M80">
        <v>0</v>
      </c>
      <c r="N80">
        <v>0</v>
      </c>
      <c r="O80">
        <v>438279</v>
      </c>
      <c r="P80">
        <v>8354</v>
      </c>
      <c r="Q80">
        <v>0</v>
      </c>
      <c r="R80">
        <v>0</v>
      </c>
      <c r="S80">
        <v>0</v>
      </c>
      <c r="T80">
        <v>0</v>
      </c>
      <c r="U80">
        <v>0</v>
      </c>
      <c r="V80">
        <v>7531826</v>
      </c>
      <c r="W80">
        <v>11112</v>
      </c>
      <c r="X80">
        <v>7520714</v>
      </c>
      <c r="Y80">
        <v>0</v>
      </c>
      <c r="Z80">
        <v>7085193</v>
      </c>
      <c r="AA80" s="3" t="str">
        <f t="shared" si="2"/>
        <v>1935</v>
      </c>
      <c r="AB80" s="4" t="str">
        <f t="shared" si="3"/>
        <v>TIF</v>
      </c>
    </row>
    <row r="81" spans="1:28" x14ac:dyDescent="0.25">
      <c r="A81">
        <v>2022</v>
      </c>
      <c r="B81">
        <v>7</v>
      </c>
      <c r="C81" t="s">
        <v>31</v>
      </c>
      <c r="D81">
        <v>2022</v>
      </c>
      <c r="E81">
        <v>7</v>
      </c>
      <c r="F81">
        <v>1</v>
      </c>
      <c r="G81">
        <v>908</v>
      </c>
      <c r="H81">
        <v>71908</v>
      </c>
      <c r="I81" t="s">
        <v>26</v>
      </c>
      <c r="J81" t="s">
        <v>26</v>
      </c>
      <c r="K81" t="s">
        <v>49</v>
      </c>
      <c r="L81" t="s">
        <v>50</v>
      </c>
      <c r="M81">
        <v>65473590</v>
      </c>
      <c r="N81">
        <v>3078790</v>
      </c>
      <c r="O81">
        <v>3586846</v>
      </c>
      <c r="P81">
        <v>65400</v>
      </c>
      <c r="Q81">
        <v>0</v>
      </c>
      <c r="R81">
        <v>0</v>
      </c>
      <c r="S81">
        <v>2580150</v>
      </c>
      <c r="T81">
        <v>83250</v>
      </c>
      <c r="U81">
        <v>0</v>
      </c>
      <c r="V81">
        <v>206374390</v>
      </c>
      <c r="W81">
        <v>181496</v>
      </c>
      <c r="X81">
        <v>206192894</v>
      </c>
      <c r="Y81">
        <v>52607206</v>
      </c>
      <c r="Z81">
        <v>131506364</v>
      </c>
      <c r="AA81" s="3" t="str">
        <f t="shared" si="2"/>
        <v>1908</v>
      </c>
      <c r="AB81" s="4" t="str">
        <f t="shared" si="3"/>
        <v>Non-TIF</v>
      </c>
    </row>
    <row r="82" spans="1:28" x14ac:dyDescent="0.25">
      <c r="A82">
        <v>2022</v>
      </c>
      <c r="B82">
        <v>7</v>
      </c>
      <c r="C82" t="s">
        <v>31</v>
      </c>
      <c r="D82">
        <v>2022</v>
      </c>
      <c r="E82">
        <v>7</v>
      </c>
      <c r="F82">
        <v>3</v>
      </c>
      <c r="G82">
        <v>186</v>
      </c>
      <c r="H82">
        <v>93186</v>
      </c>
      <c r="I82" t="s">
        <v>26</v>
      </c>
      <c r="J82" t="s">
        <v>26</v>
      </c>
      <c r="K82" t="s">
        <v>55</v>
      </c>
      <c r="L82" t="s">
        <v>50</v>
      </c>
      <c r="M82">
        <v>14989670</v>
      </c>
      <c r="N82">
        <v>1597940</v>
      </c>
      <c r="O82">
        <v>2044460</v>
      </c>
      <c r="P82">
        <v>3647270</v>
      </c>
      <c r="Q82">
        <v>0</v>
      </c>
      <c r="R82">
        <v>0</v>
      </c>
      <c r="S82">
        <v>2050086</v>
      </c>
      <c r="T82">
        <v>126607</v>
      </c>
      <c r="U82">
        <v>0</v>
      </c>
      <c r="V82">
        <v>116024553</v>
      </c>
      <c r="W82">
        <v>118528</v>
      </c>
      <c r="X82">
        <v>115906025</v>
      </c>
      <c r="Y82">
        <v>25266094</v>
      </c>
      <c r="Z82">
        <v>91568520</v>
      </c>
      <c r="AA82" s="3" t="str">
        <f t="shared" si="2"/>
        <v>3186</v>
      </c>
      <c r="AB82" s="4" t="str">
        <f t="shared" si="3"/>
        <v>Non-TIF</v>
      </c>
    </row>
    <row r="83" spans="1:28" x14ac:dyDescent="0.25">
      <c r="A83">
        <v>2022</v>
      </c>
      <c r="B83">
        <v>7</v>
      </c>
      <c r="C83" t="s">
        <v>31</v>
      </c>
      <c r="D83">
        <v>2022</v>
      </c>
      <c r="E83">
        <v>7</v>
      </c>
      <c r="F83">
        <v>1</v>
      </c>
      <c r="G83">
        <v>791</v>
      </c>
      <c r="H83">
        <v>381791</v>
      </c>
      <c r="I83" t="s">
        <v>26</v>
      </c>
      <c r="J83" t="s">
        <v>26</v>
      </c>
      <c r="K83" t="s">
        <v>145</v>
      </c>
      <c r="L83" t="s">
        <v>50</v>
      </c>
      <c r="M83">
        <v>6954840</v>
      </c>
      <c r="N83">
        <v>461830</v>
      </c>
      <c r="O83">
        <v>158550</v>
      </c>
      <c r="P83">
        <v>0</v>
      </c>
      <c r="Q83">
        <v>0</v>
      </c>
      <c r="R83">
        <v>0</v>
      </c>
      <c r="S83">
        <v>272093</v>
      </c>
      <c r="T83">
        <v>172521</v>
      </c>
      <c r="U83">
        <v>0</v>
      </c>
      <c r="V83">
        <v>22537834</v>
      </c>
      <c r="W83">
        <v>12964</v>
      </c>
      <c r="X83">
        <v>22524870</v>
      </c>
      <c r="Y83">
        <v>2090019</v>
      </c>
      <c r="Z83">
        <v>14518000</v>
      </c>
      <c r="AA83" s="3" t="str">
        <f t="shared" si="2"/>
        <v>1791</v>
      </c>
      <c r="AB83" s="4" t="str">
        <f t="shared" si="3"/>
        <v>Non-TIF</v>
      </c>
    </row>
    <row r="84" spans="1:28" x14ac:dyDescent="0.25">
      <c r="A84">
        <v>2022</v>
      </c>
      <c r="B84">
        <v>7</v>
      </c>
      <c r="C84" t="s">
        <v>31</v>
      </c>
      <c r="D84">
        <v>2022</v>
      </c>
      <c r="E84">
        <v>7</v>
      </c>
      <c r="F84">
        <v>1</v>
      </c>
      <c r="G84">
        <v>935</v>
      </c>
      <c r="H84">
        <v>861935</v>
      </c>
      <c r="I84" t="s">
        <v>26</v>
      </c>
      <c r="J84" t="s">
        <v>26</v>
      </c>
      <c r="K84" t="s">
        <v>172</v>
      </c>
      <c r="L84" t="s">
        <v>50</v>
      </c>
      <c r="M84">
        <v>60253470</v>
      </c>
      <c r="N84">
        <v>3345290</v>
      </c>
      <c r="O84">
        <v>2673760</v>
      </c>
      <c r="P84">
        <v>0</v>
      </c>
      <c r="Q84">
        <v>0</v>
      </c>
      <c r="R84">
        <v>0</v>
      </c>
      <c r="S84">
        <v>2842900</v>
      </c>
      <c r="T84">
        <v>2494248</v>
      </c>
      <c r="U84">
        <v>0</v>
      </c>
      <c r="V84">
        <v>154285668</v>
      </c>
      <c r="W84">
        <v>92600</v>
      </c>
      <c r="X84">
        <v>154193068</v>
      </c>
      <c r="Y84">
        <v>14567832</v>
      </c>
      <c r="Z84">
        <v>82676000</v>
      </c>
      <c r="AA84" s="3" t="str">
        <f t="shared" si="2"/>
        <v>1935</v>
      </c>
      <c r="AB84" s="4" t="str">
        <f t="shared" si="3"/>
        <v>Non-TIF</v>
      </c>
    </row>
    <row r="85" spans="1:28" x14ac:dyDescent="0.25">
      <c r="A85">
        <v>2022</v>
      </c>
      <c r="B85">
        <v>7</v>
      </c>
      <c r="C85" t="s">
        <v>31</v>
      </c>
      <c r="D85">
        <v>2022</v>
      </c>
      <c r="E85">
        <v>7</v>
      </c>
      <c r="F85">
        <v>2</v>
      </c>
      <c r="G85">
        <v>502</v>
      </c>
      <c r="H85">
        <v>862502</v>
      </c>
      <c r="I85" t="s">
        <v>26</v>
      </c>
      <c r="J85" t="s">
        <v>26</v>
      </c>
      <c r="K85" t="s">
        <v>58</v>
      </c>
      <c r="L85" t="s">
        <v>50</v>
      </c>
      <c r="M85">
        <v>16945070</v>
      </c>
      <c r="N85">
        <v>861650</v>
      </c>
      <c r="O85">
        <v>2619146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33059630</v>
      </c>
      <c r="W85">
        <v>12964</v>
      </c>
      <c r="X85">
        <v>33046666</v>
      </c>
      <c r="Y85">
        <v>1605321</v>
      </c>
      <c r="Z85">
        <v>12633764</v>
      </c>
      <c r="AA85" s="3" t="str">
        <f t="shared" si="2"/>
        <v>2502</v>
      </c>
      <c r="AB85" s="4" t="str">
        <f t="shared" si="3"/>
        <v>Non-TIF</v>
      </c>
    </row>
    <row r="86" spans="1:28" x14ac:dyDescent="0.25">
      <c r="A86">
        <v>2022</v>
      </c>
      <c r="B86">
        <v>8</v>
      </c>
      <c r="C86" t="s">
        <v>44</v>
      </c>
      <c r="D86">
        <v>2022</v>
      </c>
      <c r="E86">
        <v>8</v>
      </c>
      <c r="F86">
        <v>3</v>
      </c>
      <c r="G86">
        <v>942</v>
      </c>
      <c r="H86">
        <v>83942</v>
      </c>
      <c r="I86" t="s">
        <v>26</v>
      </c>
      <c r="J86" t="s">
        <v>26</v>
      </c>
      <c r="K86" t="s">
        <v>59</v>
      </c>
      <c r="L86" t="s">
        <v>60</v>
      </c>
      <c r="M86">
        <v>22661</v>
      </c>
      <c r="N86">
        <v>2700</v>
      </c>
      <c r="O86">
        <v>4328903</v>
      </c>
      <c r="P86">
        <v>217789</v>
      </c>
      <c r="Q86">
        <v>0</v>
      </c>
      <c r="R86">
        <v>0</v>
      </c>
      <c r="S86">
        <v>0</v>
      </c>
      <c r="T86">
        <v>0</v>
      </c>
      <c r="U86">
        <v>0</v>
      </c>
      <c r="V86">
        <v>69330479</v>
      </c>
      <c r="W86">
        <v>92600</v>
      </c>
      <c r="X86">
        <v>69237879</v>
      </c>
      <c r="Y86">
        <v>0</v>
      </c>
      <c r="Z86">
        <v>64758426</v>
      </c>
      <c r="AA86" s="3" t="str">
        <f t="shared" si="2"/>
        <v>3942</v>
      </c>
      <c r="AB86" s="4" t="str">
        <f t="shared" si="3"/>
        <v>Non-TIF</v>
      </c>
    </row>
    <row r="87" spans="1:28" x14ac:dyDescent="0.25">
      <c r="A87">
        <v>2022</v>
      </c>
      <c r="B87">
        <v>8</v>
      </c>
      <c r="C87" t="s">
        <v>44</v>
      </c>
      <c r="D87">
        <v>2022</v>
      </c>
      <c r="E87">
        <v>8</v>
      </c>
      <c r="F87">
        <v>6</v>
      </c>
      <c r="G87">
        <v>561</v>
      </c>
      <c r="H87">
        <v>86561</v>
      </c>
      <c r="I87" t="s">
        <v>26</v>
      </c>
      <c r="J87" t="s">
        <v>26</v>
      </c>
      <c r="K87" t="s">
        <v>61</v>
      </c>
      <c r="L87" t="s">
        <v>60</v>
      </c>
      <c r="M87">
        <v>1477753</v>
      </c>
      <c r="N87">
        <v>48210</v>
      </c>
      <c r="O87">
        <v>11798358</v>
      </c>
      <c r="P87">
        <v>32592305</v>
      </c>
      <c r="Q87">
        <v>0</v>
      </c>
      <c r="R87">
        <v>0</v>
      </c>
      <c r="S87">
        <v>0</v>
      </c>
      <c r="T87">
        <v>0</v>
      </c>
      <c r="U87">
        <v>0</v>
      </c>
      <c r="V87">
        <v>50589525</v>
      </c>
      <c r="W87">
        <v>7408</v>
      </c>
      <c r="X87">
        <v>50582117</v>
      </c>
      <c r="Y87">
        <v>0</v>
      </c>
      <c r="Z87">
        <v>4672899</v>
      </c>
      <c r="AA87" s="3" t="str">
        <f t="shared" si="2"/>
        <v>6561</v>
      </c>
      <c r="AB87" s="4" t="str">
        <f t="shared" si="3"/>
        <v>Non-TIF</v>
      </c>
    </row>
    <row r="88" spans="1:28" x14ac:dyDescent="0.25">
      <c r="A88">
        <v>2022</v>
      </c>
      <c r="B88">
        <v>8</v>
      </c>
      <c r="C88" t="s">
        <v>31</v>
      </c>
      <c r="D88">
        <v>2022</v>
      </c>
      <c r="E88">
        <v>8</v>
      </c>
      <c r="F88">
        <v>4</v>
      </c>
      <c r="G88">
        <v>878</v>
      </c>
      <c r="H88">
        <v>84878</v>
      </c>
      <c r="I88" t="s">
        <v>26</v>
      </c>
      <c r="J88" t="s">
        <v>26</v>
      </c>
      <c r="K88" t="s">
        <v>201</v>
      </c>
      <c r="L88" t="s">
        <v>60</v>
      </c>
      <c r="M88">
        <v>118347398</v>
      </c>
      <c r="N88">
        <v>7056477</v>
      </c>
      <c r="O88">
        <v>14787307</v>
      </c>
      <c r="P88">
        <v>34910540</v>
      </c>
      <c r="Q88">
        <v>0</v>
      </c>
      <c r="R88">
        <v>0</v>
      </c>
      <c r="S88">
        <v>13233380</v>
      </c>
      <c r="T88">
        <v>67515136</v>
      </c>
      <c r="U88">
        <v>16151</v>
      </c>
      <c r="V88">
        <v>509652408</v>
      </c>
      <c r="W88">
        <v>327804</v>
      </c>
      <c r="X88">
        <v>509324604</v>
      </c>
      <c r="Y88">
        <v>13932317</v>
      </c>
      <c r="Z88">
        <v>253786019</v>
      </c>
      <c r="AA88" s="3" t="str">
        <f t="shared" si="2"/>
        <v>4878</v>
      </c>
      <c r="AB88" s="4" t="str">
        <f t="shared" si="3"/>
        <v>Non-TIF</v>
      </c>
    </row>
    <row r="89" spans="1:28" x14ac:dyDescent="0.25">
      <c r="A89">
        <v>2022</v>
      </c>
      <c r="B89">
        <v>8</v>
      </c>
      <c r="C89" t="s">
        <v>31</v>
      </c>
      <c r="D89">
        <v>2022</v>
      </c>
      <c r="E89">
        <v>8</v>
      </c>
      <c r="F89">
        <v>0</v>
      </c>
      <c r="G89">
        <v>472</v>
      </c>
      <c r="H89">
        <v>850472</v>
      </c>
      <c r="I89" t="s">
        <v>26</v>
      </c>
      <c r="J89" t="s">
        <v>26</v>
      </c>
      <c r="K89" t="s">
        <v>203</v>
      </c>
      <c r="L89" t="s">
        <v>60</v>
      </c>
      <c r="M89">
        <v>11235096</v>
      </c>
      <c r="N89">
        <v>421005</v>
      </c>
      <c r="O89">
        <v>205076</v>
      </c>
      <c r="P89">
        <v>11346552</v>
      </c>
      <c r="Q89">
        <v>0</v>
      </c>
      <c r="R89">
        <v>0</v>
      </c>
      <c r="S89">
        <v>0</v>
      </c>
      <c r="T89">
        <v>0</v>
      </c>
      <c r="U89">
        <v>0</v>
      </c>
      <c r="V89">
        <v>35498253</v>
      </c>
      <c r="W89">
        <v>9260</v>
      </c>
      <c r="X89">
        <v>35488993</v>
      </c>
      <c r="Y89">
        <v>1235273</v>
      </c>
      <c r="Z89">
        <v>12290524</v>
      </c>
      <c r="AA89" s="3" t="str">
        <f t="shared" si="2"/>
        <v>0472</v>
      </c>
      <c r="AB89" s="4" t="str">
        <f t="shared" si="3"/>
        <v>Non-TIF</v>
      </c>
    </row>
    <row r="90" spans="1:28" x14ac:dyDescent="0.25">
      <c r="A90">
        <v>2022</v>
      </c>
      <c r="B90">
        <v>8</v>
      </c>
      <c r="C90" t="s">
        <v>31</v>
      </c>
      <c r="D90">
        <v>2022</v>
      </c>
      <c r="E90">
        <v>8</v>
      </c>
      <c r="F90">
        <v>5</v>
      </c>
      <c r="G90">
        <v>643</v>
      </c>
      <c r="H90">
        <v>855643</v>
      </c>
      <c r="I90" t="s">
        <v>26</v>
      </c>
      <c r="J90" t="s">
        <v>26</v>
      </c>
      <c r="K90" t="s">
        <v>204</v>
      </c>
      <c r="L90" t="s">
        <v>60</v>
      </c>
      <c r="M90">
        <v>12785391</v>
      </c>
      <c r="N90">
        <v>923718</v>
      </c>
      <c r="O90">
        <v>0</v>
      </c>
      <c r="P90">
        <v>0</v>
      </c>
      <c r="Q90">
        <v>0</v>
      </c>
      <c r="R90">
        <v>0</v>
      </c>
      <c r="S90">
        <v>0</v>
      </c>
      <c r="T90">
        <v>2168698</v>
      </c>
      <c r="U90">
        <v>0</v>
      </c>
      <c r="V90">
        <v>28436768</v>
      </c>
      <c r="W90">
        <v>7408</v>
      </c>
      <c r="X90">
        <v>28429360</v>
      </c>
      <c r="Y90">
        <v>593117</v>
      </c>
      <c r="Z90">
        <v>12558961</v>
      </c>
      <c r="AA90" s="3" t="str">
        <f t="shared" si="2"/>
        <v>5643</v>
      </c>
      <c r="AB90" s="4" t="str">
        <f t="shared" si="3"/>
        <v>Non-TIF</v>
      </c>
    </row>
    <row r="91" spans="1:28" x14ac:dyDescent="0.25">
      <c r="A91">
        <v>2022</v>
      </c>
      <c r="B91">
        <v>8</v>
      </c>
      <c r="C91" t="s">
        <v>31</v>
      </c>
      <c r="D91">
        <v>2022</v>
      </c>
      <c r="E91">
        <v>8</v>
      </c>
      <c r="F91">
        <v>6</v>
      </c>
      <c r="G91">
        <v>96</v>
      </c>
      <c r="H91">
        <v>946096</v>
      </c>
      <c r="I91" t="s">
        <v>26</v>
      </c>
      <c r="J91" t="s">
        <v>26</v>
      </c>
      <c r="K91" t="s">
        <v>1739</v>
      </c>
      <c r="L91" t="s">
        <v>60</v>
      </c>
      <c r="M91">
        <v>59122516</v>
      </c>
      <c r="N91">
        <v>3150344</v>
      </c>
      <c r="O91">
        <v>5329209</v>
      </c>
      <c r="P91">
        <v>11591396</v>
      </c>
      <c r="Q91">
        <v>0</v>
      </c>
      <c r="R91">
        <v>0</v>
      </c>
      <c r="S91">
        <v>0</v>
      </c>
      <c r="T91">
        <v>27944382</v>
      </c>
      <c r="U91">
        <v>15643</v>
      </c>
      <c r="V91">
        <v>149233015</v>
      </c>
      <c r="W91">
        <v>77784</v>
      </c>
      <c r="X91">
        <v>149155231</v>
      </c>
      <c r="Y91">
        <v>13900209</v>
      </c>
      <c r="Z91">
        <v>42079525</v>
      </c>
      <c r="AA91" s="3" t="str">
        <f t="shared" si="2"/>
        <v>6096</v>
      </c>
      <c r="AB91" s="4" t="str">
        <f t="shared" si="3"/>
        <v>Non-TIF</v>
      </c>
    </row>
    <row r="92" spans="1:28" x14ac:dyDescent="0.25">
      <c r="A92">
        <v>2022</v>
      </c>
      <c r="B92">
        <v>9</v>
      </c>
      <c r="C92" t="s">
        <v>31</v>
      </c>
      <c r="D92">
        <v>2022</v>
      </c>
      <c r="E92">
        <v>9</v>
      </c>
      <c r="F92">
        <v>1</v>
      </c>
      <c r="G92">
        <v>719</v>
      </c>
      <c r="H92">
        <v>91719</v>
      </c>
      <c r="I92" t="s">
        <v>26</v>
      </c>
      <c r="J92" t="s">
        <v>26</v>
      </c>
      <c r="K92" t="s">
        <v>64</v>
      </c>
      <c r="L92" t="s">
        <v>65</v>
      </c>
      <c r="M92">
        <v>23327990</v>
      </c>
      <c r="N92">
        <v>1027920</v>
      </c>
      <c r="O92">
        <v>1161460</v>
      </c>
      <c r="P92">
        <v>3466850</v>
      </c>
      <c r="Q92">
        <v>0</v>
      </c>
      <c r="R92">
        <v>0</v>
      </c>
      <c r="S92">
        <v>0</v>
      </c>
      <c r="T92">
        <v>278963</v>
      </c>
      <c r="U92">
        <v>0</v>
      </c>
      <c r="V92">
        <v>243065956</v>
      </c>
      <c r="W92">
        <v>209276</v>
      </c>
      <c r="X92">
        <v>242856680</v>
      </c>
      <c r="Y92">
        <v>11644241</v>
      </c>
      <c r="Z92">
        <v>213802773</v>
      </c>
      <c r="AA92" s="3" t="str">
        <f t="shared" si="2"/>
        <v>1719</v>
      </c>
      <c r="AB92" s="4" t="str">
        <f t="shared" si="3"/>
        <v>Non-TIF</v>
      </c>
    </row>
    <row r="93" spans="1:28" x14ac:dyDescent="0.25">
      <c r="A93">
        <v>2022</v>
      </c>
      <c r="B93">
        <v>9</v>
      </c>
      <c r="C93" t="s">
        <v>31</v>
      </c>
      <c r="D93">
        <v>2022</v>
      </c>
      <c r="E93">
        <v>9</v>
      </c>
      <c r="F93">
        <v>6</v>
      </c>
      <c r="G93">
        <v>762</v>
      </c>
      <c r="H93">
        <v>96762</v>
      </c>
      <c r="I93" t="s">
        <v>26</v>
      </c>
      <c r="J93" t="s">
        <v>26</v>
      </c>
      <c r="K93" t="s">
        <v>56</v>
      </c>
      <c r="L93" t="s">
        <v>65</v>
      </c>
      <c r="M93">
        <v>53928120</v>
      </c>
      <c r="N93">
        <v>3984030</v>
      </c>
      <c r="O93">
        <v>7879602</v>
      </c>
      <c r="P93">
        <v>12820</v>
      </c>
      <c r="Q93">
        <v>0</v>
      </c>
      <c r="R93">
        <v>0</v>
      </c>
      <c r="S93">
        <v>0</v>
      </c>
      <c r="T93">
        <v>204665</v>
      </c>
      <c r="U93">
        <v>0</v>
      </c>
      <c r="V93">
        <v>172219915</v>
      </c>
      <c r="W93">
        <v>122232</v>
      </c>
      <c r="X93">
        <v>172097683</v>
      </c>
      <c r="Y93">
        <v>7187183</v>
      </c>
      <c r="Z93">
        <v>106210678</v>
      </c>
      <c r="AA93" s="3" t="str">
        <f t="shared" si="2"/>
        <v>6762</v>
      </c>
      <c r="AB93" s="4" t="str">
        <f t="shared" si="3"/>
        <v>Non-TIF</v>
      </c>
    </row>
    <row r="94" spans="1:28" x14ac:dyDescent="0.25">
      <c r="A94">
        <v>2022</v>
      </c>
      <c r="B94">
        <v>10</v>
      </c>
      <c r="C94" t="s">
        <v>23</v>
      </c>
      <c r="D94">
        <v>2022</v>
      </c>
      <c r="E94">
        <v>10</v>
      </c>
      <c r="F94">
        <v>6</v>
      </c>
      <c r="G94">
        <v>762</v>
      </c>
      <c r="H94" t="s">
        <v>167</v>
      </c>
      <c r="I94" t="s">
        <v>25</v>
      </c>
      <c r="J94" t="s">
        <v>26</v>
      </c>
      <c r="K94" t="s">
        <v>168</v>
      </c>
      <c r="L94" t="s">
        <v>67</v>
      </c>
      <c r="M94">
        <v>0</v>
      </c>
      <c r="N94">
        <v>0</v>
      </c>
      <c r="O94">
        <v>443402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1879138</v>
      </c>
      <c r="W94">
        <v>0</v>
      </c>
      <c r="X94">
        <v>1879138</v>
      </c>
      <c r="Y94">
        <v>0</v>
      </c>
      <c r="Z94">
        <v>1435736</v>
      </c>
      <c r="AA94" s="3" t="str">
        <f t="shared" si="2"/>
        <v>6762</v>
      </c>
      <c r="AB94" s="4" t="str">
        <f t="shared" si="3"/>
        <v>TIF</v>
      </c>
    </row>
    <row r="95" spans="1:28" x14ac:dyDescent="0.25">
      <c r="A95">
        <v>2022</v>
      </c>
      <c r="B95">
        <v>10</v>
      </c>
      <c r="C95" t="s">
        <v>31</v>
      </c>
      <c r="D95">
        <v>2022</v>
      </c>
      <c r="E95">
        <v>10</v>
      </c>
      <c r="F95">
        <v>6</v>
      </c>
      <c r="G95">
        <v>762</v>
      </c>
      <c r="H95">
        <v>96762</v>
      </c>
      <c r="I95" t="s">
        <v>26</v>
      </c>
      <c r="J95" t="s">
        <v>26</v>
      </c>
      <c r="K95" t="s">
        <v>56</v>
      </c>
      <c r="L95" t="s">
        <v>67</v>
      </c>
      <c r="M95">
        <v>19615890</v>
      </c>
      <c r="N95">
        <v>1618400</v>
      </c>
      <c r="O95">
        <v>3645640</v>
      </c>
      <c r="P95">
        <v>9475620</v>
      </c>
      <c r="Q95">
        <v>0</v>
      </c>
      <c r="R95">
        <v>0</v>
      </c>
      <c r="S95">
        <v>772216</v>
      </c>
      <c r="T95">
        <v>0</v>
      </c>
      <c r="U95">
        <v>0</v>
      </c>
      <c r="V95">
        <v>90106713</v>
      </c>
      <c r="W95">
        <v>79636</v>
      </c>
      <c r="X95">
        <v>90027077</v>
      </c>
      <c r="Y95">
        <v>10142550</v>
      </c>
      <c r="Z95">
        <v>54978947</v>
      </c>
      <c r="AA95" s="3" t="str">
        <f t="shared" si="2"/>
        <v>6762</v>
      </c>
      <c r="AB95" s="4" t="str">
        <f t="shared" si="3"/>
        <v>Non-TIF</v>
      </c>
    </row>
    <row r="96" spans="1:28" x14ac:dyDescent="0.25">
      <c r="A96">
        <v>2022</v>
      </c>
      <c r="B96">
        <v>11</v>
      </c>
      <c r="C96" t="s">
        <v>44</v>
      </c>
      <c r="D96">
        <v>2022</v>
      </c>
      <c r="E96">
        <v>11</v>
      </c>
      <c r="F96">
        <v>6</v>
      </c>
      <c r="G96">
        <v>219</v>
      </c>
      <c r="H96">
        <v>116219</v>
      </c>
      <c r="I96" t="s">
        <v>26</v>
      </c>
      <c r="J96" t="s">
        <v>26</v>
      </c>
      <c r="K96" t="s">
        <v>74</v>
      </c>
      <c r="L96" t="s">
        <v>73</v>
      </c>
      <c r="M96">
        <v>83840</v>
      </c>
      <c r="N96">
        <v>0</v>
      </c>
      <c r="O96">
        <v>11575391</v>
      </c>
      <c r="P96">
        <v>6766956</v>
      </c>
      <c r="Q96">
        <v>0</v>
      </c>
      <c r="R96">
        <v>0</v>
      </c>
      <c r="S96">
        <v>0</v>
      </c>
      <c r="T96">
        <v>0</v>
      </c>
      <c r="U96">
        <v>0</v>
      </c>
      <c r="V96">
        <v>26196842</v>
      </c>
      <c r="W96">
        <v>9260</v>
      </c>
      <c r="X96">
        <v>26187582</v>
      </c>
      <c r="Y96">
        <v>0</v>
      </c>
      <c r="Z96">
        <v>7770655</v>
      </c>
      <c r="AA96" s="3" t="str">
        <f t="shared" si="2"/>
        <v>6219</v>
      </c>
      <c r="AB96" s="4" t="str">
        <f t="shared" si="3"/>
        <v>Non-TIF</v>
      </c>
    </row>
    <row r="97" spans="1:28" x14ac:dyDescent="0.25">
      <c r="A97">
        <v>2022</v>
      </c>
      <c r="B97">
        <v>7</v>
      </c>
      <c r="C97" t="s">
        <v>31</v>
      </c>
      <c r="D97">
        <v>2022</v>
      </c>
      <c r="E97">
        <v>7</v>
      </c>
      <c r="F97">
        <v>1</v>
      </c>
      <c r="G97">
        <v>719</v>
      </c>
      <c r="H97">
        <v>91719</v>
      </c>
      <c r="I97" t="s">
        <v>26</v>
      </c>
      <c r="J97" t="s">
        <v>26</v>
      </c>
      <c r="K97" t="s">
        <v>64</v>
      </c>
      <c r="L97" t="s">
        <v>50</v>
      </c>
      <c r="M97">
        <v>22987770</v>
      </c>
      <c r="N97">
        <v>1059740</v>
      </c>
      <c r="O97">
        <v>269150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73587630</v>
      </c>
      <c r="W97">
        <v>79636</v>
      </c>
      <c r="X97">
        <v>73507994</v>
      </c>
      <c r="Y97">
        <v>48957579</v>
      </c>
      <c r="Z97">
        <v>49270970</v>
      </c>
      <c r="AA97" s="3" t="str">
        <f t="shared" si="2"/>
        <v>1719</v>
      </c>
      <c r="AB97" s="4" t="str">
        <f t="shared" si="3"/>
        <v>Non-TIF</v>
      </c>
    </row>
    <row r="98" spans="1:28" x14ac:dyDescent="0.25">
      <c r="A98">
        <v>2022</v>
      </c>
      <c r="B98">
        <v>7</v>
      </c>
      <c r="C98" t="s">
        <v>31</v>
      </c>
      <c r="D98">
        <v>2022</v>
      </c>
      <c r="E98">
        <v>7</v>
      </c>
      <c r="F98">
        <v>3</v>
      </c>
      <c r="G98">
        <v>204</v>
      </c>
      <c r="H98">
        <v>103204</v>
      </c>
      <c r="I98" t="s">
        <v>26</v>
      </c>
      <c r="J98" t="s">
        <v>26</v>
      </c>
      <c r="K98" t="s">
        <v>166</v>
      </c>
      <c r="L98" t="s">
        <v>50</v>
      </c>
      <c r="M98">
        <v>47180420</v>
      </c>
      <c r="N98">
        <v>4318290</v>
      </c>
      <c r="O98">
        <v>1563060</v>
      </c>
      <c r="P98">
        <v>0</v>
      </c>
      <c r="Q98">
        <v>0</v>
      </c>
      <c r="R98">
        <v>0</v>
      </c>
      <c r="S98">
        <v>1377939</v>
      </c>
      <c r="T98">
        <v>1841698</v>
      </c>
      <c r="U98">
        <v>0</v>
      </c>
      <c r="V98">
        <v>133324977</v>
      </c>
      <c r="W98">
        <v>66672</v>
      </c>
      <c r="X98">
        <v>133258305</v>
      </c>
      <c r="Y98">
        <v>10151479</v>
      </c>
      <c r="Z98">
        <v>77043570</v>
      </c>
      <c r="AA98" s="3" t="str">
        <f t="shared" si="2"/>
        <v>3204</v>
      </c>
      <c r="AB98" s="4" t="str">
        <f t="shared" si="3"/>
        <v>Non-TIF</v>
      </c>
    </row>
    <row r="99" spans="1:28" x14ac:dyDescent="0.25">
      <c r="A99">
        <v>2022</v>
      </c>
      <c r="B99">
        <v>8</v>
      </c>
      <c r="C99" t="s">
        <v>44</v>
      </c>
      <c r="D99">
        <v>2022</v>
      </c>
      <c r="E99">
        <v>8</v>
      </c>
      <c r="F99">
        <v>0</v>
      </c>
      <c r="G99">
        <v>729</v>
      </c>
      <c r="H99">
        <v>80729</v>
      </c>
      <c r="I99" t="s">
        <v>26</v>
      </c>
      <c r="J99" t="s">
        <v>26</v>
      </c>
      <c r="K99" t="s">
        <v>195</v>
      </c>
      <c r="L99" t="s">
        <v>60</v>
      </c>
      <c r="M99">
        <v>1590478</v>
      </c>
      <c r="N99">
        <v>105193</v>
      </c>
      <c r="O99">
        <v>102065888</v>
      </c>
      <c r="P99">
        <v>33204057</v>
      </c>
      <c r="Q99">
        <v>0</v>
      </c>
      <c r="R99">
        <v>0</v>
      </c>
      <c r="S99">
        <v>0</v>
      </c>
      <c r="T99">
        <v>0</v>
      </c>
      <c r="U99">
        <v>0</v>
      </c>
      <c r="V99">
        <v>593649672</v>
      </c>
      <c r="W99">
        <v>625976</v>
      </c>
      <c r="X99">
        <v>593023696</v>
      </c>
      <c r="Y99">
        <v>0</v>
      </c>
      <c r="Z99">
        <v>456684056</v>
      </c>
      <c r="AA99" s="3" t="str">
        <f t="shared" si="2"/>
        <v>0729</v>
      </c>
      <c r="AB99" s="4" t="str">
        <f t="shared" si="3"/>
        <v>Non-TIF</v>
      </c>
    </row>
    <row r="100" spans="1:28" x14ac:dyDescent="0.25">
      <c r="A100">
        <v>2022</v>
      </c>
      <c r="B100">
        <v>8</v>
      </c>
      <c r="C100" t="s">
        <v>23</v>
      </c>
      <c r="D100">
        <v>2022</v>
      </c>
      <c r="E100">
        <v>8</v>
      </c>
      <c r="F100">
        <v>3</v>
      </c>
      <c r="G100">
        <v>942</v>
      </c>
      <c r="H100" t="s">
        <v>134</v>
      </c>
      <c r="I100" t="s">
        <v>25</v>
      </c>
      <c r="J100" t="s">
        <v>26</v>
      </c>
      <c r="K100" t="s">
        <v>135</v>
      </c>
      <c r="L100" t="s">
        <v>60</v>
      </c>
      <c r="M100">
        <v>0</v>
      </c>
      <c r="N100">
        <v>63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6675705</v>
      </c>
      <c r="W100">
        <v>0</v>
      </c>
      <c r="X100">
        <v>6675705</v>
      </c>
      <c r="Y100">
        <v>0</v>
      </c>
      <c r="Z100">
        <v>6675642</v>
      </c>
      <c r="AA100" s="3" t="str">
        <f t="shared" si="2"/>
        <v>3942</v>
      </c>
      <c r="AB100" s="4" t="str">
        <f t="shared" si="3"/>
        <v>TIF</v>
      </c>
    </row>
    <row r="101" spans="1:28" x14ac:dyDescent="0.25">
      <c r="A101">
        <v>2022</v>
      </c>
      <c r="B101">
        <v>8</v>
      </c>
      <c r="C101" t="s">
        <v>23</v>
      </c>
      <c r="D101">
        <v>2022</v>
      </c>
      <c r="E101">
        <v>8</v>
      </c>
      <c r="F101">
        <v>6</v>
      </c>
      <c r="G101">
        <v>561</v>
      </c>
      <c r="H101" t="s">
        <v>136</v>
      </c>
      <c r="I101" t="s">
        <v>25</v>
      </c>
      <c r="J101" t="s">
        <v>26</v>
      </c>
      <c r="K101" t="s">
        <v>137</v>
      </c>
      <c r="L101" t="s">
        <v>60</v>
      </c>
      <c r="M101">
        <v>1162684</v>
      </c>
      <c r="N101">
        <v>65541</v>
      </c>
      <c r="O101">
        <v>11394653</v>
      </c>
      <c r="P101">
        <v>6036219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23723794</v>
      </c>
      <c r="W101">
        <v>16668</v>
      </c>
      <c r="X101">
        <v>23707126</v>
      </c>
      <c r="Y101">
        <v>0</v>
      </c>
      <c r="Z101">
        <v>5064697</v>
      </c>
      <c r="AA101" s="3" t="str">
        <f t="shared" si="2"/>
        <v>6561</v>
      </c>
      <c r="AB101" s="4" t="str">
        <f t="shared" si="3"/>
        <v>TIF</v>
      </c>
    </row>
    <row r="102" spans="1:28" x14ac:dyDescent="0.25">
      <c r="A102">
        <v>2022</v>
      </c>
      <c r="B102">
        <v>8</v>
      </c>
      <c r="C102" t="s">
        <v>31</v>
      </c>
      <c r="D102">
        <v>2022</v>
      </c>
      <c r="E102">
        <v>8</v>
      </c>
      <c r="F102">
        <v>3</v>
      </c>
      <c r="G102">
        <v>942</v>
      </c>
      <c r="H102">
        <v>83942</v>
      </c>
      <c r="I102" t="s">
        <v>26</v>
      </c>
      <c r="J102" t="s">
        <v>26</v>
      </c>
      <c r="K102" t="s">
        <v>59</v>
      </c>
      <c r="L102" t="s">
        <v>60</v>
      </c>
      <c r="M102">
        <v>19772770</v>
      </c>
      <c r="N102">
        <v>1002390</v>
      </c>
      <c r="O102">
        <v>7945559</v>
      </c>
      <c r="P102">
        <v>202412</v>
      </c>
      <c r="Q102">
        <v>0</v>
      </c>
      <c r="R102">
        <v>0</v>
      </c>
      <c r="S102">
        <v>0</v>
      </c>
      <c r="T102">
        <v>226015</v>
      </c>
      <c r="U102">
        <v>617</v>
      </c>
      <c r="V102">
        <v>171383595</v>
      </c>
      <c r="W102">
        <v>177792</v>
      </c>
      <c r="X102">
        <v>171205803</v>
      </c>
      <c r="Y102">
        <v>27253267</v>
      </c>
      <c r="Z102">
        <v>142233832</v>
      </c>
      <c r="AA102" s="3" t="str">
        <f t="shared" si="2"/>
        <v>3942</v>
      </c>
      <c r="AB102" s="4" t="str">
        <f t="shared" si="3"/>
        <v>Non-TIF</v>
      </c>
    </row>
    <row r="103" spans="1:28" x14ac:dyDescent="0.25">
      <c r="A103">
        <v>2022</v>
      </c>
      <c r="B103">
        <v>8</v>
      </c>
      <c r="C103" t="s">
        <v>31</v>
      </c>
      <c r="D103">
        <v>2022</v>
      </c>
      <c r="E103">
        <v>8</v>
      </c>
      <c r="F103">
        <v>6</v>
      </c>
      <c r="G103">
        <v>561</v>
      </c>
      <c r="H103">
        <v>86561</v>
      </c>
      <c r="I103" t="s">
        <v>26</v>
      </c>
      <c r="J103" t="s">
        <v>26</v>
      </c>
      <c r="K103" t="s">
        <v>61</v>
      </c>
      <c r="L103" t="s">
        <v>60</v>
      </c>
      <c r="M103">
        <v>98391178</v>
      </c>
      <c r="N103">
        <v>4083007</v>
      </c>
      <c r="O103">
        <v>41507435</v>
      </c>
      <c r="P103">
        <v>9956658</v>
      </c>
      <c r="Q103">
        <v>0</v>
      </c>
      <c r="R103">
        <v>0</v>
      </c>
      <c r="S103">
        <v>9213113</v>
      </c>
      <c r="T103">
        <v>37666943</v>
      </c>
      <c r="U103">
        <v>231</v>
      </c>
      <c r="V103">
        <v>399636996</v>
      </c>
      <c r="W103">
        <v>146308</v>
      </c>
      <c r="X103">
        <v>399490688</v>
      </c>
      <c r="Y103">
        <v>61480742</v>
      </c>
      <c r="Z103">
        <v>198818431</v>
      </c>
      <c r="AA103" s="3" t="str">
        <f t="shared" si="2"/>
        <v>6561</v>
      </c>
      <c r="AB103" s="4" t="str">
        <f t="shared" si="3"/>
        <v>Non-TIF</v>
      </c>
    </row>
    <row r="104" spans="1:28" x14ac:dyDescent="0.25">
      <c r="A104">
        <v>2022</v>
      </c>
      <c r="B104">
        <v>8</v>
      </c>
      <c r="C104" t="s">
        <v>31</v>
      </c>
      <c r="D104">
        <v>2022</v>
      </c>
      <c r="E104">
        <v>8</v>
      </c>
      <c r="F104">
        <v>5</v>
      </c>
      <c r="G104">
        <v>184</v>
      </c>
      <c r="H104">
        <v>255184</v>
      </c>
      <c r="I104" t="s">
        <v>26</v>
      </c>
      <c r="J104" t="s">
        <v>26</v>
      </c>
      <c r="K104" t="s">
        <v>202</v>
      </c>
      <c r="L104" t="s">
        <v>60</v>
      </c>
      <c r="M104">
        <v>30159957</v>
      </c>
      <c r="N104">
        <v>1986620</v>
      </c>
      <c r="O104">
        <v>7921640</v>
      </c>
      <c r="P104">
        <v>0</v>
      </c>
      <c r="Q104">
        <v>0</v>
      </c>
      <c r="R104">
        <v>0</v>
      </c>
      <c r="S104">
        <v>0</v>
      </c>
      <c r="T104">
        <v>1129233</v>
      </c>
      <c r="U104">
        <v>0</v>
      </c>
      <c r="V104">
        <v>77694561</v>
      </c>
      <c r="W104">
        <v>54634</v>
      </c>
      <c r="X104">
        <v>77639927</v>
      </c>
      <c r="Y104">
        <v>4889232</v>
      </c>
      <c r="Z104">
        <v>36497111</v>
      </c>
      <c r="AA104" s="3" t="str">
        <f t="shared" si="2"/>
        <v>5184</v>
      </c>
      <c r="AB104" s="4" t="str">
        <f t="shared" si="3"/>
        <v>Non-TIF</v>
      </c>
    </row>
    <row r="105" spans="1:28" x14ac:dyDescent="0.25">
      <c r="A105">
        <v>2022</v>
      </c>
      <c r="B105">
        <v>8</v>
      </c>
      <c r="C105" t="s">
        <v>31</v>
      </c>
      <c r="D105">
        <v>2022</v>
      </c>
      <c r="E105">
        <v>8</v>
      </c>
      <c r="F105">
        <v>6</v>
      </c>
      <c r="G105">
        <v>95</v>
      </c>
      <c r="H105">
        <v>406095</v>
      </c>
      <c r="I105" t="s">
        <v>26</v>
      </c>
      <c r="J105" t="s">
        <v>26</v>
      </c>
      <c r="K105" t="s">
        <v>138</v>
      </c>
      <c r="L105" t="s">
        <v>60</v>
      </c>
      <c r="M105">
        <v>8673283</v>
      </c>
      <c r="N105">
        <v>318331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15850855</v>
      </c>
      <c r="W105">
        <v>3704</v>
      </c>
      <c r="X105">
        <v>15847151</v>
      </c>
      <c r="Y105">
        <v>315841</v>
      </c>
      <c r="Z105">
        <v>6859241</v>
      </c>
      <c r="AA105" s="3" t="str">
        <f t="shared" si="2"/>
        <v>6095</v>
      </c>
      <c r="AB105" s="4" t="str">
        <f t="shared" si="3"/>
        <v>Non-TIF</v>
      </c>
    </row>
    <row r="106" spans="1:28" x14ac:dyDescent="0.25">
      <c r="A106">
        <v>2022</v>
      </c>
      <c r="B106">
        <v>8</v>
      </c>
      <c r="C106" t="s">
        <v>31</v>
      </c>
      <c r="D106">
        <v>2022</v>
      </c>
      <c r="E106">
        <v>8</v>
      </c>
      <c r="F106">
        <v>4</v>
      </c>
      <c r="G106">
        <v>779</v>
      </c>
      <c r="H106">
        <v>774779</v>
      </c>
      <c r="I106" t="s">
        <v>26</v>
      </c>
      <c r="J106" t="s">
        <v>26</v>
      </c>
      <c r="K106" t="s">
        <v>196</v>
      </c>
      <c r="L106" t="s">
        <v>60</v>
      </c>
      <c r="M106">
        <v>297664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1728038</v>
      </c>
      <c r="W106">
        <v>0</v>
      </c>
      <c r="X106">
        <v>1728038</v>
      </c>
      <c r="Y106">
        <v>400051</v>
      </c>
      <c r="Z106">
        <v>1430374</v>
      </c>
      <c r="AA106" s="3" t="str">
        <f t="shared" si="2"/>
        <v>4779</v>
      </c>
      <c r="AB106" s="4" t="str">
        <f t="shared" si="3"/>
        <v>Non-TIF</v>
      </c>
    </row>
    <row r="107" spans="1:28" x14ac:dyDescent="0.25">
      <c r="A107">
        <v>2022</v>
      </c>
      <c r="B107">
        <v>8</v>
      </c>
      <c r="C107" t="s">
        <v>31</v>
      </c>
      <c r="D107">
        <v>2022</v>
      </c>
      <c r="E107">
        <v>8</v>
      </c>
      <c r="F107">
        <v>2</v>
      </c>
      <c r="G107">
        <v>466</v>
      </c>
      <c r="H107">
        <v>852466</v>
      </c>
      <c r="I107" t="s">
        <v>26</v>
      </c>
      <c r="J107" t="s">
        <v>26</v>
      </c>
      <c r="K107" t="s">
        <v>140</v>
      </c>
      <c r="L107" t="s">
        <v>60</v>
      </c>
      <c r="M107">
        <v>7028014</v>
      </c>
      <c r="N107">
        <v>319597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63044382</v>
      </c>
      <c r="W107">
        <v>16668</v>
      </c>
      <c r="X107">
        <v>63027714</v>
      </c>
      <c r="Y107">
        <v>614269</v>
      </c>
      <c r="Z107">
        <v>55696771</v>
      </c>
      <c r="AA107" s="3" t="str">
        <f t="shared" si="2"/>
        <v>2466</v>
      </c>
      <c r="AB107" s="4" t="str">
        <f t="shared" si="3"/>
        <v>Non-TIF</v>
      </c>
    </row>
    <row r="108" spans="1:28" x14ac:dyDescent="0.25">
      <c r="A108">
        <v>2022</v>
      </c>
      <c r="B108">
        <v>9</v>
      </c>
      <c r="C108" t="s">
        <v>44</v>
      </c>
      <c r="D108">
        <v>2022</v>
      </c>
      <c r="E108">
        <v>9</v>
      </c>
      <c r="F108">
        <v>3</v>
      </c>
      <c r="G108">
        <v>186</v>
      </c>
      <c r="H108">
        <v>93186</v>
      </c>
      <c r="I108" t="s">
        <v>26</v>
      </c>
      <c r="J108" t="s">
        <v>26</v>
      </c>
      <c r="K108" t="s">
        <v>55</v>
      </c>
      <c r="L108" t="s">
        <v>65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2068773</v>
      </c>
      <c r="W108">
        <v>0</v>
      </c>
      <c r="X108">
        <v>2068773</v>
      </c>
      <c r="Y108">
        <v>0</v>
      </c>
      <c r="Z108">
        <v>2068773</v>
      </c>
      <c r="AA108" s="3" t="str">
        <f t="shared" si="2"/>
        <v>3186</v>
      </c>
      <c r="AB108" s="4" t="str">
        <f t="shared" si="3"/>
        <v>Non-TIF</v>
      </c>
    </row>
    <row r="109" spans="1:28" x14ac:dyDescent="0.25">
      <c r="A109">
        <v>2022</v>
      </c>
      <c r="B109">
        <v>9</v>
      </c>
      <c r="C109" t="s">
        <v>44</v>
      </c>
      <c r="D109">
        <v>2022</v>
      </c>
      <c r="E109">
        <v>9</v>
      </c>
      <c r="F109">
        <v>6</v>
      </c>
      <c r="G109">
        <v>273</v>
      </c>
      <c r="H109">
        <v>96273</v>
      </c>
      <c r="I109" t="s">
        <v>26</v>
      </c>
      <c r="J109" t="s">
        <v>26</v>
      </c>
      <c r="K109" t="s">
        <v>141</v>
      </c>
      <c r="L109" t="s">
        <v>65</v>
      </c>
      <c r="M109">
        <v>309961</v>
      </c>
      <c r="N109">
        <v>25244</v>
      </c>
      <c r="O109">
        <v>6330167</v>
      </c>
      <c r="P109">
        <v>3245369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23668823</v>
      </c>
      <c r="W109">
        <v>40744</v>
      </c>
      <c r="X109">
        <v>23628079</v>
      </c>
      <c r="Y109">
        <v>0</v>
      </c>
      <c r="Z109">
        <v>13758082</v>
      </c>
      <c r="AA109" s="3" t="str">
        <f t="shared" si="2"/>
        <v>6273</v>
      </c>
      <c r="AB109" s="4" t="str">
        <f t="shared" si="3"/>
        <v>Non-TIF</v>
      </c>
    </row>
    <row r="110" spans="1:28" x14ac:dyDescent="0.25">
      <c r="A110">
        <v>2022</v>
      </c>
      <c r="B110">
        <v>9</v>
      </c>
      <c r="C110" t="s">
        <v>44</v>
      </c>
      <c r="D110">
        <v>2022</v>
      </c>
      <c r="E110">
        <v>9</v>
      </c>
      <c r="F110">
        <v>6</v>
      </c>
      <c r="G110">
        <v>762</v>
      </c>
      <c r="H110">
        <v>96762</v>
      </c>
      <c r="I110" t="s">
        <v>26</v>
      </c>
      <c r="J110" t="s">
        <v>26</v>
      </c>
      <c r="K110" t="s">
        <v>56</v>
      </c>
      <c r="L110" t="s">
        <v>65</v>
      </c>
      <c r="M110">
        <v>0</v>
      </c>
      <c r="N110">
        <v>0</v>
      </c>
      <c r="O110">
        <v>55512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90586</v>
      </c>
      <c r="W110">
        <v>0</v>
      </c>
      <c r="X110">
        <v>90586</v>
      </c>
      <c r="Y110">
        <v>0</v>
      </c>
      <c r="Z110">
        <v>35074</v>
      </c>
      <c r="AA110" s="3" t="str">
        <f t="shared" si="2"/>
        <v>6762</v>
      </c>
      <c r="AB110" s="4" t="str">
        <f t="shared" si="3"/>
        <v>Non-TIF</v>
      </c>
    </row>
    <row r="111" spans="1:28" x14ac:dyDescent="0.25">
      <c r="A111">
        <v>2022</v>
      </c>
      <c r="B111">
        <v>9</v>
      </c>
      <c r="C111" t="s">
        <v>44</v>
      </c>
      <c r="D111">
        <v>2022</v>
      </c>
      <c r="E111">
        <v>9</v>
      </c>
      <c r="F111">
        <v>6</v>
      </c>
      <c r="G111">
        <v>840</v>
      </c>
      <c r="H111">
        <v>96840</v>
      </c>
      <c r="I111" t="s">
        <v>26</v>
      </c>
      <c r="J111" t="s">
        <v>26</v>
      </c>
      <c r="K111" t="s">
        <v>57</v>
      </c>
      <c r="L111" t="s">
        <v>65</v>
      </c>
      <c r="M111">
        <v>6688</v>
      </c>
      <c r="N111">
        <v>128</v>
      </c>
      <c r="O111">
        <v>12745701</v>
      </c>
      <c r="P111">
        <v>6936450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29184100</v>
      </c>
      <c r="W111">
        <v>38892</v>
      </c>
      <c r="X111">
        <v>29145208</v>
      </c>
      <c r="Y111">
        <v>0</v>
      </c>
      <c r="Z111">
        <v>9495133</v>
      </c>
      <c r="AA111" s="3" t="str">
        <f t="shared" si="2"/>
        <v>6840</v>
      </c>
      <c r="AB111" s="4" t="str">
        <f t="shared" si="3"/>
        <v>Non-TIF</v>
      </c>
    </row>
    <row r="112" spans="1:28" x14ac:dyDescent="0.25">
      <c r="A112">
        <v>2022</v>
      </c>
      <c r="B112">
        <v>10</v>
      </c>
      <c r="C112" t="s">
        <v>44</v>
      </c>
      <c r="D112">
        <v>2022</v>
      </c>
      <c r="E112">
        <v>10</v>
      </c>
      <c r="F112">
        <v>6</v>
      </c>
      <c r="G112">
        <v>762</v>
      </c>
      <c r="H112">
        <v>96762</v>
      </c>
      <c r="I112" t="s">
        <v>26</v>
      </c>
      <c r="J112" t="s">
        <v>26</v>
      </c>
      <c r="K112" t="s">
        <v>56</v>
      </c>
      <c r="L112" t="s">
        <v>67</v>
      </c>
      <c r="M112">
        <v>0</v>
      </c>
      <c r="N112">
        <v>0</v>
      </c>
      <c r="O112">
        <v>2662928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11285502</v>
      </c>
      <c r="W112">
        <v>18520</v>
      </c>
      <c r="X112">
        <v>11266982</v>
      </c>
      <c r="Y112">
        <v>0</v>
      </c>
      <c r="Z112">
        <v>8622574</v>
      </c>
      <c r="AA112" s="3" t="str">
        <f t="shared" si="2"/>
        <v>6762</v>
      </c>
      <c r="AB112" s="4" t="str">
        <f t="shared" si="3"/>
        <v>Non-TIF</v>
      </c>
    </row>
    <row r="113" spans="1:28" x14ac:dyDescent="0.25">
      <c r="A113">
        <v>2022</v>
      </c>
      <c r="B113">
        <v>10</v>
      </c>
      <c r="C113" t="s">
        <v>44</v>
      </c>
      <c r="D113">
        <v>2022</v>
      </c>
      <c r="E113">
        <v>10</v>
      </c>
      <c r="F113">
        <v>3</v>
      </c>
      <c r="G113">
        <v>204</v>
      </c>
      <c r="H113">
        <v>103204</v>
      </c>
      <c r="I113" t="s">
        <v>26</v>
      </c>
      <c r="J113" t="s">
        <v>26</v>
      </c>
      <c r="K113" t="s">
        <v>166</v>
      </c>
      <c r="L113" t="s">
        <v>67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999583</v>
      </c>
      <c r="W113">
        <v>0</v>
      </c>
      <c r="X113">
        <v>999583</v>
      </c>
      <c r="Y113">
        <v>0</v>
      </c>
      <c r="Z113">
        <v>999583</v>
      </c>
      <c r="AA113" s="3" t="str">
        <f t="shared" si="2"/>
        <v>3204</v>
      </c>
      <c r="AB113" s="4" t="str">
        <f t="shared" si="3"/>
        <v>Non-TIF</v>
      </c>
    </row>
    <row r="114" spans="1:28" x14ac:dyDescent="0.25">
      <c r="A114">
        <v>2022</v>
      </c>
      <c r="B114">
        <v>10</v>
      </c>
      <c r="C114" t="s">
        <v>23</v>
      </c>
      <c r="D114">
        <v>2022</v>
      </c>
      <c r="E114">
        <v>10</v>
      </c>
      <c r="F114">
        <v>3</v>
      </c>
      <c r="G114">
        <v>105</v>
      </c>
      <c r="H114" t="s">
        <v>169</v>
      </c>
      <c r="I114" t="s">
        <v>25</v>
      </c>
      <c r="J114" t="s">
        <v>26</v>
      </c>
      <c r="K114" t="s">
        <v>170</v>
      </c>
      <c r="L114" t="s">
        <v>67</v>
      </c>
      <c r="M114">
        <v>0</v>
      </c>
      <c r="N114">
        <v>0</v>
      </c>
      <c r="O114">
        <v>10710168</v>
      </c>
      <c r="P114">
        <v>3070992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29001990</v>
      </c>
      <c r="W114">
        <v>0</v>
      </c>
      <c r="X114">
        <v>29001990</v>
      </c>
      <c r="Y114">
        <v>0</v>
      </c>
      <c r="Z114">
        <v>15220830</v>
      </c>
      <c r="AA114" s="3" t="str">
        <f t="shared" si="2"/>
        <v>3105</v>
      </c>
      <c r="AB114" s="4" t="str">
        <f t="shared" si="3"/>
        <v>TIF</v>
      </c>
    </row>
    <row r="115" spans="1:28" x14ac:dyDescent="0.25">
      <c r="A115">
        <v>2022</v>
      </c>
      <c r="B115">
        <v>10</v>
      </c>
      <c r="C115" t="s">
        <v>31</v>
      </c>
      <c r="D115">
        <v>2022</v>
      </c>
      <c r="E115">
        <v>10</v>
      </c>
      <c r="F115">
        <v>6</v>
      </c>
      <c r="G115">
        <v>660</v>
      </c>
      <c r="H115">
        <v>66660</v>
      </c>
      <c r="I115" t="s">
        <v>26</v>
      </c>
      <c r="J115" t="s">
        <v>26</v>
      </c>
      <c r="K115" t="s">
        <v>105</v>
      </c>
      <c r="L115" t="s">
        <v>67</v>
      </c>
      <c r="M115">
        <v>2442500</v>
      </c>
      <c r="N115">
        <v>69890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3314040</v>
      </c>
      <c r="W115">
        <v>0</v>
      </c>
      <c r="X115">
        <v>3314040</v>
      </c>
      <c r="Y115">
        <v>82466</v>
      </c>
      <c r="Z115">
        <v>801650</v>
      </c>
      <c r="AA115" s="3" t="str">
        <f t="shared" si="2"/>
        <v>6660</v>
      </c>
      <c r="AB115" s="4" t="str">
        <f t="shared" si="3"/>
        <v>Non-TIF</v>
      </c>
    </row>
    <row r="116" spans="1:28" x14ac:dyDescent="0.25">
      <c r="A116">
        <v>2022</v>
      </c>
      <c r="B116">
        <v>5</v>
      </c>
      <c r="C116" t="s">
        <v>23</v>
      </c>
      <c r="D116">
        <v>2022</v>
      </c>
      <c r="E116">
        <v>5</v>
      </c>
      <c r="F116">
        <v>0</v>
      </c>
      <c r="G116">
        <v>914</v>
      </c>
      <c r="H116" t="s">
        <v>116</v>
      </c>
      <c r="I116" t="s">
        <v>25</v>
      </c>
      <c r="J116" t="s">
        <v>26</v>
      </c>
      <c r="K116" t="s">
        <v>117</v>
      </c>
      <c r="L116" t="s">
        <v>42</v>
      </c>
      <c r="M116">
        <v>79600</v>
      </c>
      <c r="N116">
        <v>0</v>
      </c>
      <c r="O116">
        <v>0</v>
      </c>
      <c r="P116">
        <v>2110388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2189988</v>
      </c>
      <c r="W116">
        <v>0</v>
      </c>
      <c r="X116">
        <v>2189988</v>
      </c>
      <c r="Y116">
        <v>0</v>
      </c>
      <c r="Z116">
        <v>0</v>
      </c>
      <c r="AA116" s="3" t="str">
        <f t="shared" si="2"/>
        <v>0914</v>
      </c>
      <c r="AB116" s="4" t="str">
        <f t="shared" si="3"/>
        <v>TIF</v>
      </c>
    </row>
    <row r="117" spans="1:28" x14ac:dyDescent="0.25">
      <c r="A117">
        <v>2022</v>
      </c>
      <c r="B117">
        <v>5</v>
      </c>
      <c r="C117" t="s">
        <v>23</v>
      </c>
      <c r="D117">
        <v>2022</v>
      </c>
      <c r="E117">
        <v>5</v>
      </c>
      <c r="F117">
        <v>3</v>
      </c>
      <c r="G117">
        <v>168</v>
      </c>
      <c r="H117" t="s">
        <v>125</v>
      </c>
      <c r="I117" t="s">
        <v>25</v>
      </c>
      <c r="J117" t="s">
        <v>26</v>
      </c>
      <c r="K117" t="s">
        <v>126</v>
      </c>
      <c r="L117" t="s">
        <v>42</v>
      </c>
      <c r="M117">
        <v>190</v>
      </c>
      <c r="N117">
        <v>0</v>
      </c>
      <c r="O117">
        <v>0</v>
      </c>
      <c r="P117">
        <v>2358081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2358271</v>
      </c>
      <c r="W117">
        <v>0</v>
      </c>
      <c r="X117">
        <v>2358271</v>
      </c>
      <c r="Y117">
        <v>0</v>
      </c>
      <c r="Z117">
        <v>0</v>
      </c>
      <c r="AA117" s="3" t="str">
        <f t="shared" si="2"/>
        <v>3168</v>
      </c>
      <c r="AB117" s="4" t="str">
        <f t="shared" si="3"/>
        <v>TIF</v>
      </c>
    </row>
    <row r="118" spans="1:28" x14ac:dyDescent="0.25">
      <c r="A118">
        <v>2022</v>
      </c>
      <c r="B118">
        <v>5</v>
      </c>
      <c r="C118" t="s">
        <v>31</v>
      </c>
      <c r="D118">
        <v>2022</v>
      </c>
      <c r="E118">
        <v>5</v>
      </c>
      <c r="F118">
        <v>0</v>
      </c>
      <c r="G118">
        <v>414</v>
      </c>
      <c r="H118">
        <v>50414</v>
      </c>
      <c r="I118" t="s">
        <v>26</v>
      </c>
      <c r="J118" t="s">
        <v>26</v>
      </c>
      <c r="K118" t="s">
        <v>93</v>
      </c>
      <c r="L118" t="s">
        <v>42</v>
      </c>
      <c r="M118">
        <v>193252720</v>
      </c>
      <c r="N118">
        <v>13526590</v>
      </c>
      <c r="O118">
        <v>26538429</v>
      </c>
      <c r="P118">
        <v>2719760</v>
      </c>
      <c r="Q118">
        <v>0</v>
      </c>
      <c r="R118">
        <v>0</v>
      </c>
      <c r="S118">
        <v>0</v>
      </c>
      <c r="T118">
        <v>215673</v>
      </c>
      <c r="U118">
        <v>0</v>
      </c>
      <c r="V118">
        <v>374910061</v>
      </c>
      <c r="W118">
        <v>312988</v>
      </c>
      <c r="X118">
        <v>374597073</v>
      </c>
      <c r="Y118">
        <v>19331068</v>
      </c>
      <c r="Z118">
        <v>138656889</v>
      </c>
      <c r="AA118" s="3" t="str">
        <f t="shared" si="2"/>
        <v>0414</v>
      </c>
      <c r="AB118" s="4" t="str">
        <f t="shared" si="3"/>
        <v>Non-TIF</v>
      </c>
    </row>
    <row r="119" spans="1:28" x14ac:dyDescent="0.25">
      <c r="A119">
        <v>2022</v>
      </c>
      <c r="B119">
        <v>5</v>
      </c>
      <c r="C119" t="s">
        <v>31</v>
      </c>
      <c r="D119">
        <v>2022</v>
      </c>
      <c r="E119">
        <v>5</v>
      </c>
      <c r="F119">
        <v>1</v>
      </c>
      <c r="G119">
        <v>413</v>
      </c>
      <c r="H119">
        <v>141413</v>
      </c>
      <c r="I119" t="s">
        <v>26</v>
      </c>
      <c r="J119" t="s">
        <v>26</v>
      </c>
      <c r="K119" t="s">
        <v>94</v>
      </c>
      <c r="L119" t="s">
        <v>42</v>
      </c>
      <c r="M119">
        <v>4816030</v>
      </c>
      <c r="N119">
        <v>298670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6216050</v>
      </c>
      <c r="W119">
        <v>1852</v>
      </c>
      <c r="X119">
        <v>6214198</v>
      </c>
      <c r="Y119">
        <v>201532</v>
      </c>
      <c r="Z119">
        <v>1101350</v>
      </c>
      <c r="AA119" s="3" t="str">
        <f t="shared" si="2"/>
        <v>1413</v>
      </c>
      <c r="AB119" s="4" t="str">
        <f t="shared" si="3"/>
        <v>Non-TIF</v>
      </c>
    </row>
    <row r="120" spans="1:28" x14ac:dyDescent="0.25">
      <c r="A120">
        <v>2022</v>
      </c>
      <c r="B120">
        <v>5</v>
      </c>
      <c r="C120" t="s">
        <v>31</v>
      </c>
      <c r="D120">
        <v>2022</v>
      </c>
      <c r="E120">
        <v>5</v>
      </c>
      <c r="F120">
        <v>2</v>
      </c>
      <c r="G120">
        <v>754</v>
      </c>
      <c r="H120">
        <v>392754</v>
      </c>
      <c r="I120" t="s">
        <v>26</v>
      </c>
      <c r="J120" t="s">
        <v>26</v>
      </c>
      <c r="K120" t="s">
        <v>95</v>
      </c>
      <c r="L120" t="s">
        <v>42</v>
      </c>
      <c r="M120">
        <v>89900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144110</v>
      </c>
      <c r="W120">
        <v>0</v>
      </c>
      <c r="X120">
        <v>144110</v>
      </c>
      <c r="Y120">
        <v>4039</v>
      </c>
      <c r="Z120">
        <v>54210</v>
      </c>
      <c r="AA120" s="3" t="str">
        <f t="shared" si="2"/>
        <v>2754</v>
      </c>
      <c r="AB120" s="4" t="str">
        <f t="shared" si="3"/>
        <v>Non-TIF</v>
      </c>
    </row>
    <row r="121" spans="1:28" x14ac:dyDescent="0.25">
      <c r="A121">
        <v>2022</v>
      </c>
      <c r="B121">
        <v>6</v>
      </c>
      <c r="C121" t="s">
        <v>44</v>
      </c>
      <c r="D121">
        <v>2022</v>
      </c>
      <c r="E121">
        <v>6</v>
      </c>
      <c r="F121">
        <v>0</v>
      </c>
      <c r="G121">
        <v>576</v>
      </c>
      <c r="H121">
        <v>60576</v>
      </c>
      <c r="I121" t="s">
        <v>26</v>
      </c>
      <c r="J121" t="s">
        <v>26</v>
      </c>
      <c r="K121" t="s">
        <v>45</v>
      </c>
      <c r="L121" t="s">
        <v>46</v>
      </c>
      <c r="M121">
        <v>69654</v>
      </c>
      <c r="N121">
        <v>0</v>
      </c>
      <c r="O121">
        <v>8161731</v>
      </c>
      <c r="P121">
        <v>405542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12233728</v>
      </c>
      <c r="W121">
        <v>3704</v>
      </c>
      <c r="X121">
        <v>12230024</v>
      </c>
      <c r="Y121">
        <v>0</v>
      </c>
      <c r="Z121">
        <v>3596801</v>
      </c>
      <c r="AA121" s="3" t="str">
        <f t="shared" si="2"/>
        <v>0576</v>
      </c>
      <c r="AB121" s="4" t="str">
        <f t="shared" si="3"/>
        <v>Non-TIF</v>
      </c>
    </row>
    <row r="122" spans="1:28" x14ac:dyDescent="0.25">
      <c r="A122">
        <v>2022</v>
      </c>
      <c r="B122">
        <v>6</v>
      </c>
      <c r="C122" t="s">
        <v>44</v>
      </c>
      <c r="D122">
        <v>2022</v>
      </c>
      <c r="E122">
        <v>6</v>
      </c>
      <c r="F122">
        <v>0</v>
      </c>
      <c r="G122">
        <v>609</v>
      </c>
      <c r="H122">
        <v>60609</v>
      </c>
      <c r="I122" t="s">
        <v>26</v>
      </c>
      <c r="J122" t="s">
        <v>26</v>
      </c>
      <c r="K122" t="s">
        <v>47</v>
      </c>
      <c r="L122" t="s">
        <v>46</v>
      </c>
      <c r="M122">
        <v>87900</v>
      </c>
      <c r="N122">
        <v>0</v>
      </c>
      <c r="O122">
        <v>6308385</v>
      </c>
      <c r="P122">
        <v>98211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48072486</v>
      </c>
      <c r="W122">
        <v>68524</v>
      </c>
      <c r="X122">
        <v>48003962</v>
      </c>
      <c r="Y122">
        <v>0</v>
      </c>
      <c r="Z122">
        <v>41577990</v>
      </c>
      <c r="AA122" s="3" t="str">
        <f t="shared" si="2"/>
        <v>0609</v>
      </c>
      <c r="AB122" s="4" t="str">
        <f t="shared" si="3"/>
        <v>Non-TIF</v>
      </c>
    </row>
    <row r="123" spans="1:28" x14ac:dyDescent="0.25">
      <c r="A123">
        <v>2022</v>
      </c>
      <c r="B123">
        <v>6</v>
      </c>
      <c r="C123" t="s">
        <v>23</v>
      </c>
      <c r="D123">
        <v>2022</v>
      </c>
      <c r="E123">
        <v>6</v>
      </c>
      <c r="F123">
        <v>0</v>
      </c>
      <c r="G123">
        <v>609</v>
      </c>
      <c r="H123" t="s">
        <v>188</v>
      </c>
      <c r="I123" t="s">
        <v>25</v>
      </c>
      <c r="J123" t="s">
        <v>26</v>
      </c>
      <c r="K123" t="s">
        <v>189</v>
      </c>
      <c r="L123" t="s">
        <v>46</v>
      </c>
      <c r="M123">
        <v>30100</v>
      </c>
      <c r="N123">
        <v>0</v>
      </c>
      <c r="O123">
        <v>2912434</v>
      </c>
      <c r="P123">
        <v>27689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21567633</v>
      </c>
      <c r="W123">
        <v>1852</v>
      </c>
      <c r="X123">
        <v>21565781</v>
      </c>
      <c r="Y123">
        <v>0</v>
      </c>
      <c r="Z123">
        <v>18597410</v>
      </c>
      <c r="AA123" s="3" t="str">
        <f t="shared" si="2"/>
        <v>0609</v>
      </c>
      <c r="AB123" s="4" t="str">
        <f t="shared" si="3"/>
        <v>TIF</v>
      </c>
    </row>
    <row r="124" spans="1:28" x14ac:dyDescent="0.25">
      <c r="A124">
        <v>2022</v>
      </c>
      <c r="B124">
        <v>6</v>
      </c>
      <c r="C124" t="s">
        <v>31</v>
      </c>
      <c r="D124">
        <v>2022</v>
      </c>
      <c r="E124">
        <v>6</v>
      </c>
      <c r="F124">
        <v>6</v>
      </c>
      <c r="G124">
        <v>660</v>
      </c>
      <c r="H124">
        <v>66660</v>
      </c>
      <c r="I124" t="s">
        <v>26</v>
      </c>
      <c r="J124" t="s">
        <v>26</v>
      </c>
      <c r="K124" t="s">
        <v>105</v>
      </c>
      <c r="L124" t="s">
        <v>46</v>
      </c>
      <c r="M124">
        <v>184335600</v>
      </c>
      <c r="N124">
        <v>9500200</v>
      </c>
      <c r="O124">
        <v>64195221</v>
      </c>
      <c r="P124">
        <v>10387700</v>
      </c>
      <c r="Q124">
        <v>0</v>
      </c>
      <c r="R124">
        <v>0</v>
      </c>
      <c r="S124">
        <v>5642898</v>
      </c>
      <c r="T124">
        <v>2678762</v>
      </c>
      <c r="U124">
        <v>0</v>
      </c>
      <c r="V124">
        <v>878042360</v>
      </c>
      <c r="W124">
        <v>968110</v>
      </c>
      <c r="X124">
        <v>877074250</v>
      </c>
      <c r="Y124">
        <v>65500887</v>
      </c>
      <c r="Z124">
        <v>601301979</v>
      </c>
      <c r="AA124" s="3" t="str">
        <f t="shared" si="2"/>
        <v>6660</v>
      </c>
      <c r="AB124" s="4" t="str">
        <f t="shared" si="3"/>
        <v>Non-TIF</v>
      </c>
    </row>
    <row r="125" spans="1:28" x14ac:dyDescent="0.25">
      <c r="A125">
        <v>2022</v>
      </c>
      <c r="B125">
        <v>6</v>
      </c>
      <c r="C125" t="s">
        <v>31</v>
      </c>
      <c r="D125">
        <v>2022</v>
      </c>
      <c r="E125">
        <v>6</v>
      </c>
      <c r="F125">
        <v>1</v>
      </c>
      <c r="G125">
        <v>337</v>
      </c>
      <c r="H125">
        <v>571337</v>
      </c>
      <c r="I125" t="s">
        <v>26</v>
      </c>
      <c r="J125" t="s">
        <v>26</v>
      </c>
      <c r="K125" t="s">
        <v>190</v>
      </c>
      <c r="L125" t="s">
        <v>46</v>
      </c>
      <c r="M125">
        <v>59900</v>
      </c>
      <c r="N125">
        <v>6000</v>
      </c>
      <c r="O125">
        <v>3271831</v>
      </c>
      <c r="P125">
        <v>0</v>
      </c>
      <c r="Q125">
        <v>0</v>
      </c>
      <c r="R125">
        <v>0</v>
      </c>
      <c r="S125">
        <v>819036</v>
      </c>
      <c r="T125">
        <v>0</v>
      </c>
      <c r="U125">
        <v>0</v>
      </c>
      <c r="V125">
        <v>79407436</v>
      </c>
      <c r="W125">
        <v>79636</v>
      </c>
      <c r="X125">
        <v>79327800</v>
      </c>
      <c r="Y125">
        <v>1591289</v>
      </c>
      <c r="Z125">
        <v>75250669</v>
      </c>
      <c r="AA125" s="3" t="str">
        <f t="shared" si="2"/>
        <v>1337</v>
      </c>
      <c r="AB125" s="4" t="str">
        <f t="shared" si="3"/>
        <v>Non-TIF</v>
      </c>
    </row>
    <row r="126" spans="1:28" x14ac:dyDescent="0.25">
      <c r="A126">
        <v>2022</v>
      </c>
      <c r="B126">
        <v>6</v>
      </c>
      <c r="C126" t="s">
        <v>31</v>
      </c>
      <c r="D126">
        <v>2022</v>
      </c>
      <c r="E126">
        <v>6</v>
      </c>
      <c r="F126">
        <v>4</v>
      </c>
      <c r="G126">
        <v>777</v>
      </c>
      <c r="H126">
        <v>574777</v>
      </c>
      <c r="I126" t="s">
        <v>26</v>
      </c>
      <c r="J126" t="s">
        <v>26</v>
      </c>
      <c r="K126" t="s">
        <v>48</v>
      </c>
      <c r="L126" t="s">
        <v>46</v>
      </c>
      <c r="M126">
        <v>3057000</v>
      </c>
      <c r="N126">
        <v>184900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9272800</v>
      </c>
      <c r="W126">
        <v>9260</v>
      </c>
      <c r="X126">
        <v>9263540</v>
      </c>
      <c r="Y126">
        <v>1324397</v>
      </c>
      <c r="Z126">
        <v>6030900</v>
      </c>
      <c r="AA126" s="3" t="str">
        <f t="shared" si="2"/>
        <v>4777</v>
      </c>
      <c r="AB126" s="4" t="str">
        <f t="shared" si="3"/>
        <v>Non-TIF</v>
      </c>
    </row>
    <row r="127" spans="1:28" x14ac:dyDescent="0.25">
      <c r="A127">
        <v>2022</v>
      </c>
      <c r="B127">
        <v>7</v>
      </c>
      <c r="C127" t="s">
        <v>44</v>
      </c>
      <c r="D127">
        <v>2022</v>
      </c>
      <c r="E127">
        <v>7</v>
      </c>
      <c r="F127">
        <v>3</v>
      </c>
      <c r="G127">
        <v>186</v>
      </c>
      <c r="H127">
        <v>93186</v>
      </c>
      <c r="I127" t="s">
        <v>26</v>
      </c>
      <c r="J127" t="s">
        <v>26</v>
      </c>
      <c r="K127" t="s">
        <v>55</v>
      </c>
      <c r="L127" t="s">
        <v>50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 s="3" t="str">
        <f t="shared" si="2"/>
        <v>3186</v>
      </c>
      <c r="AB127" s="4" t="str">
        <f t="shared" si="3"/>
        <v>Non-TIF</v>
      </c>
    </row>
    <row r="128" spans="1:28" x14ac:dyDescent="0.25">
      <c r="A128">
        <v>2022</v>
      </c>
      <c r="B128">
        <v>7</v>
      </c>
      <c r="C128" t="s">
        <v>23</v>
      </c>
      <c r="D128">
        <v>2022</v>
      </c>
      <c r="E128">
        <v>7</v>
      </c>
      <c r="F128">
        <v>3</v>
      </c>
      <c r="G128">
        <v>42</v>
      </c>
      <c r="H128" t="s">
        <v>130</v>
      </c>
      <c r="I128" t="s">
        <v>25</v>
      </c>
      <c r="J128" t="s">
        <v>26</v>
      </c>
      <c r="K128" t="s">
        <v>131</v>
      </c>
      <c r="L128" t="s">
        <v>50</v>
      </c>
      <c r="M128">
        <v>0</v>
      </c>
      <c r="N128">
        <v>0</v>
      </c>
      <c r="O128">
        <v>14908547</v>
      </c>
      <c r="P128">
        <v>526925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48635706</v>
      </c>
      <c r="W128">
        <v>0</v>
      </c>
      <c r="X128">
        <v>48635706</v>
      </c>
      <c r="Y128">
        <v>0</v>
      </c>
      <c r="Z128">
        <v>33200234</v>
      </c>
      <c r="AA128" s="3" t="str">
        <f t="shared" si="2"/>
        <v>3042</v>
      </c>
      <c r="AB128" s="4" t="str">
        <f t="shared" si="3"/>
        <v>TIF</v>
      </c>
    </row>
    <row r="129" spans="1:28" x14ac:dyDescent="0.25">
      <c r="A129">
        <v>2022</v>
      </c>
      <c r="B129">
        <v>7</v>
      </c>
      <c r="C129" t="s">
        <v>31</v>
      </c>
      <c r="D129">
        <v>2022</v>
      </c>
      <c r="E129">
        <v>7</v>
      </c>
      <c r="F129">
        <v>3</v>
      </c>
      <c r="G129">
        <v>42</v>
      </c>
      <c r="H129">
        <v>73042</v>
      </c>
      <c r="I129" t="s">
        <v>26</v>
      </c>
      <c r="J129" t="s">
        <v>26</v>
      </c>
      <c r="K129" t="s">
        <v>111</v>
      </c>
      <c r="L129" t="s">
        <v>50</v>
      </c>
      <c r="M129">
        <v>54322290</v>
      </c>
      <c r="N129">
        <v>3362740</v>
      </c>
      <c r="O129">
        <v>9642420</v>
      </c>
      <c r="P129">
        <v>7000410</v>
      </c>
      <c r="Q129">
        <v>0</v>
      </c>
      <c r="R129">
        <v>0</v>
      </c>
      <c r="S129">
        <v>0</v>
      </c>
      <c r="T129">
        <v>8060726</v>
      </c>
      <c r="U129">
        <v>0</v>
      </c>
      <c r="V129">
        <v>270627956</v>
      </c>
      <c r="W129">
        <v>168532</v>
      </c>
      <c r="X129">
        <v>270459424</v>
      </c>
      <c r="Y129">
        <v>5043984</v>
      </c>
      <c r="Z129">
        <v>188239370</v>
      </c>
      <c r="AA129" s="3" t="str">
        <f t="shared" si="2"/>
        <v>3042</v>
      </c>
      <c r="AB129" s="4" t="str">
        <f t="shared" si="3"/>
        <v>Non-TIF</v>
      </c>
    </row>
    <row r="130" spans="1:28" x14ac:dyDescent="0.25">
      <c r="A130">
        <v>2022</v>
      </c>
      <c r="B130">
        <v>7</v>
      </c>
      <c r="C130" t="s">
        <v>31</v>
      </c>
      <c r="D130">
        <v>2022</v>
      </c>
      <c r="E130">
        <v>7</v>
      </c>
      <c r="F130">
        <v>6</v>
      </c>
      <c r="G130">
        <v>762</v>
      </c>
      <c r="H130">
        <v>96762</v>
      </c>
      <c r="I130" t="s">
        <v>26</v>
      </c>
      <c r="J130" t="s">
        <v>26</v>
      </c>
      <c r="K130" t="s">
        <v>56</v>
      </c>
      <c r="L130" t="s">
        <v>50</v>
      </c>
      <c r="M130">
        <v>6610700</v>
      </c>
      <c r="N130">
        <v>507260</v>
      </c>
      <c r="O130">
        <v>0</v>
      </c>
      <c r="P130">
        <v>0</v>
      </c>
      <c r="Q130">
        <v>0</v>
      </c>
      <c r="R130">
        <v>0</v>
      </c>
      <c r="S130">
        <v>686414</v>
      </c>
      <c r="T130">
        <v>0</v>
      </c>
      <c r="U130">
        <v>0</v>
      </c>
      <c r="V130">
        <v>15802394</v>
      </c>
      <c r="W130">
        <v>9260</v>
      </c>
      <c r="X130">
        <v>15793134</v>
      </c>
      <c r="Y130">
        <v>5751465</v>
      </c>
      <c r="Z130">
        <v>7998020</v>
      </c>
      <c r="AA130" s="3" t="str">
        <f t="shared" si="2"/>
        <v>6762</v>
      </c>
      <c r="AB130" s="4" t="str">
        <f t="shared" si="3"/>
        <v>Non-TIF</v>
      </c>
    </row>
    <row r="131" spans="1:28" x14ac:dyDescent="0.25">
      <c r="A131">
        <v>2022</v>
      </c>
      <c r="B131">
        <v>8</v>
      </c>
      <c r="C131" t="s">
        <v>23</v>
      </c>
      <c r="D131">
        <v>2022</v>
      </c>
      <c r="E131">
        <v>8</v>
      </c>
      <c r="F131">
        <v>0</v>
      </c>
      <c r="G131">
        <v>729</v>
      </c>
      <c r="H131" t="s">
        <v>193</v>
      </c>
      <c r="I131" t="s">
        <v>25</v>
      </c>
      <c r="J131" t="s">
        <v>26</v>
      </c>
      <c r="K131" t="s">
        <v>194</v>
      </c>
      <c r="L131" t="s">
        <v>60</v>
      </c>
      <c r="M131">
        <v>44128</v>
      </c>
      <c r="N131">
        <v>4118</v>
      </c>
      <c r="O131">
        <v>0</v>
      </c>
      <c r="P131">
        <v>276572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25366368</v>
      </c>
      <c r="W131">
        <v>0</v>
      </c>
      <c r="X131">
        <v>25366368</v>
      </c>
      <c r="Y131">
        <v>0</v>
      </c>
      <c r="Z131">
        <v>25041550</v>
      </c>
      <c r="AA131" s="3" t="str">
        <f t="shared" ref="AA131:AA194" si="4">CONCATENATE(F131,TEXT(G131,"000"))</f>
        <v>0729</v>
      </c>
      <c r="AB131" s="4" t="str">
        <f t="shared" ref="AB131:AB194" si="5">IF(C131="I","TIF","Non-TIF")</f>
        <v>TIF</v>
      </c>
    </row>
    <row r="132" spans="1:28" x14ac:dyDescent="0.25">
      <c r="A132">
        <v>2022</v>
      </c>
      <c r="B132">
        <v>8</v>
      </c>
      <c r="C132" t="s">
        <v>31</v>
      </c>
      <c r="D132">
        <v>2022</v>
      </c>
      <c r="E132">
        <v>8</v>
      </c>
      <c r="F132">
        <v>0</v>
      </c>
      <c r="G132">
        <v>729</v>
      </c>
      <c r="H132">
        <v>80729</v>
      </c>
      <c r="I132" t="s">
        <v>26</v>
      </c>
      <c r="J132" t="s">
        <v>26</v>
      </c>
      <c r="K132" t="s">
        <v>195</v>
      </c>
      <c r="L132" t="s">
        <v>60</v>
      </c>
      <c r="M132">
        <v>41781842</v>
      </c>
      <c r="N132">
        <v>2668517</v>
      </c>
      <c r="O132">
        <v>8103900</v>
      </c>
      <c r="P132">
        <v>18807</v>
      </c>
      <c r="Q132">
        <v>0</v>
      </c>
      <c r="R132">
        <v>0</v>
      </c>
      <c r="S132">
        <v>9310769</v>
      </c>
      <c r="T132">
        <v>29837171</v>
      </c>
      <c r="U132">
        <v>6486</v>
      </c>
      <c r="V132">
        <v>448638305</v>
      </c>
      <c r="W132">
        <v>455592</v>
      </c>
      <c r="X132">
        <v>448182713</v>
      </c>
      <c r="Y132">
        <v>77866004</v>
      </c>
      <c r="Z132">
        <v>356910813</v>
      </c>
      <c r="AA132" s="3" t="str">
        <f t="shared" si="4"/>
        <v>0729</v>
      </c>
      <c r="AB132" s="4" t="str">
        <f t="shared" si="5"/>
        <v>Non-TIF</v>
      </c>
    </row>
    <row r="133" spans="1:28" x14ac:dyDescent="0.25">
      <c r="A133">
        <v>2022</v>
      </c>
      <c r="B133">
        <v>8</v>
      </c>
      <c r="C133" t="s">
        <v>31</v>
      </c>
      <c r="D133">
        <v>2022</v>
      </c>
      <c r="E133">
        <v>8</v>
      </c>
      <c r="F133">
        <v>6</v>
      </c>
      <c r="G133">
        <v>246</v>
      </c>
      <c r="H133">
        <v>406246</v>
      </c>
      <c r="I133" t="s">
        <v>26</v>
      </c>
      <c r="J133" t="s">
        <v>26</v>
      </c>
      <c r="K133" t="s">
        <v>139</v>
      </c>
      <c r="L133" t="s">
        <v>60</v>
      </c>
      <c r="M133">
        <v>6637584</v>
      </c>
      <c r="N133">
        <v>311167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87255</v>
      </c>
      <c r="U133">
        <v>1283</v>
      </c>
      <c r="V133">
        <v>12798996</v>
      </c>
      <c r="W133">
        <v>9260</v>
      </c>
      <c r="X133">
        <v>12789736</v>
      </c>
      <c r="Y133">
        <v>626812</v>
      </c>
      <c r="Z133">
        <v>5761707</v>
      </c>
      <c r="AA133" s="3" t="str">
        <f t="shared" si="4"/>
        <v>6246</v>
      </c>
      <c r="AB133" s="4" t="str">
        <f t="shared" si="5"/>
        <v>Non-TIF</v>
      </c>
    </row>
    <row r="134" spans="1:28" x14ac:dyDescent="0.25">
      <c r="A134">
        <v>2022</v>
      </c>
      <c r="B134">
        <v>9</v>
      </c>
      <c r="C134" t="s">
        <v>44</v>
      </c>
      <c r="D134">
        <v>2022</v>
      </c>
      <c r="E134">
        <v>9</v>
      </c>
      <c r="F134">
        <v>1</v>
      </c>
      <c r="G134">
        <v>719</v>
      </c>
      <c r="H134">
        <v>91719</v>
      </c>
      <c r="I134" t="s">
        <v>26</v>
      </c>
      <c r="J134" t="s">
        <v>26</v>
      </c>
      <c r="K134" t="s">
        <v>64</v>
      </c>
      <c r="L134" t="s">
        <v>65</v>
      </c>
      <c r="M134">
        <v>0</v>
      </c>
      <c r="N134">
        <v>0</v>
      </c>
      <c r="O134">
        <v>11910016</v>
      </c>
      <c r="P134">
        <v>1978071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81593356</v>
      </c>
      <c r="W134">
        <v>88896</v>
      </c>
      <c r="X134">
        <v>81504460</v>
      </c>
      <c r="Y134">
        <v>0</v>
      </c>
      <c r="Z134">
        <v>67705269</v>
      </c>
      <c r="AA134" s="3" t="str">
        <f t="shared" si="4"/>
        <v>1719</v>
      </c>
      <c r="AB134" s="4" t="str">
        <f t="shared" si="5"/>
        <v>Non-TIF</v>
      </c>
    </row>
    <row r="135" spans="1:28" x14ac:dyDescent="0.25">
      <c r="A135">
        <v>2022</v>
      </c>
      <c r="B135">
        <v>6</v>
      </c>
      <c r="C135" t="s">
        <v>31</v>
      </c>
      <c r="D135">
        <v>2022</v>
      </c>
      <c r="E135">
        <v>6</v>
      </c>
      <c r="F135">
        <v>0</v>
      </c>
      <c r="G135">
        <v>609</v>
      </c>
      <c r="H135">
        <v>60609</v>
      </c>
      <c r="I135" t="s">
        <v>26</v>
      </c>
      <c r="J135" t="s">
        <v>26</v>
      </c>
      <c r="K135" t="s">
        <v>47</v>
      </c>
      <c r="L135" t="s">
        <v>46</v>
      </c>
      <c r="M135">
        <v>304096200</v>
      </c>
      <c r="N135">
        <v>15975200</v>
      </c>
      <c r="O135">
        <v>32578398</v>
      </c>
      <c r="P135">
        <v>11925275</v>
      </c>
      <c r="Q135">
        <v>0</v>
      </c>
      <c r="R135">
        <v>0</v>
      </c>
      <c r="S135">
        <v>23753918</v>
      </c>
      <c r="T135">
        <v>0</v>
      </c>
      <c r="U135">
        <v>0</v>
      </c>
      <c r="V135">
        <v>965504274</v>
      </c>
      <c r="W135">
        <v>793572</v>
      </c>
      <c r="X135">
        <v>964710702</v>
      </c>
      <c r="Y135">
        <v>74070659</v>
      </c>
      <c r="Z135">
        <v>577175283</v>
      </c>
      <c r="AA135" s="3" t="str">
        <f t="shared" si="4"/>
        <v>0609</v>
      </c>
      <c r="AB135" s="4" t="str">
        <f t="shared" si="5"/>
        <v>Non-TIF</v>
      </c>
    </row>
    <row r="136" spans="1:28" x14ac:dyDescent="0.25">
      <c r="A136">
        <v>2022</v>
      </c>
      <c r="B136">
        <v>6</v>
      </c>
      <c r="C136" t="s">
        <v>31</v>
      </c>
      <c r="D136">
        <v>2022</v>
      </c>
      <c r="E136">
        <v>6</v>
      </c>
      <c r="F136">
        <v>1</v>
      </c>
      <c r="G136">
        <v>935</v>
      </c>
      <c r="H136">
        <v>861935</v>
      </c>
      <c r="I136" t="s">
        <v>26</v>
      </c>
      <c r="J136" t="s">
        <v>26</v>
      </c>
      <c r="K136" t="s">
        <v>172</v>
      </c>
      <c r="L136" t="s">
        <v>46</v>
      </c>
      <c r="M136">
        <v>101516600</v>
      </c>
      <c r="N136">
        <v>3985600</v>
      </c>
      <c r="O136">
        <v>919000</v>
      </c>
      <c r="P136">
        <v>0</v>
      </c>
      <c r="Q136">
        <v>0</v>
      </c>
      <c r="R136">
        <v>0</v>
      </c>
      <c r="S136">
        <v>1106844</v>
      </c>
      <c r="T136">
        <v>1027598</v>
      </c>
      <c r="U136">
        <v>0</v>
      </c>
      <c r="V136">
        <v>167078842</v>
      </c>
      <c r="W136">
        <v>98156</v>
      </c>
      <c r="X136">
        <v>166980686</v>
      </c>
      <c r="Y136">
        <v>31068281</v>
      </c>
      <c r="Z136">
        <v>58523200</v>
      </c>
      <c r="AA136" s="3" t="str">
        <f t="shared" si="4"/>
        <v>1935</v>
      </c>
      <c r="AB136" s="4" t="str">
        <f t="shared" si="5"/>
        <v>Non-TIF</v>
      </c>
    </row>
    <row r="137" spans="1:28" x14ac:dyDescent="0.25">
      <c r="A137">
        <v>2022</v>
      </c>
      <c r="B137">
        <v>7</v>
      </c>
      <c r="C137" t="s">
        <v>44</v>
      </c>
      <c r="D137">
        <v>2022</v>
      </c>
      <c r="E137">
        <v>7</v>
      </c>
      <c r="F137">
        <v>1</v>
      </c>
      <c r="G137">
        <v>908</v>
      </c>
      <c r="H137">
        <v>71908</v>
      </c>
      <c r="I137" t="s">
        <v>26</v>
      </c>
      <c r="J137" t="s">
        <v>26</v>
      </c>
      <c r="K137" t="s">
        <v>49</v>
      </c>
      <c r="L137" t="s">
        <v>50</v>
      </c>
      <c r="M137">
        <v>156280</v>
      </c>
      <c r="N137">
        <v>2340</v>
      </c>
      <c r="O137">
        <v>6827253</v>
      </c>
      <c r="P137">
        <v>4640717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32855281</v>
      </c>
      <c r="W137">
        <v>35188</v>
      </c>
      <c r="X137">
        <v>32820093</v>
      </c>
      <c r="Y137">
        <v>0</v>
      </c>
      <c r="Z137">
        <v>21228691</v>
      </c>
      <c r="AA137" s="3" t="str">
        <f t="shared" si="4"/>
        <v>1908</v>
      </c>
      <c r="AB137" s="4" t="str">
        <f t="shared" si="5"/>
        <v>Non-TIF</v>
      </c>
    </row>
    <row r="138" spans="1:28" x14ac:dyDescent="0.25">
      <c r="A138">
        <v>2022</v>
      </c>
      <c r="B138">
        <v>7</v>
      </c>
      <c r="C138" t="s">
        <v>44</v>
      </c>
      <c r="D138">
        <v>2022</v>
      </c>
      <c r="E138">
        <v>7</v>
      </c>
      <c r="F138">
        <v>1</v>
      </c>
      <c r="G138">
        <v>935</v>
      </c>
      <c r="H138">
        <v>861935</v>
      </c>
      <c r="I138" t="s">
        <v>26</v>
      </c>
      <c r="J138" t="s">
        <v>26</v>
      </c>
      <c r="K138" t="s">
        <v>172</v>
      </c>
      <c r="L138" t="s">
        <v>50</v>
      </c>
      <c r="M138">
        <v>1185350</v>
      </c>
      <c r="N138">
        <v>195610</v>
      </c>
      <c r="O138">
        <v>12062207</v>
      </c>
      <c r="P138">
        <v>229916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117462264</v>
      </c>
      <c r="W138">
        <v>150012</v>
      </c>
      <c r="X138">
        <v>117312252</v>
      </c>
      <c r="Y138">
        <v>0</v>
      </c>
      <c r="Z138">
        <v>103789181</v>
      </c>
      <c r="AA138" s="3" t="str">
        <f t="shared" si="4"/>
        <v>1935</v>
      </c>
      <c r="AB138" s="4" t="str">
        <f t="shared" si="5"/>
        <v>Non-TIF</v>
      </c>
    </row>
    <row r="139" spans="1:28" x14ac:dyDescent="0.25">
      <c r="A139">
        <v>2022</v>
      </c>
      <c r="B139">
        <v>7</v>
      </c>
      <c r="C139" t="s">
        <v>23</v>
      </c>
      <c r="D139">
        <v>2022</v>
      </c>
      <c r="E139">
        <v>7</v>
      </c>
      <c r="F139">
        <v>1</v>
      </c>
      <c r="G139">
        <v>44</v>
      </c>
      <c r="H139" t="s">
        <v>191</v>
      </c>
      <c r="I139" t="s">
        <v>25</v>
      </c>
      <c r="J139" t="s">
        <v>26</v>
      </c>
      <c r="K139" t="s">
        <v>192</v>
      </c>
      <c r="L139" t="s">
        <v>50</v>
      </c>
      <c r="M139">
        <v>0</v>
      </c>
      <c r="N139">
        <v>0</v>
      </c>
      <c r="O139">
        <v>148151554</v>
      </c>
      <c r="P139">
        <v>30109483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207302135</v>
      </c>
      <c r="W139">
        <v>0</v>
      </c>
      <c r="X139">
        <v>207302135</v>
      </c>
      <c r="Y139">
        <v>0</v>
      </c>
      <c r="Z139">
        <v>29041098</v>
      </c>
      <c r="AA139" s="3" t="str">
        <f t="shared" si="4"/>
        <v>1044</v>
      </c>
      <c r="AB139" s="4" t="str">
        <f t="shared" si="5"/>
        <v>TIF</v>
      </c>
    </row>
    <row r="140" spans="1:28" x14ac:dyDescent="0.25">
      <c r="A140">
        <v>2022</v>
      </c>
      <c r="B140">
        <v>7</v>
      </c>
      <c r="C140" t="s">
        <v>23</v>
      </c>
      <c r="D140">
        <v>2022</v>
      </c>
      <c r="E140">
        <v>7</v>
      </c>
      <c r="F140">
        <v>6</v>
      </c>
      <c r="G140">
        <v>795</v>
      </c>
      <c r="H140" t="s">
        <v>112</v>
      </c>
      <c r="I140" t="s">
        <v>25</v>
      </c>
      <c r="J140" t="s">
        <v>26</v>
      </c>
      <c r="K140" t="s">
        <v>113</v>
      </c>
      <c r="L140" t="s">
        <v>50</v>
      </c>
      <c r="M140">
        <v>310977</v>
      </c>
      <c r="N140">
        <v>1493</v>
      </c>
      <c r="O140">
        <v>271035611</v>
      </c>
      <c r="P140">
        <v>73505593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419741986</v>
      </c>
      <c r="W140">
        <v>1852</v>
      </c>
      <c r="X140">
        <v>419740134</v>
      </c>
      <c r="Y140">
        <v>0</v>
      </c>
      <c r="Z140">
        <v>74888312</v>
      </c>
      <c r="AA140" s="3" t="str">
        <f t="shared" si="4"/>
        <v>6795</v>
      </c>
      <c r="AB140" s="4" t="str">
        <f t="shared" si="5"/>
        <v>TIF</v>
      </c>
    </row>
    <row r="141" spans="1:28" x14ac:dyDescent="0.25">
      <c r="A141">
        <v>2022</v>
      </c>
      <c r="B141">
        <v>7</v>
      </c>
      <c r="C141" t="s">
        <v>31</v>
      </c>
      <c r="D141">
        <v>2022</v>
      </c>
      <c r="E141">
        <v>7</v>
      </c>
      <c r="F141">
        <v>6</v>
      </c>
      <c r="G141">
        <v>660</v>
      </c>
      <c r="H141">
        <v>66660</v>
      </c>
      <c r="I141" t="s">
        <v>26</v>
      </c>
      <c r="J141" t="s">
        <v>26</v>
      </c>
      <c r="K141" t="s">
        <v>105</v>
      </c>
      <c r="L141" t="s">
        <v>50</v>
      </c>
      <c r="M141">
        <v>202780</v>
      </c>
      <c r="N141">
        <v>7970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332950</v>
      </c>
      <c r="W141">
        <v>0</v>
      </c>
      <c r="X141">
        <v>332950</v>
      </c>
      <c r="Y141">
        <v>0</v>
      </c>
      <c r="Z141">
        <v>122200</v>
      </c>
      <c r="AA141" s="3" t="str">
        <f t="shared" si="4"/>
        <v>6660</v>
      </c>
      <c r="AB141" s="4" t="str">
        <f t="shared" si="5"/>
        <v>Non-TIF</v>
      </c>
    </row>
    <row r="142" spans="1:28" x14ac:dyDescent="0.25">
      <c r="A142">
        <v>2022</v>
      </c>
      <c r="B142">
        <v>7</v>
      </c>
      <c r="C142" t="s">
        <v>31</v>
      </c>
      <c r="D142">
        <v>2022</v>
      </c>
      <c r="E142">
        <v>7</v>
      </c>
      <c r="F142">
        <v>1</v>
      </c>
      <c r="G142">
        <v>44</v>
      </c>
      <c r="H142">
        <v>71044</v>
      </c>
      <c r="I142" t="s">
        <v>26</v>
      </c>
      <c r="J142" t="s">
        <v>26</v>
      </c>
      <c r="K142" t="s">
        <v>128</v>
      </c>
      <c r="L142" t="s">
        <v>50</v>
      </c>
      <c r="M142">
        <v>25450350</v>
      </c>
      <c r="N142">
        <v>1836090</v>
      </c>
      <c r="O142">
        <v>423782076</v>
      </c>
      <c r="P142">
        <v>16045420</v>
      </c>
      <c r="Q142">
        <v>0</v>
      </c>
      <c r="R142">
        <v>0</v>
      </c>
      <c r="S142">
        <v>5266807</v>
      </c>
      <c r="T142">
        <v>1183812</v>
      </c>
      <c r="U142">
        <v>0</v>
      </c>
      <c r="V142">
        <v>3517152919</v>
      </c>
      <c r="W142">
        <v>2689104</v>
      </c>
      <c r="X142">
        <v>3514463815</v>
      </c>
      <c r="Y142">
        <v>63205245</v>
      </c>
      <c r="Z142">
        <v>3043588364</v>
      </c>
      <c r="AA142" s="3" t="str">
        <f t="shared" si="4"/>
        <v>1044</v>
      </c>
      <c r="AB142" s="4" t="str">
        <f t="shared" si="5"/>
        <v>Non-TIF</v>
      </c>
    </row>
    <row r="143" spans="1:28" x14ac:dyDescent="0.25">
      <c r="A143">
        <v>2022</v>
      </c>
      <c r="B143">
        <v>7</v>
      </c>
      <c r="C143" t="s">
        <v>31</v>
      </c>
      <c r="D143">
        <v>2022</v>
      </c>
      <c r="E143">
        <v>7</v>
      </c>
      <c r="F143">
        <v>6</v>
      </c>
      <c r="G143">
        <v>795</v>
      </c>
      <c r="H143">
        <v>76795</v>
      </c>
      <c r="I143" t="s">
        <v>26</v>
      </c>
      <c r="J143" t="s">
        <v>26</v>
      </c>
      <c r="K143" t="s">
        <v>129</v>
      </c>
      <c r="L143" t="s">
        <v>50</v>
      </c>
      <c r="M143">
        <v>69002020</v>
      </c>
      <c r="N143">
        <v>4062160</v>
      </c>
      <c r="O143">
        <v>209550801</v>
      </c>
      <c r="P143">
        <v>75836040</v>
      </c>
      <c r="Q143">
        <v>0</v>
      </c>
      <c r="R143">
        <v>0</v>
      </c>
      <c r="S143">
        <v>6488868</v>
      </c>
      <c r="T143">
        <v>26718608</v>
      </c>
      <c r="U143">
        <v>0</v>
      </c>
      <c r="V143">
        <v>3422630126</v>
      </c>
      <c r="W143">
        <v>4391092</v>
      </c>
      <c r="X143">
        <v>3418239034</v>
      </c>
      <c r="Y143">
        <v>280203309</v>
      </c>
      <c r="Z143">
        <v>3030971629</v>
      </c>
      <c r="AA143" s="3" t="str">
        <f t="shared" si="4"/>
        <v>6795</v>
      </c>
      <c r="AB143" s="4" t="str">
        <f t="shared" si="5"/>
        <v>Non-TIF</v>
      </c>
    </row>
    <row r="144" spans="1:28" x14ac:dyDescent="0.25">
      <c r="A144">
        <v>2022</v>
      </c>
      <c r="B144">
        <v>7</v>
      </c>
      <c r="C144" t="s">
        <v>31</v>
      </c>
      <c r="D144">
        <v>2022</v>
      </c>
      <c r="E144">
        <v>7</v>
      </c>
      <c r="F144">
        <v>6</v>
      </c>
      <c r="G144">
        <v>840</v>
      </c>
      <c r="H144">
        <v>96840</v>
      </c>
      <c r="I144" t="s">
        <v>26</v>
      </c>
      <c r="J144" t="s">
        <v>26</v>
      </c>
      <c r="K144" t="s">
        <v>57</v>
      </c>
      <c r="L144" t="s">
        <v>50</v>
      </c>
      <c r="M144">
        <v>630970</v>
      </c>
      <c r="N144">
        <v>9660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1470580</v>
      </c>
      <c r="W144">
        <v>1852</v>
      </c>
      <c r="X144">
        <v>1468728</v>
      </c>
      <c r="Y144">
        <v>59970</v>
      </c>
      <c r="Z144">
        <v>829950</v>
      </c>
      <c r="AA144" s="3" t="str">
        <f t="shared" si="4"/>
        <v>6840</v>
      </c>
      <c r="AB144" s="4" t="str">
        <f t="shared" si="5"/>
        <v>Non-TIF</v>
      </c>
    </row>
    <row r="145" spans="1:28" x14ac:dyDescent="0.25">
      <c r="A145">
        <v>2022</v>
      </c>
      <c r="B145">
        <v>8</v>
      </c>
      <c r="C145" t="s">
        <v>31</v>
      </c>
      <c r="D145">
        <v>2022</v>
      </c>
      <c r="E145">
        <v>8</v>
      </c>
      <c r="F145">
        <v>7</v>
      </c>
      <c r="G145">
        <v>110</v>
      </c>
      <c r="H145">
        <v>257110</v>
      </c>
      <c r="I145" t="s">
        <v>26</v>
      </c>
      <c r="J145" t="s">
        <v>26</v>
      </c>
      <c r="K145" t="s">
        <v>62</v>
      </c>
      <c r="L145" t="s">
        <v>60</v>
      </c>
      <c r="M145">
        <v>29503550</v>
      </c>
      <c r="N145">
        <v>1557335</v>
      </c>
      <c r="O145">
        <v>248832</v>
      </c>
      <c r="P145">
        <v>0</v>
      </c>
      <c r="Q145">
        <v>0</v>
      </c>
      <c r="R145">
        <v>0</v>
      </c>
      <c r="S145">
        <v>0</v>
      </c>
      <c r="T145">
        <v>2679465</v>
      </c>
      <c r="U145">
        <v>4841</v>
      </c>
      <c r="V145">
        <v>67960903</v>
      </c>
      <c r="W145">
        <v>53708</v>
      </c>
      <c r="X145">
        <v>67907195</v>
      </c>
      <c r="Y145">
        <v>9141055</v>
      </c>
      <c r="Z145">
        <v>33966880</v>
      </c>
      <c r="AA145" s="3" t="str">
        <f t="shared" si="4"/>
        <v>7110</v>
      </c>
      <c r="AB145" s="4" t="str">
        <f t="shared" si="5"/>
        <v>Non-TIF</v>
      </c>
    </row>
    <row r="146" spans="1:28" x14ac:dyDescent="0.25">
      <c r="A146">
        <v>2022</v>
      </c>
      <c r="B146">
        <v>8</v>
      </c>
      <c r="C146" t="s">
        <v>31</v>
      </c>
      <c r="D146">
        <v>2022</v>
      </c>
      <c r="E146">
        <v>8</v>
      </c>
      <c r="F146">
        <v>3</v>
      </c>
      <c r="G146">
        <v>195</v>
      </c>
      <c r="H146">
        <v>373195</v>
      </c>
      <c r="I146" t="s">
        <v>26</v>
      </c>
      <c r="J146" t="s">
        <v>26</v>
      </c>
      <c r="K146" t="s">
        <v>63</v>
      </c>
      <c r="L146" t="s">
        <v>60</v>
      </c>
      <c r="M146">
        <v>5986129</v>
      </c>
      <c r="N146">
        <v>260049</v>
      </c>
      <c r="O146">
        <v>0</v>
      </c>
      <c r="P146">
        <v>3841103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12296374</v>
      </c>
      <c r="W146">
        <v>3704</v>
      </c>
      <c r="X146">
        <v>12292670</v>
      </c>
      <c r="Y146">
        <v>175371</v>
      </c>
      <c r="Z146">
        <v>2209093</v>
      </c>
      <c r="AA146" s="3" t="str">
        <f t="shared" si="4"/>
        <v>3195</v>
      </c>
      <c r="AB146" s="4" t="str">
        <f t="shared" si="5"/>
        <v>Non-TIF</v>
      </c>
    </row>
    <row r="147" spans="1:28" x14ac:dyDescent="0.25">
      <c r="A147">
        <v>2022</v>
      </c>
      <c r="B147">
        <v>9</v>
      </c>
      <c r="C147" t="s">
        <v>23</v>
      </c>
      <c r="D147">
        <v>2022</v>
      </c>
      <c r="E147">
        <v>9</v>
      </c>
      <c r="F147">
        <v>1</v>
      </c>
      <c r="G147">
        <v>719</v>
      </c>
      <c r="H147" t="s">
        <v>197</v>
      </c>
      <c r="I147" t="s">
        <v>25</v>
      </c>
      <c r="J147" t="s">
        <v>26</v>
      </c>
      <c r="K147" t="s">
        <v>198</v>
      </c>
      <c r="L147" t="s">
        <v>65</v>
      </c>
      <c r="M147">
        <v>0</v>
      </c>
      <c r="N147">
        <v>0</v>
      </c>
      <c r="O147">
        <v>1549337</v>
      </c>
      <c r="P147">
        <v>235139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9890091</v>
      </c>
      <c r="W147">
        <v>0</v>
      </c>
      <c r="X147">
        <v>9890091</v>
      </c>
      <c r="Y147">
        <v>0</v>
      </c>
      <c r="Z147">
        <v>8105615</v>
      </c>
      <c r="AA147" s="3" t="str">
        <f t="shared" si="4"/>
        <v>1719</v>
      </c>
      <c r="AB147" s="4" t="str">
        <f t="shared" si="5"/>
        <v>TIF</v>
      </c>
    </row>
    <row r="148" spans="1:28" x14ac:dyDescent="0.25">
      <c r="A148">
        <v>2022</v>
      </c>
      <c r="B148">
        <v>9</v>
      </c>
      <c r="C148" t="s">
        <v>23</v>
      </c>
      <c r="D148">
        <v>2022</v>
      </c>
      <c r="E148">
        <v>9</v>
      </c>
      <c r="F148">
        <v>6</v>
      </c>
      <c r="G148">
        <v>273</v>
      </c>
      <c r="H148" t="s">
        <v>199</v>
      </c>
      <c r="I148" t="s">
        <v>25</v>
      </c>
      <c r="J148" t="s">
        <v>26</v>
      </c>
      <c r="K148" t="s">
        <v>200</v>
      </c>
      <c r="L148" t="s">
        <v>65</v>
      </c>
      <c r="M148">
        <v>10259</v>
      </c>
      <c r="N148">
        <v>836</v>
      </c>
      <c r="O148">
        <v>1342997</v>
      </c>
      <c r="P148">
        <v>688531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4961512</v>
      </c>
      <c r="W148">
        <v>0</v>
      </c>
      <c r="X148">
        <v>4961512</v>
      </c>
      <c r="Y148">
        <v>0</v>
      </c>
      <c r="Z148">
        <v>2918889</v>
      </c>
      <c r="AA148" s="3" t="str">
        <f t="shared" si="4"/>
        <v>6273</v>
      </c>
      <c r="AB148" s="4" t="str">
        <f t="shared" si="5"/>
        <v>TIF</v>
      </c>
    </row>
    <row r="149" spans="1:28" x14ac:dyDescent="0.25">
      <c r="A149">
        <v>2022</v>
      </c>
      <c r="B149">
        <v>9</v>
      </c>
      <c r="C149" t="s">
        <v>23</v>
      </c>
      <c r="D149">
        <v>2022</v>
      </c>
      <c r="E149">
        <v>9</v>
      </c>
      <c r="F149">
        <v>6</v>
      </c>
      <c r="G149">
        <v>762</v>
      </c>
      <c r="H149" t="s">
        <v>167</v>
      </c>
      <c r="I149" t="s">
        <v>25</v>
      </c>
      <c r="J149" t="s">
        <v>26</v>
      </c>
      <c r="K149" t="s">
        <v>168</v>
      </c>
      <c r="L149" t="s">
        <v>65</v>
      </c>
      <c r="M149">
        <v>0</v>
      </c>
      <c r="N149">
        <v>0</v>
      </c>
      <c r="O149">
        <v>66897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109164</v>
      </c>
      <c r="W149">
        <v>0</v>
      </c>
      <c r="X149">
        <v>109164</v>
      </c>
      <c r="Y149">
        <v>0</v>
      </c>
      <c r="Z149">
        <v>42267</v>
      </c>
      <c r="AA149" s="3" t="str">
        <f t="shared" si="4"/>
        <v>6762</v>
      </c>
      <c r="AB149" s="4" t="str">
        <f t="shared" si="5"/>
        <v>TIF</v>
      </c>
    </row>
    <row r="150" spans="1:28" x14ac:dyDescent="0.25">
      <c r="A150">
        <v>2022</v>
      </c>
      <c r="B150">
        <v>9</v>
      </c>
      <c r="C150" t="s">
        <v>31</v>
      </c>
      <c r="D150">
        <v>2022</v>
      </c>
      <c r="E150">
        <v>9</v>
      </c>
      <c r="F150">
        <v>1</v>
      </c>
      <c r="G150">
        <v>908</v>
      </c>
      <c r="H150">
        <v>71908</v>
      </c>
      <c r="I150" t="s">
        <v>26</v>
      </c>
      <c r="J150" t="s">
        <v>26</v>
      </c>
      <c r="K150" t="s">
        <v>49</v>
      </c>
      <c r="L150" t="s">
        <v>65</v>
      </c>
      <c r="M150">
        <v>601120</v>
      </c>
      <c r="N150">
        <v>2610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1700250</v>
      </c>
      <c r="W150">
        <v>0</v>
      </c>
      <c r="X150">
        <v>1700250</v>
      </c>
      <c r="Y150">
        <v>59970</v>
      </c>
      <c r="Z150">
        <v>1096520</v>
      </c>
      <c r="AA150" s="3" t="str">
        <f t="shared" si="4"/>
        <v>1908</v>
      </c>
      <c r="AB150" s="4" t="str">
        <f t="shared" si="5"/>
        <v>Non-TIF</v>
      </c>
    </row>
    <row r="151" spans="1:28" x14ac:dyDescent="0.25">
      <c r="A151">
        <v>2022</v>
      </c>
      <c r="B151">
        <v>9</v>
      </c>
      <c r="C151" t="s">
        <v>31</v>
      </c>
      <c r="D151">
        <v>2022</v>
      </c>
      <c r="E151">
        <v>9</v>
      </c>
      <c r="F151">
        <v>6</v>
      </c>
      <c r="G151">
        <v>471</v>
      </c>
      <c r="H151">
        <v>96471</v>
      </c>
      <c r="I151" t="s">
        <v>26</v>
      </c>
      <c r="J151" t="s">
        <v>26</v>
      </c>
      <c r="K151" t="s">
        <v>207</v>
      </c>
      <c r="L151" t="s">
        <v>65</v>
      </c>
      <c r="M151">
        <v>75159350</v>
      </c>
      <c r="N151">
        <v>4458130</v>
      </c>
      <c r="O151">
        <v>10105101</v>
      </c>
      <c r="P151">
        <v>0</v>
      </c>
      <c r="Q151">
        <v>0</v>
      </c>
      <c r="R151">
        <v>0</v>
      </c>
      <c r="S151">
        <v>0</v>
      </c>
      <c r="T151">
        <v>339133</v>
      </c>
      <c r="U151">
        <v>0</v>
      </c>
      <c r="V151">
        <v>224338563</v>
      </c>
      <c r="W151">
        <v>237056</v>
      </c>
      <c r="X151">
        <v>224101507</v>
      </c>
      <c r="Y151">
        <v>11431742</v>
      </c>
      <c r="Z151">
        <v>134276849</v>
      </c>
      <c r="AA151" s="3" t="str">
        <f t="shared" si="4"/>
        <v>6471</v>
      </c>
      <c r="AB151" s="4" t="str">
        <f t="shared" si="5"/>
        <v>Non-TIF</v>
      </c>
    </row>
    <row r="152" spans="1:28" x14ac:dyDescent="0.25">
      <c r="A152">
        <v>2022</v>
      </c>
      <c r="B152">
        <v>9</v>
      </c>
      <c r="C152" t="s">
        <v>31</v>
      </c>
      <c r="D152">
        <v>2022</v>
      </c>
      <c r="E152">
        <v>9</v>
      </c>
      <c r="F152">
        <v>4</v>
      </c>
      <c r="G152">
        <v>599</v>
      </c>
      <c r="H152">
        <v>194599</v>
      </c>
      <c r="I152" t="s">
        <v>26</v>
      </c>
      <c r="J152" t="s">
        <v>26</v>
      </c>
      <c r="K152" t="s">
        <v>142</v>
      </c>
      <c r="L152" t="s">
        <v>65</v>
      </c>
      <c r="M152">
        <v>36688820</v>
      </c>
      <c r="N152">
        <v>1615780</v>
      </c>
      <c r="O152">
        <v>5668080</v>
      </c>
      <c r="P152">
        <v>755280</v>
      </c>
      <c r="Q152">
        <v>0</v>
      </c>
      <c r="R152">
        <v>0</v>
      </c>
      <c r="S152">
        <v>2828672</v>
      </c>
      <c r="T152">
        <v>84146</v>
      </c>
      <c r="U152">
        <v>0</v>
      </c>
      <c r="V152">
        <v>108565058</v>
      </c>
      <c r="W152">
        <v>90748</v>
      </c>
      <c r="X152">
        <v>108474310</v>
      </c>
      <c r="Y152">
        <v>5790930</v>
      </c>
      <c r="Z152">
        <v>60924280</v>
      </c>
      <c r="AA152" s="3" t="str">
        <f t="shared" si="4"/>
        <v>4599</v>
      </c>
      <c r="AB152" s="4" t="str">
        <f t="shared" si="5"/>
        <v>Non-TIF</v>
      </c>
    </row>
    <row r="153" spans="1:28" x14ac:dyDescent="0.25">
      <c r="A153">
        <v>2022</v>
      </c>
      <c r="B153">
        <v>10</v>
      </c>
      <c r="C153" t="s">
        <v>44</v>
      </c>
      <c r="D153">
        <v>2022</v>
      </c>
      <c r="E153">
        <v>10</v>
      </c>
      <c r="F153">
        <v>4</v>
      </c>
      <c r="G153">
        <v>869</v>
      </c>
      <c r="H153">
        <v>334869</v>
      </c>
      <c r="I153" t="s">
        <v>26</v>
      </c>
      <c r="J153" t="s">
        <v>26</v>
      </c>
      <c r="K153" t="s">
        <v>70</v>
      </c>
      <c r="L153" t="s">
        <v>67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 s="3" t="str">
        <f t="shared" si="4"/>
        <v>4869</v>
      </c>
      <c r="AB153" s="4" t="str">
        <f t="shared" si="5"/>
        <v>Non-TIF</v>
      </c>
    </row>
    <row r="154" spans="1:28" x14ac:dyDescent="0.25">
      <c r="A154">
        <v>2022</v>
      </c>
      <c r="B154">
        <v>11</v>
      </c>
      <c r="C154" t="s">
        <v>31</v>
      </c>
      <c r="D154">
        <v>2022</v>
      </c>
      <c r="E154">
        <v>11</v>
      </c>
      <c r="F154">
        <v>2</v>
      </c>
      <c r="G154">
        <v>376</v>
      </c>
      <c r="H154">
        <v>472376</v>
      </c>
      <c r="I154" t="s">
        <v>26</v>
      </c>
      <c r="J154" t="s">
        <v>26</v>
      </c>
      <c r="K154" t="s">
        <v>175</v>
      </c>
      <c r="L154" t="s">
        <v>73</v>
      </c>
      <c r="M154">
        <v>1399070</v>
      </c>
      <c r="N154">
        <v>79220</v>
      </c>
      <c r="O154">
        <v>0</v>
      </c>
      <c r="P154">
        <v>2917360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4840910</v>
      </c>
      <c r="W154">
        <v>0</v>
      </c>
      <c r="X154">
        <v>4840910</v>
      </c>
      <c r="Y154">
        <v>342</v>
      </c>
      <c r="Z154">
        <v>445260</v>
      </c>
      <c r="AA154" s="3" t="str">
        <f t="shared" si="4"/>
        <v>2376</v>
      </c>
      <c r="AB154" s="4" t="str">
        <f t="shared" si="5"/>
        <v>Non-TIF</v>
      </c>
    </row>
    <row r="155" spans="1:28" x14ac:dyDescent="0.25">
      <c r="A155">
        <v>2022</v>
      </c>
      <c r="B155">
        <v>11</v>
      </c>
      <c r="C155" t="s">
        <v>31</v>
      </c>
      <c r="D155">
        <v>2022</v>
      </c>
      <c r="E155">
        <v>11</v>
      </c>
      <c r="F155">
        <v>5</v>
      </c>
      <c r="G155">
        <v>823</v>
      </c>
      <c r="H155">
        <v>815823</v>
      </c>
      <c r="I155" t="s">
        <v>26</v>
      </c>
      <c r="J155" t="s">
        <v>26</v>
      </c>
      <c r="K155" t="s">
        <v>75</v>
      </c>
      <c r="L155" t="s">
        <v>73</v>
      </c>
      <c r="M155">
        <v>1187870</v>
      </c>
      <c r="N155">
        <v>49090</v>
      </c>
      <c r="O155">
        <v>0</v>
      </c>
      <c r="P155">
        <v>891030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2892320</v>
      </c>
      <c r="W155">
        <v>1852</v>
      </c>
      <c r="X155">
        <v>2890468</v>
      </c>
      <c r="Y155">
        <v>1970</v>
      </c>
      <c r="Z155">
        <v>764330</v>
      </c>
      <c r="AA155" s="3" t="str">
        <f t="shared" si="4"/>
        <v>5823</v>
      </c>
      <c r="AB155" s="4" t="str">
        <f t="shared" si="5"/>
        <v>Non-TIF</v>
      </c>
    </row>
    <row r="156" spans="1:28" x14ac:dyDescent="0.25">
      <c r="A156">
        <v>2022</v>
      </c>
      <c r="B156">
        <v>12</v>
      </c>
      <c r="C156" t="s">
        <v>44</v>
      </c>
      <c r="D156">
        <v>2022</v>
      </c>
      <c r="E156">
        <v>12</v>
      </c>
      <c r="F156">
        <v>6</v>
      </c>
      <c r="G156">
        <v>840</v>
      </c>
      <c r="H156">
        <v>96840</v>
      </c>
      <c r="I156" t="s">
        <v>26</v>
      </c>
      <c r="J156" t="s">
        <v>26</v>
      </c>
      <c r="K156" t="s">
        <v>57</v>
      </c>
      <c r="L156" t="s">
        <v>76</v>
      </c>
      <c r="M156">
        <v>408859</v>
      </c>
      <c r="N156">
        <v>144594</v>
      </c>
      <c r="O156">
        <v>4669224</v>
      </c>
      <c r="P156">
        <v>6281904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16271653</v>
      </c>
      <c r="W156">
        <v>0</v>
      </c>
      <c r="X156">
        <v>16271653</v>
      </c>
      <c r="Y156">
        <v>0</v>
      </c>
      <c r="Z156">
        <v>4767072</v>
      </c>
      <c r="AA156" s="3" t="str">
        <f t="shared" si="4"/>
        <v>6840</v>
      </c>
      <c r="AB156" s="4" t="str">
        <f t="shared" si="5"/>
        <v>Non-TIF</v>
      </c>
    </row>
    <row r="157" spans="1:28" x14ac:dyDescent="0.25">
      <c r="A157">
        <v>2022</v>
      </c>
      <c r="B157">
        <v>12</v>
      </c>
      <c r="C157" t="s">
        <v>44</v>
      </c>
      <c r="D157">
        <v>2022</v>
      </c>
      <c r="E157">
        <v>12</v>
      </c>
      <c r="F157">
        <v>1</v>
      </c>
      <c r="G157">
        <v>791</v>
      </c>
      <c r="H157">
        <v>381791</v>
      </c>
      <c r="I157" t="s">
        <v>26</v>
      </c>
      <c r="J157" t="s">
        <v>26</v>
      </c>
      <c r="K157" t="s">
        <v>145</v>
      </c>
      <c r="L157" t="s">
        <v>76</v>
      </c>
      <c r="M157">
        <v>17151</v>
      </c>
      <c r="N157">
        <v>0</v>
      </c>
      <c r="O157">
        <v>0</v>
      </c>
      <c r="P157">
        <v>4598610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4615761</v>
      </c>
      <c r="W157">
        <v>0</v>
      </c>
      <c r="X157">
        <v>4615761</v>
      </c>
      <c r="Y157">
        <v>0</v>
      </c>
      <c r="Z157">
        <v>0</v>
      </c>
      <c r="AA157" s="3" t="str">
        <f t="shared" si="4"/>
        <v>1791</v>
      </c>
      <c r="AB157" s="4" t="str">
        <f t="shared" si="5"/>
        <v>Non-TIF</v>
      </c>
    </row>
    <row r="158" spans="1:28" x14ac:dyDescent="0.25">
      <c r="A158">
        <v>2022</v>
      </c>
      <c r="B158">
        <v>12</v>
      </c>
      <c r="C158" t="s">
        <v>31</v>
      </c>
      <c r="D158">
        <v>2022</v>
      </c>
      <c r="E158">
        <v>12</v>
      </c>
      <c r="F158">
        <v>0</v>
      </c>
      <c r="G158">
        <v>279</v>
      </c>
      <c r="H158">
        <v>120279</v>
      </c>
      <c r="I158" t="s">
        <v>26</v>
      </c>
      <c r="J158" t="s">
        <v>26</v>
      </c>
      <c r="K158" t="s">
        <v>143</v>
      </c>
      <c r="L158" t="s">
        <v>76</v>
      </c>
      <c r="M158">
        <v>95223150</v>
      </c>
      <c r="N158">
        <v>4367240</v>
      </c>
      <c r="O158">
        <v>15839417</v>
      </c>
      <c r="P158">
        <v>5422320</v>
      </c>
      <c r="Q158">
        <v>0</v>
      </c>
      <c r="R158">
        <v>0</v>
      </c>
      <c r="S158">
        <v>4118839</v>
      </c>
      <c r="T158">
        <v>721377</v>
      </c>
      <c r="U158">
        <v>0</v>
      </c>
      <c r="V158">
        <v>370911196</v>
      </c>
      <c r="W158">
        <v>364844</v>
      </c>
      <c r="X158">
        <v>370546352</v>
      </c>
      <c r="Y158">
        <v>72413195</v>
      </c>
      <c r="Z158">
        <v>245218853</v>
      </c>
      <c r="AA158" s="3" t="str">
        <f t="shared" si="4"/>
        <v>0279</v>
      </c>
      <c r="AB158" s="4" t="str">
        <f t="shared" si="5"/>
        <v>Non-TIF</v>
      </c>
    </row>
    <row r="159" spans="1:28" x14ac:dyDescent="0.25">
      <c r="A159">
        <v>2022</v>
      </c>
      <c r="B159">
        <v>12</v>
      </c>
      <c r="C159" t="s">
        <v>31</v>
      </c>
      <c r="D159">
        <v>2022</v>
      </c>
      <c r="E159">
        <v>12</v>
      </c>
      <c r="F159">
        <v>4</v>
      </c>
      <c r="G159">
        <v>599</v>
      </c>
      <c r="H159">
        <v>194599</v>
      </c>
      <c r="I159" t="s">
        <v>26</v>
      </c>
      <c r="J159" t="s">
        <v>26</v>
      </c>
      <c r="K159" t="s">
        <v>142</v>
      </c>
      <c r="L159" t="s">
        <v>76</v>
      </c>
      <c r="M159">
        <v>21273010</v>
      </c>
      <c r="N159">
        <v>1236160</v>
      </c>
      <c r="O159">
        <v>41090</v>
      </c>
      <c r="P159">
        <v>0</v>
      </c>
      <c r="Q159">
        <v>0</v>
      </c>
      <c r="R159">
        <v>0</v>
      </c>
      <c r="S159">
        <v>0</v>
      </c>
      <c r="T159">
        <v>51171</v>
      </c>
      <c r="U159">
        <v>0</v>
      </c>
      <c r="V159">
        <v>36032531</v>
      </c>
      <c r="W159">
        <v>11112</v>
      </c>
      <c r="X159">
        <v>36021419</v>
      </c>
      <c r="Y159">
        <v>836203</v>
      </c>
      <c r="Z159">
        <v>13431100</v>
      </c>
      <c r="AA159" s="3" t="str">
        <f t="shared" si="4"/>
        <v>4599</v>
      </c>
      <c r="AB159" s="4" t="str">
        <f t="shared" si="5"/>
        <v>Non-TIF</v>
      </c>
    </row>
    <row r="160" spans="1:28" x14ac:dyDescent="0.25">
      <c r="A160">
        <v>2022</v>
      </c>
      <c r="B160">
        <v>14</v>
      </c>
      <c r="C160" t="s">
        <v>23</v>
      </c>
      <c r="D160">
        <v>2022</v>
      </c>
      <c r="E160">
        <v>14</v>
      </c>
      <c r="F160">
        <v>3</v>
      </c>
      <c r="G160">
        <v>168</v>
      </c>
      <c r="H160" t="s">
        <v>125</v>
      </c>
      <c r="I160" t="s">
        <v>25</v>
      </c>
      <c r="J160" t="s">
        <v>26</v>
      </c>
      <c r="K160" t="s">
        <v>126</v>
      </c>
      <c r="L160" t="s">
        <v>147</v>
      </c>
      <c r="M160">
        <v>0</v>
      </c>
      <c r="N160">
        <v>0</v>
      </c>
      <c r="O160">
        <v>1015470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3758958</v>
      </c>
      <c r="W160">
        <v>0</v>
      </c>
      <c r="X160">
        <v>3758958</v>
      </c>
      <c r="Y160">
        <v>0</v>
      </c>
      <c r="Z160">
        <v>2743488</v>
      </c>
      <c r="AA160" s="3" t="str">
        <f t="shared" si="4"/>
        <v>3168</v>
      </c>
      <c r="AB160" s="4" t="str">
        <f t="shared" si="5"/>
        <v>TIF</v>
      </c>
    </row>
    <row r="161" spans="1:28" x14ac:dyDescent="0.25">
      <c r="A161">
        <v>2022</v>
      </c>
      <c r="B161">
        <v>14</v>
      </c>
      <c r="C161" t="s">
        <v>31</v>
      </c>
      <c r="D161">
        <v>2022</v>
      </c>
      <c r="E161">
        <v>14</v>
      </c>
      <c r="F161">
        <v>0</v>
      </c>
      <c r="G161">
        <v>999</v>
      </c>
      <c r="H161">
        <v>140999</v>
      </c>
      <c r="I161" t="s">
        <v>26</v>
      </c>
      <c r="J161" t="s">
        <v>26</v>
      </c>
      <c r="K161" t="s">
        <v>185</v>
      </c>
      <c r="L161" t="s">
        <v>147</v>
      </c>
      <c r="M161">
        <v>246454810</v>
      </c>
      <c r="N161">
        <v>30340200</v>
      </c>
      <c r="O161">
        <v>155595220</v>
      </c>
      <c r="P161">
        <v>126095870</v>
      </c>
      <c r="Q161">
        <v>0</v>
      </c>
      <c r="R161">
        <v>0</v>
      </c>
      <c r="S161">
        <v>28744493</v>
      </c>
      <c r="T161">
        <v>1006284</v>
      </c>
      <c r="U161">
        <v>0</v>
      </c>
      <c r="V161">
        <v>1532476777</v>
      </c>
      <c r="W161">
        <v>1038972</v>
      </c>
      <c r="X161">
        <v>1531437805</v>
      </c>
      <c r="Y161">
        <v>56017393</v>
      </c>
      <c r="Z161">
        <v>944239900</v>
      </c>
      <c r="AA161" s="3" t="str">
        <f t="shared" si="4"/>
        <v>0999</v>
      </c>
      <c r="AB161" s="4" t="str">
        <f t="shared" si="5"/>
        <v>Non-TIF</v>
      </c>
    </row>
    <row r="162" spans="1:28" x14ac:dyDescent="0.25">
      <c r="A162">
        <v>2022</v>
      </c>
      <c r="B162">
        <v>14</v>
      </c>
      <c r="C162" t="s">
        <v>31</v>
      </c>
      <c r="D162">
        <v>2022</v>
      </c>
      <c r="E162">
        <v>14</v>
      </c>
      <c r="F162">
        <v>0</v>
      </c>
      <c r="G162">
        <v>355</v>
      </c>
      <c r="H162">
        <v>240355</v>
      </c>
      <c r="I162" t="s">
        <v>26</v>
      </c>
      <c r="J162" t="s">
        <v>26</v>
      </c>
      <c r="K162" t="s">
        <v>150</v>
      </c>
      <c r="L162" t="s">
        <v>147</v>
      </c>
      <c r="M162">
        <v>48527540</v>
      </c>
      <c r="N162">
        <v>5002340</v>
      </c>
      <c r="O162">
        <v>1184610</v>
      </c>
      <c r="P162">
        <v>18020370</v>
      </c>
      <c r="Q162">
        <v>0</v>
      </c>
      <c r="R162">
        <v>0</v>
      </c>
      <c r="S162">
        <v>5798463</v>
      </c>
      <c r="T162">
        <v>276291</v>
      </c>
      <c r="U162">
        <v>0</v>
      </c>
      <c r="V162">
        <v>111355374</v>
      </c>
      <c r="W162">
        <v>48152</v>
      </c>
      <c r="X162">
        <v>111307222</v>
      </c>
      <c r="Y162">
        <v>3146677</v>
      </c>
      <c r="Z162">
        <v>32545760</v>
      </c>
      <c r="AA162" s="3" t="str">
        <f t="shared" si="4"/>
        <v>0355</v>
      </c>
      <c r="AB162" s="4" t="str">
        <f t="shared" si="5"/>
        <v>Non-TIF</v>
      </c>
    </row>
    <row r="163" spans="1:28" x14ac:dyDescent="0.25">
      <c r="A163">
        <v>2022</v>
      </c>
      <c r="B163">
        <v>14</v>
      </c>
      <c r="C163" t="s">
        <v>31</v>
      </c>
      <c r="D163">
        <v>2022</v>
      </c>
      <c r="E163">
        <v>14</v>
      </c>
      <c r="F163">
        <v>6</v>
      </c>
      <c r="G163">
        <v>741</v>
      </c>
      <c r="H163">
        <v>816741</v>
      </c>
      <c r="I163" t="s">
        <v>26</v>
      </c>
      <c r="J163" t="s">
        <v>26</v>
      </c>
      <c r="K163" t="s">
        <v>226</v>
      </c>
      <c r="L163" t="s">
        <v>147</v>
      </c>
      <c r="M163">
        <v>6867870</v>
      </c>
      <c r="N163">
        <v>769760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11094800</v>
      </c>
      <c r="W163">
        <v>1852</v>
      </c>
      <c r="X163">
        <v>11092948</v>
      </c>
      <c r="Y163">
        <v>195292</v>
      </c>
      <c r="Z163">
        <v>3457170</v>
      </c>
      <c r="AA163" s="3" t="str">
        <f t="shared" si="4"/>
        <v>6741</v>
      </c>
      <c r="AB163" s="4" t="str">
        <f t="shared" si="5"/>
        <v>Non-TIF</v>
      </c>
    </row>
    <row r="164" spans="1:28" x14ac:dyDescent="0.25">
      <c r="A164">
        <v>2022</v>
      </c>
      <c r="B164">
        <v>14</v>
      </c>
      <c r="C164" t="s">
        <v>31</v>
      </c>
      <c r="D164">
        <v>2022</v>
      </c>
      <c r="E164">
        <v>14</v>
      </c>
      <c r="F164">
        <v>3</v>
      </c>
      <c r="G164">
        <v>168</v>
      </c>
      <c r="H164">
        <v>833168</v>
      </c>
      <c r="I164" t="s">
        <v>26</v>
      </c>
      <c r="J164" t="s">
        <v>26</v>
      </c>
      <c r="K164" t="s">
        <v>90</v>
      </c>
      <c r="L164" t="s">
        <v>147</v>
      </c>
      <c r="M164">
        <v>54623250</v>
      </c>
      <c r="N164">
        <v>5875120</v>
      </c>
      <c r="O164">
        <v>15129960</v>
      </c>
      <c r="P164">
        <v>6677410</v>
      </c>
      <c r="Q164">
        <v>0</v>
      </c>
      <c r="R164">
        <v>0</v>
      </c>
      <c r="S164">
        <v>6644759</v>
      </c>
      <c r="T164">
        <v>430783</v>
      </c>
      <c r="U164">
        <v>0</v>
      </c>
      <c r="V164">
        <v>176187552</v>
      </c>
      <c r="W164">
        <v>161124</v>
      </c>
      <c r="X164">
        <v>176026428</v>
      </c>
      <c r="Y164">
        <v>4373636</v>
      </c>
      <c r="Z164">
        <v>86806270</v>
      </c>
      <c r="AA164" s="3" t="str">
        <f t="shared" si="4"/>
        <v>3168</v>
      </c>
      <c r="AB164" s="4" t="str">
        <f t="shared" si="5"/>
        <v>Non-TIF</v>
      </c>
    </row>
    <row r="165" spans="1:28" x14ac:dyDescent="0.25">
      <c r="A165">
        <v>2022</v>
      </c>
      <c r="B165">
        <v>15</v>
      </c>
      <c r="C165" t="s">
        <v>31</v>
      </c>
      <c r="D165">
        <v>2022</v>
      </c>
      <c r="E165">
        <v>15</v>
      </c>
      <c r="F165">
        <v>2</v>
      </c>
      <c r="G165">
        <v>151</v>
      </c>
      <c r="H165">
        <v>52151</v>
      </c>
      <c r="I165" t="s">
        <v>26</v>
      </c>
      <c r="J165" t="s">
        <v>26</v>
      </c>
      <c r="K165" t="s">
        <v>43</v>
      </c>
      <c r="L165" t="s">
        <v>151</v>
      </c>
      <c r="M165">
        <v>710560</v>
      </c>
      <c r="N165">
        <v>83150</v>
      </c>
      <c r="O165">
        <v>133310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1070730</v>
      </c>
      <c r="W165">
        <v>1852</v>
      </c>
      <c r="X165">
        <v>1068878</v>
      </c>
      <c r="Y165">
        <v>36672</v>
      </c>
      <c r="Z165">
        <v>143710</v>
      </c>
      <c r="AA165" s="3" t="str">
        <f t="shared" si="4"/>
        <v>2151</v>
      </c>
      <c r="AB165" s="4" t="str">
        <f t="shared" si="5"/>
        <v>Non-TIF</v>
      </c>
    </row>
    <row r="166" spans="1:28" x14ac:dyDescent="0.25">
      <c r="A166">
        <v>2022</v>
      </c>
      <c r="B166">
        <v>16</v>
      </c>
      <c r="C166" t="s">
        <v>44</v>
      </c>
      <c r="D166">
        <v>2022</v>
      </c>
      <c r="E166">
        <v>16</v>
      </c>
      <c r="F166">
        <v>3</v>
      </c>
      <c r="G166">
        <v>691</v>
      </c>
      <c r="H166">
        <v>163691</v>
      </c>
      <c r="I166" t="s">
        <v>26</v>
      </c>
      <c r="J166" t="s">
        <v>26</v>
      </c>
      <c r="K166" t="s">
        <v>158</v>
      </c>
      <c r="L166" t="s">
        <v>154</v>
      </c>
      <c r="M166">
        <v>259280</v>
      </c>
      <c r="N166">
        <v>162310</v>
      </c>
      <c r="O166">
        <v>6870192</v>
      </c>
      <c r="P166">
        <v>3781120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50862783</v>
      </c>
      <c r="W166">
        <v>81488</v>
      </c>
      <c r="X166">
        <v>50781295</v>
      </c>
      <c r="Y166">
        <v>0</v>
      </c>
      <c r="Z166">
        <v>39789881</v>
      </c>
      <c r="AA166" s="3" t="str">
        <f t="shared" si="4"/>
        <v>3691</v>
      </c>
      <c r="AB166" s="4" t="str">
        <f t="shared" si="5"/>
        <v>Non-TIF</v>
      </c>
    </row>
    <row r="167" spans="1:28" x14ac:dyDescent="0.25">
      <c r="A167">
        <v>2022</v>
      </c>
      <c r="B167">
        <v>16</v>
      </c>
      <c r="C167" t="s">
        <v>23</v>
      </c>
      <c r="D167">
        <v>2022</v>
      </c>
      <c r="E167">
        <v>16</v>
      </c>
      <c r="F167">
        <v>1</v>
      </c>
      <c r="G167">
        <v>926</v>
      </c>
      <c r="H167" t="s">
        <v>152</v>
      </c>
      <c r="I167" t="s">
        <v>25</v>
      </c>
      <c r="J167" t="s">
        <v>26</v>
      </c>
      <c r="K167" t="s">
        <v>153</v>
      </c>
      <c r="L167" t="s">
        <v>154</v>
      </c>
      <c r="M167">
        <v>0</v>
      </c>
      <c r="N167">
        <v>0</v>
      </c>
      <c r="O167">
        <v>0</v>
      </c>
      <c r="P167">
        <v>1029601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1029601</v>
      </c>
      <c r="W167">
        <v>0</v>
      </c>
      <c r="X167">
        <v>1029601</v>
      </c>
      <c r="Y167">
        <v>0</v>
      </c>
      <c r="Z167">
        <v>0</v>
      </c>
      <c r="AA167" s="3" t="str">
        <f t="shared" si="4"/>
        <v>1926</v>
      </c>
      <c r="AB167" s="4" t="str">
        <f t="shared" si="5"/>
        <v>TIF</v>
      </c>
    </row>
    <row r="168" spans="1:28" x14ac:dyDescent="0.25">
      <c r="A168">
        <v>2022</v>
      </c>
      <c r="B168">
        <v>16</v>
      </c>
      <c r="C168" t="s">
        <v>23</v>
      </c>
      <c r="D168">
        <v>2022</v>
      </c>
      <c r="E168">
        <v>16</v>
      </c>
      <c r="F168">
        <v>3</v>
      </c>
      <c r="G168">
        <v>691</v>
      </c>
      <c r="H168" t="s">
        <v>228</v>
      </c>
      <c r="I168" t="s">
        <v>25</v>
      </c>
      <c r="J168" t="s">
        <v>26</v>
      </c>
      <c r="K168" t="s">
        <v>229</v>
      </c>
      <c r="L168" t="s">
        <v>154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3253950</v>
      </c>
      <c r="W168">
        <v>0</v>
      </c>
      <c r="X168">
        <v>3253950</v>
      </c>
      <c r="Y168">
        <v>0</v>
      </c>
      <c r="Z168">
        <v>3253950</v>
      </c>
      <c r="AA168" s="3" t="str">
        <f t="shared" si="4"/>
        <v>3691</v>
      </c>
      <c r="AB168" s="4" t="str">
        <f t="shared" si="5"/>
        <v>TIF</v>
      </c>
    </row>
    <row r="169" spans="1:28" x14ac:dyDescent="0.25">
      <c r="A169">
        <v>2022</v>
      </c>
      <c r="B169">
        <v>17</v>
      </c>
      <c r="C169" t="s">
        <v>44</v>
      </c>
      <c r="D169">
        <v>2022</v>
      </c>
      <c r="E169">
        <v>17</v>
      </c>
      <c r="F169">
        <v>4</v>
      </c>
      <c r="G169">
        <v>131</v>
      </c>
      <c r="H169">
        <v>174131</v>
      </c>
      <c r="I169" t="s">
        <v>26</v>
      </c>
      <c r="J169" t="s">
        <v>26</v>
      </c>
      <c r="K169" t="s">
        <v>161</v>
      </c>
      <c r="L169" t="s">
        <v>162</v>
      </c>
      <c r="M169">
        <v>741000</v>
      </c>
      <c r="N169">
        <v>4662030</v>
      </c>
      <c r="O169">
        <v>186302834</v>
      </c>
      <c r="P169">
        <v>37935666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282723644</v>
      </c>
      <c r="W169">
        <v>90748</v>
      </c>
      <c r="X169">
        <v>282632896</v>
      </c>
      <c r="Y169">
        <v>0</v>
      </c>
      <c r="Z169">
        <v>53082114</v>
      </c>
      <c r="AA169" s="3" t="str">
        <f t="shared" si="4"/>
        <v>4131</v>
      </c>
      <c r="AB169" s="4" t="str">
        <f t="shared" si="5"/>
        <v>Non-TIF</v>
      </c>
    </row>
    <row r="170" spans="1:28" x14ac:dyDescent="0.25">
      <c r="A170">
        <v>2022</v>
      </c>
      <c r="B170">
        <v>17</v>
      </c>
      <c r="C170" t="s">
        <v>44</v>
      </c>
      <c r="D170">
        <v>2022</v>
      </c>
      <c r="E170">
        <v>17</v>
      </c>
      <c r="F170">
        <v>2</v>
      </c>
      <c r="G170">
        <v>403</v>
      </c>
      <c r="H170">
        <v>412403</v>
      </c>
      <c r="I170" t="s">
        <v>26</v>
      </c>
      <c r="J170" t="s">
        <v>26</v>
      </c>
      <c r="K170" t="s">
        <v>212</v>
      </c>
      <c r="L170" t="s">
        <v>162</v>
      </c>
      <c r="M170">
        <v>25560</v>
      </c>
      <c r="N170">
        <v>0</v>
      </c>
      <c r="O170">
        <v>203310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228870</v>
      </c>
      <c r="W170">
        <v>0</v>
      </c>
      <c r="X170">
        <v>228870</v>
      </c>
      <c r="Y170">
        <v>0</v>
      </c>
      <c r="Z170">
        <v>0</v>
      </c>
      <c r="AA170" s="3" t="str">
        <f t="shared" si="4"/>
        <v>2403</v>
      </c>
      <c r="AB170" s="4" t="str">
        <f t="shared" si="5"/>
        <v>Non-TIF</v>
      </c>
    </row>
    <row r="171" spans="1:28" x14ac:dyDescent="0.25">
      <c r="A171">
        <v>2022</v>
      </c>
      <c r="B171">
        <v>17</v>
      </c>
      <c r="C171" t="s">
        <v>23</v>
      </c>
      <c r="D171">
        <v>2022</v>
      </c>
      <c r="E171">
        <v>17</v>
      </c>
      <c r="F171">
        <v>4</v>
      </c>
      <c r="G171">
        <v>131</v>
      </c>
      <c r="H171" t="s">
        <v>233</v>
      </c>
      <c r="I171" t="s">
        <v>25</v>
      </c>
      <c r="J171" t="s">
        <v>26</v>
      </c>
      <c r="K171" t="s">
        <v>234</v>
      </c>
      <c r="L171" t="s">
        <v>162</v>
      </c>
      <c r="M171">
        <v>0</v>
      </c>
      <c r="N171">
        <v>0</v>
      </c>
      <c r="O171">
        <v>37393298</v>
      </c>
      <c r="P171">
        <v>5664534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47727878</v>
      </c>
      <c r="W171">
        <v>0</v>
      </c>
      <c r="X171">
        <v>47727878</v>
      </c>
      <c r="Y171">
        <v>0</v>
      </c>
      <c r="Z171">
        <v>4670046</v>
      </c>
      <c r="AA171" s="3" t="str">
        <f t="shared" si="4"/>
        <v>4131</v>
      </c>
      <c r="AB171" s="4" t="str">
        <f t="shared" si="5"/>
        <v>TIF</v>
      </c>
    </row>
    <row r="172" spans="1:28" x14ac:dyDescent="0.25">
      <c r="A172">
        <v>2022</v>
      </c>
      <c r="B172">
        <v>17</v>
      </c>
      <c r="C172" t="s">
        <v>23</v>
      </c>
      <c r="D172">
        <v>2022</v>
      </c>
      <c r="E172">
        <v>17</v>
      </c>
      <c r="F172">
        <v>4</v>
      </c>
      <c r="G172">
        <v>772</v>
      </c>
      <c r="H172" t="s">
        <v>310</v>
      </c>
      <c r="I172" t="s">
        <v>25</v>
      </c>
      <c r="J172" t="s">
        <v>26</v>
      </c>
      <c r="K172" t="s">
        <v>311</v>
      </c>
      <c r="L172" t="s">
        <v>162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 s="3" t="str">
        <f t="shared" si="4"/>
        <v>4772</v>
      </c>
      <c r="AB172" s="4" t="str">
        <f t="shared" si="5"/>
        <v>TIF</v>
      </c>
    </row>
    <row r="173" spans="1:28" x14ac:dyDescent="0.25">
      <c r="A173">
        <v>2022</v>
      </c>
      <c r="B173">
        <v>10</v>
      </c>
      <c r="C173" t="s">
        <v>31</v>
      </c>
      <c r="D173">
        <v>2022</v>
      </c>
      <c r="E173">
        <v>10</v>
      </c>
      <c r="F173">
        <v>3</v>
      </c>
      <c r="G173">
        <v>105</v>
      </c>
      <c r="H173">
        <v>103105</v>
      </c>
      <c r="I173" t="s">
        <v>26</v>
      </c>
      <c r="J173" t="s">
        <v>26</v>
      </c>
      <c r="K173" t="s">
        <v>66</v>
      </c>
      <c r="L173" t="s">
        <v>67</v>
      </c>
      <c r="M173">
        <v>145422240</v>
      </c>
      <c r="N173">
        <v>8275920</v>
      </c>
      <c r="O173">
        <v>43327923</v>
      </c>
      <c r="P173">
        <v>11257480</v>
      </c>
      <c r="Q173">
        <v>0</v>
      </c>
      <c r="R173">
        <v>0</v>
      </c>
      <c r="S173">
        <v>2321529</v>
      </c>
      <c r="T173">
        <v>6263724</v>
      </c>
      <c r="U173">
        <v>0</v>
      </c>
      <c r="V173">
        <v>690039500</v>
      </c>
      <c r="W173">
        <v>703760</v>
      </c>
      <c r="X173">
        <v>689335740</v>
      </c>
      <c r="Y173">
        <v>47733698</v>
      </c>
      <c r="Z173">
        <v>473170684</v>
      </c>
      <c r="AA173" s="3" t="str">
        <f t="shared" si="4"/>
        <v>3105</v>
      </c>
      <c r="AB173" s="4" t="str">
        <f t="shared" si="5"/>
        <v>Non-TIF</v>
      </c>
    </row>
    <row r="174" spans="1:28" x14ac:dyDescent="0.25">
      <c r="A174">
        <v>2022</v>
      </c>
      <c r="B174">
        <v>11</v>
      </c>
      <c r="C174" t="s">
        <v>31</v>
      </c>
      <c r="D174">
        <v>2022</v>
      </c>
      <c r="E174">
        <v>11</v>
      </c>
      <c r="F174">
        <v>0</v>
      </c>
      <c r="G174">
        <v>72</v>
      </c>
      <c r="H174">
        <v>110072</v>
      </c>
      <c r="I174" t="s">
        <v>26</v>
      </c>
      <c r="J174" t="s">
        <v>26</v>
      </c>
      <c r="K174" t="s">
        <v>222</v>
      </c>
      <c r="L174" t="s">
        <v>73</v>
      </c>
      <c r="M174">
        <v>87598030</v>
      </c>
      <c r="N174">
        <v>6602630</v>
      </c>
      <c r="O174">
        <v>16089640</v>
      </c>
      <c r="P174">
        <v>21510107</v>
      </c>
      <c r="Q174">
        <v>0</v>
      </c>
      <c r="R174">
        <v>0</v>
      </c>
      <c r="S174">
        <v>3878527</v>
      </c>
      <c r="T174">
        <v>1174780</v>
      </c>
      <c r="U174">
        <v>0</v>
      </c>
      <c r="V174">
        <v>196706684</v>
      </c>
      <c r="W174">
        <v>124084</v>
      </c>
      <c r="X174">
        <v>196582600</v>
      </c>
      <c r="Y174">
        <v>12247847</v>
      </c>
      <c r="Z174">
        <v>59852970</v>
      </c>
      <c r="AA174" s="3" t="str">
        <f t="shared" si="4"/>
        <v>0072</v>
      </c>
      <c r="AB174" s="4" t="str">
        <f t="shared" si="5"/>
        <v>Non-TIF</v>
      </c>
    </row>
    <row r="175" spans="1:28" x14ac:dyDescent="0.25">
      <c r="A175">
        <v>2022</v>
      </c>
      <c r="B175">
        <v>11</v>
      </c>
      <c r="C175" t="s">
        <v>31</v>
      </c>
      <c r="D175">
        <v>2022</v>
      </c>
      <c r="E175">
        <v>11</v>
      </c>
      <c r="F175">
        <v>4</v>
      </c>
      <c r="G175">
        <v>644</v>
      </c>
      <c r="H175">
        <v>114644</v>
      </c>
      <c r="I175" t="s">
        <v>26</v>
      </c>
      <c r="J175" t="s">
        <v>26</v>
      </c>
      <c r="K175" t="s">
        <v>223</v>
      </c>
      <c r="L175" t="s">
        <v>73</v>
      </c>
      <c r="M175">
        <v>63518310</v>
      </c>
      <c r="N175">
        <v>6216350</v>
      </c>
      <c r="O175">
        <v>5437200</v>
      </c>
      <c r="P175">
        <v>6710480</v>
      </c>
      <c r="Q175">
        <v>0</v>
      </c>
      <c r="R175">
        <v>0</v>
      </c>
      <c r="S175">
        <v>2311543</v>
      </c>
      <c r="T175">
        <v>29937158</v>
      </c>
      <c r="U175">
        <v>0</v>
      </c>
      <c r="V175">
        <v>178731761</v>
      </c>
      <c r="W175">
        <v>81488</v>
      </c>
      <c r="X175">
        <v>178650273</v>
      </c>
      <c r="Y175">
        <v>4082369</v>
      </c>
      <c r="Z175">
        <v>64600720</v>
      </c>
      <c r="AA175" s="3" t="str">
        <f t="shared" si="4"/>
        <v>4644</v>
      </c>
      <c r="AB175" s="4" t="str">
        <f t="shared" si="5"/>
        <v>Non-TIF</v>
      </c>
    </row>
    <row r="176" spans="1:28" x14ac:dyDescent="0.25">
      <c r="A176">
        <v>2022</v>
      </c>
      <c r="B176">
        <v>12</v>
      </c>
      <c r="C176" t="s">
        <v>23</v>
      </c>
      <c r="D176">
        <v>2022</v>
      </c>
      <c r="E176">
        <v>12</v>
      </c>
      <c r="F176">
        <v>6</v>
      </c>
      <c r="G176">
        <v>840</v>
      </c>
      <c r="H176" t="s">
        <v>177</v>
      </c>
      <c r="I176" t="s">
        <v>25</v>
      </c>
      <c r="J176" t="s">
        <v>26</v>
      </c>
      <c r="K176" t="s">
        <v>178</v>
      </c>
      <c r="L176" t="s">
        <v>76</v>
      </c>
      <c r="M176">
        <v>220901</v>
      </c>
      <c r="N176">
        <v>67426</v>
      </c>
      <c r="O176">
        <v>39281626</v>
      </c>
      <c r="P176">
        <v>29137016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73795407</v>
      </c>
      <c r="W176">
        <v>5556</v>
      </c>
      <c r="X176">
        <v>73789851</v>
      </c>
      <c r="Y176">
        <v>0</v>
      </c>
      <c r="Z176">
        <v>5088438</v>
      </c>
      <c r="AA176" s="3" t="str">
        <f t="shared" si="4"/>
        <v>6840</v>
      </c>
      <c r="AB176" s="4" t="str">
        <f t="shared" si="5"/>
        <v>TIF</v>
      </c>
    </row>
    <row r="177" spans="1:28" x14ac:dyDescent="0.25">
      <c r="A177">
        <v>2022</v>
      </c>
      <c r="B177">
        <v>12</v>
      </c>
      <c r="C177" t="s">
        <v>31</v>
      </c>
      <c r="D177">
        <v>2022</v>
      </c>
      <c r="E177">
        <v>12</v>
      </c>
      <c r="F177">
        <v>6</v>
      </c>
      <c r="G177">
        <v>840</v>
      </c>
      <c r="H177">
        <v>96840</v>
      </c>
      <c r="I177" t="s">
        <v>26</v>
      </c>
      <c r="J177" t="s">
        <v>26</v>
      </c>
      <c r="K177" t="s">
        <v>57</v>
      </c>
      <c r="L177" t="s">
        <v>76</v>
      </c>
      <c r="M177">
        <v>50927960</v>
      </c>
      <c r="N177">
        <v>3621290</v>
      </c>
      <c r="O177">
        <v>6798607</v>
      </c>
      <c r="P177">
        <v>1558110</v>
      </c>
      <c r="Q177">
        <v>0</v>
      </c>
      <c r="R177">
        <v>0</v>
      </c>
      <c r="S177">
        <v>1870480</v>
      </c>
      <c r="T177">
        <v>700294</v>
      </c>
      <c r="U177">
        <v>0</v>
      </c>
      <c r="V177">
        <v>205801324</v>
      </c>
      <c r="W177">
        <v>233352</v>
      </c>
      <c r="X177">
        <v>205567972</v>
      </c>
      <c r="Y177">
        <v>7088279</v>
      </c>
      <c r="Z177">
        <v>140324583</v>
      </c>
      <c r="AA177" s="3" t="str">
        <f t="shared" si="4"/>
        <v>6840</v>
      </c>
      <c r="AB177" s="4" t="str">
        <f t="shared" si="5"/>
        <v>Non-TIF</v>
      </c>
    </row>
    <row r="178" spans="1:28" x14ac:dyDescent="0.25">
      <c r="A178">
        <v>2022</v>
      </c>
      <c r="B178">
        <v>12</v>
      </c>
      <c r="C178" t="s">
        <v>31</v>
      </c>
      <c r="D178">
        <v>2022</v>
      </c>
      <c r="E178">
        <v>12</v>
      </c>
      <c r="F178">
        <v>1</v>
      </c>
      <c r="G178">
        <v>215</v>
      </c>
      <c r="H178">
        <v>121215</v>
      </c>
      <c r="I178" t="s">
        <v>26</v>
      </c>
      <c r="J178" t="s">
        <v>26</v>
      </c>
      <c r="K178" t="s">
        <v>280</v>
      </c>
      <c r="L178" t="s">
        <v>76</v>
      </c>
      <c r="M178">
        <v>48850590</v>
      </c>
      <c r="N178">
        <v>2888060</v>
      </c>
      <c r="O178">
        <v>6168675</v>
      </c>
      <c r="P178">
        <v>1210260</v>
      </c>
      <c r="Q178">
        <v>0</v>
      </c>
      <c r="R178">
        <v>0</v>
      </c>
      <c r="S178">
        <v>2122165</v>
      </c>
      <c r="T178">
        <v>269952</v>
      </c>
      <c r="U178">
        <v>0</v>
      </c>
      <c r="V178">
        <v>169294017</v>
      </c>
      <c r="W178">
        <v>200016</v>
      </c>
      <c r="X178">
        <v>169094001</v>
      </c>
      <c r="Y178">
        <v>12049256</v>
      </c>
      <c r="Z178">
        <v>107784315</v>
      </c>
      <c r="AA178" s="3" t="str">
        <f t="shared" si="4"/>
        <v>1215</v>
      </c>
      <c r="AB178" s="4" t="str">
        <f t="shared" si="5"/>
        <v>Non-TIF</v>
      </c>
    </row>
    <row r="179" spans="1:28" x14ac:dyDescent="0.25">
      <c r="A179">
        <v>2022</v>
      </c>
      <c r="B179">
        <v>13</v>
      </c>
      <c r="C179" t="s">
        <v>31</v>
      </c>
      <c r="D179">
        <v>2022</v>
      </c>
      <c r="E179">
        <v>13</v>
      </c>
      <c r="F179">
        <v>4</v>
      </c>
      <c r="G179">
        <v>644</v>
      </c>
      <c r="H179">
        <v>114644</v>
      </c>
      <c r="I179" t="s">
        <v>26</v>
      </c>
      <c r="J179" t="s">
        <v>26</v>
      </c>
      <c r="K179" t="s">
        <v>223</v>
      </c>
      <c r="L179" t="s">
        <v>146</v>
      </c>
      <c r="M179">
        <v>14567088</v>
      </c>
      <c r="N179">
        <v>612880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19325227</v>
      </c>
      <c r="U179">
        <v>0</v>
      </c>
      <c r="V179">
        <v>37736365</v>
      </c>
      <c r="W179">
        <v>12964</v>
      </c>
      <c r="X179">
        <v>37723401</v>
      </c>
      <c r="Y179">
        <v>523536</v>
      </c>
      <c r="Z179">
        <v>3231170</v>
      </c>
      <c r="AA179" s="3" t="str">
        <f t="shared" si="4"/>
        <v>4644</v>
      </c>
      <c r="AB179" s="4" t="str">
        <f t="shared" si="5"/>
        <v>Non-TIF</v>
      </c>
    </row>
    <row r="180" spans="1:28" x14ac:dyDescent="0.25">
      <c r="A180">
        <v>2022</v>
      </c>
      <c r="B180">
        <v>13</v>
      </c>
      <c r="C180" t="s">
        <v>31</v>
      </c>
      <c r="D180">
        <v>2022</v>
      </c>
      <c r="E180">
        <v>13</v>
      </c>
      <c r="F180">
        <v>5</v>
      </c>
      <c r="G180">
        <v>283</v>
      </c>
      <c r="H180">
        <v>765283</v>
      </c>
      <c r="I180" t="s">
        <v>26</v>
      </c>
      <c r="J180" t="s">
        <v>26</v>
      </c>
      <c r="K180" t="s">
        <v>225</v>
      </c>
      <c r="L180" t="s">
        <v>146</v>
      </c>
      <c r="M180">
        <v>40620650</v>
      </c>
      <c r="N180">
        <v>1448090</v>
      </c>
      <c r="O180">
        <v>17781792</v>
      </c>
      <c r="P180">
        <v>8834570</v>
      </c>
      <c r="Q180">
        <v>0</v>
      </c>
      <c r="R180">
        <v>0</v>
      </c>
      <c r="S180">
        <v>1440345</v>
      </c>
      <c r="T180">
        <v>6371182</v>
      </c>
      <c r="U180">
        <v>0</v>
      </c>
      <c r="V180">
        <v>148064829</v>
      </c>
      <c r="W180">
        <v>75932</v>
      </c>
      <c r="X180">
        <v>147988897</v>
      </c>
      <c r="Y180">
        <v>4066933</v>
      </c>
      <c r="Z180">
        <v>71568200</v>
      </c>
      <c r="AA180" s="3" t="str">
        <f t="shared" si="4"/>
        <v>5283</v>
      </c>
      <c r="AB180" s="4" t="str">
        <f t="shared" si="5"/>
        <v>Non-TIF</v>
      </c>
    </row>
    <row r="181" spans="1:28" x14ac:dyDescent="0.25">
      <c r="A181">
        <v>2022</v>
      </c>
      <c r="B181">
        <v>14</v>
      </c>
      <c r="C181" t="s">
        <v>44</v>
      </c>
      <c r="D181">
        <v>2022</v>
      </c>
      <c r="E181">
        <v>14</v>
      </c>
      <c r="F181">
        <v>0</v>
      </c>
      <c r="G181">
        <v>999</v>
      </c>
      <c r="H181">
        <v>140999</v>
      </c>
      <c r="I181" t="s">
        <v>26</v>
      </c>
      <c r="J181" t="s">
        <v>26</v>
      </c>
      <c r="K181" t="s">
        <v>185</v>
      </c>
      <c r="L181" t="s">
        <v>147</v>
      </c>
      <c r="M181">
        <v>5132</v>
      </c>
      <c r="N181">
        <v>0</v>
      </c>
      <c r="O181">
        <v>60814802</v>
      </c>
      <c r="P181">
        <v>6642343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75573229</v>
      </c>
      <c r="W181">
        <v>7408</v>
      </c>
      <c r="X181">
        <v>75565821</v>
      </c>
      <c r="Y181">
        <v>0</v>
      </c>
      <c r="Z181">
        <v>8110952</v>
      </c>
      <c r="AA181" s="3" t="str">
        <f t="shared" si="4"/>
        <v>0999</v>
      </c>
      <c r="AB181" s="4" t="str">
        <f t="shared" si="5"/>
        <v>Non-TIF</v>
      </c>
    </row>
    <row r="182" spans="1:28" x14ac:dyDescent="0.25">
      <c r="A182">
        <v>2022</v>
      </c>
      <c r="B182">
        <v>14</v>
      </c>
      <c r="C182" t="s">
        <v>23</v>
      </c>
      <c r="D182">
        <v>2022</v>
      </c>
      <c r="E182">
        <v>14</v>
      </c>
      <c r="F182">
        <v>0</v>
      </c>
      <c r="G182">
        <v>999</v>
      </c>
      <c r="H182" t="s">
        <v>181</v>
      </c>
      <c r="I182" t="s">
        <v>25</v>
      </c>
      <c r="J182" t="s">
        <v>26</v>
      </c>
      <c r="K182" t="s">
        <v>182</v>
      </c>
      <c r="L182" t="s">
        <v>147</v>
      </c>
      <c r="M182">
        <v>35548</v>
      </c>
      <c r="N182">
        <v>0</v>
      </c>
      <c r="O182">
        <v>53962748</v>
      </c>
      <c r="P182">
        <v>1737767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62410121</v>
      </c>
      <c r="W182">
        <v>1852</v>
      </c>
      <c r="X182">
        <v>62408269</v>
      </c>
      <c r="Y182">
        <v>0</v>
      </c>
      <c r="Z182">
        <v>6674058</v>
      </c>
      <c r="AA182" s="3" t="str">
        <f t="shared" si="4"/>
        <v>0999</v>
      </c>
      <c r="AB182" s="4" t="str">
        <f t="shared" si="5"/>
        <v>TIF</v>
      </c>
    </row>
    <row r="183" spans="1:28" x14ac:dyDescent="0.25">
      <c r="A183">
        <v>2022</v>
      </c>
      <c r="B183">
        <v>15</v>
      </c>
      <c r="C183" t="s">
        <v>44</v>
      </c>
      <c r="D183">
        <v>2022</v>
      </c>
      <c r="E183">
        <v>15</v>
      </c>
      <c r="F183">
        <v>0</v>
      </c>
      <c r="G183">
        <v>914</v>
      </c>
      <c r="H183">
        <v>150914</v>
      </c>
      <c r="I183" t="s">
        <v>26</v>
      </c>
      <c r="J183" t="s">
        <v>26</v>
      </c>
      <c r="K183" t="s">
        <v>32</v>
      </c>
      <c r="L183" t="s">
        <v>151</v>
      </c>
      <c r="M183">
        <v>0</v>
      </c>
      <c r="N183">
        <v>0</v>
      </c>
      <c r="O183">
        <v>295630</v>
      </c>
      <c r="P183">
        <v>3393400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3868020</v>
      </c>
      <c r="W183">
        <v>0</v>
      </c>
      <c r="X183">
        <v>3868020</v>
      </c>
      <c r="Y183">
        <v>0</v>
      </c>
      <c r="Z183">
        <v>178990</v>
      </c>
      <c r="AA183" s="3" t="str">
        <f t="shared" si="4"/>
        <v>0914</v>
      </c>
      <c r="AB183" s="4" t="str">
        <f t="shared" si="5"/>
        <v>Non-TIF</v>
      </c>
    </row>
    <row r="184" spans="1:28" x14ac:dyDescent="0.25">
      <c r="A184">
        <v>2022</v>
      </c>
      <c r="B184">
        <v>15</v>
      </c>
      <c r="C184" t="s">
        <v>44</v>
      </c>
      <c r="D184">
        <v>2022</v>
      </c>
      <c r="E184">
        <v>15</v>
      </c>
      <c r="F184">
        <v>2</v>
      </c>
      <c r="G184">
        <v>718</v>
      </c>
      <c r="H184">
        <v>152718</v>
      </c>
      <c r="I184" t="s">
        <v>26</v>
      </c>
      <c r="J184" t="s">
        <v>26</v>
      </c>
      <c r="K184" t="s">
        <v>36</v>
      </c>
      <c r="L184" t="s">
        <v>151</v>
      </c>
      <c r="M184">
        <v>0</v>
      </c>
      <c r="N184">
        <v>0</v>
      </c>
      <c r="O184">
        <v>417317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417317</v>
      </c>
      <c r="W184">
        <v>0</v>
      </c>
      <c r="X184">
        <v>417317</v>
      </c>
      <c r="Y184">
        <v>0</v>
      </c>
      <c r="Z184">
        <v>0</v>
      </c>
      <c r="AA184" s="3" t="str">
        <f t="shared" si="4"/>
        <v>2718</v>
      </c>
      <c r="AB184" s="4" t="str">
        <f t="shared" si="5"/>
        <v>Non-TIF</v>
      </c>
    </row>
    <row r="185" spans="1:28" x14ac:dyDescent="0.25">
      <c r="A185">
        <v>2022</v>
      </c>
      <c r="B185">
        <v>15</v>
      </c>
      <c r="C185" t="s">
        <v>31</v>
      </c>
      <c r="D185">
        <v>2022</v>
      </c>
      <c r="E185">
        <v>15</v>
      </c>
      <c r="F185">
        <v>0</v>
      </c>
      <c r="G185">
        <v>387</v>
      </c>
      <c r="H185">
        <v>150387</v>
      </c>
      <c r="I185" t="s">
        <v>26</v>
      </c>
      <c r="J185" t="s">
        <v>26</v>
      </c>
      <c r="K185" t="s">
        <v>127</v>
      </c>
      <c r="L185" t="s">
        <v>151</v>
      </c>
      <c r="M185">
        <v>165831360</v>
      </c>
      <c r="N185">
        <v>7301450</v>
      </c>
      <c r="O185">
        <v>17401307</v>
      </c>
      <c r="P185">
        <v>5004540</v>
      </c>
      <c r="Q185">
        <v>0</v>
      </c>
      <c r="R185">
        <v>0</v>
      </c>
      <c r="S185">
        <v>4741419</v>
      </c>
      <c r="T185">
        <v>16570302</v>
      </c>
      <c r="U185">
        <v>0</v>
      </c>
      <c r="V185">
        <v>508717465</v>
      </c>
      <c r="W185">
        <v>527820</v>
      </c>
      <c r="X185">
        <v>508189645</v>
      </c>
      <c r="Y185">
        <v>44220093</v>
      </c>
      <c r="Z185">
        <v>291867087</v>
      </c>
      <c r="AA185" s="3" t="str">
        <f t="shared" si="4"/>
        <v>0387</v>
      </c>
      <c r="AB185" s="4" t="str">
        <f t="shared" si="5"/>
        <v>Non-TIF</v>
      </c>
    </row>
    <row r="186" spans="1:28" x14ac:dyDescent="0.25">
      <c r="A186">
        <v>2022</v>
      </c>
      <c r="B186">
        <v>15</v>
      </c>
      <c r="C186" t="s">
        <v>31</v>
      </c>
      <c r="D186">
        <v>2022</v>
      </c>
      <c r="E186">
        <v>15</v>
      </c>
      <c r="F186">
        <v>0</v>
      </c>
      <c r="G186">
        <v>441</v>
      </c>
      <c r="H186">
        <v>780441</v>
      </c>
      <c r="I186" t="s">
        <v>26</v>
      </c>
      <c r="J186" t="s">
        <v>26</v>
      </c>
      <c r="K186" t="s">
        <v>227</v>
      </c>
      <c r="L186" t="s">
        <v>151</v>
      </c>
      <c r="M186">
        <v>2981620</v>
      </c>
      <c r="N186">
        <v>140260</v>
      </c>
      <c r="O186">
        <v>322276</v>
      </c>
      <c r="P186">
        <v>0</v>
      </c>
      <c r="Q186">
        <v>0</v>
      </c>
      <c r="R186">
        <v>0</v>
      </c>
      <c r="S186">
        <v>0</v>
      </c>
      <c r="T186">
        <v>59305</v>
      </c>
      <c r="U186">
        <v>0</v>
      </c>
      <c r="V186">
        <v>4405131</v>
      </c>
      <c r="W186">
        <v>3704</v>
      </c>
      <c r="X186">
        <v>4401427</v>
      </c>
      <c r="Y186">
        <v>43528</v>
      </c>
      <c r="Z186">
        <v>901670</v>
      </c>
      <c r="AA186" s="3" t="str">
        <f t="shared" si="4"/>
        <v>0441</v>
      </c>
      <c r="AB186" s="4" t="str">
        <f t="shared" si="5"/>
        <v>Non-TIF</v>
      </c>
    </row>
    <row r="187" spans="1:28" x14ac:dyDescent="0.25">
      <c r="A187">
        <v>2022</v>
      </c>
      <c r="B187">
        <v>16</v>
      </c>
      <c r="C187" t="s">
        <v>44</v>
      </c>
      <c r="D187">
        <v>2022</v>
      </c>
      <c r="E187">
        <v>16</v>
      </c>
      <c r="F187">
        <v>6</v>
      </c>
      <c r="G187">
        <v>408</v>
      </c>
      <c r="H187">
        <v>166408</v>
      </c>
      <c r="I187" t="s">
        <v>26</v>
      </c>
      <c r="J187" t="s">
        <v>26</v>
      </c>
      <c r="K187" t="s">
        <v>209</v>
      </c>
      <c r="L187" t="s">
        <v>154</v>
      </c>
      <c r="M187">
        <v>201350</v>
      </c>
      <c r="N187">
        <v>15270</v>
      </c>
      <c r="O187">
        <v>27386055</v>
      </c>
      <c r="P187">
        <v>5258330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92163300</v>
      </c>
      <c r="W187">
        <v>122232</v>
      </c>
      <c r="X187">
        <v>92041068</v>
      </c>
      <c r="Y187">
        <v>0</v>
      </c>
      <c r="Z187">
        <v>59302295</v>
      </c>
      <c r="AA187" s="3" t="str">
        <f t="shared" si="4"/>
        <v>6408</v>
      </c>
      <c r="AB187" s="4" t="str">
        <f t="shared" si="5"/>
        <v>Non-TIF</v>
      </c>
    </row>
    <row r="188" spans="1:28" x14ac:dyDescent="0.25">
      <c r="A188">
        <v>2022</v>
      </c>
      <c r="B188">
        <v>16</v>
      </c>
      <c r="C188" t="s">
        <v>23</v>
      </c>
      <c r="D188">
        <v>2022</v>
      </c>
      <c r="E188">
        <v>16</v>
      </c>
      <c r="F188">
        <v>6</v>
      </c>
      <c r="G188">
        <v>408</v>
      </c>
      <c r="H188" t="s">
        <v>230</v>
      </c>
      <c r="I188" t="s">
        <v>25</v>
      </c>
      <c r="J188" t="s">
        <v>26</v>
      </c>
      <c r="K188" t="s">
        <v>231</v>
      </c>
      <c r="L188" t="s">
        <v>154</v>
      </c>
      <c r="M188">
        <v>0</v>
      </c>
      <c r="N188">
        <v>0</v>
      </c>
      <c r="O188">
        <v>489397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8450261</v>
      </c>
      <c r="W188">
        <v>0</v>
      </c>
      <c r="X188">
        <v>8450261</v>
      </c>
      <c r="Y188">
        <v>0</v>
      </c>
      <c r="Z188">
        <v>7960864</v>
      </c>
      <c r="AA188" s="3" t="str">
        <f t="shared" si="4"/>
        <v>6408</v>
      </c>
      <c r="AB188" s="4" t="str">
        <f t="shared" si="5"/>
        <v>TIF</v>
      </c>
    </row>
    <row r="189" spans="1:28" x14ac:dyDescent="0.25">
      <c r="A189">
        <v>2022</v>
      </c>
      <c r="B189">
        <v>16</v>
      </c>
      <c r="C189" t="s">
        <v>31</v>
      </c>
      <c r="D189">
        <v>2022</v>
      </c>
      <c r="E189">
        <v>16</v>
      </c>
      <c r="F189">
        <v>0</v>
      </c>
      <c r="G189">
        <v>603</v>
      </c>
      <c r="H189">
        <v>160603</v>
      </c>
      <c r="I189" t="s">
        <v>26</v>
      </c>
      <c r="J189" t="s">
        <v>26</v>
      </c>
      <c r="K189" t="s">
        <v>208</v>
      </c>
      <c r="L189" t="s">
        <v>154</v>
      </c>
      <c r="M189">
        <v>54964160</v>
      </c>
      <c r="N189">
        <v>2784282</v>
      </c>
      <c r="O189">
        <v>2135083</v>
      </c>
      <c r="P189">
        <v>22960</v>
      </c>
      <c r="Q189">
        <v>0</v>
      </c>
      <c r="R189">
        <v>0</v>
      </c>
      <c r="S189">
        <v>0</v>
      </c>
      <c r="T189">
        <v>2047155</v>
      </c>
      <c r="U189">
        <v>0</v>
      </c>
      <c r="V189">
        <v>111109382</v>
      </c>
      <c r="W189">
        <v>79636</v>
      </c>
      <c r="X189">
        <v>111029746</v>
      </c>
      <c r="Y189">
        <v>5564824</v>
      </c>
      <c r="Z189">
        <v>49155742</v>
      </c>
      <c r="AA189" s="3" t="str">
        <f t="shared" si="4"/>
        <v>0603</v>
      </c>
      <c r="AB189" s="4" t="str">
        <f t="shared" si="5"/>
        <v>Non-TIF</v>
      </c>
    </row>
    <row r="190" spans="1:28" x14ac:dyDescent="0.25">
      <c r="A190">
        <v>2022</v>
      </c>
      <c r="B190">
        <v>16</v>
      </c>
      <c r="C190" t="s">
        <v>31</v>
      </c>
      <c r="D190">
        <v>2022</v>
      </c>
      <c r="E190">
        <v>16</v>
      </c>
      <c r="F190">
        <v>4</v>
      </c>
      <c r="G190">
        <v>269</v>
      </c>
      <c r="H190">
        <v>534269</v>
      </c>
      <c r="I190" t="s">
        <v>26</v>
      </c>
      <c r="J190" t="s">
        <v>26</v>
      </c>
      <c r="K190" t="s">
        <v>210</v>
      </c>
      <c r="L190" t="s">
        <v>154</v>
      </c>
      <c r="M190">
        <v>1732220</v>
      </c>
      <c r="N190">
        <v>29950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2437990</v>
      </c>
      <c r="W190">
        <v>5556</v>
      </c>
      <c r="X190">
        <v>2432434</v>
      </c>
      <c r="Y190">
        <v>177563</v>
      </c>
      <c r="Z190">
        <v>675820</v>
      </c>
      <c r="AA190" s="3" t="str">
        <f t="shared" si="4"/>
        <v>4269</v>
      </c>
      <c r="AB190" s="4" t="str">
        <f t="shared" si="5"/>
        <v>Non-TIF</v>
      </c>
    </row>
    <row r="191" spans="1:28" x14ac:dyDescent="0.25">
      <c r="A191">
        <v>2022</v>
      </c>
      <c r="B191">
        <v>16</v>
      </c>
      <c r="C191" t="s">
        <v>31</v>
      </c>
      <c r="D191">
        <v>2022</v>
      </c>
      <c r="E191">
        <v>16</v>
      </c>
      <c r="F191">
        <v>7</v>
      </c>
      <c r="G191">
        <v>38</v>
      </c>
      <c r="H191">
        <v>707038</v>
      </c>
      <c r="I191" t="s">
        <v>26</v>
      </c>
      <c r="J191" t="s">
        <v>26</v>
      </c>
      <c r="K191" t="s">
        <v>232</v>
      </c>
      <c r="L191" t="s">
        <v>154</v>
      </c>
      <c r="M191">
        <v>38427467</v>
      </c>
      <c r="N191">
        <v>1857600</v>
      </c>
      <c r="O191">
        <v>6850077</v>
      </c>
      <c r="P191">
        <v>7238820</v>
      </c>
      <c r="Q191">
        <v>0</v>
      </c>
      <c r="R191">
        <v>0</v>
      </c>
      <c r="S191">
        <v>0</v>
      </c>
      <c r="T191">
        <v>4369654</v>
      </c>
      <c r="U191">
        <v>0</v>
      </c>
      <c r="V191">
        <v>123436117</v>
      </c>
      <c r="W191">
        <v>57412</v>
      </c>
      <c r="X191">
        <v>123378705</v>
      </c>
      <c r="Y191">
        <v>3278432</v>
      </c>
      <c r="Z191">
        <v>64692499</v>
      </c>
      <c r="AA191" s="3" t="str">
        <f t="shared" si="4"/>
        <v>7038</v>
      </c>
      <c r="AB191" s="4" t="str">
        <f t="shared" si="5"/>
        <v>Non-TIF</v>
      </c>
    </row>
    <row r="192" spans="1:28" x14ac:dyDescent="0.25">
      <c r="A192">
        <v>2022</v>
      </c>
      <c r="B192">
        <v>9</v>
      </c>
      <c r="C192" t="s">
        <v>23</v>
      </c>
      <c r="D192">
        <v>2022</v>
      </c>
      <c r="E192">
        <v>9</v>
      </c>
      <c r="F192">
        <v>3</v>
      </c>
      <c r="G192">
        <v>186</v>
      </c>
      <c r="H192" t="s">
        <v>53</v>
      </c>
      <c r="I192" t="s">
        <v>25</v>
      </c>
      <c r="J192" t="s">
        <v>26</v>
      </c>
      <c r="K192" t="s">
        <v>54</v>
      </c>
      <c r="L192" t="s">
        <v>65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2493027</v>
      </c>
      <c r="W192">
        <v>0</v>
      </c>
      <c r="X192">
        <v>2493027</v>
      </c>
      <c r="Y192">
        <v>0</v>
      </c>
      <c r="Z192">
        <v>2493027</v>
      </c>
      <c r="AA192" s="3" t="str">
        <f t="shared" si="4"/>
        <v>3186</v>
      </c>
      <c r="AB192" s="4" t="str">
        <f t="shared" si="5"/>
        <v>TIF</v>
      </c>
    </row>
    <row r="193" spans="1:28" x14ac:dyDescent="0.25">
      <c r="A193">
        <v>2022</v>
      </c>
      <c r="B193">
        <v>9</v>
      </c>
      <c r="C193" t="s">
        <v>23</v>
      </c>
      <c r="D193">
        <v>2022</v>
      </c>
      <c r="E193">
        <v>9</v>
      </c>
      <c r="F193">
        <v>6</v>
      </c>
      <c r="G193">
        <v>840</v>
      </c>
      <c r="H193" t="s">
        <v>177</v>
      </c>
      <c r="I193" t="s">
        <v>25</v>
      </c>
      <c r="J193" t="s">
        <v>26</v>
      </c>
      <c r="K193" t="s">
        <v>178</v>
      </c>
      <c r="L193" t="s">
        <v>65</v>
      </c>
      <c r="M193">
        <v>13162</v>
      </c>
      <c r="N193">
        <v>252</v>
      </c>
      <c r="O193">
        <v>19313494</v>
      </c>
      <c r="P193">
        <v>17299800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47455090</v>
      </c>
      <c r="W193">
        <v>0</v>
      </c>
      <c r="X193">
        <v>47455090</v>
      </c>
      <c r="Y193">
        <v>0</v>
      </c>
      <c r="Z193">
        <v>10828382</v>
      </c>
      <c r="AA193" s="3" t="str">
        <f t="shared" si="4"/>
        <v>6840</v>
      </c>
      <c r="AB193" s="4" t="str">
        <f t="shared" si="5"/>
        <v>TIF</v>
      </c>
    </row>
    <row r="194" spans="1:28" x14ac:dyDescent="0.25">
      <c r="A194">
        <v>2022</v>
      </c>
      <c r="B194">
        <v>9</v>
      </c>
      <c r="C194" t="s">
        <v>31</v>
      </c>
      <c r="D194">
        <v>2022</v>
      </c>
      <c r="E194">
        <v>9</v>
      </c>
      <c r="F194">
        <v>3</v>
      </c>
      <c r="G194">
        <v>186</v>
      </c>
      <c r="H194">
        <v>93186</v>
      </c>
      <c r="I194" t="s">
        <v>26</v>
      </c>
      <c r="J194" t="s">
        <v>26</v>
      </c>
      <c r="K194" t="s">
        <v>55</v>
      </c>
      <c r="L194" t="s">
        <v>65</v>
      </c>
      <c r="M194">
        <v>8816260</v>
      </c>
      <c r="N194">
        <v>536470</v>
      </c>
      <c r="O194">
        <v>5505262</v>
      </c>
      <c r="P194">
        <v>3474310</v>
      </c>
      <c r="Q194">
        <v>0</v>
      </c>
      <c r="R194">
        <v>0</v>
      </c>
      <c r="S194">
        <v>1781015</v>
      </c>
      <c r="T194">
        <v>189104</v>
      </c>
      <c r="U194">
        <v>0</v>
      </c>
      <c r="V194">
        <v>139913089</v>
      </c>
      <c r="W194">
        <v>170384</v>
      </c>
      <c r="X194">
        <v>139742705</v>
      </c>
      <c r="Y194">
        <v>3680419</v>
      </c>
      <c r="Z194">
        <v>119610668</v>
      </c>
      <c r="AA194" s="3" t="str">
        <f t="shared" si="4"/>
        <v>3186</v>
      </c>
      <c r="AB194" s="4" t="str">
        <f t="shared" si="5"/>
        <v>Non-TIF</v>
      </c>
    </row>
    <row r="195" spans="1:28" x14ac:dyDescent="0.25">
      <c r="A195">
        <v>2022</v>
      </c>
      <c r="B195">
        <v>9</v>
      </c>
      <c r="C195" t="s">
        <v>31</v>
      </c>
      <c r="D195">
        <v>2022</v>
      </c>
      <c r="E195">
        <v>9</v>
      </c>
      <c r="F195">
        <v>6</v>
      </c>
      <c r="G195">
        <v>273</v>
      </c>
      <c r="H195">
        <v>96273</v>
      </c>
      <c r="I195" t="s">
        <v>26</v>
      </c>
      <c r="J195" t="s">
        <v>26</v>
      </c>
      <c r="K195" t="s">
        <v>141</v>
      </c>
      <c r="L195" t="s">
        <v>65</v>
      </c>
      <c r="M195">
        <v>64217940</v>
      </c>
      <c r="N195">
        <v>5178640</v>
      </c>
      <c r="O195">
        <v>6341932</v>
      </c>
      <c r="P195">
        <v>1006700</v>
      </c>
      <c r="Q195">
        <v>0</v>
      </c>
      <c r="R195">
        <v>0</v>
      </c>
      <c r="S195">
        <v>0</v>
      </c>
      <c r="T195">
        <v>2214523</v>
      </c>
      <c r="U195">
        <v>0</v>
      </c>
      <c r="V195">
        <v>206446768</v>
      </c>
      <c r="W195">
        <v>235204</v>
      </c>
      <c r="X195">
        <v>206211564</v>
      </c>
      <c r="Y195">
        <v>12867157</v>
      </c>
      <c r="Z195">
        <v>127487033</v>
      </c>
      <c r="AA195" s="3" t="str">
        <f t="shared" ref="AA195:AA258" si="6">CONCATENATE(F195,TEXT(G195,"000"))</f>
        <v>6273</v>
      </c>
      <c r="AB195" s="4" t="str">
        <f t="shared" ref="AB195:AB258" si="7">IF(C195="I","TIF","Non-TIF")</f>
        <v>Non-TIF</v>
      </c>
    </row>
    <row r="196" spans="1:28" x14ac:dyDescent="0.25">
      <c r="A196">
        <v>2022</v>
      </c>
      <c r="B196">
        <v>9</v>
      </c>
      <c r="C196" t="s">
        <v>31</v>
      </c>
      <c r="D196">
        <v>2022</v>
      </c>
      <c r="E196">
        <v>9</v>
      </c>
      <c r="F196">
        <v>6</v>
      </c>
      <c r="G196">
        <v>840</v>
      </c>
      <c r="H196">
        <v>96840</v>
      </c>
      <c r="I196" t="s">
        <v>26</v>
      </c>
      <c r="J196" t="s">
        <v>26</v>
      </c>
      <c r="K196" t="s">
        <v>57</v>
      </c>
      <c r="L196" t="s">
        <v>65</v>
      </c>
      <c r="M196">
        <v>70247160</v>
      </c>
      <c r="N196">
        <v>4537860</v>
      </c>
      <c r="O196">
        <v>100261501</v>
      </c>
      <c r="P196">
        <v>11493440</v>
      </c>
      <c r="Q196">
        <v>0</v>
      </c>
      <c r="R196">
        <v>0</v>
      </c>
      <c r="S196">
        <v>4047996</v>
      </c>
      <c r="T196">
        <v>639816</v>
      </c>
      <c r="U196">
        <v>0</v>
      </c>
      <c r="V196">
        <v>1052471162</v>
      </c>
      <c r="W196">
        <v>874144</v>
      </c>
      <c r="X196">
        <v>1051597018</v>
      </c>
      <c r="Y196">
        <v>25512316</v>
      </c>
      <c r="Z196">
        <v>861243389</v>
      </c>
      <c r="AA196" s="3" t="str">
        <f t="shared" si="6"/>
        <v>6840</v>
      </c>
      <c r="AB196" s="4" t="str">
        <f t="shared" si="7"/>
        <v>Non-TIF</v>
      </c>
    </row>
    <row r="197" spans="1:28" x14ac:dyDescent="0.25">
      <c r="A197">
        <v>2022</v>
      </c>
      <c r="B197">
        <v>10</v>
      </c>
      <c r="C197" t="s">
        <v>44</v>
      </c>
      <c r="D197">
        <v>2022</v>
      </c>
      <c r="E197">
        <v>10</v>
      </c>
      <c r="F197">
        <v>3</v>
      </c>
      <c r="G197">
        <v>105</v>
      </c>
      <c r="H197">
        <v>103105</v>
      </c>
      <c r="I197" t="s">
        <v>26</v>
      </c>
      <c r="J197" t="s">
        <v>26</v>
      </c>
      <c r="K197" t="s">
        <v>66</v>
      </c>
      <c r="L197" t="s">
        <v>67</v>
      </c>
      <c r="M197">
        <v>0</v>
      </c>
      <c r="N197">
        <v>0</v>
      </c>
      <c r="O197">
        <v>30315538</v>
      </c>
      <c r="P197">
        <v>8692558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82091236</v>
      </c>
      <c r="W197">
        <v>79636</v>
      </c>
      <c r="X197">
        <v>82011600</v>
      </c>
      <c r="Y197">
        <v>0</v>
      </c>
      <c r="Z197">
        <v>43083140</v>
      </c>
      <c r="AA197" s="3" t="str">
        <f t="shared" si="6"/>
        <v>3105</v>
      </c>
      <c r="AB197" s="4" t="str">
        <f t="shared" si="7"/>
        <v>Non-TIF</v>
      </c>
    </row>
    <row r="198" spans="1:28" x14ac:dyDescent="0.25">
      <c r="A198">
        <v>2022</v>
      </c>
      <c r="B198">
        <v>10</v>
      </c>
      <c r="C198" t="s">
        <v>23</v>
      </c>
      <c r="D198">
        <v>2022</v>
      </c>
      <c r="E198">
        <v>10</v>
      </c>
      <c r="F198">
        <v>4</v>
      </c>
      <c r="G198">
        <v>869</v>
      </c>
      <c r="H198" t="s">
        <v>68</v>
      </c>
      <c r="I198" t="s">
        <v>25</v>
      </c>
      <c r="J198" t="s">
        <v>26</v>
      </c>
      <c r="K198" t="s">
        <v>69</v>
      </c>
      <c r="L198" t="s">
        <v>67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 s="3" t="str">
        <f t="shared" si="6"/>
        <v>4869</v>
      </c>
      <c r="AB198" s="4" t="str">
        <f t="shared" si="7"/>
        <v>TIF</v>
      </c>
    </row>
    <row r="199" spans="1:28" x14ac:dyDescent="0.25">
      <c r="A199">
        <v>2022</v>
      </c>
      <c r="B199">
        <v>10</v>
      </c>
      <c r="C199" t="s">
        <v>31</v>
      </c>
      <c r="D199">
        <v>2022</v>
      </c>
      <c r="E199">
        <v>10</v>
      </c>
      <c r="F199">
        <v>1</v>
      </c>
      <c r="G199">
        <v>963</v>
      </c>
      <c r="H199">
        <v>101963</v>
      </c>
      <c r="I199" t="s">
        <v>26</v>
      </c>
      <c r="J199" t="s">
        <v>26</v>
      </c>
      <c r="K199" t="s">
        <v>275</v>
      </c>
      <c r="L199" t="s">
        <v>67</v>
      </c>
      <c r="M199">
        <v>133818000</v>
      </c>
      <c r="N199">
        <v>7252890</v>
      </c>
      <c r="O199">
        <v>10404358</v>
      </c>
      <c r="P199">
        <v>4183260</v>
      </c>
      <c r="Q199">
        <v>0</v>
      </c>
      <c r="R199">
        <v>0</v>
      </c>
      <c r="S199">
        <v>2306547</v>
      </c>
      <c r="T199">
        <v>6312342</v>
      </c>
      <c r="U199">
        <v>0</v>
      </c>
      <c r="V199">
        <v>334004309</v>
      </c>
      <c r="W199">
        <v>257428</v>
      </c>
      <c r="X199">
        <v>333746881</v>
      </c>
      <c r="Y199">
        <v>24236310</v>
      </c>
      <c r="Z199">
        <v>169726912</v>
      </c>
      <c r="AA199" s="3" t="str">
        <f t="shared" si="6"/>
        <v>1963</v>
      </c>
      <c r="AB199" s="4" t="str">
        <f t="shared" si="7"/>
        <v>Non-TIF</v>
      </c>
    </row>
    <row r="200" spans="1:28" x14ac:dyDescent="0.25">
      <c r="A200">
        <v>2022</v>
      </c>
      <c r="B200">
        <v>10</v>
      </c>
      <c r="C200" t="s">
        <v>31</v>
      </c>
      <c r="D200">
        <v>2022</v>
      </c>
      <c r="E200">
        <v>10</v>
      </c>
      <c r="F200">
        <v>6</v>
      </c>
      <c r="G200">
        <v>175</v>
      </c>
      <c r="H200">
        <v>226175</v>
      </c>
      <c r="I200" t="s">
        <v>26</v>
      </c>
      <c r="J200" t="s">
        <v>26</v>
      </c>
      <c r="K200" t="s">
        <v>171</v>
      </c>
      <c r="L200" t="s">
        <v>67</v>
      </c>
      <c r="M200">
        <v>41024140</v>
      </c>
      <c r="N200">
        <v>2720840</v>
      </c>
      <c r="O200">
        <v>7539530</v>
      </c>
      <c r="P200">
        <v>0</v>
      </c>
      <c r="Q200">
        <v>0</v>
      </c>
      <c r="R200">
        <v>0</v>
      </c>
      <c r="S200">
        <v>0</v>
      </c>
      <c r="T200">
        <v>11635937</v>
      </c>
      <c r="U200">
        <v>0</v>
      </c>
      <c r="V200">
        <v>94314477</v>
      </c>
      <c r="W200">
        <v>85192</v>
      </c>
      <c r="X200">
        <v>94229285</v>
      </c>
      <c r="Y200">
        <v>16224964</v>
      </c>
      <c r="Z200">
        <v>31394030</v>
      </c>
      <c r="AA200" s="3" t="str">
        <f t="shared" si="6"/>
        <v>6175</v>
      </c>
      <c r="AB200" s="4" t="str">
        <f t="shared" si="7"/>
        <v>Non-TIF</v>
      </c>
    </row>
    <row r="201" spans="1:28" x14ac:dyDescent="0.25">
      <c r="A201">
        <v>2022</v>
      </c>
      <c r="B201">
        <v>10</v>
      </c>
      <c r="C201" t="s">
        <v>31</v>
      </c>
      <c r="D201">
        <v>2022</v>
      </c>
      <c r="E201">
        <v>10</v>
      </c>
      <c r="F201">
        <v>4</v>
      </c>
      <c r="G201">
        <v>869</v>
      </c>
      <c r="H201">
        <v>334869</v>
      </c>
      <c r="I201" t="s">
        <v>26</v>
      </c>
      <c r="J201" t="s">
        <v>26</v>
      </c>
      <c r="K201" t="s">
        <v>70</v>
      </c>
      <c r="L201" t="s">
        <v>67</v>
      </c>
      <c r="M201">
        <v>43232130</v>
      </c>
      <c r="N201">
        <v>2757490</v>
      </c>
      <c r="O201">
        <v>6364692</v>
      </c>
      <c r="P201">
        <v>0</v>
      </c>
      <c r="Q201">
        <v>0</v>
      </c>
      <c r="R201">
        <v>0</v>
      </c>
      <c r="S201">
        <v>0</v>
      </c>
      <c r="T201">
        <v>2717598</v>
      </c>
      <c r="U201">
        <v>0</v>
      </c>
      <c r="V201">
        <v>119182347</v>
      </c>
      <c r="W201">
        <v>140752</v>
      </c>
      <c r="X201">
        <v>119041595</v>
      </c>
      <c r="Y201">
        <v>64779032</v>
      </c>
      <c r="Z201">
        <v>64110437</v>
      </c>
      <c r="AA201" s="3" t="str">
        <f t="shared" si="6"/>
        <v>4869</v>
      </c>
      <c r="AB201" s="4" t="str">
        <f t="shared" si="7"/>
        <v>Non-TIF</v>
      </c>
    </row>
    <row r="202" spans="1:28" x14ac:dyDescent="0.25">
      <c r="A202">
        <v>2022</v>
      </c>
      <c r="B202">
        <v>10</v>
      </c>
      <c r="C202" t="s">
        <v>31</v>
      </c>
      <c r="D202">
        <v>2022</v>
      </c>
      <c r="E202">
        <v>10</v>
      </c>
      <c r="F202">
        <v>1</v>
      </c>
      <c r="G202">
        <v>935</v>
      </c>
      <c r="H202">
        <v>861935</v>
      </c>
      <c r="I202" t="s">
        <v>26</v>
      </c>
      <c r="J202" t="s">
        <v>26</v>
      </c>
      <c r="K202" t="s">
        <v>172</v>
      </c>
      <c r="L202" t="s">
        <v>67</v>
      </c>
      <c r="M202">
        <v>4155660</v>
      </c>
      <c r="N202">
        <v>462120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10958600</v>
      </c>
      <c r="W202">
        <v>3704</v>
      </c>
      <c r="X202">
        <v>10954896</v>
      </c>
      <c r="Y202">
        <v>531364</v>
      </c>
      <c r="Z202">
        <v>6340820</v>
      </c>
      <c r="AA202" s="3" t="str">
        <f t="shared" si="6"/>
        <v>1935</v>
      </c>
      <c r="AB202" s="4" t="str">
        <f t="shared" si="7"/>
        <v>Non-TIF</v>
      </c>
    </row>
    <row r="203" spans="1:28" x14ac:dyDescent="0.25">
      <c r="A203">
        <v>2022</v>
      </c>
      <c r="B203">
        <v>11</v>
      </c>
      <c r="C203" t="s">
        <v>44</v>
      </c>
      <c r="D203">
        <v>2022</v>
      </c>
      <c r="E203">
        <v>11</v>
      </c>
      <c r="F203">
        <v>0</v>
      </c>
      <c r="G203">
        <v>171</v>
      </c>
      <c r="H203">
        <v>110171</v>
      </c>
      <c r="I203" t="s">
        <v>26</v>
      </c>
      <c r="J203" t="s">
        <v>26</v>
      </c>
      <c r="K203" t="s">
        <v>1058</v>
      </c>
      <c r="L203" t="s">
        <v>73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 s="3" t="str">
        <f t="shared" si="6"/>
        <v>0171</v>
      </c>
      <c r="AB203" s="4" t="str">
        <f t="shared" si="7"/>
        <v>Non-TIF</v>
      </c>
    </row>
    <row r="204" spans="1:28" x14ac:dyDescent="0.25">
      <c r="A204">
        <v>2022</v>
      </c>
      <c r="B204">
        <v>11</v>
      </c>
      <c r="C204" t="s">
        <v>23</v>
      </c>
      <c r="D204">
        <v>2022</v>
      </c>
      <c r="E204">
        <v>11</v>
      </c>
      <c r="F204">
        <v>0</v>
      </c>
      <c r="G204">
        <v>171</v>
      </c>
      <c r="H204" t="s">
        <v>173</v>
      </c>
      <c r="I204" t="s">
        <v>25</v>
      </c>
      <c r="J204" t="s">
        <v>26</v>
      </c>
      <c r="K204" t="s">
        <v>174</v>
      </c>
      <c r="L204" t="s">
        <v>73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 s="3" t="str">
        <f t="shared" si="6"/>
        <v>0171</v>
      </c>
      <c r="AB204" s="4" t="str">
        <f t="shared" si="7"/>
        <v>TIF</v>
      </c>
    </row>
    <row r="205" spans="1:28" x14ac:dyDescent="0.25">
      <c r="A205">
        <v>2022</v>
      </c>
      <c r="B205">
        <v>11</v>
      </c>
      <c r="C205" t="s">
        <v>23</v>
      </c>
      <c r="D205">
        <v>2022</v>
      </c>
      <c r="E205">
        <v>11</v>
      </c>
      <c r="F205">
        <v>6</v>
      </c>
      <c r="G205">
        <v>219</v>
      </c>
      <c r="H205" t="s">
        <v>71</v>
      </c>
      <c r="I205" t="s">
        <v>25</v>
      </c>
      <c r="J205" t="s">
        <v>26</v>
      </c>
      <c r="K205" t="s">
        <v>72</v>
      </c>
      <c r="L205" t="s">
        <v>73</v>
      </c>
      <c r="M205">
        <v>12450</v>
      </c>
      <c r="N205">
        <v>0</v>
      </c>
      <c r="O205">
        <v>19063321</v>
      </c>
      <c r="P205">
        <v>28353394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55174370</v>
      </c>
      <c r="W205">
        <v>0</v>
      </c>
      <c r="X205">
        <v>55174370</v>
      </c>
      <c r="Y205">
        <v>0</v>
      </c>
      <c r="Z205">
        <v>7745205</v>
      </c>
      <c r="AA205" s="3" t="str">
        <f t="shared" si="6"/>
        <v>6219</v>
      </c>
      <c r="AB205" s="4" t="str">
        <f t="shared" si="7"/>
        <v>TIF</v>
      </c>
    </row>
    <row r="206" spans="1:28" x14ac:dyDescent="0.25">
      <c r="A206">
        <v>2022</v>
      </c>
      <c r="B206">
        <v>11</v>
      </c>
      <c r="C206" t="s">
        <v>31</v>
      </c>
      <c r="D206">
        <v>2022</v>
      </c>
      <c r="E206">
        <v>11</v>
      </c>
      <c r="F206">
        <v>6</v>
      </c>
      <c r="G206">
        <v>48</v>
      </c>
      <c r="H206">
        <v>116048</v>
      </c>
      <c r="I206" t="s">
        <v>26</v>
      </c>
      <c r="J206" t="s">
        <v>26</v>
      </c>
      <c r="K206" t="s">
        <v>216</v>
      </c>
      <c r="L206" t="s">
        <v>73</v>
      </c>
      <c r="M206">
        <v>88815760</v>
      </c>
      <c r="N206">
        <v>11339190</v>
      </c>
      <c r="O206">
        <v>9461640</v>
      </c>
      <c r="P206">
        <v>20211050</v>
      </c>
      <c r="Q206">
        <v>0</v>
      </c>
      <c r="R206">
        <v>0</v>
      </c>
      <c r="S206">
        <v>0</v>
      </c>
      <c r="T206">
        <v>845575</v>
      </c>
      <c r="U206">
        <v>0</v>
      </c>
      <c r="V206">
        <v>210499705</v>
      </c>
      <c r="W206">
        <v>170308</v>
      </c>
      <c r="X206">
        <v>210329397</v>
      </c>
      <c r="Y206">
        <v>11301465</v>
      </c>
      <c r="Z206">
        <v>79826490</v>
      </c>
      <c r="AA206" s="3" t="str">
        <f t="shared" si="6"/>
        <v>6048</v>
      </c>
      <c r="AB206" s="4" t="str">
        <f t="shared" si="7"/>
        <v>Non-TIF</v>
      </c>
    </row>
    <row r="207" spans="1:28" x14ac:dyDescent="0.25">
      <c r="A207">
        <v>2022</v>
      </c>
      <c r="B207">
        <v>11</v>
      </c>
      <c r="C207" t="s">
        <v>31</v>
      </c>
      <c r="D207">
        <v>2022</v>
      </c>
      <c r="E207">
        <v>11</v>
      </c>
      <c r="F207">
        <v>6</v>
      </c>
      <c r="G207">
        <v>219</v>
      </c>
      <c r="H207">
        <v>116219</v>
      </c>
      <c r="I207" t="s">
        <v>26</v>
      </c>
      <c r="J207" t="s">
        <v>26</v>
      </c>
      <c r="K207" t="s">
        <v>74</v>
      </c>
      <c r="L207" t="s">
        <v>73</v>
      </c>
      <c r="M207">
        <v>63510240</v>
      </c>
      <c r="N207">
        <v>2701080</v>
      </c>
      <c r="O207">
        <v>106130784</v>
      </c>
      <c r="P207">
        <v>16421240</v>
      </c>
      <c r="Q207">
        <v>0</v>
      </c>
      <c r="R207">
        <v>0</v>
      </c>
      <c r="S207">
        <v>2251631</v>
      </c>
      <c r="T207">
        <v>27691181</v>
      </c>
      <c r="U207">
        <v>0</v>
      </c>
      <c r="V207">
        <v>777221316</v>
      </c>
      <c r="W207">
        <v>418552</v>
      </c>
      <c r="X207">
        <v>776802764</v>
      </c>
      <c r="Y207">
        <v>37188405</v>
      </c>
      <c r="Z207">
        <v>558515160</v>
      </c>
      <c r="AA207" s="3" t="str">
        <f t="shared" si="6"/>
        <v>6219</v>
      </c>
      <c r="AB207" s="4" t="str">
        <f t="shared" si="7"/>
        <v>Non-TIF</v>
      </c>
    </row>
    <row r="208" spans="1:28" x14ac:dyDescent="0.25">
      <c r="A208">
        <v>2022</v>
      </c>
      <c r="B208">
        <v>11</v>
      </c>
      <c r="C208" t="s">
        <v>31</v>
      </c>
      <c r="D208">
        <v>2022</v>
      </c>
      <c r="E208">
        <v>11</v>
      </c>
      <c r="F208">
        <v>3</v>
      </c>
      <c r="G208">
        <v>537</v>
      </c>
      <c r="H208">
        <v>763537</v>
      </c>
      <c r="I208" t="s">
        <v>26</v>
      </c>
      <c r="J208" t="s">
        <v>26</v>
      </c>
      <c r="K208" t="s">
        <v>277</v>
      </c>
      <c r="L208" t="s">
        <v>73</v>
      </c>
      <c r="M208">
        <v>36298070</v>
      </c>
      <c r="N208">
        <v>1724110</v>
      </c>
      <c r="O208">
        <v>5260590</v>
      </c>
      <c r="P208">
        <v>25800</v>
      </c>
      <c r="Q208">
        <v>0</v>
      </c>
      <c r="R208">
        <v>0</v>
      </c>
      <c r="S208">
        <v>6816415</v>
      </c>
      <c r="T208">
        <v>345556</v>
      </c>
      <c r="U208">
        <v>0</v>
      </c>
      <c r="V208">
        <v>68264161</v>
      </c>
      <c r="W208">
        <v>37040</v>
      </c>
      <c r="X208">
        <v>68227121</v>
      </c>
      <c r="Y208">
        <v>2817081</v>
      </c>
      <c r="Z208">
        <v>17793620</v>
      </c>
      <c r="AA208" s="3" t="str">
        <f t="shared" si="6"/>
        <v>3537</v>
      </c>
      <c r="AB208" s="4" t="str">
        <f t="shared" si="7"/>
        <v>Non-TIF</v>
      </c>
    </row>
    <row r="209" spans="1:28" x14ac:dyDescent="0.25">
      <c r="A209">
        <v>2022</v>
      </c>
      <c r="B209">
        <v>12</v>
      </c>
      <c r="C209" t="s">
        <v>44</v>
      </c>
      <c r="D209">
        <v>2022</v>
      </c>
      <c r="E209">
        <v>12</v>
      </c>
      <c r="F209">
        <v>0</v>
      </c>
      <c r="G209">
        <v>153</v>
      </c>
      <c r="H209">
        <v>120153</v>
      </c>
      <c r="I209" t="s">
        <v>26</v>
      </c>
      <c r="J209" t="s">
        <v>26</v>
      </c>
      <c r="K209" t="s">
        <v>176</v>
      </c>
      <c r="L209" t="s">
        <v>76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 s="3" t="str">
        <f t="shared" si="6"/>
        <v>0153</v>
      </c>
      <c r="AB209" s="4" t="str">
        <f t="shared" si="7"/>
        <v>Non-TIF</v>
      </c>
    </row>
    <row r="210" spans="1:28" x14ac:dyDescent="0.25">
      <c r="A210">
        <v>2022</v>
      </c>
      <c r="B210">
        <v>12</v>
      </c>
      <c r="C210" t="s">
        <v>44</v>
      </c>
      <c r="D210">
        <v>2022</v>
      </c>
      <c r="E210">
        <v>12</v>
      </c>
      <c r="F210">
        <v>0</v>
      </c>
      <c r="G210">
        <v>279</v>
      </c>
      <c r="H210">
        <v>120279</v>
      </c>
      <c r="I210" t="s">
        <v>26</v>
      </c>
      <c r="J210" t="s">
        <v>26</v>
      </c>
      <c r="K210" t="s">
        <v>143</v>
      </c>
      <c r="L210" t="s">
        <v>76</v>
      </c>
      <c r="M210">
        <v>0</v>
      </c>
      <c r="N210">
        <v>0</v>
      </c>
      <c r="O210">
        <v>6772031</v>
      </c>
      <c r="P210">
        <v>716534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22772624</v>
      </c>
      <c r="W210">
        <v>24076</v>
      </c>
      <c r="X210">
        <v>22748548</v>
      </c>
      <c r="Y210">
        <v>0</v>
      </c>
      <c r="Z210">
        <v>15284059</v>
      </c>
      <c r="AA210" s="3" t="str">
        <f t="shared" si="6"/>
        <v>0279</v>
      </c>
      <c r="AB210" s="4" t="str">
        <f t="shared" si="7"/>
        <v>Non-TIF</v>
      </c>
    </row>
    <row r="211" spans="1:28" x14ac:dyDescent="0.25">
      <c r="A211">
        <v>2022</v>
      </c>
      <c r="B211">
        <v>17</v>
      </c>
      <c r="C211" t="s">
        <v>31</v>
      </c>
      <c r="D211">
        <v>2022</v>
      </c>
      <c r="E211">
        <v>17</v>
      </c>
      <c r="F211">
        <v>1</v>
      </c>
      <c r="G211">
        <v>233</v>
      </c>
      <c r="H211">
        <v>171233</v>
      </c>
      <c r="I211" t="s">
        <v>26</v>
      </c>
      <c r="J211" t="s">
        <v>26</v>
      </c>
      <c r="K211" t="s">
        <v>312</v>
      </c>
      <c r="L211" t="s">
        <v>162</v>
      </c>
      <c r="M211">
        <v>60707290</v>
      </c>
      <c r="N211">
        <v>3359400</v>
      </c>
      <c r="O211">
        <v>89988144</v>
      </c>
      <c r="P211">
        <v>793380</v>
      </c>
      <c r="Q211">
        <v>0</v>
      </c>
      <c r="R211">
        <v>0</v>
      </c>
      <c r="S211">
        <v>2786551</v>
      </c>
      <c r="T211">
        <v>21736325</v>
      </c>
      <c r="U211">
        <v>0</v>
      </c>
      <c r="V211">
        <v>1365682906</v>
      </c>
      <c r="W211">
        <v>566712</v>
      </c>
      <c r="X211">
        <v>1365116194</v>
      </c>
      <c r="Y211">
        <v>1140144309</v>
      </c>
      <c r="Z211">
        <v>1186311816</v>
      </c>
      <c r="AA211" s="3" t="str">
        <f t="shared" si="6"/>
        <v>1233</v>
      </c>
      <c r="AB211" s="4" t="str">
        <f t="shared" si="7"/>
        <v>Non-TIF</v>
      </c>
    </row>
    <row r="212" spans="1:28" x14ac:dyDescent="0.25">
      <c r="A212">
        <v>2022</v>
      </c>
      <c r="B212">
        <v>17</v>
      </c>
      <c r="C212" t="s">
        <v>31</v>
      </c>
      <c r="D212">
        <v>2022</v>
      </c>
      <c r="E212">
        <v>17</v>
      </c>
      <c r="F212">
        <v>4</v>
      </c>
      <c r="G212">
        <v>772</v>
      </c>
      <c r="H212">
        <v>984772</v>
      </c>
      <c r="I212" t="s">
        <v>26</v>
      </c>
      <c r="J212" t="s">
        <v>26</v>
      </c>
      <c r="K212" t="s">
        <v>315</v>
      </c>
      <c r="L212" t="s">
        <v>162</v>
      </c>
      <c r="M212">
        <v>61791060</v>
      </c>
      <c r="N212">
        <v>3093900</v>
      </c>
      <c r="O212">
        <v>9011671</v>
      </c>
      <c r="P212">
        <v>3956620</v>
      </c>
      <c r="Q212">
        <v>0</v>
      </c>
      <c r="R212">
        <v>0</v>
      </c>
      <c r="S212">
        <v>10409126</v>
      </c>
      <c r="T212">
        <v>412894</v>
      </c>
      <c r="U212">
        <v>0</v>
      </c>
      <c r="V212">
        <v>186650110</v>
      </c>
      <c r="W212">
        <v>131492</v>
      </c>
      <c r="X212">
        <v>186518618</v>
      </c>
      <c r="Y212">
        <v>151190621</v>
      </c>
      <c r="Z212">
        <v>97974839</v>
      </c>
      <c r="AA212" s="3" t="str">
        <f t="shared" si="6"/>
        <v>4772</v>
      </c>
      <c r="AB212" s="4" t="str">
        <f t="shared" si="7"/>
        <v>Non-TIF</v>
      </c>
    </row>
    <row r="213" spans="1:28" x14ac:dyDescent="0.25">
      <c r="A213">
        <v>2022</v>
      </c>
      <c r="B213">
        <v>18</v>
      </c>
      <c r="C213" t="s">
        <v>31</v>
      </c>
      <c r="D213">
        <v>2022</v>
      </c>
      <c r="E213">
        <v>18</v>
      </c>
      <c r="F213">
        <v>5</v>
      </c>
      <c r="G213">
        <v>157</v>
      </c>
      <c r="H213">
        <v>715157</v>
      </c>
      <c r="I213" t="s">
        <v>26</v>
      </c>
      <c r="J213" t="s">
        <v>26</v>
      </c>
      <c r="K213" t="s">
        <v>260</v>
      </c>
      <c r="L213" t="s">
        <v>214</v>
      </c>
      <c r="M213">
        <v>9416949</v>
      </c>
      <c r="N213">
        <v>365060</v>
      </c>
      <c r="O213">
        <v>0</v>
      </c>
      <c r="P213">
        <v>1366350</v>
      </c>
      <c r="Q213">
        <v>0</v>
      </c>
      <c r="R213">
        <v>0</v>
      </c>
      <c r="S213">
        <v>0</v>
      </c>
      <c r="T213">
        <v>15541429</v>
      </c>
      <c r="U213">
        <v>0</v>
      </c>
      <c r="V213">
        <v>29363858</v>
      </c>
      <c r="W213">
        <v>5556</v>
      </c>
      <c r="X213">
        <v>29358302</v>
      </c>
      <c r="Y213">
        <v>198357</v>
      </c>
      <c r="Z213">
        <v>2674070</v>
      </c>
      <c r="AA213" s="3" t="str">
        <f t="shared" si="6"/>
        <v>5157</v>
      </c>
      <c r="AB213" s="4" t="str">
        <f t="shared" si="7"/>
        <v>Non-TIF</v>
      </c>
    </row>
    <row r="214" spans="1:28" x14ac:dyDescent="0.25">
      <c r="A214">
        <v>2022</v>
      </c>
      <c r="B214">
        <v>18</v>
      </c>
      <c r="C214" t="s">
        <v>31</v>
      </c>
      <c r="D214">
        <v>2022</v>
      </c>
      <c r="E214">
        <v>18</v>
      </c>
      <c r="F214">
        <v>1</v>
      </c>
      <c r="G214">
        <v>975</v>
      </c>
      <c r="H214">
        <v>971975</v>
      </c>
      <c r="I214" t="s">
        <v>26</v>
      </c>
      <c r="J214" t="s">
        <v>26</v>
      </c>
      <c r="K214" t="s">
        <v>316</v>
      </c>
      <c r="L214" t="s">
        <v>214</v>
      </c>
      <c r="M214">
        <v>70246460</v>
      </c>
      <c r="N214">
        <v>3334900</v>
      </c>
      <c r="O214">
        <v>5088342</v>
      </c>
      <c r="P214">
        <v>1064020</v>
      </c>
      <c r="Q214">
        <v>0</v>
      </c>
      <c r="R214">
        <v>0</v>
      </c>
      <c r="S214">
        <v>0</v>
      </c>
      <c r="T214">
        <v>170645</v>
      </c>
      <c r="U214">
        <v>0</v>
      </c>
      <c r="V214">
        <v>112579606</v>
      </c>
      <c r="W214">
        <v>103712</v>
      </c>
      <c r="X214">
        <v>112475894</v>
      </c>
      <c r="Y214">
        <v>18838860</v>
      </c>
      <c r="Z214">
        <v>32675239</v>
      </c>
      <c r="AA214" s="3" t="str">
        <f t="shared" si="6"/>
        <v>1975</v>
      </c>
      <c r="AB214" s="4" t="str">
        <f t="shared" si="7"/>
        <v>Non-TIF</v>
      </c>
    </row>
    <row r="215" spans="1:28" x14ac:dyDescent="0.25">
      <c r="A215">
        <v>2022</v>
      </c>
      <c r="B215">
        <v>19</v>
      </c>
      <c r="C215" t="s">
        <v>44</v>
      </c>
      <c r="D215">
        <v>2022</v>
      </c>
      <c r="E215">
        <v>19</v>
      </c>
      <c r="F215">
        <v>4</v>
      </c>
      <c r="G215">
        <v>599</v>
      </c>
      <c r="H215">
        <v>194599</v>
      </c>
      <c r="I215" t="s">
        <v>26</v>
      </c>
      <c r="J215" t="s">
        <v>26</v>
      </c>
      <c r="K215" t="s">
        <v>142</v>
      </c>
      <c r="L215" t="s">
        <v>217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 s="3" t="str">
        <f t="shared" si="6"/>
        <v>4599</v>
      </c>
      <c r="AB215" s="4" t="str">
        <f t="shared" si="7"/>
        <v>Non-TIF</v>
      </c>
    </row>
    <row r="216" spans="1:28" x14ac:dyDescent="0.25">
      <c r="A216">
        <v>2022</v>
      </c>
      <c r="B216">
        <v>19</v>
      </c>
      <c r="C216" t="s">
        <v>44</v>
      </c>
      <c r="D216">
        <v>2022</v>
      </c>
      <c r="E216">
        <v>19</v>
      </c>
      <c r="F216">
        <v>4</v>
      </c>
      <c r="G216">
        <v>662</v>
      </c>
      <c r="H216">
        <v>194662</v>
      </c>
      <c r="I216" t="s">
        <v>26</v>
      </c>
      <c r="J216" t="s">
        <v>26</v>
      </c>
      <c r="K216" t="s">
        <v>218</v>
      </c>
      <c r="L216" t="s">
        <v>217</v>
      </c>
      <c r="M216">
        <v>0</v>
      </c>
      <c r="N216">
        <v>0</v>
      </c>
      <c r="O216">
        <v>7565754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20050014</v>
      </c>
      <c r="W216">
        <v>27780</v>
      </c>
      <c r="X216">
        <v>20022234</v>
      </c>
      <c r="Y216">
        <v>0</v>
      </c>
      <c r="Z216">
        <v>12484260</v>
      </c>
      <c r="AA216" s="3" t="str">
        <f t="shared" si="6"/>
        <v>4662</v>
      </c>
      <c r="AB216" s="4" t="str">
        <f t="shared" si="7"/>
        <v>Non-TIF</v>
      </c>
    </row>
    <row r="217" spans="1:28" x14ac:dyDescent="0.25">
      <c r="A217">
        <v>2022</v>
      </c>
      <c r="B217">
        <v>19</v>
      </c>
      <c r="C217" t="s">
        <v>23</v>
      </c>
      <c r="D217">
        <v>2022</v>
      </c>
      <c r="E217">
        <v>19</v>
      </c>
      <c r="F217">
        <v>4</v>
      </c>
      <c r="G217">
        <v>599</v>
      </c>
      <c r="H217" t="s">
        <v>205</v>
      </c>
      <c r="I217" t="s">
        <v>25</v>
      </c>
      <c r="J217" t="s">
        <v>26</v>
      </c>
      <c r="K217" t="s">
        <v>206</v>
      </c>
      <c r="L217" t="s">
        <v>217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 s="3" t="str">
        <f t="shared" si="6"/>
        <v>4599</v>
      </c>
      <c r="AB217" s="4" t="str">
        <f t="shared" si="7"/>
        <v>TIF</v>
      </c>
    </row>
    <row r="218" spans="1:28" x14ac:dyDescent="0.25">
      <c r="A218">
        <v>2022</v>
      </c>
      <c r="B218">
        <v>19</v>
      </c>
      <c r="C218" t="s">
        <v>31</v>
      </c>
      <c r="D218">
        <v>2022</v>
      </c>
      <c r="E218">
        <v>19</v>
      </c>
      <c r="F218">
        <v>6</v>
      </c>
      <c r="G218">
        <v>471</v>
      </c>
      <c r="H218">
        <v>96471</v>
      </c>
      <c r="I218" t="s">
        <v>26</v>
      </c>
      <c r="J218" t="s">
        <v>26</v>
      </c>
      <c r="K218" t="s">
        <v>207</v>
      </c>
      <c r="L218" t="s">
        <v>217</v>
      </c>
      <c r="M218">
        <v>1228600</v>
      </c>
      <c r="N218">
        <v>400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1560800</v>
      </c>
      <c r="W218">
        <v>1852</v>
      </c>
      <c r="X218">
        <v>1558948</v>
      </c>
      <c r="Y218">
        <v>18062</v>
      </c>
      <c r="Z218">
        <v>331800</v>
      </c>
      <c r="AA218" s="3" t="str">
        <f t="shared" si="6"/>
        <v>6471</v>
      </c>
      <c r="AB218" s="4" t="str">
        <f t="shared" si="7"/>
        <v>Non-TIF</v>
      </c>
    </row>
    <row r="219" spans="1:28" x14ac:dyDescent="0.25">
      <c r="A219">
        <v>2022</v>
      </c>
      <c r="B219">
        <v>19</v>
      </c>
      <c r="C219" t="s">
        <v>31</v>
      </c>
      <c r="D219">
        <v>2022</v>
      </c>
      <c r="E219">
        <v>19</v>
      </c>
      <c r="F219">
        <v>3</v>
      </c>
      <c r="G219">
        <v>29</v>
      </c>
      <c r="H219">
        <v>453029</v>
      </c>
      <c r="I219" t="s">
        <v>26</v>
      </c>
      <c r="J219" t="s">
        <v>26</v>
      </c>
      <c r="K219" t="s">
        <v>320</v>
      </c>
      <c r="L219" t="s">
        <v>217</v>
      </c>
      <c r="M219">
        <v>2264600</v>
      </c>
      <c r="N219">
        <v>189600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101427</v>
      </c>
      <c r="U219">
        <v>0</v>
      </c>
      <c r="V219">
        <v>4190427</v>
      </c>
      <c r="W219">
        <v>3704</v>
      </c>
      <c r="X219">
        <v>4186723</v>
      </c>
      <c r="Y219">
        <v>56843</v>
      </c>
      <c r="Z219">
        <v>1634800</v>
      </c>
      <c r="AA219" s="3" t="str">
        <f t="shared" si="6"/>
        <v>3029</v>
      </c>
      <c r="AB219" s="4" t="str">
        <f t="shared" si="7"/>
        <v>Non-TIF</v>
      </c>
    </row>
    <row r="220" spans="1:28" x14ac:dyDescent="0.25">
      <c r="A220">
        <v>2022</v>
      </c>
      <c r="B220">
        <v>21</v>
      </c>
      <c r="C220" t="s">
        <v>44</v>
      </c>
      <c r="D220">
        <v>2022</v>
      </c>
      <c r="E220">
        <v>21</v>
      </c>
      <c r="F220">
        <v>6</v>
      </c>
      <c r="G220">
        <v>48</v>
      </c>
      <c r="H220">
        <v>116048</v>
      </c>
      <c r="I220" t="s">
        <v>26</v>
      </c>
      <c r="J220" t="s">
        <v>26</v>
      </c>
      <c r="K220" t="s">
        <v>216</v>
      </c>
      <c r="L220" t="s">
        <v>237</v>
      </c>
      <c r="M220">
        <v>0</v>
      </c>
      <c r="N220">
        <v>0</v>
      </c>
      <c r="O220">
        <v>2706340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7483180</v>
      </c>
      <c r="W220">
        <v>20372</v>
      </c>
      <c r="X220">
        <v>7462808</v>
      </c>
      <c r="Y220">
        <v>0</v>
      </c>
      <c r="Z220">
        <v>4776840</v>
      </c>
      <c r="AA220" s="3" t="str">
        <f t="shared" si="6"/>
        <v>6048</v>
      </c>
      <c r="AB220" s="4" t="str">
        <f t="shared" si="7"/>
        <v>Non-TIF</v>
      </c>
    </row>
    <row r="221" spans="1:28" x14ac:dyDescent="0.25">
      <c r="A221">
        <v>2022</v>
      </c>
      <c r="B221">
        <v>21</v>
      </c>
      <c r="C221" t="s">
        <v>44</v>
      </c>
      <c r="D221">
        <v>2022</v>
      </c>
      <c r="E221">
        <v>21</v>
      </c>
      <c r="F221">
        <v>1</v>
      </c>
      <c r="G221">
        <v>218</v>
      </c>
      <c r="H221">
        <v>211218</v>
      </c>
      <c r="I221" t="s">
        <v>26</v>
      </c>
      <c r="J221" t="s">
        <v>26</v>
      </c>
      <c r="K221" t="s">
        <v>236</v>
      </c>
      <c r="L221" t="s">
        <v>237</v>
      </c>
      <c r="M221">
        <v>0</v>
      </c>
      <c r="N221">
        <v>0</v>
      </c>
      <c r="O221">
        <v>0</v>
      </c>
      <c r="P221">
        <v>4967331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4967331</v>
      </c>
      <c r="W221">
        <v>0</v>
      </c>
      <c r="X221">
        <v>4967331</v>
      </c>
      <c r="Y221">
        <v>0</v>
      </c>
      <c r="Z221">
        <v>0</v>
      </c>
      <c r="AA221" s="3" t="str">
        <f t="shared" si="6"/>
        <v>1218</v>
      </c>
      <c r="AB221" s="4" t="str">
        <f t="shared" si="7"/>
        <v>Non-TIF</v>
      </c>
    </row>
    <row r="222" spans="1:28" x14ac:dyDescent="0.25">
      <c r="A222">
        <v>2022</v>
      </c>
      <c r="B222">
        <v>21</v>
      </c>
      <c r="C222" t="s">
        <v>31</v>
      </c>
      <c r="D222">
        <v>2022</v>
      </c>
      <c r="E222">
        <v>21</v>
      </c>
      <c r="F222">
        <v>5</v>
      </c>
      <c r="G222">
        <v>724</v>
      </c>
      <c r="H222">
        <v>745724</v>
      </c>
      <c r="I222" t="s">
        <v>26</v>
      </c>
      <c r="J222" t="s">
        <v>26</v>
      </c>
      <c r="K222" t="s">
        <v>261</v>
      </c>
      <c r="L222" t="s">
        <v>237</v>
      </c>
      <c r="M222">
        <v>13882200</v>
      </c>
      <c r="N222">
        <v>939320</v>
      </c>
      <c r="O222">
        <v>35480</v>
      </c>
      <c r="P222">
        <v>0</v>
      </c>
      <c r="Q222">
        <v>0</v>
      </c>
      <c r="R222">
        <v>0</v>
      </c>
      <c r="S222">
        <v>1400476</v>
      </c>
      <c r="T222">
        <v>104323</v>
      </c>
      <c r="U222">
        <v>0</v>
      </c>
      <c r="V222">
        <v>26435169</v>
      </c>
      <c r="W222">
        <v>16668</v>
      </c>
      <c r="X222">
        <v>26418501</v>
      </c>
      <c r="Y222">
        <v>554581</v>
      </c>
      <c r="Z222">
        <v>10073370</v>
      </c>
      <c r="AA222" s="3" t="str">
        <f t="shared" si="6"/>
        <v>5724</v>
      </c>
      <c r="AB222" s="4" t="str">
        <f t="shared" si="7"/>
        <v>Non-TIF</v>
      </c>
    </row>
    <row r="223" spans="1:28" x14ac:dyDescent="0.25">
      <c r="A223">
        <v>2022</v>
      </c>
      <c r="B223">
        <v>22</v>
      </c>
      <c r="C223" t="s">
        <v>44</v>
      </c>
      <c r="D223">
        <v>2022</v>
      </c>
      <c r="E223">
        <v>22</v>
      </c>
      <c r="F223">
        <v>5</v>
      </c>
      <c r="G223">
        <v>310</v>
      </c>
      <c r="H223">
        <v>35310</v>
      </c>
      <c r="I223" t="s">
        <v>26</v>
      </c>
      <c r="J223" t="s">
        <v>26</v>
      </c>
      <c r="K223" t="s">
        <v>87</v>
      </c>
      <c r="L223" t="s">
        <v>241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 s="3" t="str">
        <f t="shared" si="6"/>
        <v>5310</v>
      </c>
      <c r="AB223" s="4" t="str">
        <f t="shared" si="7"/>
        <v>Non-TIF</v>
      </c>
    </row>
    <row r="224" spans="1:28" x14ac:dyDescent="0.25">
      <c r="A224">
        <v>2022</v>
      </c>
      <c r="B224">
        <v>22</v>
      </c>
      <c r="C224" t="s">
        <v>44</v>
      </c>
      <c r="D224">
        <v>2022</v>
      </c>
      <c r="E224">
        <v>22</v>
      </c>
      <c r="F224">
        <v>6</v>
      </c>
      <c r="G224">
        <v>175</v>
      </c>
      <c r="H224">
        <v>226175</v>
      </c>
      <c r="I224" t="s">
        <v>26</v>
      </c>
      <c r="J224" t="s">
        <v>26</v>
      </c>
      <c r="K224" t="s">
        <v>171</v>
      </c>
      <c r="L224" t="s">
        <v>241</v>
      </c>
      <c r="M224">
        <v>1885</v>
      </c>
      <c r="N224">
        <v>95198</v>
      </c>
      <c r="O224">
        <v>826069</v>
      </c>
      <c r="P224">
        <v>551450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1474602</v>
      </c>
      <c r="W224">
        <v>0</v>
      </c>
      <c r="X224">
        <v>1474602</v>
      </c>
      <c r="Y224">
        <v>0</v>
      </c>
      <c r="Z224">
        <v>0</v>
      </c>
      <c r="AA224" s="3" t="str">
        <f t="shared" si="6"/>
        <v>6175</v>
      </c>
      <c r="AB224" s="4" t="str">
        <f t="shared" si="7"/>
        <v>Non-TIF</v>
      </c>
    </row>
    <row r="225" spans="1:28" x14ac:dyDescent="0.25">
      <c r="A225">
        <v>2022</v>
      </c>
      <c r="B225">
        <v>22</v>
      </c>
      <c r="C225" t="s">
        <v>23</v>
      </c>
      <c r="D225">
        <v>2022</v>
      </c>
      <c r="E225">
        <v>22</v>
      </c>
      <c r="F225">
        <v>1</v>
      </c>
      <c r="G225">
        <v>80</v>
      </c>
      <c r="H225" t="s">
        <v>263</v>
      </c>
      <c r="I225" t="s">
        <v>25</v>
      </c>
      <c r="J225" t="s">
        <v>26</v>
      </c>
      <c r="K225" t="s">
        <v>264</v>
      </c>
      <c r="L225" t="s">
        <v>241</v>
      </c>
      <c r="M225">
        <v>50</v>
      </c>
      <c r="N225">
        <v>0</v>
      </c>
      <c r="O225">
        <v>136950</v>
      </c>
      <c r="P225">
        <v>541601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779121</v>
      </c>
      <c r="W225">
        <v>0</v>
      </c>
      <c r="X225">
        <v>779121</v>
      </c>
      <c r="Y225">
        <v>0</v>
      </c>
      <c r="Z225">
        <v>100520</v>
      </c>
      <c r="AA225" s="3" t="str">
        <f t="shared" si="6"/>
        <v>1080</v>
      </c>
      <c r="AB225" s="4" t="str">
        <f t="shared" si="7"/>
        <v>TIF</v>
      </c>
    </row>
    <row r="226" spans="1:28" x14ac:dyDescent="0.25">
      <c r="A226">
        <v>2022</v>
      </c>
      <c r="B226">
        <v>22</v>
      </c>
      <c r="C226" t="s">
        <v>31</v>
      </c>
      <c r="D226">
        <v>2022</v>
      </c>
      <c r="E226">
        <v>22</v>
      </c>
      <c r="F226">
        <v>4</v>
      </c>
      <c r="G226">
        <v>419</v>
      </c>
      <c r="H226">
        <v>224419</v>
      </c>
      <c r="I226" t="s">
        <v>26</v>
      </c>
      <c r="J226" t="s">
        <v>26</v>
      </c>
      <c r="K226" t="s">
        <v>88</v>
      </c>
      <c r="L226" t="s">
        <v>241</v>
      </c>
      <c r="M226">
        <v>93668508</v>
      </c>
      <c r="N226">
        <v>6774442</v>
      </c>
      <c r="O226">
        <v>23877151</v>
      </c>
      <c r="P226">
        <v>3713580</v>
      </c>
      <c r="Q226">
        <v>0</v>
      </c>
      <c r="R226">
        <v>0</v>
      </c>
      <c r="S226">
        <v>8526590</v>
      </c>
      <c r="T226">
        <v>241890</v>
      </c>
      <c r="U226">
        <v>0</v>
      </c>
      <c r="V226">
        <v>364075491</v>
      </c>
      <c r="W226">
        <v>324100</v>
      </c>
      <c r="X226">
        <v>363751391</v>
      </c>
      <c r="Y226">
        <v>22493413</v>
      </c>
      <c r="Z226">
        <v>227273330</v>
      </c>
      <c r="AA226" s="3" t="str">
        <f t="shared" si="6"/>
        <v>4419</v>
      </c>
      <c r="AB226" s="4" t="str">
        <f t="shared" si="7"/>
        <v>Non-TIF</v>
      </c>
    </row>
    <row r="227" spans="1:28" x14ac:dyDescent="0.25">
      <c r="A227">
        <v>2022</v>
      </c>
      <c r="B227">
        <v>22</v>
      </c>
      <c r="C227" t="s">
        <v>31</v>
      </c>
      <c r="D227">
        <v>2022</v>
      </c>
      <c r="E227">
        <v>22</v>
      </c>
      <c r="F227">
        <v>4</v>
      </c>
      <c r="G227">
        <v>774</v>
      </c>
      <c r="H227">
        <v>334774</v>
      </c>
      <c r="I227" t="s">
        <v>26</v>
      </c>
      <c r="J227" t="s">
        <v>26</v>
      </c>
      <c r="K227" t="s">
        <v>1452</v>
      </c>
      <c r="L227" t="s">
        <v>241</v>
      </c>
      <c r="M227">
        <v>26037304</v>
      </c>
      <c r="N227">
        <v>1853432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43319367</v>
      </c>
      <c r="W227">
        <v>25928</v>
      </c>
      <c r="X227">
        <v>43293439</v>
      </c>
      <c r="Y227">
        <v>2162444</v>
      </c>
      <c r="Z227">
        <v>15428631</v>
      </c>
      <c r="AA227" s="3" t="str">
        <f t="shared" si="6"/>
        <v>4774</v>
      </c>
      <c r="AB227" s="4" t="str">
        <f t="shared" si="7"/>
        <v>Non-TIF</v>
      </c>
    </row>
    <row r="228" spans="1:28" x14ac:dyDescent="0.25">
      <c r="A228">
        <v>2022</v>
      </c>
      <c r="B228">
        <v>23</v>
      </c>
      <c r="C228" t="s">
        <v>23</v>
      </c>
      <c r="D228">
        <v>2022</v>
      </c>
      <c r="E228">
        <v>23</v>
      </c>
      <c r="F228">
        <v>1</v>
      </c>
      <c r="G228">
        <v>82</v>
      </c>
      <c r="H228" t="s">
        <v>268</v>
      </c>
      <c r="I228" t="s">
        <v>25</v>
      </c>
      <c r="J228" t="s">
        <v>26</v>
      </c>
      <c r="K228" t="s">
        <v>1713</v>
      </c>
      <c r="L228" t="s">
        <v>244</v>
      </c>
      <c r="M228">
        <v>0</v>
      </c>
      <c r="N228">
        <v>0</v>
      </c>
      <c r="O228">
        <v>10793814</v>
      </c>
      <c r="P228">
        <v>10940150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77379910</v>
      </c>
      <c r="W228">
        <v>0</v>
      </c>
      <c r="X228">
        <v>77379910</v>
      </c>
      <c r="Y228">
        <v>0</v>
      </c>
      <c r="Z228">
        <v>55645946</v>
      </c>
      <c r="AA228" s="3" t="str">
        <f t="shared" si="6"/>
        <v>1082</v>
      </c>
      <c r="AB228" s="4" t="str">
        <f t="shared" si="7"/>
        <v>TIF</v>
      </c>
    </row>
    <row r="229" spans="1:28" x14ac:dyDescent="0.25">
      <c r="A229">
        <v>2022</v>
      </c>
      <c r="B229">
        <v>23</v>
      </c>
      <c r="C229" t="s">
        <v>31</v>
      </c>
      <c r="D229">
        <v>2022</v>
      </c>
      <c r="E229">
        <v>23</v>
      </c>
      <c r="F229">
        <v>1</v>
      </c>
      <c r="G229">
        <v>82</v>
      </c>
      <c r="H229">
        <v>231082</v>
      </c>
      <c r="I229" t="s">
        <v>26</v>
      </c>
      <c r="J229" t="s">
        <v>26</v>
      </c>
      <c r="K229" t="s">
        <v>1704</v>
      </c>
      <c r="L229" t="s">
        <v>244</v>
      </c>
      <c r="M229">
        <v>152393650</v>
      </c>
      <c r="N229">
        <v>9361530</v>
      </c>
      <c r="O229">
        <v>47183629</v>
      </c>
      <c r="P229">
        <v>3527460</v>
      </c>
      <c r="Q229">
        <v>0</v>
      </c>
      <c r="R229">
        <v>0</v>
      </c>
      <c r="S229">
        <v>22047043</v>
      </c>
      <c r="T229">
        <v>19162796</v>
      </c>
      <c r="U229">
        <v>0</v>
      </c>
      <c r="V229">
        <v>818845860</v>
      </c>
      <c r="W229">
        <v>550044</v>
      </c>
      <c r="X229">
        <v>818295816</v>
      </c>
      <c r="Y229">
        <v>52250986</v>
      </c>
      <c r="Z229">
        <v>565169752</v>
      </c>
      <c r="AA229" s="3" t="str">
        <f t="shared" si="6"/>
        <v>1082</v>
      </c>
      <c r="AB229" s="4" t="str">
        <f t="shared" si="7"/>
        <v>Non-TIF</v>
      </c>
    </row>
    <row r="230" spans="1:28" x14ac:dyDescent="0.25">
      <c r="A230">
        <v>2022</v>
      </c>
      <c r="B230">
        <v>10</v>
      </c>
      <c r="C230" t="s">
        <v>23</v>
      </c>
      <c r="D230">
        <v>2022</v>
      </c>
      <c r="E230">
        <v>10</v>
      </c>
      <c r="F230">
        <v>3</v>
      </c>
      <c r="G230">
        <v>204</v>
      </c>
      <c r="H230" t="s">
        <v>273</v>
      </c>
      <c r="I230" t="s">
        <v>25</v>
      </c>
      <c r="J230" t="s">
        <v>26</v>
      </c>
      <c r="K230" t="s">
        <v>274</v>
      </c>
      <c r="L230" t="s">
        <v>67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1204577</v>
      </c>
      <c r="W230">
        <v>1852</v>
      </c>
      <c r="X230">
        <v>1202725</v>
      </c>
      <c r="Y230">
        <v>0</v>
      </c>
      <c r="Z230">
        <v>1204577</v>
      </c>
      <c r="AA230" s="3" t="str">
        <f t="shared" si="6"/>
        <v>3204</v>
      </c>
      <c r="AB230" s="4" t="str">
        <f t="shared" si="7"/>
        <v>TIF</v>
      </c>
    </row>
    <row r="231" spans="1:28" x14ac:dyDescent="0.25">
      <c r="A231">
        <v>2022</v>
      </c>
      <c r="B231">
        <v>10</v>
      </c>
      <c r="C231" t="s">
        <v>31</v>
      </c>
      <c r="D231">
        <v>2022</v>
      </c>
      <c r="E231">
        <v>10</v>
      </c>
      <c r="F231">
        <v>3</v>
      </c>
      <c r="G231">
        <v>204</v>
      </c>
      <c r="H231">
        <v>103204</v>
      </c>
      <c r="I231" t="s">
        <v>26</v>
      </c>
      <c r="J231" t="s">
        <v>26</v>
      </c>
      <c r="K231" t="s">
        <v>166</v>
      </c>
      <c r="L231" t="s">
        <v>67</v>
      </c>
      <c r="M231">
        <v>75353220</v>
      </c>
      <c r="N231">
        <v>4505750</v>
      </c>
      <c r="O231">
        <v>18644873</v>
      </c>
      <c r="P231">
        <v>6474480</v>
      </c>
      <c r="Q231">
        <v>0</v>
      </c>
      <c r="R231">
        <v>0</v>
      </c>
      <c r="S231">
        <v>1505249</v>
      </c>
      <c r="T231">
        <v>1392534</v>
      </c>
      <c r="U231">
        <v>0</v>
      </c>
      <c r="V231">
        <v>363416843</v>
      </c>
      <c r="W231">
        <v>303728</v>
      </c>
      <c r="X231">
        <v>363113115</v>
      </c>
      <c r="Y231">
        <v>29811869</v>
      </c>
      <c r="Z231">
        <v>255540737</v>
      </c>
      <c r="AA231" s="3" t="str">
        <f t="shared" si="6"/>
        <v>3204</v>
      </c>
      <c r="AB231" s="4" t="str">
        <f t="shared" si="7"/>
        <v>Non-TIF</v>
      </c>
    </row>
    <row r="232" spans="1:28" x14ac:dyDescent="0.25">
      <c r="A232">
        <v>2022</v>
      </c>
      <c r="B232">
        <v>10</v>
      </c>
      <c r="C232" t="s">
        <v>31</v>
      </c>
      <c r="D232">
        <v>2022</v>
      </c>
      <c r="E232">
        <v>10</v>
      </c>
      <c r="F232">
        <v>6</v>
      </c>
      <c r="G232">
        <v>950</v>
      </c>
      <c r="H232">
        <v>286950</v>
      </c>
      <c r="I232" t="s">
        <v>26</v>
      </c>
      <c r="J232" t="s">
        <v>26</v>
      </c>
      <c r="K232" t="s">
        <v>276</v>
      </c>
      <c r="L232" t="s">
        <v>67</v>
      </c>
      <c r="M232">
        <v>48120</v>
      </c>
      <c r="N232">
        <v>21400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363190</v>
      </c>
      <c r="W232">
        <v>0</v>
      </c>
      <c r="X232">
        <v>363190</v>
      </c>
      <c r="Y232">
        <v>0</v>
      </c>
      <c r="Z232">
        <v>293670</v>
      </c>
      <c r="AA232" s="3" t="str">
        <f t="shared" si="6"/>
        <v>6950</v>
      </c>
      <c r="AB232" s="4" t="str">
        <f t="shared" si="7"/>
        <v>Non-TIF</v>
      </c>
    </row>
    <row r="233" spans="1:28" x14ac:dyDescent="0.25">
      <c r="A233">
        <v>2022</v>
      </c>
      <c r="B233">
        <v>10</v>
      </c>
      <c r="C233" t="s">
        <v>31</v>
      </c>
      <c r="D233">
        <v>2022</v>
      </c>
      <c r="E233">
        <v>10</v>
      </c>
      <c r="F233">
        <v>4</v>
      </c>
      <c r="G233">
        <v>777</v>
      </c>
      <c r="H233">
        <v>574777</v>
      </c>
      <c r="I233" t="s">
        <v>26</v>
      </c>
      <c r="J233" t="s">
        <v>26</v>
      </c>
      <c r="K233" t="s">
        <v>48</v>
      </c>
      <c r="L233" t="s">
        <v>67</v>
      </c>
      <c r="M233">
        <v>35892000</v>
      </c>
      <c r="N233">
        <v>1669760</v>
      </c>
      <c r="O233">
        <v>305090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65530200</v>
      </c>
      <c r="W233">
        <v>44448</v>
      </c>
      <c r="X233">
        <v>65485752</v>
      </c>
      <c r="Y233">
        <v>4702567</v>
      </c>
      <c r="Z233">
        <v>27663350</v>
      </c>
      <c r="AA233" s="3" t="str">
        <f t="shared" si="6"/>
        <v>4777</v>
      </c>
      <c r="AB233" s="4" t="str">
        <f t="shared" si="7"/>
        <v>Non-TIF</v>
      </c>
    </row>
    <row r="234" spans="1:28" x14ac:dyDescent="0.25">
      <c r="A234">
        <v>2022</v>
      </c>
      <c r="B234">
        <v>11</v>
      </c>
      <c r="C234" t="s">
        <v>31</v>
      </c>
      <c r="D234">
        <v>2022</v>
      </c>
      <c r="E234">
        <v>11</v>
      </c>
      <c r="F234">
        <v>0</v>
      </c>
      <c r="G234">
        <v>171</v>
      </c>
      <c r="H234">
        <v>110171</v>
      </c>
      <c r="I234" t="s">
        <v>26</v>
      </c>
      <c r="J234" t="s">
        <v>26</v>
      </c>
      <c r="K234" t="s">
        <v>1058</v>
      </c>
      <c r="L234" t="s">
        <v>73</v>
      </c>
      <c r="M234">
        <v>127075280</v>
      </c>
      <c r="N234">
        <v>7423710</v>
      </c>
      <c r="O234">
        <v>21546520</v>
      </c>
      <c r="P234">
        <v>50304150</v>
      </c>
      <c r="Q234">
        <v>0</v>
      </c>
      <c r="R234">
        <v>0</v>
      </c>
      <c r="S234">
        <v>1782333</v>
      </c>
      <c r="T234">
        <v>27678938</v>
      </c>
      <c r="U234">
        <v>0</v>
      </c>
      <c r="V234">
        <v>415420991</v>
      </c>
      <c r="W234">
        <v>188904</v>
      </c>
      <c r="X234">
        <v>415232087</v>
      </c>
      <c r="Y234">
        <v>8880595</v>
      </c>
      <c r="Z234">
        <v>179610060</v>
      </c>
      <c r="AA234" s="3" t="str">
        <f t="shared" si="6"/>
        <v>0171</v>
      </c>
      <c r="AB234" s="4" t="str">
        <f t="shared" si="7"/>
        <v>Non-TIF</v>
      </c>
    </row>
    <row r="235" spans="1:28" x14ac:dyDescent="0.25">
      <c r="A235">
        <v>2022</v>
      </c>
      <c r="B235">
        <v>12</v>
      </c>
      <c r="C235" t="s">
        <v>23</v>
      </c>
      <c r="D235">
        <v>2022</v>
      </c>
      <c r="E235">
        <v>12</v>
      </c>
      <c r="F235">
        <v>0</v>
      </c>
      <c r="G235">
        <v>153</v>
      </c>
      <c r="H235" t="s">
        <v>77</v>
      </c>
      <c r="I235" t="s">
        <v>25</v>
      </c>
      <c r="J235" t="s">
        <v>26</v>
      </c>
      <c r="K235" t="s">
        <v>78</v>
      </c>
      <c r="L235" t="s">
        <v>76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 s="3" t="str">
        <f t="shared" si="6"/>
        <v>0153</v>
      </c>
      <c r="AB235" s="4" t="str">
        <f t="shared" si="7"/>
        <v>TIF</v>
      </c>
    </row>
    <row r="236" spans="1:28" x14ac:dyDescent="0.25">
      <c r="A236">
        <v>2022</v>
      </c>
      <c r="B236">
        <v>12</v>
      </c>
      <c r="C236" t="s">
        <v>23</v>
      </c>
      <c r="D236">
        <v>2022</v>
      </c>
      <c r="E236">
        <v>12</v>
      </c>
      <c r="F236">
        <v>0</v>
      </c>
      <c r="G236">
        <v>279</v>
      </c>
      <c r="H236" t="s">
        <v>278</v>
      </c>
      <c r="I236" t="s">
        <v>25</v>
      </c>
      <c r="J236" t="s">
        <v>26</v>
      </c>
      <c r="K236" t="s">
        <v>279</v>
      </c>
      <c r="L236" t="s">
        <v>76</v>
      </c>
      <c r="M236">
        <v>0</v>
      </c>
      <c r="N236">
        <v>0</v>
      </c>
      <c r="O236">
        <v>4888574</v>
      </c>
      <c r="P236">
        <v>5753996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21675781</v>
      </c>
      <c r="W236">
        <v>0</v>
      </c>
      <c r="X236">
        <v>21675781</v>
      </c>
      <c r="Y236">
        <v>0</v>
      </c>
      <c r="Z236">
        <v>11033211</v>
      </c>
      <c r="AA236" s="3" t="str">
        <f t="shared" si="6"/>
        <v>0279</v>
      </c>
      <c r="AB236" s="4" t="str">
        <f t="shared" si="7"/>
        <v>TIF</v>
      </c>
    </row>
    <row r="237" spans="1:28" x14ac:dyDescent="0.25">
      <c r="A237">
        <v>2022</v>
      </c>
      <c r="B237">
        <v>12</v>
      </c>
      <c r="C237" t="s">
        <v>23</v>
      </c>
      <c r="D237">
        <v>2022</v>
      </c>
      <c r="E237">
        <v>12</v>
      </c>
      <c r="F237">
        <v>1</v>
      </c>
      <c r="G237">
        <v>791</v>
      </c>
      <c r="H237" t="s">
        <v>132</v>
      </c>
      <c r="I237" t="s">
        <v>25</v>
      </c>
      <c r="J237" t="s">
        <v>26</v>
      </c>
      <c r="K237" t="s">
        <v>133</v>
      </c>
      <c r="L237" t="s">
        <v>76</v>
      </c>
      <c r="M237">
        <v>11799</v>
      </c>
      <c r="N237">
        <v>0</v>
      </c>
      <c r="O237">
        <v>0</v>
      </c>
      <c r="P237">
        <v>3163610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3175409</v>
      </c>
      <c r="W237">
        <v>0</v>
      </c>
      <c r="X237">
        <v>3175409</v>
      </c>
      <c r="Y237">
        <v>0</v>
      </c>
      <c r="Z237">
        <v>0</v>
      </c>
      <c r="AA237" s="3" t="str">
        <f t="shared" si="6"/>
        <v>1791</v>
      </c>
      <c r="AB237" s="4" t="str">
        <f t="shared" si="7"/>
        <v>TIF</v>
      </c>
    </row>
    <row r="238" spans="1:28" x14ac:dyDescent="0.25">
      <c r="A238">
        <v>2022</v>
      </c>
      <c r="B238">
        <v>12</v>
      </c>
      <c r="C238" t="s">
        <v>31</v>
      </c>
      <c r="D238">
        <v>2022</v>
      </c>
      <c r="E238">
        <v>12</v>
      </c>
      <c r="F238">
        <v>0</v>
      </c>
      <c r="G238">
        <v>153</v>
      </c>
      <c r="H238">
        <v>120153</v>
      </c>
      <c r="I238" t="s">
        <v>26</v>
      </c>
      <c r="J238" t="s">
        <v>26</v>
      </c>
      <c r="K238" t="s">
        <v>176</v>
      </c>
      <c r="L238" t="s">
        <v>76</v>
      </c>
      <c r="M238">
        <v>152065390</v>
      </c>
      <c r="N238">
        <v>8022900</v>
      </c>
      <c r="O238">
        <v>20791664</v>
      </c>
      <c r="P238">
        <v>3162070</v>
      </c>
      <c r="Q238">
        <v>0</v>
      </c>
      <c r="R238">
        <v>0</v>
      </c>
      <c r="S238">
        <v>2116444</v>
      </c>
      <c r="T238">
        <v>404982</v>
      </c>
      <c r="U238">
        <v>0</v>
      </c>
      <c r="V238">
        <v>369697576</v>
      </c>
      <c r="W238">
        <v>374104</v>
      </c>
      <c r="X238">
        <v>369323472</v>
      </c>
      <c r="Y238">
        <v>14264338</v>
      </c>
      <c r="Z238">
        <v>183134126</v>
      </c>
      <c r="AA238" s="3" t="str">
        <f t="shared" si="6"/>
        <v>0153</v>
      </c>
      <c r="AB238" s="4" t="str">
        <f t="shared" si="7"/>
        <v>Non-TIF</v>
      </c>
    </row>
    <row r="239" spans="1:28" x14ac:dyDescent="0.25">
      <c r="A239">
        <v>2022</v>
      </c>
      <c r="B239">
        <v>12</v>
      </c>
      <c r="C239" t="s">
        <v>31</v>
      </c>
      <c r="D239">
        <v>2022</v>
      </c>
      <c r="E239">
        <v>12</v>
      </c>
      <c r="F239">
        <v>0</v>
      </c>
      <c r="G239">
        <v>9</v>
      </c>
      <c r="H239">
        <v>380009</v>
      </c>
      <c r="I239" t="s">
        <v>26</v>
      </c>
      <c r="J239" t="s">
        <v>26</v>
      </c>
      <c r="K239" t="s">
        <v>224</v>
      </c>
      <c r="L239" t="s">
        <v>76</v>
      </c>
      <c r="M239">
        <v>12800180</v>
      </c>
      <c r="N239">
        <v>699870</v>
      </c>
      <c r="O239">
        <v>0</v>
      </c>
      <c r="P239">
        <v>0</v>
      </c>
      <c r="Q239">
        <v>0</v>
      </c>
      <c r="R239">
        <v>0</v>
      </c>
      <c r="S239">
        <v>586622</v>
      </c>
      <c r="T239">
        <v>0</v>
      </c>
      <c r="U239">
        <v>0</v>
      </c>
      <c r="V239">
        <v>18538932</v>
      </c>
      <c r="W239">
        <v>11112</v>
      </c>
      <c r="X239">
        <v>18527820</v>
      </c>
      <c r="Y239">
        <v>6884085</v>
      </c>
      <c r="Z239">
        <v>4452260</v>
      </c>
      <c r="AA239" s="3" t="str">
        <f t="shared" si="6"/>
        <v>0009</v>
      </c>
      <c r="AB239" s="4" t="str">
        <f t="shared" si="7"/>
        <v>Non-TIF</v>
      </c>
    </row>
    <row r="240" spans="1:28" x14ac:dyDescent="0.25">
      <c r="A240">
        <v>2022</v>
      </c>
      <c r="B240">
        <v>13</v>
      </c>
      <c r="C240" t="s">
        <v>23</v>
      </c>
      <c r="D240">
        <v>2022</v>
      </c>
      <c r="E240">
        <v>13</v>
      </c>
      <c r="F240">
        <v>6</v>
      </c>
      <c r="G240">
        <v>91</v>
      </c>
      <c r="H240" t="s">
        <v>281</v>
      </c>
      <c r="I240" t="s">
        <v>25</v>
      </c>
      <c r="J240" t="s">
        <v>26</v>
      </c>
      <c r="K240" t="s">
        <v>282</v>
      </c>
      <c r="L240" t="s">
        <v>146</v>
      </c>
      <c r="M240">
        <v>0</v>
      </c>
      <c r="N240">
        <v>0</v>
      </c>
      <c r="O240">
        <v>1588875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1595007</v>
      </c>
      <c r="W240">
        <v>0</v>
      </c>
      <c r="X240">
        <v>1595007</v>
      </c>
      <c r="Y240">
        <v>0</v>
      </c>
      <c r="Z240">
        <v>6132</v>
      </c>
      <c r="AA240" s="3" t="str">
        <f t="shared" si="6"/>
        <v>6091</v>
      </c>
      <c r="AB240" s="4" t="str">
        <f t="shared" si="7"/>
        <v>TIF</v>
      </c>
    </row>
    <row r="241" spans="1:28" x14ac:dyDescent="0.25">
      <c r="A241">
        <v>2022</v>
      </c>
      <c r="B241">
        <v>13</v>
      </c>
      <c r="C241" t="s">
        <v>31</v>
      </c>
      <c r="D241">
        <v>2022</v>
      </c>
      <c r="E241">
        <v>13</v>
      </c>
      <c r="F241">
        <v>6</v>
      </c>
      <c r="G241">
        <v>91</v>
      </c>
      <c r="H241">
        <v>136091</v>
      </c>
      <c r="I241" t="s">
        <v>26</v>
      </c>
      <c r="J241" t="s">
        <v>26</v>
      </c>
      <c r="K241" t="s">
        <v>179</v>
      </c>
      <c r="L241" t="s">
        <v>146</v>
      </c>
      <c r="M241">
        <v>299135260</v>
      </c>
      <c r="N241">
        <v>12802720</v>
      </c>
      <c r="O241">
        <v>32754675</v>
      </c>
      <c r="P241">
        <v>1829250</v>
      </c>
      <c r="Q241">
        <v>0</v>
      </c>
      <c r="R241">
        <v>0</v>
      </c>
      <c r="S241">
        <v>4930125</v>
      </c>
      <c r="T241">
        <v>49058750</v>
      </c>
      <c r="U241">
        <v>0</v>
      </c>
      <c r="V241">
        <v>661758060</v>
      </c>
      <c r="W241">
        <v>461148</v>
      </c>
      <c r="X241">
        <v>661296912</v>
      </c>
      <c r="Y241">
        <v>30962236</v>
      </c>
      <c r="Z241">
        <v>261247280</v>
      </c>
      <c r="AA241" s="3" t="str">
        <f t="shared" si="6"/>
        <v>6091</v>
      </c>
      <c r="AB241" s="4" t="str">
        <f t="shared" si="7"/>
        <v>Non-TIF</v>
      </c>
    </row>
    <row r="242" spans="1:28" x14ac:dyDescent="0.25">
      <c r="A242">
        <v>2022</v>
      </c>
      <c r="B242">
        <v>13</v>
      </c>
      <c r="C242" t="s">
        <v>31</v>
      </c>
      <c r="D242">
        <v>2022</v>
      </c>
      <c r="E242">
        <v>13</v>
      </c>
      <c r="F242">
        <v>5</v>
      </c>
      <c r="G242">
        <v>323</v>
      </c>
      <c r="H242">
        <v>945323</v>
      </c>
      <c r="I242" t="s">
        <v>26</v>
      </c>
      <c r="J242" t="s">
        <v>26</v>
      </c>
      <c r="K242" t="s">
        <v>1740</v>
      </c>
      <c r="L242" t="s">
        <v>146</v>
      </c>
      <c r="M242">
        <v>64096400</v>
      </c>
      <c r="N242">
        <v>3218640</v>
      </c>
      <c r="O242">
        <v>17709300</v>
      </c>
      <c r="P242">
        <v>327930</v>
      </c>
      <c r="Q242">
        <v>0</v>
      </c>
      <c r="R242">
        <v>0</v>
      </c>
      <c r="S242">
        <v>469298</v>
      </c>
      <c r="T242">
        <v>21676368</v>
      </c>
      <c r="U242">
        <v>0</v>
      </c>
      <c r="V242">
        <v>141279590</v>
      </c>
      <c r="W242">
        <v>81488</v>
      </c>
      <c r="X242">
        <v>141198102</v>
      </c>
      <c r="Y242">
        <v>7223708</v>
      </c>
      <c r="Z242">
        <v>33781654</v>
      </c>
      <c r="AA242" s="3" t="str">
        <f t="shared" si="6"/>
        <v>5323</v>
      </c>
      <c r="AB242" s="4" t="str">
        <f t="shared" si="7"/>
        <v>Non-TIF</v>
      </c>
    </row>
    <row r="243" spans="1:28" x14ac:dyDescent="0.25">
      <c r="A243">
        <v>2022</v>
      </c>
      <c r="B243">
        <v>14</v>
      </c>
      <c r="C243" t="s">
        <v>44</v>
      </c>
      <c r="D243">
        <v>2022</v>
      </c>
      <c r="E243">
        <v>14</v>
      </c>
      <c r="F243">
        <v>0</v>
      </c>
      <c r="G243">
        <v>355</v>
      </c>
      <c r="H243">
        <v>240355</v>
      </c>
      <c r="I243" t="s">
        <v>26</v>
      </c>
      <c r="J243" t="s">
        <v>26</v>
      </c>
      <c r="K243" t="s">
        <v>150</v>
      </c>
      <c r="L243" t="s">
        <v>147</v>
      </c>
      <c r="M243">
        <v>0</v>
      </c>
      <c r="N243">
        <v>0</v>
      </c>
      <c r="O243">
        <v>764620</v>
      </c>
      <c r="P243">
        <v>4778092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9537534</v>
      </c>
      <c r="W243">
        <v>11112</v>
      </c>
      <c r="X243">
        <v>9526422</v>
      </c>
      <c r="Y243">
        <v>0</v>
      </c>
      <c r="Z243">
        <v>3994822</v>
      </c>
      <c r="AA243" s="3" t="str">
        <f t="shared" si="6"/>
        <v>0355</v>
      </c>
      <c r="AB243" s="4" t="str">
        <f t="shared" si="7"/>
        <v>Non-TIF</v>
      </c>
    </row>
    <row r="244" spans="1:28" x14ac:dyDescent="0.25">
      <c r="A244">
        <v>2022</v>
      </c>
      <c r="B244">
        <v>14</v>
      </c>
      <c r="C244" t="s">
        <v>44</v>
      </c>
      <c r="D244">
        <v>2022</v>
      </c>
      <c r="E244">
        <v>14</v>
      </c>
      <c r="F244">
        <v>3</v>
      </c>
      <c r="G244">
        <v>168</v>
      </c>
      <c r="H244">
        <v>833168</v>
      </c>
      <c r="I244" t="s">
        <v>26</v>
      </c>
      <c r="J244" t="s">
        <v>26</v>
      </c>
      <c r="K244" t="s">
        <v>90</v>
      </c>
      <c r="L244" t="s">
        <v>147</v>
      </c>
      <c r="M244">
        <v>0</v>
      </c>
      <c r="N244">
        <v>0</v>
      </c>
      <c r="O244">
        <v>480200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2756812</v>
      </c>
      <c r="W244">
        <v>0</v>
      </c>
      <c r="X244">
        <v>2756812</v>
      </c>
      <c r="Y244">
        <v>0</v>
      </c>
      <c r="Z244">
        <v>2276612</v>
      </c>
      <c r="AA244" s="3" t="str">
        <f t="shared" si="6"/>
        <v>3168</v>
      </c>
      <c r="AB244" s="4" t="str">
        <f t="shared" si="7"/>
        <v>Non-TIF</v>
      </c>
    </row>
    <row r="245" spans="1:28" x14ac:dyDescent="0.25">
      <c r="A245">
        <v>2022</v>
      </c>
      <c r="B245">
        <v>14</v>
      </c>
      <c r="C245" t="s">
        <v>23</v>
      </c>
      <c r="D245">
        <v>2022</v>
      </c>
      <c r="E245">
        <v>14</v>
      </c>
      <c r="F245">
        <v>1</v>
      </c>
      <c r="G245">
        <v>413</v>
      </c>
      <c r="H245" t="s">
        <v>341</v>
      </c>
      <c r="I245" t="s">
        <v>25</v>
      </c>
      <c r="J245" t="s">
        <v>26</v>
      </c>
      <c r="K245" t="s">
        <v>342</v>
      </c>
      <c r="L245" t="s">
        <v>147</v>
      </c>
      <c r="M245">
        <v>0</v>
      </c>
      <c r="N245">
        <v>0</v>
      </c>
      <c r="O245">
        <v>3234360</v>
      </c>
      <c r="P245">
        <v>476459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5699225</v>
      </c>
      <c r="W245">
        <v>0</v>
      </c>
      <c r="X245">
        <v>5699225</v>
      </c>
      <c r="Y245">
        <v>0</v>
      </c>
      <c r="Z245">
        <v>1988406</v>
      </c>
      <c r="AA245" s="3" t="str">
        <f t="shared" si="6"/>
        <v>1413</v>
      </c>
      <c r="AB245" s="4" t="str">
        <f t="shared" si="7"/>
        <v>TIF</v>
      </c>
    </row>
    <row r="246" spans="1:28" x14ac:dyDescent="0.25">
      <c r="A246">
        <v>2022</v>
      </c>
      <c r="B246">
        <v>14</v>
      </c>
      <c r="C246" t="s">
        <v>23</v>
      </c>
      <c r="D246">
        <v>2022</v>
      </c>
      <c r="E246">
        <v>14</v>
      </c>
      <c r="F246">
        <v>0</v>
      </c>
      <c r="G246">
        <v>355</v>
      </c>
      <c r="H246" t="s">
        <v>148</v>
      </c>
      <c r="I246" t="s">
        <v>25</v>
      </c>
      <c r="J246" t="s">
        <v>26</v>
      </c>
      <c r="K246" t="s">
        <v>149</v>
      </c>
      <c r="L246" t="s">
        <v>147</v>
      </c>
      <c r="M246">
        <v>0</v>
      </c>
      <c r="N246">
        <v>0</v>
      </c>
      <c r="O246">
        <v>895640</v>
      </c>
      <c r="P246">
        <v>5596828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9726736</v>
      </c>
      <c r="W246">
        <v>0</v>
      </c>
      <c r="X246">
        <v>9726736</v>
      </c>
      <c r="Y246">
        <v>0</v>
      </c>
      <c r="Z246">
        <v>3234268</v>
      </c>
      <c r="AA246" s="3" t="str">
        <f t="shared" si="6"/>
        <v>0355</v>
      </c>
      <c r="AB246" s="4" t="str">
        <f t="shared" si="7"/>
        <v>TIF</v>
      </c>
    </row>
    <row r="247" spans="1:28" x14ac:dyDescent="0.25">
      <c r="A247">
        <v>2022</v>
      </c>
      <c r="B247">
        <v>14</v>
      </c>
      <c r="C247" t="s">
        <v>31</v>
      </c>
      <c r="D247">
        <v>2022</v>
      </c>
      <c r="E247">
        <v>14</v>
      </c>
      <c r="F247">
        <v>1</v>
      </c>
      <c r="G247">
        <v>413</v>
      </c>
      <c r="H247">
        <v>141413</v>
      </c>
      <c r="I247" t="s">
        <v>26</v>
      </c>
      <c r="J247" t="s">
        <v>26</v>
      </c>
      <c r="K247" t="s">
        <v>94</v>
      </c>
      <c r="L247" t="s">
        <v>147</v>
      </c>
      <c r="M247">
        <v>45691440</v>
      </c>
      <c r="N247">
        <v>4182750</v>
      </c>
      <c r="O247">
        <v>5214230</v>
      </c>
      <c r="P247">
        <v>1110220</v>
      </c>
      <c r="Q247">
        <v>0</v>
      </c>
      <c r="R247">
        <v>0</v>
      </c>
      <c r="S247">
        <v>7033721</v>
      </c>
      <c r="T247">
        <v>505328</v>
      </c>
      <c r="U247">
        <v>0</v>
      </c>
      <c r="V247">
        <v>125888819</v>
      </c>
      <c r="W247">
        <v>120380</v>
      </c>
      <c r="X247">
        <v>125768439</v>
      </c>
      <c r="Y247">
        <v>4725760</v>
      </c>
      <c r="Z247">
        <v>62151130</v>
      </c>
      <c r="AA247" s="3" t="str">
        <f t="shared" si="6"/>
        <v>1413</v>
      </c>
      <c r="AB247" s="4" t="str">
        <f t="shared" si="7"/>
        <v>Non-TIF</v>
      </c>
    </row>
    <row r="248" spans="1:28" x14ac:dyDescent="0.25">
      <c r="A248">
        <v>2022</v>
      </c>
      <c r="B248">
        <v>14</v>
      </c>
      <c r="C248" t="s">
        <v>31</v>
      </c>
      <c r="D248">
        <v>2022</v>
      </c>
      <c r="E248">
        <v>14</v>
      </c>
      <c r="F248">
        <v>2</v>
      </c>
      <c r="G248">
        <v>520</v>
      </c>
      <c r="H248">
        <v>142520</v>
      </c>
      <c r="I248" t="s">
        <v>26</v>
      </c>
      <c r="J248" t="s">
        <v>26</v>
      </c>
      <c r="K248" t="s">
        <v>180</v>
      </c>
      <c r="L248" t="s">
        <v>147</v>
      </c>
      <c r="M248">
        <v>97494890</v>
      </c>
      <c r="N248">
        <v>7779270</v>
      </c>
      <c r="O248">
        <v>9818970</v>
      </c>
      <c r="P248">
        <v>19449390</v>
      </c>
      <c r="Q248">
        <v>0</v>
      </c>
      <c r="R248">
        <v>0</v>
      </c>
      <c r="S248">
        <v>10514545</v>
      </c>
      <c r="T248">
        <v>970490</v>
      </c>
      <c r="U248">
        <v>0</v>
      </c>
      <c r="V248">
        <v>235822905</v>
      </c>
      <c r="W248">
        <v>111120</v>
      </c>
      <c r="X248">
        <v>235711785</v>
      </c>
      <c r="Y248">
        <v>13076117</v>
      </c>
      <c r="Z248">
        <v>89795350</v>
      </c>
      <c r="AA248" s="3" t="str">
        <f t="shared" si="6"/>
        <v>2520</v>
      </c>
      <c r="AB248" s="4" t="str">
        <f t="shared" si="7"/>
        <v>Non-TIF</v>
      </c>
    </row>
    <row r="249" spans="1:28" x14ac:dyDescent="0.25">
      <c r="A249">
        <v>2022</v>
      </c>
      <c r="B249">
        <v>12</v>
      </c>
      <c r="C249" t="s">
        <v>31</v>
      </c>
      <c r="D249">
        <v>2022</v>
      </c>
      <c r="E249">
        <v>12</v>
      </c>
      <c r="F249">
        <v>2</v>
      </c>
      <c r="G249">
        <v>781</v>
      </c>
      <c r="H249">
        <v>352781</v>
      </c>
      <c r="I249" t="s">
        <v>26</v>
      </c>
      <c r="J249" t="s">
        <v>26</v>
      </c>
      <c r="K249" t="s">
        <v>144</v>
      </c>
      <c r="L249" t="s">
        <v>76</v>
      </c>
      <c r="M249">
        <v>51960230</v>
      </c>
      <c r="N249">
        <v>2329620</v>
      </c>
      <c r="O249">
        <v>3567805</v>
      </c>
      <c r="P249">
        <v>0</v>
      </c>
      <c r="Q249">
        <v>0</v>
      </c>
      <c r="R249">
        <v>0</v>
      </c>
      <c r="S249">
        <v>0</v>
      </c>
      <c r="T249">
        <v>204976</v>
      </c>
      <c r="U249">
        <v>0</v>
      </c>
      <c r="V249">
        <v>97991526</v>
      </c>
      <c r="W249">
        <v>109268</v>
      </c>
      <c r="X249">
        <v>97882258</v>
      </c>
      <c r="Y249">
        <v>4517030</v>
      </c>
      <c r="Z249">
        <v>39928895</v>
      </c>
      <c r="AA249" s="3" t="str">
        <f t="shared" si="6"/>
        <v>2781</v>
      </c>
      <c r="AB249" s="4" t="str">
        <f t="shared" si="7"/>
        <v>Non-TIF</v>
      </c>
    </row>
    <row r="250" spans="1:28" x14ac:dyDescent="0.25">
      <c r="A250">
        <v>2022</v>
      </c>
      <c r="B250">
        <v>12</v>
      </c>
      <c r="C250" t="s">
        <v>31</v>
      </c>
      <c r="D250">
        <v>2022</v>
      </c>
      <c r="E250">
        <v>12</v>
      </c>
      <c r="F250">
        <v>1</v>
      </c>
      <c r="G250">
        <v>791</v>
      </c>
      <c r="H250">
        <v>381791</v>
      </c>
      <c r="I250" t="s">
        <v>26</v>
      </c>
      <c r="J250" t="s">
        <v>26</v>
      </c>
      <c r="K250" t="s">
        <v>145</v>
      </c>
      <c r="L250" t="s">
        <v>76</v>
      </c>
      <c r="M250">
        <v>21274420</v>
      </c>
      <c r="N250">
        <v>1113850</v>
      </c>
      <c r="O250">
        <v>5409505</v>
      </c>
      <c r="P250">
        <v>0</v>
      </c>
      <c r="Q250">
        <v>0</v>
      </c>
      <c r="R250">
        <v>0</v>
      </c>
      <c r="S250">
        <v>1582632</v>
      </c>
      <c r="T250">
        <v>296579</v>
      </c>
      <c r="U250">
        <v>0</v>
      </c>
      <c r="V250">
        <v>122569031</v>
      </c>
      <c r="W250">
        <v>122232</v>
      </c>
      <c r="X250">
        <v>122446799</v>
      </c>
      <c r="Y250">
        <v>24645648</v>
      </c>
      <c r="Z250">
        <v>92892045</v>
      </c>
      <c r="AA250" s="3" t="str">
        <f t="shared" si="6"/>
        <v>1791</v>
      </c>
      <c r="AB250" s="4" t="str">
        <f t="shared" si="7"/>
        <v>Non-TIF</v>
      </c>
    </row>
    <row r="251" spans="1:28" x14ac:dyDescent="0.25">
      <c r="A251">
        <v>2022</v>
      </c>
      <c r="B251">
        <v>13</v>
      </c>
      <c r="C251" t="s">
        <v>44</v>
      </c>
      <c r="D251">
        <v>2022</v>
      </c>
      <c r="E251">
        <v>13</v>
      </c>
      <c r="F251">
        <v>6</v>
      </c>
      <c r="G251">
        <v>91</v>
      </c>
      <c r="H251">
        <v>136091</v>
      </c>
      <c r="I251" t="s">
        <v>26</v>
      </c>
      <c r="J251" t="s">
        <v>26</v>
      </c>
      <c r="K251" t="s">
        <v>179</v>
      </c>
      <c r="L251" t="s">
        <v>146</v>
      </c>
      <c r="M251">
        <v>0</v>
      </c>
      <c r="N251">
        <v>0</v>
      </c>
      <c r="O251">
        <v>2894152</v>
      </c>
      <c r="P251">
        <v>65580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3983990</v>
      </c>
      <c r="W251">
        <v>3704</v>
      </c>
      <c r="X251">
        <v>3980286</v>
      </c>
      <c r="Y251">
        <v>0</v>
      </c>
      <c r="Z251">
        <v>1024258</v>
      </c>
      <c r="AA251" s="3" t="str">
        <f t="shared" si="6"/>
        <v>6091</v>
      </c>
      <c r="AB251" s="4" t="str">
        <f t="shared" si="7"/>
        <v>Non-TIF</v>
      </c>
    </row>
    <row r="252" spans="1:28" x14ac:dyDescent="0.25">
      <c r="A252">
        <v>2022</v>
      </c>
      <c r="B252">
        <v>13</v>
      </c>
      <c r="C252" t="s">
        <v>31</v>
      </c>
      <c r="D252">
        <v>2022</v>
      </c>
      <c r="E252">
        <v>13</v>
      </c>
      <c r="F252">
        <v>4</v>
      </c>
      <c r="G252">
        <v>23</v>
      </c>
      <c r="H252">
        <v>134023</v>
      </c>
      <c r="I252" t="s">
        <v>26</v>
      </c>
      <c r="J252" t="s">
        <v>26</v>
      </c>
      <c r="K252" t="s">
        <v>283</v>
      </c>
      <c r="L252" t="s">
        <v>146</v>
      </c>
      <c r="M252">
        <v>62976997</v>
      </c>
      <c r="N252">
        <v>1740010</v>
      </c>
      <c r="O252">
        <v>20291424</v>
      </c>
      <c r="P252">
        <v>316770</v>
      </c>
      <c r="Q252">
        <v>0</v>
      </c>
      <c r="R252">
        <v>0</v>
      </c>
      <c r="S252">
        <v>3369959</v>
      </c>
      <c r="T252">
        <v>287896</v>
      </c>
      <c r="U252">
        <v>0</v>
      </c>
      <c r="V252">
        <v>249059822</v>
      </c>
      <c r="W252">
        <v>197334</v>
      </c>
      <c r="X252">
        <v>248862488</v>
      </c>
      <c r="Y252">
        <v>11310209</v>
      </c>
      <c r="Z252">
        <v>160076766</v>
      </c>
      <c r="AA252" s="3" t="str">
        <f t="shared" si="6"/>
        <v>4023</v>
      </c>
      <c r="AB252" s="4" t="str">
        <f t="shared" si="7"/>
        <v>Non-TIF</v>
      </c>
    </row>
    <row r="253" spans="1:28" x14ac:dyDescent="0.25">
      <c r="A253">
        <v>2022</v>
      </c>
      <c r="B253">
        <v>14</v>
      </c>
      <c r="C253" t="s">
        <v>44</v>
      </c>
      <c r="D253">
        <v>2022</v>
      </c>
      <c r="E253">
        <v>14</v>
      </c>
      <c r="F253">
        <v>1</v>
      </c>
      <c r="G253">
        <v>413</v>
      </c>
      <c r="H253">
        <v>141413</v>
      </c>
      <c r="I253" t="s">
        <v>26</v>
      </c>
      <c r="J253" t="s">
        <v>26</v>
      </c>
      <c r="K253" t="s">
        <v>94</v>
      </c>
      <c r="L253" t="s">
        <v>147</v>
      </c>
      <c r="M253">
        <v>0</v>
      </c>
      <c r="N253">
        <v>0</v>
      </c>
      <c r="O253">
        <v>3818310</v>
      </c>
      <c r="P253">
        <v>562481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6728195</v>
      </c>
      <c r="W253">
        <v>9260</v>
      </c>
      <c r="X253">
        <v>6718935</v>
      </c>
      <c r="Y253">
        <v>0</v>
      </c>
      <c r="Z253">
        <v>2347404</v>
      </c>
      <c r="AA253" s="3" t="str">
        <f t="shared" si="6"/>
        <v>1413</v>
      </c>
      <c r="AB253" s="4" t="str">
        <f t="shared" si="7"/>
        <v>Non-TIF</v>
      </c>
    </row>
    <row r="254" spans="1:28" x14ac:dyDescent="0.25">
      <c r="A254">
        <v>2022</v>
      </c>
      <c r="B254">
        <v>14</v>
      </c>
      <c r="C254" t="s">
        <v>44</v>
      </c>
      <c r="D254">
        <v>2022</v>
      </c>
      <c r="E254">
        <v>14</v>
      </c>
      <c r="F254">
        <v>2</v>
      </c>
      <c r="G254">
        <v>520</v>
      </c>
      <c r="H254">
        <v>142520</v>
      </c>
      <c r="I254" t="s">
        <v>26</v>
      </c>
      <c r="J254" t="s">
        <v>26</v>
      </c>
      <c r="K254" t="s">
        <v>180</v>
      </c>
      <c r="L254" t="s">
        <v>147</v>
      </c>
      <c r="M254">
        <v>0</v>
      </c>
      <c r="N254">
        <v>0</v>
      </c>
      <c r="O254">
        <v>3418742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7640722</v>
      </c>
      <c r="W254">
        <v>7408</v>
      </c>
      <c r="X254">
        <v>7633314</v>
      </c>
      <c r="Y254">
        <v>0</v>
      </c>
      <c r="Z254">
        <v>4221980</v>
      </c>
      <c r="AA254" s="3" t="str">
        <f t="shared" si="6"/>
        <v>2520</v>
      </c>
      <c r="AB254" s="4" t="str">
        <f t="shared" si="7"/>
        <v>Non-TIF</v>
      </c>
    </row>
    <row r="255" spans="1:28" x14ac:dyDescent="0.25">
      <c r="A255">
        <v>2022</v>
      </c>
      <c r="B255">
        <v>14</v>
      </c>
      <c r="C255" t="s">
        <v>23</v>
      </c>
      <c r="D255">
        <v>2022</v>
      </c>
      <c r="E255">
        <v>14</v>
      </c>
      <c r="F255">
        <v>2</v>
      </c>
      <c r="G255">
        <v>520</v>
      </c>
      <c r="H255" t="s">
        <v>183</v>
      </c>
      <c r="I255" t="s">
        <v>25</v>
      </c>
      <c r="J255" t="s">
        <v>26</v>
      </c>
      <c r="K255" t="s">
        <v>184</v>
      </c>
      <c r="L255" t="s">
        <v>147</v>
      </c>
      <c r="M255">
        <v>0</v>
      </c>
      <c r="N255">
        <v>0</v>
      </c>
      <c r="O255">
        <v>2014628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5262228</v>
      </c>
      <c r="W255">
        <v>0</v>
      </c>
      <c r="X255">
        <v>5262228</v>
      </c>
      <c r="Y255">
        <v>0</v>
      </c>
      <c r="Z255">
        <v>3247600</v>
      </c>
      <c r="AA255" s="3" t="str">
        <f t="shared" si="6"/>
        <v>2520</v>
      </c>
      <c r="AB255" s="4" t="str">
        <f t="shared" si="7"/>
        <v>TIF</v>
      </c>
    </row>
    <row r="256" spans="1:28" x14ac:dyDescent="0.25">
      <c r="A256">
        <v>2022</v>
      </c>
      <c r="B256">
        <v>14</v>
      </c>
      <c r="C256" t="s">
        <v>31</v>
      </c>
      <c r="D256">
        <v>2022</v>
      </c>
      <c r="E256">
        <v>14</v>
      </c>
      <c r="F256">
        <v>6</v>
      </c>
      <c r="G256">
        <v>91</v>
      </c>
      <c r="H256">
        <v>136091</v>
      </c>
      <c r="I256" t="s">
        <v>26</v>
      </c>
      <c r="J256" t="s">
        <v>26</v>
      </c>
      <c r="K256" t="s">
        <v>179</v>
      </c>
      <c r="L256" t="s">
        <v>147</v>
      </c>
      <c r="M256">
        <v>20740710</v>
      </c>
      <c r="N256">
        <v>1303890</v>
      </c>
      <c r="O256">
        <v>1879210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33031650</v>
      </c>
      <c r="W256">
        <v>16668</v>
      </c>
      <c r="X256">
        <v>33014982</v>
      </c>
      <c r="Y256">
        <v>1441092</v>
      </c>
      <c r="Z256">
        <v>9107840</v>
      </c>
      <c r="AA256" s="3" t="str">
        <f t="shared" si="6"/>
        <v>6091</v>
      </c>
      <c r="AB256" s="4" t="str">
        <f t="shared" si="7"/>
        <v>Non-TIF</v>
      </c>
    </row>
    <row r="257" spans="1:28" x14ac:dyDescent="0.25">
      <c r="A257">
        <v>2022</v>
      </c>
      <c r="B257">
        <v>15</v>
      </c>
      <c r="C257" t="s">
        <v>44</v>
      </c>
      <c r="D257">
        <v>2022</v>
      </c>
      <c r="E257">
        <v>15</v>
      </c>
      <c r="F257">
        <v>0</v>
      </c>
      <c r="G257">
        <v>387</v>
      </c>
      <c r="H257">
        <v>150387</v>
      </c>
      <c r="I257" t="s">
        <v>26</v>
      </c>
      <c r="J257" t="s">
        <v>26</v>
      </c>
      <c r="K257" t="s">
        <v>127</v>
      </c>
      <c r="L257" t="s">
        <v>151</v>
      </c>
      <c r="M257">
        <v>3660710</v>
      </c>
      <c r="N257">
        <v>561210</v>
      </c>
      <c r="O257">
        <v>79407032</v>
      </c>
      <c r="P257">
        <v>6236290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204306534</v>
      </c>
      <c r="W257">
        <v>183348</v>
      </c>
      <c r="X257">
        <v>204123186</v>
      </c>
      <c r="Y257">
        <v>0</v>
      </c>
      <c r="Z257">
        <v>114441292</v>
      </c>
      <c r="AA257" s="3" t="str">
        <f t="shared" si="6"/>
        <v>0387</v>
      </c>
      <c r="AB257" s="4" t="str">
        <f t="shared" si="7"/>
        <v>Non-TIF</v>
      </c>
    </row>
    <row r="258" spans="1:28" x14ac:dyDescent="0.25">
      <c r="A258">
        <v>2022</v>
      </c>
      <c r="B258">
        <v>15</v>
      </c>
      <c r="C258" t="s">
        <v>23</v>
      </c>
      <c r="D258">
        <v>2022</v>
      </c>
      <c r="E258">
        <v>15</v>
      </c>
      <c r="F258">
        <v>0</v>
      </c>
      <c r="G258">
        <v>387</v>
      </c>
      <c r="H258" t="s">
        <v>343</v>
      </c>
      <c r="I258" t="s">
        <v>25</v>
      </c>
      <c r="J258" t="s">
        <v>26</v>
      </c>
      <c r="K258" t="s">
        <v>344</v>
      </c>
      <c r="L258" t="s">
        <v>151</v>
      </c>
      <c r="M258">
        <v>37980</v>
      </c>
      <c r="N258">
        <v>0</v>
      </c>
      <c r="O258">
        <v>0</v>
      </c>
      <c r="P258">
        <v>31964720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62336913</v>
      </c>
      <c r="W258">
        <v>0</v>
      </c>
      <c r="X258">
        <v>62336913</v>
      </c>
      <c r="Y258">
        <v>0</v>
      </c>
      <c r="Z258">
        <v>30334213</v>
      </c>
      <c r="AA258" s="3" t="str">
        <f t="shared" si="6"/>
        <v>0387</v>
      </c>
      <c r="AB258" s="4" t="str">
        <f t="shared" si="7"/>
        <v>TIF</v>
      </c>
    </row>
    <row r="259" spans="1:28" x14ac:dyDescent="0.25">
      <c r="A259">
        <v>2022</v>
      </c>
      <c r="B259">
        <v>15</v>
      </c>
      <c r="C259" t="s">
        <v>31</v>
      </c>
      <c r="D259">
        <v>2022</v>
      </c>
      <c r="E259">
        <v>15</v>
      </c>
      <c r="F259">
        <v>0</v>
      </c>
      <c r="G259">
        <v>914</v>
      </c>
      <c r="H259">
        <v>150914</v>
      </c>
      <c r="I259" t="s">
        <v>26</v>
      </c>
      <c r="J259" t="s">
        <v>26</v>
      </c>
      <c r="K259" t="s">
        <v>32</v>
      </c>
      <c r="L259" t="s">
        <v>151</v>
      </c>
      <c r="M259">
        <v>203659380</v>
      </c>
      <c r="N259">
        <v>7578740</v>
      </c>
      <c r="O259">
        <v>20067800</v>
      </c>
      <c r="P259">
        <v>144855830</v>
      </c>
      <c r="Q259">
        <v>0</v>
      </c>
      <c r="R259">
        <v>0</v>
      </c>
      <c r="S259">
        <v>2818204</v>
      </c>
      <c r="T259">
        <v>5450369</v>
      </c>
      <c r="U259">
        <v>0</v>
      </c>
      <c r="V259">
        <v>528848176</v>
      </c>
      <c r="W259">
        <v>244464</v>
      </c>
      <c r="X259">
        <v>528603712</v>
      </c>
      <c r="Y259">
        <v>42804967</v>
      </c>
      <c r="Z259">
        <v>144417853</v>
      </c>
      <c r="AA259" s="3" t="str">
        <f t="shared" ref="AA259:AA322" si="8">CONCATENATE(F259,TEXT(G259,"000"))</f>
        <v>0914</v>
      </c>
      <c r="AB259" s="4" t="str">
        <f t="shared" ref="AB259:AB322" si="9">IF(C259="I","TIF","Non-TIF")</f>
        <v>Non-TIF</v>
      </c>
    </row>
    <row r="260" spans="1:28" x14ac:dyDescent="0.25">
      <c r="A260">
        <v>2022</v>
      </c>
      <c r="B260">
        <v>16</v>
      </c>
      <c r="C260" t="s">
        <v>44</v>
      </c>
      <c r="D260">
        <v>2022</v>
      </c>
      <c r="E260">
        <v>16</v>
      </c>
      <c r="F260">
        <v>1</v>
      </c>
      <c r="G260">
        <v>926</v>
      </c>
      <c r="H260">
        <v>161926</v>
      </c>
      <c r="I260" t="s">
        <v>26</v>
      </c>
      <c r="J260" t="s">
        <v>26</v>
      </c>
      <c r="K260" t="s">
        <v>157</v>
      </c>
      <c r="L260" t="s">
        <v>154</v>
      </c>
      <c r="M260">
        <v>29960</v>
      </c>
      <c r="N260">
        <v>0</v>
      </c>
      <c r="O260">
        <v>7488432</v>
      </c>
      <c r="P260">
        <v>14178269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23944439</v>
      </c>
      <c r="W260">
        <v>1852</v>
      </c>
      <c r="X260">
        <v>23942587</v>
      </c>
      <c r="Y260">
        <v>0</v>
      </c>
      <c r="Z260">
        <v>2247778</v>
      </c>
      <c r="AA260" s="3" t="str">
        <f t="shared" si="8"/>
        <v>1926</v>
      </c>
      <c r="AB260" s="4" t="str">
        <f t="shared" si="9"/>
        <v>Non-TIF</v>
      </c>
    </row>
    <row r="261" spans="1:28" x14ac:dyDescent="0.25">
      <c r="A261">
        <v>2022</v>
      </c>
      <c r="B261">
        <v>16</v>
      </c>
      <c r="C261" t="s">
        <v>44</v>
      </c>
      <c r="D261">
        <v>2022</v>
      </c>
      <c r="E261">
        <v>16</v>
      </c>
      <c r="F261">
        <v>6</v>
      </c>
      <c r="G261">
        <v>930</v>
      </c>
      <c r="H261">
        <v>166930</v>
      </c>
      <c r="I261" t="s">
        <v>26</v>
      </c>
      <c r="J261" t="s">
        <v>26</v>
      </c>
      <c r="K261" t="s">
        <v>159</v>
      </c>
      <c r="L261" t="s">
        <v>154</v>
      </c>
      <c r="M261">
        <v>123480</v>
      </c>
      <c r="N261">
        <v>0</v>
      </c>
      <c r="O261">
        <v>48409100</v>
      </c>
      <c r="P261">
        <v>12776660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71106162</v>
      </c>
      <c r="W261">
        <v>12964</v>
      </c>
      <c r="X261">
        <v>71093198</v>
      </c>
      <c r="Y261">
        <v>0</v>
      </c>
      <c r="Z261">
        <v>9796922</v>
      </c>
      <c r="AA261" s="3" t="str">
        <f t="shared" si="8"/>
        <v>6930</v>
      </c>
      <c r="AB261" s="4" t="str">
        <f t="shared" si="9"/>
        <v>Non-TIF</v>
      </c>
    </row>
    <row r="262" spans="1:28" x14ac:dyDescent="0.25">
      <c r="A262">
        <v>2022</v>
      </c>
      <c r="B262">
        <v>16</v>
      </c>
      <c r="C262" t="s">
        <v>31</v>
      </c>
      <c r="D262">
        <v>2022</v>
      </c>
      <c r="E262">
        <v>16</v>
      </c>
      <c r="F262">
        <v>6</v>
      </c>
      <c r="G262">
        <v>408</v>
      </c>
      <c r="H262">
        <v>166408</v>
      </c>
      <c r="I262" t="s">
        <v>26</v>
      </c>
      <c r="J262" t="s">
        <v>26</v>
      </c>
      <c r="K262" t="s">
        <v>209</v>
      </c>
      <c r="L262" t="s">
        <v>154</v>
      </c>
      <c r="M262">
        <v>114977594</v>
      </c>
      <c r="N262">
        <v>5284548</v>
      </c>
      <c r="O262">
        <v>8176631</v>
      </c>
      <c r="P262">
        <v>5273700</v>
      </c>
      <c r="Q262">
        <v>0</v>
      </c>
      <c r="R262">
        <v>0</v>
      </c>
      <c r="S262">
        <v>0</v>
      </c>
      <c r="T262">
        <v>3616183</v>
      </c>
      <c r="U262">
        <v>0</v>
      </c>
      <c r="V262">
        <v>426549161</v>
      </c>
      <c r="W262">
        <v>405588</v>
      </c>
      <c r="X262">
        <v>426143573</v>
      </c>
      <c r="Y262">
        <v>17115994</v>
      </c>
      <c r="Z262">
        <v>289220505</v>
      </c>
      <c r="AA262" s="3" t="str">
        <f t="shared" si="8"/>
        <v>6408</v>
      </c>
      <c r="AB262" s="4" t="str">
        <f t="shared" si="9"/>
        <v>Non-TIF</v>
      </c>
    </row>
    <row r="263" spans="1:28" x14ac:dyDescent="0.25">
      <c r="A263">
        <v>2022</v>
      </c>
      <c r="B263">
        <v>16</v>
      </c>
      <c r="C263" t="s">
        <v>31</v>
      </c>
      <c r="D263">
        <v>2022</v>
      </c>
      <c r="E263">
        <v>16</v>
      </c>
      <c r="F263">
        <v>3</v>
      </c>
      <c r="G263">
        <v>744</v>
      </c>
      <c r="H263">
        <v>573744</v>
      </c>
      <c r="I263" t="s">
        <v>26</v>
      </c>
      <c r="J263" t="s">
        <v>26</v>
      </c>
      <c r="K263" t="s">
        <v>211</v>
      </c>
      <c r="L263" t="s">
        <v>154</v>
      </c>
      <c r="M263">
        <v>17444595</v>
      </c>
      <c r="N263">
        <v>651190</v>
      </c>
      <c r="O263">
        <v>0</v>
      </c>
      <c r="P263">
        <v>0</v>
      </c>
      <c r="Q263">
        <v>0</v>
      </c>
      <c r="R263">
        <v>0</v>
      </c>
      <c r="S263">
        <v>2654407</v>
      </c>
      <c r="T263">
        <v>91095</v>
      </c>
      <c r="U263">
        <v>0</v>
      </c>
      <c r="V263">
        <v>82090087</v>
      </c>
      <c r="W263">
        <v>48152</v>
      </c>
      <c r="X263">
        <v>82041935</v>
      </c>
      <c r="Y263">
        <v>3046799</v>
      </c>
      <c r="Z263">
        <v>61248800</v>
      </c>
      <c r="AA263" s="3" t="str">
        <f t="shared" si="8"/>
        <v>3744</v>
      </c>
      <c r="AB263" s="4" t="str">
        <f t="shared" si="9"/>
        <v>Non-TIF</v>
      </c>
    </row>
    <row r="264" spans="1:28" x14ac:dyDescent="0.25">
      <c r="A264">
        <v>2022</v>
      </c>
      <c r="B264">
        <v>18</v>
      </c>
      <c r="C264" t="s">
        <v>44</v>
      </c>
      <c r="D264">
        <v>2022</v>
      </c>
      <c r="E264">
        <v>18</v>
      </c>
      <c r="F264">
        <v>4</v>
      </c>
      <c r="G264">
        <v>68</v>
      </c>
      <c r="H264">
        <v>184068</v>
      </c>
      <c r="I264" t="s">
        <v>26</v>
      </c>
      <c r="J264" t="s">
        <v>26</v>
      </c>
      <c r="K264" t="s">
        <v>215</v>
      </c>
      <c r="L264" t="s">
        <v>214</v>
      </c>
      <c r="M264">
        <v>59720</v>
      </c>
      <c r="N264">
        <v>6240</v>
      </c>
      <c r="O264">
        <v>4539062</v>
      </c>
      <c r="P264">
        <v>19722240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25026804</v>
      </c>
      <c r="W264">
        <v>5556</v>
      </c>
      <c r="X264">
        <v>25021248</v>
      </c>
      <c r="Y264">
        <v>0</v>
      </c>
      <c r="Z264">
        <v>699542</v>
      </c>
      <c r="AA264" s="3" t="str">
        <f t="shared" si="8"/>
        <v>4068</v>
      </c>
      <c r="AB264" s="4" t="str">
        <f t="shared" si="9"/>
        <v>Non-TIF</v>
      </c>
    </row>
    <row r="265" spans="1:28" x14ac:dyDescent="0.25">
      <c r="A265">
        <v>2022</v>
      </c>
      <c r="B265">
        <v>18</v>
      </c>
      <c r="C265" t="s">
        <v>31</v>
      </c>
      <c r="D265">
        <v>2022</v>
      </c>
      <c r="E265">
        <v>18</v>
      </c>
      <c r="F265">
        <v>0</v>
      </c>
      <c r="G265">
        <v>171</v>
      </c>
      <c r="H265">
        <v>110171</v>
      </c>
      <c r="I265" t="s">
        <v>26</v>
      </c>
      <c r="J265" t="s">
        <v>26</v>
      </c>
      <c r="K265" t="s">
        <v>1058</v>
      </c>
      <c r="L265" t="s">
        <v>214</v>
      </c>
      <c r="M265">
        <v>112087520</v>
      </c>
      <c r="N265">
        <v>6594320</v>
      </c>
      <c r="O265">
        <v>10468581</v>
      </c>
      <c r="P265">
        <v>11640580</v>
      </c>
      <c r="Q265">
        <v>0</v>
      </c>
      <c r="R265">
        <v>0</v>
      </c>
      <c r="S265">
        <v>1587624</v>
      </c>
      <c r="T265">
        <v>14770468</v>
      </c>
      <c r="U265">
        <v>0</v>
      </c>
      <c r="V265">
        <v>230043537</v>
      </c>
      <c r="W265">
        <v>170384</v>
      </c>
      <c r="X265">
        <v>229873153</v>
      </c>
      <c r="Y265">
        <v>6743140</v>
      </c>
      <c r="Z265">
        <v>72894444</v>
      </c>
      <c r="AA265" s="3" t="str">
        <f t="shared" si="8"/>
        <v>0171</v>
      </c>
      <c r="AB265" s="4" t="str">
        <f t="shared" si="9"/>
        <v>Non-TIF</v>
      </c>
    </row>
    <row r="266" spans="1:28" x14ac:dyDescent="0.25">
      <c r="A266">
        <v>2022</v>
      </c>
      <c r="B266">
        <v>18</v>
      </c>
      <c r="C266" t="s">
        <v>31</v>
      </c>
      <c r="D266">
        <v>2022</v>
      </c>
      <c r="E266">
        <v>18</v>
      </c>
      <c r="F266">
        <v>6</v>
      </c>
      <c r="G266">
        <v>48</v>
      </c>
      <c r="H266">
        <v>116048</v>
      </c>
      <c r="I266" t="s">
        <v>26</v>
      </c>
      <c r="J266" t="s">
        <v>26</v>
      </c>
      <c r="K266" t="s">
        <v>216</v>
      </c>
      <c r="L266" t="s">
        <v>214</v>
      </c>
      <c r="M266">
        <v>372560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372560</v>
      </c>
      <c r="W266">
        <v>0</v>
      </c>
      <c r="X266">
        <v>372560</v>
      </c>
      <c r="Y266">
        <v>13552</v>
      </c>
      <c r="Z266">
        <v>0</v>
      </c>
      <c r="AA266" s="3" t="str">
        <f t="shared" si="8"/>
        <v>6048</v>
      </c>
      <c r="AB266" s="4" t="str">
        <f t="shared" si="9"/>
        <v>Non-TIF</v>
      </c>
    </row>
    <row r="267" spans="1:28" x14ac:dyDescent="0.25">
      <c r="A267">
        <v>2022</v>
      </c>
      <c r="B267">
        <v>18</v>
      </c>
      <c r="C267" t="s">
        <v>31</v>
      </c>
      <c r="D267">
        <v>2022</v>
      </c>
      <c r="E267">
        <v>18</v>
      </c>
      <c r="F267">
        <v>1</v>
      </c>
      <c r="G267">
        <v>152</v>
      </c>
      <c r="H267">
        <v>181152</v>
      </c>
      <c r="I267" t="s">
        <v>26</v>
      </c>
      <c r="J267" t="s">
        <v>26</v>
      </c>
      <c r="K267" t="s">
        <v>213</v>
      </c>
      <c r="L267" t="s">
        <v>214</v>
      </c>
      <c r="M267">
        <v>92177400</v>
      </c>
      <c r="N267">
        <v>4632090</v>
      </c>
      <c r="O267">
        <v>49900985</v>
      </c>
      <c r="P267">
        <v>4685360</v>
      </c>
      <c r="Q267">
        <v>0</v>
      </c>
      <c r="R267">
        <v>0</v>
      </c>
      <c r="S267">
        <v>2081886</v>
      </c>
      <c r="T267">
        <v>31286611</v>
      </c>
      <c r="U267">
        <v>0</v>
      </c>
      <c r="V267">
        <v>465924744</v>
      </c>
      <c r="W267">
        <v>657460</v>
      </c>
      <c r="X267">
        <v>465267284</v>
      </c>
      <c r="Y267">
        <v>17971966</v>
      </c>
      <c r="Z267">
        <v>281160412</v>
      </c>
      <c r="AA267" s="3" t="str">
        <f t="shared" si="8"/>
        <v>1152</v>
      </c>
      <c r="AB267" s="4" t="str">
        <f t="shared" si="9"/>
        <v>Non-TIF</v>
      </c>
    </row>
    <row r="268" spans="1:28" x14ac:dyDescent="0.25">
      <c r="A268">
        <v>2022</v>
      </c>
      <c r="B268">
        <v>17</v>
      </c>
      <c r="C268" t="s">
        <v>44</v>
      </c>
      <c r="D268">
        <v>2022</v>
      </c>
      <c r="E268">
        <v>17</v>
      </c>
      <c r="F268">
        <v>4</v>
      </c>
      <c r="G268">
        <v>772</v>
      </c>
      <c r="H268">
        <v>984772</v>
      </c>
      <c r="I268" t="s">
        <v>26</v>
      </c>
      <c r="J268" t="s">
        <v>26</v>
      </c>
      <c r="K268" t="s">
        <v>315</v>
      </c>
      <c r="L268" t="s">
        <v>162</v>
      </c>
      <c r="M268">
        <v>0</v>
      </c>
      <c r="N268">
        <v>0</v>
      </c>
      <c r="O268">
        <v>1258260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1438520</v>
      </c>
      <c r="W268">
        <v>0</v>
      </c>
      <c r="X268">
        <v>1438520</v>
      </c>
      <c r="Y268">
        <v>0</v>
      </c>
      <c r="Z268">
        <v>180260</v>
      </c>
      <c r="AA268" s="3" t="str">
        <f t="shared" si="8"/>
        <v>4772</v>
      </c>
      <c r="AB268" s="4" t="str">
        <f t="shared" si="9"/>
        <v>Non-TIF</v>
      </c>
    </row>
    <row r="269" spans="1:28" x14ac:dyDescent="0.25">
      <c r="A269">
        <v>2022</v>
      </c>
      <c r="B269">
        <v>17</v>
      </c>
      <c r="C269" t="s">
        <v>23</v>
      </c>
      <c r="D269">
        <v>2022</v>
      </c>
      <c r="E269">
        <v>17</v>
      </c>
      <c r="F269">
        <v>5</v>
      </c>
      <c r="G269">
        <v>922</v>
      </c>
      <c r="H269" t="s">
        <v>306</v>
      </c>
      <c r="I269" t="s">
        <v>25</v>
      </c>
      <c r="J269" t="s">
        <v>26</v>
      </c>
      <c r="K269" t="s">
        <v>307</v>
      </c>
      <c r="L269" t="s">
        <v>162</v>
      </c>
      <c r="M269">
        <v>0</v>
      </c>
      <c r="N269">
        <v>0</v>
      </c>
      <c r="O269">
        <v>1151116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1660045</v>
      </c>
      <c r="W269">
        <v>0</v>
      </c>
      <c r="X269">
        <v>1660045</v>
      </c>
      <c r="Y269">
        <v>0</v>
      </c>
      <c r="Z269">
        <v>508929</v>
      </c>
      <c r="AA269" s="3" t="str">
        <f t="shared" si="8"/>
        <v>5922</v>
      </c>
      <c r="AB269" s="4" t="str">
        <f t="shared" si="9"/>
        <v>TIF</v>
      </c>
    </row>
    <row r="270" spans="1:28" x14ac:dyDescent="0.25">
      <c r="A270">
        <v>2022</v>
      </c>
      <c r="B270">
        <v>17</v>
      </c>
      <c r="C270" t="s">
        <v>23</v>
      </c>
      <c r="D270">
        <v>2022</v>
      </c>
      <c r="E270">
        <v>17</v>
      </c>
      <c r="F270">
        <v>2</v>
      </c>
      <c r="G270">
        <v>403</v>
      </c>
      <c r="H270" t="s">
        <v>308</v>
      </c>
      <c r="I270" t="s">
        <v>25</v>
      </c>
      <c r="J270" t="s">
        <v>26</v>
      </c>
      <c r="K270" t="s">
        <v>309</v>
      </c>
      <c r="L270" t="s">
        <v>162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 s="3" t="str">
        <f t="shared" si="8"/>
        <v>2403</v>
      </c>
      <c r="AB270" s="4" t="str">
        <f t="shared" si="9"/>
        <v>TIF</v>
      </c>
    </row>
    <row r="271" spans="1:28" x14ac:dyDescent="0.25">
      <c r="A271">
        <v>2022</v>
      </c>
      <c r="B271">
        <v>17</v>
      </c>
      <c r="C271" t="s">
        <v>31</v>
      </c>
      <c r="D271">
        <v>2022</v>
      </c>
      <c r="E271">
        <v>17</v>
      </c>
      <c r="F271">
        <v>4</v>
      </c>
      <c r="G271">
        <v>131</v>
      </c>
      <c r="H271">
        <v>174131</v>
      </c>
      <c r="I271" t="s">
        <v>26</v>
      </c>
      <c r="J271" t="s">
        <v>26</v>
      </c>
      <c r="K271" t="s">
        <v>161</v>
      </c>
      <c r="L271" t="s">
        <v>162</v>
      </c>
      <c r="M271">
        <v>54231720</v>
      </c>
      <c r="N271">
        <v>2473260</v>
      </c>
      <c r="O271">
        <v>266933623</v>
      </c>
      <c r="P271">
        <v>77806130</v>
      </c>
      <c r="Q271">
        <v>0</v>
      </c>
      <c r="R271">
        <v>0</v>
      </c>
      <c r="S271">
        <v>43387334</v>
      </c>
      <c r="T271">
        <v>1245239</v>
      </c>
      <c r="U271">
        <v>0</v>
      </c>
      <c r="V271">
        <v>1900212426</v>
      </c>
      <c r="W271">
        <v>2335372</v>
      </c>
      <c r="X271">
        <v>1897877054</v>
      </c>
      <c r="Y271">
        <v>222164524</v>
      </c>
      <c r="Z271">
        <v>1454135120</v>
      </c>
      <c r="AA271" s="3" t="str">
        <f t="shared" si="8"/>
        <v>4131</v>
      </c>
      <c r="AB271" s="4" t="str">
        <f t="shared" si="9"/>
        <v>Non-TIF</v>
      </c>
    </row>
    <row r="272" spans="1:28" x14ac:dyDescent="0.25">
      <c r="A272">
        <v>2022</v>
      </c>
      <c r="B272">
        <v>17</v>
      </c>
      <c r="C272" t="s">
        <v>31</v>
      </c>
      <c r="D272">
        <v>2022</v>
      </c>
      <c r="E272">
        <v>17</v>
      </c>
      <c r="F272">
        <v>5</v>
      </c>
      <c r="G272">
        <v>922</v>
      </c>
      <c r="H272">
        <v>355922</v>
      </c>
      <c r="I272" t="s">
        <v>26</v>
      </c>
      <c r="J272" t="s">
        <v>26</v>
      </c>
      <c r="K272" t="s">
        <v>163</v>
      </c>
      <c r="L272" t="s">
        <v>162</v>
      </c>
      <c r="M272">
        <v>169960930</v>
      </c>
      <c r="N272">
        <v>9324290</v>
      </c>
      <c r="O272">
        <v>17996990</v>
      </c>
      <c r="P272">
        <v>1194780</v>
      </c>
      <c r="Q272">
        <v>0</v>
      </c>
      <c r="R272">
        <v>0</v>
      </c>
      <c r="S272">
        <v>19289552</v>
      </c>
      <c r="T272">
        <v>5578877</v>
      </c>
      <c r="U272">
        <v>0</v>
      </c>
      <c r="V272">
        <v>379923359</v>
      </c>
      <c r="W272">
        <v>266688</v>
      </c>
      <c r="X272">
        <v>379656671</v>
      </c>
      <c r="Y272">
        <v>40266537</v>
      </c>
      <c r="Z272">
        <v>156577940</v>
      </c>
      <c r="AA272" s="3" t="str">
        <f t="shared" si="8"/>
        <v>5922</v>
      </c>
      <c r="AB272" s="4" t="str">
        <f t="shared" si="9"/>
        <v>Non-TIF</v>
      </c>
    </row>
    <row r="273" spans="1:28" x14ac:dyDescent="0.25">
      <c r="A273">
        <v>2022</v>
      </c>
      <c r="B273">
        <v>17</v>
      </c>
      <c r="C273" t="s">
        <v>31</v>
      </c>
      <c r="D273">
        <v>2022</v>
      </c>
      <c r="E273">
        <v>17</v>
      </c>
      <c r="F273">
        <v>2</v>
      </c>
      <c r="G273">
        <v>403</v>
      </c>
      <c r="H273">
        <v>412403</v>
      </c>
      <c r="I273" t="s">
        <v>26</v>
      </c>
      <c r="J273" t="s">
        <v>26</v>
      </c>
      <c r="K273" t="s">
        <v>212</v>
      </c>
      <c r="L273" t="s">
        <v>162</v>
      </c>
      <c r="M273">
        <v>50007870</v>
      </c>
      <c r="N273">
        <v>2234410</v>
      </c>
      <c r="O273">
        <v>8531261</v>
      </c>
      <c r="P273">
        <v>3844620</v>
      </c>
      <c r="Q273">
        <v>0</v>
      </c>
      <c r="R273">
        <v>0</v>
      </c>
      <c r="S273">
        <v>1124880</v>
      </c>
      <c r="T273">
        <v>5028926</v>
      </c>
      <c r="U273">
        <v>0</v>
      </c>
      <c r="V273">
        <v>408799776</v>
      </c>
      <c r="W273">
        <v>161124</v>
      </c>
      <c r="X273">
        <v>408638652</v>
      </c>
      <c r="Y273">
        <v>24554524</v>
      </c>
      <c r="Z273">
        <v>338027809</v>
      </c>
      <c r="AA273" s="3" t="str">
        <f t="shared" si="8"/>
        <v>2403</v>
      </c>
      <c r="AB273" s="4" t="str">
        <f t="shared" si="9"/>
        <v>Non-TIF</v>
      </c>
    </row>
    <row r="274" spans="1:28" x14ac:dyDescent="0.25">
      <c r="A274">
        <v>2022</v>
      </c>
      <c r="B274">
        <v>17</v>
      </c>
      <c r="C274" t="s">
        <v>31</v>
      </c>
      <c r="D274">
        <v>2022</v>
      </c>
      <c r="E274">
        <v>17</v>
      </c>
      <c r="F274">
        <v>2</v>
      </c>
      <c r="G274">
        <v>295</v>
      </c>
      <c r="H274">
        <v>952295</v>
      </c>
      <c r="I274" t="s">
        <v>26</v>
      </c>
      <c r="J274" t="s">
        <v>26</v>
      </c>
      <c r="K274" t="s">
        <v>314</v>
      </c>
      <c r="L274" t="s">
        <v>162</v>
      </c>
      <c r="M274">
        <v>9409030</v>
      </c>
      <c r="N274">
        <v>523340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20632750</v>
      </c>
      <c r="W274">
        <v>7408</v>
      </c>
      <c r="X274">
        <v>20625342</v>
      </c>
      <c r="Y274">
        <v>1321366</v>
      </c>
      <c r="Z274">
        <v>10700380</v>
      </c>
      <c r="AA274" s="3" t="str">
        <f t="shared" si="8"/>
        <v>2295</v>
      </c>
      <c r="AB274" s="4" t="str">
        <f t="shared" si="9"/>
        <v>Non-TIF</v>
      </c>
    </row>
    <row r="275" spans="1:28" x14ac:dyDescent="0.25">
      <c r="A275">
        <v>2022</v>
      </c>
      <c r="B275">
        <v>18</v>
      </c>
      <c r="C275" t="s">
        <v>44</v>
      </c>
      <c r="D275">
        <v>2022</v>
      </c>
      <c r="E275">
        <v>18</v>
      </c>
      <c r="F275">
        <v>1</v>
      </c>
      <c r="G275">
        <v>152</v>
      </c>
      <c r="H275">
        <v>181152</v>
      </c>
      <c r="I275" t="s">
        <v>26</v>
      </c>
      <c r="J275" t="s">
        <v>26</v>
      </c>
      <c r="K275" t="s">
        <v>213</v>
      </c>
      <c r="L275" t="s">
        <v>214</v>
      </c>
      <c r="M275">
        <v>241080</v>
      </c>
      <c r="N275">
        <v>0</v>
      </c>
      <c r="O275">
        <v>12067466</v>
      </c>
      <c r="P275">
        <v>9983911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22457027</v>
      </c>
      <c r="W275">
        <v>0</v>
      </c>
      <c r="X275">
        <v>22457027</v>
      </c>
      <c r="Y275">
        <v>0</v>
      </c>
      <c r="Z275">
        <v>164570</v>
      </c>
      <c r="AA275" s="3" t="str">
        <f t="shared" si="8"/>
        <v>1152</v>
      </c>
      <c r="AB275" s="4" t="str">
        <f t="shared" si="9"/>
        <v>Non-TIF</v>
      </c>
    </row>
    <row r="276" spans="1:28" x14ac:dyDescent="0.25">
      <c r="A276">
        <v>2022</v>
      </c>
      <c r="B276">
        <v>18</v>
      </c>
      <c r="C276" t="s">
        <v>31</v>
      </c>
      <c r="D276">
        <v>2022</v>
      </c>
      <c r="E276">
        <v>18</v>
      </c>
      <c r="F276">
        <v>2</v>
      </c>
      <c r="G276">
        <v>376</v>
      </c>
      <c r="H276">
        <v>472376</v>
      </c>
      <c r="I276" t="s">
        <v>26</v>
      </c>
      <c r="J276" t="s">
        <v>26</v>
      </c>
      <c r="K276" t="s">
        <v>175</v>
      </c>
      <c r="L276" t="s">
        <v>214</v>
      </c>
      <c r="M276">
        <v>19299400</v>
      </c>
      <c r="N276">
        <v>902700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35162</v>
      </c>
      <c r="U276">
        <v>0</v>
      </c>
      <c r="V276">
        <v>26444772</v>
      </c>
      <c r="W276">
        <v>14816</v>
      </c>
      <c r="X276">
        <v>26429956</v>
      </c>
      <c r="Y276">
        <v>773290</v>
      </c>
      <c r="Z276">
        <v>6207510</v>
      </c>
      <c r="AA276" s="3" t="str">
        <f t="shared" si="8"/>
        <v>2376</v>
      </c>
      <c r="AB276" s="4" t="str">
        <f t="shared" si="9"/>
        <v>Non-TIF</v>
      </c>
    </row>
    <row r="277" spans="1:28" x14ac:dyDescent="0.25">
      <c r="A277">
        <v>2022</v>
      </c>
      <c r="B277">
        <v>19</v>
      </c>
      <c r="C277" t="s">
        <v>44</v>
      </c>
      <c r="D277">
        <v>2022</v>
      </c>
      <c r="E277">
        <v>19</v>
      </c>
      <c r="F277">
        <v>6</v>
      </c>
      <c r="G277">
        <v>273</v>
      </c>
      <c r="H277">
        <v>96273</v>
      </c>
      <c r="I277" t="s">
        <v>26</v>
      </c>
      <c r="J277" t="s">
        <v>26</v>
      </c>
      <c r="K277" t="s">
        <v>141</v>
      </c>
      <c r="L277" t="s">
        <v>217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 s="3" t="str">
        <f t="shared" si="8"/>
        <v>6273</v>
      </c>
      <c r="AB277" s="4" t="str">
        <f t="shared" si="9"/>
        <v>Non-TIF</v>
      </c>
    </row>
    <row r="278" spans="1:28" x14ac:dyDescent="0.25">
      <c r="A278">
        <v>2022</v>
      </c>
      <c r="B278">
        <v>19</v>
      </c>
      <c r="C278" t="s">
        <v>23</v>
      </c>
      <c r="D278">
        <v>2022</v>
      </c>
      <c r="E278">
        <v>19</v>
      </c>
      <c r="F278">
        <v>4</v>
      </c>
      <c r="G278">
        <v>662</v>
      </c>
      <c r="H278" t="s">
        <v>317</v>
      </c>
      <c r="I278" t="s">
        <v>25</v>
      </c>
      <c r="J278" t="s">
        <v>26</v>
      </c>
      <c r="K278" t="s">
        <v>318</v>
      </c>
      <c r="L278" t="s">
        <v>217</v>
      </c>
      <c r="M278">
        <v>0</v>
      </c>
      <c r="N278">
        <v>0</v>
      </c>
      <c r="O278">
        <v>4253131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11448236</v>
      </c>
      <c r="W278">
        <v>0</v>
      </c>
      <c r="X278">
        <v>11448236</v>
      </c>
      <c r="Y278">
        <v>0</v>
      </c>
      <c r="Z278">
        <v>7195105</v>
      </c>
      <c r="AA278" s="3" t="str">
        <f t="shared" si="8"/>
        <v>4662</v>
      </c>
      <c r="AB278" s="4" t="str">
        <f t="shared" si="9"/>
        <v>TIF</v>
      </c>
    </row>
    <row r="279" spans="1:28" x14ac:dyDescent="0.25">
      <c r="A279">
        <v>2022</v>
      </c>
      <c r="B279">
        <v>19</v>
      </c>
      <c r="C279" t="s">
        <v>31</v>
      </c>
      <c r="D279">
        <v>2022</v>
      </c>
      <c r="E279">
        <v>19</v>
      </c>
      <c r="F279">
        <v>1</v>
      </c>
      <c r="G279">
        <v>116</v>
      </c>
      <c r="H279">
        <v>341116</v>
      </c>
      <c r="I279" t="s">
        <v>26</v>
      </c>
      <c r="J279" t="s">
        <v>26</v>
      </c>
      <c r="K279" t="s">
        <v>319</v>
      </c>
      <c r="L279" t="s">
        <v>217</v>
      </c>
      <c r="M279">
        <v>18892900</v>
      </c>
      <c r="N279">
        <v>1079000</v>
      </c>
      <c r="O279">
        <v>427900</v>
      </c>
      <c r="P279">
        <v>0</v>
      </c>
      <c r="Q279">
        <v>0</v>
      </c>
      <c r="R279">
        <v>0</v>
      </c>
      <c r="S279">
        <v>964584</v>
      </c>
      <c r="T279">
        <v>194598</v>
      </c>
      <c r="U279">
        <v>0</v>
      </c>
      <c r="V279">
        <v>38646982</v>
      </c>
      <c r="W279">
        <v>20372</v>
      </c>
      <c r="X279">
        <v>38626610</v>
      </c>
      <c r="Y279">
        <v>1296727</v>
      </c>
      <c r="Z279">
        <v>17088000</v>
      </c>
      <c r="AA279" s="3" t="str">
        <f t="shared" si="8"/>
        <v>1116</v>
      </c>
      <c r="AB279" s="4" t="str">
        <f t="shared" si="9"/>
        <v>Non-TIF</v>
      </c>
    </row>
    <row r="280" spans="1:28" x14ac:dyDescent="0.25">
      <c r="A280">
        <v>2022</v>
      </c>
      <c r="B280">
        <v>20</v>
      </c>
      <c r="C280" t="s">
        <v>44</v>
      </c>
      <c r="D280">
        <v>2022</v>
      </c>
      <c r="E280">
        <v>20</v>
      </c>
      <c r="F280">
        <v>1</v>
      </c>
      <c r="G280">
        <v>211</v>
      </c>
      <c r="H280">
        <v>201211</v>
      </c>
      <c r="I280" t="s">
        <v>26</v>
      </c>
      <c r="J280" t="s">
        <v>26</v>
      </c>
      <c r="K280" t="s">
        <v>220</v>
      </c>
      <c r="L280" t="s">
        <v>221</v>
      </c>
      <c r="M280">
        <v>0</v>
      </c>
      <c r="N280">
        <v>0</v>
      </c>
      <c r="O280">
        <v>16923207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23788681</v>
      </c>
      <c r="W280">
        <v>0</v>
      </c>
      <c r="X280">
        <v>23788681</v>
      </c>
      <c r="Y280">
        <v>0</v>
      </c>
      <c r="Z280">
        <v>6865474</v>
      </c>
      <c r="AA280" s="3" t="str">
        <f t="shared" si="8"/>
        <v>1211</v>
      </c>
      <c r="AB280" s="4" t="str">
        <f t="shared" si="9"/>
        <v>Non-TIF</v>
      </c>
    </row>
    <row r="281" spans="1:28" x14ac:dyDescent="0.25">
      <c r="A281">
        <v>2022</v>
      </c>
      <c r="B281">
        <v>20</v>
      </c>
      <c r="C281" t="s">
        <v>31</v>
      </c>
      <c r="D281">
        <v>2022</v>
      </c>
      <c r="E281">
        <v>20</v>
      </c>
      <c r="F281">
        <v>4</v>
      </c>
      <c r="G281">
        <v>505</v>
      </c>
      <c r="H281">
        <v>934505</v>
      </c>
      <c r="I281" t="s">
        <v>26</v>
      </c>
      <c r="J281" t="s">
        <v>26</v>
      </c>
      <c r="K281" t="s">
        <v>352</v>
      </c>
      <c r="L281" t="s">
        <v>221</v>
      </c>
      <c r="M281">
        <v>6254400</v>
      </c>
      <c r="N281">
        <v>2427670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14126330</v>
      </c>
      <c r="W281">
        <v>9260</v>
      </c>
      <c r="X281">
        <v>14117070</v>
      </c>
      <c r="Y281">
        <v>334996</v>
      </c>
      <c r="Z281">
        <v>5444260</v>
      </c>
      <c r="AA281" s="3" t="str">
        <f t="shared" si="8"/>
        <v>4505</v>
      </c>
      <c r="AB281" s="4" t="str">
        <f t="shared" si="9"/>
        <v>Non-TIF</v>
      </c>
    </row>
    <row r="282" spans="1:28" x14ac:dyDescent="0.25">
      <c r="A282">
        <v>2022</v>
      </c>
      <c r="B282">
        <v>21</v>
      </c>
      <c r="C282" t="s">
        <v>23</v>
      </c>
      <c r="D282">
        <v>2022</v>
      </c>
      <c r="E282">
        <v>21</v>
      </c>
      <c r="F282">
        <v>6</v>
      </c>
      <c r="G282">
        <v>48</v>
      </c>
      <c r="H282" t="s">
        <v>238</v>
      </c>
      <c r="I282" t="s">
        <v>25</v>
      </c>
      <c r="J282" t="s">
        <v>26</v>
      </c>
      <c r="K282" t="s">
        <v>239</v>
      </c>
      <c r="L282" t="s">
        <v>237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 s="3" t="str">
        <f t="shared" si="8"/>
        <v>6048</v>
      </c>
      <c r="AB282" s="4" t="str">
        <f t="shared" si="9"/>
        <v>TIF</v>
      </c>
    </row>
    <row r="283" spans="1:28" x14ac:dyDescent="0.25">
      <c r="A283">
        <v>2022</v>
      </c>
      <c r="B283">
        <v>21</v>
      </c>
      <c r="C283" t="s">
        <v>23</v>
      </c>
      <c r="D283">
        <v>2022</v>
      </c>
      <c r="E283">
        <v>21</v>
      </c>
      <c r="F283">
        <v>6</v>
      </c>
      <c r="G283">
        <v>102</v>
      </c>
      <c r="H283" t="s">
        <v>397</v>
      </c>
      <c r="I283" t="s">
        <v>25</v>
      </c>
      <c r="J283" t="s">
        <v>26</v>
      </c>
      <c r="K283" t="s">
        <v>398</v>
      </c>
      <c r="L283" t="s">
        <v>237</v>
      </c>
      <c r="M283">
        <v>0</v>
      </c>
      <c r="N283">
        <v>0</v>
      </c>
      <c r="O283">
        <v>12573580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38225209</v>
      </c>
      <c r="W283">
        <v>0</v>
      </c>
      <c r="X283">
        <v>38225209</v>
      </c>
      <c r="Y283">
        <v>0</v>
      </c>
      <c r="Z283">
        <v>25651629</v>
      </c>
      <c r="AA283" s="3" t="str">
        <f t="shared" si="8"/>
        <v>6102</v>
      </c>
      <c r="AB283" s="4" t="str">
        <f t="shared" si="9"/>
        <v>TIF</v>
      </c>
    </row>
    <row r="284" spans="1:28" x14ac:dyDescent="0.25">
      <c r="A284">
        <v>2022</v>
      </c>
      <c r="B284">
        <v>21</v>
      </c>
      <c r="C284" t="s">
        <v>31</v>
      </c>
      <c r="D284">
        <v>2022</v>
      </c>
      <c r="E284">
        <v>21</v>
      </c>
      <c r="F284">
        <v>6</v>
      </c>
      <c r="G284">
        <v>48</v>
      </c>
      <c r="H284">
        <v>116048</v>
      </c>
      <c r="I284" t="s">
        <v>26</v>
      </c>
      <c r="J284" t="s">
        <v>26</v>
      </c>
      <c r="K284" t="s">
        <v>216</v>
      </c>
      <c r="L284" t="s">
        <v>237</v>
      </c>
      <c r="M284">
        <v>106993810</v>
      </c>
      <c r="N284">
        <v>5344760</v>
      </c>
      <c r="O284">
        <v>4671360</v>
      </c>
      <c r="P284">
        <v>0</v>
      </c>
      <c r="Q284">
        <v>0</v>
      </c>
      <c r="R284">
        <v>0</v>
      </c>
      <c r="S284">
        <v>0</v>
      </c>
      <c r="T284">
        <v>421857</v>
      </c>
      <c r="U284">
        <v>0</v>
      </c>
      <c r="V284">
        <v>160610707</v>
      </c>
      <c r="W284">
        <v>119454</v>
      </c>
      <c r="X284">
        <v>160491253</v>
      </c>
      <c r="Y284">
        <v>11218364</v>
      </c>
      <c r="Z284">
        <v>43178920</v>
      </c>
      <c r="AA284" s="3" t="str">
        <f t="shared" si="8"/>
        <v>6048</v>
      </c>
      <c r="AB284" s="4" t="str">
        <f t="shared" si="9"/>
        <v>Non-TIF</v>
      </c>
    </row>
    <row r="285" spans="1:28" x14ac:dyDescent="0.25">
      <c r="A285">
        <v>2022</v>
      </c>
      <c r="B285">
        <v>21</v>
      </c>
      <c r="C285" t="s">
        <v>31</v>
      </c>
      <c r="D285">
        <v>2022</v>
      </c>
      <c r="E285">
        <v>21</v>
      </c>
      <c r="F285">
        <v>6</v>
      </c>
      <c r="G285">
        <v>102</v>
      </c>
      <c r="H285">
        <v>216102</v>
      </c>
      <c r="I285" t="s">
        <v>26</v>
      </c>
      <c r="J285" t="s">
        <v>26</v>
      </c>
      <c r="K285" t="s">
        <v>256</v>
      </c>
      <c r="L285" t="s">
        <v>237</v>
      </c>
      <c r="M285">
        <v>113211350</v>
      </c>
      <c r="N285">
        <v>4455580</v>
      </c>
      <c r="O285">
        <v>40488594</v>
      </c>
      <c r="P285">
        <v>6048490</v>
      </c>
      <c r="Q285">
        <v>0</v>
      </c>
      <c r="R285">
        <v>0</v>
      </c>
      <c r="S285">
        <v>3515250</v>
      </c>
      <c r="T285">
        <v>1140108</v>
      </c>
      <c r="U285">
        <v>0</v>
      </c>
      <c r="V285">
        <v>839495688</v>
      </c>
      <c r="W285">
        <v>954706</v>
      </c>
      <c r="X285">
        <v>838540982</v>
      </c>
      <c r="Y285">
        <v>67673240</v>
      </c>
      <c r="Z285">
        <v>670636316</v>
      </c>
      <c r="AA285" s="3" t="str">
        <f t="shared" si="8"/>
        <v>6102</v>
      </c>
      <c r="AB285" s="4" t="str">
        <f t="shared" si="9"/>
        <v>Non-TIF</v>
      </c>
    </row>
    <row r="286" spans="1:28" x14ac:dyDescent="0.25">
      <c r="A286">
        <v>2022</v>
      </c>
      <c r="B286">
        <v>21</v>
      </c>
      <c r="C286" t="s">
        <v>31</v>
      </c>
      <c r="D286">
        <v>2022</v>
      </c>
      <c r="E286">
        <v>21</v>
      </c>
      <c r="F286">
        <v>3</v>
      </c>
      <c r="G286">
        <v>537</v>
      </c>
      <c r="H286">
        <v>763537</v>
      </c>
      <c r="I286" t="s">
        <v>26</v>
      </c>
      <c r="J286" t="s">
        <v>26</v>
      </c>
      <c r="K286" t="s">
        <v>277</v>
      </c>
      <c r="L286" t="s">
        <v>237</v>
      </c>
      <c r="M286">
        <v>3230180</v>
      </c>
      <c r="N286">
        <v>141350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4206620</v>
      </c>
      <c r="W286">
        <v>1852</v>
      </c>
      <c r="X286">
        <v>4204768</v>
      </c>
      <c r="Y286">
        <v>118095</v>
      </c>
      <c r="Z286">
        <v>835090</v>
      </c>
      <c r="AA286" s="3" t="str">
        <f t="shared" si="8"/>
        <v>3537</v>
      </c>
      <c r="AB286" s="4" t="str">
        <f t="shared" si="9"/>
        <v>Non-TIF</v>
      </c>
    </row>
    <row r="287" spans="1:28" x14ac:dyDescent="0.25">
      <c r="A287">
        <v>2022</v>
      </c>
      <c r="B287">
        <v>24</v>
      </c>
      <c r="C287" t="s">
        <v>23</v>
      </c>
      <c r="D287">
        <v>2022</v>
      </c>
      <c r="E287">
        <v>24</v>
      </c>
      <c r="F287">
        <v>1</v>
      </c>
      <c r="G287">
        <v>701</v>
      </c>
      <c r="H287" t="s">
        <v>355</v>
      </c>
      <c r="I287" t="s">
        <v>25</v>
      </c>
      <c r="J287" t="s">
        <v>26</v>
      </c>
      <c r="K287" t="s">
        <v>356</v>
      </c>
      <c r="L287" t="s">
        <v>250</v>
      </c>
      <c r="M287">
        <v>0</v>
      </c>
      <c r="N287">
        <v>0</v>
      </c>
      <c r="O287">
        <v>4154801</v>
      </c>
      <c r="P287">
        <v>250105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8525130</v>
      </c>
      <c r="W287">
        <v>0</v>
      </c>
      <c r="X287">
        <v>8525130</v>
      </c>
      <c r="Y287">
        <v>0</v>
      </c>
      <c r="Z287">
        <v>4120224</v>
      </c>
      <c r="AA287" s="3" t="str">
        <f t="shared" si="8"/>
        <v>1701</v>
      </c>
      <c r="AB287" s="4" t="str">
        <f t="shared" si="9"/>
        <v>TIF</v>
      </c>
    </row>
    <row r="288" spans="1:28" x14ac:dyDescent="0.25">
      <c r="A288">
        <v>2022</v>
      </c>
      <c r="B288">
        <v>24</v>
      </c>
      <c r="C288" t="s">
        <v>31</v>
      </c>
      <c r="D288">
        <v>2022</v>
      </c>
      <c r="E288">
        <v>24</v>
      </c>
      <c r="F288">
        <v>0</v>
      </c>
      <c r="G288">
        <v>355</v>
      </c>
      <c r="H288">
        <v>240355</v>
      </c>
      <c r="I288" t="s">
        <v>26</v>
      </c>
      <c r="J288" t="s">
        <v>26</v>
      </c>
      <c r="K288" t="s">
        <v>150</v>
      </c>
      <c r="L288" t="s">
        <v>250</v>
      </c>
      <c r="M288">
        <v>113226570</v>
      </c>
      <c r="N288">
        <v>7573590</v>
      </c>
      <c r="O288">
        <v>3054280</v>
      </c>
      <c r="P288">
        <v>35552170</v>
      </c>
      <c r="Q288">
        <v>0</v>
      </c>
      <c r="R288">
        <v>0</v>
      </c>
      <c r="S288">
        <v>13784722</v>
      </c>
      <c r="T288">
        <v>472903</v>
      </c>
      <c r="U288">
        <v>0</v>
      </c>
      <c r="V288">
        <v>222406765</v>
      </c>
      <c r="W288">
        <v>75932</v>
      </c>
      <c r="X288">
        <v>222330833</v>
      </c>
      <c r="Y288">
        <v>6212459</v>
      </c>
      <c r="Z288">
        <v>48742530</v>
      </c>
      <c r="AA288" s="3" t="str">
        <f t="shared" si="8"/>
        <v>0355</v>
      </c>
      <c r="AB288" s="4" t="str">
        <f t="shared" si="9"/>
        <v>Non-TIF</v>
      </c>
    </row>
    <row r="289" spans="1:28" x14ac:dyDescent="0.25">
      <c r="A289">
        <v>2022</v>
      </c>
      <c r="B289">
        <v>24</v>
      </c>
      <c r="C289" t="s">
        <v>31</v>
      </c>
      <c r="D289">
        <v>2022</v>
      </c>
      <c r="E289">
        <v>24</v>
      </c>
      <c r="F289">
        <v>1</v>
      </c>
      <c r="G289">
        <v>701</v>
      </c>
      <c r="H289">
        <v>241701</v>
      </c>
      <c r="I289" t="s">
        <v>26</v>
      </c>
      <c r="J289" t="s">
        <v>26</v>
      </c>
      <c r="K289" t="s">
        <v>359</v>
      </c>
      <c r="L289" t="s">
        <v>250</v>
      </c>
      <c r="M289">
        <v>136185700</v>
      </c>
      <c r="N289">
        <v>8019220</v>
      </c>
      <c r="O289">
        <v>21387314</v>
      </c>
      <c r="P289">
        <v>47774180</v>
      </c>
      <c r="Q289">
        <v>0</v>
      </c>
      <c r="R289">
        <v>0</v>
      </c>
      <c r="S289">
        <v>16779695</v>
      </c>
      <c r="T289">
        <v>661699</v>
      </c>
      <c r="U289">
        <v>0</v>
      </c>
      <c r="V289">
        <v>574674010</v>
      </c>
      <c r="W289">
        <v>422256</v>
      </c>
      <c r="X289">
        <v>574251754</v>
      </c>
      <c r="Y289">
        <v>21578468</v>
      </c>
      <c r="Z289">
        <v>343866202</v>
      </c>
      <c r="AA289" s="3" t="str">
        <f t="shared" si="8"/>
        <v>1701</v>
      </c>
      <c r="AB289" s="4" t="str">
        <f t="shared" si="9"/>
        <v>Non-TIF</v>
      </c>
    </row>
    <row r="290" spans="1:28" x14ac:dyDescent="0.25">
      <c r="A290">
        <v>2022</v>
      </c>
      <c r="B290">
        <v>24</v>
      </c>
      <c r="C290" t="s">
        <v>31</v>
      </c>
      <c r="D290">
        <v>2022</v>
      </c>
      <c r="E290">
        <v>24</v>
      </c>
      <c r="F290">
        <v>4</v>
      </c>
      <c r="G290">
        <v>860</v>
      </c>
      <c r="H290">
        <v>814860</v>
      </c>
      <c r="I290" t="s">
        <v>26</v>
      </c>
      <c r="J290" t="s">
        <v>26</v>
      </c>
      <c r="K290" t="s">
        <v>251</v>
      </c>
      <c r="L290" t="s">
        <v>250</v>
      </c>
      <c r="M290">
        <v>10675040</v>
      </c>
      <c r="N290">
        <v>411430</v>
      </c>
      <c r="O290">
        <v>53100</v>
      </c>
      <c r="P290">
        <v>0</v>
      </c>
      <c r="Q290">
        <v>0</v>
      </c>
      <c r="R290">
        <v>0</v>
      </c>
      <c r="S290">
        <v>861212</v>
      </c>
      <c r="T290">
        <v>0</v>
      </c>
      <c r="U290">
        <v>0</v>
      </c>
      <c r="V290">
        <v>15844402</v>
      </c>
      <c r="W290">
        <v>5556</v>
      </c>
      <c r="X290">
        <v>15838846</v>
      </c>
      <c r="Y290">
        <v>491191</v>
      </c>
      <c r="Z290">
        <v>3843620</v>
      </c>
      <c r="AA290" s="3" t="str">
        <f t="shared" si="8"/>
        <v>4860</v>
      </c>
      <c r="AB290" s="4" t="str">
        <f t="shared" si="9"/>
        <v>Non-TIF</v>
      </c>
    </row>
    <row r="291" spans="1:28" x14ac:dyDescent="0.25">
      <c r="A291">
        <v>2022</v>
      </c>
      <c r="B291">
        <v>24</v>
      </c>
      <c r="C291" t="s">
        <v>31</v>
      </c>
      <c r="D291">
        <v>2022</v>
      </c>
      <c r="E291">
        <v>24</v>
      </c>
      <c r="F291">
        <v>6</v>
      </c>
      <c r="G291">
        <v>741</v>
      </c>
      <c r="H291">
        <v>816741</v>
      </c>
      <c r="I291" t="s">
        <v>26</v>
      </c>
      <c r="J291" t="s">
        <v>26</v>
      </c>
      <c r="K291" t="s">
        <v>226</v>
      </c>
      <c r="L291" t="s">
        <v>250</v>
      </c>
      <c r="M291">
        <v>14001300</v>
      </c>
      <c r="N291">
        <v>995210</v>
      </c>
      <c r="O291">
        <v>0</v>
      </c>
      <c r="P291">
        <v>0</v>
      </c>
      <c r="Q291">
        <v>0</v>
      </c>
      <c r="R291">
        <v>0</v>
      </c>
      <c r="S291">
        <v>496757</v>
      </c>
      <c r="T291">
        <v>0</v>
      </c>
      <c r="U291">
        <v>0</v>
      </c>
      <c r="V291">
        <v>19190977</v>
      </c>
      <c r="W291">
        <v>5556</v>
      </c>
      <c r="X291">
        <v>19185421</v>
      </c>
      <c r="Y291">
        <v>301740</v>
      </c>
      <c r="Z291">
        <v>3697710</v>
      </c>
      <c r="AA291" s="3" t="str">
        <f t="shared" si="8"/>
        <v>6741</v>
      </c>
      <c r="AB291" s="4" t="str">
        <f t="shared" si="9"/>
        <v>Non-TIF</v>
      </c>
    </row>
    <row r="292" spans="1:28" x14ac:dyDescent="0.25">
      <c r="A292">
        <v>2022</v>
      </c>
      <c r="B292">
        <v>25</v>
      </c>
      <c r="C292" t="s">
        <v>44</v>
      </c>
      <c r="D292">
        <v>2022</v>
      </c>
      <c r="E292">
        <v>25</v>
      </c>
      <c r="F292">
        <v>7</v>
      </c>
      <c r="G292">
        <v>110</v>
      </c>
      <c r="H292">
        <v>257110</v>
      </c>
      <c r="I292" t="s">
        <v>26</v>
      </c>
      <c r="J292" t="s">
        <v>26</v>
      </c>
      <c r="K292" t="s">
        <v>62</v>
      </c>
      <c r="L292" t="s">
        <v>252</v>
      </c>
      <c r="M292">
        <v>346510</v>
      </c>
      <c r="N292">
        <v>0</v>
      </c>
      <c r="O292">
        <v>16901770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38471327</v>
      </c>
      <c r="W292">
        <v>16668</v>
      </c>
      <c r="X292">
        <v>38454659</v>
      </c>
      <c r="Y292">
        <v>0</v>
      </c>
      <c r="Z292">
        <v>21223047</v>
      </c>
      <c r="AA292" s="3" t="str">
        <f t="shared" si="8"/>
        <v>7110</v>
      </c>
      <c r="AB292" s="4" t="str">
        <f t="shared" si="9"/>
        <v>Non-TIF</v>
      </c>
    </row>
    <row r="293" spans="1:28" x14ac:dyDescent="0.25">
      <c r="A293">
        <v>2022</v>
      </c>
      <c r="B293">
        <v>25</v>
      </c>
      <c r="C293" t="s">
        <v>23</v>
      </c>
      <c r="D293">
        <v>2022</v>
      </c>
      <c r="E293">
        <v>25</v>
      </c>
      <c r="F293">
        <v>6</v>
      </c>
      <c r="G293">
        <v>615</v>
      </c>
      <c r="H293" t="s">
        <v>326</v>
      </c>
      <c r="I293" t="s">
        <v>25</v>
      </c>
      <c r="J293" t="s">
        <v>26</v>
      </c>
      <c r="K293" t="s">
        <v>327</v>
      </c>
      <c r="L293" t="s">
        <v>252</v>
      </c>
      <c r="M293">
        <v>0</v>
      </c>
      <c r="N293">
        <v>0</v>
      </c>
      <c r="O293">
        <v>6276584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12347357</v>
      </c>
      <c r="W293">
        <v>0</v>
      </c>
      <c r="X293">
        <v>12347357</v>
      </c>
      <c r="Y293">
        <v>0</v>
      </c>
      <c r="Z293">
        <v>6070773</v>
      </c>
      <c r="AA293" s="3" t="str">
        <f t="shared" si="8"/>
        <v>6615</v>
      </c>
      <c r="AB293" s="4" t="str">
        <f t="shared" si="9"/>
        <v>TIF</v>
      </c>
    </row>
    <row r="294" spans="1:28" x14ac:dyDescent="0.25">
      <c r="A294">
        <v>2022</v>
      </c>
      <c r="B294">
        <v>25</v>
      </c>
      <c r="C294" t="s">
        <v>31</v>
      </c>
      <c r="D294">
        <v>2022</v>
      </c>
      <c r="E294">
        <v>25</v>
      </c>
      <c r="F294">
        <v>3</v>
      </c>
      <c r="G294">
        <v>942</v>
      </c>
      <c r="H294">
        <v>83942</v>
      </c>
      <c r="I294" t="s">
        <v>26</v>
      </c>
      <c r="J294" t="s">
        <v>26</v>
      </c>
      <c r="K294" t="s">
        <v>59</v>
      </c>
      <c r="L294" t="s">
        <v>252</v>
      </c>
      <c r="M294">
        <v>2441530</v>
      </c>
      <c r="N294">
        <v>24060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17651600</v>
      </c>
      <c r="W294">
        <v>12964</v>
      </c>
      <c r="X294">
        <v>17638636</v>
      </c>
      <c r="Y294">
        <v>510019</v>
      </c>
      <c r="Z294">
        <v>15186010</v>
      </c>
      <c r="AA294" s="3" t="str">
        <f t="shared" si="8"/>
        <v>3942</v>
      </c>
      <c r="AB294" s="4" t="str">
        <f t="shared" si="9"/>
        <v>Non-TIF</v>
      </c>
    </row>
    <row r="295" spans="1:28" x14ac:dyDescent="0.25">
      <c r="A295">
        <v>2022</v>
      </c>
      <c r="B295">
        <v>25</v>
      </c>
      <c r="C295" t="s">
        <v>31</v>
      </c>
      <c r="D295">
        <v>2022</v>
      </c>
      <c r="E295">
        <v>25</v>
      </c>
      <c r="F295">
        <v>0</v>
      </c>
      <c r="G295">
        <v>27</v>
      </c>
      <c r="H295">
        <v>250027</v>
      </c>
      <c r="I295" t="s">
        <v>26</v>
      </c>
      <c r="J295" t="s">
        <v>26</v>
      </c>
      <c r="K295" t="s">
        <v>323</v>
      </c>
      <c r="L295" t="s">
        <v>252</v>
      </c>
      <c r="M295">
        <v>87685630</v>
      </c>
      <c r="N295">
        <v>3861760</v>
      </c>
      <c r="O295">
        <v>39591763</v>
      </c>
      <c r="P295">
        <v>10609540</v>
      </c>
      <c r="Q295">
        <v>0</v>
      </c>
      <c r="R295">
        <v>0</v>
      </c>
      <c r="S295">
        <v>1129599</v>
      </c>
      <c r="T295">
        <v>14273379</v>
      </c>
      <c r="U295">
        <v>0</v>
      </c>
      <c r="V295">
        <v>808131803</v>
      </c>
      <c r="W295">
        <v>436459</v>
      </c>
      <c r="X295">
        <v>807695344</v>
      </c>
      <c r="Y295">
        <v>158857389</v>
      </c>
      <c r="Z295">
        <v>650980132</v>
      </c>
      <c r="AA295" s="3" t="str">
        <f t="shared" si="8"/>
        <v>0027</v>
      </c>
      <c r="AB295" s="4" t="str">
        <f t="shared" si="9"/>
        <v>Non-TIF</v>
      </c>
    </row>
    <row r="296" spans="1:28" x14ac:dyDescent="0.25">
      <c r="A296">
        <v>2022</v>
      </c>
      <c r="B296">
        <v>25</v>
      </c>
      <c r="C296" t="s">
        <v>31</v>
      </c>
      <c r="D296">
        <v>2022</v>
      </c>
      <c r="E296">
        <v>25</v>
      </c>
      <c r="F296">
        <v>5</v>
      </c>
      <c r="G296">
        <v>184</v>
      </c>
      <c r="H296">
        <v>255184</v>
      </c>
      <c r="I296" t="s">
        <v>26</v>
      </c>
      <c r="J296" t="s">
        <v>26</v>
      </c>
      <c r="K296" t="s">
        <v>202</v>
      </c>
      <c r="L296" t="s">
        <v>252</v>
      </c>
      <c r="M296">
        <v>91283110</v>
      </c>
      <c r="N296">
        <v>3609100</v>
      </c>
      <c r="O296">
        <v>15037755</v>
      </c>
      <c r="P296">
        <v>6852060</v>
      </c>
      <c r="Q296">
        <v>0</v>
      </c>
      <c r="R296">
        <v>0</v>
      </c>
      <c r="S296">
        <v>0</v>
      </c>
      <c r="T296">
        <v>2010300</v>
      </c>
      <c r="U296">
        <v>0</v>
      </c>
      <c r="V296">
        <v>425842112</v>
      </c>
      <c r="W296">
        <v>386681</v>
      </c>
      <c r="X296">
        <v>425455431</v>
      </c>
      <c r="Y296">
        <v>77816507</v>
      </c>
      <c r="Z296">
        <v>307049787</v>
      </c>
      <c r="AA296" s="3" t="str">
        <f t="shared" si="8"/>
        <v>5184</v>
      </c>
      <c r="AB296" s="4" t="str">
        <f t="shared" si="9"/>
        <v>Non-TIF</v>
      </c>
    </row>
    <row r="297" spans="1:28" x14ac:dyDescent="0.25">
      <c r="A297">
        <v>2022</v>
      </c>
      <c r="B297">
        <v>25</v>
      </c>
      <c r="C297" t="s">
        <v>31</v>
      </c>
      <c r="D297">
        <v>2022</v>
      </c>
      <c r="E297">
        <v>25</v>
      </c>
      <c r="F297">
        <v>6</v>
      </c>
      <c r="G297">
        <v>615</v>
      </c>
      <c r="H297">
        <v>256615</v>
      </c>
      <c r="I297" t="s">
        <v>26</v>
      </c>
      <c r="J297" t="s">
        <v>26</v>
      </c>
      <c r="K297" t="s">
        <v>329</v>
      </c>
      <c r="L297" t="s">
        <v>252</v>
      </c>
      <c r="M297">
        <v>13737580</v>
      </c>
      <c r="N297">
        <v>750370</v>
      </c>
      <c r="O297">
        <v>25732304</v>
      </c>
      <c r="P297">
        <v>318950</v>
      </c>
      <c r="Q297">
        <v>0</v>
      </c>
      <c r="R297">
        <v>0</v>
      </c>
      <c r="S297">
        <v>1787084</v>
      </c>
      <c r="T297">
        <v>14500</v>
      </c>
      <c r="U297">
        <v>0</v>
      </c>
      <c r="V297">
        <v>404158624</v>
      </c>
      <c r="W297">
        <v>100008</v>
      </c>
      <c r="X297">
        <v>404058616</v>
      </c>
      <c r="Y297">
        <v>24816530</v>
      </c>
      <c r="Z297">
        <v>361817836</v>
      </c>
      <c r="AA297" s="3" t="str">
        <f t="shared" si="8"/>
        <v>6615</v>
      </c>
      <c r="AB297" s="4" t="str">
        <f t="shared" si="9"/>
        <v>Non-TIF</v>
      </c>
    </row>
    <row r="298" spans="1:28" x14ac:dyDescent="0.25">
      <c r="A298">
        <v>2022</v>
      </c>
      <c r="B298">
        <v>25</v>
      </c>
      <c r="C298" t="s">
        <v>31</v>
      </c>
      <c r="D298">
        <v>2022</v>
      </c>
      <c r="E298">
        <v>25</v>
      </c>
      <c r="F298">
        <v>1</v>
      </c>
      <c r="G298">
        <v>953</v>
      </c>
      <c r="H298">
        <v>611953</v>
      </c>
      <c r="I298" t="s">
        <v>26</v>
      </c>
      <c r="J298" t="s">
        <v>26</v>
      </c>
      <c r="K298" t="s">
        <v>365</v>
      </c>
      <c r="L298" t="s">
        <v>252</v>
      </c>
      <c r="M298">
        <v>10710600</v>
      </c>
      <c r="N298">
        <v>478490</v>
      </c>
      <c r="O298">
        <v>3809899</v>
      </c>
      <c r="P298">
        <v>0</v>
      </c>
      <c r="Q298">
        <v>0</v>
      </c>
      <c r="R298">
        <v>0</v>
      </c>
      <c r="S298">
        <v>0</v>
      </c>
      <c r="T298">
        <v>146993</v>
      </c>
      <c r="U298">
        <v>0</v>
      </c>
      <c r="V298">
        <v>135550030</v>
      </c>
      <c r="W298">
        <v>62968</v>
      </c>
      <c r="X298">
        <v>135487062</v>
      </c>
      <c r="Y298">
        <v>3107646</v>
      </c>
      <c r="Z298">
        <v>120404048</v>
      </c>
      <c r="AA298" s="3" t="str">
        <f t="shared" si="8"/>
        <v>1953</v>
      </c>
      <c r="AB298" s="4" t="str">
        <f t="shared" si="9"/>
        <v>Non-TIF</v>
      </c>
    </row>
    <row r="299" spans="1:28" x14ac:dyDescent="0.25">
      <c r="A299">
        <v>2022</v>
      </c>
      <c r="B299">
        <v>26</v>
      </c>
      <c r="C299" t="s">
        <v>44</v>
      </c>
      <c r="D299">
        <v>2022</v>
      </c>
      <c r="E299">
        <v>26</v>
      </c>
      <c r="F299">
        <v>1</v>
      </c>
      <c r="G299">
        <v>619</v>
      </c>
      <c r="H299">
        <v>261619</v>
      </c>
      <c r="I299" t="s">
        <v>26</v>
      </c>
      <c r="J299" t="s">
        <v>26</v>
      </c>
      <c r="K299" t="s">
        <v>287</v>
      </c>
      <c r="L299" t="s">
        <v>287</v>
      </c>
      <c r="M299">
        <v>0</v>
      </c>
      <c r="N299">
        <v>0</v>
      </c>
      <c r="O299">
        <v>10108223</v>
      </c>
      <c r="P299">
        <v>1078678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25082686</v>
      </c>
      <c r="W299">
        <v>53708</v>
      </c>
      <c r="X299">
        <v>25028978</v>
      </c>
      <c r="Y299">
        <v>0</v>
      </c>
      <c r="Z299">
        <v>13895785</v>
      </c>
      <c r="AA299" s="3" t="str">
        <f t="shared" si="8"/>
        <v>1619</v>
      </c>
      <c r="AB299" s="4" t="str">
        <f t="shared" si="9"/>
        <v>Non-TIF</v>
      </c>
    </row>
    <row r="300" spans="1:28" x14ac:dyDescent="0.25">
      <c r="A300">
        <v>2022</v>
      </c>
      <c r="B300">
        <v>28</v>
      </c>
      <c r="C300" t="s">
        <v>44</v>
      </c>
      <c r="D300">
        <v>2022</v>
      </c>
      <c r="E300">
        <v>28</v>
      </c>
      <c r="F300">
        <v>4</v>
      </c>
      <c r="G300">
        <v>43</v>
      </c>
      <c r="H300">
        <v>284043</v>
      </c>
      <c r="I300" t="s">
        <v>26</v>
      </c>
      <c r="J300" t="s">
        <v>26</v>
      </c>
      <c r="K300" t="s">
        <v>297</v>
      </c>
      <c r="L300" t="s">
        <v>294</v>
      </c>
      <c r="M300">
        <v>349200</v>
      </c>
      <c r="N300">
        <v>9700</v>
      </c>
      <c r="O300">
        <v>8423596</v>
      </c>
      <c r="P300">
        <v>4282297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60835537</v>
      </c>
      <c r="W300">
        <v>75932</v>
      </c>
      <c r="X300">
        <v>60759605</v>
      </c>
      <c r="Y300">
        <v>0</v>
      </c>
      <c r="Z300">
        <v>47770744</v>
      </c>
      <c r="AA300" s="3" t="str">
        <f t="shared" si="8"/>
        <v>4043</v>
      </c>
      <c r="AB300" s="4" t="str">
        <f t="shared" si="9"/>
        <v>Non-TIF</v>
      </c>
    </row>
    <row r="301" spans="1:28" x14ac:dyDescent="0.25">
      <c r="A301">
        <v>2022</v>
      </c>
      <c r="B301">
        <v>28</v>
      </c>
      <c r="C301" t="s">
        <v>44</v>
      </c>
      <c r="D301">
        <v>2022</v>
      </c>
      <c r="E301">
        <v>28</v>
      </c>
      <c r="F301">
        <v>6</v>
      </c>
      <c r="G301">
        <v>950</v>
      </c>
      <c r="H301">
        <v>286950</v>
      </c>
      <c r="I301" t="s">
        <v>26</v>
      </c>
      <c r="J301" t="s">
        <v>26</v>
      </c>
      <c r="K301" t="s">
        <v>276</v>
      </c>
      <c r="L301" t="s">
        <v>294</v>
      </c>
      <c r="M301">
        <v>2196100</v>
      </c>
      <c r="N301">
        <v>117700</v>
      </c>
      <c r="O301">
        <v>71963293</v>
      </c>
      <c r="P301">
        <v>14367838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196263857</v>
      </c>
      <c r="W301">
        <v>170384</v>
      </c>
      <c r="X301">
        <v>196093473</v>
      </c>
      <c r="Y301">
        <v>0</v>
      </c>
      <c r="Z301">
        <v>107618926</v>
      </c>
      <c r="AA301" s="3" t="str">
        <f t="shared" si="8"/>
        <v>6950</v>
      </c>
      <c r="AB301" s="4" t="str">
        <f t="shared" si="9"/>
        <v>Non-TIF</v>
      </c>
    </row>
    <row r="302" spans="1:28" x14ac:dyDescent="0.25">
      <c r="A302">
        <v>2022</v>
      </c>
      <c r="B302">
        <v>28</v>
      </c>
      <c r="C302" t="s">
        <v>23</v>
      </c>
      <c r="D302">
        <v>2022</v>
      </c>
      <c r="E302">
        <v>28</v>
      </c>
      <c r="F302">
        <v>6</v>
      </c>
      <c r="G302">
        <v>950</v>
      </c>
      <c r="H302" t="s">
        <v>368</v>
      </c>
      <c r="I302" t="s">
        <v>25</v>
      </c>
      <c r="J302" t="s">
        <v>26</v>
      </c>
      <c r="K302" t="s">
        <v>369</v>
      </c>
      <c r="L302" t="s">
        <v>294</v>
      </c>
      <c r="M302">
        <v>0</v>
      </c>
      <c r="N302">
        <v>0</v>
      </c>
      <c r="O302">
        <v>10626359</v>
      </c>
      <c r="P302">
        <v>2183562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25237687</v>
      </c>
      <c r="W302">
        <v>0</v>
      </c>
      <c r="X302">
        <v>25237687</v>
      </c>
      <c r="Y302">
        <v>0</v>
      </c>
      <c r="Z302">
        <v>12427766</v>
      </c>
      <c r="AA302" s="3" t="str">
        <f t="shared" si="8"/>
        <v>6950</v>
      </c>
      <c r="AB302" s="4" t="str">
        <f t="shared" si="9"/>
        <v>TIF</v>
      </c>
    </row>
    <row r="303" spans="1:28" x14ac:dyDescent="0.25">
      <c r="A303">
        <v>2022</v>
      </c>
      <c r="B303">
        <v>28</v>
      </c>
      <c r="C303" t="s">
        <v>31</v>
      </c>
      <c r="D303">
        <v>2022</v>
      </c>
      <c r="E303">
        <v>28</v>
      </c>
      <c r="F303">
        <v>6</v>
      </c>
      <c r="G303">
        <v>175</v>
      </c>
      <c r="H303">
        <v>226175</v>
      </c>
      <c r="I303" t="s">
        <v>26</v>
      </c>
      <c r="J303" t="s">
        <v>26</v>
      </c>
      <c r="K303" t="s">
        <v>171</v>
      </c>
      <c r="L303" t="s">
        <v>294</v>
      </c>
      <c r="M303">
        <v>11503100</v>
      </c>
      <c r="N303">
        <v>933700</v>
      </c>
      <c r="O303">
        <v>686800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27271200</v>
      </c>
      <c r="W303">
        <v>12964</v>
      </c>
      <c r="X303">
        <v>27258236</v>
      </c>
      <c r="Y303">
        <v>3800795</v>
      </c>
      <c r="Z303">
        <v>14147600</v>
      </c>
      <c r="AA303" s="3" t="str">
        <f t="shared" si="8"/>
        <v>6175</v>
      </c>
      <c r="AB303" s="4" t="str">
        <f t="shared" si="9"/>
        <v>Non-TIF</v>
      </c>
    </row>
    <row r="304" spans="1:28" x14ac:dyDescent="0.25">
      <c r="A304">
        <v>2022</v>
      </c>
      <c r="B304">
        <v>28</v>
      </c>
      <c r="C304" t="s">
        <v>31</v>
      </c>
      <c r="D304">
        <v>2022</v>
      </c>
      <c r="E304">
        <v>28</v>
      </c>
      <c r="F304">
        <v>6</v>
      </c>
      <c r="G304">
        <v>961</v>
      </c>
      <c r="H304">
        <v>316961</v>
      </c>
      <c r="I304" t="s">
        <v>26</v>
      </c>
      <c r="J304" t="s">
        <v>26</v>
      </c>
      <c r="K304" t="s">
        <v>242</v>
      </c>
      <c r="L304" t="s">
        <v>294</v>
      </c>
      <c r="M304">
        <v>58112800</v>
      </c>
      <c r="N304">
        <v>7263100</v>
      </c>
      <c r="O304">
        <v>10890728</v>
      </c>
      <c r="P304">
        <v>2779270</v>
      </c>
      <c r="Q304">
        <v>0</v>
      </c>
      <c r="R304">
        <v>0</v>
      </c>
      <c r="S304">
        <v>886174</v>
      </c>
      <c r="T304">
        <v>2206402</v>
      </c>
      <c r="U304">
        <v>0</v>
      </c>
      <c r="V304">
        <v>176689676</v>
      </c>
      <c r="W304">
        <v>55560</v>
      </c>
      <c r="X304">
        <v>176634116</v>
      </c>
      <c r="Y304">
        <v>18171549</v>
      </c>
      <c r="Z304">
        <v>94551202</v>
      </c>
      <c r="AA304" s="3" t="str">
        <f t="shared" si="8"/>
        <v>6961</v>
      </c>
      <c r="AB304" s="4" t="str">
        <f t="shared" si="9"/>
        <v>Non-TIF</v>
      </c>
    </row>
    <row r="305" spans="1:28" x14ac:dyDescent="0.25">
      <c r="A305">
        <v>2022</v>
      </c>
      <c r="B305">
        <v>29</v>
      </c>
      <c r="C305" t="s">
        <v>44</v>
      </c>
      <c r="D305">
        <v>2022</v>
      </c>
      <c r="E305">
        <v>29</v>
      </c>
      <c r="F305">
        <v>6</v>
      </c>
      <c r="G305">
        <v>937</v>
      </c>
      <c r="H305">
        <v>296937</v>
      </c>
      <c r="I305" t="s">
        <v>26</v>
      </c>
      <c r="J305" t="s">
        <v>26</v>
      </c>
      <c r="K305" t="s">
        <v>303</v>
      </c>
      <c r="L305" t="s">
        <v>299</v>
      </c>
      <c r="M305">
        <v>141631</v>
      </c>
      <c r="N305">
        <v>11155</v>
      </c>
      <c r="O305">
        <v>85719322</v>
      </c>
      <c r="P305">
        <v>7521938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218776052</v>
      </c>
      <c r="W305">
        <v>214832</v>
      </c>
      <c r="X305">
        <v>218561220</v>
      </c>
      <c r="Y305">
        <v>0</v>
      </c>
      <c r="Z305">
        <v>125382006</v>
      </c>
      <c r="AA305" s="3" t="str">
        <f t="shared" si="8"/>
        <v>6937</v>
      </c>
      <c r="AB305" s="4" t="str">
        <f t="shared" si="9"/>
        <v>Non-TIF</v>
      </c>
    </row>
    <row r="306" spans="1:28" x14ac:dyDescent="0.25">
      <c r="A306">
        <v>2022</v>
      </c>
      <c r="B306">
        <v>15</v>
      </c>
      <c r="C306" t="s">
        <v>23</v>
      </c>
      <c r="D306">
        <v>2022</v>
      </c>
      <c r="E306">
        <v>15</v>
      </c>
      <c r="F306">
        <v>0</v>
      </c>
      <c r="G306">
        <v>914</v>
      </c>
      <c r="H306" t="s">
        <v>116</v>
      </c>
      <c r="I306" t="s">
        <v>25</v>
      </c>
      <c r="J306" t="s">
        <v>26</v>
      </c>
      <c r="K306" t="s">
        <v>117</v>
      </c>
      <c r="L306" t="s">
        <v>151</v>
      </c>
      <c r="M306">
        <v>0</v>
      </c>
      <c r="N306">
        <v>0</v>
      </c>
      <c r="O306">
        <v>0</v>
      </c>
      <c r="P306">
        <v>44270590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46500170</v>
      </c>
      <c r="W306">
        <v>0</v>
      </c>
      <c r="X306">
        <v>46500170</v>
      </c>
      <c r="Y306">
        <v>0</v>
      </c>
      <c r="Z306">
        <v>2229580</v>
      </c>
      <c r="AA306" s="3" t="str">
        <f t="shared" si="8"/>
        <v>0914</v>
      </c>
      <c r="AB306" s="4" t="str">
        <f t="shared" si="9"/>
        <v>TIF</v>
      </c>
    </row>
    <row r="307" spans="1:28" x14ac:dyDescent="0.25">
      <c r="A307">
        <v>2022</v>
      </c>
      <c r="B307">
        <v>15</v>
      </c>
      <c r="C307" t="s">
        <v>23</v>
      </c>
      <c r="D307">
        <v>2022</v>
      </c>
      <c r="E307">
        <v>15</v>
      </c>
      <c r="F307">
        <v>2</v>
      </c>
      <c r="G307">
        <v>718</v>
      </c>
      <c r="H307" t="s">
        <v>345</v>
      </c>
      <c r="I307" t="s">
        <v>25</v>
      </c>
      <c r="J307" t="s">
        <v>26</v>
      </c>
      <c r="K307" t="s">
        <v>346</v>
      </c>
      <c r="L307" t="s">
        <v>151</v>
      </c>
      <c r="M307">
        <v>0</v>
      </c>
      <c r="N307">
        <v>0</v>
      </c>
      <c r="O307">
        <v>1283633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1283633</v>
      </c>
      <c r="W307">
        <v>0</v>
      </c>
      <c r="X307">
        <v>1283633</v>
      </c>
      <c r="Y307">
        <v>0</v>
      </c>
      <c r="Z307">
        <v>0</v>
      </c>
      <c r="AA307" s="3" t="str">
        <f t="shared" si="8"/>
        <v>2718</v>
      </c>
      <c r="AB307" s="4" t="str">
        <f t="shared" si="9"/>
        <v>TIF</v>
      </c>
    </row>
    <row r="308" spans="1:28" x14ac:dyDescent="0.25">
      <c r="A308">
        <v>2022</v>
      </c>
      <c r="B308">
        <v>15</v>
      </c>
      <c r="C308" t="s">
        <v>31</v>
      </c>
      <c r="D308">
        <v>2022</v>
      </c>
      <c r="E308">
        <v>15</v>
      </c>
      <c r="F308">
        <v>2</v>
      </c>
      <c r="G308">
        <v>718</v>
      </c>
      <c r="H308">
        <v>152718</v>
      </c>
      <c r="I308" t="s">
        <v>26</v>
      </c>
      <c r="J308" t="s">
        <v>26</v>
      </c>
      <c r="K308" t="s">
        <v>36</v>
      </c>
      <c r="L308" t="s">
        <v>151</v>
      </c>
      <c r="M308">
        <v>103117940</v>
      </c>
      <c r="N308">
        <v>4660300</v>
      </c>
      <c r="O308">
        <v>15576231</v>
      </c>
      <c r="P308">
        <v>578170</v>
      </c>
      <c r="Q308">
        <v>0</v>
      </c>
      <c r="R308">
        <v>0</v>
      </c>
      <c r="S308">
        <v>0</v>
      </c>
      <c r="T308">
        <v>1907009</v>
      </c>
      <c r="U308">
        <v>0</v>
      </c>
      <c r="V308">
        <v>234193880</v>
      </c>
      <c r="W308">
        <v>211128</v>
      </c>
      <c r="X308">
        <v>233982752</v>
      </c>
      <c r="Y308">
        <v>14696545</v>
      </c>
      <c r="Z308">
        <v>108354230</v>
      </c>
      <c r="AA308" s="3" t="str">
        <f t="shared" si="8"/>
        <v>2718</v>
      </c>
      <c r="AB308" s="4" t="str">
        <f t="shared" si="9"/>
        <v>Non-TIF</v>
      </c>
    </row>
    <row r="309" spans="1:28" x14ac:dyDescent="0.25">
      <c r="A309">
        <v>2022</v>
      </c>
      <c r="B309">
        <v>16</v>
      </c>
      <c r="C309" t="s">
        <v>23</v>
      </c>
      <c r="D309">
        <v>2022</v>
      </c>
      <c r="E309">
        <v>16</v>
      </c>
      <c r="F309">
        <v>6</v>
      </c>
      <c r="G309">
        <v>930</v>
      </c>
      <c r="H309" t="s">
        <v>155</v>
      </c>
      <c r="I309" t="s">
        <v>25</v>
      </c>
      <c r="J309" t="s">
        <v>26</v>
      </c>
      <c r="K309" t="s">
        <v>156</v>
      </c>
      <c r="L309" t="s">
        <v>154</v>
      </c>
      <c r="M309">
        <v>0</v>
      </c>
      <c r="N309">
        <v>0</v>
      </c>
      <c r="O309">
        <v>19432780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38483398</v>
      </c>
      <c r="W309">
        <v>0</v>
      </c>
      <c r="X309">
        <v>38483398</v>
      </c>
      <c r="Y309">
        <v>0</v>
      </c>
      <c r="Z309">
        <v>19050618</v>
      </c>
      <c r="AA309" s="3" t="str">
        <f t="shared" si="8"/>
        <v>6930</v>
      </c>
      <c r="AB309" s="4" t="str">
        <f t="shared" si="9"/>
        <v>TIF</v>
      </c>
    </row>
    <row r="310" spans="1:28" x14ac:dyDescent="0.25">
      <c r="A310">
        <v>2022</v>
      </c>
      <c r="B310">
        <v>16</v>
      </c>
      <c r="C310" t="s">
        <v>31</v>
      </c>
      <c r="D310">
        <v>2022</v>
      </c>
      <c r="E310">
        <v>16</v>
      </c>
      <c r="F310">
        <v>1</v>
      </c>
      <c r="G310">
        <v>926</v>
      </c>
      <c r="H310">
        <v>161926</v>
      </c>
      <c r="I310" t="s">
        <v>26</v>
      </c>
      <c r="J310" t="s">
        <v>26</v>
      </c>
      <c r="K310" t="s">
        <v>157</v>
      </c>
      <c r="L310" t="s">
        <v>154</v>
      </c>
      <c r="M310">
        <v>24933000</v>
      </c>
      <c r="N310">
        <v>1040200</v>
      </c>
      <c r="O310">
        <v>11653693</v>
      </c>
      <c r="P310">
        <v>9516550</v>
      </c>
      <c r="Q310">
        <v>0</v>
      </c>
      <c r="R310">
        <v>0</v>
      </c>
      <c r="S310">
        <v>926850</v>
      </c>
      <c r="T310">
        <v>1869911</v>
      </c>
      <c r="U310">
        <v>0</v>
      </c>
      <c r="V310">
        <v>179176501</v>
      </c>
      <c r="W310">
        <v>185200</v>
      </c>
      <c r="X310">
        <v>178991301</v>
      </c>
      <c r="Y310">
        <v>3406331</v>
      </c>
      <c r="Z310">
        <v>129236297</v>
      </c>
      <c r="AA310" s="3" t="str">
        <f t="shared" si="8"/>
        <v>1926</v>
      </c>
      <c r="AB310" s="4" t="str">
        <f t="shared" si="9"/>
        <v>Non-TIF</v>
      </c>
    </row>
    <row r="311" spans="1:28" x14ac:dyDescent="0.25">
      <c r="A311">
        <v>2022</v>
      </c>
      <c r="B311">
        <v>16</v>
      </c>
      <c r="C311" t="s">
        <v>31</v>
      </c>
      <c r="D311">
        <v>2022</v>
      </c>
      <c r="E311">
        <v>16</v>
      </c>
      <c r="F311">
        <v>3</v>
      </c>
      <c r="G311">
        <v>691</v>
      </c>
      <c r="H311">
        <v>163691</v>
      </c>
      <c r="I311" t="s">
        <v>26</v>
      </c>
      <c r="J311" t="s">
        <v>26</v>
      </c>
      <c r="K311" t="s">
        <v>158</v>
      </c>
      <c r="L311" t="s">
        <v>154</v>
      </c>
      <c r="M311">
        <v>182084958</v>
      </c>
      <c r="N311">
        <v>5420286</v>
      </c>
      <c r="O311">
        <v>16598820</v>
      </c>
      <c r="P311">
        <v>6266502</v>
      </c>
      <c r="Q311">
        <v>0</v>
      </c>
      <c r="R311">
        <v>0</v>
      </c>
      <c r="S311">
        <v>29816984</v>
      </c>
      <c r="T311">
        <v>3280144</v>
      </c>
      <c r="U311">
        <v>0</v>
      </c>
      <c r="V311">
        <v>459479204</v>
      </c>
      <c r="W311">
        <v>448184</v>
      </c>
      <c r="X311">
        <v>459031020</v>
      </c>
      <c r="Y311">
        <v>30762750</v>
      </c>
      <c r="Z311">
        <v>216011510</v>
      </c>
      <c r="AA311" s="3" t="str">
        <f t="shared" si="8"/>
        <v>3691</v>
      </c>
      <c r="AB311" s="4" t="str">
        <f t="shared" si="9"/>
        <v>Non-TIF</v>
      </c>
    </row>
    <row r="312" spans="1:28" x14ac:dyDescent="0.25">
      <c r="A312">
        <v>2022</v>
      </c>
      <c r="B312">
        <v>16</v>
      </c>
      <c r="C312" t="s">
        <v>31</v>
      </c>
      <c r="D312">
        <v>2022</v>
      </c>
      <c r="E312">
        <v>16</v>
      </c>
      <c r="F312">
        <v>6</v>
      </c>
      <c r="G312">
        <v>930</v>
      </c>
      <c r="H312">
        <v>166930</v>
      </c>
      <c r="I312" t="s">
        <v>26</v>
      </c>
      <c r="J312" t="s">
        <v>26</v>
      </c>
      <c r="K312" t="s">
        <v>159</v>
      </c>
      <c r="L312" t="s">
        <v>154</v>
      </c>
      <c r="M312">
        <v>61188521</v>
      </c>
      <c r="N312">
        <v>3266500</v>
      </c>
      <c r="O312">
        <v>20340249</v>
      </c>
      <c r="P312">
        <v>175730</v>
      </c>
      <c r="Q312">
        <v>0</v>
      </c>
      <c r="R312">
        <v>0</v>
      </c>
      <c r="S312">
        <v>984779</v>
      </c>
      <c r="T312">
        <v>8305339</v>
      </c>
      <c r="U312">
        <v>0</v>
      </c>
      <c r="V312">
        <v>377786339</v>
      </c>
      <c r="W312">
        <v>233352</v>
      </c>
      <c r="X312">
        <v>377552987</v>
      </c>
      <c r="Y312">
        <v>18834394</v>
      </c>
      <c r="Z312">
        <v>283525221</v>
      </c>
      <c r="AA312" s="3" t="str">
        <f t="shared" si="8"/>
        <v>6930</v>
      </c>
      <c r="AB312" s="4" t="str">
        <f t="shared" si="9"/>
        <v>Non-TIF</v>
      </c>
    </row>
    <row r="313" spans="1:28" x14ac:dyDescent="0.25">
      <c r="A313">
        <v>2022</v>
      </c>
      <c r="B313">
        <v>16</v>
      </c>
      <c r="C313" t="s">
        <v>31</v>
      </c>
      <c r="D313">
        <v>2022</v>
      </c>
      <c r="E313">
        <v>16</v>
      </c>
      <c r="F313">
        <v>6</v>
      </c>
      <c r="G313">
        <v>975</v>
      </c>
      <c r="H313">
        <v>706975</v>
      </c>
      <c r="I313" t="s">
        <v>26</v>
      </c>
      <c r="J313" t="s">
        <v>26</v>
      </c>
      <c r="K313" t="s">
        <v>160</v>
      </c>
      <c r="L313" t="s">
        <v>154</v>
      </c>
      <c r="M313">
        <v>24298506</v>
      </c>
      <c r="N313">
        <v>647810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1930306</v>
      </c>
      <c r="U313">
        <v>0</v>
      </c>
      <c r="V313">
        <v>45689352</v>
      </c>
      <c r="W313">
        <v>11112</v>
      </c>
      <c r="X313">
        <v>45678240</v>
      </c>
      <c r="Y313">
        <v>1258646</v>
      </c>
      <c r="Z313">
        <v>18812730</v>
      </c>
      <c r="AA313" s="3" t="str">
        <f t="shared" si="8"/>
        <v>6975</v>
      </c>
      <c r="AB313" s="4" t="str">
        <f t="shared" si="9"/>
        <v>Non-TIF</v>
      </c>
    </row>
    <row r="314" spans="1:28" x14ac:dyDescent="0.25">
      <c r="A314">
        <v>2022</v>
      </c>
      <c r="B314">
        <v>17</v>
      </c>
      <c r="C314" t="s">
        <v>44</v>
      </c>
      <c r="D314">
        <v>2022</v>
      </c>
      <c r="E314">
        <v>17</v>
      </c>
      <c r="F314">
        <v>1</v>
      </c>
      <c r="G314">
        <v>233</v>
      </c>
      <c r="H314">
        <v>171233</v>
      </c>
      <c r="I314" t="s">
        <v>26</v>
      </c>
      <c r="J314" t="s">
        <v>26</v>
      </c>
      <c r="K314" t="s">
        <v>312</v>
      </c>
      <c r="L314" t="s">
        <v>162</v>
      </c>
      <c r="M314">
        <v>999750</v>
      </c>
      <c r="N314">
        <v>51300</v>
      </c>
      <c r="O314">
        <v>81893285</v>
      </c>
      <c r="P314">
        <v>13748220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241608322</v>
      </c>
      <c r="W314">
        <v>133344</v>
      </c>
      <c r="X314">
        <v>241474978</v>
      </c>
      <c r="Y314">
        <v>0</v>
      </c>
      <c r="Z314">
        <v>144915767</v>
      </c>
      <c r="AA314" s="3" t="str">
        <f t="shared" si="8"/>
        <v>1233</v>
      </c>
      <c r="AB314" s="4" t="str">
        <f t="shared" si="9"/>
        <v>Non-TIF</v>
      </c>
    </row>
    <row r="315" spans="1:28" x14ac:dyDescent="0.25">
      <c r="A315">
        <v>2022</v>
      </c>
      <c r="B315">
        <v>17</v>
      </c>
      <c r="C315" t="s">
        <v>44</v>
      </c>
      <c r="D315">
        <v>2022</v>
      </c>
      <c r="E315">
        <v>17</v>
      </c>
      <c r="F315">
        <v>5</v>
      </c>
      <c r="G315">
        <v>922</v>
      </c>
      <c r="H315">
        <v>355922</v>
      </c>
      <c r="I315" t="s">
        <v>26</v>
      </c>
      <c r="J315" t="s">
        <v>26</v>
      </c>
      <c r="K315" t="s">
        <v>163</v>
      </c>
      <c r="L315" t="s">
        <v>162</v>
      </c>
      <c r="M315">
        <v>4630</v>
      </c>
      <c r="N315">
        <v>0</v>
      </c>
      <c r="O315">
        <v>175564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603515</v>
      </c>
      <c r="W315">
        <v>0</v>
      </c>
      <c r="X315">
        <v>603515</v>
      </c>
      <c r="Y315">
        <v>0</v>
      </c>
      <c r="Z315">
        <v>423321</v>
      </c>
      <c r="AA315" s="3" t="str">
        <f t="shared" si="8"/>
        <v>5922</v>
      </c>
      <c r="AB315" s="4" t="str">
        <f t="shared" si="9"/>
        <v>Non-TIF</v>
      </c>
    </row>
    <row r="316" spans="1:28" x14ac:dyDescent="0.25">
      <c r="A316">
        <v>2022</v>
      </c>
      <c r="B316">
        <v>17</v>
      </c>
      <c r="C316" t="s">
        <v>23</v>
      </c>
      <c r="D316">
        <v>2022</v>
      </c>
      <c r="E316">
        <v>17</v>
      </c>
      <c r="F316">
        <v>1</v>
      </c>
      <c r="G316">
        <v>233</v>
      </c>
      <c r="H316" t="s">
        <v>164</v>
      </c>
      <c r="I316" t="s">
        <v>25</v>
      </c>
      <c r="J316" t="s">
        <v>26</v>
      </c>
      <c r="K316" t="s">
        <v>165</v>
      </c>
      <c r="L316" t="s">
        <v>162</v>
      </c>
      <c r="M316">
        <v>0</v>
      </c>
      <c r="N316">
        <v>0</v>
      </c>
      <c r="O316">
        <v>64958816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111915278</v>
      </c>
      <c r="W316">
        <v>0</v>
      </c>
      <c r="X316">
        <v>111915278</v>
      </c>
      <c r="Y316">
        <v>0</v>
      </c>
      <c r="Z316">
        <v>46956462</v>
      </c>
      <c r="AA316" s="3" t="str">
        <f t="shared" si="8"/>
        <v>1233</v>
      </c>
      <c r="AB316" s="4" t="str">
        <f t="shared" si="9"/>
        <v>TIF</v>
      </c>
    </row>
    <row r="317" spans="1:28" x14ac:dyDescent="0.25">
      <c r="A317">
        <v>2022</v>
      </c>
      <c r="B317">
        <v>17</v>
      </c>
      <c r="C317" t="s">
        <v>31</v>
      </c>
      <c r="D317">
        <v>2022</v>
      </c>
      <c r="E317">
        <v>17</v>
      </c>
      <c r="F317">
        <v>5</v>
      </c>
      <c r="G317">
        <v>697</v>
      </c>
      <c r="H317">
        <v>345697</v>
      </c>
      <c r="I317" t="s">
        <v>26</v>
      </c>
      <c r="J317" t="s">
        <v>26</v>
      </c>
      <c r="K317" t="s">
        <v>313</v>
      </c>
      <c r="L317" t="s">
        <v>162</v>
      </c>
      <c r="M317">
        <v>14260970</v>
      </c>
      <c r="N317">
        <v>651650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268329</v>
      </c>
      <c r="U317">
        <v>0</v>
      </c>
      <c r="V317">
        <v>22126449</v>
      </c>
      <c r="W317">
        <v>16668</v>
      </c>
      <c r="X317">
        <v>22109781</v>
      </c>
      <c r="Y317">
        <v>2691383</v>
      </c>
      <c r="Z317">
        <v>6945500</v>
      </c>
      <c r="AA317" s="3" t="str">
        <f t="shared" si="8"/>
        <v>5697</v>
      </c>
      <c r="AB317" s="4" t="str">
        <f t="shared" si="9"/>
        <v>Non-TIF</v>
      </c>
    </row>
    <row r="318" spans="1:28" x14ac:dyDescent="0.25">
      <c r="A318">
        <v>2022</v>
      </c>
      <c r="B318">
        <v>18</v>
      </c>
      <c r="C318" t="s">
        <v>23</v>
      </c>
      <c r="D318">
        <v>2022</v>
      </c>
      <c r="E318">
        <v>18</v>
      </c>
      <c r="F318">
        <v>1</v>
      </c>
      <c r="G318">
        <v>152</v>
      </c>
      <c r="H318" t="s">
        <v>347</v>
      </c>
      <c r="I318" t="s">
        <v>25</v>
      </c>
      <c r="J318" t="s">
        <v>26</v>
      </c>
      <c r="K318" t="s">
        <v>348</v>
      </c>
      <c r="L318" t="s">
        <v>214</v>
      </c>
      <c r="M318">
        <v>0</v>
      </c>
      <c r="N318">
        <v>0</v>
      </c>
      <c r="O318">
        <v>979064</v>
      </c>
      <c r="P318">
        <v>1202859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2181923</v>
      </c>
      <c r="W318">
        <v>0</v>
      </c>
      <c r="X318">
        <v>2181923</v>
      </c>
      <c r="Y318">
        <v>0</v>
      </c>
      <c r="Z318">
        <v>0</v>
      </c>
      <c r="AA318" s="3" t="str">
        <f t="shared" si="8"/>
        <v>1152</v>
      </c>
      <c r="AB318" s="4" t="str">
        <f t="shared" si="9"/>
        <v>TIF</v>
      </c>
    </row>
    <row r="319" spans="1:28" x14ac:dyDescent="0.25">
      <c r="A319">
        <v>2022</v>
      </c>
      <c r="B319">
        <v>18</v>
      </c>
      <c r="C319" t="s">
        <v>23</v>
      </c>
      <c r="D319">
        <v>2022</v>
      </c>
      <c r="E319">
        <v>18</v>
      </c>
      <c r="F319">
        <v>4</v>
      </c>
      <c r="G319">
        <v>68</v>
      </c>
      <c r="H319" t="s">
        <v>349</v>
      </c>
      <c r="I319" t="s">
        <v>25</v>
      </c>
      <c r="J319" t="s">
        <v>26</v>
      </c>
      <c r="K319" t="s">
        <v>350</v>
      </c>
      <c r="L319" t="s">
        <v>214</v>
      </c>
      <c r="M319">
        <v>0</v>
      </c>
      <c r="N319">
        <v>0</v>
      </c>
      <c r="O319">
        <v>1428078</v>
      </c>
      <c r="P319">
        <v>6725920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8250226</v>
      </c>
      <c r="W319">
        <v>0</v>
      </c>
      <c r="X319">
        <v>8250226</v>
      </c>
      <c r="Y319">
        <v>0</v>
      </c>
      <c r="Z319">
        <v>96228</v>
      </c>
      <c r="AA319" s="3" t="str">
        <f t="shared" si="8"/>
        <v>4068</v>
      </c>
      <c r="AB319" s="4" t="str">
        <f t="shared" si="9"/>
        <v>TIF</v>
      </c>
    </row>
    <row r="320" spans="1:28" x14ac:dyDescent="0.25">
      <c r="A320">
        <v>2022</v>
      </c>
      <c r="B320">
        <v>18</v>
      </c>
      <c r="C320" t="s">
        <v>31</v>
      </c>
      <c r="D320">
        <v>2022</v>
      </c>
      <c r="E320">
        <v>18</v>
      </c>
      <c r="F320">
        <v>4</v>
      </c>
      <c r="G320">
        <v>68</v>
      </c>
      <c r="H320">
        <v>184068</v>
      </c>
      <c r="I320" t="s">
        <v>26</v>
      </c>
      <c r="J320" t="s">
        <v>26</v>
      </c>
      <c r="K320" t="s">
        <v>215</v>
      </c>
      <c r="L320" t="s">
        <v>214</v>
      </c>
      <c r="M320">
        <v>222597560</v>
      </c>
      <c r="N320">
        <v>14560290</v>
      </c>
      <c r="O320">
        <v>15988127</v>
      </c>
      <c r="P320">
        <v>23656170</v>
      </c>
      <c r="Q320">
        <v>0</v>
      </c>
      <c r="R320">
        <v>0</v>
      </c>
      <c r="S320">
        <v>3766865</v>
      </c>
      <c r="T320">
        <v>8441084</v>
      </c>
      <c r="U320">
        <v>0</v>
      </c>
      <c r="V320">
        <v>422160550</v>
      </c>
      <c r="W320">
        <v>253724</v>
      </c>
      <c r="X320">
        <v>421906826</v>
      </c>
      <c r="Y320">
        <v>30180984</v>
      </c>
      <c r="Z320">
        <v>133150454</v>
      </c>
      <c r="AA320" s="3" t="str">
        <f t="shared" si="8"/>
        <v>4068</v>
      </c>
      <c r="AB320" s="4" t="str">
        <f t="shared" si="9"/>
        <v>Non-TIF</v>
      </c>
    </row>
    <row r="321" spans="1:28" x14ac:dyDescent="0.25">
      <c r="A321">
        <v>2022</v>
      </c>
      <c r="B321">
        <v>19</v>
      </c>
      <c r="C321" t="s">
        <v>23</v>
      </c>
      <c r="D321">
        <v>2022</v>
      </c>
      <c r="E321">
        <v>19</v>
      </c>
      <c r="F321">
        <v>6</v>
      </c>
      <c r="G321">
        <v>273</v>
      </c>
      <c r="H321" t="s">
        <v>199</v>
      </c>
      <c r="I321" t="s">
        <v>25</v>
      </c>
      <c r="J321" t="s">
        <v>26</v>
      </c>
      <c r="K321" t="s">
        <v>200</v>
      </c>
      <c r="L321" t="s">
        <v>217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 s="3" t="str">
        <f t="shared" si="8"/>
        <v>6273</v>
      </c>
      <c r="AB321" s="4" t="str">
        <f t="shared" si="9"/>
        <v>TIF</v>
      </c>
    </row>
    <row r="322" spans="1:28" x14ac:dyDescent="0.25">
      <c r="A322">
        <v>2022</v>
      </c>
      <c r="B322">
        <v>19</v>
      </c>
      <c r="C322" t="s">
        <v>31</v>
      </c>
      <c r="D322">
        <v>2022</v>
      </c>
      <c r="E322">
        <v>19</v>
      </c>
      <c r="F322">
        <v>6</v>
      </c>
      <c r="G322">
        <v>273</v>
      </c>
      <c r="H322">
        <v>96273</v>
      </c>
      <c r="I322" t="s">
        <v>26</v>
      </c>
      <c r="J322" t="s">
        <v>26</v>
      </c>
      <c r="K322" t="s">
        <v>141</v>
      </c>
      <c r="L322" t="s">
        <v>217</v>
      </c>
      <c r="M322">
        <v>73915700</v>
      </c>
      <c r="N322">
        <v>4448600</v>
      </c>
      <c r="O322">
        <v>8815190</v>
      </c>
      <c r="P322">
        <v>4344300</v>
      </c>
      <c r="Q322">
        <v>0</v>
      </c>
      <c r="R322">
        <v>0</v>
      </c>
      <c r="S322">
        <v>0</v>
      </c>
      <c r="T322">
        <v>12313488</v>
      </c>
      <c r="U322">
        <v>0</v>
      </c>
      <c r="V322">
        <v>193642188</v>
      </c>
      <c r="W322">
        <v>131492</v>
      </c>
      <c r="X322">
        <v>193510696</v>
      </c>
      <c r="Y322">
        <v>9113031</v>
      </c>
      <c r="Z322">
        <v>89804910</v>
      </c>
      <c r="AA322" s="3" t="str">
        <f t="shared" si="8"/>
        <v>6273</v>
      </c>
      <c r="AB322" s="4" t="str">
        <f t="shared" si="9"/>
        <v>Non-TIF</v>
      </c>
    </row>
    <row r="323" spans="1:28" x14ac:dyDescent="0.25">
      <c r="A323">
        <v>2022</v>
      </c>
      <c r="B323">
        <v>19</v>
      </c>
      <c r="C323" t="s">
        <v>31</v>
      </c>
      <c r="D323">
        <v>2022</v>
      </c>
      <c r="E323">
        <v>19</v>
      </c>
      <c r="F323">
        <v>4</v>
      </c>
      <c r="G323">
        <v>599</v>
      </c>
      <c r="H323">
        <v>194599</v>
      </c>
      <c r="I323" t="s">
        <v>26</v>
      </c>
      <c r="J323" t="s">
        <v>26</v>
      </c>
      <c r="K323" t="s">
        <v>142</v>
      </c>
      <c r="L323" t="s">
        <v>217</v>
      </c>
      <c r="M323">
        <v>57252700</v>
      </c>
      <c r="N323">
        <v>3193600</v>
      </c>
      <c r="O323">
        <v>10963080</v>
      </c>
      <c r="P323">
        <v>1302300</v>
      </c>
      <c r="Q323">
        <v>0</v>
      </c>
      <c r="R323">
        <v>0</v>
      </c>
      <c r="S323">
        <v>2948737</v>
      </c>
      <c r="T323">
        <v>121840</v>
      </c>
      <c r="U323">
        <v>0</v>
      </c>
      <c r="V323">
        <v>212946277</v>
      </c>
      <c r="W323">
        <v>248168</v>
      </c>
      <c r="X323">
        <v>212698109</v>
      </c>
      <c r="Y323">
        <v>9031646</v>
      </c>
      <c r="Z323">
        <v>137164020</v>
      </c>
      <c r="AA323" s="3" t="str">
        <f t="shared" ref="AA323:AA386" si="10">CONCATENATE(F323,TEXT(G323,"000"))</f>
        <v>4599</v>
      </c>
      <c r="AB323" s="4" t="str">
        <f t="shared" ref="AB323:AB386" si="11">IF(C323="I","TIF","Non-TIF")</f>
        <v>Non-TIF</v>
      </c>
    </row>
    <row r="324" spans="1:28" x14ac:dyDescent="0.25">
      <c r="A324">
        <v>2022</v>
      </c>
      <c r="B324">
        <v>20</v>
      </c>
      <c r="C324" t="s">
        <v>23</v>
      </c>
      <c r="D324">
        <v>2022</v>
      </c>
      <c r="E324">
        <v>20</v>
      </c>
      <c r="F324">
        <v>1</v>
      </c>
      <c r="G324">
        <v>211</v>
      </c>
      <c r="H324" t="s">
        <v>321</v>
      </c>
      <c r="I324" t="s">
        <v>25</v>
      </c>
      <c r="J324" t="s">
        <v>26</v>
      </c>
      <c r="K324" t="s">
        <v>322</v>
      </c>
      <c r="L324" t="s">
        <v>221</v>
      </c>
      <c r="M324">
        <v>0</v>
      </c>
      <c r="N324">
        <v>0</v>
      </c>
      <c r="O324">
        <v>12673743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17815279</v>
      </c>
      <c r="W324">
        <v>0</v>
      </c>
      <c r="X324">
        <v>17815279</v>
      </c>
      <c r="Y324">
        <v>0</v>
      </c>
      <c r="Z324">
        <v>5141536</v>
      </c>
      <c r="AA324" s="3" t="str">
        <f t="shared" si="10"/>
        <v>1211</v>
      </c>
      <c r="AB324" s="4" t="str">
        <f t="shared" si="11"/>
        <v>TIF</v>
      </c>
    </row>
    <row r="325" spans="1:28" x14ac:dyDescent="0.25">
      <c r="A325">
        <v>2022</v>
      </c>
      <c r="B325">
        <v>18</v>
      </c>
      <c r="C325" t="s">
        <v>31</v>
      </c>
      <c r="D325">
        <v>2022</v>
      </c>
      <c r="E325">
        <v>18</v>
      </c>
      <c r="F325">
        <v>3</v>
      </c>
      <c r="G325">
        <v>348</v>
      </c>
      <c r="H325">
        <v>753348</v>
      </c>
      <c r="I325" t="s">
        <v>26</v>
      </c>
      <c r="J325" t="s">
        <v>26</v>
      </c>
      <c r="K325" t="s">
        <v>351</v>
      </c>
      <c r="L325" t="s">
        <v>214</v>
      </c>
      <c r="M325">
        <v>4951950</v>
      </c>
      <c r="N325">
        <v>306900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7404779</v>
      </c>
      <c r="W325">
        <v>1852</v>
      </c>
      <c r="X325">
        <v>7402927</v>
      </c>
      <c r="Y325">
        <v>155674</v>
      </c>
      <c r="Z325">
        <v>2145929</v>
      </c>
      <c r="AA325" s="3" t="str">
        <f t="shared" si="10"/>
        <v>3348</v>
      </c>
      <c r="AB325" s="4" t="str">
        <f t="shared" si="11"/>
        <v>Non-TIF</v>
      </c>
    </row>
    <row r="326" spans="1:28" x14ac:dyDescent="0.25">
      <c r="A326">
        <v>2022</v>
      </c>
      <c r="B326">
        <v>19</v>
      </c>
      <c r="C326" t="s">
        <v>31</v>
      </c>
      <c r="D326">
        <v>2022</v>
      </c>
      <c r="E326">
        <v>19</v>
      </c>
      <c r="F326">
        <v>4</v>
      </c>
      <c r="G326">
        <v>662</v>
      </c>
      <c r="H326">
        <v>194662</v>
      </c>
      <c r="I326" t="s">
        <v>26</v>
      </c>
      <c r="J326" t="s">
        <v>26</v>
      </c>
      <c r="K326" t="s">
        <v>218</v>
      </c>
      <c r="L326" t="s">
        <v>217</v>
      </c>
      <c r="M326">
        <v>193337200</v>
      </c>
      <c r="N326">
        <v>14132700</v>
      </c>
      <c r="O326">
        <v>47799036</v>
      </c>
      <c r="P326">
        <v>51513400</v>
      </c>
      <c r="Q326">
        <v>0</v>
      </c>
      <c r="R326">
        <v>0</v>
      </c>
      <c r="S326">
        <v>4375783</v>
      </c>
      <c r="T326">
        <v>37356816</v>
      </c>
      <c r="U326">
        <v>0</v>
      </c>
      <c r="V326">
        <v>708725549</v>
      </c>
      <c r="W326">
        <v>548192</v>
      </c>
      <c r="X326">
        <v>708177357</v>
      </c>
      <c r="Y326">
        <v>17307380</v>
      </c>
      <c r="Z326">
        <v>360210614</v>
      </c>
      <c r="AA326" s="3" t="str">
        <f t="shared" si="10"/>
        <v>4662</v>
      </c>
      <c r="AB326" s="4" t="str">
        <f t="shared" si="11"/>
        <v>Non-TIF</v>
      </c>
    </row>
    <row r="327" spans="1:28" x14ac:dyDescent="0.25">
      <c r="A327">
        <v>2022</v>
      </c>
      <c r="B327">
        <v>19</v>
      </c>
      <c r="C327" t="s">
        <v>31</v>
      </c>
      <c r="D327">
        <v>2022</v>
      </c>
      <c r="E327">
        <v>19</v>
      </c>
      <c r="F327">
        <v>6</v>
      </c>
      <c r="G327">
        <v>509</v>
      </c>
      <c r="H327">
        <v>336509</v>
      </c>
      <c r="I327" t="s">
        <v>26</v>
      </c>
      <c r="J327" t="s">
        <v>26</v>
      </c>
      <c r="K327" t="s">
        <v>219</v>
      </c>
      <c r="L327" t="s">
        <v>217</v>
      </c>
      <c r="M327">
        <v>50160300</v>
      </c>
      <c r="N327">
        <v>4986000</v>
      </c>
      <c r="O327">
        <v>8435500</v>
      </c>
      <c r="P327">
        <v>63400</v>
      </c>
      <c r="Q327">
        <v>0</v>
      </c>
      <c r="R327">
        <v>0</v>
      </c>
      <c r="S327">
        <v>1839179</v>
      </c>
      <c r="T327">
        <v>657484</v>
      </c>
      <c r="U327">
        <v>0</v>
      </c>
      <c r="V327">
        <v>118184163</v>
      </c>
      <c r="W327">
        <v>81488</v>
      </c>
      <c r="X327">
        <v>118102675</v>
      </c>
      <c r="Y327">
        <v>2994049</v>
      </c>
      <c r="Z327">
        <v>52042300</v>
      </c>
      <c r="AA327" s="3" t="str">
        <f t="shared" si="10"/>
        <v>6509</v>
      </c>
      <c r="AB327" s="4" t="str">
        <f t="shared" si="11"/>
        <v>Non-TIF</v>
      </c>
    </row>
    <row r="328" spans="1:28" x14ac:dyDescent="0.25">
      <c r="A328">
        <v>2022</v>
      </c>
      <c r="B328">
        <v>20</v>
      </c>
      <c r="C328" t="s">
        <v>31</v>
      </c>
      <c r="D328">
        <v>2022</v>
      </c>
      <c r="E328">
        <v>20</v>
      </c>
      <c r="F328">
        <v>3</v>
      </c>
      <c r="G328">
        <v>119</v>
      </c>
      <c r="H328">
        <v>613119</v>
      </c>
      <c r="I328" t="s">
        <v>26</v>
      </c>
      <c r="J328" t="s">
        <v>26</v>
      </c>
      <c r="K328" t="s">
        <v>235</v>
      </c>
      <c r="L328" t="s">
        <v>221</v>
      </c>
      <c r="M328">
        <v>8550530</v>
      </c>
      <c r="N328">
        <v>526690</v>
      </c>
      <c r="O328">
        <v>302920</v>
      </c>
      <c r="P328">
        <v>0</v>
      </c>
      <c r="Q328">
        <v>0</v>
      </c>
      <c r="R328">
        <v>0</v>
      </c>
      <c r="S328">
        <v>0</v>
      </c>
      <c r="T328">
        <v>89378</v>
      </c>
      <c r="U328">
        <v>0</v>
      </c>
      <c r="V328">
        <v>32372898</v>
      </c>
      <c r="W328">
        <v>33336</v>
      </c>
      <c r="X328">
        <v>32339562</v>
      </c>
      <c r="Y328">
        <v>10075280</v>
      </c>
      <c r="Z328">
        <v>22903380</v>
      </c>
      <c r="AA328" s="3" t="str">
        <f t="shared" si="10"/>
        <v>3119</v>
      </c>
      <c r="AB328" s="4" t="str">
        <f t="shared" si="11"/>
        <v>Non-TIF</v>
      </c>
    </row>
    <row r="329" spans="1:28" x14ac:dyDescent="0.25">
      <c r="A329">
        <v>2022</v>
      </c>
      <c r="B329">
        <v>21</v>
      </c>
      <c r="C329" t="s">
        <v>31</v>
      </c>
      <c r="D329">
        <v>2022</v>
      </c>
      <c r="E329">
        <v>21</v>
      </c>
      <c r="F329">
        <v>4</v>
      </c>
      <c r="G329">
        <v>890</v>
      </c>
      <c r="H329">
        <v>304890</v>
      </c>
      <c r="I329" t="s">
        <v>26</v>
      </c>
      <c r="J329" t="s">
        <v>26</v>
      </c>
      <c r="K329" t="s">
        <v>259</v>
      </c>
      <c r="L329" t="s">
        <v>237</v>
      </c>
      <c r="M329">
        <v>6039380</v>
      </c>
      <c r="N329">
        <v>147740</v>
      </c>
      <c r="O329">
        <v>5916620</v>
      </c>
      <c r="P329">
        <v>0</v>
      </c>
      <c r="Q329">
        <v>0</v>
      </c>
      <c r="R329">
        <v>0</v>
      </c>
      <c r="S329">
        <v>0</v>
      </c>
      <c r="T329">
        <v>227718</v>
      </c>
      <c r="U329">
        <v>0</v>
      </c>
      <c r="V329">
        <v>26784388</v>
      </c>
      <c r="W329">
        <v>16668</v>
      </c>
      <c r="X329">
        <v>26767720</v>
      </c>
      <c r="Y329">
        <v>1066238</v>
      </c>
      <c r="Z329">
        <v>14452930</v>
      </c>
      <c r="AA329" s="3" t="str">
        <f t="shared" si="10"/>
        <v>4890</v>
      </c>
      <c r="AB329" s="4" t="str">
        <f t="shared" si="11"/>
        <v>Non-TIF</v>
      </c>
    </row>
    <row r="330" spans="1:28" x14ac:dyDescent="0.25">
      <c r="A330">
        <v>2022</v>
      </c>
      <c r="B330">
        <v>21</v>
      </c>
      <c r="C330" t="s">
        <v>31</v>
      </c>
      <c r="D330">
        <v>2022</v>
      </c>
      <c r="E330">
        <v>21</v>
      </c>
      <c r="F330">
        <v>2</v>
      </c>
      <c r="G330">
        <v>862</v>
      </c>
      <c r="H330">
        <v>712862</v>
      </c>
      <c r="I330" t="s">
        <v>26</v>
      </c>
      <c r="J330" t="s">
        <v>26</v>
      </c>
      <c r="K330" t="s">
        <v>399</v>
      </c>
      <c r="L330" t="s">
        <v>237</v>
      </c>
      <c r="M330">
        <v>186250</v>
      </c>
      <c r="N330">
        <v>3380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281060</v>
      </c>
      <c r="W330">
        <v>0</v>
      </c>
      <c r="X330">
        <v>281060</v>
      </c>
      <c r="Y330">
        <v>0</v>
      </c>
      <c r="Z330">
        <v>91430</v>
      </c>
      <c r="AA330" s="3" t="str">
        <f t="shared" si="10"/>
        <v>2862</v>
      </c>
      <c r="AB330" s="4" t="str">
        <f t="shared" si="11"/>
        <v>Non-TIF</v>
      </c>
    </row>
    <row r="331" spans="1:28" x14ac:dyDescent="0.25">
      <c r="A331">
        <v>2022</v>
      </c>
      <c r="B331">
        <v>21</v>
      </c>
      <c r="C331" t="s">
        <v>31</v>
      </c>
      <c r="D331">
        <v>2022</v>
      </c>
      <c r="E331">
        <v>21</v>
      </c>
      <c r="F331">
        <v>2</v>
      </c>
      <c r="G331">
        <v>556</v>
      </c>
      <c r="H331">
        <v>742556</v>
      </c>
      <c r="I331" t="s">
        <v>26</v>
      </c>
      <c r="J331" t="s">
        <v>26</v>
      </c>
      <c r="K331" t="s">
        <v>240</v>
      </c>
      <c r="L331" t="s">
        <v>237</v>
      </c>
      <c r="M331">
        <v>32284170</v>
      </c>
      <c r="N331">
        <v>965440</v>
      </c>
      <c r="O331">
        <v>1942890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70610380</v>
      </c>
      <c r="W331">
        <v>29632</v>
      </c>
      <c r="X331">
        <v>70580748</v>
      </c>
      <c r="Y331">
        <v>21208526</v>
      </c>
      <c r="Z331">
        <v>35417880</v>
      </c>
      <c r="AA331" s="3" t="str">
        <f t="shared" si="10"/>
        <v>2556</v>
      </c>
      <c r="AB331" s="4" t="str">
        <f t="shared" si="11"/>
        <v>Non-TIF</v>
      </c>
    </row>
    <row r="332" spans="1:28" x14ac:dyDescent="0.25">
      <c r="A332">
        <v>2022</v>
      </c>
      <c r="B332">
        <v>22</v>
      </c>
      <c r="C332" t="s">
        <v>44</v>
      </c>
      <c r="D332">
        <v>2022</v>
      </c>
      <c r="E332">
        <v>22</v>
      </c>
      <c r="F332">
        <v>1</v>
      </c>
      <c r="G332">
        <v>80</v>
      </c>
      <c r="H332">
        <v>221080</v>
      </c>
      <c r="I332" t="s">
        <v>26</v>
      </c>
      <c r="J332" t="s">
        <v>26</v>
      </c>
      <c r="K332" t="s">
        <v>267</v>
      </c>
      <c r="L332" t="s">
        <v>241</v>
      </c>
      <c r="M332">
        <v>34629</v>
      </c>
      <c r="N332">
        <v>0</v>
      </c>
      <c r="O332">
        <v>1967670</v>
      </c>
      <c r="P332">
        <v>7714919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11926171</v>
      </c>
      <c r="W332">
        <v>0</v>
      </c>
      <c r="X332">
        <v>11926171</v>
      </c>
      <c r="Y332">
        <v>0</v>
      </c>
      <c r="Z332">
        <v>2208953</v>
      </c>
      <c r="AA332" s="3" t="str">
        <f t="shared" si="10"/>
        <v>1080</v>
      </c>
      <c r="AB332" s="4" t="str">
        <f t="shared" si="11"/>
        <v>Non-TIF</v>
      </c>
    </row>
    <row r="333" spans="1:28" x14ac:dyDescent="0.25">
      <c r="A333">
        <v>2022</v>
      </c>
      <c r="B333">
        <v>22</v>
      </c>
      <c r="C333" t="s">
        <v>23</v>
      </c>
      <c r="D333">
        <v>2022</v>
      </c>
      <c r="E333">
        <v>22</v>
      </c>
      <c r="F333">
        <v>1</v>
      </c>
      <c r="G333">
        <v>989</v>
      </c>
      <c r="H333" t="s">
        <v>366</v>
      </c>
      <c r="I333" t="s">
        <v>25</v>
      </c>
      <c r="J333" t="s">
        <v>26</v>
      </c>
      <c r="K333" t="s">
        <v>367</v>
      </c>
      <c r="L333" t="s">
        <v>241</v>
      </c>
      <c r="M333">
        <v>35913</v>
      </c>
      <c r="N333">
        <v>0</v>
      </c>
      <c r="O333">
        <v>3150006</v>
      </c>
      <c r="P333">
        <v>739499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7237493</v>
      </c>
      <c r="W333">
        <v>14816</v>
      </c>
      <c r="X333">
        <v>7222677</v>
      </c>
      <c r="Y333">
        <v>0</v>
      </c>
      <c r="Z333">
        <v>3312075</v>
      </c>
      <c r="AA333" s="3" t="str">
        <f t="shared" si="10"/>
        <v>1989</v>
      </c>
      <c r="AB333" s="4" t="str">
        <f t="shared" si="11"/>
        <v>TIF</v>
      </c>
    </row>
    <row r="334" spans="1:28" x14ac:dyDescent="0.25">
      <c r="A334">
        <v>2022</v>
      </c>
      <c r="B334">
        <v>22</v>
      </c>
      <c r="C334" t="s">
        <v>31</v>
      </c>
      <c r="D334">
        <v>2022</v>
      </c>
      <c r="E334">
        <v>22</v>
      </c>
      <c r="F334">
        <v>1</v>
      </c>
      <c r="G334">
        <v>989</v>
      </c>
      <c r="H334">
        <v>281989</v>
      </c>
      <c r="I334" t="s">
        <v>26</v>
      </c>
      <c r="J334" t="s">
        <v>26</v>
      </c>
      <c r="K334" t="s">
        <v>293</v>
      </c>
      <c r="L334" t="s">
        <v>241</v>
      </c>
      <c r="M334">
        <v>45102412</v>
      </c>
      <c r="N334">
        <v>4188123</v>
      </c>
      <c r="O334">
        <v>1202208</v>
      </c>
      <c r="P334">
        <v>2450386</v>
      </c>
      <c r="Q334">
        <v>0</v>
      </c>
      <c r="R334">
        <v>0</v>
      </c>
      <c r="S334">
        <v>0</v>
      </c>
      <c r="T334">
        <v>681506</v>
      </c>
      <c r="U334">
        <v>0</v>
      </c>
      <c r="V334">
        <v>111368749</v>
      </c>
      <c r="W334">
        <v>90748</v>
      </c>
      <c r="X334">
        <v>111278001</v>
      </c>
      <c r="Y334">
        <v>6656204</v>
      </c>
      <c r="Z334">
        <v>57744114</v>
      </c>
      <c r="AA334" s="3" t="str">
        <f t="shared" si="10"/>
        <v>1989</v>
      </c>
      <c r="AB334" s="4" t="str">
        <f t="shared" si="11"/>
        <v>Non-TIF</v>
      </c>
    </row>
    <row r="335" spans="1:28" x14ac:dyDescent="0.25">
      <c r="A335">
        <v>2022</v>
      </c>
      <c r="B335">
        <v>23</v>
      </c>
      <c r="C335" t="s">
        <v>44</v>
      </c>
      <c r="D335">
        <v>2022</v>
      </c>
      <c r="E335">
        <v>23</v>
      </c>
      <c r="F335">
        <v>1</v>
      </c>
      <c r="G335">
        <v>82</v>
      </c>
      <c r="H335">
        <v>231082</v>
      </c>
      <c r="I335" t="s">
        <v>26</v>
      </c>
      <c r="J335" t="s">
        <v>26</v>
      </c>
      <c r="K335" t="s">
        <v>1704</v>
      </c>
      <c r="L335" t="s">
        <v>244</v>
      </c>
      <c r="M335">
        <v>0</v>
      </c>
      <c r="N335">
        <v>0</v>
      </c>
      <c r="O335">
        <v>33508946</v>
      </c>
      <c r="P335">
        <v>33963240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230886439</v>
      </c>
      <c r="W335">
        <v>172236</v>
      </c>
      <c r="X335">
        <v>230714203</v>
      </c>
      <c r="Y335">
        <v>0</v>
      </c>
      <c r="Z335">
        <v>163414253</v>
      </c>
      <c r="AA335" s="3" t="str">
        <f t="shared" si="10"/>
        <v>1082</v>
      </c>
      <c r="AB335" s="4" t="str">
        <f t="shared" si="11"/>
        <v>Non-TIF</v>
      </c>
    </row>
    <row r="336" spans="1:28" x14ac:dyDescent="0.25">
      <c r="A336">
        <v>2022</v>
      </c>
      <c r="B336">
        <v>23</v>
      </c>
      <c r="C336" t="s">
        <v>44</v>
      </c>
      <c r="D336">
        <v>2022</v>
      </c>
      <c r="E336">
        <v>23</v>
      </c>
      <c r="F336">
        <v>1</v>
      </c>
      <c r="G336">
        <v>278</v>
      </c>
      <c r="H336">
        <v>231278</v>
      </c>
      <c r="I336" t="s">
        <v>26</v>
      </c>
      <c r="J336" t="s">
        <v>26</v>
      </c>
      <c r="K336" t="s">
        <v>243</v>
      </c>
      <c r="L336" t="s">
        <v>244</v>
      </c>
      <c r="M336">
        <v>0</v>
      </c>
      <c r="N336">
        <v>0</v>
      </c>
      <c r="O336">
        <v>412355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7785221</v>
      </c>
      <c r="W336">
        <v>0</v>
      </c>
      <c r="X336">
        <v>7785221</v>
      </c>
      <c r="Y336">
        <v>0</v>
      </c>
      <c r="Z336">
        <v>7372866</v>
      </c>
      <c r="AA336" s="3" t="str">
        <f t="shared" si="10"/>
        <v>1278</v>
      </c>
      <c r="AB336" s="4" t="str">
        <f t="shared" si="11"/>
        <v>Non-TIF</v>
      </c>
    </row>
    <row r="337" spans="1:28" x14ac:dyDescent="0.25">
      <c r="A337">
        <v>2022</v>
      </c>
      <c r="B337">
        <v>23</v>
      </c>
      <c r="C337" t="s">
        <v>23</v>
      </c>
      <c r="D337">
        <v>2022</v>
      </c>
      <c r="E337">
        <v>23</v>
      </c>
      <c r="F337">
        <v>0</v>
      </c>
      <c r="G337">
        <v>936</v>
      </c>
      <c r="H337" t="s">
        <v>245</v>
      </c>
      <c r="I337" t="s">
        <v>25</v>
      </c>
      <c r="J337" t="s">
        <v>26</v>
      </c>
      <c r="K337" t="s">
        <v>246</v>
      </c>
      <c r="L337" t="s">
        <v>244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6230561</v>
      </c>
      <c r="W337">
        <v>24076</v>
      </c>
      <c r="X337">
        <v>6206485</v>
      </c>
      <c r="Y337">
        <v>0</v>
      </c>
      <c r="Z337">
        <v>6230561</v>
      </c>
      <c r="AA337" s="3" t="str">
        <f t="shared" si="10"/>
        <v>0936</v>
      </c>
      <c r="AB337" s="4" t="str">
        <f t="shared" si="11"/>
        <v>TIF</v>
      </c>
    </row>
    <row r="338" spans="1:28" x14ac:dyDescent="0.25">
      <c r="A338">
        <v>2022</v>
      </c>
      <c r="B338">
        <v>23</v>
      </c>
      <c r="C338" t="s">
        <v>31</v>
      </c>
      <c r="D338">
        <v>2022</v>
      </c>
      <c r="E338">
        <v>23</v>
      </c>
      <c r="F338">
        <v>0</v>
      </c>
      <c r="G338">
        <v>936</v>
      </c>
      <c r="H338">
        <v>230936</v>
      </c>
      <c r="I338" t="s">
        <v>26</v>
      </c>
      <c r="J338" t="s">
        <v>26</v>
      </c>
      <c r="K338" t="s">
        <v>247</v>
      </c>
      <c r="L338" t="s">
        <v>244</v>
      </c>
      <c r="M338">
        <v>24759348</v>
      </c>
      <c r="N338">
        <v>1392290</v>
      </c>
      <c r="O338">
        <v>65724279</v>
      </c>
      <c r="P338">
        <v>60326070</v>
      </c>
      <c r="Q338">
        <v>0</v>
      </c>
      <c r="R338">
        <v>0</v>
      </c>
      <c r="S338">
        <v>8664836</v>
      </c>
      <c r="T338">
        <v>6481323</v>
      </c>
      <c r="U338">
        <v>0</v>
      </c>
      <c r="V338">
        <v>529641829</v>
      </c>
      <c r="W338">
        <v>503744</v>
      </c>
      <c r="X338">
        <v>529138085</v>
      </c>
      <c r="Y338">
        <v>201171654</v>
      </c>
      <c r="Z338">
        <v>362293683</v>
      </c>
      <c r="AA338" s="3" t="str">
        <f t="shared" si="10"/>
        <v>0936</v>
      </c>
      <c r="AB338" s="4" t="str">
        <f t="shared" si="11"/>
        <v>Non-TIF</v>
      </c>
    </row>
    <row r="339" spans="1:28" x14ac:dyDescent="0.25">
      <c r="A339">
        <v>2022</v>
      </c>
      <c r="B339">
        <v>23</v>
      </c>
      <c r="C339" t="s">
        <v>31</v>
      </c>
      <c r="D339">
        <v>2022</v>
      </c>
      <c r="E339">
        <v>23</v>
      </c>
      <c r="F339">
        <v>4</v>
      </c>
      <c r="G339">
        <v>773</v>
      </c>
      <c r="H339">
        <v>234773</v>
      </c>
      <c r="I339" t="s">
        <v>26</v>
      </c>
      <c r="J339" t="s">
        <v>26</v>
      </c>
      <c r="K339" t="s">
        <v>403</v>
      </c>
      <c r="L339" t="s">
        <v>244</v>
      </c>
      <c r="M339">
        <v>140028599</v>
      </c>
      <c r="N339">
        <v>10455910</v>
      </c>
      <c r="O339">
        <v>6065756</v>
      </c>
      <c r="P339">
        <v>128210</v>
      </c>
      <c r="Q339">
        <v>0</v>
      </c>
      <c r="R339">
        <v>0</v>
      </c>
      <c r="S339">
        <v>534318</v>
      </c>
      <c r="T339">
        <v>0</v>
      </c>
      <c r="U339">
        <v>0</v>
      </c>
      <c r="V339">
        <v>384774637</v>
      </c>
      <c r="W339">
        <v>242612</v>
      </c>
      <c r="X339">
        <v>384532025</v>
      </c>
      <c r="Y339">
        <v>17314551</v>
      </c>
      <c r="Z339">
        <v>227561844</v>
      </c>
      <c r="AA339" s="3" t="str">
        <f t="shared" si="10"/>
        <v>4773</v>
      </c>
      <c r="AB339" s="4" t="str">
        <f t="shared" si="11"/>
        <v>Non-TIF</v>
      </c>
    </row>
    <row r="340" spans="1:28" x14ac:dyDescent="0.25">
      <c r="A340">
        <v>2022</v>
      </c>
      <c r="B340">
        <v>23</v>
      </c>
      <c r="C340" t="s">
        <v>31</v>
      </c>
      <c r="D340">
        <v>2022</v>
      </c>
      <c r="E340">
        <v>23</v>
      </c>
      <c r="F340">
        <v>1</v>
      </c>
      <c r="G340">
        <v>965</v>
      </c>
      <c r="H340">
        <v>491965</v>
      </c>
      <c r="I340" t="s">
        <v>26</v>
      </c>
      <c r="J340" t="s">
        <v>26</v>
      </c>
      <c r="K340" t="s">
        <v>248</v>
      </c>
      <c r="L340" t="s">
        <v>244</v>
      </c>
      <c r="M340">
        <v>28613920</v>
      </c>
      <c r="N340">
        <v>2491450</v>
      </c>
      <c r="O340">
        <v>413810</v>
      </c>
      <c r="P340">
        <v>0</v>
      </c>
      <c r="Q340">
        <v>0</v>
      </c>
      <c r="R340">
        <v>0</v>
      </c>
      <c r="S340">
        <v>1183936</v>
      </c>
      <c r="T340">
        <v>0</v>
      </c>
      <c r="U340">
        <v>0</v>
      </c>
      <c r="V340">
        <v>79101696</v>
      </c>
      <c r="W340">
        <v>68524</v>
      </c>
      <c r="X340">
        <v>79033172</v>
      </c>
      <c r="Y340">
        <v>4704585</v>
      </c>
      <c r="Z340">
        <v>46398580</v>
      </c>
      <c r="AA340" s="3" t="str">
        <f t="shared" si="10"/>
        <v>1965</v>
      </c>
      <c r="AB340" s="4" t="str">
        <f t="shared" si="11"/>
        <v>Non-TIF</v>
      </c>
    </row>
    <row r="341" spans="1:28" x14ac:dyDescent="0.25">
      <c r="A341">
        <v>2022</v>
      </c>
      <c r="B341">
        <v>23</v>
      </c>
      <c r="C341" t="s">
        <v>31</v>
      </c>
      <c r="D341">
        <v>2022</v>
      </c>
      <c r="E341">
        <v>23</v>
      </c>
      <c r="F341">
        <v>4</v>
      </c>
      <c r="G341">
        <v>269</v>
      </c>
      <c r="H341">
        <v>534269</v>
      </c>
      <c r="I341" t="s">
        <v>26</v>
      </c>
      <c r="J341" t="s">
        <v>26</v>
      </c>
      <c r="K341" t="s">
        <v>210</v>
      </c>
      <c r="L341" t="s">
        <v>244</v>
      </c>
      <c r="M341">
        <v>53690500</v>
      </c>
      <c r="N341">
        <v>2632870</v>
      </c>
      <c r="O341">
        <v>5023672</v>
      </c>
      <c r="P341">
        <v>0</v>
      </c>
      <c r="Q341">
        <v>0</v>
      </c>
      <c r="R341">
        <v>0</v>
      </c>
      <c r="S341">
        <v>0</v>
      </c>
      <c r="T341">
        <v>12133470</v>
      </c>
      <c r="U341">
        <v>0</v>
      </c>
      <c r="V341">
        <v>122565670</v>
      </c>
      <c r="W341">
        <v>85378</v>
      </c>
      <c r="X341">
        <v>122480292</v>
      </c>
      <c r="Y341">
        <v>5625825</v>
      </c>
      <c r="Z341">
        <v>49085158</v>
      </c>
      <c r="AA341" s="3" t="str">
        <f t="shared" si="10"/>
        <v>4269</v>
      </c>
      <c r="AB341" s="4" t="str">
        <f t="shared" si="11"/>
        <v>Non-TIF</v>
      </c>
    </row>
    <row r="342" spans="1:28" x14ac:dyDescent="0.25">
      <c r="A342">
        <v>2022</v>
      </c>
      <c r="B342">
        <v>24</v>
      </c>
      <c r="C342" t="s">
        <v>31</v>
      </c>
      <c r="D342">
        <v>2022</v>
      </c>
      <c r="E342">
        <v>24</v>
      </c>
      <c r="F342">
        <v>1</v>
      </c>
      <c r="G342">
        <v>134</v>
      </c>
      <c r="H342">
        <v>241134</v>
      </c>
      <c r="I342" t="s">
        <v>26</v>
      </c>
      <c r="J342" t="s">
        <v>26</v>
      </c>
      <c r="K342" t="s">
        <v>249</v>
      </c>
      <c r="L342" t="s">
        <v>250</v>
      </c>
      <c r="M342">
        <v>82700580</v>
      </c>
      <c r="N342">
        <v>6673370</v>
      </c>
      <c r="O342">
        <v>3439544</v>
      </c>
      <c r="P342">
        <v>0</v>
      </c>
      <c r="Q342">
        <v>0</v>
      </c>
      <c r="R342">
        <v>0</v>
      </c>
      <c r="S342">
        <v>0</v>
      </c>
      <c r="T342">
        <v>417928</v>
      </c>
      <c r="U342">
        <v>0</v>
      </c>
      <c r="V342">
        <v>132994662</v>
      </c>
      <c r="W342">
        <v>83340</v>
      </c>
      <c r="X342">
        <v>132911322</v>
      </c>
      <c r="Y342">
        <v>6360402</v>
      </c>
      <c r="Z342">
        <v>39763240</v>
      </c>
      <c r="AA342" s="3" t="str">
        <f t="shared" si="10"/>
        <v>1134</v>
      </c>
      <c r="AB342" s="4" t="str">
        <f t="shared" si="11"/>
        <v>Non-TIF</v>
      </c>
    </row>
    <row r="343" spans="1:28" x14ac:dyDescent="0.25">
      <c r="A343">
        <v>2022</v>
      </c>
      <c r="B343">
        <v>24</v>
      </c>
      <c r="C343" t="s">
        <v>31</v>
      </c>
      <c r="D343">
        <v>2022</v>
      </c>
      <c r="E343">
        <v>24</v>
      </c>
      <c r="F343">
        <v>4</v>
      </c>
      <c r="G343">
        <v>33</v>
      </c>
      <c r="H343">
        <v>674033</v>
      </c>
      <c r="I343" t="s">
        <v>26</v>
      </c>
      <c r="J343" t="s">
        <v>26</v>
      </c>
      <c r="K343" t="s">
        <v>1721</v>
      </c>
      <c r="L343" t="s">
        <v>250</v>
      </c>
      <c r="M343">
        <v>2603270</v>
      </c>
      <c r="N343">
        <v>83790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3373820</v>
      </c>
      <c r="W343">
        <v>1852</v>
      </c>
      <c r="X343">
        <v>3371968</v>
      </c>
      <c r="Y343">
        <v>106712</v>
      </c>
      <c r="Z343">
        <v>686760</v>
      </c>
      <c r="AA343" s="3" t="str">
        <f t="shared" si="10"/>
        <v>4033</v>
      </c>
      <c r="AB343" s="4" t="str">
        <f t="shared" si="11"/>
        <v>Non-TIF</v>
      </c>
    </row>
    <row r="344" spans="1:28" x14ac:dyDescent="0.25">
      <c r="A344">
        <v>2022</v>
      </c>
      <c r="B344">
        <v>22</v>
      </c>
      <c r="C344" t="s">
        <v>23</v>
      </c>
      <c r="D344">
        <v>2022</v>
      </c>
      <c r="E344">
        <v>22</v>
      </c>
      <c r="F344">
        <v>2</v>
      </c>
      <c r="G344">
        <v>763</v>
      </c>
      <c r="H344" t="s">
        <v>400</v>
      </c>
      <c r="I344" t="s">
        <v>25</v>
      </c>
      <c r="J344" t="s">
        <v>26</v>
      </c>
      <c r="K344" t="s">
        <v>401</v>
      </c>
      <c r="L344" t="s">
        <v>241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 s="3" t="str">
        <f t="shared" si="10"/>
        <v>2763</v>
      </c>
      <c r="AB344" s="4" t="str">
        <f t="shared" si="11"/>
        <v>TIF</v>
      </c>
    </row>
    <row r="345" spans="1:28" x14ac:dyDescent="0.25">
      <c r="A345">
        <v>2022</v>
      </c>
      <c r="B345">
        <v>22</v>
      </c>
      <c r="C345" t="s">
        <v>23</v>
      </c>
      <c r="D345">
        <v>2022</v>
      </c>
      <c r="E345">
        <v>22</v>
      </c>
      <c r="F345">
        <v>6</v>
      </c>
      <c r="G345">
        <v>175</v>
      </c>
      <c r="H345" t="s">
        <v>353</v>
      </c>
      <c r="I345" t="s">
        <v>25</v>
      </c>
      <c r="J345" t="s">
        <v>26</v>
      </c>
      <c r="K345" t="s">
        <v>354</v>
      </c>
      <c r="L345" t="s">
        <v>241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 s="3" t="str">
        <f t="shared" si="10"/>
        <v>6175</v>
      </c>
      <c r="AB345" s="4" t="str">
        <f t="shared" si="11"/>
        <v>TIF</v>
      </c>
    </row>
    <row r="346" spans="1:28" x14ac:dyDescent="0.25">
      <c r="A346">
        <v>2022</v>
      </c>
      <c r="B346">
        <v>22</v>
      </c>
      <c r="C346" t="s">
        <v>31</v>
      </c>
      <c r="D346">
        <v>2022</v>
      </c>
      <c r="E346">
        <v>22</v>
      </c>
      <c r="F346">
        <v>2</v>
      </c>
      <c r="G346">
        <v>763</v>
      </c>
      <c r="H346">
        <v>222763</v>
      </c>
      <c r="I346" t="s">
        <v>26</v>
      </c>
      <c r="J346" t="s">
        <v>26</v>
      </c>
      <c r="K346" t="s">
        <v>262</v>
      </c>
      <c r="L346" t="s">
        <v>241</v>
      </c>
      <c r="M346">
        <v>112865590</v>
      </c>
      <c r="N346">
        <v>9191408</v>
      </c>
      <c r="O346">
        <v>30982451</v>
      </c>
      <c r="P346">
        <v>11967292</v>
      </c>
      <c r="Q346">
        <v>0</v>
      </c>
      <c r="R346">
        <v>0</v>
      </c>
      <c r="S346">
        <v>7148613</v>
      </c>
      <c r="T346">
        <v>3842610</v>
      </c>
      <c r="U346">
        <v>0</v>
      </c>
      <c r="V346">
        <v>586234970</v>
      </c>
      <c r="W346">
        <v>551896</v>
      </c>
      <c r="X346">
        <v>585683074</v>
      </c>
      <c r="Y346">
        <v>43219277</v>
      </c>
      <c r="Z346">
        <v>410237006</v>
      </c>
      <c r="AA346" s="3" t="str">
        <f t="shared" si="10"/>
        <v>2763</v>
      </c>
      <c r="AB346" s="4" t="str">
        <f t="shared" si="11"/>
        <v>Non-TIF</v>
      </c>
    </row>
    <row r="347" spans="1:28" x14ac:dyDescent="0.25">
      <c r="A347">
        <v>2022</v>
      </c>
      <c r="B347">
        <v>22</v>
      </c>
      <c r="C347" t="s">
        <v>31</v>
      </c>
      <c r="D347">
        <v>2022</v>
      </c>
      <c r="E347">
        <v>22</v>
      </c>
      <c r="F347">
        <v>6</v>
      </c>
      <c r="G347">
        <v>175</v>
      </c>
      <c r="H347">
        <v>226175</v>
      </c>
      <c r="I347" t="s">
        <v>26</v>
      </c>
      <c r="J347" t="s">
        <v>26</v>
      </c>
      <c r="K347" t="s">
        <v>171</v>
      </c>
      <c r="L347" t="s">
        <v>241</v>
      </c>
      <c r="M347">
        <v>45602000</v>
      </c>
      <c r="N347">
        <v>2797811</v>
      </c>
      <c r="O347">
        <v>13405404</v>
      </c>
      <c r="P347">
        <v>2094477</v>
      </c>
      <c r="Q347">
        <v>0</v>
      </c>
      <c r="R347">
        <v>0</v>
      </c>
      <c r="S347">
        <v>0</v>
      </c>
      <c r="T347">
        <v>657195</v>
      </c>
      <c r="U347">
        <v>0</v>
      </c>
      <c r="V347">
        <v>153011807</v>
      </c>
      <c r="W347">
        <v>174088</v>
      </c>
      <c r="X347">
        <v>152837719</v>
      </c>
      <c r="Y347">
        <v>7088652</v>
      </c>
      <c r="Z347">
        <v>88454920</v>
      </c>
      <c r="AA347" s="3" t="str">
        <f t="shared" si="10"/>
        <v>6175</v>
      </c>
      <c r="AB347" s="4" t="str">
        <f t="shared" si="11"/>
        <v>Non-TIF</v>
      </c>
    </row>
    <row r="348" spans="1:28" x14ac:dyDescent="0.25">
      <c r="A348">
        <v>2022</v>
      </c>
      <c r="B348">
        <v>22</v>
      </c>
      <c r="C348" t="s">
        <v>31</v>
      </c>
      <c r="D348">
        <v>2022</v>
      </c>
      <c r="E348">
        <v>22</v>
      </c>
      <c r="F348">
        <v>6</v>
      </c>
      <c r="G348">
        <v>961</v>
      </c>
      <c r="H348">
        <v>316961</v>
      </c>
      <c r="I348" t="s">
        <v>26</v>
      </c>
      <c r="J348" t="s">
        <v>26</v>
      </c>
      <c r="K348" t="s">
        <v>242</v>
      </c>
      <c r="L348" t="s">
        <v>241</v>
      </c>
      <c r="M348">
        <v>1812578</v>
      </c>
      <c r="N348">
        <v>74534</v>
      </c>
      <c r="O348">
        <v>114225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4550185</v>
      </c>
      <c r="W348">
        <v>1852</v>
      </c>
      <c r="X348">
        <v>4548333</v>
      </c>
      <c r="Y348">
        <v>163107</v>
      </c>
      <c r="Z348">
        <v>2548848</v>
      </c>
      <c r="AA348" s="3" t="str">
        <f t="shared" si="10"/>
        <v>6961</v>
      </c>
      <c r="AB348" s="4" t="str">
        <f t="shared" si="11"/>
        <v>Non-TIF</v>
      </c>
    </row>
    <row r="349" spans="1:28" x14ac:dyDescent="0.25">
      <c r="A349">
        <v>2022</v>
      </c>
      <c r="B349">
        <v>23</v>
      </c>
      <c r="C349" t="s">
        <v>44</v>
      </c>
      <c r="D349">
        <v>2022</v>
      </c>
      <c r="E349">
        <v>23</v>
      </c>
      <c r="F349">
        <v>0</v>
      </c>
      <c r="G349">
        <v>936</v>
      </c>
      <c r="H349">
        <v>230936</v>
      </c>
      <c r="I349" t="s">
        <v>26</v>
      </c>
      <c r="J349" t="s">
        <v>26</v>
      </c>
      <c r="K349" t="s">
        <v>247</v>
      </c>
      <c r="L349" t="s">
        <v>244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5170269</v>
      </c>
      <c r="W349">
        <v>0</v>
      </c>
      <c r="X349">
        <v>5170269</v>
      </c>
      <c r="Y349">
        <v>0</v>
      </c>
      <c r="Z349">
        <v>5170269</v>
      </c>
      <c r="AA349" s="3" t="str">
        <f t="shared" si="10"/>
        <v>0936</v>
      </c>
      <c r="AB349" s="4" t="str">
        <f t="shared" si="11"/>
        <v>Non-TIF</v>
      </c>
    </row>
    <row r="350" spans="1:28" x14ac:dyDescent="0.25">
      <c r="A350">
        <v>2022</v>
      </c>
      <c r="B350">
        <v>24</v>
      </c>
      <c r="C350" t="s">
        <v>23</v>
      </c>
      <c r="D350">
        <v>2022</v>
      </c>
      <c r="E350">
        <v>24</v>
      </c>
      <c r="F350">
        <v>5</v>
      </c>
      <c r="G350">
        <v>832</v>
      </c>
      <c r="H350" t="s">
        <v>357</v>
      </c>
      <c r="I350" t="s">
        <v>25</v>
      </c>
      <c r="J350" t="s">
        <v>26</v>
      </c>
      <c r="K350" t="s">
        <v>358</v>
      </c>
      <c r="L350" t="s">
        <v>250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 s="3" t="str">
        <f t="shared" si="10"/>
        <v>5832</v>
      </c>
      <c r="AB350" s="4" t="str">
        <f t="shared" si="11"/>
        <v>TIF</v>
      </c>
    </row>
    <row r="351" spans="1:28" x14ac:dyDescent="0.25">
      <c r="A351">
        <v>2022</v>
      </c>
      <c r="B351">
        <v>24</v>
      </c>
      <c r="C351" t="s">
        <v>31</v>
      </c>
      <c r="D351">
        <v>2022</v>
      </c>
      <c r="E351">
        <v>24</v>
      </c>
      <c r="F351">
        <v>5</v>
      </c>
      <c r="G351">
        <v>832</v>
      </c>
      <c r="H351">
        <v>245832</v>
      </c>
      <c r="I351" t="s">
        <v>26</v>
      </c>
      <c r="J351" t="s">
        <v>26</v>
      </c>
      <c r="K351" t="s">
        <v>272</v>
      </c>
      <c r="L351" t="s">
        <v>250</v>
      </c>
      <c r="M351">
        <v>102229960</v>
      </c>
      <c r="N351">
        <v>8641500</v>
      </c>
      <c r="O351">
        <v>10738891</v>
      </c>
      <c r="P351">
        <v>48734960</v>
      </c>
      <c r="Q351">
        <v>0</v>
      </c>
      <c r="R351">
        <v>0</v>
      </c>
      <c r="S351">
        <v>0</v>
      </c>
      <c r="T351">
        <v>371546</v>
      </c>
      <c r="U351">
        <v>0</v>
      </c>
      <c r="V351">
        <v>246851386</v>
      </c>
      <c r="W351">
        <v>133344</v>
      </c>
      <c r="X351">
        <v>246718042</v>
      </c>
      <c r="Y351">
        <v>7529964</v>
      </c>
      <c r="Z351">
        <v>76134529</v>
      </c>
      <c r="AA351" s="3" t="str">
        <f t="shared" si="10"/>
        <v>5832</v>
      </c>
      <c r="AB351" s="4" t="str">
        <f t="shared" si="11"/>
        <v>Non-TIF</v>
      </c>
    </row>
    <row r="352" spans="1:28" x14ac:dyDescent="0.25">
      <c r="A352">
        <v>2022</v>
      </c>
      <c r="B352">
        <v>24</v>
      </c>
      <c r="C352" t="s">
        <v>31</v>
      </c>
      <c r="D352">
        <v>2022</v>
      </c>
      <c r="E352">
        <v>24</v>
      </c>
      <c r="F352">
        <v>1</v>
      </c>
      <c r="G352">
        <v>917</v>
      </c>
      <c r="H352">
        <v>431917</v>
      </c>
      <c r="I352" t="s">
        <v>26</v>
      </c>
      <c r="J352" t="s">
        <v>26</v>
      </c>
      <c r="K352" t="s">
        <v>360</v>
      </c>
      <c r="L352" t="s">
        <v>250</v>
      </c>
      <c r="M352">
        <v>82122280</v>
      </c>
      <c r="N352">
        <v>7116100</v>
      </c>
      <c r="O352">
        <v>4446562</v>
      </c>
      <c r="P352">
        <v>103090</v>
      </c>
      <c r="Q352">
        <v>0</v>
      </c>
      <c r="R352">
        <v>0</v>
      </c>
      <c r="S352">
        <v>17153133</v>
      </c>
      <c r="T352">
        <v>0</v>
      </c>
      <c r="U352">
        <v>0</v>
      </c>
      <c r="V352">
        <v>162740179</v>
      </c>
      <c r="W352">
        <v>83340</v>
      </c>
      <c r="X352">
        <v>162656839</v>
      </c>
      <c r="Y352">
        <v>5889209</v>
      </c>
      <c r="Z352">
        <v>51799014</v>
      </c>
      <c r="AA352" s="3" t="str">
        <f t="shared" si="10"/>
        <v>1917</v>
      </c>
      <c r="AB352" s="4" t="str">
        <f t="shared" si="11"/>
        <v>Non-TIF</v>
      </c>
    </row>
    <row r="353" spans="1:28" x14ac:dyDescent="0.25">
      <c r="A353">
        <v>2022</v>
      </c>
      <c r="B353">
        <v>24</v>
      </c>
      <c r="C353" t="s">
        <v>31</v>
      </c>
      <c r="D353">
        <v>2022</v>
      </c>
      <c r="E353">
        <v>24</v>
      </c>
      <c r="F353">
        <v>3</v>
      </c>
      <c r="G353">
        <v>168</v>
      </c>
      <c r="H353">
        <v>833168</v>
      </c>
      <c r="I353" t="s">
        <v>26</v>
      </c>
      <c r="J353" t="s">
        <v>26</v>
      </c>
      <c r="K353" t="s">
        <v>90</v>
      </c>
      <c r="L353" t="s">
        <v>250</v>
      </c>
      <c r="M353">
        <v>89336220</v>
      </c>
      <c r="N353">
        <v>7305240</v>
      </c>
      <c r="O353">
        <v>10864526</v>
      </c>
      <c r="P353">
        <v>0</v>
      </c>
      <c r="Q353">
        <v>0</v>
      </c>
      <c r="R353">
        <v>0</v>
      </c>
      <c r="S353">
        <v>13602848</v>
      </c>
      <c r="T353">
        <v>666029</v>
      </c>
      <c r="U353">
        <v>0</v>
      </c>
      <c r="V353">
        <v>178651937</v>
      </c>
      <c r="W353">
        <v>112972</v>
      </c>
      <c r="X353">
        <v>178538965</v>
      </c>
      <c r="Y353">
        <v>5200902</v>
      </c>
      <c r="Z353">
        <v>56877074</v>
      </c>
      <c r="AA353" s="3" t="str">
        <f t="shared" si="10"/>
        <v>3168</v>
      </c>
      <c r="AB353" s="4" t="str">
        <f t="shared" si="11"/>
        <v>Non-TIF</v>
      </c>
    </row>
    <row r="354" spans="1:28" x14ac:dyDescent="0.25">
      <c r="A354">
        <v>2022</v>
      </c>
      <c r="B354">
        <v>25</v>
      </c>
      <c r="C354" t="s">
        <v>44</v>
      </c>
      <c r="D354">
        <v>2022</v>
      </c>
      <c r="E354">
        <v>25</v>
      </c>
      <c r="F354">
        <v>6</v>
      </c>
      <c r="G354">
        <v>264</v>
      </c>
      <c r="H354">
        <v>256264</v>
      </c>
      <c r="I354" t="s">
        <v>26</v>
      </c>
      <c r="J354" t="s">
        <v>26</v>
      </c>
      <c r="K354" t="s">
        <v>33</v>
      </c>
      <c r="L354" t="s">
        <v>252</v>
      </c>
      <c r="M354">
        <v>342220</v>
      </c>
      <c r="N354">
        <v>28770</v>
      </c>
      <c r="O354">
        <v>3701593</v>
      </c>
      <c r="P354">
        <v>505940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23042960</v>
      </c>
      <c r="W354">
        <v>18520</v>
      </c>
      <c r="X354">
        <v>23024440</v>
      </c>
      <c r="Y354">
        <v>0</v>
      </c>
      <c r="Z354">
        <v>18464437</v>
      </c>
      <c r="AA354" s="3" t="str">
        <f t="shared" si="10"/>
        <v>6264</v>
      </c>
      <c r="AB354" s="4" t="str">
        <f t="shared" si="11"/>
        <v>Non-TIF</v>
      </c>
    </row>
    <row r="355" spans="1:28" x14ac:dyDescent="0.25">
      <c r="A355">
        <v>2022</v>
      </c>
      <c r="B355">
        <v>25</v>
      </c>
      <c r="C355" t="s">
        <v>44</v>
      </c>
      <c r="D355">
        <v>2022</v>
      </c>
      <c r="E355">
        <v>25</v>
      </c>
      <c r="F355">
        <v>6</v>
      </c>
      <c r="G355">
        <v>822</v>
      </c>
      <c r="H355">
        <v>256822</v>
      </c>
      <c r="I355" t="s">
        <v>26</v>
      </c>
      <c r="J355" t="s">
        <v>26</v>
      </c>
      <c r="K355" t="s">
        <v>361</v>
      </c>
      <c r="L355" t="s">
        <v>252</v>
      </c>
      <c r="M355">
        <v>510530</v>
      </c>
      <c r="N355">
        <v>24300</v>
      </c>
      <c r="O355">
        <v>802167007</v>
      </c>
      <c r="P355">
        <v>1451408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1875499425</v>
      </c>
      <c r="W355">
        <v>350028</v>
      </c>
      <c r="X355">
        <v>1875149397</v>
      </c>
      <c r="Y355">
        <v>0</v>
      </c>
      <c r="Z355">
        <v>1071346180</v>
      </c>
      <c r="AA355" s="3" t="str">
        <f t="shared" si="10"/>
        <v>6822</v>
      </c>
      <c r="AB355" s="4" t="str">
        <f t="shared" si="11"/>
        <v>Non-TIF</v>
      </c>
    </row>
    <row r="356" spans="1:28" x14ac:dyDescent="0.25">
      <c r="A356">
        <v>2022</v>
      </c>
      <c r="B356">
        <v>25</v>
      </c>
      <c r="C356" t="s">
        <v>23</v>
      </c>
      <c r="D356">
        <v>2022</v>
      </c>
      <c r="E356">
        <v>25</v>
      </c>
      <c r="F356">
        <v>0</v>
      </c>
      <c r="G356">
        <v>27</v>
      </c>
      <c r="H356" t="s">
        <v>362</v>
      </c>
      <c r="I356" t="s">
        <v>25</v>
      </c>
      <c r="J356" t="s">
        <v>26</v>
      </c>
      <c r="K356" t="s">
        <v>363</v>
      </c>
      <c r="L356" t="s">
        <v>252</v>
      </c>
      <c r="M356">
        <v>0</v>
      </c>
      <c r="N356">
        <v>0</v>
      </c>
      <c r="O356">
        <v>10722864</v>
      </c>
      <c r="P356">
        <v>713990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42096170</v>
      </c>
      <c r="W356">
        <v>0</v>
      </c>
      <c r="X356">
        <v>42096170</v>
      </c>
      <c r="Y356">
        <v>0</v>
      </c>
      <c r="Z356">
        <v>30659316</v>
      </c>
      <c r="AA356" s="3" t="str">
        <f t="shared" si="10"/>
        <v>0027</v>
      </c>
      <c r="AB356" s="4" t="str">
        <f t="shared" si="11"/>
        <v>TIF</v>
      </c>
    </row>
    <row r="357" spans="1:28" x14ac:dyDescent="0.25">
      <c r="A357">
        <v>2022</v>
      </c>
      <c r="B357">
        <v>25</v>
      </c>
      <c r="C357" t="s">
        <v>23</v>
      </c>
      <c r="D357">
        <v>2022</v>
      </c>
      <c r="E357">
        <v>25</v>
      </c>
      <c r="F357">
        <v>6</v>
      </c>
      <c r="G357">
        <v>264</v>
      </c>
      <c r="H357" t="s">
        <v>24</v>
      </c>
      <c r="I357" t="s">
        <v>25</v>
      </c>
      <c r="J357" t="s">
        <v>26</v>
      </c>
      <c r="K357" t="s">
        <v>27</v>
      </c>
      <c r="L357" t="s">
        <v>252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 s="3" t="str">
        <f t="shared" si="10"/>
        <v>6264</v>
      </c>
      <c r="AB357" s="4" t="str">
        <f t="shared" si="11"/>
        <v>TIF</v>
      </c>
    </row>
    <row r="358" spans="1:28" x14ac:dyDescent="0.25">
      <c r="A358">
        <v>2022</v>
      </c>
      <c r="B358">
        <v>25</v>
      </c>
      <c r="C358" t="s">
        <v>31</v>
      </c>
      <c r="D358">
        <v>2022</v>
      </c>
      <c r="E358">
        <v>25</v>
      </c>
      <c r="F358">
        <v>7</v>
      </c>
      <c r="G358">
        <v>110</v>
      </c>
      <c r="H358">
        <v>257110</v>
      </c>
      <c r="I358" t="s">
        <v>26</v>
      </c>
      <c r="J358" t="s">
        <v>26</v>
      </c>
      <c r="K358" t="s">
        <v>62</v>
      </c>
      <c r="L358" t="s">
        <v>252</v>
      </c>
      <c r="M358">
        <v>39839820</v>
      </c>
      <c r="N358">
        <v>1673550</v>
      </c>
      <c r="O358">
        <v>15222471</v>
      </c>
      <c r="P358">
        <v>186080</v>
      </c>
      <c r="Q358">
        <v>0</v>
      </c>
      <c r="R358">
        <v>0</v>
      </c>
      <c r="S358">
        <v>0</v>
      </c>
      <c r="T358">
        <v>1991212</v>
      </c>
      <c r="U358">
        <v>0</v>
      </c>
      <c r="V358">
        <v>347378247</v>
      </c>
      <c r="W358">
        <v>237056</v>
      </c>
      <c r="X358">
        <v>347141191</v>
      </c>
      <c r="Y358">
        <v>23860236</v>
      </c>
      <c r="Z358">
        <v>288465114</v>
      </c>
      <c r="AA358" s="3" t="str">
        <f t="shared" si="10"/>
        <v>7110</v>
      </c>
      <c r="AB358" s="4" t="str">
        <f t="shared" si="11"/>
        <v>Non-TIF</v>
      </c>
    </row>
    <row r="359" spans="1:28" x14ac:dyDescent="0.25">
      <c r="A359">
        <v>2022</v>
      </c>
      <c r="B359">
        <v>25</v>
      </c>
      <c r="C359" t="s">
        <v>31</v>
      </c>
      <c r="D359">
        <v>2022</v>
      </c>
      <c r="E359">
        <v>25</v>
      </c>
      <c r="F359">
        <v>5</v>
      </c>
      <c r="G359">
        <v>121</v>
      </c>
      <c r="H359">
        <v>395121</v>
      </c>
      <c r="I359" t="s">
        <v>26</v>
      </c>
      <c r="J359" t="s">
        <v>26</v>
      </c>
      <c r="K359" t="s">
        <v>364</v>
      </c>
      <c r="L359" t="s">
        <v>252</v>
      </c>
      <c r="M359">
        <v>23394690</v>
      </c>
      <c r="N359">
        <v>820300</v>
      </c>
      <c r="O359">
        <v>781717</v>
      </c>
      <c r="P359">
        <v>0</v>
      </c>
      <c r="Q359">
        <v>0</v>
      </c>
      <c r="R359">
        <v>0</v>
      </c>
      <c r="S359">
        <v>0</v>
      </c>
      <c r="T359">
        <v>10139583</v>
      </c>
      <c r="U359">
        <v>0</v>
      </c>
      <c r="V359">
        <v>62435433</v>
      </c>
      <c r="W359">
        <v>50004</v>
      </c>
      <c r="X359">
        <v>62385429</v>
      </c>
      <c r="Y359">
        <v>2700158</v>
      </c>
      <c r="Z359">
        <v>27299143</v>
      </c>
      <c r="AA359" s="3" t="str">
        <f t="shared" si="10"/>
        <v>5121</v>
      </c>
      <c r="AB359" s="4" t="str">
        <f t="shared" si="11"/>
        <v>Non-TIF</v>
      </c>
    </row>
    <row r="360" spans="1:28" x14ac:dyDescent="0.25">
      <c r="A360">
        <v>2022</v>
      </c>
      <c r="B360">
        <v>25</v>
      </c>
      <c r="C360" t="s">
        <v>31</v>
      </c>
      <c r="D360">
        <v>2022</v>
      </c>
      <c r="E360">
        <v>25</v>
      </c>
      <c r="F360">
        <v>6</v>
      </c>
      <c r="G360">
        <v>957</v>
      </c>
      <c r="H360">
        <v>776957</v>
      </c>
      <c r="I360" t="s">
        <v>26</v>
      </c>
      <c r="J360" t="s">
        <v>26</v>
      </c>
      <c r="K360" t="s">
        <v>284</v>
      </c>
      <c r="L360" t="s">
        <v>252</v>
      </c>
      <c r="M360">
        <v>445990</v>
      </c>
      <c r="N360">
        <v>82790</v>
      </c>
      <c r="O360">
        <v>153140</v>
      </c>
      <c r="P360">
        <v>0</v>
      </c>
      <c r="Q360">
        <v>0</v>
      </c>
      <c r="R360">
        <v>0</v>
      </c>
      <c r="S360">
        <v>0</v>
      </c>
      <c r="T360">
        <v>250025</v>
      </c>
      <c r="U360">
        <v>0</v>
      </c>
      <c r="V360">
        <v>116524515</v>
      </c>
      <c r="W360">
        <v>25928</v>
      </c>
      <c r="X360">
        <v>116498587</v>
      </c>
      <c r="Y360">
        <v>108145</v>
      </c>
      <c r="Z360">
        <v>115592570</v>
      </c>
      <c r="AA360" s="3" t="str">
        <f t="shared" si="10"/>
        <v>6957</v>
      </c>
      <c r="AB360" s="4" t="str">
        <f t="shared" si="11"/>
        <v>Non-TIF</v>
      </c>
    </row>
    <row r="361" spans="1:28" x14ac:dyDescent="0.25">
      <c r="A361">
        <v>2022</v>
      </c>
      <c r="B361">
        <v>26</v>
      </c>
      <c r="C361" t="s">
        <v>31</v>
      </c>
      <c r="D361">
        <v>2022</v>
      </c>
      <c r="E361">
        <v>26</v>
      </c>
      <c r="F361">
        <v>4</v>
      </c>
      <c r="G361">
        <v>491</v>
      </c>
      <c r="H361">
        <v>44491</v>
      </c>
      <c r="I361" t="s">
        <v>26</v>
      </c>
      <c r="J361" t="s">
        <v>26</v>
      </c>
      <c r="K361" t="s">
        <v>41</v>
      </c>
      <c r="L361" t="s">
        <v>287</v>
      </c>
      <c r="M361">
        <v>706120</v>
      </c>
      <c r="N361">
        <v>29760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15978</v>
      </c>
      <c r="U361">
        <v>0</v>
      </c>
      <c r="V361">
        <v>1431438</v>
      </c>
      <c r="W361">
        <v>0</v>
      </c>
      <c r="X361">
        <v>1431438</v>
      </c>
      <c r="Y361">
        <v>53762</v>
      </c>
      <c r="Z361">
        <v>679580</v>
      </c>
      <c r="AA361" s="3" t="str">
        <f t="shared" si="10"/>
        <v>4491</v>
      </c>
      <c r="AB361" s="4" t="str">
        <f t="shared" si="11"/>
        <v>Non-TIF</v>
      </c>
    </row>
    <row r="362" spans="1:28" x14ac:dyDescent="0.25">
      <c r="A362">
        <v>2022</v>
      </c>
      <c r="B362">
        <v>27</v>
      </c>
      <c r="C362" t="s">
        <v>44</v>
      </c>
      <c r="D362">
        <v>2022</v>
      </c>
      <c r="E362">
        <v>27</v>
      </c>
      <c r="F362">
        <v>1</v>
      </c>
      <c r="G362">
        <v>93</v>
      </c>
      <c r="H362">
        <v>271093</v>
      </c>
      <c r="I362" t="s">
        <v>26</v>
      </c>
      <c r="J362" t="s">
        <v>26</v>
      </c>
      <c r="K362" t="s">
        <v>292</v>
      </c>
      <c r="L362" t="s">
        <v>289</v>
      </c>
      <c r="M362">
        <v>0</v>
      </c>
      <c r="N362">
        <v>0</v>
      </c>
      <c r="O362">
        <v>203551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203551</v>
      </c>
      <c r="W362">
        <v>0</v>
      </c>
      <c r="X362">
        <v>203551</v>
      </c>
      <c r="Y362">
        <v>0</v>
      </c>
      <c r="Z362">
        <v>0</v>
      </c>
      <c r="AA362" s="3" t="str">
        <f t="shared" si="10"/>
        <v>1093</v>
      </c>
      <c r="AB362" s="4" t="str">
        <f t="shared" si="11"/>
        <v>Non-TIF</v>
      </c>
    </row>
    <row r="363" spans="1:28" x14ac:dyDescent="0.25">
      <c r="A363">
        <v>2022</v>
      </c>
      <c r="B363">
        <v>25</v>
      </c>
      <c r="C363" t="s">
        <v>23</v>
      </c>
      <c r="D363">
        <v>2022</v>
      </c>
      <c r="E363">
        <v>25</v>
      </c>
      <c r="F363">
        <v>1</v>
      </c>
      <c r="G363">
        <v>576</v>
      </c>
      <c r="H363" t="s">
        <v>324</v>
      </c>
      <c r="I363" t="s">
        <v>25</v>
      </c>
      <c r="J363" t="s">
        <v>26</v>
      </c>
      <c r="K363" t="s">
        <v>325</v>
      </c>
      <c r="L363" t="s">
        <v>252</v>
      </c>
      <c r="M363">
        <v>0</v>
      </c>
      <c r="N363">
        <v>0</v>
      </c>
      <c r="O363">
        <v>1479537</v>
      </c>
      <c r="P363">
        <v>273949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7555109</v>
      </c>
      <c r="W363">
        <v>0</v>
      </c>
      <c r="X363">
        <v>7555109</v>
      </c>
      <c r="Y363">
        <v>0</v>
      </c>
      <c r="Z363">
        <v>5801623</v>
      </c>
      <c r="AA363" s="3" t="str">
        <f t="shared" si="10"/>
        <v>1576</v>
      </c>
      <c r="AB363" s="4" t="str">
        <f t="shared" si="11"/>
        <v>TIF</v>
      </c>
    </row>
    <row r="364" spans="1:28" x14ac:dyDescent="0.25">
      <c r="A364">
        <v>2022</v>
      </c>
      <c r="B364">
        <v>25</v>
      </c>
      <c r="C364" t="s">
        <v>23</v>
      </c>
      <c r="D364">
        <v>2022</v>
      </c>
      <c r="E364">
        <v>25</v>
      </c>
      <c r="F364">
        <v>6</v>
      </c>
      <c r="G364">
        <v>822</v>
      </c>
      <c r="H364" t="s">
        <v>498</v>
      </c>
      <c r="I364" t="s">
        <v>25</v>
      </c>
      <c r="J364" t="s">
        <v>26</v>
      </c>
      <c r="K364" t="s">
        <v>499</v>
      </c>
      <c r="L364" t="s">
        <v>252</v>
      </c>
      <c r="M364">
        <v>0</v>
      </c>
      <c r="N364">
        <v>0</v>
      </c>
      <c r="O364">
        <v>820217543</v>
      </c>
      <c r="P364">
        <v>6472112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1179560275</v>
      </c>
      <c r="W364">
        <v>12964</v>
      </c>
      <c r="X364">
        <v>1179547311</v>
      </c>
      <c r="Y364">
        <v>0</v>
      </c>
      <c r="Z364">
        <v>352870620</v>
      </c>
      <c r="AA364" s="3" t="str">
        <f t="shared" si="10"/>
        <v>6822</v>
      </c>
      <c r="AB364" s="4" t="str">
        <f t="shared" si="11"/>
        <v>TIF</v>
      </c>
    </row>
    <row r="365" spans="1:28" x14ac:dyDescent="0.25">
      <c r="A365">
        <v>2022</v>
      </c>
      <c r="B365">
        <v>25</v>
      </c>
      <c r="C365" t="s">
        <v>23</v>
      </c>
      <c r="D365">
        <v>2022</v>
      </c>
      <c r="E365">
        <v>25</v>
      </c>
      <c r="F365">
        <v>7</v>
      </c>
      <c r="G365">
        <v>110</v>
      </c>
      <c r="H365" t="s">
        <v>253</v>
      </c>
      <c r="I365" t="s">
        <v>25</v>
      </c>
      <c r="J365" t="s">
        <v>26</v>
      </c>
      <c r="K365" t="s">
        <v>254</v>
      </c>
      <c r="L365" t="s">
        <v>252</v>
      </c>
      <c r="M365">
        <v>0</v>
      </c>
      <c r="N365">
        <v>0</v>
      </c>
      <c r="O365">
        <v>2806067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8424263</v>
      </c>
      <c r="W365">
        <v>0</v>
      </c>
      <c r="X365">
        <v>8424263</v>
      </c>
      <c r="Y365">
        <v>0</v>
      </c>
      <c r="Z365">
        <v>5618196</v>
      </c>
      <c r="AA365" s="3" t="str">
        <f t="shared" si="10"/>
        <v>7110</v>
      </c>
      <c r="AB365" s="4" t="str">
        <f t="shared" si="11"/>
        <v>TIF</v>
      </c>
    </row>
    <row r="366" spans="1:28" x14ac:dyDescent="0.25">
      <c r="A366">
        <v>2022</v>
      </c>
      <c r="B366">
        <v>25</v>
      </c>
      <c r="C366" t="s">
        <v>31</v>
      </c>
      <c r="D366">
        <v>2022</v>
      </c>
      <c r="E366">
        <v>25</v>
      </c>
      <c r="F366">
        <v>1</v>
      </c>
      <c r="G366">
        <v>576</v>
      </c>
      <c r="H366">
        <v>251576</v>
      </c>
      <c r="I366" t="s">
        <v>26</v>
      </c>
      <c r="J366" t="s">
        <v>26</v>
      </c>
      <c r="K366" t="s">
        <v>328</v>
      </c>
      <c r="L366" t="s">
        <v>252</v>
      </c>
      <c r="M366">
        <v>54248440</v>
      </c>
      <c r="N366">
        <v>2533480</v>
      </c>
      <c r="O366">
        <v>18585830</v>
      </c>
      <c r="P366">
        <v>0</v>
      </c>
      <c r="Q366">
        <v>0</v>
      </c>
      <c r="R366">
        <v>0</v>
      </c>
      <c r="S366">
        <v>0</v>
      </c>
      <c r="T366">
        <v>193639</v>
      </c>
      <c r="U366">
        <v>0</v>
      </c>
      <c r="V366">
        <v>302303499</v>
      </c>
      <c r="W366">
        <v>137048</v>
      </c>
      <c r="X366">
        <v>302166451</v>
      </c>
      <c r="Y366">
        <v>14485909</v>
      </c>
      <c r="Z366">
        <v>226742110</v>
      </c>
      <c r="AA366" s="3" t="str">
        <f t="shared" si="10"/>
        <v>1576</v>
      </c>
      <c r="AB366" s="4" t="str">
        <f t="shared" si="11"/>
        <v>Non-TIF</v>
      </c>
    </row>
    <row r="367" spans="1:28" x14ac:dyDescent="0.25">
      <c r="A367">
        <v>2022</v>
      </c>
      <c r="B367">
        <v>25</v>
      </c>
      <c r="C367" t="s">
        <v>31</v>
      </c>
      <c r="D367">
        <v>2022</v>
      </c>
      <c r="E367">
        <v>25</v>
      </c>
      <c r="F367">
        <v>6</v>
      </c>
      <c r="G367">
        <v>264</v>
      </c>
      <c r="H367">
        <v>256264</v>
      </c>
      <c r="I367" t="s">
        <v>26</v>
      </c>
      <c r="J367" t="s">
        <v>26</v>
      </c>
      <c r="K367" t="s">
        <v>33</v>
      </c>
      <c r="L367" t="s">
        <v>252</v>
      </c>
      <c r="M367">
        <v>36485255</v>
      </c>
      <c r="N367">
        <v>1107790</v>
      </c>
      <c r="O367">
        <v>16411008</v>
      </c>
      <c r="P367">
        <v>636290</v>
      </c>
      <c r="Q367">
        <v>0</v>
      </c>
      <c r="R367">
        <v>0</v>
      </c>
      <c r="S367">
        <v>848647</v>
      </c>
      <c r="T367">
        <v>191916457</v>
      </c>
      <c r="U367">
        <v>0</v>
      </c>
      <c r="V367">
        <v>393691059</v>
      </c>
      <c r="W367">
        <v>190756</v>
      </c>
      <c r="X367">
        <v>393500303</v>
      </c>
      <c r="Y367">
        <v>35056368</v>
      </c>
      <c r="Z367">
        <v>146285612</v>
      </c>
      <c r="AA367" s="3" t="str">
        <f t="shared" si="10"/>
        <v>6264</v>
      </c>
      <c r="AB367" s="4" t="str">
        <f t="shared" si="11"/>
        <v>Non-TIF</v>
      </c>
    </row>
    <row r="368" spans="1:28" x14ac:dyDescent="0.25">
      <c r="A368">
        <v>2022</v>
      </c>
      <c r="B368">
        <v>25</v>
      </c>
      <c r="C368" t="s">
        <v>31</v>
      </c>
      <c r="D368">
        <v>2022</v>
      </c>
      <c r="E368">
        <v>25</v>
      </c>
      <c r="F368">
        <v>6</v>
      </c>
      <c r="G368">
        <v>822</v>
      </c>
      <c r="H368">
        <v>256822</v>
      </c>
      <c r="I368" t="s">
        <v>26</v>
      </c>
      <c r="J368" t="s">
        <v>26</v>
      </c>
      <c r="K368" t="s">
        <v>361</v>
      </c>
      <c r="L368" t="s">
        <v>252</v>
      </c>
      <c r="M368">
        <v>19386180</v>
      </c>
      <c r="N368">
        <v>862280</v>
      </c>
      <c r="O368">
        <v>894180225</v>
      </c>
      <c r="P368">
        <v>1508190</v>
      </c>
      <c r="Q368">
        <v>0</v>
      </c>
      <c r="R368">
        <v>0</v>
      </c>
      <c r="S368">
        <v>6334325</v>
      </c>
      <c r="T368">
        <v>153727</v>
      </c>
      <c r="U368">
        <v>0</v>
      </c>
      <c r="V368">
        <v>8140170404</v>
      </c>
      <c r="W368">
        <v>1979788</v>
      </c>
      <c r="X368">
        <v>8138190616</v>
      </c>
      <c r="Y368">
        <v>138869818</v>
      </c>
      <c r="Z368">
        <v>7217745477</v>
      </c>
      <c r="AA368" s="3" t="str">
        <f t="shared" si="10"/>
        <v>6822</v>
      </c>
      <c r="AB368" s="4" t="str">
        <f t="shared" si="11"/>
        <v>Non-TIF</v>
      </c>
    </row>
    <row r="369" spans="1:28" x14ac:dyDescent="0.25">
      <c r="A369">
        <v>2022</v>
      </c>
      <c r="B369">
        <v>26</v>
      </c>
      <c r="C369" t="s">
        <v>23</v>
      </c>
      <c r="D369">
        <v>2022</v>
      </c>
      <c r="E369">
        <v>26</v>
      </c>
      <c r="F369">
        <v>1</v>
      </c>
      <c r="G369">
        <v>619</v>
      </c>
      <c r="H369" t="s">
        <v>285</v>
      </c>
      <c r="I369" t="s">
        <v>25</v>
      </c>
      <c r="J369" t="s">
        <v>26</v>
      </c>
      <c r="K369" t="s">
        <v>286</v>
      </c>
      <c r="L369" t="s">
        <v>287</v>
      </c>
      <c r="M369">
        <v>0</v>
      </c>
      <c r="N369">
        <v>0</v>
      </c>
      <c r="O369">
        <v>10527282</v>
      </c>
      <c r="P369">
        <v>3576822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23626052</v>
      </c>
      <c r="W369">
        <v>0</v>
      </c>
      <c r="X369">
        <v>23626052</v>
      </c>
      <c r="Y369">
        <v>0</v>
      </c>
      <c r="Z369">
        <v>9521948</v>
      </c>
      <c r="AA369" s="3" t="str">
        <f t="shared" si="10"/>
        <v>1619</v>
      </c>
      <c r="AB369" s="4" t="str">
        <f t="shared" si="11"/>
        <v>TIF</v>
      </c>
    </row>
    <row r="370" spans="1:28" x14ac:dyDescent="0.25">
      <c r="A370">
        <v>2022</v>
      </c>
      <c r="B370">
        <v>26</v>
      </c>
      <c r="C370" t="s">
        <v>31</v>
      </c>
      <c r="D370">
        <v>2022</v>
      </c>
      <c r="E370">
        <v>26</v>
      </c>
      <c r="F370">
        <v>4</v>
      </c>
      <c r="G370">
        <v>518</v>
      </c>
      <c r="H370">
        <v>44518</v>
      </c>
      <c r="I370" t="s">
        <v>26</v>
      </c>
      <c r="J370" t="s">
        <v>26</v>
      </c>
      <c r="K370" t="s">
        <v>103</v>
      </c>
      <c r="L370" t="s">
        <v>287</v>
      </c>
      <c r="M370">
        <v>5586010</v>
      </c>
      <c r="N370">
        <v>536750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515501</v>
      </c>
      <c r="U370">
        <v>0</v>
      </c>
      <c r="V370">
        <v>12377351</v>
      </c>
      <c r="W370">
        <v>1852</v>
      </c>
      <c r="X370">
        <v>12375499</v>
      </c>
      <c r="Y370">
        <v>4242693</v>
      </c>
      <c r="Z370">
        <v>5739090</v>
      </c>
      <c r="AA370" s="3" t="str">
        <f t="shared" si="10"/>
        <v>4518</v>
      </c>
      <c r="AB370" s="4" t="str">
        <f t="shared" si="11"/>
        <v>Non-TIF</v>
      </c>
    </row>
    <row r="371" spans="1:28" x14ac:dyDescent="0.25">
      <c r="A371">
        <v>2022</v>
      </c>
      <c r="B371">
        <v>26</v>
      </c>
      <c r="C371" t="s">
        <v>31</v>
      </c>
      <c r="D371">
        <v>2022</v>
      </c>
      <c r="E371">
        <v>26</v>
      </c>
      <c r="F371">
        <v>1</v>
      </c>
      <c r="G371">
        <v>619</v>
      </c>
      <c r="H371">
        <v>261619</v>
      </c>
      <c r="I371" t="s">
        <v>26</v>
      </c>
      <c r="J371" t="s">
        <v>26</v>
      </c>
      <c r="K371" t="s">
        <v>287</v>
      </c>
      <c r="L371" t="s">
        <v>287</v>
      </c>
      <c r="M371">
        <v>171118430</v>
      </c>
      <c r="N371">
        <v>20444490</v>
      </c>
      <c r="O371">
        <v>23199940</v>
      </c>
      <c r="P371">
        <v>1202660</v>
      </c>
      <c r="Q371">
        <v>0</v>
      </c>
      <c r="R371">
        <v>0</v>
      </c>
      <c r="S371">
        <v>0</v>
      </c>
      <c r="T371">
        <v>12783698</v>
      </c>
      <c r="U371">
        <v>284890</v>
      </c>
      <c r="V371">
        <v>632730660</v>
      </c>
      <c r="W371">
        <v>522264</v>
      </c>
      <c r="X371">
        <v>632208396</v>
      </c>
      <c r="Y371">
        <v>69012032</v>
      </c>
      <c r="Z371">
        <v>403696552</v>
      </c>
      <c r="AA371" s="3" t="str">
        <f t="shared" si="10"/>
        <v>1619</v>
      </c>
      <c r="AB371" s="4" t="str">
        <f t="shared" si="11"/>
        <v>Non-TIF</v>
      </c>
    </row>
    <row r="372" spans="1:28" x14ac:dyDescent="0.25">
      <c r="A372">
        <v>2022</v>
      </c>
      <c r="B372">
        <v>26</v>
      </c>
      <c r="C372" t="s">
        <v>31</v>
      </c>
      <c r="D372">
        <v>2022</v>
      </c>
      <c r="E372">
        <v>26</v>
      </c>
      <c r="F372">
        <v>6</v>
      </c>
      <c r="G372">
        <v>592</v>
      </c>
      <c r="H372">
        <v>896592</v>
      </c>
      <c r="I372" t="s">
        <v>26</v>
      </c>
      <c r="J372" t="s">
        <v>26</v>
      </c>
      <c r="K372" t="s">
        <v>838</v>
      </c>
      <c r="L372" t="s">
        <v>287</v>
      </c>
      <c r="M372">
        <v>5717000</v>
      </c>
      <c r="N372">
        <v>736970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276496</v>
      </c>
      <c r="U372">
        <v>0</v>
      </c>
      <c r="V372">
        <v>9271546</v>
      </c>
      <c r="W372">
        <v>1852</v>
      </c>
      <c r="X372">
        <v>9269694</v>
      </c>
      <c r="Y372">
        <v>748437</v>
      </c>
      <c r="Z372">
        <v>2541080</v>
      </c>
      <c r="AA372" s="3" t="str">
        <f t="shared" si="10"/>
        <v>6592</v>
      </c>
      <c r="AB372" s="4" t="str">
        <f t="shared" si="11"/>
        <v>Non-TIF</v>
      </c>
    </row>
    <row r="373" spans="1:28" x14ac:dyDescent="0.25">
      <c r="A373">
        <v>2022</v>
      </c>
      <c r="B373">
        <v>27</v>
      </c>
      <c r="C373" t="s">
        <v>23</v>
      </c>
      <c r="D373">
        <v>2022</v>
      </c>
      <c r="E373">
        <v>27</v>
      </c>
      <c r="F373">
        <v>1</v>
      </c>
      <c r="G373">
        <v>93</v>
      </c>
      <c r="H373" t="s">
        <v>1722</v>
      </c>
      <c r="I373" t="s">
        <v>25</v>
      </c>
      <c r="J373" t="s">
        <v>26</v>
      </c>
      <c r="K373" t="s">
        <v>1723</v>
      </c>
      <c r="L373" t="s">
        <v>289</v>
      </c>
      <c r="M373">
        <v>0</v>
      </c>
      <c r="N373">
        <v>0</v>
      </c>
      <c r="O373">
        <v>360185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360185</v>
      </c>
      <c r="W373">
        <v>0</v>
      </c>
      <c r="X373">
        <v>360185</v>
      </c>
      <c r="Y373">
        <v>0</v>
      </c>
      <c r="Z373">
        <v>0</v>
      </c>
      <c r="AA373" s="3" t="str">
        <f t="shared" si="10"/>
        <v>1093</v>
      </c>
      <c r="AB373" s="4" t="str">
        <f t="shared" si="11"/>
        <v>TIF</v>
      </c>
    </row>
    <row r="374" spans="1:28" x14ac:dyDescent="0.25">
      <c r="A374">
        <v>2022</v>
      </c>
      <c r="B374">
        <v>27</v>
      </c>
      <c r="C374" t="s">
        <v>23</v>
      </c>
      <c r="D374">
        <v>2022</v>
      </c>
      <c r="E374">
        <v>27</v>
      </c>
      <c r="F374">
        <v>3</v>
      </c>
      <c r="G374">
        <v>465</v>
      </c>
      <c r="H374" t="s">
        <v>290</v>
      </c>
      <c r="I374" t="s">
        <v>25</v>
      </c>
      <c r="J374" t="s">
        <v>26</v>
      </c>
      <c r="K374" t="s">
        <v>291</v>
      </c>
      <c r="L374" t="s">
        <v>289</v>
      </c>
      <c r="M374">
        <v>0</v>
      </c>
      <c r="N374">
        <v>0</v>
      </c>
      <c r="O374">
        <v>924897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924897</v>
      </c>
      <c r="W374">
        <v>0</v>
      </c>
      <c r="X374">
        <v>924897</v>
      </c>
      <c r="Y374">
        <v>0</v>
      </c>
      <c r="Z374">
        <v>0</v>
      </c>
      <c r="AA374" s="3" t="str">
        <f t="shared" si="10"/>
        <v>3465</v>
      </c>
      <c r="AB374" s="4" t="str">
        <f t="shared" si="11"/>
        <v>TIF</v>
      </c>
    </row>
    <row r="375" spans="1:28" x14ac:dyDescent="0.25">
      <c r="A375">
        <v>2022</v>
      </c>
      <c r="B375">
        <v>27</v>
      </c>
      <c r="C375" t="s">
        <v>31</v>
      </c>
      <c r="D375">
        <v>2022</v>
      </c>
      <c r="E375">
        <v>27</v>
      </c>
      <c r="F375">
        <v>1</v>
      </c>
      <c r="G375">
        <v>93</v>
      </c>
      <c r="H375">
        <v>271093</v>
      </c>
      <c r="I375" t="s">
        <v>26</v>
      </c>
      <c r="J375" t="s">
        <v>26</v>
      </c>
      <c r="K375" t="s">
        <v>292</v>
      </c>
      <c r="L375" t="s">
        <v>289</v>
      </c>
      <c r="M375">
        <v>76113301</v>
      </c>
      <c r="N375">
        <v>7352024</v>
      </c>
      <c r="O375">
        <v>13596566</v>
      </c>
      <c r="P375">
        <v>1779914</v>
      </c>
      <c r="Q375">
        <v>0</v>
      </c>
      <c r="R375">
        <v>0</v>
      </c>
      <c r="S375">
        <v>0</v>
      </c>
      <c r="T375">
        <v>5924485</v>
      </c>
      <c r="U375">
        <v>0</v>
      </c>
      <c r="V375">
        <v>233024989</v>
      </c>
      <c r="W375">
        <v>338916</v>
      </c>
      <c r="X375">
        <v>232686073</v>
      </c>
      <c r="Y375">
        <v>26124575</v>
      </c>
      <c r="Z375">
        <v>128258699</v>
      </c>
      <c r="AA375" s="3" t="str">
        <f t="shared" si="10"/>
        <v>1093</v>
      </c>
      <c r="AB375" s="4" t="str">
        <f t="shared" si="11"/>
        <v>Non-TIF</v>
      </c>
    </row>
    <row r="376" spans="1:28" x14ac:dyDescent="0.25">
      <c r="A376">
        <v>2022</v>
      </c>
      <c r="B376">
        <v>27</v>
      </c>
      <c r="C376" t="s">
        <v>31</v>
      </c>
      <c r="D376">
        <v>2022</v>
      </c>
      <c r="E376">
        <v>27</v>
      </c>
      <c r="F376">
        <v>3</v>
      </c>
      <c r="G376">
        <v>465</v>
      </c>
      <c r="H376">
        <v>273465</v>
      </c>
      <c r="I376" t="s">
        <v>26</v>
      </c>
      <c r="J376" t="s">
        <v>26</v>
      </c>
      <c r="K376" t="s">
        <v>288</v>
      </c>
      <c r="L376" t="s">
        <v>289</v>
      </c>
      <c r="M376">
        <v>25964708</v>
      </c>
      <c r="N376">
        <v>1679690</v>
      </c>
      <c r="O376">
        <v>13727514</v>
      </c>
      <c r="P376">
        <v>2920706</v>
      </c>
      <c r="Q376">
        <v>0</v>
      </c>
      <c r="R376">
        <v>0</v>
      </c>
      <c r="S376">
        <v>0</v>
      </c>
      <c r="T376">
        <v>1446657</v>
      </c>
      <c r="U376">
        <v>0</v>
      </c>
      <c r="V376">
        <v>121489864</v>
      </c>
      <c r="W376">
        <v>166680</v>
      </c>
      <c r="X376">
        <v>121323184</v>
      </c>
      <c r="Y376">
        <v>2780527</v>
      </c>
      <c r="Z376">
        <v>75750589</v>
      </c>
      <c r="AA376" s="3" t="str">
        <f t="shared" si="10"/>
        <v>3465</v>
      </c>
      <c r="AB376" s="4" t="str">
        <f t="shared" si="11"/>
        <v>Non-TIF</v>
      </c>
    </row>
    <row r="377" spans="1:28" x14ac:dyDescent="0.25">
      <c r="A377">
        <v>2022</v>
      </c>
      <c r="B377">
        <v>27</v>
      </c>
      <c r="C377" t="s">
        <v>31</v>
      </c>
      <c r="D377">
        <v>2022</v>
      </c>
      <c r="E377">
        <v>27</v>
      </c>
      <c r="F377">
        <v>6</v>
      </c>
      <c r="G377">
        <v>854</v>
      </c>
      <c r="H377">
        <v>936854</v>
      </c>
      <c r="I377" t="s">
        <v>26</v>
      </c>
      <c r="J377" t="s">
        <v>26</v>
      </c>
      <c r="K377" t="s">
        <v>503</v>
      </c>
      <c r="L377" t="s">
        <v>289</v>
      </c>
      <c r="M377">
        <v>5519001</v>
      </c>
      <c r="N377">
        <v>434190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1049579</v>
      </c>
      <c r="U377">
        <v>0</v>
      </c>
      <c r="V377">
        <v>11783038</v>
      </c>
      <c r="W377">
        <v>7408</v>
      </c>
      <c r="X377">
        <v>11775630</v>
      </c>
      <c r="Y377">
        <v>747307</v>
      </c>
      <c r="Z377">
        <v>4780268</v>
      </c>
      <c r="AA377" s="3" t="str">
        <f t="shared" si="10"/>
        <v>6854</v>
      </c>
      <c r="AB377" s="4" t="str">
        <f t="shared" si="11"/>
        <v>Non-TIF</v>
      </c>
    </row>
    <row r="378" spans="1:28" x14ac:dyDescent="0.25">
      <c r="A378">
        <v>2022</v>
      </c>
      <c r="B378">
        <v>28</v>
      </c>
      <c r="C378" t="s">
        <v>44</v>
      </c>
      <c r="D378">
        <v>2022</v>
      </c>
      <c r="E378">
        <v>28</v>
      </c>
      <c r="F378">
        <v>6</v>
      </c>
      <c r="G378">
        <v>961</v>
      </c>
      <c r="H378">
        <v>316961</v>
      </c>
      <c r="I378" t="s">
        <v>26</v>
      </c>
      <c r="J378" t="s">
        <v>26</v>
      </c>
      <c r="K378" t="s">
        <v>242</v>
      </c>
      <c r="L378" t="s">
        <v>294</v>
      </c>
      <c r="M378">
        <v>278100</v>
      </c>
      <c r="N378">
        <v>0</v>
      </c>
      <c r="O378">
        <v>13241764</v>
      </c>
      <c r="P378">
        <v>23222376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52189506</v>
      </c>
      <c r="W378">
        <v>16668</v>
      </c>
      <c r="X378">
        <v>52172838</v>
      </c>
      <c r="Y378">
        <v>0</v>
      </c>
      <c r="Z378">
        <v>15447266</v>
      </c>
      <c r="AA378" s="3" t="str">
        <f t="shared" si="10"/>
        <v>6961</v>
      </c>
      <c r="AB378" s="4" t="str">
        <f t="shared" si="11"/>
        <v>Non-TIF</v>
      </c>
    </row>
    <row r="379" spans="1:28" x14ac:dyDescent="0.25">
      <c r="A379">
        <v>2022</v>
      </c>
      <c r="B379">
        <v>28</v>
      </c>
      <c r="C379" t="s">
        <v>23</v>
      </c>
      <c r="D379">
        <v>2022</v>
      </c>
      <c r="E379">
        <v>28</v>
      </c>
      <c r="F379">
        <v>4</v>
      </c>
      <c r="G379">
        <v>43</v>
      </c>
      <c r="H379" t="s">
        <v>295</v>
      </c>
      <c r="I379" t="s">
        <v>25</v>
      </c>
      <c r="J379" t="s">
        <v>26</v>
      </c>
      <c r="K379" t="s">
        <v>296</v>
      </c>
      <c r="L379" t="s">
        <v>294</v>
      </c>
      <c r="M379">
        <v>0</v>
      </c>
      <c r="N379">
        <v>0</v>
      </c>
      <c r="O379">
        <v>1039482</v>
      </c>
      <c r="P379">
        <v>374003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4721763</v>
      </c>
      <c r="W379">
        <v>0</v>
      </c>
      <c r="X379">
        <v>4721763</v>
      </c>
      <c r="Y379">
        <v>0</v>
      </c>
      <c r="Z379">
        <v>3308278</v>
      </c>
      <c r="AA379" s="3" t="str">
        <f t="shared" si="10"/>
        <v>4043</v>
      </c>
      <c r="AB379" s="4" t="str">
        <f t="shared" si="11"/>
        <v>TIF</v>
      </c>
    </row>
    <row r="380" spans="1:28" x14ac:dyDescent="0.25">
      <c r="A380">
        <v>2022</v>
      </c>
      <c r="B380">
        <v>28</v>
      </c>
      <c r="C380" t="s">
        <v>31</v>
      </c>
      <c r="D380">
        <v>2022</v>
      </c>
      <c r="E380">
        <v>28</v>
      </c>
      <c r="F380">
        <v>4</v>
      </c>
      <c r="G380">
        <v>43</v>
      </c>
      <c r="H380">
        <v>284043</v>
      </c>
      <c r="I380" t="s">
        <v>26</v>
      </c>
      <c r="J380" t="s">
        <v>26</v>
      </c>
      <c r="K380" t="s">
        <v>297</v>
      </c>
      <c r="L380" t="s">
        <v>294</v>
      </c>
      <c r="M380">
        <v>111528900</v>
      </c>
      <c r="N380">
        <v>15668700</v>
      </c>
      <c r="O380">
        <v>17937808</v>
      </c>
      <c r="P380">
        <v>5471000</v>
      </c>
      <c r="Q380">
        <v>0</v>
      </c>
      <c r="R380">
        <v>0</v>
      </c>
      <c r="S380">
        <v>2104353</v>
      </c>
      <c r="T380">
        <v>19073108</v>
      </c>
      <c r="U380">
        <v>0</v>
      </c>
      <c r="V380">
        <v>607024136</v>
      </c>
      <c r="W380">
        <v>294468</v>
      </c>
      <c r="X380">
        <v>606729668</v>
      </c>
      <c r="Y380">
        <v>39933647</v>
      </c>
      <c r="Z380">
        <v>435240267</v>
      </c>
      <c r="AA380" s="3" t="str">
        <f t="shared" si="10"/>
        <v>4043</v>
      </c>
      <c r="AB380" s="4" t="str">
        <f t="shared" si="11"/>
        <v>Non-TIF</v>
      </c>
    </row>
    <row r="381" spans="1:28" x14ac:dyDescent="0.25">
      <c r="A381">
        <v>2022</v>
      </c>
      <c r="B381">
        <v>29</v>
      </c>
      <c r="C381" t="s">
        <v>44</v>
      </c>
      <c r="D381">
        <v>2022</v>
      </c>
      <c r="E381">
        <v>29</v>
      </c>
      <c r="F381">
        <v>4</v>
      </c>
      <c r="G381">
        <v>203</v>
      </c>
      <c r="H381">
        <v>294203</v>
      </c>
      <c r="I381" t="s">
        <v>26</v>
      </c>
      <c r="J381" t="s">
        <v>26</v>
      </c>
      <c r="K381" t="s">
        <v>300</v>
      </c>
      <c r="L381" t="s">
        <v>299</v>
      </c>
      <c r="M381">
        <v>14297</v>
      </c>
      <c r="N381">
        <v>0</v>
      </c>
      <c r="O381">
        <v>204748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3031917</v>
      </c>
      <c r="W381">
        <v>0</v>
      </c>
      <c r="X381">
        <v>3031917</v>
      </c>
      <c r="Y381">
        <v>0</v>
      </c>
      <c r="Z381">
        <v>2812872</v>
      </c>
      <c r="AA381" s="3" t="str">
        <f t="shared" si="10"/>
        <v>4203</v>
      </c>
      <c r="AB381" s="4" t="str">
        <f t="shared" si="11"/>
        <v>Non-TIF</v>
      </c>
    </row>
    <row r="382" spans="1:28" x14ac:dyDescent="0.25">
      <c r="A382">
        <v>2022</v>
      </c>
      <c r="B382">
        <v>29</v>
      </c>
      <c r="C382" t="s">
        <v>31</v>
      </c>
      <c r="D382">
        <v>2022</v>
      </c>
      <c r="E382">
        <v>29</v>
      </c>
      <c r="F382">
        <v>6</v>
      </c>
      <c r="G382">
        <v>759</v>
      </c>
      <c r="H382">
        <v>586759</v>
      </c>
      <c r="I382" t="s">
        <v>26</v>
      </c>
      <c r="J382" t="s">
        <v>26</v>
      </c>
      <c r="K382" t="s">
        <v>373</v>
      </c>
      <c r="L382" t="s">
        <v>299</v>
      </c>
      <c r="M382">
        <v>1395400</v>
      </c>
      <c r="N382">
        <v>90300</v>
      </c>
      <c r="O382">
        <v>320400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2254800</v>
      </c>
      <c r="W382">
        <v>0</v>
      </c>
      <c r="X382">
        <v>2254800</v>
      </c>
      <c r="Y382">
        <v>75630</v>
      </c>
      <c r="Z382">
        <v>448700</v>
      </c>
      <c r="AA382" s="3" t="str">
        <f t="shared" si="10"/>
        <v>6759</v>
      </c>
      <c r="AB382" s="4" t="str">
        <f t="shared" si="11"/>
        <v>Non-TIF</v>
      </c>
    </row>
    <row r="383" spans="1:28" x14ac:dyDescent="0.25">
      <c r="A383">
        <v>2022</v>
      </c>
      <c r="B383">
        <v>30</v>
      </c>
      <c r="C383" t="s">
        <v>31</v>
      </c>
      <c r="D383">
        <v>2022</v>
      </c>
      <c r="E383">
        <v>30</v>
      </c>
      <c r="F383">
        <v>2</v>
      </c>
      <c r="G383">
        <v>846</v>
      </c>
      <c r="H383">
        <v>302846</v>
      </c>
      <c r="I383" t="s">
        <v>26</v>
      </c>
      <c r="J383" t="s">
        <v>26</v>
      </c>
      <c r="K383" t="s">
        <v>340</v>
      </c>
      <c r="L383" t="s">
        <v>335</v>
      </c>
      <c r="M383">
        <v>65193300</v>
      </c>
      <c r="N383">
        <v>3031300</v>
      </c>
      <c r="O383">
        <v>17888761</v>
      </c>
      <c r="P383">
        <v>18197100</v>
      </c>
      <c r="Q383">
        <v>0</v>
      </c>
      <c r="R383">
        <v>0</v>
      </c>
      <c r="S383">
        <v>0</v>
      </c>
      <c r="T383">
        <v>2823244</v>
      </c>
      <c r="U383">
        <v>0</v>
      </c>
      <c r="V383">
        <v>245184644</v>
      </c>
      <c r="W383">
        <v>146308</v>
      </c>
      <c r="X383">
        <v>245038336</v>
      </c>
      <c r="Y383">
        <v>8125004</v>
      </c>
      <c r="Z383">
        <v>138050939</v>
      </c>
      <c r="AA383" s="3" t="str">
        <f t="shared" si="10"/>
        <v>2846</v>
      </c>
      <c r="AB383" s="4" t="str">
        <f t="shared" si="11"/>
        <v>Non-TIF</v>
      </c>
    </row>
    <row r="384" spans="1:28" x14ac:dyDescent="0.25">
      <c r="A384">
        <v>2022</v>
      </c>
      <c r="B384">
        <v>31</v>
      </c>
      <c r="C384" t="s">
        <v>23</v>
      </c>
      <c r="D384">
        <v>2022</v>
      </c>
      <c r="E384">
        <v>31</v>
      </c>
      <c r="F384">
        <v>1</v>
      </c>
      <c r="G384">
        <v>863</v>
      </c>
      <c r="H384" t="s">
        <v>432</v>
      </c>
      <c r="I384" t="s">
        <v>25</v>
      </c>
      <c r="J384" t="s">
        <v>26</v>
      </c>
      <c r="K384" t="s">
        <v>433</v>
      </c>
      <c r="L384" t="s">
        <v>377</v>
      </c>
      <c r="M384">
        <v>21371</v>
      </c>
      <c r="N384">
        <v>0</v>
      </c>
      <c r="O384">
        <v>280090420</v>
      </c>
      <c r="P384">
        <v>67321975</v>
      </c>
      <c r="Q384">
        <v>0</v>
      </c>
      <c r="R384">
        <v>0</v>
      </c>
      <c r="S384">
        <v>0</v>
      </c>
      <c r="T384">
        <v>0</v>
      </c>
      <c r="U384">
        <v>174790</v>
      </c>
      <c r="V384">
        <v>528172930</v>
      </c>
      <c r="W384">
        <v>107416</v>
      </c>
      <c r="X384">
        <v>528065514</v>
      </c>
      <c r="Y384">
        <v>0</v>
      </c>
      <c r="Z384">
        <v>180564374</v>
      </c>
      <c r="AA384" s="3" t="str">
        <f t="shared" si="10"/>
        <v>1863</v>
      </c>
      <c r="AB384" s="4" t="str">
        <f t="shared" si="11"/>
        <v>TIF</v>
      </c>
    </row>
    <row r="385" spans="1:28" x14ac:dyDescent="0.25">
      <c r="A385">
        <v>2022</v>
      </c>
      <c r="B385">
        <v>31</v>
      </c>
      <c r="C385" t="s">
        <v>31</v>
      </c>
      <c r="D385">
        <v>2022</v>
      </c>
      <c r="E385">
        <v>31</v>
      </c>
      <c r="F385">
        <v>1</v>
      </c>
      <c r="G385">
        <v>863</v>
      </c>
      <c r="H385">
        <v>311863</v>
      </c>
      <c r="I385" t="s">
        <v>26</v>
      </c>
      <c r="J385" t="s">
        <v>26</v>
      </c>
      <c r="K385" t="s">
        <v>434</v>
      </c>
      <c r="L385" t="s">
        <v>377</v>
      </c>
      <c r="M385">
        <v>97372373</v>
      </c>
      <c r="N385">
        <v>7361847</v>
      </c>
      <c r="O385">
        <v>853684203</v>
      </c>
      <c r="P385">
        <v>82155632</v>
      </c>
      <c r="Q385">
        <v>0</v>
      </c>
      <c r="R385">
        <v>0</v>
      </c>
      <c r="S385">
        <v>12548975</v>
      </c>
      <c r="T385">
        <v>28783740</v>
      </c>
      <c r="U385">
        <v>0</v>
      </c>
      <c r="V385">
        <v>6031510111</v>
      </c>
      <c r="W385">
        <v>5022624</v>
      </c>
      <c r="X385">
        <v>6026487487</v>
      </c>
      <c r="Y385">
        <v>549136625</v>
      </c>
      <c r="Z385">
        <v>4949603341</v>
      </c>
      <c r="AA385" s="3" t="str">
        <f t="shared" si="10"/>
        <v>1863</v>
      </c>
      <c r="AB385" s="4" t="str">
        <f t="shared" si="11"/>
        <v>Non-TIF</v>
      </c>
    </row>
    <row r="386" spans="1:28" x14ac:dyDescent="0.25">
      <c r="A386">
        <v>2022</v>
      </c>
      <c r="B386">
        <v>31</v>
      </c>
      <c r="C386" t="s">
        <v>31</v>
      </c>
      <c r="D386">
        <v>2022</v>
      </c>
      <c r="E386">
        <v>31</v>
      </c>
      <c r="F386">
        <v>4</v>
      </c>
      <c r="G386">
        <v>41</v>
      </c>
      <c r="H386">
        <v>494041</v>
      </c>
      <c r="I386" t="s">
        <v>26</v>
      </c>
      <c r="J386" t="s">
        <v>26</v>
      </c>
      <c r="K386" t="s">
        <v>376</v>
      </c>
      <c r="L386" t="s">
        <v>377</v>
      </c>
      <c r="M386">
        <v>1973700</v>
      </c>
      <c r="N386">
        <v>203310</v>
      </c>
      <c r="O386">
        <v>332800</v>
      </c>
      <c r="P386">
        <v>0</v>
      </c>
      <c r="Q386">
        <v>0</v>
      </c>
      <c r="R386">
        <v>0</v>
      </c>
      <c r="S386">
        <v>0</v>
      </c>
      <c r="T386">
        <v>67136</v>
      </c>
      <c r="U386">
        <v>0</v>
      </c>
      <c r="V386">
        <v>7501376</v>
      </c>
      <c r="W386">
        <v>7408</v>
      </c>
      <c r="X386">
        <v>7493968</v>
      </c>
      <c r="Y386">
        <v>8371562</v>
      </c>
      <c r="Z386">
        <v>4924430</v>
      </c>
      <c r="AA386" s="3" t="str">
        <f t="shared" si="10"/>
        <v>4041</v>
      </c>
      <c r="AB386" s="4" t="str">
        <f t="shared" si="11"/>
        <v>Non-TIF</v>
      </c>
    </row>
    <row r="387" spans="1:28" x14ac:dyDescent="0.25">
      <c r="A387">
        <v>2022</v>
      </c>
      <c r="B387">
        <v>32</v>
      </c>
      <c r="C387" t="s">
        <v>44</v>
      </c>
      <c r="D387">
        <v>2022</v>
      </c>
      <c r="E387">
        <v>32</v>
      </c>
      <c r="F387">
        <v>2</v>
      </c>
      <c r="G387">
        <v>124</v>
      </c>
      <c r="H387">
        <v>322124</v>
      </c>
      <c r="I387" t="s">
        <v>26</v>
      </c>
      <c r="J387" t="s">
        <v>26</v>
      </c>
      <c r="K387" t="s">
        <v>378</v>
      </c>
      <c r="L387" t="s">
        <v>379</v>
      </c>
      <c r="M387">
        <v>0</v>
      </c>
      <c r="N387">
        <v>0</v>
      </c>
      <c r="O387">
        <v>5183735</v>
      </c>
      <c r="P387">
        <v>4104025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9388483</v>
      </c>
      <c r="W387">
        <v>0</v>
      </c>
      <c r="X387">
        <v>9388483</v>
      </c>
      <c r="Y387">
        <v>0</v>
      </c>
      <c r="Z387">
        <v>100723</v>
      </c>
      <c r="AA387" s="3" t="str">
        <f t="shared" ref="AA387:AA450" si="12">CONCATENATE(F387,TEXT(G387,"000"))</f>
        <v>2124</v>
      </c>
      <c r="AB387" s="4" t="str">
        <f t="shared" ref="AB387:AB450" si="13">IF(C387="I","TIF","Non-TIF")</f>
        <v>Non-TIF</v>
      </c>
    </row>
    <row r="388" spans="1:28" x14ac:dyDescent="0.25">
      <c r="A388">
        <v>2022</v>
      </c>
      <c r="B388">
        <v>32</v>
      </c>
      <c r="C388" t="s">
        <v>23</v>
      </c>
      <c r="D388">
        <v>2022</v>
      </c>
      <c r="E388">
        <v>32</v>
      </c>
      <c r="F388">
        <v>0</v>
      </c>
      <c r="G388">
        <v>333</v>
      </c>
      <c r="H388" t="s">
        <v>380</v>
      </c>
      <c r="I388" t="s">
        <v>25</v>
      </c>
      <c r="J388" t="s">
        <v>26</v>
      </c>
      <c r="K388" t="s">
        <v>381</v>
      </c>
      <c r="L388" t="s">
        <v>379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 s="3" t="str">
        <f t="shared" si="12"/>
        <v>0333</v>
      </c>
      <c r="AB388" s="4" t="str">
        <f t="shared" si="13"/>
        <v>TIF</v>
      </c>
    </row>
    <row r="389" spans="1:28" x14ac:dyDescent="0.25">
      <c r="A389">
        <v>2022</v>
      </c>
      <c r="B389">
        <v>32</v>
      </c>
      <c r="C389" t="s">
        <v>31</v>
      </c>
      <c r="D389">
        <v>2022</v>
      </c>
      <c r="E389">
        <v>32</v>
      </c>
      <c r="F389">
        <v>0</v>
      </c>
      <c r="G389">
        <v>333</v>
      </c>
      <c r="H389">
        <v>320333</v>
      </c>
      <c r="I389" t="s">
        <v>26</v>
      </c>
      <c r="J389" t="s">
        <v>26</v>
      </c>
      <c r="K389" t="s">
        <v>382</v>
      </c>
      <c r="L389" t="s">
        <v>379</v>
      </c>
      <c r="M389">
        <v>130584700</v>
      </c>
      <c r="N389">
        <v>8660800</v>
      </c>
      <c r="O389">
        <v>11097223</v>
      </c>
      <c r="P389">
        <v>9606075</v>
      </c>
      <c r="Q389">
        <v>0</v>
      </c>
      <c r="R389">
        <v>0</v>
      </c>
      <c r="S389">
        <v>13168953</v>
      </c>
      <c r="T389">
        <v>0</v>
      </c>
      <c r="U389">
        <v>0</v>
      </c>
      <c r="V389">
        <v>253054628</v>
      </c>
      <c r="W389">
        <v>167895</v>
      </c>
      <c r="X389">
        <v>252886733</v>
      </c>
      <c r="Y389">
        <v>14052994</v>
      </c>
      <c r="Z389">
        <v>79936877</v>
      </c>
      <c r="AA389" s="3" t="str">
        <f t="shared" si="12"/>
        <v>0333</v>
      </c>
      <c r="AB389" s="4" t="str">
        <f t="shared" si="13"/>
        <v>Non-TIF</v>
      </c>
    </row>
    <row r="390" spans="1:28" x14ac:dyDescent="0.25">
      <c r="A390">
        <v>2022</v>
      </c>
      <c r="B390">
        <v>33</v>
      </c>
      <c r="C390" t="s">
        <v>31</v>
      </c>
      <c r="D390">
        <v>2022</v>
      </c>
      <c r="E390">
        <v>33</v>
      </c>
      <c r="F390">
        <v>5</v>
      </c>
      <c r="G390">
        <v>310</v>
      </c>
      <c r="H390">
        <v>35310</v>
      </c>
      <c r="I390" t="s">
        <v>26</v>
      </c>
      <c r="J390" t="s">
        <v>26</v>
      </c>
      <c r="K390" t="s">
        <v>87</v>
      </c>
      <c r="L390" t="s">
        <v>375</v>
      </c>
      <c r="M390">
        <v>2852510</v>
      </c>
      <c r="N390">
        <v>266060</v>
      </c>
      <c r="O390">
        <v>0</v>
      </c>
      <c r="P390">
        <v>389360</v>
      </c>
      <c r="Q390">
        <v>0</v>
      </c>
      <c r="R390">
        <v>0</v>
      </c>
      <c r="S390">
        <v>0</v>
      </c>
      <c r="T390">
        <v>103250</v>
      </c>
      <c r="U390">
        <v>0</v>
      </c>
      <c r="V390">
        <v>6252610</v>
      </c>
      <c r="W390">
        <v>3704</v>
      </c>
      <c r="X390">
        <v>6248906</v>
      </c>
      <c r="Y390">
        <v>704098</v>
      </c>
      <c r="Z390">
        <v>2641430</v>
      </c>
      <c r="AA390" s="3" t="str">
        <f t="shared" si="12"/>
        <v>5310</v>
      </c>
      <c r="AB390" s="4" t="str">
        <f t="shared" si="13"/>
        <v>Non-TIF</v>
      </c>
    </row>
    <row r="391" spans="1:28" x14ac:dyDescent="0.25">
      <c r="A391">
        <v>2022</v>
      </c>
      <c r="B391">
        <v>33</v>
      </c>
      <c r="C391" t="s">
        <v>31</v>
      </c>
      <c r="D391">
        <v>2022</v>
      </c>
      <c r="E391">
        <v>33</v>
      </c>
      <c r="F391">
        <v>6</v>
      </c>
      <c r="G391">
        <v>273</v>
      </c>
      <c r="H391">
        <v>96273</v>
      </c>
      <c r="I391" t="s">
        <v>26</v>
      </c>
      <c r="J391" t="s">
        <v>26</v>
      </c>
      <c r="K391" t="s">
        <v>141</v>
      </c>
      <c r="L391" t="s">
        <v>375</v>
      </c>
      <c r="M391">
        <v>56988970</v>
      </c>
      <c r="N391">
        <v>3237960</v>
      </c>
      <c r="O391">
        <v>669318</v>
      </c>
      <c r="P391">
        <v>12264710</v>
      </c>
      <c r="Q391">
        <v>0</v>
      </c>
      <c r="R391">
        <v>0</v>
      </c>
      <c r="S391">
        <v>0</v>
      </c>
      <c r="T391">
        <v>8523711</v>
      </c>
      <c r="U391">
        <v>0</v>
      </c>
      <c r="V391">
        <v>108519220</v>
      </c>
      <c r="W391">
        <v>27780</v>
      </c>
      <c r="X391">
        <v>108491440</v>
      </c>
      <c r="Y391">
        <v>9028274</v>
      </c>
      <c r="Z391">
        <v>26834551</v>
      </c>
      <c r="AA391" s="3" t="str">
        <f t="shared" si="12"/>
        <v>6273</v>
      </c>
      <c r="AB391" s="4" t="str">
        <f t="shared" si="13"/>
        <v>Non-TIF</v>
      </c>
    </row>
    <row r="392" spans="1:28" x14ac:dyDescent="0.25">
      <c r="A392">
        <v>2022</v>
      </c>
      <c r="B392">
        <v>33</v>
      </c>
      <c r="C392" t="s">
        <v>31</v>
      </c>
      <c r="D392">
        <v>2022</v>
      </c>
      <c r="E392">
        <v>33</v>
      </c>
      <c r="F392">
        <v>6</v>
      </c>
      <c r="G392">
        <v>175</v>
      </c>
      <c r="H392">
        <v>226175</v>
      </c>
      <c r="I392" t="s">
        <v>26</v>
      </c>
      <c r="J392" t="s">
        <v>26</v>
      </c>
      <c r="K392" t="s">
        <v>171</v>
      </c>
      <c r="L392" t="s">
        <v>375</v>
      </c>
      <c r="M392">
        <v>71706680</v>
      </c>
      <c r="N392">
        <v>6086490</v>
      </c>
      <c r="O392">
        <v>2649491</v>
      </c>
      <c r="P392">
        <v>1483140</v>
      </c>
      <c r="Q392">
        <v>0</v>
      </c>
      <c r="R392">
        <v>0</v>
      </c>
      <c r="S392">
        <v>0</v>
      </c>
      <c r="T392">
        <v>560323</v>
      </c>
      <c r="U392">
        <v>0</v>
      </c>
      <c r="V392">
        <v>131258881</v>
      </c>
      <c r="W392">
        <v>81488</v>
      </c>
      <c r="X392">
        <v>131177393</v>
      </c>
      <c r="Y392">
        <v>6836286</v>
      </c>
      <c r="Z392">
        <v>48772757</v>
      </c>
      <c r="AA392" s="3" t="str">
        <f t="shared" si="12"/>
        <v>6175</v>
      </c>
      <c r="AB392" s="4" t="str">
        <f t="shared" si="13"/>
        <v>Non-TIF</v>
      </c>
    </row>
    <row r="393" spans="1:28" x14ac:dyDescent="0.25">
      <c r="A393">
        <v>2022</v>
      </c>
      <c r="B393">
        <v>33</v>
      </c>
      <c r="C393" t="s">
        <v>31</v>
      </c>
      <c r="D393">
        <v>2022</v>
      </c>
      <c r="E393">
        <v>33</v>
      </c>
      <c r="F393">
        <v>4</v>
      </c>
      <c r="G393">
        <v>869</v>
      </c>
      <c r="H393">
        <v>334869</v>
      </c>
      <c r="I393" t="s">
        <v>26</v>
      </c>
      <c r="J393" t="s">
        <v>26</v>
      </c>
      <c r="K393" t="s">
        <v>70</v>
      </c>
      <c r="L393" t="s">
        <v>375</v>
      </c>
      <c r="M393">
        <v>74880990</v>
      </c>
      <c r="N393">
        <v>3896900</v>
      </c>
      <c r="O393">
        <v>16421410</v>
      </c>
      <c r="P393">
        <v>4662150</v>
      </c>
      <c r="Q393">
        <v>0</v>
      </c>
      <c r="R393">
        <v>0</v>
      </c>
      <c r="S393">
        <v>1830438</v>
      </c>
      <c r="T393">
        <v>10585607</v>
      </c>
      <c r="U393">
        <v>0</v>
      </c>
      <c r="V393">
        <v>373122096</v>
      </c>
      <c r="W393">
        <v>705612</v>
      </c>
      <c r="X393">
        <v>372416484</v>
      </c>
      <c r="Y393">
        <v>38771852</v>
      </c>
      <c r="Z393">
        <v>260844601</v>
      </c>
      <c r="AA393" s="3" t="str">
        <f t="shared" si="12"/>
        <v>4869</v>
      </c>
      <c r="AB393" s="4" t="str">
        <f t="shared" si="13"/>
        <v>Non-TIF</v>
      </c>
    </row>
    <row r="394" spans="1:28" x14ac:dyDescent="0.25">
      <c r="A394">
        <v>2022</v>
      </c>
      <c r="B394">
        <v>34</v>
      </c>
      <c r="C394" t="s">
        <v>44</v>
      </c>
      <c r="D394">
        <v>2022</v>
      </c>
      <c r="E394">
        <v>34</v>
      </c>
      <c r="F394">
        <v>1</v>
      </c>
      <c r="G394">
        <v>116</v>
      </c>
      <c r="H394">
        <v>341116</v>
      </c>
      <c r="I394" t="s">
        <v>26</v>
      </c>
      <c r="J394" t="s">
        <v>26</v>
      </c>
      <c r="K394" t="s">
        <v>319</v>
      </c>
      <c r="L394" t="s">
        <v>385</v>
      </c>
      <c r="M394">
        <v>1648349</v>
      </c>
      <c r="N394">
        <v>131303</v>
      </c>
      <c r="O394">
        <v>50964830</v>
      </c>
      <c r="P394">
        <v>49769210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139321062</v>
      </c>
      <c r="W394">
        <v>83340</v>
      </c>
      <c r="X394">
        <v>139237722</v>
      </c>
      <c r="Y394">
        <v>0</v>
      </c>
      <c r="Z394">
        <v>36807370</v>
      </c>
      <c r="AA394" s="3" t="str">
        <f t="shared" si="12"/>
        <v>1116</v>
      </c>
      <c r="AB394" s="4" t="str">
        <f t="shared" si="13"/>
        <v>Non-TIF</v>
      </c>
    </row>
    <row r="395" spans="1:28" x14ac:dyDescent="0.25">
      <c r="A395">
        <v>2022</v>
      </c>
      <c r="B395">
        <v>35</v>
      </c>
      <c r="C395" t="s">
        <v>44</v>
      </c>
      <c r="D395">
        <v>2022</v>
      </c>
      <c r="E395">
        <v>35</v>
      </c>
      <c r="F395">
        <v>0</v>
      </c>
      <c r="G395">
        <v>9</v>
      </c>
      <c r="H395">
        <v>380009</v>
      </c>
      <c r="I395" t="s">
        <v>26</v>
      </c>
      <c r="J395" t="s">
        <v>26</v>
      </c>
      <c r="K395" t="s">
        <v>224</v>
      </c>
      <c r="L395" t="s">
        <v>389</v>
      </c>
      <c r="M395">
        <v>32300</v>
      </c>
      <c r="N395">
        <v>23502</v>
      </c>
      <c r="O395">
        <v>2109866</v>
      </c>
      <c r="P395">
        <v>9740500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12399816</v>
      </c>
      <c r="W395">
        <v>0</v>
      </c>
      <c r="X395">
        <v>12399816</v>
      </c>
      <c r="Y395">
        <v>0</v>
      </c>
      <c r="Z395">
        <v>493648</v>
      </c>
      <c r="AA395" s="3" t="str">
        <f t="shared" si="12"/>
        <v>0009</v>
      </c>
      <c r="AB395" s="4" t="str">
        <f t="shared" si="13"/>
        <v>Non-TIF</v>
      </c>
    </row>
    <row r="396" spans="1:28" x14ac:dyDescent="0.25">
      <c r="A396">
        <v>2022</v>
      </c>
      <c r="B396">
        <v>35</v>
      </c>
      <c r="C396" t="s">
        <v>23</v>
      </c>
      <c r="D396">
        <v>2022</v>
      </c>
      <c r="E396">
        <v>35</v>
      </c>
      <c r="F396">
        <v>0</v>
      </c>
      <c r="G396">
        <v>594</v>
      </c>
      <c r="H396" t="s">
        <v>422</v>
      </c>
      <c r="I396" t="s">
        <v>25</v>
      </c>
      <c r="J396" t="s">
        <v>26</v>
      </c>
      <c r="K396" t="s">
        <v>423</v>
      </c>
      <c r="L396" t="s">
        <v>389</v>
      </c>
      <c r="M396">
        <v>0</v>
      </c>
      <c r="N396">
        <v>0</v>
      </c>
      <c r="O396">
        <v>7850365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7850365</v>
      </c>
      <c r="W396">
        <v>0</v>
      </c>
      <c r="X396">
        <v>7850365</v>
      </c>
      <c r="Y396">
        <v>0</v>
      </c>
      <c r="Z396">
        <v>0</v>
      </c>
      <c r="AA396" s="3" t="str">
        <f t="shared" si="12"/>
        <v>0594</v>
      </c>
      <c r="AB396" s="4" t="str">
        <f t="shared" si="13"/>
        <v>TIF</v>
      </c>
    </row>
    <row r="397" spans="1:28" x14ac:dyDescent="0.25">
      <c r="A397">
        <v>2022</v>
      </c>
      <c r="B397">
        <v>35</v>
      </c>
      <c r="C397" t="s">
        <v>23</v>
      </c>
      <c r="D397">
        <v>2022</v>
      </c>
      <c r="E397">
        <v>35</v>
      </c>
      <c r="F397">
        <v>1</v>
      </c>
      <c r="G397">
        <v>854</v>
      </c>
      <c r="H397" t="s">
        <v>424</v>
      </c>
      <c r="I397" t="s">
        <v>25</v>
      </c>
      <c r="J397" t="s">
        <v>26</v>
      </c>
      <c r="K397" t="s">
        <v>425</v>
      </c>
      <c r="L397" t="s">
        <v>389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 s="3" t="str">
        <f t="shared" si="12"/>
        <v>1854</v>
      </c>
      <c r="AB397" s="4" t="str">
        <f t="shared" si="13"/>
        <v>TIF</v>
      </c>
    </row>
    <row r="398" spans="1:28" x14ac:dyDescent="0.25">
      <c r="A398">
        <v>2022</v>
      </c>
      <c r="B398">
        <v>35</v>
      </c>
      <c r="C398" t="s">
        <v>31</v>
      </c>
      <c r="D398">
        <v>2022</v>
      </c>
      <c r="E398">
        <v>35</v>
      </c>
      <c r="F398">
        <v>0</v>
      </c>
      <c r="G398">
        <v>594</v>
      </c>
      <c r="H398">
        <v>990594</v>
      </c>
      <c r="I398" t="s">
        <v>26</v>
      </c>
      <c r="J398" t="s">
        <v>26</v>
      </c>
      <c r="K398" t="s">
        <v>411</v>
      </c>
      <c r="L398" t="s">
        <v>389</v>
      </c>
      <c r="M398">
        <v>609400</v>
      </c>
      <c r="N398">
        <v>0</v>
      </c>
      <c r="O398">
        <v>45400</v>
      </c>
      <c r="P398">
        <v>187800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902000</v>
      </c>
      <c r="W398">
        <v>0</v>
      </c>
      <c r="X398">
        <v>902000</v>
      </c>
      <c r="Y398">
        <v>19410</v>
      </c>
      <c r="Z398">
        <v>59400</v>
      </c>
      <c r="AA398" s="3" t="str">
        <f t="shared" si="12"/>
        <v>0594</v>
      </c>
      <c r="AB398" s="4" t="str">
        <f t="shared" si="13"/>
        <v>Non-TIF</v>
      </c>
    </row>
    <row r="399" spans="1:28" x14ac:dyDescent="0.25">
      <c r="A399">
        <v>2022</v>
      </c>
      <c r="B399">
        <v>35</v>
      </c>
      <c r="C399" t="s">
        <v>31</v>
      </c>
      <c r="D399">
        <v>2022</v>
      </c>
      <c r="E399">
        <v>35</v>
      </c>
      <c r="F399">
        <v>1</v>
      </c>
      <c r="G399">
        <v>854</v>
      </c>
      <c r="H399">
        <v>991854</v>
      </c>
      <c r="I399" t="s">
        <v>26</v>
      </c>
      <c r="J399" t="s">
        <v>26</v>
      </c>
      <c r="K399" t="s">
        <v>426</v>
      </c>
      <c r="L399" t="s">
        <v>389</v>
      </c>
      <c r="M399">
        <v>34023200</v>
      </c>
      <c r="N399">
        <v>2509600</v>
      </c>
      <c r="O399">
        <v>4139300</v>
      </c>
      <c r="P399">
        <v>0</v>
      </c>
      <c r="Q399">
        <v>0</v>
      </c>
      <c r="R399">
        <v>0</v>
      </c>
      <c r="S399">
        <v>0</v>
      </c>
      <c r="T399">
        <v>793401</v>
      </c>
      <c r="U399">
        <v>0</v>
      </c>
      <c r="V399">
        <v>53718801</v>
      </c>
      <c r="W399">
        <v>31484</v>
      </c>
      <c r="X399">
        <v>53687317</v>
      </c>
      <c r="Y399">
        <v>5346887</v>
      </c>
      <c r="Z399">
        <v>12253300</v>
      </c>
      <c r="AA399" s="3" t="str">
        <f t="shared" si="12"/>
        <v>1854</v>
      </c>
      <c r="AB399" s="4" t="str">
        <f t="shared" si="13"/>
        <v>Non-TIF</v>
      </c>
    </row>
    <row r="400" spans="1:28" x14ac:dyDescent="0.25">
      <c r="A400">
        <v>2022</v>
      </c>
      <c r="B400">
        <v>36</v>
      </c>
      <c r="C400" t="s">
        <v>23</v>
      </c>
      <c r="D400">
        <v>2022</v>
      </c>
      <c r="E400">
        <v>36</v>
      </c>
      <c r="F400">
        <v>6</v>
      </c>
      <c r="G400">
        <v>3</v>
      </c>
      <c r="H400" t="s">
        <v>427</v>
      </c>
      <c r="I400" t="s">
        <v>25</v>
      </c>
      <c r="J400" t="s">
        <v>26</v>
      </c>
      <c r="K400" t="s">
        <v>428</v>
      </c>
      <c r="L400" t="s">
        <v>394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 s="3" t="str">
        <f t="shared" si="12"/>
        <v>6003</v>
      </c>
      <c r="AB400" s="4" t="str">
        <f t="shared" si="13"/>
        <v>TIF</v>
      </c>
    </row>
    <row r="401" spans="1:28" x14ac:dyDescent="0.25">
      <c r="A401">
        <v>2022</v>
      </c>
      <c r="B401">
        <v>36</v>
      </c>
      <c r="C401" t="s">
        <v>31</v>
      </c>
      <c r="D401">
        <v>2022</v>
      </c>
      <c r="E401">
        <v>36</v>
      </c>
      <c r="F401">
        <v>6</v>
      </c>
      <c r="G401">
        <v>3</v>
      </c>
      <c r="H401">
        <v>366003</v>
      </c>
      <c r="I401" t="s">
        <v>26</v>
      </c>
      <c r="J401" t="s">
        <v>26</v>
      </c>
      <c r="K401" t="s">
        <v>429</v>
      </c>
      <c r="L401" t="s">
        <v>394</v>
      </c>
      <c r="M401">
        <v>115894940</v>
      </c>
      <c r="N401">
        <v>3190840</v>
      </c>
      <c r="O401">
        <v>6873190</v>
      </c>
      <c r="P401">
        <v>125980</v>
      </c>
      <c r="Q401">
        <v>0</v>
      </c>
      <c r="R401">
        <v>0</v>
      </c>
      <c r="S401">
        <v>6590737</v>
      </c>
      <c r="T401">
        <v>356337</v>
      </c>
      <c r="U401">
        <v>0</v>
      </c>
      <c r="V401">
        <v>247457504</v>
      </c>
      <c r="W401">
        <v>237056</v>
      </c>
      <c r="X401">
        <v>247220448</v>
      </c>
      <c r="Y401">
        <v>14445144</v>
      </c>
      <c r="Z401">
        <v>114425480</v>
      </c>
      <c r="AA401" s="3" t="str">
        <f t="shared" si="12"/>
        <v>6003</v>
      </c>
      <c r="AB401" s="4" t="str">
        <f t="shared" si="13"/>
        <v>Non-TIF</v>
      </c>
    </row>
    <row r="402" spans="1:28" x14ac:dyDescent="0.25">
      <c r="A402">
        <v>2022</v>
      </c>
      <c r="B402">
        <v>37</v>
      </c>
      <c r="C402" t="s">
        <v>23</v>
      </c>
      <c r="D402">
        <v>2022</v>
      </c>
      <c r="E402">
        <v>37</v>
      </c>
      <c r="F402">
        <v>3</v>
      </c>
      <c r="G402">
        <v>195</v>
      </c>
      <c r="H402" t="s">
        <v>430</v>
      </c>
      <c r="I402" t="s">
        <v>25</v>
      </c>
      <c r="J402" t="s">
        <v>26</v>
      </c>
      <c r="K402" t="s">
        <v>431</v>
      </c>
      <c r="L402" t="s">
        <v>63</v>
      </c>
      <c r="M402">
        <v>0</v>
      </c>
      <c r="N402">
        <v>0</v>
      </c>
      <c r="O402">
        <v>23369403</v>
      </c>
      <c r="P402">
        <v>52269843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81278498</v>
      </c>
      <c r="W402">
        <v>3704</v>
      </c>
      <c r="X402">
        <v>81274794</v>
      </c>
      <c r="Y402">
        <v>0</v>
      </c>
      <c r="Z402">
        <v>5639252</v>
      </c>
      <c r="AA402" s="3" t="str">
        <f t="shared" si="12"/>
        <v>3195</v>
      </c>
      <c r="AB402" s="4" t="str">
        <f t="shared" si="13"/>
        <v>TIF</v>
      </c>
    </row>
    <row r="403" spans="1:28" x14ac:dyDescent="0.25">
      <c r="A403">
        <v>2022</v>
      </c>
      <c r="B403">
        <v>37</v>
      </c>
      <c r="C403" t="s">
        <v>31</v>
      </c>
      <c r="D403">
        <v>2022</v>
      </c>
      <c r="E403">
        <v>37</v>
      </c>
      <c r="F403">
        <v>3</v>
      </c>
      <c r="G403">
        <v>195</v>
      </c>
      <c r="H403">
        <v>373195</v>
      </c>
      <c r="I403" t="s">
        <v>26</v>
      </c>
      <c r="J403" t="s">
        <v>26</v>
      </c>
      <c r="K403" t="s">
        <v>63</v>
      </c>
      <c r="L403" t="s">
        <v>63</v>
      </c>
      <c r="M403">
        <v>310812500</v>
      </c>
      <c r="N403">
        <v>11209100</v>
      </c>
      <c r="O403">
        <v>19410300</v>
      </c>
      <c r="P403">
        <v>46242300</v>
      </c>
      <c r="Q403">
        <v>0</v>
      </c>
      <c r="R403">
        <v>0</v>
      </c>
      <c r="S403">
        <v>39932080</v>
      </c>
      <c r="T403">
        <v>13688003</v>
      </c>
      <c r="U403">
        <v>0</v>
      </c>
      <c r="V403">
        <v>736078883</v>
      </c>
      <c r="W403">
        <v>627996</v>
      </c>
      <c r="X403">
        <v>735450887</v>
      </c>
      <c r="Y403">
        <v>88873847</v>
      </c>
      <c r="Z403">
        <v>294784600</v>
      </c>
      <c r="AA403" s="3" t="str">
        <f t="shared" si="12"/>
        <v>3195</v>
      </c>
      <c r="AB403" s="4" t="str">
        <f t="shared" si="13"/>
        <v>Non-TIF</v>
      </c>
    </row>
    <row r="404" spans="1:28" x14ac:dyDescent="0.25">
      <c r="A404">
        <v>2022</v>
      </c>
      <c r="B404">
        <v>38</v>
      </c>
      <c r="C404" t="s">
        <v>23</v>
      </c>
      <c r="D404">
        <v>2022</v>
      </c>
      <c r="E404">
        <v>38</v>
      </c>
      <c r="F404">
        <v>0</v>
      </c>
      <c r="G404">
        <v>9</v>
      </c>
      <c r="H404" t="s">
        <v>391</v>
      </c>
      <c r="I404" t="s">
        <v>25</v>
      </c>
      <c r="J404" t="s">
        <v>26</v>
      </c>
      <c r="K404" t="s">
        <v>392</v>
      </c>
      <c r="L404" t="s">
        <v>405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681741</v>
      </c>
      <c r="W404">
        <v>0</v>
      </c>
      <c r="X404">
        <v>681741</v>
      </c>
      <c r="Y404">
        <v>0</v>
      </c>
      <c r="Z404">
        <v>681741</v>
      </c>
      <c r="AA404" s="3" t="str">
        <f t="shared" si="12"/>
        <v>0009</v>
      </c>
      <c r="AB404" s="4" t="str">
        <f t="shared" si="13"/>
        <v>TIF</v>
      </c>
    </row>
    <row r="405" spans="1:28" x14ac:dyDescent="0.25">
      <c r="A405">
        <v>2022</v>
      </c>
      <c r="B405">
        <v>38</v>
      </c>
      <c r="C405" t="s">
        <v>31</v>
      </c>
      <c r="D405">
        <v>2022</v>
      </c>
      <c r="E405">
        <v>38</v>
      </c>
      <c r="F405">
        <v>0</v>
      </c>
      <c r="G405">
        <v>279</v>
      </c>
      <c r="H405">
        <v>120279</v>
      </c>
      <c r="I405" t="s">
        <v>26</v>
      </c>
      <c r="J405" t="s">
        <v>26</v>
      </c>
      <c r="K405" t="s">
        <v>143</v>
      </c>
      <c r="L405" t="s">
        <v>405</v>
      </c>
      <c r="M405">
        <v>41516675</v>
      </c>
      <c r="N405">
        <v>3020650</v>
      </c>
      <c r="O405">
        <v>266940</v>
      </c>
      <c r="P405">
        <v>0</v>
      </c>
      <c r="Q405">
        <v>0</v>
      </c>
      <c r="R405">
        <v>0</v>
      </c>
      <c r="S405">
        <v>0</v>
      </c>
      <c r="T405">
        <v>179486</v>
      </c>
      <c r="U405">
        <v>0</v>
      </c>
      <c r="V405">
        <v>72122471</v>
      </c>
      <c r="W405">
        <v>42596</v>
      </c>
      <c r="X405">
        <v>72079875</v>
      </c>
      <c r="Y405">
        <v>1518779</v>
      </c>
      <c r="Z405">
        <v>27138720</v>
      </c>
      <c r="AA405" s="3" t="str">
        <f t="shared" si="12"/>
        <v>0279</v>
      </c>
      <c r="AB405" s="4" t="str">
        <f t="shared" si="13"/>
        <v>Non-TIF</v>
      </c>
    </row>
    <row r="406" spans="1:28" x14ac:dyDescent="0.25">
      <c r="A406">
        <v>2022</v>
      </c>
      <c r="B406">
        <v>38</v>
      </c>
      <c r="C406" t="s">
        <v>31</v>
      </c>
      <c r="D406">
        <v>2022</v>
      </c>
      <c r="E406">
        <v>38</v>
      </c>
      <c r="F406">
        <v>0</v>
      </c>
      <c r="G406">
        <v>9</v>
      </c>
      <c r="H406">
        <v>380009</v>
      </c>
      <c r="I406" t="s">
        <v>26</v>
      </c>
      <c r="J406" t="s">
        <v>26</v>
      </c>
      <c r="K406" t="s">
        <v>224</v>
      </c>
      <c r="L406" t="s">
        <v>405</v>
      </c>
      <c r="M406">
        <v>107125856</v>
      </c>
      <c r="N406">
        <v>6878420</v>
      </c>
      <c r="O406">
        <v>9028586</v>
      </c>
      <c r="P406">
        <v>63052739</v>
      </c>
      <c r="Q406">
        <v>0</v>
      </c>
      <c r="R406">
        <v>0</v>
      </c>
      <c r="S406">
        <v>0</v>
      </c>
      <c r="T406">
        <v>14712404</v>
      </c>
      <c r="U406">
        <v>0</v>
      </c>
      <c r="V406">
        <v>274588150</v>
      </c>
      <c r="W406">
        <v>138900</v>
      </c>
      <c r="X406">
        <v>274449250</v>
      </c>
      <c r="Y406">
        <v>21702165</v>
      </c>
      <c r="Z406">
        <v>73790145</v>
      </c>
      <c r="AA406" s="3" t="str">
        <f t="shared" si="12"/>
        <v>0009</v>
      </c>
      <c r="AB406" s="4" t="str">
        <f t="shared" si="13"/>
        <v>Non-TIF</v>
      </c>
    </row>
    <row r="407" spans="1:28" x14ac:dyDescent="0.25">
      <c r="A407">
        <v>2022</v>
      </c>
      <c r="B407">
        <v>38</v>
      </c>
      <c r="C407" t="s">
        <v>31</v>
      </c>
      <c r="D407">
        <v>2022</v>
      </c>
      <c r="E407">
        <v>38</v>
      </c>
      <c r="F407">
        <v>2</v>
      </c>
      <c r="G407">
        <v>7</v>
      </c>
      <c r="H407">
        <v>422007</v>
      </c>
      <c r="I407" t="s">
        <v>26</v>
      </c>
      <c r="J407" t="s">
        <v>26</v>
      </c>
      <c r="K407" t="s">
        <v>452</v>
      </c>
      <c r="L407" t="s">
        <v>405</v>
      </c>
      <c r="M407">
        <v>10484366</v>
      </c>
      <c r="N407">
        <v>756530</v>
      </c>
      <c r="O407">
        <v>0</v>
      </c>
      <c r="P407">
        <v>20408016</v>
      </c>
      <c r="Q407">
        <v>0</v>
      </c>
      <c r="R407">
        <v>0</v>
      </c>
      <c r="S407">
        <v>0</v>
      </c>
      <c r="T407">
        <v>489079</v>
      </c>
      <c r="U407">
        <v>0</v>
      </c>
      <c r="V407">
        <v>34702261</v>
      </c>
      <c r="W407">
        <v>3704</v>
      </c>
      <c r="X407">
        <v>34698557</v>
      </c>
      <c r="Y407">
        <v>544484</v>
      </c>
      <c r="Z407">
        <v>2564270</v>
      </c>
      <c r="AA407" s="3" t="str">
        <f t="shared" si="12"/>
        <v>2007</v>
      </c>
      <c r="AB407" s="4" t="str">
        <f t="shared" si="13"/>
        <v>Non-TIF</v>
      </c>
    </row>
    <row r="408" spans="1:28" x14ac:dyDescent="0.25">
      <c r="A408">
        <v>2022</v>
      </c>
      <c r="B408">
        <v>39</v>
      </c>
      <c r="C408" t="s">
        <v>44</v>
      </c>
      <c r="D408">
        <v>2022</v>
      </c>
      <c r="E408">
        <v>39</v>
      </c>
      <c r="F408">
        <v>1</v>
      </c>
      <c r="G408">
        <v>413</v>
      </c>
      <c r="H408">
        <v>141413</v>
      </c>
      <c r="I408" t="s">
        <v>26</v>
      </c>
      <c r="J408" t="s">
        <v>26</v>
      </c>
      <c r="K408" t="s">
        <v>94</v>
      </c>
      <c r="L408" t="s">
        <v>406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 s="3" t="str">
        <f t="shared" si="12"/>
        <v>1413</v>
      </c>
      <c r="AB408" s="4" t="str">
        <f t="shared" si="13"/>
        <v>Non-TIF</v>
      </c>
    </row>
    <row r="409" spans="1:28" x14ac:dyDescent="0.25">
      <c r="A409">
        <v>2022</v>
      </c>
      <c r="B409">
        <v>39</v>
      </c>
      <c r="C409" t="s">
        <v>44</v>
      </c>
      <c r="D409">
        <v>2022</v>
      </c>
      <c r="E409">
        <v>39</v>
      </c>
      <c r="F409">
        <v>0</v>
      </c>
      <c r="G409">
        <v>18</v>
      </c>
      <c r="H409">
        <v>390018</v>
      </c>
      <c r="I409" t="s">
        <v>26</v>
      </c>
      <c r="J409" t="s">
        <v>26</v>
      </c>
      <c r="K409" t="s">
        <v>34</v>
      </c>
      <c r="L409" t="s">
        <v>406</v>
      </c>
      <c r="M409">
        <v>24300</v>
      </c>
      <c r="N409">
        <v>1000</v>
      </c>
      <c r="O409">
        <v>3923932</v>
      </c>
      <c r="P409">
        <v>8548841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23597955</v>
      </c>
      <c r="W409">
        <v>51856</v>
      </c>
      <c r="X409">
        <v>23546099</v>
      </c>
      <c r="Y409">
        <v>0</v>
      </c>
      <c r="Z409">
        <v>11099882</v>
      </c>
      <c r="AA409" s="3" t="str">
        <f t="shared" si="12"/>
        <v>0018</v>
      </c>
      <c r="AB409" s="4" t="str">
        <f t="shared" si="13"/>
        <v>Non-TIF</v>
      </c>
    </row>
    <row r="410" spans="1:28" x14ac:dyDescent="0.25">
      <c r="A410">
        <v>2022</v>
      </c>
      <c r="B410">
        <v>39</v>
      </c>
      <c r="C410" t="s">
        <v>44</v>
      </c>
      <c r="D410">
        <v>2022</v>
      </c>
      <c r="E410">
        <v>39</v>
      </c>
      <c r="F410">
        <v>2</v>
      </c>
      <c r="G410">
        <v>754</v>
      </c>
      <c r="H410">
        <v>392754</v>
      </c>
      <c r="I410" t="s">
        <v>26</v>
      </c>
      <c r="J410" t="s">
        <v>26</v>
      </c>
      <c r="K410" t="s">
        <v>95</v>
      </c>
      <c r="L410" t="s">
        <v>406</v>
      </c>
      <c r="M410">
        <v>324233</v>
      </c>
      <c r="N410">
        <v>0</v>
      </c>
      <c r="O410">
        <v>7093237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9761896</v>
      </c>
      <c r="W410">
        <v>3704</v>
      </c>
      <c r="X410">
        <v>9758192</v>
      </c>
      <c r="Y410">
        <v>0</v>
      </c>
      <c r="Z410">
        <v>2344426</v>
      </c>
      <c r="AA410" s="3" t="str">
        <f t="shared" si="12"/>
        <v>2754</v>
      </c>
      <c r="AB410" s="4" t="str">
        <f t="shared" si="13"/>
        <v>Non-TIF</v>
      </c>
    </row>
    <row r="411" spans="1:28" x14ac:dyDescent="0.25">
      <c r="A411">
        <v>2022</v>
      </c>
      <c r="B411">
        <v>39</v>
      </c>
      <c r="C411" t="s">
        <v>44</v>
      </c>
      <c r="D411">
        <v>2022</v>
      </c>
      <c r="E411">
        <v>39</v>
      </c>
      <c r="F411">
        <v>5</v>
      </c>
      <c r="G411">
        <v>121</v>
      </c>
      <c r="H411">
        <v>395121</v>
      </c>
      <c r="I411" t="s">
        <v>26</v>
      </c>
      <c r="J411" t="s">
        <v>26</v>
      </c>
      <c r="K411" t="s">
        <v>364</v>
      </c>
      <c r="L411" t="s">
        <v>406</v>
      </c>
      <c r="M411">
        <v>570440</v>
      </c>
      <c r="N411">
        <v>11717</v>
      </c>
      <c r="O411">
        <v>11597742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452667315</v>
      </c>
      <c r="W411">
        <v>140752</v>
      </c>
      <c r="X411">
        <v>452526563</v>
      </c>
      <c r="Y411">
        <v>0</v>
      </c>
      <c r="Z411">
        <v>440487416</v>
      </c>
      <c r="AA411" s="3" t="str">
        <f t="shared" si="12"/>
        <v>5121</v>
      </c>
      <c r="AB411" s="4" t="str">
        <f t="shared" si="13"/>
        <v>Non-TIF</v>
      </c>
    </row>
    <row r="412" spans="1:28" x14ac:dyDescent="0.25">
      <c r="A412">
        <v>2022</v>
      </c>
      <c r="B412">
        <v>39</v>
      </c>
      <c r="C412" t="s">
        <v>31</v>
      </c>
      <c r="D412">
        <v>2022</v>
      </c>
      <c r="E412">
        <v>39</v>
      </c>
      <c r="F412">
        <v>2</v>
      </c>
      <c r="G412">
        <v>151</v>
      </c>
      <c r="H412">
        <v>52151</v>
      </c>
      <c r="I412" t="s">
        <v>26</v>
      </c>
      <c r="J412" t="s">
        <v>26</v>
      </c>
      <c r="K412" t="s">
        <v>43</v>
      </c>
      <c r="L412" t="s">
        <v>406</v>
      </c>
      <c r="M412">
        <v>440300</v>
      </c>
      <c r="N412">
        <v>25700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467400</v>
      </c>
      <c r="W412">
        <v>0</v>
      </c>
      <c r="X412">
        <v>467400</v>
      </c>
      <c r="Y412">
        <v>0</v>
      </c>
      <c r="Z412">
        <v>1400</v>
      </c>
      <c r="AA412" s="3" t="str">
        <f t="shared" si="12"/>
        <v>2151</v>
      </c>
      <c r="AB412" s="4" t="str">
        <f t="shared" si="13"/>
        <v>Non-TIF</v>
      </c>
    </row>
    <row r="413" spans="1:28" x14ac:dyDescent="0.25">
      <c r="A413">
        <v>2022</v>
      </c>
      <c r="B413">
        <v>39</v>
      </c>
      <c r="C413" t="s">
        <v>31</v>
      </c>
      <c r="D413">
        <v>2022</v>
      </c>
      <c r="E413">
        <v>39</v>
      </c>
      <c r="F413">
        <v>6</v>
      </c>
      <c r="G413">
        <v>264</v>
      </c>
      <c r="H413">
        <v>256264</v>
      </c>
      <c r="I413" t="s">
        <v>26</v>
      </c>
      <c r="J413" t="s">
        <v>26</v>
      </c>
      <c r="K413" t="s">
        <v>33</v>
      </c>
      <c r="L413" t="s">
        <v>406</v>
      </c>
      <c r="M413">
        <v>42066800</v>
      </c>
      <c r="N413">
        <v>1135400</v>
      </c>
      <c r="O413">
        <v>1656200</v>
      </c>
      <c r="P413">
        <v>27990700</v>
      </c>
      <c r="Q413">
        <v>0</v>
      </c>
      <c r="R413">
        <v>0</v>
      </c>
      <c r="S413">
        <v>2896406</v>
      </c>
      <c r="T413">
        <v>528127</v>
      </c>
      <c r="U413">
        <v>0</v>
      </c>
      <c r="V413">
        <v>140413633</v>
      </c>
      <c r="W413">
        <v>83340</v>
      </c>
      <c r="X413">
        <v>140330293</v>
      </c>
      <c r="Y413">
        <v>24049865</v>
      </c>
      <c r="Z413">
        <v>64140000</v>
      </c>
      <c r="AA413" s="3" t="str">
        <f t="shared" si="12"/>
        <v>6264</v>
      </c>
      <c r="AB413" s="4" t="str">
        <f t="shared" si="13"/>
        <v>Non-TIF</v>
      </c>
    </row>
    <row r="414" spans="1:28" x14ac:dyDescent="0.25">
      <c r="A414">
        <v>2022</v>
      </c>
      <c r="B414">
        <v>40</v>
      </c>
      <c r="C414" t="s">
        <v>31</v>
      </c>
      <c r="D414">
        <v>2022</v>
      </c>
      <c r="E414">
        <v>40</v>
      </c>
      <c r="F414">
        <v>4</v>
      </c>
      <c r="G414">
        <v>775</v>
      </c>
      <c r="H414">
        <v>404775</v>
      </c>
      <c r="I414" t="s">
        <v>26</v>
      </c>
      <c r="J414" t="s">
        <v>26</v>
      </c>
      <c r="K414" t="s">
        <v>449</v>
      </c>
      <c r="L414" t="s">
        <v>448</v>
      </c>
      <c r="M414">
        <v>127929150</v>
      </c>
      <c r="N414">
        <v>3685890</v>
      </c>
      <c r="O414">
        <v>25875132</v>
      </c>
      <c r="P414">
        <v>44151110</v>
      </c>
      <c r="Q414">
        <v>0</v>
      </c>
      <c r="R414">
        <v>0</v>
      </c>
      <c r="S414">
        <v>9077438</v>
      </c>
      <c r="T414">
        <v>149886</v>
      </c>
      <c r="U414">
        <v>0</v>
      </c>
      <c r="V414">
        <v>265651554</v>
      </c>
      <c r="W414">
        <v>114824</v>
      </c>
      <c r="X414">
        <v>265536730</v>
      </c>
      <c r="Y414">
        <v>11473382</v>
      </c>
      <c r="Z414">
        <v>54782948</v>
      </c>
      <c r="AA414" s="3" t="str">
        <f t="shared" si="12"/>
        <v>4775</v>
      </c>
      <c r="AB414" s="4" t="str">
        <f t="shared" si="13"/>
        <v>Non-TIF</v>
      </c>
    </row>
    <row r="415" spans="1:28" x14ac:dyDescent="0.25">
      <c r="A415">
        <v>2022</v>
      </c>
      <c r="B415">
        <v>40</v>
      </c>
      <c r="C415" t="s">
        <v>31</v>
      </c>
      <c r="D415">
        <v>2022</v>
      </c>
      <c r="E415">
        <v>40</v>
      </c>
      <c r="F415">
        <v>3</v>
      </c>
      <c r="G415">
        <v>33</v>
      </c>
      <c r="H415">
        <v>423033</v>
      </c>
      <c r="I415" t="s">
        <v>26</v>
      </c>
      <c r="J415" t="s">
        <v>26</v>
      </c>
      <c r="K415" t="s">
        <v>453</v>
      </c>
      <c r="L415" t="s">
        <v>448</v>
      </c>
      <c r="M415">
        <v>30326840</v>
      </c>
      <c r="N415">
        <v>1193210</v>
      </c>
      <c r="O415">
        <v>29700</v>
      </c>
      <c r="P415">
        <v>0</v>
      </c>
      <c r="Q415">
        <v>0</v>
      </c>
      <c r="R415">
        <v>0</v>
      </c>
      <c r="S415">
        <v>0</v>
      </c>
      <c r="T415">
        <v>2041326</v>
      </c>
      <c r="U415">
        <v>0</v>
      </c>
      <c r="V415">
        <v>43555456</v>
      </c>
      <c r="W415">
        <v>9260</v>
      </c>
      <c r="X415">
        <v>43546196</v>
      </c>
      <c r="Y415">
        <v>3496643</v>
      </c>
      <c r="Z415">
        <v>9964380</v>
      </c>
      <c r="AA415" s="3" t="str">
        <f t="shared" si="12"/>
        <v>3033</v>
      </c>
      <c r="AB415" s="4" t="str">
        <f t="shared" si="13"/>
        <v>Non-TIF</v>
      </c>
    </row>
    <row r="416" spans="1:28" x14ac:dyDescent="0.25">
      <c r="A416">
        <v>2022</v>
      </c>
      <c r="B416">
        <v>41</v>
      </c>
      <c r="C416" t="s">
        <v>44</v>
      </c>
      <c r="D416">
        <v>2022</v>
      </c>
      <c r="E416">
        <v>41</v>
      </c>
      <c r="F416">
        <v>0</v>
      </c>
      <c r="G416">
        <v>819</v>
      </c>
      <c r="H416">
        <v>410819</v>
      </c>
      <c r="I416" t="s">
        <v>26</v>
      </c>
      <c r="J416" t="s">
        <v>26</v>
      </c>
      <c r="K416" t="s">
        <v>407</v>
      </c>
      <c r="L416" t="s">
        <v>408</v>
      </c>
      <c r="M416">
        <v>0</v>
      </c>
      <c r="N416">
        <v>0</v>
      </c>
      <c r="O416">
        <v>56900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56900</v>
      </c>
      <c r="W416">
        <v>0</v>
      </c>
      <c r="X416">
        <v>56900</v>
      </c>
      <c r="Y416">
        <v>0</v>
      </c>
      <c r="Z416">
        <v>0</v>
      </c>
      <c r="AA416" s="3" t="str">
        <f t="shared" si="12"/>
        <v>0819</v>
      </c>
      <c r="AB416" s="4" t="str">
        <f t="shared" si="13"/>
        <v>Non-TIF</v>
      </c>
    </row>
    <row r="417" spans="1:28" x14ac:dyDescent="0.25">
      <c r="A417">
        <v>2022</v>
      </c>
      <c r="B417">
        <v>41</v>
      </c>
      <c r="C417" t="s">
        <v>44</v>
      </c>
      <c r="D417">
        <v>2022</v>
      </c>
      <c r="E417">
        <v>41</v>
      </c>
      <c r="F417">
        <v>0</v>
      </c>
      <c r="G417">
        <v>594</v>
      </c>
      <c r="H417">
        <v>990594</v>
      </c>
      <c r="I417" t="s">
        <v>26</v>
      </c>
      <c r="J417" t="s">
        <v>26</v>
      </c>
      <c r="K417" t="s">
        <v>411</v>
      </c>
      <c r="L417" t="s">
        <v>408</v>
      </c>
      <c r="M417">
        <v>0</v>
      </c>
      <c r="N417">
        <v>0</v>
      </c>
      <c r="O417">
        <v>2399541</v>
      </c>
      <c r="P417">
        <v>845465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3436040</v>
      </c>
      <c r="W417">
        <v>3704</v>
      </c>
      <c r="X417">
        <v>3432336</v>
      </c>
      <c r="Y417">
        <v>0</v>
      </c>
      <c r="Z417">
        <v>191034</v>
      </c>
      <c r="AA417" s="3" t="str">
        <f t="shared" si="12"/>
        <v>0594</v>
      </c>
      <c r="AB417" s="4" t="str">
        <f t="shared" si="13"/>
        <v>Non-TIF</v>
      </c>
    </row>
    <row r="418" spans="1:28" x14ac:dyDescent="0.25">
      <c r="A418">
        <v>2022</v>
      </c>
      <c r="B418">
        <v>41</v>
      </c>
      <c r="C418" t="s">
        <v>23</v>
      </c>
      <c r="D418">
        <v>2022</v>
      </c>
      <c r="E418">
        <v>41</v>
      </c>
      <c r="F418">
        <v>2</v>
      </c>
      <c r="G418">
        <v>295</v>
      </c>
      <c r="H418" t="s">
        <v>409</v>
      </c>
      <c r="I418" t="s">
        <v>25</v>
      </c>
      <c r="J418" t="s">
        <v>26</v>
      </c>
      <c r="K418" t="s">
        <v>410</v>
      </c>
      <c r="L418" t="s">
        <v>408</v>
      </c>
      <c r="M418">
        <v>0</v>
      </c>
      <c r="N418">
        <v>0</v>
      </c>
      <c r="O418">
        <v>0</v>
      </c>
      <c r="P418">
        <v>2236493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2236493</v>
      </c>
      <c r="W418">
        <v>0</v>
      </c>
      <c r="X418">
        <v>2236493</v>
      </c>
      <c r="Y418">
        <v>0</v>
      </c>
      <c r="Z418">
        <v>0</v>
      </c>
      <c r="AA418" s="3" t="str">
        <f t="shared" si="12"/>
        <v>2295</v>
      </c>
      <c r="AB418" s="4" t="str">
        <f t="shared" si="13"/>
        <v>TIF</v>
      </c>
    </row>
    <row r="419" spans="1:28" x14ac:dyDescent="0.25">
      <c r="A419">
        <v>2022</v>
      </c>
      <c r="B419">
        <v>41</v>
      </c>
      <c r="C419" t="s">
        <v>31</v>
      </c>
      <c r="D419">
        <v>2022</v>
      </c>
      <c r="E419">
        <v>41</v>
      </c>
      <c r="F419">
        <v>2</v>
      </c>
      <c r="G419">
        <v>403</v>
      </c>
      <c r="H419">
        <v>412403</v>
      </c>
      <c r="I419" t="s">
        <v>26</v>
      </c>
      <c r="J419" t="s">
        <v>26</v>
      </c>
      <c r="K419" t="s">
        <v>212</v>
      </c>
      <c r="L419" t="s">
        <v>408</v>
      </c>
      <c r="M419">
        <v>91137920</v>
      </c>
      <c r="N419">
        <v>10416930</v>
      </c>
      <c r="O419">
        <v>14104930</v>
      </c>
      <c r="P419">
        <v>10560940</v>
      </c>
      <c r="Q419">
        <v>0</v>
      </c>
      <c r="R419">
        <v>0</v>
      </c>
      <c r="S419">
        <v>6362134</v>
      </c>
      <c r="T419">
        <v>91282861</v>
      </c>
      <c r="U419">
        <v>0</v>
      </c>
      <c r="V419">
        <v>515748985</v>
      </c>
      <c r="W419">
        <v>406807</v>
      </c>
      <c r="X419">
        <v>515342178</v>
      </c>
      <c r="Y419">
        <v>38736681</v>
      </c>
      <c r="Z419">
        <v>291883270</v>
      </c>
      <c r="AA419" s="3" t="str">
        <f t="shared" si="12"/>
        <v>2403</v>
      </c>
      <c r="AB419" s="4" t="str">
        <f t="shared" si="13"/>
        <v>Non-TIF</v>
      </c>
    </row>
    <row r="420" spans="1:28" x14ac:dyDescent="0.25">
      <c r="A420">
        <v>2022</v>
      </c>
      <c r="B420">
        <v>20</v>
      </c>
      <c r="C420" t="s">
        <v>31</v>
      </c>
      <c r="D420">
        <v>2022</v>
      </c>
      <c r="E420">
        <v>20</v>
      </c>
      <c r="F420">
        <v>1</v>
      </c>
      <c r="G420">
        <v>211</v>
      </c>
      <c r="H420">
        <v>201211</v>
      </c>
      <c r="I420" t="s">
        <v>26</v>
      </c>
      <c r="J420" t="s">
        <v>26</v>
      </c>
      <c r="K420" t="s">
        <v>220</v>
      </c>
      <c r="L420" t="s">
        <v>221</v>
      </c>
      <c r="M420">
        <v>68838720</v>
      </c>
      <c r="N420">
        <v>10260300</v>
      </c>
      <c r="O420">
        <v>53762735</v>
      </c>
      <c r="P420">
        <v>27196230</v>
      </c>
      <c r="Q420">
        <v>0</v>
      </c>
      <c r="R420">
        <v>0</v>
      </c>
      <c r="S420">
        <v>19761405</v>
      </c>
      <c r="T420">
        <v>3450085</v>
      </c>
      <c r="U420">
        <v>0</v>
      </c>
      <c r="V420">
        <v>556276225</v>
      </c>
      <c r="W420">
        <v>550044</v>
      </c>
      <c r="X420">
        <v>555726181</v>
      </c>
      <c r="Y420">
        <v>38644783</v>
      </c>
      <c r="Z420">
        <v>373006750</v>
      </c>
      <c r="AA420" s="3" t="str">
        <f t="shared" si="12"/>
        <v>1211</v>
      </c>
      <c r="AB420" s="4" t="str">
        <f t="shared" si="13"/>
        <v>Non-TIF</v>
      </c>
    </row>
    <row r="421" spans="1:28" x14ac:dyDescent="0.25">
      <c r="A421">
        <v>2022</v>
      </c>
      <c r="B421">
        <v>20</v>
      </c>
      <c r="C421" t="s">
        <v>31</v>
      </c>
      <c r="D421">
        <v>2022</v>
      </c>
      <c r="E421">
        <v>20</v>
      </c>
      <c r="F421">
        <v>4</v>
      </c>
      <c r="G421">
        <v>572</v>
      </c>
      <c r="H421">
        <v>204572</v>
      </c>
      <c r="I421" t="s">
        <v>26</v>
      </c>
      <c r="J421" t="s">
        <v>26</v>
      </c>
      <c r="K421" t="s">
        <v>255</v>
      </c>
      <c r="L421" t="s">
        <v>221</v>
      </c>
      <c r="M421">
        <v>33763970</v>
      </c>
      <c r="N421">
        <v>5348800</v>
      </c>
      <c r="O421">
        <v>2021400</v>
      </c>
      <c r="P421">
        <v>317000</v>
      </c>
      <c r="Q421">
        <v>0</v>
      </c>
      <c r="R421">
        <v>0</v>
      </c>
      <c r="S421">
        <v>8103365</v>
      </c>
      <c r="T421">
        <v>414266</v>
      </c>
      <c r="U421">
        <v>0</v>
      </c>
      <c r="V421">
        <v>112460471</v>
      </c>
      <c r="W421">
        <v>100008</v>
      </c>
      <c r="X421">
        <v>112360463</v>
      </c>
      <c r="Y421">
        <v>7079268</v>
      </c>
      <c r="Z421">
        <v>62491670</v>
      </c>
      <c r="AA421" s="3" t="str">
        <f t="shared" si="12"/>
        <v>4572</v>
      </c>
      <c r="AB421" s="4" t="str">
        <f t="shared" si="13"/>
        <v>Non-TIF</v>
      </c>
    </row>
    <row r="422" spans="1:28" x14ac:dyDescent="0.25">
      <c r="A422">
        <v>2022</v>
      </c>
      <c r="B422">
        <v>20</v>
      </c>
      <c r="C422" t="s">
        <v>31</v>
      </c>
      <c r="D422">
        <v>2022</v>
      </c>
      <c r="E422">
        <v>20</v>
      </c>
      <c r="F422">
        <v>1</v>
      </c>
      <c r="G422">
        <v>970</v>
      </c>
      <c r="H422">
        <v>881970</v>
      </c>
      <c r="I422" t="s">
        <v>26</v>
      </c>
      <c r="J422" t="s">
        <v>26</v>
      </c>
      <c r="K422" t="s">
        <v>396</v>
      </c>
      <c r="L422" t="s">
        <v>221</v>
      </c>
      <c r="M422">
        <v>1940280</v>
      </c>
      <c r="N422">
        <v>259590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2913850</v>
      </c>
      <c r="W422">
        <v>1852</v>
      </c>
      <c r="X422">
        <v>2911998</v>
      </c>
      <c r="Y422">
        <v>1474026</v>
      </c>
      <c r="Z422">
        <v>713980</v>
      </c>
      <c r="AA422" s="3" t="str">
        <f t="shared" si="12"/>
        <v>1970</v>
      </c>
      <c r="AB422" s="4" t="str">
        <f t="shared" si="13"/>
        <v>Non-TIF</v>
      </c>
    </row>
    <row r="423" spans="1:28" x14ac:dyDescent="0.25">
      <c r="A423">
        <v>2022</v>
      </c>
      <c r="B423">
        <v>21</v>
      </c>
      <c r="C423" t="s">
        <v>44</v>
      </c>
      <c r="D423">
        <v>2022</v>
      </c>
      <c r="E423">
        <v>21</v>
      </c>
      <c r="F423">
        <v>6</v>
      </c>
      <c r="G423">
        <v>102</v>
      </c>
      <c r="H423">
        <v>216102</v>
      </c>
      <c r="I423" t="s">
        <v>26</v>
      </c>
      <c r="J423" t="s">
        <v>26</v>
      </c>
      <c r="K423" t="s">
        <v>256</v>
      </c>
      <c r="L423" t="s">
        <v>237</v>
      </c>
      <c r="M423">
        <v>1762610</v>
      </c>
      <c r="N423">
        <v>29410</v>
      </c>
      <c r="O423">
        <v>187039075</v>
      </c>
      <c r="P423">
        <v>32141250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317497211</v>
      </c>
      <c r="W423">
        <v>146308</v>
      </c>
      <c r="X423">
        <v>317350903</v>
      </c>
      <c r="Y423">
        <v>0</v>
      </c>
      <c r="Z423">
        <v>96524866</v>
      </c>
      <c r="AA423" s="3" t="str">
        <f t="shared" si="12"/>
        <v>6102</v>
      </c>
      <c r="AB423" s="4" t="str">
        <f t="shared" si="13"/>
        <v>Non-TIF</v>
      </c>
    </row>
    <row r="424" spans="1:28" x14ac:dyDescent="0.25">
      <c r="A424">
        <v>2022</v>
      </c>
      <c r="B424">
        <v>21</v>
      </c>
      <c r="C424" t="s">
        <v>23</v>
      </c>
      <c r="D424">
        <v>2022</v>
      </c>
      <c r="E424">
        <v>21</v>
      </c>
      <c r="F424">
        <v>1</v>
      </c>
      <c r="G424">
        <v>218</v>
      </c>
      <c r="H424" t="s">
        <v>257</v>
      </c>
      <c r="I424" t="s">
        <v>25</v>
      </c>
      <c r="J424" t="s">
        <v>26</v>
      </c>
      <c r="K424" t="s">
        <v>258</v>
      </c>
      <c r="L424" t="s">
        <v>237</v>
      </c>
      <c r="M424">
        <v>0</v>
      </c>
      <c r="N424">
        <v>0</v>
      </c>
      <c r="O424">
        <v>0</v>
      </c>
      <c r="P424">
        <v>24556475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24556475</v>
      </c>
      <c r="W424">
        <v>0</v>
      </c>
      <c r="X424">
        <v>24556475</v>
      </c>
      <c r="Y424">
        <v>0</v>
      </c>
      <c r="Z424">
        <v>0</v>
      </c>
      <c r="AA424" s="3" t="str">
        <f t="shared" si="12"/>
        <v>1218</v>
      </c>
      <c r="AB424" s="4" t="str">
        <f t="shared" si="13"/>
        <v>TIF</v>
      </c>
    </row>
    <row r="425" spans="1:28" x14ac:dyDescent="0.25">
      <c r="A425">
        <v>2022</v>
      </c>
      <c r="B425">
        <v>21</v>
      </c>
      <c r="C425" t="s">
        <v>31</v>
      </c>
      <c r="D425">
        <v>2022</v>
      </c>
      <c r="E425">
        <v>21</v>
      </c>
      <c r="F425">
        <v>1</v>
      </c>
      <c r="G425">
        <v>218</v>
      </c>
      <c r="H425">
        <v>211218</v>
      </c>
      <c r="I425" t="s">
        <v>26</v>
      </c>
      <c r="J425" t="s">
        <v>26</v>
      </c>
      <c r="K425" t="s">
        <v>236</v>
      </c>
      <c r="L425" t="s">
        <v>237</v>
      </c>
      <c r="M425">
        <v>167996940</v>
      </c>
      <c r="N425">
        <v>6938370</v>
      </c>
      <c r="O425">
        <v>22821979</v>
      </c>
      <c r="P425">
        <v>1243460</v>
      </c>
      <c r="Q425">
        <v>0</v>
      </c>
      <c r="R425">
        <v>0</v>
      </c>
      <c r="S425">
        <v>1920732</v>
      </c>
      <c r="T425">
        <v>3824226</v>
      </c>
      <c r="U425">
        <v>0</v>
      </c>
      <c r="V425">
        <v>306410708</v>
      </c>
      <c r="W425">
        <v>220388</v>
      </c>
      <c r="X425">
        <v>306190320</v>
      </c>
      <c r="Y425">
        <v>111654112</v>
      </c>
      <c r="Z425">
        <v>101665001</v>
      </c>
      <c r="AA425" s="3" t="str">
        <f t="shared" si="12"/>
        <v>1218</v>
      </c>
      <c r="AB425" s="4" t="str">
        <f t="shared" si="13"/>
        <v>Non-TIF</v>
      </c>
    </row>
    <row r="426" spans="1:28" x14ac:dyDescent="0.25">
      <c r="A426">
        <v>2022</v>
      </c>
      <c r="B426">
        <v>21</v>
      </c>
      <c r="C426" t="s">
        <v>31</v>
      </c>
      <c r="D426">
        <v>2022</v>
      </c>
      <c r="E426">
        <v>21</v>
      </c>
      <c r="F426">
        <v>5</v>
      </c>
      <c r="G426">
        <v>157</v>
      </c>
      <c r="H426">
        <v>715157</v>
      </c>
      <c r="I426" t="s">
        <v>26</v>
      </c>
      <c r="J426" t="s">
        <v>26</v>
      </c>
      <c r="K426" t="s">
        <v>260</v>
      </c>
      <c r="L426" t="s">
        <v>237</v>
      </c>
      <c r="M426">
        <v>1633940</v>
      </c>
      <c r="N426">
        <v>137570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2207160</v>
      </c>
      <c r="W426">
        <v>0</v>
      </c>
      <c r="X426">
        <v>2207160</v>
      </c>
      <c r="Y426">
        <v>255225</v>
      </c>
      <c r="Z426">
        <v>435650</v>
      </c>
      <c r="AA426" s="3" t="str">
        <f t="shared" si="12"/>
        <v>5157</v>
      </c>
      <c r="AB426" s="4" t="str">
        <f t="shared" si="13"/>
        <v>Non-TIF</v>
      </c>
    </row>
    <row r="427" spans="1:28" x14ac:dyDescent="0.25">
      <c r="A427">
        <v>2022</v>
      </c>
      <c r="B427">
        <v>22</v>
      </c>
      <c r="C427" t="s">
        <v>44</v>
      </c>
      <c r="D427">
        <v>2022</v>
      </c>
      <c r="E427">
        <v>22</v>
      </c>
      <c r="F427">
        <v>2</v>
      </c>
      <c r="G427">
        <v>763</v>
      </c>
      <c r="H427">
        <v>222763</v>
      </c>
      <c r="I427" t="s">
        <v>26</v>
      </c>
      <c r="J427" t="s">
        <v>26</v>
      </c>
      <c r="K427" t="s">
        <v>262</v>
      </c>
      <c r="L427" t="s">
        <v>241</v>
      </c>
      <c r="M427">
        <v>12130</v>
      </c>
      <c r="N427">
        <v>0</v>
      </c>
      <c r="O427">
        <v>8128697</v>
      </c>
      <c r="P427">
        <v>1966359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19297813</v>
      </c>
      <c r="W427">
        <v>7408</v>
      </c>
      <c r="X427">
        <v>19290405</v>
      </c>
      <c r="Y427">
        <v>0</v>
      </c>
      <c r="Z427">
        <v>9190627</v>
      </c>
      <c r="AA427" s="3" t="str">
        <f t="shared" si="12"/>
        <v>2763</v>
      </c>
      <c r="AB427" s="4" t="str">
        <f t="shared" si="13"/>
        <v>Non-TIF</v>
      </c>
    </row>
    <row r="428" spans="1:28" x14ac:dyDescent="0.25">
      <c r="A428">
        <v>2022</v>
      </c>
      <c r="B428">
        <v>22</v>
      </c>
      <c r="C428" t="s">
        <v>44</v>
      </c>
      <c r="D428">
        <v>2022</v>
      </c>
      <c r="E428">
        <v>22</v>
      </c>
      <c r="F428">
        <v>4</v>
      </c>
      <c r="G428">
        <v>419</v>
      </c>
      <c r="H428">
        <v>224419</v>
      </c>
      <c r="I428" t="s">
        <v>26</v>
      </c>
      <c r="J428" t="s">
        <v>26</v>
      </c>
      <c r="K428" t="s">
        <v>88</v>
      </c>
      <c r="L428" t="s">
        <v>241</v>
      </c>
      <c r="M428">
        <v>295624</v>
      </c>
      <c r="N428">
        <v>6285</v>
      </c>
      <c r="O428">
        <v>13253695</v>
      </c>
      <c r="P428">
        <v>1886487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42730420</v>
      </c>
      <c r="W428">
        <v>44448</v>
      </c>
      <c r="X428">
        <v>42685972</v>
      </c>
      <c r="Y428">
        <v>0</v>
      </c>
      <c r="Z428">
        <v>27288329</v>
      </c>
      <c r="AA428" s="3" t="str">
        <f t="shared" si="12"/>
        <v>4419</v>
      </c>
      <c r="AB428" s="4" t="str">
        <f t="shared" si="13"/>
        <v>Non-TIF</v>
      </c>
    </row>
    <row r="429" spans="1:28" x14ac:dyDescent="0.25">
      <c r="A429">
        <v>2022</v>
      </c>
      <c r="B429">
        <v>22</v>
      </c>
      <c r="C429" t="s">
        <v>44</v>
      </c>
      <c r="D429">
        <v>2022</v>
      </c>
      <c r="E429">
        <v>22</v>
      </c>
      <c r="F429">
        <v>1</v>
      </c>
      <c r="G429">
        <v>989</v>
      </c>
      <c r="H429">
        <v>281989</v>
      </c>
      <c r="I429" t="s">
        <v>26</v>
      </c>
      <c r="J429" t="s">
        <v>26</v>
      </c>
      <c r="K429" t="s">
        <v>293</v>
      </c>
      <c r="L429" t="s">
        <v>241</v>
      </c>
      <c r="M429">
        <v>45981</v>
      </c>
      <c r="N429">
        <v>0</v>
      </c>
      <c r="O429">
        <v>2330374</v>
      </c>
      <c r="P429">
        <v>141082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5272496</v>
      </c>
      <c r="W429">
        <v>0</v>
      </c>
      <c r="X429">
        <v>5272496</v>
      </c>
      <c r="Y429">
        <v>0</v>
      </c>
      <c r="Z429">
        <v>2755059</v>
      </c>
      <c r="AA429" s="3" t="str">
        <f t="shared" si="12"/>
        <v>1989</v>
      </c>
      <c r="AB429" s="4" t="str">
        <f t="shared" si="13"/>
        <v>Non-TIF</v>
      </c>
    </row>
    <row r="430" spans="1:28" x14ac:dyDescent="0.25">
      <c r="A430">
        <v>2022</v>
      </c>
      <c r="B430">
        <v>22</v>
      </c>
      <c r="C430" t="s">
        <v>23</v>
      </c>
      <c r="D430">
        <v>2022</v>
      </c>
      <c r="E430">
        <v>22</v>
      </c>
      <c r="F430">
        <v>5</v>
      </c>
      <c r="G430">
        <v>310</v>
      </c>
      <c r="H430" t="s">
        <v>120</v>
      </c>
      <c r="I430" t="s">
        <v>25</v>
      </c>
      <c r="J430" t="s">
        <v>26</v>
      </c>
      <c r="K430" t="s">
        <v>121</v>
      </c>
      <c r="L430" t="s">
        <v>241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 s="3" t="str">
        <f t="shared" si="12"/>
        <v>5310</v>
      </c>
      <c r="AB430" s="4" t="str">
        <f t="shared" si="13"/>
        <v>TIF</v>
      </c>
    </row>
    <row r="431" spans="1:28" x14ac:dyDescent="0.25">
      <c r="A431">
        <v>2022</v>
      </c>
      <c r="B431">
        <v>22</v>
      </c>
      <c r="C431" t="s">
        <v>23</v>
      </c>
      <c r="D431">
        <v>2022</v>
      </c>
      <c r="E431">
        <v>22</v>
      </c>
      <c r="F431">
        <v>4</v>
      </c>
      <c r="G431">
        <v>419</v>
      </c>
      <c r="H431" t="s">
        <v>265</v>
      </c>
      <c r="I431" t="s">
        <v>25</v>
      </c>
      <c r="J431" t="s">
        <v>26</v>
      </c>
      <c r="K431" t="s">
        <v>266</v>
      </c>
      <c r="L431" t="s">
        <v>241</v>
      </c>
      <c r="M431">
        <v>127894</v>
      </c>
      <c r="N431">
        <v>1648</v>
      </c>
      <c r="O431">
        <v>7441606</v>
      </c>
      <c r="P431">
        <v>950181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26885487</v>
      </c>
      <c r="W431">
        <v>11112</v>
      </c>
      <c r="X431">
        <v>26874375</v>
      </c>
      <c r="Y431">
        <v>0</v>
      </c>
      <c r="Z431">
        <v>18364158</v>
      </c>
      <c r="AA431" s="3" t="str">
        <f t="shared" si="12"/>
        <v>4419</v>
      </c>
      <c r="AB431" s="4" t="str">
        <f t="shared" si="13"/>
        <v>TIF</v>
      </c>
    </row>
    <row r="432" spans="1:28" x14ac:dyDescent="0.25">
      <c r="A432">
        <v>2022</v>
      </c>
      <c r="B432">
        <v>22</v>
      </c>
      <c r="C432" t="s">
        <v>31</v>
      </c>
      <c r="D432">
        <v>2022</v>
      </c>
      <c r="E432">
        <v>22</v>
      </c>
      <c r="F432">
        <v>5</v>
      </c>
      <c r="G432">
        <v>310</v>
      </c>
      <c r="H432">
        <v>35310</v>
      </c>
      <c r="I432" t="s">
        <v>26</v>
      </c>
      <c r="J432" t="s">
        <v>26</v>
      </c>
      <c r="K432" t="s">
        <v>87</v>
      </c>
      <c r="L432" t="s">
        <v>241</v>
      </c>
      <c r="M432">
        <v>40289726</v>
      </c>
      <c r="N432">
        <v>2995461</v>
      </c>
      <c r="O432">
        <v>4812215</v>
      </c>
      <c r="P432">
        <v>0</v>
      </c>
      <c r="Q432">
        <v>0</v>
      </c>
      <c r="R432">
        <v>0</v>
      </c>
      <c r="S432">
        <v>947711</v>
      </c>
      <c r="T432">
        <v>808663</v>
      </c>
      <c r="U432">
        <v>0</v>
      </c>
      <c r="V432">
        <v>72241936</v>
      </c>
      <c r="W432">
        <v>25928</v>
      </c>
      <c r="X432">
        <v>72216008</v>
      </c>
      <c r="Y432">
        <v>6210451</v>
      </c>
      <c r="Z432">
        <v>22388160</v>
      </c>
      <c r="AA432" s="3" t="str">
        <f t="shared" si="12"/>
        <v>5310</v>
      </c>
      <c r="AB432" s="4" t="str">
        <f t="shared" si="13"/>
        <v>Non-TIF</v>
      </c>
    </row>
    <row r="433" spans="1:28" x14ac:dyDescent="0.25">
      <c r="A433">
        <v>2022</v>
      </c>
      <c r="B433">
        <v>22</v>
      </c>
      <c r="C433" t="s">
        <v>31</v>
      </c>
      <c r="D433">
        <v>2022</v>
      </c>
      <c r="E433">
        <v>22</v>
      </c>
      <c r="F433">
        <v>1</v>
      </c>
      <c r="G433">
        <v>80</v>
      </c>
      <c r="H433">
        <v>221080</v>
      </c>
      <c r="I433" t="s">
        <v>26</v>
      </c>
      <c r="J433" t="s">
        <v>26</v>
      </c>
      <c r="K433" t="s">
        <v>267</v>
      </c>
      <c r="L433" t="s">
        <v>241</v>
      </c>
      <c r="M433">
        <v>93950731</v>
      </c>
      <c r="N433">
        <v>4415207</v>
      </c>
      <c r="O433">
        <v>24205083</v>
      </c>
      <c r="P433">
        <v>1096528</v>
      </c>
      <c r="Q433">
        <v>0</v>
      </c>
      <c r="R433">
        <v>0</v>
      </c>
      <c r="S433">
        <v>0</v>
      </c>
      <c r="T433">
        <v>3383652</v>
      </c>
      <c r="U433">
        <v>0</v>
      </c>
      <c r="V433">
        <v>294861436</v>
      </c>
      <c r="W433">
        <v>335212</v>
      </c>
      <c r="X433">
        <v>294526224</v>
      </c>
      <c r="Y433">
        <v>20072991</v>
      </c>
      <c r="Z433">
        <v>167810235</v>
      </c>
      <c r="AA433" s="3" t="str">
        <f t="shared" si="12"/>
        <v>1080</v>
      </c>
      <c r="AB433" s="4" t="str">
        <f t="shared" si="13"/>
        <v>Non-TIF</v>
      </c>
    </row>
    <row r="434" spans="1:28" x14ac:dyDescent="0.25">
      <c r="A434">
        <v>2022</v>
      </c>
      <c r="B434">
        <v>23</v>
      </c>
      <c r="C434" t="s">
        <v>23</v>
      </c>
      <c r="D434">
        <v>2022</v>
      </c>
      <c r="E434">
        <v>23</v>
      </c>
      <c r="F434">
        <v>1</v>
      </c>
      <c r="G434">
        <v>278</v>
      </c>
      <c r="H434" t="s">
        <v>269</v>
      </c>
      <c r="I434" t="s">
        <v>25</v>
      </c>
      <c r="J434" t="s">
        <v>26</v>
      </c>
      <c r="K434" t="s">
        <v>270</v>
      </c>
      <c r="L434" t="s">
        <v>244</v>
      </c>
      <c r="M434">
        <v>0</v>
      </c>
      <c r="N434">
        <v>0</v>
      </c>
      <c r="O434">
        <v>666435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9551291</v>
      </c>
      <c r="W434">
        <v>20372</v>
      </c>
      <c r="X434">
        <v>9530919</v>
      </c>
      <c r="Y434">
        <v>0</v>
      </c>
      <c r="Z434">
        <v>8884856</v>
      </c>
      <c r="AA434" s="3" t="str">
        <f t="shared" si="12"/>
        <v>1278</v>
      </c>
      <c r="AB434" s="4" t="str">
        <f t="shared" si="13"/>
        <v>TIF</v>
      </c>
    </row>
    <row r="435" spans="1:28" x14ac:dyDescent="0.25">
      <c r="A435">
        <v>2022</v>
      </c>
      <c r="B435">
        <v>23</v>
      </c>
      <c r="C435" t="s">
        <v>31</v>
      </c>
      <c r="D435">
        <v>2022</v>
      </c>
      <c r="E435">
        <v>23</v>
      </c>
      <c r="F435">
        <v>0</v>
      </c>
      <c r="G435">
        <v>918</v>
      </c>
      <c r="H435">
        <v>230918</v>
      </c>
      <c r="I435" t="s">
        <v>26</v>
      </c>
      <c r="J435" t="s">
        <v>26</v>
      </c>
      <c r="K435" t="s">
        <v>402</v>
      </c>
      <c r="L435" t="s">
        <v>244</v>
      </c>
      <c r="M435">
        <v>90969630</v>
      </c>
      <c r="N435">
        <v>6455500</v>
      </c>
      <c r="O435">
        <v>7809535</v>
      </c>
      <c r="P435">
        <v>226430</v>
      </c>
      <c r="Q435">
        <v>0</v>
      </c>
      <c r="R435">
        <v>0</v>
      </c>
      <c r="S435">
        <v>15063117</v>
      </c>
      <c r="T435">
        <v>15072517</v>
      </c>
      <c r="U435">
        <v>0</v>
      </c>
      <c r="V435">
        <v>287143203</v>
      </c>
      <c r="W435">
        <v>218536</v>
      </c>
      <c r="X435">
        <v>286924667</v>
      </c>
      <c r="Y435">
        <v>27694534</v>
      </c>
      <c r="Z435">
        <v>151546474</v>
      </c>
      <c r="AA435" s="3" t="str">
        <f t="shared" si="12"/>
        <v>0918</v>
      </c>
      <c r="AB435" s="4" t="str">
        <f t="shared" si="13"/>
        <v>Non-TIF</v>
      </c>
    </row>
    <row r="436" spans="1:28" x14ac:dyDescent="0.25">
      <c r="A436">
        <v>2022</v>
      </c>
      <c r="B436">
        <v>23</v>
      </c>
      <c r="C436" t="s">
        <v>31</v>
      </c>
      <c r="D436">
        <v>2022</v>
      </c>
      <c r="E436">
        <v>23</v>
      </c>
      <c r="F436">
        <v>1</v>
      </c>
      <c r="G436">
        <v>278</v>
      </c>
      <c r="H436">
        <v>231278</v>
      </c>
      <c r="I436" t="s">
        <v>26</v>
      </c>
      <c r="J436" t="s">
        <v>26</v>
      </c>
      <c r="K436" t="s">
        <v>243</v>
      </c>
      <c r="L436" t="s">
        <v>244</v>
      </c>
      <c r="M436">
        <v>7093557</v>
      </c>
      <c r="N436">
        <v>717520</v>
      </c>
      <c r="O436">
        <v>268296928</v>
      </c>
      <c r="P436">
        <v>149763251</v>
      </c>
      <c r="Q436">
        <v>0</v>
      </c>
      <c r="R436">
        <v>0</v>
      </c>
      <c r="S436">
        <v>8382296</v>
      </c>
      <c r="T436">
        <v>0</v>
      </c>
      <c r="U436">
        <v>424410</v>
      </c>
      <c r="V436">
        <v>1335632150</v>
      </c>
      <c r="W436">
        <v>2059424</v>
      </c>
      <c r="X436">
        <v>1333572726</v>
      </c>
      <c r="Y436">
        <v>259858259</v>
      </c>
      <c r="Z436">
        <v>900954188</v>
      </c>
      <c r="AA436" s="3" t="str">
        <f t="shared" si="12"/>
        <v>1278</v>
      </c>
      <c r="AB436" s="4" t="str">
        <f t="shared" si="13"/>
        <v>Non-TIF</v>
      </c>
    </row>
    <row r="437" spans="1:28" x14ac:dyDescent="0.25">
      <c r="A437">
        <v>2022</v>
      </c>
      <c r="B437">
        <v>23</v>
      </c>
      <c r="C437" t="s">
        <v>31</v>
      </c>
      <c r="D437">
        <v>2022</v>
      </c>
      <c r="E437">
        <v>23</v>
      </c>
      <c r="F437">
        <v>1</v>
      </c>
      <c r="G437">
        <v>675</v>
      </c>
      <c r="H437">
        <v>231675</v>
      </c>
      <c r="I437" t="s">
        <v>26</v>
      </c>
      <c r="J437" t="s">
        <v>26</v>
      </c>
      <c r="K437" t="s">
        <v>271</v>
      </c>
      <c r="L437" t="s">
        <v>244</v>
      </c>
      <c r="M437">
        <v>66211280</v>
      </c>
      <c r="N437">
        <v>4935420</v>
      </c>
      <c r="O437">
        <v>3402275</v>
      </c>
      <c r="P437">
        <v>0</v>
      </c>
      <c r="Q437">
        <v>0</v>
      </c>
      <c r="R437">
        <v>0</v>
      </c>
      <c r="S437">
        <v>0</v>
      </c>
      <c r="T437">
        <v>306839</v>
      </c>
      <c r="U437">
        <v>0</v>
      </c>
      <c r="V437">
        <v>152721481</v>
      </c>
      <c r="W437">
        <v>105564</v>
      </c>
      <c r="X437">
        <v>152615917</v>
      </c>
      <c r="Y437">
        <v>11173323</v>
      </c>
      <c r="Z437">
        <v>77865667</v>
      </c>
      <c r="AA437" s="3" t="str">
        <f t="shared" si="12"/>
        <v>1675</v>
      </c>
      <c r="AB437" s="4" t="str">
        <f t="shared" si="13"/>
        <v>Non-TIF</v>
      </c>
    </row>
    <row r="438" spans="1:28" x14ac:dyDescent="0.25">
      <c r="A438">
        <v>2022</v>
      </c>
      <c r="B438">
        <v>23</v>
      </c>
      <c r="C438" t="s">
        <v>31</v>
      </c>
      <c r="D438">
        <v>2022</v>
      </c>
      <c r="E438">
        <v>23</v>
      </c>
      <c r="F438">
        <v>4</v>
      </c>
      <c r="G438">
        <v>41</v>
      </c>
      <c r="H438">
        <v>494041</v>
      </c>
      <c r="I438" t="s">
        <v>26</v>
      </c>
      <c r="J438" t="s">
        <v>26</v>
      </c>
      <c r="K438" t="s">
        <v>376</v>
      </c>
      <c r="L438" t="s">
        <v>244</v>
      </c>
      <c r="M438">
        <v>913450</v>
      </c>
      <c r="N438">
        <v>8490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1481960</v>
      </c>
      <c r="W438">
        <v>0</v>
      </c>
      <c r="X438">
        <v>1481960</v>
      </c>
      <c r="Y438">
        <v>82689</v>
      </c>
      <c r="Z438">
        <v>560020</v>
      </c>
      <c r="AA438" s="3" t="str">
        <f t="shared" si="12"/>
        <v>4041</v>
      </c>
      <c r="AB438" s="4" t="str">
        <f t="shared" si="13"/>
        <v>Non-TIF</v>
      </c>
    </row>
    <row r="439" spans="1:28" x14ac:dyDescent="0.25">
      <c r="A439">
        <v>2022</v>
      </c>
      <c r="B439">
        <v>27</v>
      </c>
      <c r="C439" t="s">
        <v>44</v>
      </c>
      <c r="D439">
        <v>2022</v>
      </c>
      <c r="E439">
        <v>27</v>
      </c>
      <c r="F439">
        <v>3</v>
      </c>
      <c r="G439">
        <v>465</v>
      </c>
      <c r="H439">
        <v>273465</v>
      </c>
      <c r="I439" t="s">
        <v>26</v>
      </c>
      <c r="J439" t="s">
        <v>26</v>
      </c>
      <c r="K439" t="s">
        <v>288</v>
      </c>
      <c r="L439" t="s">
        <v>289</v>
      </c>
      <c r="M439">
        <v>0</v>
      </c>
      <c r="N439">
        <v>0</v>
      </c>
      <c r="O439">
        <v>161683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161683</v>
      </c>
      <c r="W439">
        <v>0</v>
      </c>
      <c r="X439">
        <v>161683</v>
      </c>
      <c r="Y439">
        <v>0</v>
      </c>
      <c r="Z439">
        <v>0</v>
      </c>
      <c r="AA439" s="3" t="str">
        <f t="shared" si="12"/>
        <v>3465</v>
      </c>
      <c r="AB439" s="4" t="str">
        <f t="shared" si="13"/>
        <v>Non-TIF</v>
      </c>
    </row>
    <row r="440" spans="1:28" x14ac:dyDescent="0.25">
      <c r="A440">
        <v>2022</v>
      </c>
      <c r="B440">
        <v>27</v>
      </c>
      <c r="C440" t="s">
        <v>31</v>
      </c>
      <c r="D440">
        <v>2022</v>
      </c>
      <c r="E440">
        <v>27</v>
      </c>
      <c r="F440">
        <v>1</v>
      </c>
      <c r="G440">
        <v>211</v>
      </c>
      <c r="H440">
        <v>201211</v>
      </c>
      <c r="I440" t="s">
        <v>26</v>
      </c>
      <c r="J440" t="s">
        <v>26</v>
      </c>
      <c r="K440" t="s">
        <v>220</v>
      </c>
      <c r="L440" t="s">
        <v>289</v>
      </c>
      <c r="M440">
        <v>10462405</v>
      </c>
      <c r="N440">
        <v>1028960</v>
      </c>
      <c r="O440">
        <v>273360</v>
      </c>
      <c r="P440">
        <v>6490</v>
      </c>
      <c r="Q440">
        <v>0</v>
      </c>
      <c r="R440">
        <v>0</v>
      </c>
      <c r="S440">
        <v>0</v>
      </c>
      <c r="T440">
        <v>332712</v>
      </c>
      <c r="U440">
        <v>0</v>
      </c>
      <c r="V440">
        <v>26350776</v>
      </c>
      <c r="W440">
        <v>55868</v>
      </c>
      <c r="X440">
        <v>26294908</v>
      </c>
      <c r="Y440">
        <v>2224730</v>
      </c>
      <c r="Z440">
        <v>14246849</v>
      </c>
      <c r="AA440" s="3" t="str">
        <f t="shared" si="12"/>
        <v>1211</v>
      </c>
      <c r="AB440" s="4" t="str">
        <f t="shared" si="13"/>
        <v>Non-TIF</v>
      </c>
    </row>
    <row r="441" spans="1:28" x14ac:dyDescent="0.25">
      <c r="A441">
        <v>2022</v>
      </c>
      <c r="B441">
        <v>27</v>
      </c>
      <c r="C441" t="s">
        <v>31</v>
      </c>
      <c r="D441">
        <v>2022</v>
      </c>
      <c r="E441">
        <v>27</v>
      </c>
      <c r="F441">
        <v>4</v>
      </c>
      <c r="G441">
        <v>572</v>
      </c>
      <c r="H441">
        <v>204572</v>
      </c>
      <c r="I441" t="s">
        <v>26</v>
      </c>
      <c r="J441" t="s">
        <v>26</v>
      </c>
      <c r="K441" t="s">
        <v>255</v>
      </c>
      <c r="L441" t="s">
        <v>289</v>
      </c>
      <c r="M441">
        <v>3132533</v>
      </c>
      <c r="N441">
        <v>145880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4887420</v>
      </c>
      <c r="W441">
        <v>0</v>
      </c>
      <c r="X441">
        <v>4887420</v>
      </c>
      <c r="Y441">
        <v>225519</v>
      </c>
      <c r="Z441">
        <v>1609007</v>
      </c>
      <c r="AA441" s="3" t="str">
        <f t="shared" si="12"/>
        <v>4572</v>
      </c>
      <c r="AB441" s="4" t="str">
        <f t="shared" si="13"/>
        <v>Non-TIF</v>
      </c>
    </row>
    <row r="442" spans="1:28" x14ac:dyDescent="0.25">
      <c r="A442">
        <v>2022</v>
      </c>
      <c r="B442">
        <v>28</v>
      </c>
      <c r="C442" t="s">
        <v>44</v>
      </c>
      <c r="D442">
        <v>2022</v>
      </c>
      <c r="E442">
        <v>28</v>
      </c>
      <c r="F442">
        <v>1</v>
      </c>
      <c r="G442">
        <v>989</v>
      </c>
      <c r="H442">
        <v>281989</v>
      </c>
      <c r="I442" t="s">
        <v>26</v>
      </c>
      <c r="J442" t="s">
        <v>26</v>
      </c>
      <c r="K442" t="s">
        <v>293</v>
      </c>
      <c r="L442" t="s">
        <v>294</v>
      </c>
      <c r="M442">
        <v>50800</v>
      </c>
      <c r="N442">
        <v>0</v>
      </c>
      <c r="O442">
        <v>3885650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14323097</v>
      </c>
      <c r="W442">
        <v>9260</v>
      </c>
      <c r="X442">
        <v>14313837</v>
      </c>
      <c r="Y442">
        <v>0</v>
      </c>
      <c r="Z442">
        <v>10386647</v>
      </c>
      <c r="AA442" s="3" t="str">
        <f t="shared" si="12"/>
        <v>1989</v>
      </c>
      <c r="AB442" s="4" t="str">
        <f t="shared" si="13"/>
        <v>Non-TIF</v>
      </c>
    </row>
    <row r="443" spans="1:28" x14ac:dyDescent="0.25">
      <c r="A443">
        <v>2022</v>
      </c>
      <c r="B443">
        <v>28</v>
      </c>
      <c r="C443" t="s">
        <v>31</v>
      </c>
      <c r="D443">
        <v>2022</v>
      </c>
      <c r="E443">
        <v>28</v>
      </c>
      <c r="F443">
        <v>6</v>
      </c>
      <c r="G443">
        <v>950</v>
      </c>
      <c r="H443">
        <v>286950</v>
      </c>
      <c r="I443" t="s">
        <v>26</v>
      </c>
      <c r="J443" t="s">
        <v>26</v>
      </c>
      <c r="K443" t="s">
        <v>276</v>
      </c>
      <c r="L443" t="s">
        <v>294</v>
      </c>
      <c r="M443">
        <v>173976900</v>
      </c>
      <c r="N443">
        <v>17488800</v>
      </c>
      <c r="O443">
        <v>25577902</v>
      </c>
      <c r="P443">
        <v>21385100</v>
      </c>
      <c r="Q443">
        <v>0</v>
      </c>
      <c r="R443">
        <v>0</v>
      </c>
      <c r="S443">
        <v>5941112</v>
      </c>
      <c r="T443">
        <v>33038853</v>
      </c>
      <c r="U443">
        <v>0</v>
      </c>
      <c r="V443">
        <v>771466295</v>
      </c>
      <c r="W443">
        <v>675980</v>
      </c>
      <c r="X443">
        <v>770790315</v>
      </c>
      <c r="Y443">
        <v>84322188</v>
      </c>
      <c r="Z443">
        <v>494057628</v>
      </c>
      <c r="AA443" s="3" t="str">
        <f t="shared" si="12"/>
        <v>6950</v>
      </c>
      <c r="AB443" s="4" t="str">
        <f t="shared" si="13"/>
        <v>Non-TIF</v>
      </c>
    </row>
    <row r="444" spans="1:28" x14ac:dyDescent="0.25">
      <c r="A444">
        <v>2022</v>
      </c>
      <c r="B444">
        <v>28</v>
      </c>
      <c r="C444" t="s">
        <v>31</v>
      </c>
      <c r="D444">
        <v>2022</v>
      </c>
      <c r="E444">
        <v>28</v>
      </c>
      <c r="F444">
        <v>4</v>
      </c>
      <c r="G444">
        <v>777</v>
      </c>
      <c r="H444">
        <v>574777</v>
      </c>
      <c r="I444" t="s">
        <v>26</v>
      </c>
      <c r="J444" t="s">
        <v>26</v>
      </c>
      <c r="K444" t="s">
        <v>48</v>
      </c>
      <c r="L444" t="s">
        <v>294</v>
      </c>
      <c r="M444">
        <v>18417800</v>
      </c>
      <c r="N444">
        <v>1788700</v>
      </c>
      <c r="O444">
        <v>277800</v>
      </c>
      <c r="P444">
        <v>0</v>
      </c>
      <c r="Q444">
        <v>0</v>
      </c>
      <c r="R444">
        <v>0</v>
      </c>
      <c r="S444">
        <v>661510</v>
      </c>
      <c r="T444">
        <v>52795</v>
      </c>
      <c r="U444">
        <v>0</v>
      </c>
      <c r="V444">
        <v>42258405</v>
      </c>
      <c r="W444">
        <v>18520</v>
      </c>
      <c r="X444">
        <v>42239885</v>
      </c>
      <c r="Y444">
        <v>3970133</v>
      </c>
      <c r="Z444">
        <v>21059800</v>
      </c>
      <c r="AA444" s="3" t="str">
        <f t="shared" si="12"/>
        <v>4777</v>
      </c>
      <c r="AB444" s="4" t="str">
        <f t="shared" si="13"/>
        <v>Non-TIF</v>
      </c>
    </row>
    <row r="445" spans="1:28" x14ac:dyDescent="0.25">
      <c r="A445">
        <v>2022</v>
      </c>
      <c r="B445">
        <v>29</v>
      </c>
      <c r="C445" t="s">
        <v>44</v>
      </c>
      <c r="D445">
        <v>2022</v>
      </c>
      <c r="E445">
        <v>29</v>
      </c>
      <c r="F445">
        <v>0</v>
      </c>
      <c r="G445">
        <v>882</v>
      </c>
      <c r="H445">
        <v>290882</v>
      </c>
      <c r="I445" t="s">
        <v>26</v>
      </c>
      <c r="J445" t="s">
        <v>26</v>
      </c>
      <c r="K445" t="s">
        <v>298</v>
      </c>
      <c r="L445" t="s">
        <v>299</v>
      </c>
      <c r="M445">
        <v>909424</v>
      </c>
      <c r="N445">
        <v>580</v>
      </c>
      <c r="O445">
        <v>259617220</v>
      </c>
      <c r="P445">
        <v>12490622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315556161</v>
      </c>
      <c r="W445">
        <v>64820</v>
      </c>
      <c r="X445">
        <v>315491341</v>
      </c>
      <c r="Y445">
        <v>0</v>
      </c>
      <c r="Z445">
        <v>42538315</v>
      </c>
      <c r="AA445" s="3" t="str">
        <f t="shared" si="12"/>
        <v>0882</v>
      </c>
      <c r="AB445" s="4" t="str">
        <f t="shared" si="13"/>
        <v>Non-TIF</v>
      </c>
    </row>
    <row r="446" spans="1:28" x14ac:dyDescent="0.25">
      <c r="A446">
        <v>2022</v>
      </c>
      <c r="B446">
        <v>29</v>
      </c>
      <c r="C446" t="s">
        <v>31</v>
      </c>
      <c r="D446">
        <v>2022</v>
      </c>
      <c r="E446">
        <v>29</v>
      </c>
      <c r="F446">
        <v>1</v>
      </c>
      <c r="G446">
        <v>602</v>
      </c>
      <c r="H446">
        <v>291602</v>
      </c>
      <c r="I446" t="s">
        <v>26</v>
      </c>
      <c r="J446" t="s">
        <v>26</v>
      </c>
      <c r="K446" t="s">
        <v>372</v>
      </c>
      <c r="L446" t="s">
        <v>299</v>
      </c>
      <c r="M446">
        <v>47936700</v>
      </c>
      <c r="N446">
        <v>2664000</v>
      </c>
      <c r="O446">
        <v>8036560</v>
      </c>
      <c r="P446">
        <v>4901200</v>
      </c>
      <c r="Q446">
        <v>0</v>
      </c>
      <c r="R446">
        <v>0</v>
      </c>
      <c r="S446">
        <v>8881288</v>
      </c>
      <c r="T446">
        <v>2305994</v>
      </c>
      <c r="U446">
        <v>0</v>
      </c>
      <c r="V446">
        <v>243045222</v>
      </c>
      <c r="W446">
        <v>255576</v>
      </c>
      <c r="X446">
        <v>242789646</v>
      </c>
      <c r="Y446">
        <v>9472505</v>
      </c>
      <c r="Z446">
        <v>168319480</v>
      </c>
      <c r="AA446" s="3" t="str">
        <f t="shared" si="12"/>
        <v>1602</v>
      </c>
      <c r="AB446" s="4" t="str">
        <f t="shared" si="13"/>
        <v>Non-TIF</v>
      </c>
    </row>
    <row r="447" spans="1:28" x14ac:dyDescent="0.25">
      <c r="A447">
        <v>2022</v>
      </c>
      <c r="B447">
        <v>30</v>
      </c>
      <c r="C447" t="s">
        <v>44</v>
      </c>
      <c r="D447">
        <v>2022</v>
      </c>
      <c r="E447">
        <v>30</v>
      </c>
      <c r="F447">
        <v>6</v>
      </c>
      <c r="G447">
        <v>120</v>
      </c>
      <c r="H447">
        <v>306120</v>
      </c>
      <c r="I447" t="s">
        <v>26</v>
      </c>
      <c r="J447" t="s">
        <v>26</v>
      </c>
      <c r="K447" t="s">
        <v>374</v>
      </c>
      <c r="L447" t="s">
        <v>335</v>
      </c>
      <c r="M447">
        <v>0</v>
      </c>
      <c r="N447">
        <v>0</v>
      </c>
      <c r="O447">
        <v>98092525</v>
      </c>
      <c r="P447">
        <v>25299175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238257879</v>
      </c>
      <c r="W447">
        <v>77784</v>
      </c>
      <c r="X447">
        <v>238180095</v>
      </c>
      <c r="Y447">
        <v>0</v>
      </c>
      <c r="Z447">
        <v>114866179</v>
      </c>
      <c r="AA447" s="3" t="str">
        <f t="shared" si="12"/>
        <v>6120</v>
      </c>
      <c r="AB447" s="4" t="str">
        <f t="shared" si="13"/>
        <v>Non-TIF</v>
      </c>
    </row>
    <row r="448" spans="1:28" x14ac:dyDescent="0.25">
      <c r="A448">
        <v>2022</v>
      </c>
      <c r="B448">
        <v>30</v>
      </c>
      <c r="C448" t="s">
        <v>44</v>
      </c>
      <c r="D448">
        <v>2022</v>
      </c>
      <c r="E448">
        <v>30</v>
      </c>
      <c r="F448">
        <v>2</v>
      </c>
      <c r="G448">
        <v>124</v>
      </c>
      <c r="H448">
        <v>322124</v>
      </c>
      <c r="I448" t="s">
        <v>26</v>
      </c>
      <c r="J448" t="s">
        <v>26</v>
      </c>
      <c r="K448" t="s">
        <v>378</v>
      </c>
      <c r="L448" t="s">
        <v>335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 s="3" t="str">
        <f t="shared" si="12"/>
        <v>2124</v>
      </c>
      <c r="AB448" s="4" t="str">
        <f t="shared" si="13"/>
        <v>Non-TIF</v>
      </c>
    </row>
    <row r="449" spans="1:28" x14ac:dyDescent="0.25">
      <c r="A449">
        <v>2022</v>
      </c>
      <c r="B449">
        <v>30</v>
      </c>
      <c r="C449" t="s">
        <v>31</v>
      </c>
      <c r="D449">
        <v>2022</v>
      </c>
      <c r="E449">
        <v>30</v>
      </c>
      <c r="F449">
        <v>4</v>
      </c>
      <c r="G449">
        <v>890</v>
      </c>
      <c r="H449">
        <v>304890</v>
      </c>
      <c r="I449" t="s">
        <v>26</v>
      </c>
      <c r="J449" t="s">
        <v>26</v>
      </c>
      <c r="K449" t="s">
        <v>259</v>
      </c>
      <c r="L449" t="s">
        <v>335</v>
      </c>
      <c r="M449">
        <v>85041400</v>
      </c>
      <c r="N449">
        <v>2837500</v>
      </c>
      <c r="O449">
        <v>132980491</v>
      </c>
      <c r="P449">
        <v>73742100</v>
      </c>
      <c r="Q449">
        <v>0</v>
      </c>
      <c r="R449">
        <v>0</v>
      </c>
      <c r="S449">
        <v>0</v>
      </c>
      <c r="T449">
        <v>9087320</v>
      </c>
      <c r="U449">
        <v>0</v>
      </c>
      <c r="V449">
        <v>2375704488</v>
      </c>
      <c r="W449">
        <v>573755</v>
      </c>
      <c r="X449">
        <v>2375130733</v>
      </c>
      <c r="Y449">
        <v>39501963</v>
      </c>
      <c r="Z449">
        <v>2072015677</v>
      </c>
      <c r="AA449" s="3" t="str">
        <f t="shared" si="12"/>
        <v>4890</v>
      </c>
      <c r="AB449" s="4" t="str">
        <f t="shared" si="13"/>
        <v>Non-TIF</v>
      </c>
    </row>
    <row r="450" spans="1:28" x14ac:dyDescent="0.25">
      <c r="A450">
        <v>2022</v>
      </c>
      <c r="B450">
        <v>30</v>
      </c>
      <c r="C450" t="s">
        <v>31</v>
      </c>
      <c r="D450">
        <v>2022</v>
      </c>
      <c r="E450">
        <v>30</v>
      </c>
      <c r="F450">
        <v>2</v>
      </c>
      <c r="G450">
        <v>862</v>
      </c>
      <c r="H450">
        <v>712862</v>
      </c>
      <c r="I450" t="s">
        <v>26</v>
      </c>
      <c r="J450" t="s">
        <v>26</v>
      </c>
      <c r="K450" t="s">
        <v>399</v>
      </c>
      <c r="L450" t="s">
        <v>335</v>
      </c>
      <c r="M450">
        <v>262400</v>
      </c>
      <c r="N450">
        <v>0</v>
      </c>
      <c r="O450">
        <v>0</v>
      </c>
      <c r="P450">
        <v>376500</v>
      </c>
      <c r="Q450">
        <v>0</v>
      </c>
      <c r="R450">
        <v>0</v>
      </c>
      <c r="S450">
        <v>0</v>
      </c>
      <c r="T450">
        <v>47370</v>
      </c>
      <c r="U450">
        <v>0</v>
      </c>
      <c r="V450">
        <v>686270</v>
      </c>
      <c r="W450">
        <v>0</v>
      </c>
      <c r="X450">
        <v>686270</v>
      </c>
      <c r="Y450">
        <v>0</v>
      </c>
      <c r="Z450">
        <v>0</v>
      </c>
      <c r="AA450" s="3" t="str">
        <f t="shared" si="12"/>
        <v>2862</v>
      </c>
      <c r="AB450" s="4" t="str">
        <f t="shared" si="13"/>
        <v>Non-TIF</v>
      </c>
    </row>
    <row r="451" spans="1:28" x14ac:dyDescent="0.25">
      <c r="A451">
        <v>2022</v>
      </c>
      <c r="B451">
        <v>31</v>
      </c>
      <c r="C451" t="s">
        <v>44</v>
      </c>
      <c r="D451">
        <v>2022</v>
      </c>
      <c r="E451">
        <v>31</v>
      </c>
      <c r="F451">
        <v>6</v>
      </c>
      <c r="G451">
        <v>961</v>
      </c>
      <c r="H451">
        <v>316961</v>
      </c>
      <c r="I451" t="s">
        <v>26</v>
      </c>
      <c r="J451" t="s">
        <v>26</v>
      </c>
      <c r="K451" t="s">
        <v>242</v>
      </c>
      <c r="L451" t="s">
        <v>377</v>
      </c>
      <c r="M451">
        <v>69447</v>
      </c>
      <c r="N451">
        <v>0</v>
      </c>
      <c r="O451">
        <v>43099288</v>
      </c>
      <c r="P451">
        <v>52756391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152727596</v>
      </c>
      <c r="W451">
        <v>33336</v>
      </c>
      <c r="X451">
        <v>152694260</v>
      </c>
      <c r="Y451">
        <v>0</v>
      </c>
      <c r="Z451">
        <v>56802470</v>
      </c>
      <c r="AA451" s="3" t="str">
        <f t="shared" ref="AA451:AA514" si="14">CONCATENATE(F451,TEXT(G451,"000"))</f>
        <v>6961</v>
      </c>
      <c r="AB451" s="4" t="str">
        <f t="shared" ref="AB451:AB514" si="15">IF(C451="I","TIF","Non-TIF")</f>
        <v>Non-TIF</v>
      </c>
    </row>
    <row r="452" spans="1:28" x14ac:dyDescent="0.25">
      <c r="A452">
        <v>2022</v>
      </c>
      <c r="B452">
        <v>32</v>
      </c>
      <c r="C452" t="s">
        <v>23</v>
      </c>
      <c r="D452">
        <v>2022</v>
      </c>
      <c r="E452">
        <v>32</v>
      </c>
      <c r="F452">
        <v>2</v>
      </c>
      <c r="G452">
        <v>124</v>
      </c>
      <c r="H452" t="s">
        <v>435</v>
      </c>
      <c r="I452" t="s">
        <v>25</v>
      </c>
      <c r="J452" t="s">
        <v>26</v>
      </c>
      <c r="K452" t="s">
        <v>436</v>
      </c>
      <c r="L452" t="s">
        <v>379</v>
      </c>
      <c r="M452">
        <v>0</v>
      </c>
      <c r="N452">
        <v>0</v>
      </c>
      <c r="O452">
        <v>5629165</v>
      </c>
      <c r="P452">
        <v>4456675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10195217</v>
      </c>
      <c r="W452">
        <v>0</v>
      </c>
      <c r="X452">
        <v>10195217</v>
      </c>
      <c r="Y452">
        <v>0</v>
      </c>
      <c r="Z452">
        <v>109377</v>
      </c>
      <c r="AA452" s="3" t="str">
        <f t="shared" si="14"/>
        <v>2124</v>
      </c>
      <c r="AB452" s="4" t="str">
        <f t="shared" si="15"/>
        <v>TIF</v>
      </c>
    </row>
    <row r="453" spans="1:28" x14ac:dyDescent="0.25">
      <c r="A453">
        <v>2022</v>
      </c>
      <c r="B453">
        <v>32</v>
      </c>
      <c r="C453" t="s">
        <v>31</v>
      </c>
      <c r="D453">
        <v>2022</v>
      </c>
      <c r="E453">
        <v>32</v>
      </c>
      <c r="F453">
        <v>2</v>
      </c>
      <c r="G453">
        <v>124</v>
      </c>
      <c r="H453">
        <v>322124</v>
      </c>
      <c r="I453" t="s">
        <v>26</v>
      </c>
      <c r="J453" t="s">
        <v>26</v>
      </c>
      <c r="K453" t="s">
        <v>378</v>
      </c>
      <c r="L453" t="s">
        <v>379</v>
      </c>
      <c r="M453">
        <v>146058900</v>
      </c>
      <c r="N453">
        <v>15744800</v>
      </c>
      <c r="O453">
        <v>38735930</v>
      </c>
      <c r="P453">
        <v>21191800</v>
      </c>
      <c r="Q453">
        <v>0</v>
      </c>
      <c r="R453">
        <v>0</v>
      </c>
      <c r="S453">
        <v>29159825</v>
      </c>
      <c r="T453">
        <v>1229989</v>
      </c>
      <c r="U453">
        <v>0</v>
      </c>
      <c r="V453">
        <v>554313514</v>
      </c>
      <c r="W453">
        <v>590788</v>
      </c>
      <c r="X453">
        <v>553722726</v>
      </c>
      <c r="Y453">
        <v>18972223</v>
      </c>
      <c r="Z453">
        <v>302192270</v>
      </c>
      <c r="AA453" s="3" t="str">
        <f t="shared" si="14"/>
        <v>2124</v>
      </c>
      <c r="AB453" s="4" t="str">
        <f t="shared" si="15"/>
        <v>Non-TIF</v>
      </c>
    </row>
    <row r="454" spans="1:28" x14ac:dyDescent="0.25">
      <c r="A454">
        <v>2022</v>
      </c>
      <c r="B454">
        <v>32</v>
      </c>
      <c r="C454" t="s">
        <v>31</v>
      </c>
      <c r="D454">
        <v>2022</v>
      </c>
      <c r="E454">
        <v>32</v>
      </c>
      <c r="F454">
        <v>2</v>
      </c>
      <c r="G454">
        <v>556</v>
      </c>
      <c r="H454">
        <v>742556</v>
      </c>
      <c r="I454" t="s">
        <v>26</v>
      </c>
      <c r="J454" t="s">
        <v>26</v>
      </c>
      <c r="K454" t="s">
        <v>240</v>
      </c>
      <c r="L454" t="s">
        <v>379</v>
      </c>
      <c r="M454">
        <v>40966100</v>
      </c>
      <c r="N454">
        <v>2409100</v>
      </c>
      <c r="O454">
        <v>47400</v>
      </c>
      <c r="P454">
        <v>0</v>
      </c>
      <c r="Q454">
        <v>0</v>
      </c>
      <c r="R454">
        <v>0</v>
      </c>
      <c r="S454">
        <v>4329518</v>
      </c>
      <c r="T454">
        <v>0</v>
      </c>
      <c r="U454">
        <v>0</v>
      </c>
      <c r="V454">
        <v>64673818</v>
      </c>
      <c r="W454">
        <v>25928</v>
      </c>
      <c r="X454">
        <v>64647890</v>
      </c>
      <c r="Y454">
        <v>1670709</v>
      </c>
      <c r="Z454">
        <v>16921700</v>
      </c>
      <c r="AA454" s="3" t="str">
        <f t="shared" si="14"/>
        <v>2556</v>
      </c>
      <c r="AB454" s="4" t="str">
        <f t="shared" si="15"/>
        <v>Non-TIF</v>
      </c>
    </row>
    <row r="455" spans="1:28" x14ac:dyDescent="0.25">
      <c r="A455">
        <v>2022</v>
      </c>
      <c r="B455">
        <v>33</v>
      </c>
      <c r="C455" t="s">
        <v>44</v>
      </c>
      <c r="D455">
        <v>2022</v>
      </c>
      <c r="E455">
        <v>33</v>
      </c>
      <c r="F455">
        <v>4</v>
      </c>
      <c r="G455">
        <v>869</v>
      </c>
      <c r="H455">
        <v>334869</v>
      </c>
      <c r="I455" t="s">
        <v>26</v>
      </c>
      <c r="J455" t="s">
        <v>26</v>
      </c>
      <c r="K455" t="s">
        <v>70</v>
      </c>
      <c r="L455" t="s">
        <v>375</v>
      </c>
      <c r="M455">
        <v>126110</v>
      </c>
      <c r="N455">
        <v>0</v>
      </c>
      <c r="O455">
        <v>23133490</v>
      </c>
      <c r="P455">
        <v>7585379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35606478</v>
      </c>
      <c r="W455">
        <v>7408</v>
      </c>
      <c r="X455">
        <v>35599070</v>
      </c>
      <c r="Y455">
        <v>0</v>
      </c>
      <c r="Z455">
        <v>4761499</v>
      </c>
      <c r="AA455" s="3" t="str">
        <f t="shared" si="14"/>
        <v>4869</v>
      </c>
      <c r="AB455" s="4" t="str">
        <f t="shared" si="15"/>
        <v>Non-TIF</v>
      </c>
    </row>
    <row r="456" spans="1:28" x14ac:dyDescent="0.25">
      <c r="A456">
        <v>2022</v>
      </c>
      <c r="B456">
        <v>33</v>
      </c>
      <c r="C456" t="s">
        <v>44</v>
      </c>
      <c r="D456">
        <v>2022</v>
      </c>
      <c r="E456">
        <v>33</v>
      </c>
      <c r="F456">
        <v>6</v>
      </c>
      <c r="G456">
        <v>943</v>
      </c>
      <c r="H456">
        <v>336943</v>
      </c>
      <c r="I456" t="s">
        <v>26</v>
      </c>
      <c r="J456" t="s">
        <v>26</v>
      </c>
      <c r="K456" t="s">
        <v>437</v>
      </c>
      <c r="L456" t="s">
        <v>375</v>
      </c>
      <c r="M456">
        <v>173250</v>
      </c>
      <c r="N456">
        <v>0</v>
      </c>
      <c r="O456">
        <v>841060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10180820</v>
      </c>
      <c r="W456">
        <v>18520</v>
      </c>
      <c r="X456">
        <v>10162300</v>
      </c>
      <c r="Y456">
        <v>0</v>
      </c>
      <c r="Z456">
        <v>9166510</v>
      </c>
      <c r="AA456" s="3" t="str">
        <f t="shared" si="14"/>
        <v>6943</v>
      </c>
      <c r="AB456" s="4" t="str">
        <f t="shared" si="15"/>
        <v>Non-TIF</v>
      </c>
    </row>
    <row r="457" spans="1:28" x14ac:dyDescent="0.25">
      <c r="A457">
        <v>2022</v>
      </c>
      <c r="B457">
        <v>33</v>
      </c>
      <c r="C457" t="s">
        <v>23</v>
      </c>
      <c r="D457">
        <v>2022</v>
      </c>
      <c r="E457">
        <v>33</v>
      </c>
      <c r="F457">
        <v>6</v>
      </c>
      <c r="G457">
        <v>273</v>
      </c>
      <c r="H457" t="s">
        <v>199</v>
      </c>
      <c r="I457" t="s">
        <v>25</v>
      </c>
      <c r="J457" t="s">
        <v>26</v>
      </c>
      <c r="K457" t="s">
        <v>200</v>
      </c>
      <c r="L457" t="s">
        <v>375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 s="3" t="str">
        <f t="shared" si="14"/>
        <v>6273</v>
      </c>
      <c r="AB457" s="4" t="str">
        <f t="shared" si="15"/>
        <v>TIF</v>
      </c>
    </row>
    <row r="458" spans="1:28" x14ac:dyDescent="0.25">
      <c r="A458">
        <v>2022</v>
      </c>
      <c r="B458">
        <v>29</v>
      </c>
      <c r="C458" t="s">
        <v>23</v>
      </c>
      <c r="D458">
        <v>2022</v>
      </c>
      <c r="E458">
        <v>29</v>
      </c>
      <c r="F458">
        <v>6</v>
      </c>
      <c r="G458">
        <v>937</v>
      </c>
      <c r="H458" t="s">
        <v>301</v>
      </c>
      <c r="I458" t="s">
        <v>25</v>
      </c>
      <c r="J458" t="s">
        <v>26</v>
      </c>
      <c r="K458" t="s">
        <v>302</v>
      </c>
      <c r="L458" t="s">
        <v>299</v>
      </c>
      <c r="M458">
        <v>11469</v>
      </c>
      <c r="N458">
        <v>845</v>
      </c>
      <c r="O458">
        <v>5184998</v>
      </c>
      <c r="P458">
        <v>193072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13178738</v>
      </c>
      <c r="W458">
        <v>0</v>
      </c>
      <c r="X458">
        <v>13178738</v>
      </c>
      <c r="Y458">
        <v>0</v>
      </c>
      <c r="Z458">
        <v>7788354</v>
      </c>
      <c r="AA458" s="3" t="str">
        <f t="shared" si="14"/>
        <v>6937</v>
      </c>
      <c r="AB458" s="4" t="str">
        <f t="shared" si="15"/>
        <v>TIF</v>
      </c>
    </row>
    <row r="459" spans="1:28" x14ac:dyDescent="0.25">
      <c r="A459">
        <v>2022</v>
      </c>
      <c r="B459">
        <v>29</v>
      </c>
      <c r="C459" t="s">
        <v>31</v>
      </c>
      <c r="D459">
        <v>2022</v>
      </c>
      <c r="E459">
        <v>29</v>
      </c>
      <c r="F459">
        <v>6</v>
      </c>
      <c r="G459">
        <v>937</v>
      </c>
      <c r="H459">
        <v>296937</v>
      </c>
      <c r="I459" t="s">
        <v>26</v>
      </c>
      <c r="J459" t="s">
        <v>26</v>
      </c>
      <c r="K459" t="s">
        <v>303</v>
      </c>
      <c r="L459" t="s">
        <v>299</v>
      </c>
      <c r="M459">
        <v>215500</v>
      </c>
      <c r="N459">
        <v>8000</v>
      </c>
      <c r="O459">
        <v>18818136</v>
      </c>
      <c r="P459">
        <v>4359900</v>
      </c>
      <c r="Q459">
        <v>0</v>
      </c>
      <c r="R459">
        <v>0</v>
      </c>
      <c r="S459">
        <v>1080449</v>
      </c>
      <c r="T459">
        <v>116130</v>
      </c>
      <c r="U459">
        <v>0</v>
      </c>
      <c r="V459">
        <v>29132115</v>
      </c>
      <c r="W459">
        <v>3704</v>
      </c>
      <c r="X459">
        <v>29128411</v>
      </c>
      <c r="Y459">
        <v>28226079</v>
      </c>
      <c r="Z459">
        <v>4534000</v>
      </c>
      <c r="AA459" s="3" t="str">
        <f t="shared" si="14"/>
        <v>6937</v>
      </c>
      <c r="AB459" s="4" t="str">
        <f t="shared" si="15"/>
        <v>Non-TIF</v>
      </c>
    </row>
    <row r="460" spans="1:28" x14ac:dyDescent="0.25">
      <c r="A460">
        <v>2022</v>
      </c>
      <c r="B460">
        <v>29</v>
      </c>
      <c r="C460" t="s">
        <v>31</v>
      </c>
      <c r="D460">
        <v>2022</v>
      </c>
      <c r="E460">
        <v>29</v>
      </c>
      <c r="F460">
        <v>7</v>
      </c>
      <c r="G460">
        <v>47</v>
      </c>
      <c r="H460">
        <v>447047</v>
      </c>
      <c r="I460" t="s">
        <v>26</v>
      </c>
      <c r="J460" t="s">
        <v>26</v>
      </c>
      <c r="K460" t="s">
        <v>304</v>
      </c>
      <c r="L460" t="s">
        <v>299</v>
      </c>
      <c r="M460">
        <v>4229500</v>
      </c>
      <c r="N460">
        <v>352200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5674400</v>
      </c>
      <c r="W460">
        <v>0</v>
      </c>
      <c r="X460">
        <v>5674400</v>
      </c>
      <c r="Y460">
        <v>513568</v>
      </c>
      <c r="Z460">
        <v>1092700</v>
      </c>
      <c r="AA460" s="3" t="str">
        <f t="shared" si="14"/>
        <v>7047</v>
      </c>
      <c r="AB460" s="4" t="str">
        <f t="shared" si="15"/>
        <v>Non-TIF</v>
      </c>
    </row>
    <row r="461" spans="1:28" x14ac:dyDescent="0.25">
      <c r="A461">
        <v>2022</v>
      </c>
      <c r="B461">
        <v>29</v>
      </c>
      <c r="C461" t="s">
        <v>31</v>
      </c>
      <c r="D461">
        <v>2022</v>
      </c>
      <c r="E461">
        <v>29</v>
      </c>
      <c r="F461">
        <v>2</v>
      </c>
      <c r="G461">
        <v>322</v>
      </c>
      <c r="H461">
        <v>562322</v>
      </c>
      <c r="I461" t="s">
        <v>26</v>
      </c>
      <c r="J461" t="s">
        <v>26</v>
      </c>
      <c r="K461" t="s">
        <v>305</v>
      </c>
      <c r="L461" t="s">
        <v>299</v>
      </c>
      <c r="M461">
        <v>165600</v>
      </c>
      <c r="N461">
        <v>10500</v>
      </c>
      <c r="O461">
        <v>29200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2451800</v>
      </c>
      <c r="W461">
        <v>3704</v>
      </c>
      <c r="X461">
        <v>2448096</v>
      </c>
      <c r="Y461">
        <v>238229</v>
      </c>
      <c r="Z461">
        <v>2246500</v>
      </c>
      <c r="AA461" s="3" t="str">
        <f t="shared" si="14"/>
        <v>2322</v>
      </c>
      <c r="AB461" s="4" t="str">
        <f t="shared" si="15"/>
        <v>Non-TIF</v>
      </c>
    </row>
    <row r="462" spans="1:28" x14ac:dyDescent="0.25">
      <c r="A462">
        <v>2022</v>
      </c>
      <c r="B462">
        <v>30</v>
      </c>
      <c r="C462" t="s">
        <v>44</v>
      </c>
      <c r="D462">
        <v>2022</v>
      </c>
      <c r="E462">
        <v>30</v>
      </c>
      <c r="F462">
        <v>2</v>
      </c>
      <c r="G462">
        <v>556</v>
      </c>
      <c r="H462">
        <v>742556</v>
      </c>
      <c r="I462" t="s">
        <v>26</v>
      </c>
      <c r="J462" t="s">
        <v>26</v>
      </c>
      <c r="K462" t="s">
        <v>240</v>
      </c>
      <c r="L462" t="s">
        <v>335</v>
      </c>
      <c r="M462">
        <v>0</v>
      </c>
      <c r="N462">
        <v>0</v>
      </c>
      <c r="O462">
        <v>6986558</v>
      </c>
      <c r="P462">
        <v>55140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16106193</v>
      </c>
      <c r="W462">
        <v>20372</v>
      </c>
      <c r="X462">
        <v>16085821</v>
      </c>
      <c r="Y462">
        <v>0</v>
      </c>
      <c r="Z462">
        <v>9064495</v>
      </c>
      <c r="AA462" s="3" t="str">
        <f t="shared" si="14"/>
        <v>2556</v>
      </c>
      <c r="AB462" s="4" t="str">
        <f t="shared" si="15"/>
        <v>Non-TIF</v>
      </c>
    </row>
    <row r="463" spans="1:28" x14ac:dyDescent="0.25">
      <c r="A463">
        <v>2022</v>
      </c>
      <c r="B463">
        <v>30</v>
      </c>
      <c r="C463" t="s">
        <v>23</v>
      </c>
      <c r="D463">
        <v>2022</v>
      </c>
      <c r="E463">
        <v>30</v>
      </c>
      <c r="F463">
        <v>4</v>
      </c>
      <c r="G463">
        <v>890</v>
      </c>
      <c r="H463" t="s">
        <v>338</v>
      </c>
      <c r="I463" t="s">
        <v>25</v>
      </c>
      <c r="J463" t="s">
        <v>26</v>
      </c>
      <c r="K463" t="s">
        <v>339</v>
      </c>
      <c r="L463" t="s">
        <v>335</v>
      </c>
      <c r="M463">
        <v>0</v>
      </c>
      <c r="N463">
        <v>0</v>
      </c>
      <c r="O463">
        <v>35927613</v>
      </c>
      <c r="P463">
        <v>3901014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82193377</v>
      </c>
      <c r="W463">
        <v>35188</v>
      </c>
      <c r="X463">
        <v>82158189</v>
      </c>
      <c r="Y463">
        <v>0</v>
      </c>
      <c r="Z463">
        <v>42364750</v>
      </c>
      <c r="AA463" s="3" t="str">
        <f t="shared" si="14"/>
        <v>4890</v>
      </c>
      <c r="AB463" s="4" t="str">
        <f t="shared" si="15"/>
        <v>TIF</v>
      </c>
    </row>
    <row r="464" spans="1:28" x14ac:dyDescent="0.25">
      <c r="A464">
        <v>2022</v>
      </c>
      <c r="B464">
        <v>30</v>
      </c>
      <c r="C464" t="s">
        <v>23</v>
      </c>
      <c r="D464">
        <v>2022</v>
      </c>
      <c r="E464">
        <v>30</v>
      </c>
      <c r="F464">
        <v>6</v>
      </c>
      <c r="G464">
        <v>120</v>
      </c>
      <c r="H464" t="s">
        <v>506</v>
      </c>
      <c r="I464" t="s">
        <v>25</v>
      </c>
      <c r="J464" t="s">
        <v>26</v>
      </c>
      <c r="K464" t="s">
        <v>507</v>
      </c>
      <c r="L464" t="s">
        <v>335</v>
      </c>
      <c r="M464">
        <v>0</v>
      </c>
      <c r="N464">
        <v>0</v>
      </c>
      <c r="O464">
        <v>37530967</v>
      </c>
      <c r="P464">
        <v>6857125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135594633</v>
      </c>
      <c r="W464">
        <v>38892</v>
      </c>
      <c r="X464">
        <v>135555741</v>
      </c>
      <c r="Y464">
        <v>0</v>
      </c>
      <c r="Z464">
        <v>91206541</v>
      </c>
      <c r="AA464" s="3" t="str">
        <f t="shared" si="14"/>
        <v>6120</v>
      </c>
      <c r="AB464" s="4" t="str">
        <f t="shared" si="15"/>
        <v>TIF</v>
      </c>
    </row>
    <row r="465" spans="1:28" x14ac:dyDescent="0.25">
      <c r="A465">
        <v>2022</v>
      </c>
      <c r="B465">
        <v>30</v>
      </c>
      <c r="C465" t="s">
        <v>31</v>
      </c>
      <c r="D465">
        <v>2022</v>
      </c>
      <c r="E465">
        <v>30</v>
      </c>
      <c r="F465">
        <v>1</v>
      </c>
      <c r="G465">
        <v>218</v>
      </c>
      <c r="H465">
        <v>211218</v>
      </c>
      <c r="I465" t="s">
        <v>26</v>
      </c>
      <c r="J465" t="s">
        <v>26</v>
      </c>
      <c r="K465" t="s">
        <v>236</v>
      </c>
      <c r="L465" t="s">
        <v>335</v>
      </c>
      <c r="M465">
        <v>14206100</v>
      </c>
      <c r="N465">
        <v>666000</v>
      </c>
      <c r="O465">
        <v>0</v>
      </c>
      <c r="P465">
        <v>10918500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29605100</v>
      </c>
      <c r="W465">
        <v>7408</v>
      </c>
      <c r="X465">
        <v>29597692</v>
      </c>
      <c r="Y465">
        <v>359714</v>
      </c>
      <c r="Z465">
        <v>3814500</v>
      </c>
      <c r="AA465" s="3" t="str">
        <f t="shared" si="14"/>
        <v>1218</v>
      </c>
      <c r="AB465" s="4" t="str">
        <f t="shared" si="15"/>
        <v>Non-TIF</v>
      </c>
    </row>
    <row r="466" spans="1:28" x14ac:dyDescent="0.25">
      <c r="A466">
        <v>2022</v>
      </c>
      <c r="B466">
        <v>30</v>
      </c>
      <c r="C466" t="s">
        <v>31</v>
      </c>
      <c r="D466">
        <v>2022</v>
      </c>
      <c r="E466">
        <v>30</v>
      </c>
      <c r="F466">
        <v>6</v>
      </c>
      <c r="G466">
        <v>120</v>
      </c>
      <c r="H466">
        <v>306120</v>
      </c>
      <c r="I466" t="s">
        <v>26</v>
      </c>
      <c r="J466" t="s">
        <v>26</v>
      </c>
      <c r="K466" t="s">
        <v>374</v>
      </c>
      <c r="L466" t="s">
        <v>335</v>
      </c>
      <c r="M466">
        <v>55880900</v>
      </c>
      <c r="N466">
        <v>1851300</v>
      </c>
      <c r="O466">
        <v>74049577</v>
      </c>
      <c r="P466">
        <v>21244700</v>
      </c>
      <c r="Q466">
        <v>0</v>
      </c>
      <c r="R466">
        <v>0</v>
      </c>
      <c r="S466">
        <v>1700882</v>
      </c>
      <c r="T466">
        <v>927232</v>
      </c>
      <c r="U466">
        <v>0</v>
      </c>
      <c r="V466">
        <v>2128346202</v>
      </c>
      <c r="W466">
        <v>597601</v>
      </c>
      <c r="X466">
        <v>2127748601</v>
      </c>
      <c r="Y466">
        <v>64517606</v>
      </c>
      <c r="Z466">
        <v>1972691611</v>
      </c>
      <c r="AA466" s="3" t="str">
        <f t="shared" si="14"/>
        <v>6120</v>
      </c>
      <c r="AB466" s="4" t="str">
        <f t="shared" si="15"/>
        <v>Non-TIF</v>
      </c>
    </row>
    <row r="467" spans="1:28" x14ac:dyDescent="0.25">
      <c r="A467">
        <v>2022</v>
      </c>
      <c r="B467">
        <v>31</v>
      </c>
      <c r="C467" t="s">
        <v>44</v>
      </c>
      <c r="D467">
        <v>2022</v>
      </c>
      <c r="E467">
        <v>31</v>
      </c>
      <c r="F467">
        <v>1</v>
      </c>
      <c r="G467">
        <v>863</v>
      </c>
      <c r="H467">
        <v>311863</v>
      </c>
      <c r="I467" t="s">
        <v>26</v>
      </c>
      <c r="J467" t="s">
        <v>26</v>
      </c>
      <c r="K467" t="s">
        <v>434</v>
      </c>
      <c r="L467" t="s">
        <v>377</v>
      </c>
      <c r="M467">
        <v>132095</v>
      </c>
      <c r="N467">
        <v>0</v>
      </c>
      <c r="O467">
        <v>144248253</v>
      </c>
      <c r="P467">
        <v>58059715</v>
      </c>
      <c r="Q467">
        <v>0</v>
      </c>
      <c r="R467">
        <v>0</v>
      </c>
      <c r="S467">
        <v>0</v>
      </c>
      <c r="T467">
        <v>0</v>
      </c>
      <c r="U467">
        <v>530340</v>
      </c>
      <c r="V467">
        <v>538458164</v>
      </c>
      <c r="W467">
        <v>218536</v>
      </c>
      <c r="X467">
        <v>538239628</v>
      </c>
      <c r="Y467">
        <v>0</v>
      </c>
      <c r="Z467">
        <v>335487761</v>
      </c>
      <c r="AA467" s="3" t="str">
        <f t="shared" si="14"/>
        <v>1863</v>
      </c>
      <c r="AB467" s="4" t="str">
        <f t="shared" si="15"/>
        <v>Non-TIF</v>
      </c>
    </row>
    <row r="468" spans="1:28" x14ac:dyDescent="0.25">
      <c r="A468">
        <v>2022</v>
      </c>
      <c r="B468">
        <v>33</v>
      </c>
      <c r="C468" t="s">
        <v>23</v>
      </c>
      <c r="D468">
        <v>2022</v>
      </c>
      <c r="E468">
        <v>33</v>
      </c>
      <c r="F468">
        <v>4</v>
      </c>
      <c r="G468">
        <v>774</v>
      </c>
      <c r="H468" t="s">
        <v>383</v>
      </c>
      <c r="I468" t="s">
        <v>25</v>
      </c>
      <c r="J468" t="s">
        <v>26</v>
      </c>
      <c r="K468" t="s">
        <v>384</v>
      </c>
      <c r="L468" t="s">
        <v>375</v>
      </c>
      <c r="M468">
        <v>0</v>
      </c>
      <c r="N468">
        <v>0</v>
      </c>
      <c r="O468">
        <v>1983151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1983151</v>
      </c>
      <c r="W468">
        <v>0</v>
      </c>
      <c r="X468">
        <v>1983151</v>
      </c>
      <c r="Y468">
        <v>0</v>
      </c>
      <c r="Z468">
        <v>0</v>
      </c>
      <c r="AA468" s="3" t="str">
        <f t="shared" si="14"/>
        <v>4774</v>
      </c>
      <c r="AB468" s="4" t="str">
        <f t="shared" si="15"/>
        <v>TIF</v>
      </c>
    </row>
    <row r="469" spans="1:28" x14ac:dyDescent="0.25">
      <c r="A469">
        <v>2022</v>
      </c>
      <c r="B469">
        <v>33</v>
      </c>
      <c r="C469" t="s">
        <v>31</v>
      </c>
      <c r="D469">
        <v>2022</v>
      </c>
      <c r="E469">
        <v>33</v>
      </c>
      <c r="F469">
        <v>6</v>
      </c>
      <c r="G469">
        <v>762</v>
      </c>
      <c r="H469">
        <v>96762</v>
      </c>
      <c r="I469" t="s">
        <v>26</v>
      </c>
      <c r="J469" t="s">
        <v>26</v>
      </c>
      <c r="K469" t="s">
        <v>56</v>
      </c>
      <c r="L469" t="s">
        <v>375</v>
      </c>
      <c r="M469">
        <v>21412230</v>
      </c>
      <c r="N469">
        <v>2649600</v>
      </c>
      <c r="O469">
        <v>2520497</v>
      </c>
      <c r="P469">
        <v>9675110</v>
      </c>
      <c r="Q469">
        <v>0</v>
      </c>
      <c r="R469">
        <v>0</v>
      </c>
      <c r="S469">
        <v>743616</v>
      </c>
      <c r="T469">
        <v>0</v>
      </c>
      <c r="U469">
        <v>0</v>
      </c>
      <c r="V469">
        <v>62573412</v>
      </c>
      <c r="W469">
        <v>46300</v>
      </c>
      <c r="X469">
        <v>62527112</v>
      </c>
      <c r="Y469">
        <v>2044428</v>
      </c>
      <c r="Z469">
        <v>25572359</v>
      </c>
      <c r="AA469" s="3" t="str">
        <f t="shared" si="14"/>
        <v>6762</v>
      </c>
      <c r="AB469" s="4" t="str">
        <f t="shared" si="15"/>
        <v>Non-TIF</v>
      </c>
    </row>
    <row r="470" spans="1:28" x14ac:dyDescent="0.25">
      <c r="A470">
        <v>2022</v>
      </c>
      <c r="B470">
        <v>34</v>
      </c>
      <c r="C470" t="s">
        <v>23</v>
      </c>
      <c r="D470">
        <v>2022</v>
      </c>
      <c r="E470">
        <v>34</v>
      </c>
      <c r="F470">
        <v>5</v>
      </c>
      <c r="G470">
        <v>697</v>
      </c>
      <c r="H470" t="s">
        <v>386</v>
      </c>
      <c r="I470" t="s">
        <v>25</v>
      </c>
      <c r="J470" t="s">
        <v>26</v>
      </c>
      <c r="K470" t="s">
        <v>387</v>
      </c>
      <c r="L470" t="s">
        <v>385</v>
      </c>
      <c r="M470">
        <v>0</v>
      </c>
      <c r="N470">
        <v>0</v>
      </c>
      <c r="O470">
        <v>4310344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5333891</v>
      </c>
      <c r="W470">
        <v>0</v>
      </c>
      <c r="X470">
        <v>5333891</v>
      </c>
      <c r="Y470">
        <v>0</v>
      </c>
      <c r="Z470">
        <v>1023547</v>
      </c>
      <c r="AA470" s="3" t="str">
        <f t="shared" si="14"/>
        <v>5697</v>
      </c>
      <c r="AB470" s="4" t="str">
        <f t="shared" si="15"/>
        <v>TIF</v>
      </c>
    </row>
    <row r="471" spans="1:28" x14ac:dyDescent="0.25">
      <c r="A471">
        <v>2022</v>
      </c>
      <c r="B471">
        <v>34</v>
      </c>
      <c r="C471" t="s">
        <v>23</v>
      </c>
      <c r="D471">
        <v>2022</v>
      </c>
      <c r="E471">
        <v>34</v>
      </c>
      <c r="F471">
        <v>4</v>
      </c>
      <c r="G471">
        <v>772</v>
      </c>
      <c r="H471" t="s">
        <v>310</v>
      </c>
      <c r="I471" t="s">
        <v>25</v>
      </c>
      <c r="J471" t="s">
        <v>26</v>
      </c>
      <c r="K471" t="s">
        <v>311</v>
      </c>
      <c r="L471" t="s">
        <v>385</v>
      </c>
      <c r="M471">
        <v>87189</v>
      </c>
      <c r="N471">
        <v>0</v>
      </c>
      <c r="O471">
        <v>1745684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6940105</v>
      </c>
      <c r="W471">
        <v>0</v>
      </c>
      <c r="X471">
        <v>6940105</v>
      </c>
      <c r="Y471">
        <v>0</v>
      </c>
      <c r="Z471">
        <v>5107232</v>
      </c>
      <c r="AA471" s="3" t="str">
        <f t="shared" si="14"/>
        <v>4772</v>
      </c>
      <c r="AB471" s="4" t="str">
        <f t="shared" si="15"/>
        <v>TIF</v>
      </c>
    </row>
    <row r="472" spans="1:28" x14ac:dyDescent="0.25">
      <c r="A472">
        <v>2022</v>
      </c>
      <c r="B472">
        <v>34</v>
      </c>
      <c r="C472" t="s">
        <v>31</v>
      </c>
      <c r="D472">
        <v>2022</v>
      </c>
      <c r="E472">
        <v>34</v>
      </c>
      <c r="F472">
        <v>5</v>
      </c>
      <c r="G472">
        <v>697</v>
      </c>
      <c r="H472">
        <v>345697</v>
      </c>
      <c r="I472" t="s">
        <v>26</v>
      </c>
      <c r="J472" t="s">
        <v>26</v>
      </c>
      <c r="K472" t="s">
        <v>313</v>
      </c>
      <c r="L472" t="s">
        <v>385</v>
      </c>
      <c r="M472">
        <v>138106950</v>
      </c>
      <c r="N472">
        <v>8000550</v>
      </c>
      <c r="O472">
        <v>9197878</v>
      </c>
      <c r="P472">
        <v>1220800</v>
      </c>
      <c r="Q472">
        <v>0</v>
      </c>
      <c r="R472">
        <v>0</v>
      </c>
      <c r="S472">
        <v>6585179</v>
      </c>
      <c r="T472">
        <v>1548736</v>
      </c>
      <c r="U472">
        <v>0</v>
      </c>
      <c r="V472">
        <v>304056860</v>
      </c>
      <c r="W472">
        <v>244464</v>
      </c>
      <c r="X472">
        <v>303812396</v>
      </c>
      <c r="Y472">
        <v>17791695</v>
      </c>
      <c r="Z472">
        <v>139396767</v>
      </c>
      <c r="AA472" s="3" t="str">
        <f t="shared" si="14"/>
        <v>5697</v>
      </c>
      <c r="AB472" s="4" t="str">
        <f t="shared" si="15"/>
        <v>Non-TIF</v>
      </c>
    </row>
    <row r="473" spans="1:28" x14ac:dyDescent="0.25">
      <c r="A473">
        <v>2022</v>
      </c>
      <c r="B473">
        <v>34</v>
      </c>
      <c r="C473" t="s">
        <v>31</v>
      </c>
      <c r="D473">
        <v>2022</v>
      </c>
      <c r="E473">
        <v>34</v>
      </c>
      <c r="F473">
        <v>4</v>
      </c>
      <c r="G473">
        <v>995</v>
      </c>
      <c r="H473">
        <v>664995</v>
      </c>
      <c r="I473" t="s">
        <v>26</v>
      </c>
      <c r="J473" t="s">
        <v>26</v>
      </c>
      <c r="K473" t="s">
        <v>574</v>
      </c>
      <c r="L473" t="s">
        <v>385</v>
      </c>
      <c r="M473">
        <v>19657110</v>
      </c>
      <c r="N473">
        <v>1085720</v>
      </c>
      <c r="O473">
        <v>222880</v>
      </c>
      <c r="P473">
        <v>0</v>
      </c>
      <c r="Q473">
        <v>0</v>
      </c>
      <c r="R473">
        <v>0</v>
      </c>
      <c r="S473">
        <v>854818</v>
      </c>
      <c r="T473">
        <v>437660</v>
      </c>
      <c r="U473">
        <v>0</v>
      </c>
      <c r="V473">
        <v>34960798</v>
      </c>
      <c r="W473">
        <v>14816</v>
      </c>
      <c r="X473">
        <v>34945982</v>
      </c>
      <c r="Y473">
        <v>2056897</v>
      </c>
      <c r="Z473">
        <v>12702610</v>
      </c>
      <c r="AA473" s="3" t="str">
        <f t="shared" si="14"/>
        <v>4995</v>
      </c>
      <c r="AB473" s="4" t="str">
        <f t="shared" si="15"/>
        <v>Non-TIF</v>
      </c>
    </row>
    <row r="474" spans="1:28" x14ac:dyDescent="0.25">
      <c r="A474">
        <v>2022</v>
      </c>
      <c r="B474">
        <v>34</v>
      </c>
      <c r="C474" t="s">
        <v>31</v>
      </c>
      <c r="D474">
        <v>2022</v>
      </c>
      <c r="E474">
        <v>34</v>
      </c>
      <c r="F474">
        <v>4</v>
      </c>
      <c r="G474">
        <v>772</v>
      </c>
      <c r="H474">
        <v>984772</v>
      </c>
      <c r="I474" t="s">
        <v>26</v>
      </c>
      <c r="J474" t="s">
        <v>26</v>
      </c>
      <c r="K474" t="s">
        <v>315</v>
      </c>
      <c r="L474" t="s">
        <v>385</v>
      </c>
      <c r="M474">
        <v>20924710</v>
      </c>
      <c r="N474">
        <v>760460</v>
      </c>
      <c r="O474">
        <v>2931027</v>
      </c>
      <c r="P474">
        <v>458940</v>
      </c>
      <c r="Q474">
        <v>0</v>
      </c>
      <c r="R474">
        <v>0</v>
      </c>
      <c r="S474">
        <v>1941589</v>
      </c>
      <c r="T474">
        <v>151773</v>
      </c>
      <c r="U474">
        <v>0</v>
      </c>
      <c r="V474">
        <v>100635012</v>
      </c>
      <c r="W474">
        <v>112972</v>
      </c>
      <c r="X474">
        <v>100522040</v>
      </c>
      <c r="Y474">
        <v>8152161</v>
      </c>
      <c r="Z474">
        <v>73466513</v>
      </c>
      <c r="AA474" s="3" t="str">
        <f t="shared" si="14"/>
        <v>4772</v>
      </c>
      <c r="AB474" s="4" t="str">
        <f t="shared" si="15"/>
        <v>Non-TIF</v>
      </c>
    </row>
    <row r="475" spans="1:28" x14ac:dyDescent="0.25">
      <c r="A475">
        <v>2022</v>
      </c>
      <c r="B475">
        <v>35</v>
      </c>
      <c r="C475" t="s">
        <v>44</v>
      </c>
      <c r="D475">
        <v>2022</v>
      </c>
      <c r="E475">
        <v>35</v>
      </c>
      <c r="F475">
        <v>2</v>
      </c>
      <c r="G475">
        <v>781</v>
      </c>
      <c r="H475">
        <v>352781</v>
      </c>
      <c r="I475" t="s">
        <v>26</v>
      </c>
      <c r="J475" t="s">
        <v>26</v>
      </c>
      <c r="K475" t="s">
        <v>144</v>
      </c>
      <c r="L475" t="s">
        <v>389</v>
      </c>
      <c r="M475">
        <v>234000</v>
      </c>
      <c r="N475">
        <v>2500</v>
      </c>
      <c r="O475">
        <v>24936641</v>
      </c>
      <c r="P475">
        <v>69981286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132561437</v>
      </c>
      <c r="W475">
        <v>79636</v>
      </c>
      <c r="X475">
        <v>132481801</v>
      </c>
      <c r="Y475">
        <v>0</v>
      </c>
      <c r="Z475">
        <v>37407010</v>
      </c>
      <c r="AA475" s="3" t="str">
        <f t="shared" si="14"/>
        <v>2781</v>
      </c>
      <c r="AB475" s="4" t="str">
        <f t="shared" si="15"/>
        <v>Non-TIF</v>
      </c>
    </row>
    <row r="476" spans="1:28" x14ac:dyDescent="0.25">
      <c r="A476">
        <v>2022</v>
      </c>
      <c r="B476">
        <v>35</v>
      </c>
      <c r="C476" t="s">
        <v>23</v>
      </c>
      <c r="D476">
        <v>2022</v>
      </c>
      <c r="E476">
        <v>35</v>
      </c>
      <c r="F476">
        <v>0</v>
      </c>
      <c r="G476">
        <v>916</v>
      </c>
      <c r="H476" t="s">
        <v>575</v>
      </c>
      <c r="I476" t="s">
        <v>25</v>
      </c>
      <c r="J476" t="s">
        <v>26</v>
      </c>
      <c r="K476" t="s">
        <v>576</v>
      </c>
      <c r="L476" t="s">
        <v>389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 s="3" t="str">
        <f t="shared" si="14"/>
        <v>0916</v>
      </c>
      <c r="AB476" s="4" t="str">
        <f t="shared" si="15"/>
        <v>TIF</v>
      </c>
    </row>
    <row r="477" spans="1:28" x14ac:dyDescent="0.25">
      <c r="A477">
        <v>2022</v>
      </c>
      <c r="B477">
        <v>41</v>
      </c>
      <c r="C477" t="s">
        <v>31</v>
      </c>
      <c r="D477">
        <v>2022</v>
      </c>
      <c r="E477">
        <v>41</v>
      </c>
      <c r="F477">
        <v>3</v>
      </c>
      <c r="G477">
        <v>897</v>
      </c>
      <c r="H477">
        <v>553897</v>
      </c>
      <c r="I477" t="s">
        <v>26</v>
      </c>
      <c r="J477" t="s">
        <v>26</v>
      </c>
      <c r="K477" t="s">
        <v>1741</v>
      </c>
      <c r="L477" t="s">
        <v>408</v>
      </c>
      <c r="M477">
        <v>39045310</v>
      </c>
      <c r="N477">
        <v>18296700</v>
      </c>
      <c r="O477">
        <v>8430580</v>
      </c>
      <c r="P477">
        <v>0</v>
      </c>
      <c r="Q477">
        <v>0</v>
      </c>
      <c r="R477">
        <v>0</v>
      </c>
      <c r="S477">
        <v>568064</v>
      </c>
      <c r="T477">
        <v>278626</v>
      </c>
      <c r="U477">
        <v>0</v>
      </c>
      <c r="V477">
        <v>82017310</v>
      </c>
      <c r="W477">
        <v>38892</v>
      </c>
      <c r="X477">
        <v>81978418</v>
      </c>
      <c r="Y477">
        <v>1395855</v>
      </c>
      <c r="Z477">
        <v>15398030</v>
      </c>
      <c r="AA477" s="3" t="str">
        <f t="shared" si="14"/>
        <v>3897</v>
      </c>
      <c r="AB477" s="4" t="str">
        <f t="shared" si="15"/>
        <v>Non-TIF</v>
      </c>
    </row>
    <row r="478" spans="1:28" x14ac:dyDescent="0.25">
      <c r="A478">
        <v>2022</v>
      </c>
      <c r="B478">
        <v>42</v>
      </c>
      <c r="C478" t="s">
        <v>44</v>
      </c>
      <c r="D478">
        <v>2022</v>
      </c>
      <c r="E478">
        <v>42</v>
      </c>
      <c r="F478">
        <v>0</v>
      </c>
      <c r="G478">
        <v>108</v>
      </c>
      <c r="H478">
        <v>420108</v>
      </c>
      <c r="I478" t="s">
        <v>26</v>
      </c>
      <c r="J478" t="s">
        <v>26</v>
      </c>
      <c r="K478" t="s">
        <v>388</v>
      </c>
      <c r="L478" t="s">
        <v>413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 s="3" t="str">
        <f t="shared" si="14"/>
        <v>0108</v>
      </c>
      <c r="AB478" s="4" t="str">
        <f t="shared" si="15"/>
        <v>Non-TIF</v>
      </c>
    </row>
    <row r="479" spans="1:28" x14ac:dyDescent="0.25">
      <c r="A479">
        <v>2022</v>
      </c>
      <c r="B479">
        <v>42</v>
      </c>
      <c r="C479" t="s">
        <v>44</v>
      </c>
      <c r="D479">
        <v>2022</v>
      </c>
      <c r="E479">
        <v>42</v>
      </c>
      <c r="F479">
        <v>1</v>
      </c>
      <c r="G479">
        <v>359</v>
      </c>
      <c r="H479">
        <v>851359</v>
      </c>
      <c r="I479" t="s">
        <v>26</v>
      </c>
      <c r="J479" t="s">
        <v>26</v>
      </c>
      <c r="K479" t="s">
        <v>481</v>
      </c>
      <c r="L479" t="s">
        <v>413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 s="3" t="str">
        <f t="shared" si="14"/>
        <v>1359</v>
      </c>
      <c r="AB479" s="4" t="str">
        <f t="shared" si="15"/>
        <v>Non-TIF</v>
      </c>
    </row>
    <row r="480" spans="1:28" x14ac:dyDescent="0.25">
      <c r="A480">
        <v>2022</v>
      </c>
      <c r="B480">
        <v>42</v>
      </c>
      <c r="C480" t="s">
        <v>31</v>
      </c>
      <c r="D480">
        <v>2022</v>
      </c>
      <c r="E480">
        <v>42</v>
      </c>
      <c r="F480">
        <v>0</v>
      </c>
      <c r="G480">
        <v>540</v>
      </c>
      <c r="H480">
        <v>380540</v>
      </c>
      <c r="I480" t="s">
        <v>26</v>
      </c>
      <c r="J480" t="s">
        <v>26</v>
      </c>
      <c r="K480" t="s">
        <v>404</v>
      </c>
      <c r="L480" t="s">
        <v>413</v>
      </c>
      <c r="M480">
        <v>28071110</v>
      </c>
      <c r="N480">
        <v>886060</v>
      </c>
      <c r="O480">
        <v>5512280</v>
      </c>
      <c r="P480">
        <v>0</v>
      </c>
      <c r="Q480">
        <v>0</v>
      </c>
      <c r="R480">
        <v>0</v>
      </c>
      <c r="S480">
        <v>0</v>
      </c>
      <c r="T480">
        <v>151534</v>
      </c>
      <c r="U480">
        <v>0</v>
      </c>
      <c r="V480">
        <v>63036344</v>
      </c>
      <c r="W480">
        <v>70376</v>
      </c>
      <c r="X480">
        <v>62965968</v>
      </c>
      <c r="Y480">
        <v>7648333</v>
      </c>
      <c r="Z480">
        <v>28415360</v>
      </c>
      <c r="AA480" s="3" t="str">
        <f t="shared" si="14"/>
        <v>0540</v>
      </c>
      <c r="AB480" s="4" t="str">
        <f t="shared" si="15"/>
        <v>Non-TIF</v>
      </c>
    </row>
    <row r="481" spans="1:28" x14ac:dyDescent="0.25">
      <c r="A481">
        <v>2022</v>
      </c>
      <c r="B481">
        <v>42</v>
      </c>
      <c r="C481" t="s">
        <v>31</v>
      </c>
      <c r="D481">
        <v>2022</v>
      </c>
      <c r="E481">
        <v>42</v>
      </c>
      <c r="F481">
        <v>2</v>
      </c>
      <c r="G481">
        <v>7</v>
      </c>
      <c r="H481">
        <v>422007</v>
      </c>
      <c r="I481" t="s">
        <v>26</v>
      </c>
      <c r="J481" t="s">
        <v>26</v>
      </c>
      <c r="K481" t="s">
        <v>452</v>
      </c>
      <c r="L481" t="s">
        <v>413</v>
      </c>
      <c r="M481">
        <v>105989250</v>
      </c>
      <c r="N481">
        <v>5466370</v>
      </c>
      <c r="O481">
        <v>16822740</v>
      </c>
      <c r="P481">
        <v>13446030</v>
      </c>
      <c r="Q481">
        <v>0</v>
      </c>
      <c r="R481">
        <v>0</v>
      </c>
      <c r="S481">
        <v>0</v>
      </c>
      <c r="T481">
        <v>6955311</v>
      </c>
      <c r="U481">
        <v>0</v>
      </c>
      <c r="V481">
        <v>294928621</v>
      </c>
      <c r="W481">
        <v>325952</v>
      </c>
      <c r="X481">
        <v>294602669</v>
      </c>
      <c r="Y481">
        <v>46115097</v>
      </c>
      <c r="Z481">
        <v>146248920</v>
      </c>
      <c r="AA481" s="3" t="str">
        <f t="shared" si="14"/>
        <v>2007</v>
      </c>
      <c r="AB481" s="4" t="str">
        <f t="shared" si="15"/>
        <v>Non-TIF</v>
      </c>
    </row>
    <row r="482" spans="1:28" x14ac:dyDescent="0.25">
      <c r="A482">
        <v>2022</v>
      </c>
      <c r="B482">
        <v>43</v>
      </c>
      <c r="C482" t="s">
        <v>23</v>
      </c>
      <c r="D482">
        <v>2022</v>
      </c>
      <c r="E482">
        <v>43</v>
      </c>
      <c r="F482">
        <v>4</v>
      </c>
      <c r="G482">
        <v>356</v>
      </c>
      <c r="H482" t="s">
        <v>416</v>
      </c>
      <c r="I482" t="s">
        <v>25</v>
      </c>
      <c r="J482" t="s">
        <v>26</v>
      </c>
      <c r="K482" t="s">
        <v>417</v>
      </c>
      <c r="L482" t="s">
        <v>418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 s="3" t="str">
        <f t="shared" si="14"/>
        <v>4356</v>
      </c>
      <c r="AB482" s="4" t="str">
        <f t="shared" si="15"/>
        <v>TIF</v>
      </c>
    </row>
    <row r="483" spans="1:28" x14ac:dyDescent="0.25">
      <c r="A483">
        <v>2022</v>
      </c>
      <c r="B483">
        <v>43</v>
      </c>
      <c r="C483" t="s">
        <v>23</v>
      </c>
      <c r="D483">
        <v>2022</v>
      </c>
      <c r="E483">
        <v>43</v>
      </c>
      <c r="F483">
        <v>7</v>
      </c>
      <c r="G483">
        <v>92</v>
      </c>
      <c r="H483" t="s">
        <v>510</v>
      </c>
      <c r="I483" t="s">
        <v>25</v>
      </c>
      <c r="J483" t="s">
        <v>26</v>
      </c>
      <c r="K483" t="s">
        <v>511</v>
      </c>
      <c r="L483" t="s">
        <v>418</v>
      </c>
      <c r="M483">
        <v>59172</v>
      </c>
      <c r="N483">
        <v>0</v>
      </c>
      <c r="O483">
        <v>2871858</v>
      </c>
      <c r="P483">
        <v>705718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6541865</v>
      </c>
      <c r="W483">
        <v>0</v>
      </c>
      <c r="X483">
        <v>6541865</v>
      </c>
      <c r="Y483">
        <v>0</v>
      </c>
      <c r="Z483">
        <v>2905117</v>
      </c>
      <c r="AA483" s="3" t="str">
        <f t="shared" si="14"/>
        <v>7092</v>
      </c>
      <c r="AB483" s="4" t="str">
        <f t="shared" si="15"/>
        <v>TIF</v>
      </c>
    </row>
    <row r="484" spans="1:28" x14ac:dyDescent="0.25">
      <c r="A484">
        <v>2022</v>
      </c>
      <c r="B484">
        <v>43</v>
      </c>
      <c r="C484" t="s">
        <v>31</v>
      </c>
      <c r="D484">
        <v>2022</v>
      </c>
      <c r="E484">
        <v>43</v>
      </c>
      <c r="F484">
        <v>4</v>
      </c>
      <c r="G484">
        <v>356</v>
      </c>
      <c r="H484">
        <v>434356</v>
      </c>
      <c r="I484" t="s">
        <v>26</v>
      </c>
      <c r="J484" t="s">
        <v>26</v>
      </c>
      <c r="K484" t="s">
        <v>454</v>
      </c>
      <c r="L484" t="s">
        <v>418</v>
      </c>
      <c r="M484">
        <v>60915421</v>
      </c>
      <c r="N484">
        <v>1641422</v>
      </c>
      <c r="O484">
        <v>15984685</v>
      </c>
      <c r="P484">
        <v>0</v>
      </c>
      <c r="Q484">
        <v>0</v>
      </c>
      <c r="R484">
        <v>0</v>
      </c>
      <c r="S484">
        <v>29263671</v>
      </c>
      <c r="T484">
        <v>229508</v>
      </c>
      <c r="U484">
        <v>528666</v>
      </c>
      <c r="V484">
        <v>375191297</v>
      </c>
      <c r="W484">
        <v>385216</v>
      </c>
      <c r="X484">
        <v>374806081</v>
      </c>
      <c r="Y484">
        <v>9959087</v>
      </c>
      <c r="Z484">
        <v>266627924</v>
      </c>
      <c r="AA484" s="3" t="str">
        <f t="shared" si="14"/>
        <v>4356</v>
      </c>
      <c r="AB484" s="4" t="str">
        <f t="shared" si="15"/>
        <v>Non-TIF</v>
      </c>
    </row>
    <row r="485" spans="1:28" x14ac:dyDescent="0.25">
      <c r="A485">
        <v>2022</v>
      </c>
      <c r="B485">
        <v>43</v>
      </c>
      <c r="C485" t="s">
        <v>31</v>
      </c>
      <c r="D485">
        <v>2022</v>
      </c>
      <c r="E485">
        <v>43</v>
      </c>
      <c r="F485">
        <v>7</v>
      </c>
      <c r="G485">
        <v>92</v>
      </c>
      <c r="H485">
        <v>437092</v>
      </c>
      <c r="I485" t="s">
        <v>26</v>
      </c>
      <c r="J485" t="s">
        <v>26</v>
      </c>
      <c r="K485" t="s">
        <v>455</v>
      </c>
      <c r="L485" t="s">
        <v>418</v>
      </c>
      <c r="M485">
        <v>105549502</v>
      </c>
      <c r="N485">
        <v>3779204</v>
      </c>
      <c r="O485">
        <v>8187717</v>
      </c>
      <c r="P485">
        <v>0</v>
      </c>
      <c r="Q485">
        <v>0</v>
      </c>
      <c r="R485">
        <v>0</v>
      </c>
      <c r="S485">
        <v>15757984</v>
      </c>
      <c r="T485">
        <v>421162</v>
      </c>
      <c r="U485">
        <v>3</v>
      </c>
      <c r="V485">
        <v>277549075</v>
      </c>
      <c r="W485">
        <v>207424</v>
      </c>
      <c r="X485">
        <v>277341651</v>
      </c>
      <c r="Y485">
        <v>12312340</v>
      </c>
      <c r="Z485">
        <v>143853503</v>
      </c>
      <c r="AA485" s="3" t="str">
        <f t="shared" si="14"/>
        <v>7092</v>
      </c>
      <c r="AB485" s="4" t="str">
        <f t="shared" si="15"/>
        <v>Non-TIF</v>
      </c>
    </row>
    <row r="486" spans="1:28" x14ac:dyDescent="0.25">
      <c r="A486">
        <v>2022</v>
      </c>
      <c r="B486">
        <v>43</v>
      </c>
      <c r="C486" t="s">
        <v>31</v>
      </c>
      <c r="D486">
        <v>2022</v>
      </c>
      <c r="E486">
        <v>43</v>
      </c>
      <c r="F486">
        <v>6</v>
      </c>
      <c r="G486">
        <v>987</v>
      </c>
      <c r="H486">
        <v>676987</v>
      </c>
      <c r="I486" t="s">
        <v>26</v>
      </c>
      <c r="J486" t="s">
        <v>26</v>
      </c>
      <c r="K486" t="s">
        <v>513</v>
      </c>
      <c r="L486" t="s">
        <v>418</v>
      </c>
      <c r="M486">
        <v>3426657</v>
      </c>
      <c r="N486">
        <v>39438</v>
      </c>
      <c r="O486">
        <v>0</v>
      </c>
      <c r="P486">
        <v>0</v>
      </c>
      <c r="Q486">
        <v>0</v>
      </c>
      <c r="R486">
        <v>0</v>
      </c>
      <c r="S486">
        <v>1352975</v>
      </c>
      <c r="T486">
        <v>18640</v>
      </c>
      <c r="U486">
        <v>0</v>
      </c>
      <c r="V486">
        <v>7487686</v>
      </c>
      <c r="W486">
        <v>3704</v>
      </c>
      <c r="X486">
        <v>7483982</v>
      </c>
      <c r="Y486">
        <v>141566</v>
      </c>
      <c r="Z486">
        <v>2649976</v>
      </c>
      <c r="AA486" s="3" t="str">
        <f t="shared" si="14"/>
        <v>6987</v>
      </c>
      <c r="AB486" s="4" t="str">
        <f t="shared" si="15"/>
        <v>Non-TIF</v>
      </c>
    </row>
    <row r="487" spans="1:28" x14ac:dyDescent="0.25">
      <c r="A487">
        <v>2022</v>
      </c>
      <c r="B487">
        <v>43</v>
      </c>
      <c r="C487" t="s">
        <v>31</v>
      </c>
      <c r="D487">
        <v>2022</v>
      </c>
      <c r="E487">
        <v>43</v>
      </c>
      <c r="F487">
        <v>6</v>
      </c>
      <c r="G487">
        <v>460</v>
      </c>
      <c r="H487">
        <v>786460</v>
      </c>
      <c r="I487" t="s">
        <v>26</v>
      </c>
      <c r="J487" t="s">
        <v>26</v>
      </c>
      <c r="K487" t="s">
        <v>456</v>
      </c>
      <c r="L487" t="s">
        <v>418</v>
      </c>
      <c r="M487">
        <v>65861989</v>
      </c>
      <c r="N487">
        <v>2264222</v>
      </c>
      <c r="O487">
        <v>878702</v>
      </c>
      <c r="P487">
        <v>0</v>
      </c>
      <c r="Q487">
        <v>0</v>
      </c>
      <c r="R487">
        <v>0</v>
      </c>
      <c r="S487">
        <v>7573945</v>
      </c>
      <c r="T487">
        <v>626985</v>
      </c>
      <c r="U487">
        <v>259</v>
      </c>
      <c r="V487">
        <v>141988832</v>
      </c>
      <c r="W487">
        <v>111120</v>
      </c>
      <c r="X487">
        <v>141877712</v>
      </c>
      <c r="Y487">
        <v>5046057</v>
      </c>
      <c r="Z487">
        <v>64782730</v>
      </c>
      <c r="AA487" s="3" t="str">
        <f t="shared" si="14"/>
        <v>6460</v>
      </c>
      <c r="AB487" s="4" t="str">
        <f t="shared" si="15"/>
        <v>Non-TIF</v>
      </c>
    </row>
    <row r="488" spans="1:28" x14ac:dyDescent="0.25">
      <c r="A488">
        <v>2022</v>
      </c>
      <c r="B488">
        <v>44</v>
      </c>
      <c r="C488" t="s">
        <v>44</v>
      </c>
      <c r="D488">
        <v>2022</v>
      </c>
      <c r="E488">
        <v>44</v>
      </c>
      <c r="F488">
        <v>4</v>
      </c>
      <c r="G488">
        <v>536</v>
      </c>
      <c r="H488">
        <v>444536</v>
      </c>
      <c r="I488" t="s">
        <v>26</v>
      </c>
      <c r="J488" t="s">
        <v>26</v>
      </c>
      <c r="K488" t="s">
        <v>457</v>
      </c>
      <c r="L488" t="s">
        <v>458</v>
      </c>
      <c r="M488">
        <v>4187650</v>
      </c>
      <c r="N488">
        <v>100260</v>
      </c>
      <c r="O488">
        <v>129622817</v>
      </c>
      <c r="P488">
        <v>40421097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359572568</v>
      </c>
      <c r="W488">
        <v>261132</v>
      </c>
      <c r="X488">
        <v>359311436</v>
      </c>
      <c r="Y488">
        <v>0</v>
      </c>
      <c r="Z488">
        <v>185240744</v>
      </c>
      <c r="AA488" s="3" t="str">
        <f t="shared" si="14"/>
        <v>4536</v>
      </c>
      <c r="AB488" s="4" t="str">
        <f t="shared" si="15"/>
        <v>Non-TIF</v>
      </c>
    </row>
    <row r="489" spans="1:28" x14ac:dyDescent="0.25">
      <c r="A489">
        <v>2022</v>
      </c>
      <c r="B489">
        <v>44</v>
      </c>
      <c r="C489" t="s">
        <v>44</v>
      </c>
      <c r="D489">
        <v>2022</v>
      </c>
      <c r="E489">
        <v>44</v>
      </c>
      <c r="F489">
        <v>4</v>
      </c>
      <c r="G489">
        <v>689</v>
      </c>
      <c r="H489">
        <v>444689</v>
      </c>
      <c r="I489" t="s">
        <v>26</v>
      </c>
      <c r="J489" t="s">
        <v>26</v>
      </c>
      <c r="K489" t="s">
        <v>333</v>
      </c>
      <c r="L489" t="s">
        <v>458</v>
      </c>
      <c r="M489">
        <v>36910</v>
      </c>
      <c r="N489">
        <v>0</v>
      </c>
      <c r="O489">
        <v>463970</v>
      </c>
      <c r="P489">
        <v>290030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1233535</v>
      </c>
      <c r="W489">
        <v>0</v>
      </c>
      <c r="X489">
        <v>1233535</v>
      </c>
      <c r="Y489">
        <v>0</v>
      </c>
      <c r="Z489">
        <v>442625</v>
      </c>
      <c r="AA489" s="3" t="str">
        <f t="shared" si="14"/>
        <v>4689</v>
      </c>
      <c r="AB489" s="4" t="str">
        <f t="shared" si="15"/>
        <v>Non-TIF</v>
      </c>
    </row>
    <row r="490" spans="1:28" x14ac:dyDescent="0.25">
      <c r="A490">
        <v>2022</v>
      </c>
      <c r="B490">
        <v>44</v>
      </c>
      <c r="C490" t="s">
        <v>23</v>
      </c>
      <c r="D490">
        <v>2022</v>
      </c>
      <c r="E490">
        <v>44</v>
      </c>
      <c r="F490">
        <v>4</v>
      </c>
      <c r="G490">
        <v>536</v>
      </c>
      <c r="H490" t="s">
        <v>514</v>
      </c>
      <c r="I490" t="s">
        <v>25</v>
      </c>
      <c r="J490" t="s">
        <v>26</v>
      </c>
      <c r="K490" t="s">
        <v>515</v>
      </c>
      <c r="L490" t="s">
        <v>458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17948296</v>
      </c>
      <c r="W490">
        <v>0</v>
      </c>
      <c r="X490">
        <v>17948296</v>
      </c>
      <c r="Y490">
        <v>0</v>
      </c>
      <c r="Z490">
        <v>17948296</v>
      </c>
      <c r="AA490" s="3" t="str">
        <f t="shared" si="14"/>
        <v>4536</v>
      </c>
      <c r="AB490" s="4" t="str">
        <f t="shared" si="15"/>
        <v>TIF</v>
      </c>
    </row>
    <row r="491" spans="1:28" x14ac:dyDescent="0.25">
      <c r="A491">
        <v>2022</v>
      </c>
      <c r="B491">
        <v>44</v>
      </c>
      <c r="C491" t="s">
        <v>31</v>
      </c>
      <c r="D491">
        <v>2022</v>
      </c>
      <c r="E491">
        <v>44</v>
      </c>
      <c r="F491">
        <v>1</v>
      </c>
      <c r="G491">
        <v>602</v>
      </c>
      <c r="H491">
        <v>291602</v>
      </c>
      <c r="I491" t="s">
        <v>26</v>
      </c>
      <c r="J491" t="s">
        <v>26</v>
      </c>
      <c r="K491" t="s">
        <v>372</v>
      </c>
      <c r="L491" t="s">
        <v>458</v>
      </c>
      <c r="M491">
        <v>2087910</v>
      </c>
      <c r="N491">
        <v>120250</v>
      </c>
      <c r="O491">
        <v>155200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12996840</v>
      </c>
      <c r="W491">
        <v>16668</v>
      </c>
      <c r="X491">
        <v>12980172</v>
      </c>
      <c r="Y491">
        <v>307201</v>
      </c>
      <c r="Z491">
        <v>10633480</v>
      </c>
      <c r="AA491" s="3" t="str">
        <f t="shared" si="14"/>
        <v>1602</v>
      </c>
      <c r="AB491" s="4" t="str">
        <f t="shared" si="15"/>
        <v>Non-TIF</v>
      </c>
    </row>
    <row r="492" spans="1:28" x14ac:dyDescent="0.25">
      <c r="A492">
        <v>2022</v>
      </c>
      <c r="B492">
        <v>45</v>
      </c>
      <c r="C492" t="s">
        <v>44</v>
      </c>
      <c r="D492">
        <v>2022</v>
      </c>
      <c r="E492">
        <v>45</v>
      </c>
      <c r="F492">
        <v>5</v>
      </c>
      <c r="G492">
        <v>508</v>
      </c>
      <c r="H492">
        <v>455508</v>
      </c>
      <c r="I492" t="s">
        <v>26</v>
      </c>
      <c r="J492" t="s">
        <v>26</v>
      </c>
      <c r="K492" t="s">
        <v>491</v>
      </c>
      <c r="L492" t="s">
        <v>460</v>
      </c>
      <c r="M492">
        <v>0</v>
      </c>
      <c r="N492">
        <v>0</v>
      </c>
      <c r="O492">
        <v>2967045</v>
      </c>
      <c r="P492">
        <v>61399536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64366581</v>
      </c>
      <c r="W492">
        <v>0</v>
      </c>
      <c r="X492">
        <v>64366581</v>
      </c>
      <c r="Y492">
        <v>0</v>
      </c>
      <c r="Z492">
        <v>0</v>
      </c>
      <c r="AA492" s="3" t="str">
        <f t="shared" si="14"/>
        <v>5508</v>
      </c>
      <c r="AB492" s="4" t="str">
        <f t="shared" si="15"/>
        <v>Non-TIF</v>
      </c>
    </row>
    <row r="493" spans="1:28" x14ac:dyDescent="0.25">
      <c r="A493">
        <v>2022</v>
      </c>
      <c r="B493">
        <v>45</v>
      </c>
      <c r="C493" t="s">
        <v>23</v>
      </c>
      <c r="D493">
        <v>2022</v>
      </c>
      <c r="E493">
        <v>45</v>
      </c>
      <c r="F493">
        <v>3</v>
      </c>
      <c r="G493">
        <v>29</v>
      </c>
      <c r="H493" t="s">
        <v>461</v>
      </c>
      <c r="I493" t="s">
        <v>25</v>
      </c>
      <c r="J493" t="s">
        <v>26</v>
      </c>
      <c r="K493" t="s">
        <v>462</v>
      </c>
      <c r="L493" t="s">
        <v>460</v>
      </c>
      <c r="M493">
        <v>0</v>
      </c>
      <c r="N493">
        <v>0</v>
      </c>
      <c r="O493">
        <v>2186480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5863510</v>
      </c>
      <c r="W493">
        <v>0</v>
      </c>
      <c r="X493">
        <v>5863510</v>
      </c>
      <c r="Y493">
        <v>0</v>
      </c>
      <c r="Z493">
        <v>3677030</v>
      </c>
      <c r="AA493" s="3" t="str">
        <f t="shared" si="14"/>
        <v>3029</v>
      </c>
      <c r="AB493" s="4" t="str">
        <f t="shared" si="15"/>
        <v>TIF</v>
      </c>
    </row>
    <row r="494" spans="1:28" x14ac:dyDescent="0.25">
      <c r="A494">
        <v>2022</v>
      </c>
      <c r="B494">
        <v>46</v>
      </c>
      <c r="C494" t="s">
        <v>44</v>
      </c>
      <c r="D494">
        <v>2022</v>
      </c>
      <c r="E494">
        <v>46</v>
      </c>
      <c r="F494">
        <v>6</v>
      </c>
      <c r="G494">
        <v>516</v>
      </c>
      <c r="H494">
        <v>466516</v>
      </c>
      <c r="I494" t="s">
        <v>26</v>
      </c>
      <c r="J494" t="s">
        <v>26</v>
      </c>
      <c r="K494" t="s">
        <v>463</v>
      </c>
      <c r="L494" t="s">
        <v>464</v>
      </c>
      <c r="M494">
        <v>211330</v>
      </c>
      <c r="N494">
        <v>51070</v>
      </c>
      <c r="O494">
        <v>4958870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16991583</v>
      </c>
      <c r="W494">
        <v>36628</v>
      </c>
      <c r="X494">
        <v>16954955</v>
      </c>
      <c r="Y494">
        <v>0</v>
      </c>
      <c r="Z494">
        <v>11770313</v>
      </c>
      <c r="AA494" s="3" t="str">
        <f t="shared" si="14"/>
        <v>6516</v>
      </c>
      <c r="AB494" s="4" t="str">
        <f t="shared" si="15"/>
        <v>Non-TIF</v>
      </c>
    </row>
    <row r="495" spans="1:28" x14ac:dyDescent="0.25">
      <c r="A495">
        <v>2022</v>
      </c>
      <c r="B495">
        <v>46</v>
      </c>
      <c r="C495" t="s">
        <v>31</v>
      </c>
      <c r="D495">
        <v>2022</v>
      </c>
      <c r="E495">
        <v>46</v>
      </c>
      <c r="F495">
        <v>3</v>
      </c>
      <c r="G495">
        <v>897</v>
      </c>
      <c r="H495">
        <v>553897</v>
      </c>
      <c r="I495" t="s">
        <v>26</v>
      </c>
      <c r="J495" t="s">
        <v>26</v>
      </c>
      <c r="K495" t="s">
        <v>1741</v>
      </c>
      <c r="L495" t="s">
        <v>464</v>
      </c>
      <c r="M495">
        <v>17336210</v>
      </c>
      <c r="N495">
        <v>1462320</v>
      </c>
      <c r="O495">
        <v>6124400</v>
      </c>
      <c r="P495">
        <v>0</v>
      </c>
      <c r="Q495">
        <v>0</v>
      </c>
      <c r="R495">
        <v>0</v>
      </c>
      <c r="S495">
        <v>4303748</v>
      </c>
      <c r="T495">
        <v>0</v>
      </c>
      <c r="U495">
        <v>0</v>
      </c>
      <c r="V495">
        <v>34255938</v>
      </c>
      <c r="W495">
        <v>11112</v>
      </c>
      <c r="X495">
        <v>34244826</v>
      </c>
      <c r="Y495">
        <v>8493503</v>
      </c>
      <c r="Z495">
        <v>5029260</v>
      </c>
      <c r="AA495" s="3" t="str">
        <f t="shared" si="14"/>
        <v>3897</v>
      </c>
      <c r="AB495" s="4" t="str">
        <f t="shared" si="15"/>
        <v>Non-TIF</v>
      </c>
    </row>
    <row r="496" spans="1:28" x14ac:dyDescent="0.25">
      <c r="A496">
        <v>2022</v>
      </c>
      <c r="B496">
        <v>33</v>
      </c>
      <c r="C496" t="s">
        <v>23</v>
      </c>
      <c r="D496">
        <v>2022</v>
      </c>
      <c r="E496">
        <v>33</v>
      </c>
      <c r="F496">
        <v>6</v>
      </c>
      <c r="G496">
        <v>762</v>
      </c>
      <c r="H496" t="s">
        <v>167</v>
      </c>
      <c r="I496" t="s">
        <v>25</v>
      </c>
      <c r="J496" t="s">
        <v>26</v>
      </c>
      <c r="K496" t="s">
        <v>168</v>
      </c>
      <c r="L496" t="s">
        <v>375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1940726</v>
      </c>
      <c r="W496">
        <v>0</v>
      </c>
      <c r="X496">
        <v>1940726</v>
      </c>
      <c r="Y496">
        <v>0</v>
      </c>
      <c r="Z496">
        <v>1940726</v>
      </c>
      <c r="AA496" s="3" t="str">
        <f t="shared" si="14"/>
        <v>6762</v>
      </c>
      <c r="AB496" s="4" t="str">
        <f t="shared" si="15"/>
        <v>TIF</v>
      </c>
    </row>
    <row r="497" spans="1:28" x14ac:dyDescent="0.25">
      <c r="A497">
        <v>2022</v>
      </c>
      <c r="B497">
        <v>33</v>
      </c>
      <c r="C497" t="s">
        <v>31</v>
      </c>
      <c r="D497">
        <v>2022</v>
      </c>
      <c r="E497">
        <v>33</v>
      </c>
      <c r="F497">
        <v>4</v>
      </c>
      <c r="G497">
        <v>774</v>
      </c>
      <c r="H497">
        <v>334774</v>
      </c>
      <c r="I497" t="s">
        <v>26</v>
      </c>
      <c r="J497" t="s">
        <v>26</v>
      </c>
      <c r="K497" t="s">
        <v>1452</v>
      </c>
      <c r="L497" t="s">
        <v>375</v>
      </c>
      <c r="M497">
        <v>195775400</v>
      </c>
      <c r="N497">
        <v>20266120</v>
      </c>
      <c r="O497">
        <v>24761353</v>
      </c>
      <c r="P497">
        <v>6595460</v>
      </c>
      <c r="Q497">
        <v>0</v>
      </c>
      <c r="R497">
        <v>0</v>
      </c>
      <c r="S497">
        <v>0</v>
      </c>
      <c r="T497">
        <v>4177915</v>
      </c>
      <c r="U497">
        <v>0</v>
      </c>
      <c r="V497">
        <v>599567059</v>
      </c>
      <c r="W497">
        <v>622272</v>
      </c>
      <c r="X497">
        <v>598944787</v>
      </c>
      <c r="Y497">
        <v>48771903</v>
      </c>
      <c r="Z497">
        <v>347990811</v>
      </c>
      <c r="AA497" s="3" t="str">
        <f t="shared" si="14"/>
        <v>4774</v>
      </c>
      <c r="AB497" s="4" t="str">
        <f t="shared" si="15"/>
        <v>Non-TIF</v>
      </c>
    </row>
    <row r="498" spans="1:28" x14ac:dyDescent="0.25">
      <c r="A498">
        <v>2022</v>
      </c>
      <c r="B498">
        <v>34</v>
      </c>
      <c r="C498" t="s">
        <v>23</v>
      </c>
      <c r="D498">
        <v>2022</v>
      </c>
      <c r="E498">
        <v>34</v>
      </c>
      <c r="F498">
        <v>1</v>
      </c>
      <c r="G498">
        <v>116</v>
      </c>
      <c r="H498" t="s">
        <v>438</v>
      </c>
      <c r="I498" t="s">
        <v>25</v>
      </c>
      <c r="J498" t="s">
        <v>26</v>
      </c>
      <c r="K498" t="s">
        <v>439</v>
      </c>
      <c r="L498" t="s">
        <v>385</v>
      </c>
      <c r="M498">
        <v>482361</v>
      </c>
      <c r="N498">
        <v>2447</v>
      </c>
      <c r="O498">
        <v>13013196</v>
      </c>
      <c r="P498">
        <v>57316220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79424190</v>
      </c>
      <c r="W498">
        <v>0</v>
      </c>
      <c r="X498">
        <v>79424190</v>
      </c>
      <c r="Y498">
        <v>0</v>
      </c>
      <c r="Z498">
        <v>8609966</v>
      </c>
      <c r="AA498" s="3" t="str">
        <f t="shared" si="14"/>
        <v>1116</v>
      </c>
      <c r="AB498" s="4" t="str">
        <f t="shared" si="15"/>
        <v>TIF</v>
      </c>
    </row>
    <row r="499" spans="1:28" x14ac:dyDescent="0.25">
      <c r="A499">
        <v>2022</v>
      </c>
      <c r="B499">
        <v>34</v>
      </c>
      <c r="C499" t="s">
        <v>31</v>
      </c>
      <c r="D499">
        <v>2022</v>
      </c>
      <c r="E499">
        <v>34</v>
      </c>
      <c r="F499">
        <v>0</v>
      </c>
      <c r="G499">
        <v>153</v>
      </c>
      <c r="H499">
        <v>120153</v>
      </c>
      <c r="I499" t="s">
        <v>26</v>
      </c>
      <c r="J499" t="s">
        <v>26</v>
      </c>
      <c r="K499" t="s">
        <v>176</v>
      </c>
      <c r="L499" t="s">
        <v>385</v>
      </c>
      <c r="M499">
        <v>22657010</v>
      </c>
      <c r="N499">
        <v>1026560</v>
      </c>
      <c r="O499">
        <v>1102320</v>
      </c>
      <c r="P499">
        <v>2730810</v>
      </c>
      <c r="Q499">
        <v>0</v>
      </c>
      <c r="R499">
        <v>0</v>
      </c>
      <c r="S499">
        <v>414709</v>
      </c>
      <c r="T499">
        <v>105187</v>
      </c>
      <c r="U499">
        <v>0</v>
      </c>
      <c r="V499">
        <v>42434376</v>
      </c>
      <c r="W499">
        <v>9260</v>
      </c>
      <c r="X499">
        <v>42425116</v>
      </c>
      <c r="Y499">
        <v>1397591</v>
      </c>
      <c r="Z499">
        <v>14397780</v>
      </c>
      <c r="AA499" s="3" t="str">
        <f t="shared" si="14"/>
        <v>0153</v>
      </c>
      <c r="AB499" s="4" t="str">
        <f t="shared" si="15"/>
        <v>Non-TIF</v>
      </c>
    </row>
    <row r="500" spans="1:28" x14ac:dyDescent="0.25">
      <c r="A500">
        <v>2022</v>
      </c>
      <c r="B500">
        <v>34</v>
      </c>
      <c r="C500" t="s">
        <v>31</v>
      </c>
      <c r="D500">
        <v>2022</v>
      </c>
      <c r="E500">
        <v>34</v>
      </c>
      <c r="F500">
        <v>1</v>
      </c>
      <c r="G500">
        <v>116</v>
      </c>
      <c r="H500">
        <v>341116</v>
      </c>
      <c r="I500" t="s">
        <v>26</v>
      </c>
      <c r="J500" t="s">
        <v>26</v>
      </c>
      <c r="K500" t="s">
        <v>319</v>
      </c>
      <c r="L500" t="s">
        <v>385</v>
      </c>
      <c r="M500">
        <v>140879510</v>
      </c>
      <c r="N500">
        <v>10277200</v>
      </c>
      <c r="O500">
        <v>25371419</v>
      </c>
      <c r="P500">
        <v>30688230</v>
      </c>
      <c r="Q500">
        <v>0</v>
      </c>
      <c r="R500">
        <v>0</v>
      </c>
      <c r="S500">
        <v>9336687</v>
      </c>
      <c r="T500">
        <v>4913002</v>
      </c>
      <c r="U500">
        <v>0</v>
      </c>
      <c r="V500">
        <v>687291169</v>
      </c>
      <c r="W500">
        <v>888960</v>
      </c>
      <c r="X500">
        <v>686402209</v>
      </c>
      <c r="Y500">
        <v>48798509</v>
      </c>
      <c r="Z500">
        <v>465825121</v>
      </c>
      <c r="AA500" s="3" t="str">
        <f t="shared" si="14"/>
        <v>1116</v>
      </c>
      <c r="AB500" s="4" t="str">
        <f t="shared" si="15"/>
        <v>Non-TIF</v>
      </c>
    </row>
    <row r="501" spans="1:28" x14ac:dyDescent="0.25">
      <c r="A501">
        <v>2022</v>
      </c>
      <c r="B501">
        <v>35</v>
      </c>
      <c r="C501" t="s">
        <v>44</v>
      </c>
      <c r="D501">
        <v>2022</v>
      </c>
      <c r="E501">
        <v>35</v>
      </c>
      <c r="F501">
        <v>0</v>
      </c>
      <c r="G501">
        <v>916</v>
      </c>
      <c r="H501">
        <v>350916</v>
      </c>
      <c r="I501" t="s">
        <v>26</v>
      </c>
      <c r="J501" t="s">
        <v>26</v>
      </c>
      <c r="K501" t="s">
        <v>419</v>
      </c>
      <c r="L501" t="s">
        <v>389</v>
      </c>
      <c r="M501">
        <v>46500</v>
      </c>
      <c r="N501">
        <v>0</v>
      </c>
      <c r="O501">
        <v>961900</v>
      </c>
      <c r="P501">
        <v>238200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1246600</v>
      </c>
      <c r="W501">
        <v>0</v>
      </c>
      <c r="X501">
        <v>1246600</v>
      </c>
      <c r="Y501">
        <v>0</v>
      </c>
      <c r="Z501">
        <v>0</v>
      </c>
      <c r="AA501" s="3" t="str">
        <f t="shared" si="14"/>
        <v>0916</v>
      </c>
      <c r="AB501" s="4" t="str">
        <f t="shared" si="15"/>
        <v>Non-TIF</v>
      </c>
    </row>
    <row r="502" spans="1:28" x14ac:dyDescent="0.25">
      <c r="A502">
        <v>2022</v>
      </c>
      <c r="B502">
        <v>35</v>
      </c>
      <c r="C502" t="s">
        <v>44</v>
      </c>
      <c r="D502">
        <v>2022</v>
      </c>
      <c r="E502">
        <v>35</v>
      </c>
      <c r="F502">
        <v>5</v>
      </c>
      <c r="G502">
        <v>922</v>
      </c>
      <c r="H502">
        <v>355922</v>
      </c>
      <c r="I502" t="s">
        <v>26</v>
      </c>
      <c r="J502" t="s">
        <v>26</v>
      </c>
      <c r="K502" t="s">
        <v>163</v>
      </c>
      <c r="L502" t="s">
        <v>389</v>
      </c>
      <c r="M502">
        <v>505507</v>
      </c>
      <c r="N502">
        <v>27400</v>
      </c>
      <c r="O502">
        <v>2685299</v>
      </c>
      <c r="P502">
        <v>11298600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19446068</v>
      </c>
      <c r="W502">
        <v>11112</v>
      </c>
      <c r="X502">
        <v>19434956</v>
      </c>
      <c r="Y502">
        <v>0</v>
      </c>
      <c r="Z502">
        <v>4929262</v>
      </c>
      <c r="AA502" s="3" t="str">
        <f t="shared" si="14"/>
        <v>5922</v>
      </c>
      <c r="AB502" s="4" t="str">
        <f t="shared" si="15"/>
        <v>Non-TIF</v>
      </c>
    </row>
    <row r="503" spans="1:28" x14ac:dyDescent="0.25">
      <c r="A503">
        <v>2022</v>
      </c>
      <c r="B503">
        <v>35</v>
      </c>
      <c r="C503" t="s">
        <v>44</v>
      </c>
      <c r="D503">
        <v>2022</v>
      </c>
      <c r="E503">
        <v>35</v>
      </c>
      <c r="F503">
        <v>0</v>
      </c>
      <c r="G503">
        <v>594</v>
      </c>
      <c r="H503">
        <v>990594</v>
      </c>
      <c r="I503" t="s">
        <v>26</v>
      </c>
      <c r="J503" t="s">
        <v>26</v>
      </c>
      <c r="K503" t="s">
        <v>411</v>
      </c>
      <c r="L503" t="s">
        <v>389</v>
      </c>
      <c r="M503">
        <v>0</v>
      </c>
      <c r="N503">
        <v>0</v>
      </c>
      <c r="O503">
        <v>12742935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12742935</v>
      </c>
      <c r="W503">
        <v>0</v>
      </c>
      <c r="X503">
        <v>12742935</v>
      </c>
      <c r="Y503">
        <v>0</v>
      </c>
      <c r="Z503">
        <v>0</v>
      </c>
      <c r="AA503" s="3" t="str">
        <f t="shared" si="14"/>
        <v>0594</v>
      </c>
      <c r="AB503" s="4" t="str">
        <f t="shared" si="15"/>
        <v>Non-TIF</v>
      </c>
    </row>
    <row r="504" spans="1:28" x14ac:dyDescent="0.25">
      <c r="A504">
        <v>2022</v>
      </c>
      <c r="B504">
        <v>35</v>
      </c>
      <c r="C504" t="s">
        <v>23</v>
      </c>
      <c r="D504">
        <v>2022</v>
      </c>
      <c r="E504">
        <v>35</v>
      </c>
      <c r="F504">
        <v>2</v>
      </c>
      <c r="G504">
        <v>781</v>
      </c>
      <c r="H504" t="s">
        <v>577</v>
      </c>
      <c r="I504" t="s">
        <v>25</v>
      </c>
      <c r="J504" t="s">
        <v>26</v>
      </c>
      <c r="K504" t="s">
        <v>578</v>
      </c>
      <c r="L504" t="s">
        <v>389</v>
      </c>
      <c r="M504">
        <v>0</v>
      </c>
      <c r="N504">
        <v>0</v>
      </c>
      <c r="O504">
        <v>689277</v>
      </c>
      <c r="P504">
        <v>167514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6973763</v>
      </c>
      <c r="W504">
        <v>0</v>
      </c>
      <c r="X504">
        <v>6973763</v>
      </c>
      <c r="Y504">
        <v>0</v>
      </c>
      <c r="Z504">
        <v>6116972</v>
      </c>
      <c r="AA504" s="3" t="str">
        <f t="shared" si="14"/>
        <v>2781</v>
      </c>
      <c r="AB504" s="4" t="str">
        <f t="shared" si="15"/>
        <v>TIF</v>
      </c>
    </row>
    <row r="505" spans="1:28" x14ac:dyDescent="0.25">
      <c r="A505">
        <v>2022</v>
      </c>
      <c r="B505">
        <v>35</v>
      </c>
      <c r="C505" t="s">
        <v>23</v>
      </c>
      <c r="D505">
        <v>2022</v>
      </c>
      <c r="E505">
        <v>35</v>
      </c>
      <c r="F505">
        <v>0</v>
      </c>
      <c r="G505">
        <v>108</v>
      </c>
      <c r="H505" t="s">
        <v>414</v>
      </c>
      <c r="I505" t="s">
        <v>25</v>
      </c>
      <c r="J505" t="s">
        <v>26</v>
      </c>
      <c r="K505" t="s">
        <v>415</v>
      </c>
      <c r="L505" t="s">
        <v>389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 s="3" t="str">
        <f t="shared" si="14"/>
        <v>0108</v>
      </c>
      <c r="AB505" s="4" t="str">
        <f t="shared" si="15"/>
        <v>TIF</v>
      </c>
    </row>
    <row r="506" spans="1:28" x14ac:dyDescent="0.25">
      <c r="A506">
        <v>2022</v>
      </c>
      <c r="B506">
        <v>35</v>
      </c>
      <c r="C506" t="s">
        <v>23</v>
      </c>
      <c r="D506">
        <v>2022</v>
      </c>
      <c r="E506">
        <v>35</v>
      </c>
      <c r="F506">
        <v>3</v>
      </c>
      <c r="G506">
        <v>150</v>
      </c>
      <c r="H506" t="s">
        <v>420</v>
      </c>
      <c r="I506" t="s">
        <v>25</v>
      </c>
      <c r="J506" t="s">
        <v>26</v>
      </c>
      <c r="K506" t="s">
        <v>421</v>
      </c>
      <c r="L506" t="s">
        <v>389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 s="3" t="str">
        <f t="shared" si="14"/>
        <v>3150</v>
      </c>
      <c r="AB506" s="4" t="str">
        <f t="shared" si="15"/>
        <v>TIF</v>
      </c>
    </row>
    <row r="507" spans="1:28" x14ac:dyDescent="0.25">
      <c r="A507">
        <v>2022</v>
      </c>
      <c r="B507">
        <v>35</v>
      </c>
      <c r="C507" t="s">
        <v>31</v>
      </c>
      <c r="D507">
        <v>2022</v>
      </c>
      <c r="E507">
        <v>35</v>
      </c>
      <c r="F507">
        <v>2</v>
      </c>
      <c r="G507">
        <v>781</v>
      </c>
      <c r="H507">
        <v>352781</v>
      </c>
      <c r="I507" t="s">
        <v>26</v>
      </c>
      <c r="J507" t="s">
        <v>26</v>
      </c>
      <c r="K507" t="s">
        <v>144</v>
      </c>
      <c r="L507" t="s">
        <v>389</v>
      </c>
      <c r="M507">
        <v>127463600</v>
      </c>
      <c r="N507">
        <v>11323200</v>
      </c>
      <c r="O507">
        <v>9082093</v>
      </c>
      <c r="P507">
        <v>4503500</v>
      </c>
      <c r="Q507">
        <v>0</v>
      </c>
      <c r="R507">
        <v>0</v>
      </c>
      <c r="S507">
        <v>17189219</v>
      </c>
      <c r="T507">
        <v>6950256</v>
      </c>
      <c r="U507">
        <v>0</v>
      </c>
      <c r="V507">
        <v>380233075</v>
      </c>
      <c r="W507">
        <v>346324</v>
      </c>
      <c r="X507">
        <v>379886751</v>
      </c>
      <c r="Y507">
        <v>60887116</v>
      </c>
      <c r="Z507">
        <v>203721207</v>
      </c>
      <c r="AA507" s="3" t="str">
        <f t="shared" si="14"/>
        <v>2781</v>
      </c>
      <c r="AB507" s="4" t="str">
        <f t="shared" si="15"/>
        <v>Non-TIF</v>
      </c>
    </row>
    <row r="508" spans="1:28" x14ac:dyDescent="0.25">
      <c r="A508">
        <v>2022</v>
      </c>
      <c r="B508">
        <v>35</v>
      </c>
      <c r="C508" t="s">
        <v>31</v>
      </c>
      <c r="D508">
        <v>2022</v>
      </c>
      <c r="E508">
        <v>35</v>
      </c>
      <c r="F508">
        <v>0</v>
      </c>
      <c r="G508">
        <v>108</v>
      </c>
      <c r="H508">
        <v>420108</v>
      </c>
      <c r="I508" t="s">
        <v>26</v>
      </c>
      <c r="J508" t="s">
        <v>26</v>
      </c>
      <c r="K508" t="s">
        <v>388</v>
      </c>
      <c r="L508" t="s">
        <v>389</v>
      </c>
      <c r="M508">
        <v>24595400</v>
      </c>
      <c r="N508">
        <v>2736000</v>
      </c>
      <c r="O508">
        <v>332100</v>
      </c>
      <c r="P508">
        <v>0</v>
      </c>
      <c r="Q508">
        <v>0</v>
      </c>
      <c r="R508">
        <v>0</v>
      </c>
      <c r="S508">
        <v>0</v>
      </c>
      <c r="T508">
        <v>283985</v>
      </c>
      <c r="U508">
        <v>0</v>
      </c>
      <c r="V508">
        <v>37229285</v>
      </c>
      <c r="W508">
        <v>20372</v>
      </c>
      <c r="X508">
        <v>37208913</v>
      </c>
      <c r="Y508">
        <v>2130927</v>
      </c>
      <c r="Z508">
        <v>9281800</v>
      </c>
      <c r="AA508" s="3" t="str">
        <f t="shared" si="14"/>
        <v>0108</v>
      </c>
      <c r="AB508" s="4" t="str">
        <f t="shared" si="15"/>
        <v>Non-TIF</v>
      </c>
    </row>
    <row r="509" spans="1:28" x14ac:dyDescent="0.25">
      <c r="A509">
        <v>2022</v>
      </c>
      <c r="B509">
        <v>35</v>
      </c>
      <c r="C509" t="s">
        <v>31</v>
      </c>
      <c r="D509">
        <v>2022</v>
      </c>
      <c r="E509">
        <v>35</v>
      </c>
      <c r="F509">
        <v>3</v>
      </c>
      <c r="G509">
        <v>150</v>
      </c>
      <c r="H509">
        <v>423150</v>
      </c>
      <c r="I509" t="s">
        <v>26</v>
      </c>
      <c r="J509" t="s">
        <v>26</v>
      </c>
      <c r="K509" t="s">
        <v>390</v>
      </c>
      <c r="L509" t="s">
        <v>389</v>
      </c>
      <c r="M509">
        <v>38226000</v>
      </c>
      <c r="N509">
        <v>6646800</v>
      </c>
      <c r="O509">
        <v>4656310</v>
      </c>
      <c r="P509">
        <v>1324500</v>
      </c>
      <c r="Q509">
        <v>0</v>
      </c>
      <c r="R509">
        <v>0</v>
      </c>
      <c r="S509">
        <v>7280294</v>
      </c>
      <c r="T509">
        <v>89298</v>
      </c>
      <c r="U509">
        <v>0</v>
      </c>
      <c r="V509">
        <v>72411892</v>
      </c>
      <c r="W509">
        <v>24076</v>
      </c>
      <c r="X509">
        <v>72387816</v>
      </c>
      <c r="Y509">
        <v>44456832</v>
      </c>
      <c r="Z509">
        <v>14188690</v>
      </c>
      <c r="AA509" s="3" t="str">
        <f t="shared" si="14"/>
        <v>3150</v>
      </c>
      <c r="AB509" s="4" t="str">
        <f t="shared" si="15"/>
        <v>Non-TIF</v>
      </c>
    </row>
    <row r="510" spans="1:28" x14ac:dyDescent="0.25">
      <c r="A510">
        <v>2022</v>
      </c>
      <c r="B510">
        <v>36</v>
      </c>
      <c r="C510" t="s">
        <v>44</v>
      </c>
      <c r="D510">
        <v>2022</v>
      </c>
      <c r="E510">
        <v>36</v>
      </c>
      <c r="F510">
        <v>6</v>
      </c>
      <c r="G510">
        <v>3</v>
      </c>
      <c r="H510">
        <v>366003</v>
      </c>
      <c r="I510" t="s">
        <v>26</v>
      </c>
      <c r="J510" t="s">
        <v>26</v>
      </c>
      <c r="K510" t="s">
        <v>429</v>
      </c>
      <c r="L510" t="s">
        <v>394</v>
      </c>
      <c r="M510">
        <v>0</v>
      </c>
      <c r="N510">
        <v>0</v>
      </c>
      <c r="O510">
        <v>1923320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7831710</v>
      </c>
      <c r="W510">
        <v>3704</v>
      </c>
      <c r="X510">
        <v>7828006</v>
      </c>
      <c r="Y510">
        <v>0</v>
      </c>
      <c r="Z510">
        <v>5908390</v>
      </c>
      <c r="AA510" s="3" t="str">
        <f t="shared" si="14"/>
        <v>6003</v>
      </c>
      <c r="AB510" s="4" t="str">
        <f t="shared" si="15"/>
        <v>Non-TIF</v>
      </c>
    </row>
    <row r="511" spans="1:28" x14ac:dyDescent="0.25">
      <c r="A511">
        <v>2022</v>
      </c>
      <c r="B511">
        <v>36</v>
      </c>
      <c r="C511" t="s">
        <v>44</v>
      </c>
      <c r="D511">
        <v>2022</v>
      </c>
      <c r="E511">
        <v>36</v>
      </c>
      <c r="F511">
        <v>5</v>
      </c>
      <c r="G511">
        <v>976</v>
      </c>
      <c r="H511">
        <v>735976</v>
      </c>
      <c r="I511" t="s">
        <v>26</v>
      </c>
      <c r="J511" t="s">
        <v>26</v>
      </c>
      <c r="K511" t="s">
        <v>440</v>
      </c>
      <c r="L511" t="s">
        <v>394</v>
      </c>
      <c r="M511">
        <v>0</v>
      </c>
      <c r="N511">
        <v>57250</v>
      </c>
      <c r="O511">
        <v>4031190</v>
      </c>
      <c r="P511">
        <v>22773840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26862280</v>
      </c>
      <c r="W511">
        <v>0</v>
      </c>
      <c r="X511">
        <v>26862280</v>
      </c>
      <c r="Y511">
        <v>0</v>
      </c>
      <c r="Z511">
        <v>0</v>
      </c>
      <c r="AA511" s="3" t="str">
        <f t="shared" si="14"/>
        <v>5976</v>
      </c>
      <c r="AB511" s="4" t="str">
        <f t="shared" si="15"/>
        <v>Non-TIF</v>
      </c>
    </row>
    <row r="512" spans="1:28" x14ac:dyDescent="0.25">
      <c r="A512">
        <v>2022</v>
      </c>
      <c r="B512">
        <v>36</v>
      </c>
      <c r="C512" t="s">
        <v>31</v>
      </c>
      <c r="D512">
        <v>2022</v>
      </c>
      <c r="E512">
        <v>36</v>
      </c>
      <c r="F512">
        <v>2</v>
      </c>
      <c r="G512">
        <v>772</v>
      </c>
      <c r="H512">
        <v>362772</v>
      </c>
      <c r="I512" t="s">
        <v>26</v>
      </c>
      <c r="J512" t="s">
        <v>26</v>
      </c>
      <c r="K512" t="s">
        <v>393</v>
      </c>
      <c r="L512" t="s">
        <v>394</v>
      </c>
      <c r="M512">
        <v>72455060</v>
      </c>
      <c r="N512">
        <v>1742400</v>
      </c>
      <c r="O512">
        <v>11246304</v>
      </c>
      <c r="P512">
        <v>4637530</v>
      </c>
      <c r="Q512">
        <v>0</v>
      </c>
      <c r="R512">
        <v>0</v>
      </c>
      <c r="S512">
        <v>11042185</v>
      </c>
      <c r="T512">
        <v>2207934</v>
      </c>
      <c r="U512">
        <v>710</v>
      </c>
      <c r="V512">
        <v>169464613</v>
      </c>
      <c r="W512">
        <v>127788</v>
      </c>
      <c r="X512">
        <v>169336825</v>
      </c>
      <c r="Y512">
        <v>7550595</v>
      </c>
      <c r="Z512">
        <v>66132490</v>
      </c>
      <c r="AA512" s="3" t="str">
        <f t="shared" si="14"/>
        <v>2772</v>
      </c>
      <c r="AB512" s="4" t="str">
        <f t="shared" si="15"/>
        <v>Non-TIF</v>
      </c>
    </row>
    <row r="513" spans="1:28" x14ac:dyDescent="0.25">
      <c r="A513">
        <v>2022</v>
      </c>
      <c r="B513">
        <v>37</v>
      </c>
      <c r="C513" t="s">
        <v>44</v>
      </c>
      <c r="D513">
        <v>2022</v>
      </c>
      <c r="E513">
        <v>37</v>
      </c>
      <c r="F513">
        <v>5</v>
      </c>
      <c r="G513">
        <v>139</v>
      </c>
      <c r="H513">
        <v>375139</v>
      </c>
      <c r="I513" t="s">
        <v>26</v>
      </c>
      <c r="J513" t="s">
        <v>26</v>
      </c>
      <c r="K513" t="s">
        <v>441</v>
      </c>
      <c r="L513" t="s">
        <v>63</v>
      </c>
      <c r="M513">
        <v>0</v>
      </c>
      <c r="N513">
        <v>0</v>
      </c>
      <c r="O513">
        <v>0</v>
      </c>
      <c r="P513">
        <v>697335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697335</v>
      </c>
      <c r="W513">
        <v>0</v>
      </c>
      <c r="X513">
        <v>697335</v>
      </c>
      <c r="Y513">
        <v>0</v>
      </c>
      <c r="Z513">
        <v>0</v>
      </c>
      <c r="AA513" s="3" t="str">
        <f t="shared" si="14"/>
        <v>5139</v>
      </c>
      <c r="AB513" s="4" t="str">
        <f t="shared" si="15"/>
        <v>Non-TIF</v>
      </c>
    </row>
    <row r="514" spans="1:28" x14ac:dyDescent="0.25">
      <c r="A514">
        <v>2022</v>
      </c>
      <c r="B514">
        <v>37</v>
      </c>
      <c r="C514" t="s">
        <v>31</v>
      </c>
      <c r="D514">
        <v>2022</v>
      </c>
      <c r="E514">
        <v>37</v>
      </c>
      <c r="F514">
        <v>6</v>
      </c>
      <c r="G514">
        <v>96</v>
      </c>
      <c r="H514">
        <v>946096</v>
      </c>
      <c r="I514" t="s">
        <v>26</v>
      </c>
      <c r="J514" t="s">
        <v>26</v>
      </c>
      <c r="K514" t="s">
        <v>1739</v>
      </c>
      <c r="L514" t="s">
        <v>63</v>
      </c>
      <c r="M514">
        <v>232300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307400</v>
      </c>
      <c r="W514">
        <v>1852</v>
      </c>
      <c r="X514">
        <v>305548</v>
      </c>
      <c r="Y514">
        <v>0</v>
      </c>
      <c r="Z514">
        <v>75100</v>
      </c>
      <c r="AA514" s="3" t="str">
        <f t="shared" si="14"/>
        <v>6096</v>
      </c>
      <c r="AB514" s="4" t="str">
        <f t="shared" si="15"/>
        <v>Non-TIF</v>
      </c>
    </row>
    <row r="515" spans="1:28" x14ac:dyDescent="0.25">
      <c r="A515">
        <v>2022</v>
      </c>
      <c r="B515">
        <v>35</v>
      </c>
      <c r="C515" t="s">
        <v>23</v>
      </c>
      <c r="D515">
        <v>2022</v>
      </c>
      <c r="E515">
        <v>35</v>
      </c>
      <c r="F515">
        <v>5</v>
      </c>
      <c r="G515">
        <v>922</v>
      </c>
      <c r="H515" t="s">
        <v>306</v>
      </c>
      <c r="I515" t="s">
        <v>25</v>
      </c>
      <c r="J515" t="s">
        <v>26</v>
      </c>
      <c r="K515" t="s">
        <v>307</v>
      </c>
      <c r="L515" t="s">
        <v>389</v>
      </c>
      <c r="M515">
        <v>52393</v>
      </c>
      <c r="N515">
        <v>0</v>
      </c>
      <c r="O515">
        <v>904705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6897232</v>
      </c>
      <c r="W515">
        <v>0</v>
      </c>
      <c r="X515">
        <v>6897232</v>
      </c>
      <c r="Y515">
        <v>0</v>
      </c>
      <c r="Z515">
        <v>5940134</v>
      </c>
      <c r="AA515" s="3" t="str">
        <f t="shared" ref="AA515:AA578" si="16">CONCATENATE(F515,TEXT(G515,"000"))</f>
        <v>5922</v>
      </c>
      <c r="AB515" s="4" t="str">
        <f t="shared" ref="AB515:AB578" si="17">IF(C515="I","TIF","Non-TIF")</f>
        <v>TIF</v>
      </c>
    </row>
    <row r="516" spans="1:28" x14ac:dyDescent="0.25">
      <c r="A516">
        <v>2022</v>
      </c>
      <c r="B516">
        <v>35</v>
      </c>
      <c r="C516" t="s">
        <v>31</v>
      </c>
      <c r="D516">
        <v>2022</v>
      </c>
      <c r="E516">
        <v>35</v>
      </c>
      <c r="F516">
        <v>0</v>
      </c>
      <c r="G516">
        <v>916</v>
      </c>
      <c r="H516">
        <v>350916</v>
      </c>
      <c r="I516" t="s">
        <v>26</v>
      </c>
      <c r="J516" t="s">
        <v>26</v>
      </c>
      <c r="K516" t="s">
        <v>419</v>
      </c>
      <c r="L516" t="s">
        <v>389</v>
      </c>
      <c r="M516">
        <v>93428000</v>
      </c>
      <c r="N516">
        <v>8483100</v>
      </c>
      <c r="O516">
        <v>7897296</v>
      </c>
      <c r="P516">
        <v>18013300</v>
      </c>
      <c r="Q516">
        <v>0</v>
      </c>
      <c r="R516">
        <v>0</v>
      </c>
      <c r="S516">
        <v>0</v>
      </c>
      <c r="T516">
        <v>8459588</v>
      </c>
      <c r="U516">
        <v>0</v>
      </c>
      <c r="V516">
        <v>193508488</v>
      </c>
      <c r="W516">
        <v>90748</v>
      </c>
      <c r="X516">
        <v>193417740</v>
      </c>
      <c r="Y516">
        <v>19775117</v>
      </c>
      <c r="Z516">
        <v>57227204</v>
      </c>
      <c r="AA516" s="3" t="str">
        <f t="shared" si="16"/>
        <v>0916</v>
      </c>
      <c r="AB516" s="4" t="str">
        <f t="shared" si="17"/>
        <v>Non-TIF</v>
      </c>
    </row>
    <row r="517" spans="1:28" x14ac:dyDescent="0.25">
      <c r="A517">
        <v>2022</v>
      </c>
      <c r="B517">
        <v>35</v>
      </c>
      <c r="C517" t="s">
        <v>31</v>
      </c>
      <c r="D517">
        <v>2022</v>
      </c>
      <c r="E517">
        <v>35</v>
      </c>
      <c r="F517">
        <v>5</v>
      </c>
      <c r="G517">
        <v>922</v>
      </c>
      <c r="H517">
        <v>355922</v>
      </c>
      <c r="I517" t="s">
        <v>26</v>
      </c>
      <c r="J517" t="s">
        <v>26</v>
      </c>
      <c r="K517" t="s">
        <v>163</v>
      </c>
      <c r="L517" t="s">
        <v>389</v>
      </c>
      <c r="M517">
        <v>81671000</v>
      </c>
      <c r="N517">
        <v>5563000</v>
      </c>
      <c r="O517">
        <v>13375650</v>
      </c>
      <c r="P517">
        <v>1938700</v>
      </c>
      <c r="Q517">
        <v>0</v>
      </c>
      <c r="R517">
        <v>0</v>
      </c>
      <c r="S517">
        <v>7873023</v>
      </c>
      <c r="T517">
        <v>2274380</v>
      </c>
      <c r="U517">
        <v>0</v>
      </c>
      <c r="V517">
        <v>191203803</v>
      </c>
      <c r="W517">
        <v>109268</v>
      </c>
      <c r="X517">
        <v>191094535</v>
      </c>
      <c r="Y517">
        <v>26503402</v>
      </c>
      <c r="Z517">
        <v>78508050</v>
      </c>
      <c r="AA517" s="3" t="str">
        <f t="shared" si="16"/>
        <v>5922</v>
      </c>
      <c r="AB517" s="4" t="str">
        <f t="shared" si="17"/>
        <v>Non-TIF</v>
      </c>
    </row>
    <row r="518" spans="1:28" x14ac:dyDescent="0.25">
      <c r="A518">
        <v>2022</v>
      </c>
      <c r="B518">
        <v>36</v>
      </c>
      <c r="C518" t="s">
        <v>44</v>
      </c>
      <c r="D518">
        <v>2022</v>
      </c>
      <c r="E518">
        <v>36</v>
      </c>
      <c r="F518">
        <v>2</v>
      </c>
      <c r="G518">
        <v>772</v>
      </c>
      <c r="H518">
        <v>362772</v>
      </c>
      <c r="I518" t="s">
        <v>26</v>
      </c>
      <c r="J518" t="s">
        <v>26</v>
      </c>
      <c r="K518" t="s">
        <v>393</v>
      </c>
      <c r="L518" t="s">
        <v>394</v>
      </c>
      <c r="M518">
        <v>3329170</v>
      </c>
      <c r="N518">
        <v>361110</v>
      </c>
      <c r="O518">
        <v>9590230</v>
      </c>
      <c r="P518">
        <v>4401200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18215400</v>
      </c>
      <c r="W518">
        <v>0</v>
      </c>
      <c r="X518">
        <v>18215400</v>
      </c>
      <c r="Y518">
        <v>0</v>
      </c>
      <c r="Z518">
        <v>533690</v>
      </c>
      <c r="AA518" s="3" t="str">
        <f t="shared" si="16"/>
        <v>2772</v>
      </c>
      <c r="AB518" s="4" t="str">
        <f t="shared" si="17"/>
        <v>Non-TIF</v>
      </c>
    </row>
    <row r="519" spans="1:28" x14ac:dyDescent="0.25">
      <c r="A519">
        <v>2022</v>
      </c>
      <c r="B519">
        <v>36</v>
      </c>
      <c r="C519" t="s">
        <v>23</v>
      </c>
      <c r="D519">
        <v>2022</v>
      </c>
      <c r="E519">
        <v>36</v>
      </c>
      <c r="F519">
        <v>2</v>
      </c>
      <c r="G519">
        <v>772</v>
      </c>
      <c r="H519" t="s">
        <v>579</v>
      </c>
      <c r="I519" t="s">
        <v>25</v>
      </c>
      <c r="J519" t="s">
        <v>26</v>
      </c>
      <c r="K519" t="s">
        <v>580</v>
      </c>
      <c r="L519" t="s">
        <v>394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 s="3" t="str">
        <f t="shared" si="16"/>
        <v>2772</v>
      </c>
      <c r="AB519" s="4" t="str">
        <f t="shared" si="17"/>
        <v>TIF</v>
      </c>
    </row>
    <row r="520" spans="1:28" x14ac:dyDescent="0.25">
      <c r="A520">
        <v>2022</v>
      </c>
      <c r="B520">
        <v>36</v>
      </c>
      <c r="C520" t="s">
        <v>31</v>
      </c>
      <c r="D520">
        <v>2022</v>
      </c>
      <c r="E520">
        <v>36</v>
      </c>
      <c r="F520">
        <v>5</v>
      </c>
      <c r="G520">
        <v>976</v>
      </c>
      <c r="H520">
        <v>735976</v>
      </c>
      <c r="I520" t="s">
        <v>26</v>
      </c>
      <c r="J520" t="s">
        <v>26</v>
      </c>
      <c r="K520" t="s">
        <v>440</v>
      </c>
      <c r="L520" t="s">
        <v>394</v>
      </c>
      <c r="M520">
        <v>93083690</v>
      </c>
      <c r="N520">
        <v>2567190</v>
      </c>
      <c r="O520">
        <v>10094937</v>
      </c>
      <c r="P520">
        <v>1420250</v>
      </c>
      <c r="Q520">
        <v>0</v>
      </c>
      <c r="R520">
        <v>0</v>
      </c>
      <c r="S520">
        <v>0</v>
      </c>
      <c r="T520">
        <v>3267565</v>
      </c>
      <c r="U520">
        <v>0</v>
      </c>
      <c r="V520">
        <v>169392845</v>
      </c>
      <c r="W520">
        <v>112972</v>
      </c>
      <c r="X520">
        <v>169279873</v>
      </c>
      <c r="Y520">
        <v>6411590</v>
      </c>
      <c r="Z520">
        <v>58959213</v>
      </c>
      <c r="AA520" s="3" t="str">
        <f t="shared" si="16"/>
        <v>5976</v>
      </c>
      <c r="AB520" s="4" t="str">
        <f t="shared" si="17"/>
        <v>Non-TIF</v>
      </c>
    </row>
    <row r="521" spans="1:28" x14ac:dyDescent="0.25">
      <c r="A521">
        <v>2022</v>
      </c>
      <c r="B521">
        <v>37</v>
      </c>
      <c r="C521" t="s">
        <v>23</v>
      </c>
      <c r="D521">
        <v>2022</v>
      </c>
      <c r="E521">
        <v>37</v>
      </c>
      <c r="F521">
        <v>5</v>
      </c>
      <c r="G521">
        <v>139</v>
      </c>
      <c r="H521" t="s">
        <v>583</v>
      </c>
      <c r="I521" t="s">
        <v>25</v>
      </c>
      <c r="J521" t="s">
        <v>26</v>
      </c>
      <c r="K521" t="s">
        <v>584</v>
      </c>
      <c r="L521" t="s">
        <v>63</v>
      </c>
      <c r="M521">
        <v>0</v>
      </c>
      <c r="N521">
        <v>0</v>
      </c>
      <c r="O521">
        <v>0</v>
      </c>
      <c r="P521">
        <v>5713665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5713665</v>
      </c>
      <c r="W521">
        <v>0</v>
      </c>
      <c r="X521">
        <v>5713665</v>
      </c>
      <c r="Y521">
        <v>0</v>
      </c>
      <c r="Z521">
        <v>0</v>
      </c>
      <c r="AA521" s="3" t="str">
        <f t="shared" si="16"/>
        <v>5139</v>
      </c>
      <c r="AB521" s="4" t="str">
        <f t="shared" si="17"/>
        <v>TIF</v>
      </c>
    </row>
    <row r="522" spans="1:28" x14ac:dyDescent="0.25">
      <c r="A522">
        <v>2022</v>
      </c>
      <c r="B522">
        <v>37</v>
      </c>
      <c r="C522" t="s">
        <v>31</v>
      </c>
      <c r="D522">
        <v>2022</v>
      </c>
      <c r="E522">
        <v>37</v>
      </c>
      <c r="F522">
        <v>6</v>
      </c>
      <c r="G522">
        <v>91</v>
      </c>
      <c r="H522">
        <v>136091</v>
      </c>
      <c r="I522" t="s">
        <v>26</v>
      </c>
      <c r="J522" t="s">
        <v>26</v>
      </c>
      <c r="K522" t="s">
        <v>179</v>
      </c>
      <c r="L522" t="s">
        <v>63</v>
      </c>
      <c r="M522">
        <v>12069500</v>
      </c>
      <c r="N522">
        <v>446400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15956300</v>
      </c>
      <c r="W522">
        <v>10543</v>
      </c>
      <c r="X522">
        <v>15945757</v>
      </c>
      <c r="Y522">
        <v>358048</v>
      </c>
      <c r="Z522">
        <v>3440400</v>
      </c>
      <c r="AA522" s="3" t="str">
        <f t="shared" si="16"/>
        <v>6091</v>
      </c>
      <c r="AB522" s="4" t="str">
        <f t="shared" si="17"/>
        <v>Non-TIF</v>
      </c>
    </row>
    <row r="523" spans="1:28" x14ac:dyDescent="0.25">
      <c r="A523">
        <v>2022</v>
      </c>
      <c r="B523">
        <v>37</v>
      </c>
      <c r="C523" t="s">
        <v>31</v>
      </c>
      <c r="D523">
        <v>2022</v>
      </c>
      <c r="E523">
        <v>37</v>
      </c>
      <c r="F523">
        <v>5</v>
      </c>
      <c r="G523">
        <v>139</v>
      </c>
      <c r="H523">
        <v>375139</v>
      </c>
      <c r="I523" t="s">
        <v>26</v>
      </c>
      <c r="J523" t="s">
        <v>26</v>
      </c>
      <c r="K523" t="s">
        <v>441</v>
      </c>
      <c r="L523" t="s">
        <v>63</v>
      </c>
      <c r="M523">
        <v>105930500</v>
      </c>
      <c r="N523">
        <v>4797500</v>
      </c>
      <c r="O523">
        <v>7162300</v>
      </c>
      <c r="P523">
        <v>11800000</v>
      </c>
      <c r="Q523">
        <v>0</v>
      </c>
      <c r="R523">
        <v>0</v>
      </c>
      <c r="S523">
        <v>6532934</v>
      </c>
      <c r="T523">
        <v>37139</v>
      </c>
      <c r="U523">
        <v>0</v>
      </c>
      <c r="V523">
        <v>175288273</v>
      </c>
      <c r="W523">
        <v>116026</v>
      </c>
      <c r="X523">
        <v>175172247</v>
      </c>
      <c r="Y523">
        <v>9842624</v>
      </c>
      <c r="Z523">
        <v>39027900</v>
      </c>
      <c r="AA523" s="3" t="str">
        <f t="shared" si="16"/>
        <v>5139</v>
      </c>
      <c r="AB523" s="4" t="str">
        <f t="shared" si="17"/>
        <v>Non-TIF</v>
      </c>
    </row>
    <row r="524" spans="1:28" x14ac:dyDescent="0.25">
      <c r="A524">
        <v>2022</v>
      </c>
      <c r="B524">
        <v>37</v>
      </c>
      <c r="C524" t="s">
        <v>31</v>
      </c>
      <c r="D524">
        <v>2022</v>
      </c>
      <c r="E524">
        <v>37</v>
      </c>
      <c r="F524">
        <v>5</v>
      </c>
      <c r="G524">
        <v>323</v>
      </c>
      <c r="H524">
        <v>945323</v>
      </c>
      <c r="I524" t="s">
        <v>26</v>
      </c>
      <c r="J524" t="s">
        <v>26</v>
      </c>
      <c r="K524" t="s">
        <v>1740</v>
      </c>
      <c r="L524" t="s">
        <v>63</v>
      </c>
      <c r="M524">
        <v>3460700</v>
      </c>
      <c r="N524">
        <v>67600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4528400</v>
      </c>
      <c r="W524">
        <v>0</v>
      </c>
      <c r="X524">
        <v>4528400</v>
      </c>
      <c r="Y524">
        <v>822926</v>
      </c>
      <c r="Z524">
        <v>1000100</v>
      </c>
      <c r="AA524" s="3" t="str">
        <f t="shared" si="16"/>
        <v>5323</v>
      </c>
      <c r="AB524" s="4" t="str">
        <f t="shared" si="17"/>
        <v>Non-TIF</v>
      </c>
    </row>
    <row r="525" spans="1:28" x14ac:dyDescent="0.25">
      <c r="A525">
        <v>2022</v>
      </c>
      <c r="B525">
        <v>38</v>
      </c>
      <c r="C525" t="s">
        <v>23</v>
      </c>
      <c r="D525">
        <v>2022</v>
      </c>
      <c r="E525">
        <v>38</v>
      </c>
      <c r="F525">
        <v>2</v>
      </c>
      <c r="G525">
        <v>727</v>
      </c>
      <c r="H525" t="s">
        <v>639</v>
      </c>
      <c r="I525" t="s">
        <v>25</v>
      </c>
      <c r="J525" t="s">
        <v>26</v>
      </c>
      <c r="K525" t="s">
        <v>640</v>
      </c>
      <c r="L525" t="s">
        <v>405</v>
      </c>
      <c r="M525">
        <v>0</v>
      </c>
      <c r="N525">
        <v>0</v>
      </c>
      <c r="O525">
        <v>18867292</v>
      </c>
      <c r="P525">
        <v>330430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19517020</v>
      </c>
      <c r="W525">
        <v>0</v>
      </c>
      <c r="X525">
        <v>19517020</v>
      </c>
      <c r="Y525">
        <v>0</v>
      </c>
      <c r="Z525">
        <v>319298</v>
      </c>
      <c r="AA525" s="3" t="str">
        <f t="shared" si="16"/>
        <v>2727</v>
      </c>
      <c r="AB525" s="4" t="str">
        <f t="shared" si="17"/>
        <v>TIF</v>
      </c>
    </row>
    <row r="526" spans="1:28" x14ac:dyDescent="0.25">
      <c r="A526">
        <v>2022</v>
      </c>
      <c r="B526">
        <v>38</v>
      </c>
      <c r="C526" t="s">
        <v>31</v>
      </c>
      <c r="D526">
        <v>2022</v>
      </c>
      <c r="E526">
        <v>38</v>
      </c>
      <c r="F526">
        <v>1</v>
      </c>
      <c r="G526">
        <v>791</v>
      </c>
      <c r="H526">
        <v>381791</v>
      </c>
      <c r="I526" t="s">
        <v>26</v>
      </c>
      <c r="J526" t="s">
        <v>26</v>
      </c>
      <c r="K526" t="s">
        <v>145</v>
      </c>
      <c r="L526" t="s">
        <v>405</v>
      </c>
      <c r="M526">
        <v>101764491</v>
      </c>
      <c r="N526">
        <v>5841500</v>
      </c>
      <c r="O526">
        <v>13250580</v>
      </c>
      <c r="P526">
        <v>5179170</v>
      </c>
      <c r="Q526">
        <v>0</v>
      </c>
      <c r="R526">
        <v>0</v>
      </c>
      <c r="S526">
        <v>0</v>
      </c>
      <c r="T526">
        <v>1526342</v>
      </c>
      <c r="U526">
        <v>0</v>
      </c>
      <c r="V526">
        <v>342565989</v>
      </c>
      <c r="W526">
        <v>227796</v>
      </c>
      <c r="X526">
        <v>342338193</v>
      </c>
      <c r="Y526">
        <v>8258317</v>
      </c>
      <c r="Z526">
        <v>215003906</v>
      </c>
      <c r="AA526" s="3" t="str">
        <f t="shared" si="16"/>
        <v>1791</v>
      </c>
      <c r="AB526" s="4" t="str">
        <f t="shared" si="17"/>
        <v>Non-TIF</v>
      </c>
    </row>
    <row r="527" spans="1:28" x14ac:dyDescent="0.25">
      <c r="A527">
        <v>2022</v>
      </c>
      <c r="B527">
        <v>38</v>
      </c>
      <c r="C527" t="s">
        <v>31</v>
      </c>
      <c r="D527">
        <v>2022</v>
      </c>
      <c r="E527">
        <v>38</v>
      </c>
      <c r="F527">
        <v>2</v>
      </c>
      <c r="G527">
        <v>727</v>
      </c>
      <c r="H527">
        <v>382727</v>
      </c>
      <c r="I527" t="s">
        <v>26</v>
      </c>
      <c r="J527" t="s">
        <v>26</v>
      </c>
      <c r="K527" t="s">
        <v>475</v>
      </c>
      <c r="L527" t="s">
        <v>405</v>
      </c>
      <c r="M527">
        <v>117875227</v>
      </c>
      <c r="N527">
        <v>7773360</v>
      </c>
      <c r="O527">
        <v>9952320</v>
      </c>
      <c r="P527">
        <v>9376504</v>
      </c>
      <c r="Q527">
        <v>0</v>
      </c>
      <c r="R527">
        <v>0</v>
      </c>
      <c r="S527">
        <v>0</v>
      </c>
      <c r="T527">
        <v>6334424</v>
      </c>
      <c r="U527">
        <v>0</v>
      </c>
      <c r="V527">
        <v>235877775</v>
      </c>
      <c r="W527">
        <v>101860</v>
      </c>
      <c r="X527">
        <v>235775915</v>
      </c>
      <c r="Y527">
        <v>16442487</v>
      </c>
      <c r="Z527">
        <v>84565940</v>
      </c>
      <c r="AA527" s="3" t="str">
        <f t="shared" si="16"/>
        <v>2727</v>
      </c>
      <c r="AB527" s="4" t="str">
        <f t="shared" si="17"/>
        <v>Non-TIF</v>
      </c>
    </row>
    <row r="528" spans="1:28" x14ac:dyDescent="0.25">
      <c r="A528">
        <v>2022</v>
      </c>
      <c r="B528">
        <v>38</v>
      </c>
      <c r="C528" t="s">
        <v>31</v>
      </c>
      <c r="D528">
        <v>2022</v>
      </c>
      <c r="E528">
        <v>38</v>
      </c>
      <c r="F528">
        <v>2</v>
      </c>
      <c r="G528">
        <v>502</v>
      </c>
      <c r="H528">
        <v>862502</v>
      </c>
      <c r="I528" t="s">
        <v>26</v>
      </c>
      <c r="J528" t="s">
        <v>26</v>
      </c>
      <c r="K528" t="s">
        <v>58</v>
      </c>
      <c r="L528" t="s">
        <v>405</v>
      </c>
      <c r="M528">
        <v>60612770</v>
      </c>
      <c r="N528">
        <v>3187030</v>
      </c>
      <c r="O528">
        <v>3043200</v>
      </c>
      <c r="P528">
        <v>0</v>
      </c>
      <c r="Q528">
        <v>0</v>
      </c>
      <c r="R528">
        <v>0</v>
      </c>
      <c r="S528">
        <v>0</v>
      </c>
      <c r="T528">
        <v>1271735</v>
      </c>
      <c r="U528">
        <v>0</v>
      </c>
      <c r="V528">
        <v>170054665</v>
      </c>
      <c r="W528">
        <v>175940</v>
      </c>
      <c r="X528">
        <v>169878725</v>
      </c>
      <c r="Y528">
        <v>11749034</v>
      </c>
      <c r="Z528">
        <v>101939930</v>
      </c>
      <c r="AA528" s="3" t="str">
        <f t="shared" si="16"/>
        <v>2502</v>
      </c>
      <c r="AB528" s="4" t="str">
        <f t="shared" si="17"/>
        <v>Non-TIF</v>
      </c>
    </row>
    <row r="529" spans="1:28" x14ac:dyDescent="0.25">
      <c r="A529">
        <v>2022</v>
      </c>
      <c r="B529">
        <v>39</v>
      </c>
      <c r="C529" t="s">
        <v>23</v>
      </c>
      <c r="D529">
        <v>2022</v>
      </c>
      <c r="E529">
        <v>39</v>
      </c>
      <c r="F529">
        <v>5</v>
      </c>
      <c r="G529">
        <v>121</v>
      </c>
      <c r="H529" t="s">
        <v>446</v>
      </c>
      <c r="I529" t="s">
        <v>25</v>
      </c>
      <c r="J529" t="s">
        <v>26</v>
      </c>
      <c r="K529" t="s">
        <v>447</v>
      </c>
      <c r="L529" t="s">
        <v>406</v>
      </c>
      <c r="M529">
        <v>160660</v>
      </c>
      <c r="N529">
        <v>3283</v>
      </c>
      <c r="O529">
        <v>8957358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134923285</v>
      </c>
      <c r="W529">
        <v>0</v>
      </c>
      <c r="X529">
        <v>134923285</v>
      </c>
      <c r="Y529">
        <v>0</v>
      </c>
      <c r="Z529">
        <v>125801984</v>
      </c>
      <c r="AA529" s="3" t="str">
        <f t="shared" si="16"/>
        <v>5121</v>
      </c>
      <c r="AB529" s="4" t="str">
        <f t="shared" si="17"/>
        <v>TIF</v>
      </c>
    </row>
    <row r="530" spans="1:28" x14ac:dyDescent="0.25">
      <c r="A530">
        <v>2022</v>
      </c>
      <c r="B530">
        <v>39</v>
      </c>
      <c r="C530" t="s">
        <v>31</v>
      </c>
      <c r="D530">
        <v>2022</v>
      </c>
      <c r="E530">
        <v>39</v>
      </c>
      <c r="F530">
        <v>0</v>
      </c>
      <c r="G530">
        <v>414</v>
      </c>
      <c r="H530">
        <v>50414</v>
      </c>
      <c r="I530" t="s">
        <v>26</v>
      </c>
      <c r="J530" t="s">
        <v>26</v>
      </c>
      <c r="K530" t="s">
        <v>93</v>
      </c>
      <c r="L530" t="s">
        <v>406</v>
      </c>
      <c r="M530">
        <v>2844300</v>
      </c>
      <c r="N530">
        <v>87300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3385300</v>
      </c>
      <c r="W530">
        <v>0</v>
      </c>
      <c r="X530">
        <v>3385300</v>
      </c>
      <c r="Y530">
        <v>136659</v>
      </c>
      <c r="Z530">
        <v>453700</v>
      </c>
      <c r="AA530" s="3" t="str">
        <f t="shared" si="16"/>
        <v>0414</v>
      </c>
      <c r="AB530" s="4" t="str">
        <f t="shared" si="17"/>
        <v>Non-TIF</v>
      </c>
    </row>
    <row r="531" spans="1:28" x14ac:dyDescent="0.25">
      <c r="A531">
        <v>2022</v>
      </c>
      <c r="B531">
        <v>40</v>
      </c>
      <c r="C531" t="s">
        <v>44</v>
      </c>
      <c r="D531">
        <v>2022</v>
      </c>
      <c r="E531">
        <v>40</v>
      </c>
      <c r="F531">
        <v>4</v>
      </c>
      <c r="G531">
        <v>775</v>
      </c>
      <c r="H531">
        <v>404775</v>
      </c>
      <c r="I531" t="s">
        <v>26</v>
      </c>
      <c r="J531" t="s">
        <v>26</v>
      </c>
      <c r="K531" t="s">
        <v>449</v>
      </c>
      <c r="L531" t="s">
        <v>448</v>
      </c>
      <c r="M531">
        <v>400</v>
      </c>
      <c r="N531">
        <v>0</v>
      </c>
      <c r="O531">
        <v>0</v>
      </c>
      <c r="P531">
        <v>145780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819970</v>
      </c>
      <c r="W531">
        <v>0</v>
      </c>
      <c r="X531">
        <v>819970</v>
      </c>
      <c r="Y531">
        <v>0</v>
      </c>
      <c r="Z531">
        <v>673790</v>
      </c>
      <c r="AA531" s="3" t="str">
        <f t="shared" si="16"/>
        <v>4775</v>
      </c>
      <c r="AB531" s="4" t="str">
        <f t="shared" si="17"/>
        <v>Non-TIF</v>
      </c>
    </row>
    <row r="532" spans="1:28" x14ac:dyDescent="0.25">
      <c r="A532">
        <v>2022</v>
      </c>
      <c r="B532">
        <v>40</v>
      </c>
      <c r="C532" t="s">
        <v>44</v>
      </c>
      <c r="D532">
        <v>2022</v>
      </c>
      <c r="E532">
        <v>40</v>
      </c>
      <c r="F532">
        <v>6</v>
      </c>
      <c r="G532">
        <v>95</v>
      </c>
      <c r="H532">
        <v>406095</v>
      </c>
      <c r="I532" t="s">
        <v>26</v>
      </c>
      <c r="J532" t="s">
        <v>26</v>
      </c>
      <c r="K532" t="s">
        <v>138</v>
      </c>
      <c r="L532" t="s">
        <v>448</v>
      </c>
      <c r="M532">
        <v>1042050</v>
      </c>
      <c r="N532">
        <v>64460</v>
      </c>
      <c r="O532">
        <v>18092869</v>
      </c>
      <c r="P532">
        <v>25876740</v>
      </c>
      <c r="Q532">
        <v>0</v>
      </c>
      <c r="R532">
        <v>0</v>
      </c>
      <c r="S532">
        <v>0</v>
      </c>
      <c r="T532">
        <v>0</v>
      </c>
      <c r="U532">
        <v>200</v>
      </c>
      <c r="V532">
        <v>63134639</v>
      </c>
      <c r="W532">
        <v>29632</v>
      </c>
      <c r="X532">
        <v>63105007</v>
      </c>
      <c r="Y532">
        <v>0</v>
      </c>
      <c r="Z532">
        <v>18058320</v>
      </c>
      <c r="AA532" s="3" t="str">
        <f t="shared" si="16"/>
        <v>6095</v>
      </c>
      <c r="AB532" s="4" t="str">
        <f t="shared" si="17"/>
        <v>Non-TIF</v>
      </c>
    </row>
    <row r="533" spans="1:28" x14ac:dyDescent="0.25">
      <c r="A533">
        <v>2022</v>
      </c>
      <c r="B533">
        <v>40</v>
      </c>
      <c r="C533" t="s">
        <v>23</v>
      </c>
      <c r="D533">
        <v>2022</v>
      </c>
      <c r="E533">
        <v>40</v>
      </c>
      <c r="F533">
        <v>6</v>
      </c>
      <c r="G533">
        <v>246</v>
      </c>
      <c r="H533" t="s">
        <v>645</v>
      </c>
      <c r="I533" t="s">
        <v>25</v>
      </c>
      <c r="J533" t="s">
        <v>26</v>
      </c>
      <c r="K533" t="s">
        <v>646</v>
      </c>
      <c r="L533" t="s">
        <v>448</v>
      </c>
      <c r="M533">
        <v>0</v>
      </c>
      <c r="N533">
        <v>0</v>
      </c>
      <c r="O533">
        <v>758935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1645873</v>
      </c>
      <c r="W533">
        <v>0</v>
      </c>
      <c r="X533">
        <v>1645873</v>
      </c>
      <c r="Y533">
        <v>0</v>
      </c>
      <c r="Z533">
        <v>886938</v>
      </c>
      <c r="AA533" s="3" t="str">
        <f t="shared" si="16"/>
        <v>6246</v>
      </c>
      <c r="AB533" s="4" t="str">
        <f t="shared" si="17"/>
        <v>TIF</v>
      </c>
    </row>
    <row r="534" spans="1:28" x14ac:dyDescent="0.25">
      <c r="A534">
        <v>2022</v>
      </c>
      <c r="B534">
        <v>24</v>
      </c>
      <c r="C534" t="s">
        <v>44</v>
      </c>
      <c r="D534">
        <v>2022</v>
      </c>
      <c r="E534">
        <v>24</v>
      </c>
      <c r="F534">
        <v>0</v>
      </c>
      <c r="G534">
        <v>355</v>
      </c>
      <c r="H534">
        <v>240355</v>
      </c>
      <c r="I534" t="s">
        <v>26</v>
      </c>
      <c r="J534" t="s">
        <v>26</v>
      </c>
      <c r="K534" t="s">
        <v>150</v>
      </c>
      <c r="L534" t="s">
        <v>250</v>
      </c>
      <c r="M534">
        <v>0</v>
      </c>
      <c r="N534">
        <v>0</v>
      </c>
      <c r="O534">
        <v>3303729</v>
      </c>
      <c r="P534">
        <v>10605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17813147</v>
      </c>
      <c r="W534">
        <v>24076</v>
      </c>
      <c r="X534">
        <v>17789071</v>
      </c>
      <c r="Y534">
        <v>0</v>
      </c>
      <c r="Z534">
        <v>14498813</v>
      </c>
      <c r="AA534" s="3" t="str">
        <f t="shared" si="16"/>
        <v>0355</v>
      </c>
      <c r="AB534" s="4" t="str">
        <f t="shared" si="17"/>
        <v>Non-TIF</v>
      </c>
    </row>
    <row r="535" spans="1:28" x14ac:dyDescent="0.25">
      <c r="A535">
        <v>2022</v>
      </c>
      <c r="B535">
        <v>24</v>
      </c>
      <c r="C535" t="s">
        <v>44</v>
      </c>
      <c r="D535">
        <v>2022</v>
      </c>
      <c r="E535">
        <v>24</v>
      </c>
      <c r="F535">
        <v>1</v>
      </c>
      <c r="G535">
        <v>701</v>
      </c>
      <c r="H535">
        <v>241701</v>
      </c>
      <c r="I535" t="s">
        <v>26</v>
      </c>
      <c r="J535" t="s">
        <v>26</v>
      </c>
      <c r="K535" t="s">
        <v>359</v>
      </c>
      <c r="L535" t="s">
        <v>250</v>
      </c>
      <c r="M535">
        <v>0</v>
      </c>
      <c r="N535">
        <v>0</v>
      </c>
      <c r="O535">
        <v>64911394</v>
      </c>
      <c r="P535">
        <v>3907455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133190040</v>
      </c>
      <c r="W535">
        <v>81488</v>
      </c>
      <c r="X535">
        <v>133108552</v>
      </c>
      <c r="Y535">
        <v>0</v>
      </c>
      <c r="Z535">
        <v>64371191</v>
      </c>
      <c r="AA535" s="3" t="str">
        <f t="shared" si="16"/>
        <v>1701</v>
      </c>
      <c r="AB535" s="4" t="str">
        <f t="shared" si="17"/>
        <v>Non-TIF</v>
      </c>
    </row>
    <row r="536" spans="1:28" x14ac:dyDescent="0.25">
      <c r="A536">
        <v>2022</v>
      </c>
      <c r="B536">
        <v>24</v>
      </c>
      <c r="C536" t="s">
        <v>44</v>
      </c>
      <c r="D536">
        <v>2022</v>
      </c>
      <c r="E536">
        <v>24</v>
      </c>
      <c r="F536">
        <v>5</v>
      </c>
      <c r="G536">
        <v>832</v>
      </c>
      <c r="H536">
        <v>245832</v>
      </c>
      <c r="I536" t="s">
        <v>26</v>
      </c>
      <c r="J536" t="s">
        <v>26</v>
      </c>
      <c r="K536" t="s">
        <v>272</v>
      </c>
      <c r="L536" t="s">
        <v>250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 s="3" t="str">
        <f t="shared" si="16"/>
        <v>5832</v>
      </c>
      <c r="AB536" s="4" t="str">
        <f t="shared" si="17"/>
        <v>Non-TIF</v>
      </c>
    </row>
    <row r="537" spans="1:28" x14ac:dyDescent="0.25">
      <c r="A537">
        <v>2022</v>
      </c>
      <c r="B537">
        <v>24</v>
      </c>
      <c r="C537" t="s">
        <v>23</v>
      </c>
      <c r="D537">
        <v>2022</v>
      </c>
      <c r="E537">
        <v>24</v>
      </c>
      <c r="F537">
        <v>0</v>
      </c>
      <c r="G537">
        <v>355</v>
      </c>
      <c r="H537" t="s">
        <v>148</v>
      </c>
      <c r="I537" t="s">
        <v>25</v>
      </c>
      <c r="J537" t="s">
        <v>26</v>
      </c>
      <c r="K537" t="s">
        <v>149</v>
      </c>
      <c r="L537" t="s">
        <v>250</v>
      </c>
      <c r="M537">
        <v>0</v>
      </c>
      <c r="N537">
        <v>0</v>
      </c>
      <c r="O537">
        <v>191435</v>
      </c>
      <c r="P537">
        <v>615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1032183</v>
      </c>
      <c r="W537">
        <v>0</v>
      </c>
      <c r="X537">
        <v>1032183</v>
      </c>
      <c r="Y537">
        <v>0</v>
      </c>
      <c r="Z537">
        <v>840133</v>
      </c>
      <c r="AA537" s="3" t="str">
        <f t="shared" si="16"/>
        <v>0355</v>
      </c>
      <c r="AB537" s="4" t="str">
        <f t="shared" si="17"/>
        <v>TIF</v>
      </c>
    </row>
    <row r="538" spans="1:28" x14ac:dyDescent="0.25">
      <c r="A538">
        <v>2022</v>
      </c>
      <c r="B538">
        <v>25</v>
      </c>
      <c r="C538" t="s">
        <v>44</v>
      </c>
      <c r="D538">
        <v>2022</v>
      </c>
      <c r="E538">
        <v>25</v>
      </c>
      <c r="F538">
        <v>0</v>
      </c>
      <c r="G538">
        <v>27</v>
      </c>
      <c r="H538">
        <v>250027</v>
      </c>
      <c r="I538" t="s">
        <v>26</v>
      </c>
      <c r="J538" t="s">
        <v>26</v>
      </c>
      <c r="K538" t="s">
        <v>323</v>
      </c>
      <c r="L538" t="s">
        <v>252</v>
      </c>
      <c r="M538">
        <v>361770</v>
      </c>
      <c r="N538">
        <v>2920</v>
      </c>
      <c r="O538">
        <v>47651527</v>
      </c>
      <c r="P538">
        <v>5317700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187033458</v>
      </c>
      <c r="W538">
        <v>137944</v>
      </c>
      <c r="X538">
        <v>186895514</v>
      </c>
      <c r="Y538">
        <v>0</v>
      </c>
      <c r="Z538">
        <v>133699541</v>
      </c>
      <c r="AA538" s="3" t="str">
        <f t="shared" si="16"/>
        <v>0027</v>
      </c>
      <c r="AB538" s="4" t="str">
        <f t="shared" si="17"/>
        <v>Non-TIF</v>
      </c>
    </row>
    <row r="539" spans="1:28" x14ac:dyDescent="0.25">
      <c r="A539">
        <v>2022</v>
      </c>
      <c r="B539">
        <v>25</v>
      </c>
      <c r="C539" t="s">
        <v>44</v>
      </c>
      <c r="D539">
        <v>2022</v>
      </c>
      <c r="E539">
        <v>25</v>
      </c>
      <c r="F539">
        <v>1</v>
      </c>
      <c r="G539">
        <v>576</v>
      </c>
      <c r="H539">
        <v>251576</v>
      </c>
      <c r="I539" t="s">
        <v>26</v>
      </c>
      <c r="J539" t="s">
        <v>26</v>
      </c>
      <c r="K539" t="s">
        <v>328</v>
      </c>
      <c r="L539" t="s">
        <v>252</v>
      </c>
      <c r="M539">
        <v>228570</v>
      </c>
      <c r="N539">
        <v>0</v>
      </c>
      <c r="O539">
        <v>11896487</v>
      </c>
      <c r="P539">
        <v>1531601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82160421</v>
      </c>
      <c r="W539">
        <v>59264</v>
      </c>
      <c r="X539">
        <v>82101157</v>
      </c>
      <c r="Y539">
        <v>0</v>
      </c>
      <c r="Z539">
        <v>68503763</v>
      </c>
      <c r="AA539" s="3" t="str">
        <f t="shared" si="16"/>
        <v>1576</v>
      </c>
      <c r="AB539" s="4" t="str">
        <f t="shared" si="17"/>
        <v>Non-TIF</v>
      </c>
    </row>
    <row r="540" spans="1:28" x14ac:dyDescent="0.25">
      <c r="A540">
        <v>2022</v>
      </c>
      <c r="B540">
        <v>25</v>
      </c>
      <c r="C540" t="s">
        <v>44</v>
      </c>
      <c r="D540">
        <v>2022</v>
      </c>
      <c r="E540">
        <v>25</v>
      </c>
      <c r="F540">
        <v>5</v>
      </c>
      <c r="G540">
        <v>184</v>
      </c>
      <c r="H540">
        <v>255184</v>
      </c>
      <c r="I540" t="s">
        <v>26</v>
      </c>
      <c r="J540" t="s">
        <v>26</v>
      </c>
      <c r="K540" t="s">
        <v>202</v>
      </c>
      <c r="L540" t="s">
        <v>252</v>
      </c>
      <c r="M540">
        <v>195847</v>
      </c>
      <c r="N540">
        <v>18820</v>
      </c>
      <c r="O540">
        <v>37503309</v>
      </c>
      <c r="P540">
        <v>15130726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130300957</v>
      </c>
      <c r="W540">
        <v>124084</v>
      </c>
      <c r="X540">
        <v>130176873</v>
      </c>
      <c r="Y540">
        <v>0</v>
      </c>
      <c r="Z540">
        <v>77452255</v>
      </c>
      <c r="AA540" s="3" t="str">
        <f t="shared" si="16"/>
        <v>5184</v>
      </c>
      <c r="AB540" s="4" t="str">
        <f t="shared" si="17"/>
        <v>Non-TIF</v>
      </c>
    </row>
    <row r="541" spans="1:28" x14ac:dyDescent="0.25">
      <c r="A541">
        <v>2022</v>
      </c>
      <c r="B541">
        <v>25</v>
      </c>
      <c r="C541" t="s">
        <v>44</v>
      </c>
      <c r="D541">
        <v>2022</v>
      </c>
      <c r="E541">
        <v>25</v>
      </c>
      <c r="F541">
        <v>6</v>
      </c>
      <c r="G541">
        <v>615</v>
      </c>
      <c r="H541">
        <v>256615</v>
      </c>
      <c r="I541" t="s">
        <v>26</v>
      </c>
      <c r="J541" t="s">
        <v>26</v>
      </c>
      <c r="K541" t="s">
        <v>329</v>
      </c>
      <c r="L541" t="s">
        <v>252</v>
      </c>
      <c r="M541">
        <v>162800</v>
      </c>
      <c r="N541">
        <v>4400</v>
      </c>
      <c r="O541">
        <v>2050346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68316343</v>
      </c>
      <c r="W541">
        <v>37040</v>
      </c>
      <c r="X541">
        <v>68279303</v>
      </c>
      <c r="Y541">
        <v>0</v>
      </c>
      <c r="Z541">
        <v>66098797</v>
      </c>
      <c r="AA541" s="3" t="str">
        <f t="shared" si="16"/>
        <v>6615</v>
      </c>
      <c r="AB541" s="4" t="str">
        <f t="shared" si="17"/>
        <v>Non-TIF</v>
      </c>
    </row>
    <row r="542" spans="1:28" x14ac:dyDescent="0.25">
      <c r="A542">
        <v>2022</v>
      </c>
      <c r="B542">
        <v>25</v>
      </c>
      <c r="C542" t="s">
        <v>23</v>
      </c>
      <c r="D542">
        <v>2022</v>
      </c>
      <c r="E542">
        <v>25</v>
      </c>
      <c r="F542">
        <v>5</v>
      </c>
      <c r="G542">
        <v>184</v>
      </c>
      <c r="H542" t="s">
        <v>496</v>
      </c>
      <c r="I542" t="s">
        <v>25</v>
      </c>
      <c r="J542" t="s">
        <v>26</v>
      </c>
      <c r="K542" t="s">
        <v>497</v>
      </c>
      <c r="L542" t="s">
        <v>252</v>
      </c>
      <c r="M542">
        <v>1773</v>
      </c>
      <c r="N542">
        <v>0</v>
      </c>
      <c r="O542">
        <v>2553589</v>
      </c>
      <c r="P542">
        <v>3103084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13116729</v>
      </c>
      <c r="W542">
        <v>0</v>
      </c>
      <c r="X542">
        <v>13116729</v>
      </c>
      <c r="Y542">
        <v>0</v>
      </c>
      <c r="Z542">
        <v>7458283</v>
      </c>
      <c r="AA542" s="3" t="str">
        <f t="shared" si="16"/>
        <v>5184</v>
      </c>
      <c r="AB542" s="4" t="str">
        <f t="shared" si="17"/>
        <v>TIF</v>
      </c>
    </row>
    <row r="543" spans="1:28" x14ac:dyDescent="0.25">
      <c r="A543">
        <v>2022</v>
      </c>
      <c r="B543">
        <v>26</v>
      </c>
      <c r="C543" t="s">
        <v>31</v>
      </c>
      <c r="D543">
        <v>2022</v>
      </c>
      <c r="E543">
        <v>26</v>
      </c>
      <c r="F543">
        <v>0</v>
      </c>
      <c r="G543">
        <v>657</v>
      </c>
      <c r="H543">
        <v>900657</v>
      </c>
      <c r="I543" t="s">
        <v>26</v>
      </c>
      <c r="J543" t="s">
        <v>26</v>
      </c>
      <c r="K543" t="s">
        <v>500</v>
      </c>
      <c r="L543" t="s">
        <v>287</v>
      </c>
      <c r="M543">
        <v>870820</v>
      </c>
      <c r="N543">
        <v>160070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13692</v>
      </c>
      <c r="U543">
        <v>0</v>
      </c>
      <c r="V543">
        <v>2116532</v>
      </c>
      <c r="W543">
        <v>0</v>
      </c>
      <c r="X543">
        <v>2116532</v>
      </c>
      <c r="Y543">
        <v>6914</v>
      </c>
      <c r="Z543">
        <v>1071950</v>
      </c>
      <c r="AA543" s="3" t="str">
        <f t="shared" si="16"/>
        <v>0657</v>
      </c>
      <c r="AB543" s="4" t="str">
        <f t="shared" si="17"/>
        <v>Non-TIF</v>
      </c>
    </row>
    <row r="544" spans="1:28" x14ac:dyDescent="0.25">
      <c r="A544">
        <v>2022</v>
      </c>
      <c r="B544">
        <v>26</v>
      </c>
      <c r="C544" t="s">
        <v>31</v>
      </c>
      <c r="D544">
        <v>2022</v>
      </c>
      <c r="E544">
        <v>26</v>
      </c>
      <c r="F544">
        <v>0</v>
      </c>
      <c r="G544">
        <v>977</v>
      </c>
      <c r="H544">
        <v>900977</v>
      </c>
      <c r="I544" t="s">
        <v>26</v>
      </c>
      <c r="J544" t="s">
        <v>26</v>
      </c>
      <c r="K544" t="s">
        <v>501</v>
      </c>
      <c r="L544" t="s">
        <v>287</v>
      </c>
      <c r="M544">
        <v>3406000</v>
      </c>
      <c r="N544">
        <v>163100</v>
      </c>
      <c r="O544">
        <v>66520</v>
      </c>
      <c r="P544">
        <v>0</v>
      </c>
      <c r="Q544">
        <v>0</v>
      </c>
      <c r="R544">
        <v>0</v>
      </c>
      <c r="S544">
        <v>0</v>
      </c>
      <c r="T544">
        <v>816757</v>
      </c>
      <c r="U544">
        <v>0</v>
      </c>
      <c r="V544">
        <v>7486777</v>
      </c>
      <c r="W544">
        <v>1852</v>
      </c>
      <c r="X544">
        <v>7484925</v>
      </c>
      <c r="Y544">
        <v>553594</v>
      </c>
      <c r="Z544">
        <v>3034400</v>
      </c>
      <c r="AA544" s="3" t="str">
        <f t="shared" si="16"/>
        <v>0977</v>
      </c>
      <c r="AB544" s="4" t="str">
        <f t="shared" si="17"/>
        <v>Non-TIF</v>
      </c>
    </row>
    <row r="545" spans="1:28" x14ac:dyDescent="0.25">
      <c r="A545">
        <v>2022</v>
      </c>
      <c r="B545">
        <v>27</v>
      </c>
      <c r="C545" t="s">
        <v>31</v>
      </c>
      <c r="D545">
        <v>2022</v>
      </c>
      <c r="E545">
        <v>27</v>
      </c>
      <c r="F545">
        <v>4</v>
      </c>
      <c r="G545">
        <v>527</v>
      </c>
      <c r="H545">
        <v>804527</v>
      </c>
      <c r="I545" t="s">
        <v>26</v>
      </c>
      <c r="J545" t="s">
        <v>26</v>
      </c>
      <c r="K545" t="s">
        <v>502</v>
      </c>
      <c r="L545" t="s">
        <v>289</v>
      </c>
      <c r="M545">
        <v>1471903</v>
      </c>
      <c r="N545">
        <v>88680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2053555</v>
      </c>
      <c r="W545">
        <v>1852</v>
      </c>
      <c r="X545">
        <v>2051703</v>
      </c>
      <c r="Y545">
        <v>335608</v>
      </c>
      <c r="Z545">
        <v>492972</v>
      </c>
      <c r="AA545" s="3" t="str">
        <f t="shared" si="16"/>
        <v>4527</v>
      </c>
      <c r="AB545" s="4" t="str">
        <f t="shared" si="17"/>
        <v>Non-TIF</v>
      </c>
    </row>
    <row r="546" spans="1:28" x14ac:dyDescent="0.25">
      <c r="A546">
        <v>2022</v>
      </c>
      <c r="B546">
        <v>27</v>
      </c>
      <c r="C546" t="s">
        <v>31</v>
      </c>
      <c r="D546">
        <v>2022</v>
      </c>
      <c r="E546">
        <v>27</v>
      </c>
      <c r="F546">
        <v>4</v>
      </c>
      <c r="G546">
        <v>505</v>
      </c>
      <c r="H546">
        <v>934505</v>
      </c>
      <c r="I546" t="s">
        <v>26</v>
      </c>
      <c r="J546" t="s">
        <v>26</v>
      </c>
      <c r="K546" t="s">
        <v>352</v>
      </c>
      <c r="L546" t="s">
        <v>289</v>
      </c>
      <c r="M546">
        <v>26797915</v>
      </c>
      <c r="N546">
        <v>2143940</v>
      </c>
      <c r="O546">
        <v>546829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50115674</v>
      </c>
      <c r="W546">
        <v>40744</v>
      </c>
      <c r="X546">
        <v>50074930</v>
      </c>
      <c r="Y546">
        <v>5498057</v>
      </c>
      <c r="Z546">
        <v>20626990</v>
      </c>
      <c r="AA546" s="3" t="str">
        <f t="shared" si="16"/>
        <v>4505</v>
      </c>
      <c r="AB546" s="4" t="str">
        <f t="shared" si="17"/>
        <v>Non-TIF</v>
      </c>
    </row>
    <row r="547" spans="1:28" x14ac:dyDescent="0.25">
      <c r="A547">
        <v>2022</v>
      </c>
      <c r="B547">
        <v>28</v>
      </c>
      <c r="C547" t="s">
        <v>23</v>
      </c>
      <c r="D547">
        <v>2022</v>
      </c>
      <c r="E547">
        <v>28</v>
      </c>
      <c r="F547">
        <v>1</v>
      </c>
      <c r="G547">
        <v>989</v>
      </c>
      <c r="H547" t="s">
        <v>366</v>
      </c>
      <c r="I547" t="s">
        <v>25</v>
      </c>
      <c r="J547" t="s">
        <v>26</v>
      </c>
      <c r="K547" t="s">
        <v>367</v>
      </c>
      <c r="L547" t="s">
        <v>294</v>
      </c>
      <c r="M547">
        <v>0</v>
      </c>
      <c r="N547">
        <v>0</v>
      </c>
      <c r="O547">
        <v>1309150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2189303</v>
      </c>
      <c r="W547">
        <v>1852</v>
      </c>
      <c r="X547">
        <v>2187451</v>
      </c>
      <c r="Y547">
        <v>0</v>
      </c>
      <c r="Z547">
        <v>880153</v>
      </c>
      <c r="AA547" s="3" t="str">
        <f t="shared" si="16"/>
        <v>1989</v>
      </c>
      <c r="AB547" s="4" t="str">
        <f t="shared" si="17"/>
        <v>TIF</v>
      </c>
    </row>
    <row r="548" spans="1:28" x14ac:dyDescent="0.25">
      <c r="A548">
        <v>2022</v>
      </c>
      <c r="B548">
        <v>28</v>
      </c>
      <c r="C548" t="s">
        <v>23</v>
      </c>
      <c r="D548">
        <v>2022</v>
      </c>
      <c r="E548">
        <v>28</v>
      </c>
      <c r="F548">
        <v>6</v>
      </c>
      <c r="G548">
        <v>961</v>
      </c>
      <c r="H548" t="s">
        <v>504</v>
      </c>
      <c r="I548" t="s">
        <v>25</v>
      </c>
      <c r="J548" t="s">
        <v>26</v>
      </c>
      <c r="K548" t="s">
        <v>505</v>
      </c>
      <c r="L548" t="s">
        <v>294</v>
      </c>
      <c r="M548">
        <v>0</v>
      </c>
      <c r="N548">
        <v>0</v>
      </c>
      <c r="O548">
        <v>14376936</v>
      </c>
      <c r="P548">
        <v>21141424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46828194</v>
      </c>
      <c r="W548">
        <v>0</v>
      </c>
      <c r="X548">
        <v>46828194</v>
      </c>
      <c r="Y548">
        <v>0</v>
      </c>
      <c r="Z548">
        <v>11309834</v>
      </c>
      <c r="AA548" s="3" t="str">
        <f t="shared" si="16"/>
        <v>6961</v>
      </c>
      <c r="AB548" s="4" t="str">
        <f t="shared" si="17"/>
        <v>TIF</v>
      </c>
    </row>
    <row r="549" spans="1:28" x14ac:dyDescent="0.25">
      <c r="A549">
        <v>2022</v>
      </c>
      <c r="B549">
        <v>28</v>
      </c>
      <c r="C549" t="s">
        <v>31</v>
      </c>
      <c r="D549">
        <v>2022</v>
      </c>
      <c r="E549">
        <v>28</v>
      </c>
      <c r="F549">
        <v>1</v>
      </c>
      <c r="G549">
        <v>989</v>
      </c>
      <c r="H549">
        <v>281989</v>
      </c>
      <c r="I549" t="s">
        <v>26</v>
      </c>
      <c r="J549" t="s">
        <v>26</v>
      </c>
      <c r="K549" t="s">
        <v>293</v>
      </c>
      <c r="L549" t="s">
        <v>294</v>
      </c>
      <c r="M549">
        <v>36218800</v>
      </c>
      <c r="N549">
        <v>4652200</v>
      </c>
      <c r="O549">
        <v>17245376</v>
      </c>
      <c r="P549">
        <v>5277300</v>
      </c>
      <c r="Q549">
        <v>0</v>
      </c>
      <c r="R549">
        <v>0</v>
      </c>
      <c r="S549">
        <v>0</v>
      </c>
      <c r="T549">
        <v>36602</v>
      </c>
      <c r="U549">
        <v>0</v>
      </c>
      <c r="V549">
        <v>146492302</v>
      </c>
      <c r="W549">
        <v>94452</v>
      </c>
      <c r="X549">
        <v>146397850</v>
      </c>
      <c r="Y549">
        <v>7225011</v>
      </c>
      <c r="Z549">
        <v>83062024</v>
      </c>
      <c r="AA549" s="3" t="str">
        <f t="shared" si="16"/>
        <v>1989</v>
      </c>
      <c r="AB549" s="4" t="str">
        <f t="shared" si="17"/>
        <v>Non-TIF</v>
      </c>
    </row>
    <row r="550" spans="1:28" x14ac:dyDescent="0.25">
      <c r="A550">
        <v>2022</v>
      </c>
      <c r="B550">
        <v>28</v>
      </c>
      <c r="C550" t="s">
        <v>31</v>
      </c>
      <c r="D550">
        <v>2022</v>
      </c>
      <c r="E550">
        <v>28</v>
      </c>
      <c r="F550">
        <v>4</v>
      </c>
      <c r="G550">
        <v>446</v>
      </c>
      <c r="H550">
        <v>534446</v>
      </c>
      <c r="I550" t="s">
        <v>26</v>
      </c>
      <c r="J550" t="s">
        <v>26</v>
      </c>
      <c r="K550" t="s">
        <v>330</v>
      </c>
      <c r="L550" t="s">
        <v>294</v>
      </c>
      <c r="M550">
        <v>9166900</v>
      </c>
      <c r="N550">
        <v>1342400</v>
      </c>
      <c r="O550">
        <v>212500</v>
      </c>
      <c r="P550">
        <v>601400</v>
      </c>
      <c r="Q550">
        <v>0</v>
      </c>
      <c r="R550">
        <v>0</v>
      </c>
      <c r="S550">
        <v>0</v>
      </c>
      <c r="T550">
        <v>121753</v>
      </c>
      <c r="U550">
        <v>0</v>
      </c>
      <c r="V550">
        <v>18440853</v>
      </c>
      <c r="W550">
        <v>7408</v>
      </c>
      <c r="X550">
        <v>18433445</v>
      </c>
      <c r="Y550">
        <v>1919635</v>
      </c>
      <c r="Z550">
        <v>6995900</v>
      </c>
      <c r="AA550" s="3" t="str">
        <f t="shared" si="16"/>
        <v>4446</v>
      </c>
      <c r="AB550" s="4" t="str">
        <f t="shared" si="17"/>
        <v>Non-TIF</v>
      </c>
    </row>
    <row r="551" spans="1:28" x14ac:dyDescent="0.25">
      <c r="A551">
        <v>2022</v>
      </c>
      <c r="B551">
        <v>29</v>
      </c>
      <c r="C551" t="s">
        <v>23</v>
      </c>
      <c r="D551">
        <v>2022</v>
      </c>
      <c r="E551">
        <v>29</v>
      </c>
      <c r="F551">
        <v>0</v>
      </c>
      <c r="G551">
        <v>882</v>
      </c>
      <c r="H551" t="s">
        <v>370</v>
      </c>
      <c r="I551" t="s">
        <v>25</v>
      </c>
      <c r="J551" t="s">
        <v>26</v>
      </c>
      <c r="K551" t="s">
        <v>371</v>
      </c>
      <c r="L551" t="s">
        <v>299</v>
      </c>
      <c r="M551">
        <v>573676</v>
      </c>
      <c r="N551">
        <v>820</v>
      </c>
      <c r="O551">
        <v>94274157</v>
      </c>
      <c r="P551">
        <v>8366078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142782742</v>
      </c>
      <c r="W551">
        <v>7408</v>
      </c>
      <c r="X551">
        <v>142775334</v>
      </c>
      <c r="Y551">
        <v>0</v>
      </c>
      <c r="Z551">
        <v>39568011</v>
      </c>
      <c r="AA551" s="3" t="str">
        <f t="shared" si="16"/>
        <v>0882</v>
      </c>
      <c r="AB551" s="4" t="str">
        <f t="shared" si="17"/>
        <v>TIF</v>
      </c>
    </row>
    <row r="552" spans="1:28" x14ac:dyDescent="0.25">
      <c r="A552">
        <v>2022</v>
      </c>
      <c r="B552">
        <v>29</v>
      </c>
      <c r="C552" t="s">
        <v>23</v>
      </c>
      <c r="D552">
        <v>2022</v>
      </c>
      <c r="E552">
        <v>29</v>
      </c>
      <c r="F552">
        <v>4</v>
      </c>
      <c r="G552">
        <v>203</v>
      </c>
      <c r="H552" t="s">
        <v>331</v>
      </c>
      <c r="I552" t="s">
        <v>25</v>
      </c>
      <c r="J552" t="s">
        <v>26</v>
      </c>
      <c r="K552" t="s">
        <v>332</v>
      </c>
      <c r="L552" t="s">
        <v>299</v>
      </c>
      <c r="M552">
        <v>6103</v>
      </c>
      <c r="N552">
        <v>0</v>
      </c>
      <c r="O552">
        <v>630352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4026183</v>
      </c>
      <c r="W552">
        <v>3704</v>
      </c>
      <c r="X552">
        <v>4022479</v>
      </c>
      <c r="Y552">
        <v>0</v>
      </c>
      <c r="Z552">
        <v>3389728</v>
      </c>
      <c r="AA552" s="3" t="str">
        <f t="shared" si="16"/>
        <v>4203</v>
      </c>
      <c r="AB552" s="4" t="str">
        <f t="shared" si="17"/>
        <v>TIF</v>
      </c>
    </row>
    <row r="553" spans="1:28" x14ac:dyDescent="0.25">
      <c r="A553">
        <v>2022</v>
      </c>
      <c r="B553">
        <v>46</v>
      </c>
      <c r="C553" t="s">
        <v>31</v>
      </c>
      <c r="D553">
        <v>2022</v>
      </c>
      <c r="E553">
        <v>46</v>
      </c>
      <c r="F553">
        <v>1</v>
      </c>
      <c r="G553">
        <v>206</v>
      </c>
      <c r="H553">
        <v>991206</v>
      </c>
      <c r="I553" t="s">
        <v>26</v>
      </c>
      <c r="J553" t="s">
        <v>26</v>
      </c>
      <c r="K553" t="s">
        <v>412</v>
      </c>
      <c r="L553" t="s">
        <v>464</v>
      </c>
      <c r="M553">
        <v>7064960</v>
      </c>
      <c r="N553">
        <v>328220</v>
      </c>
      <c r="O553">
        <v>0</v>
      </c>
      <c r="P553">
        <v>0</v>
      </c>
      <c r="Q553">
        <v>0</v>
      </c>
      <c r="R553">
        <v>0</v>
      </c>
      <c r="S553">
        <v>631388</v>
      </c>
      <c r="T553">
        <v>0</v>
      </c>
      <c r="U553">
        <v>86</v>
      </c>
      <c r="V553">
        <v>10795214</v>
      </c>
      <c r="W553">
        <v>3704</v>
      </c>
      <c r="X553">
        <v>10791510</v>
      </c>
      <c r="Y553">
        <v>432124</v>
      </c>
      <c r="Z553">
        <v>2770560</v>
      </c>
      <c r="AA553" s="3" t="str">
        <f t="shared" si="16"/>
        <v>1206</v>
      </c>
      <c r="AB553" s="4" t="str">
        <f t="shared" si="17"/>
        <v>Non-TIF</v>
      </c>
    </row>
    <row r="554" spans="1:28" x14ac:dyDescent="0.25">
      <c r="A554">
        <v>2022</v>
      </c>
      <c r="B554">
        <v>47</v>
      </c>
      <c r="C554" t="s">
        <v>44</v>
      </c>
      <c r="D554">
        <v>2022</v>
      </c>
      <c r="E554">
        <v>47</v>
      </c>
      <c r="F554">
        <v>5</v>
      </c>
      <c r="G554">
        <v>832</v>
      </c>
      <c r="H554">
        <v>245832</v>
      </c>
      <c r="I554" t="s">
        <v>26</v>
      </c>
      <c r="J554" t="s">
        <v>26</v>
      </c>
      <c r="K554" t="s">
        <v>272</v>
      </c>
      <c r="L554" t="s">
        <v>468</v>
      </c>
      <c r="M554">
        <v>0</v>
      </c>
      <c r="N554">
        <v>0</v>
      </c>
      <c r="O554">
        <v>0</v>
      </c>
      <c r="P554">
        <v>558020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558020</v>
      </c>
      <c r="W554">
        <v>0</v>
      </c>
      <c r="X554">
        <v>558020</v>
      </c>
      <c r="Y554">
        <v>0</v>
      </c>
      <c r="Z554">
        <v>0</v>
      </c>
      <c r="AA554" s="3" t="str">
        <f t="shared" si="16"/>
        <v>5832</v>
      </c>
      <c r="AB554" s="4" t="str">
        <f t="shared" si="17"/>
        <v>Non-TIF</v>
      </c>
    </row>
    <row r="555" spans="1:28" x14ac:dyDescent="0.25">
      <c r="A555">
        <v>2022</v>
      </c>
      <c r="B555">
        <v>47</v>
      </c>
      <c r="C555" t="s">
        <v>23</v>
      </c>
      <c r="D555">
        <v>2022</v>
      </c>
      <c r="E555">
        <v>47</v>
      </c>
      <c r="F555">
        <v>4</v>
      </c>
      <c r="G555">
        <v>860</v>
      </c>
      <c r="H555" t="s">
        <v>552</v>
      </c>
      <c r="I555" t="s">
        <v>25</v>
      </c>
      <c r="J555" t="s">
        <v>26</v>
      </c>
      <c r="K555" t="s">
        <v>553</v>
      </c>
      <c r="L555" t="s">
        <v>468</v>
      </c>
      <c r="M555">
        <v>0</v>
      </c>
      <c r="N555">
        <v>0</v>
      </c>
      <c r="O555">
        <v>0</v>
      </c>
      <c r="P555">
        <v>148756707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150719124</v>
      </c>
      <c r="W555">
        <v>0</v>
      </c>
      <c r="X555">
        <v>150719124</v>
      </c>
      <c r="Y555">
        <v>0</v>
      </c>
      <c r="Z555">
        <v>1962417</v>
      </c>
      <c r="AA555" s="3" t="str">
        <f t="shared" si="16"/>
        <v>4860</v>
      </c>
      <c r="AB555" s="4" t="str">
        <f t="shared" si="17"/>
        <v>TIF</v>
      </c>
    </row>
    <row r="556" spans="1:28" x14ac:dyDescent="0.25">
      <c r="A556">
        <v>2022</v>
      </c>
      <c r="B556">
        <v>47</v>
      </c>
      <c r="C556" t="s">
        <v>31</v>
      </c>
      <c r="D556">
        <v>2022</v>
      </c>
      <c r="E556">
        <v>47</v>
      </c>
      <c r="F556">
        <v>4</v>
      </c>
      <c r="G556">
        <v>860</v>
      </c>
      <c r="H556">
        <v>814860</v>
      </c>
      <c r="I556" t="s">
        <v>26</v>
      </c>
      <c r="J556" t="s">
        <v>26</v>
      </c>
      <c r="K556" t="s">
        <v>251</v>
      </c>
      <c r="L556" t="s">
        <v>468</v>
      </c>
      <c r="M556">
        <v>202767645</v>
      </c>
      <c r="N556">
        <v>15512947</v>
      </c>
      <c r="O556">
        <v>41970802</v>
      </c>
      <c r="P556">
        <v>14802062</v>
      </c>
      <c r="Q556">
        <v>0</v>
      </c>
      <c r="R556">
        <v>0</v>
      </c>
      <c r="S556">
        <v>2171751</v>
      </c>
      <c r="T556">
        <v>1250870</v>
      </c>
      <c r="U556">
        <v>0</v>
      </c>
      <c r="V556">
        <v>451913571</v>
      </c>
      <c r="W556">
        <v>385216</v>
      </c>
      <c r="X556">
        <v>451528355</v>
      </c>
      <c r="Y556">
        <v>28809084</v>
      </c>
      <c r="Z556">
        <v>173437494</v>
      </c>
      <c r="AA556" s="3" t="str">
        <f t="shared" si="16"/>
        <v>4860</v>
      </c>
      <c r="AB556" s="4" t="str">
        <f t="shared" si="17"/>
        <v>Non-TIF</v>
      </c>
    </row>
    <row r="557" spans="1:28" x14ac:dyDescent="0.25">
      <c r="A557">
        <v>2022</v>
      </c>
      <c r="B557">
        <v>47</v>
      </c>
      <c r="C557" t="s">
        <v>31</v>
      </c>
      <c r="D557">
        <v>2022</v>
      </c>
      <c r="E557">
        <v>47</v>
      </c>
      <c r="F557">
        <v>1</v>
      </c>
      <c r="G557">
        <v>975</v>
      </c>
      <c r="H557">
        <v>971975</v>
      </c>
      <c r="I557" t="s">
        <v>26</v>
      </c>
      <c r="J557" t="s">
        <v>26</v>
      </c>
      <c r="K557" t="s">
        <v>316</v>
      </c>
      <c r="L557" t="s">
        <v>468</v>
      </c>
      <c r="M557">
        <v>38339463</v>
      </c>
      <c r="N557">
        <v>2494110</v>
      </c>
      <c r="O557">
        <v>208730</v>
      </c>
      <c r="P557">
        <v>0</v>
      </c>
      <c r="Q557">
        <v>0</v>
      </c>
      <c r="R557">
        <v>0</v>
      </c>
      <c r="S557">
        <v>0</v>
      </c>
      <c r="T557">
        <v>76442</v>
      </c>
      <c r="U557">
        <v>0</v>
      </c>
      <c r="V557">
        <v>54574041</v>
      </c>
      <c r="W557">
        <v>27780</v>
      </c>
      <c r="X557">
        <v>54546261</v>
      </c>
      <c r="Y557">
        <v>1762292</v>
      </c>
      <c r="Z557">
        <v>13455296</v>
      </c>
      <c r="AA557" s="3" t="str">
        <f t="shared" si="16"/>
        <v>1975</v>
      </c>
      <c r="AB557" s="4" t="str">
        <f t="shared" si="17"/>
        <v>Non-TIF</v>
      </c>
    </row>
    <row r="558" spans="1:28" x14ac:dyDescent="0.25">
      <c r="A558">
        <v>2022</v>
      </c>
      <c r="B558">
        <v>48</v>
      </c>
      <c r="C558" t="s">
        <v>44</v>
      </c>
      <c r="D558">
        <v>2022</v>
      </c>
      <c r="E558">
        <v>48</v>
      </c>
      <c r="F558">
        <v>2</v>
      </c>
      <c r="G558">
        <v>97</v>
      </c>
      <c r="H558">
        <v>482097</v>
      </c>
      <c r="I558" t="s">
        <v>26</v>
      </c>
      <c r="J558" t="s">
        <v>26</v>
      </c>
      <c r="K558" t="s">
        <v>522</v>
      </c>
      <c r="L558" t="s">
        <v>472</v>
      </c>
      <c r="M558">
        <v>0</v>
      </c>
      <c r="N558">
        <v>0</v>
      </c>
      <c r="O558">
        <v>0</v>
      </c>
      <c r="P558">
        <v>1824423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1824423</v>
      </c>
      <c r="W558">
        <v>0</v>
      </c>
      <c r="X558">
        <v>1824423</v>
      </c>
      <c r="Y558">
        <v>0</v>
      </c>
      <c r="Z558">
        <v>0</v>
      </c>
      <c r="AA558" s="3" t="str">
        <f t="shared" si="16"/>
        <v>2097</v>
      </c>
      <c r="AB558" s="4" t="str">
        <f t="shared" si="17"/>
        <v>Non-TIF</v>
      </c>
    </row>
    <row r="559" spans="1:28" x14ac:dyDescent="0.25">
      <c r="A559">
        <v>2022</v>
      </c>
      <c r="B559">
        <v>48</v>
      </c>
      <c r="C559" t="s">
        <v>44</v>
      </c>
      <c r="D559">
        <v>2022</v>
      </c>
      <c r="E559">
        <v>48</v>
      </c>
      <c r="F559">
        <v>2</v>
      </c>
      <c r="G559">
        <v>766</v>
      </c>
      <c r="H559">
        <v>482766</v>
      </c>
      <c r="I559" t="s">
        <v>26</v>
      </c>
      <c r="J559" t="s">
        <v>26</v>
      </c>
      <c r="K559" t="s">
        <v>471</v>
      </c>
      <c r="L559" t="s">
        <v>472</v>
      </c>
      <c r="M559">
        <v>0</v>
      </c>
      <c r="N559">
        <v>0</v>
      </c>
      <c r="O559">
        <v>0</v>
      </c>
      <c r="P559">
        <v>8695695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8695695</v>
      </c>
      <c r="W559">
        <v>0</v>
      </c>
      <c r="X559">
        <v>8695695</v>
      </c>
      <c r="Y559">
        <v>0</v>
      </c>
      <c r="Z559">
        <v>0</v>
      </c>
      <c r="AA559" s="3" t="str">
        <f t="shared" si="16"/>
        <v>2766</v>
      </c>
      <c r="AB559" s="4" t="str">
        <f t="shared" si="17"/>
        <v>Non-TIF</v>
      </c>
    </row>
    <row r="560" spans="1:28" x14ac:dyDescent="0.25">
      <c r="A560">
        <v>2022</v>
      </c>
      <c r="B560">
        <v>48</v>
      </c>
      <c r="C560" t="s">
        <v>23</v>
      </c>
      <c r="D560">
        <v>2022</v>
      </c>
      <c r="E560">
        <v>48</v>
      </c>
      <c r="F560">
        <v>2</v>
      </c>
      <c r="G560">
        <v>766</v>
      </c>
      <c r="H560" t="s">
        <v>1742</v>
      </c>
      <c r="I560" t="s">
        <v>25</v>
      </c>
      <c r="J560" t="s">
        <v>26</v>
      </c>
      <c r="K560" t="s">
        <v>1743</v>
      </c>
      <c r="L560" t="s">
        <v>472</v>
      </c>
      <c r="M560">
        <v>0</v>
      </c>
      <c r="N560">
        <v>0</v>
      </c>
      <c r="O560">
        <v>0</v>
      </c>
      <c r="P560">
        <v>122095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122095</v>
      </c>
      <c r="W560">
        <v>0</v>
      </c>
      <c r="X560">
        <v>122095</v>
      </c>
      <c r="Y560">
        <v>0</v>
      </c>
      <c r="Z560">
        <v>0</v>
      </c>
      <c r="AA560" s="3" t="str">
        <f t="shared" si="16"/>
        <v>2766</v>
      </c>
      <c r="AB560" s="4" t="str">
        <f t="shared" si="17"/>
        <v>TIF</v>
      </c>
    </row>
    <row r="561" spans="1:28" x14ac:dyDescent="0.25">
      <c r="A561">
        <v>2022</v>
      </c>
      <c r="B561">
        <v>48</v>
      </c>
      <c r="C561" t="s">
        <v>31</v>
      </c>
      <c r="D561">
        <v>2022</v>
      </c>
      <c r="E561">
        <v>48</v>
      </c>
      <c r="F561">
        <v>0</v>
      </c>
      <c r="G561">
        <v>216</v>
      </c>
      <c r="H561">
        <v>480216</v>
      </c>
      <c r="I561" t="s">
        <v>26</v>
      </c>
      <c r="J561" t="s">
        <v>26</v>
      </c>
      <c r="K561" t="s">
        <v>546</v>
      </c>
      <c r="L561" t="s">
        <v>472</v>
      </c>
      <c r="M561">
        <v>19001960</v>
      </c>
      <c r="N561">
        <v>925570</v>
      </c>
      <c r="O561">
        <v>21692429</v>
      </c>
      <c r="P561">
        <v>12310910</v>
      </c>
      <c r="Q561">
        <v>0</v>
      </c>
      <c r="R561">
        <v>0</v>
      </c>
      <c r="S561">
        <v>9570936</v>
      </c>
      <c r="T561">
        <v>1019300</v>
      </c>
      <c r="U561">
        <v>0</v>
      </c>
      <c r="V561">
        <v>228459696</v>
      </c>
      <c r="W561">
        <v>175940</v>
      </c>
      <c r="X561">
        <v>228283756</v>
      </c>
      <c r="Y561">
        <v>11688607</v>
      </c>
      <c r="Z561">
        <v>163938591</v>
      </c>
      <c r="AA561" s="3" t="str">
        <f t="shared" si="16"/>
        <v>0216</v>
      </c>
      <c r="AB561" s="4" t="str">
        <f t="shared" si="17"/>
        <v>Non-TIF</v>
      </c>
    </row>
    <row r="562" spans="1:28" x14ac:dyDescent="0.25">
      <c r="A562">
        <v>2022</v>
      </c>
      <c r="B562">
        <v>48</v>
      </c>
      <c r="C562" t="s">
        <v>31</v>
      </c>
      <c r="D562">
        <v>2022</v>
      </c>
      <c r="E562">
        <v>48</v>
      </c>
      <c r="F562">
        <v>4</v>
      </c>
      <c r="G562">
        <v>271</v>
      </c>
      <c r="H562">
        <v>924271</v>
      </c>
      <c r="I562" t="s">
        <v>26</v>
      </c>
      <c r="J562" t="s">
        <v>26</v>
      </c>
      <c r="K562" t="s">
        <v>556</v>
      </c>
      <c r="L562" t="s">
        <v>472</v>
      </c>
      <c r="M562">
        <v>5994110</v>
      </c>
      <c r="N562">
        <v>718970</v>
      </c>
      <c r="O562">
        <v>560870</v>
      </c>
      <c r="P562">
        <v>0</v>
      </c>
      <c r="Q562">
        <v>0</v>
      </c>
      <c r="R562">
        <v>0</v>
      </c>
      <c r="S562">
        <v>0</v>
      </c>
      <c r="T562">
        <v>328173</v>
      </c>
      <c r="U562">
        <v>0</v>
      </c>
      <c r="V562">
        <v>19211783</v>
      </c>
      <c r="W562">
        <v>9260</v>
      </c>
      <c r="X562">
        <v>19202523</v>
      </c>
      <c r="Y562">
        <v>463121</v>
      </c>
      <c r="Z562">
        <v>11609660</v>
      </c>
      <c r="AA562" s="3" t="str">
        <f t="shared" si="16"/>
        <v>4271</v>
      </c>
      <c r="AB562" s="4" t="str">
        <f t="shared" si="17"/>
        <v>Non-TIF</v>
      </c>
    </row>
    <row r="563" spans="1:28" x14ac:dyDescent="0.25">
      <c r="A563">
        <v>2022</v>
      </c>
      <c r="B563">
        <v>49</v>
      </c>
      <c r="C563" t="s">
        <v>44</v>
      </c>
      <c r="D563">
        <v>2022</v>
      </c>
      <c r="E563">
        <v>49</v>
      </c>
      <c r="F563">
        <v>4</v>
      </c>
      <c r="G563">
        <v>41</v>
      </c>
      <c r="H563">
        <v>494041</v>
      </c>
      <c r="I563" t="s">
        <v>26</v>
      </c>
      <c r="J563" t="s">
        <v>26</v>
      </c>
      <c r="K563" t="s">
        <v>376</v>
      </c>
      <c r="L563" t="s">
        <v>473</v>
      </c>
      <c r="M563">
        <v>423100</v>
      </c>
      <c r="N563">
        <v>76000</v>
      </c>
      <c r="O563">
        <v>57654119</v>
      </c>
      <c r="P563">
        <v>12827500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78509122</v>
      </c>
      <c r="W563">
        <v>7408</v>
      </c>
      <c r="X563">
        <v>78501714</v>
      </c>
      <c r="Y563">
        <v>0</v>
      </c>
      <c r="Z563">
        <v>7528403</v>
      </c>
      <c r="AA563" s="3" t="str">
        <f t="shared" si="16"/>
        <v>4041</v>
      </c>
      <c r="AB563" s="4" t="str">
        <f t="shared" si="17"/>
        <v>Non-TIF</v>
      </c>
    </row>
    <row r="564" spans="1:28" x14ac:dyDescent="0.25">
      <c r="A564">
        <v>2022</v>
      </c>
      <c r="B564">
        <v>49</v>
      </c>
      <c r="C564" t="s">
        <v>23</v>
      </c>
      <c r="D564">
        <v>2022</v>
      </c>
      <c r="E564">
        <v>49</v>
      </c>
      <c r="F564">
        <v>1</v>
      </c>
      <c r="G564">
        <v>965</v>
      </c>
      <c r="H564" t="s">
        <v>557</v>
      </c>
      <c r="I564" t="s">
        <v>25</v>
      </c>
      <c r="J564" t="s">
        <v>26</v>
      </c>
      <c r="K564" t="s">
        <v>558</v>
      </c>
      <c r="L564" t="s">
        <v>473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 s="3" t="str">
        <f t="shared" si="16"/>
        <v>1965</v>
      </c>
      <c r="AB564" s="4" t="str">
        <f t="shared" si="17"/>
        <v>TIF</v>
      </c>
    </row>
    <row r="565" spans="1:28" x14ac:dyDescent="0.25">
      <c r="A565">
        <v>2022</v>
      </c>
      <c r="B565">
        <v>49</v>
      </c>
      <c r="C565" t="s">
        <v>31</v>
      </c>
      <c r="D565">
        <v>2022</v>
      </c>
      <c r="E565">
        <v>49</v>
      </c>
      <c r="F565">
        <v>0</v>
      </c>
      <c r="G565">
        <v>243</v>
      </c>
      <c r="H565">
        <v>490243</v>
      </c>
      <c r="I565" t="s">
        <v>26</v>
      </c>
      <c r="J565" t="s">
        <v>26</v>
      </c>
      <c r="K565" t="s">
        <v>474</v>
      </c>
      <c r="L565" t="s">
        <v>473</v>
      </c>
      <c r="M565">
        <v>68471900</v>
      </c>
      <c r="N565">
        <v>4160300</v>
      </c>
      <c r="O565">
        <v>2505691</v>
      </c>
      <c r="P565">
        <v>1999900</v>
      </c>
      <c r="Q565">
        <v>0</v>
      </c>
      <c r="R565">
        <v>0</v>
      </c>
      <c r="S565">
        <v>0</v>
      </c>
      <c r="T565">
        <v>865787</v>
      </c>
      <c r="U565">
        <v>0</v>
      </c>
      <c r="V565">
        <v>179612287</v>
      </c>
      <c r="W565">
        <v>105564</v>
      </c>
      <c r="X565">
        <v>179506723</v>
      </c>
      <c r="Y565">
        <v>16760291</v>
      </c>
      <c r="Z565">
        <v>101608709</v>
      </c>
      <c r="AA565" s="3" t="str">
        <f t="shared" si="16"/>
        <v>0243</v>
      </c>
      <c r="AB565" s="4" t="str">
        <f t="shared" si="17"/>
        <v>Non-TIF</v>
      </c>
    </row>
    <row r="566" spans="1:28" x14ac:dyDescent="0.25">
      <c r="A566">
        <v>2022</v>
      </c>
      <c r="B566">
        <v>49</v>
      </c>
      <c r="C566" t="s">
        <v>31</v>
      </c>
      <c r="D566">
        <v>2022</v>
      </c>
      <c r="E566">
        <v>49</v>
      </c>
      <c r="F566">
        <v>0</v>
      </c>
      <c r="G566">
        <v>585</v>
      </c>
      <c r="H566">
        <v>490585</v>
      </c>
      <c r="I566" t="s">
        <v>26</v>
      </c>
      <c r="J566" t="s">
        <v>26</v>
      </c>
      <c r="K566" t="s">
        <v>525</v>
      </c>
      <c r="L566" t="s">
        <v>473</v>
      </c>
      <c r="M566">
        <v>70711800</v>
      </c>
      <c r="N566">
        <v>5242200</v>
      </c>
      <c r="O566">
        <v>15484408</v>
      </c>
      <c r="P566">
        <v>810500</v>
      </c>
      <c r="Q566">
        <v>0</v>
      </c>
      <c r="R566">
        <v>0</v>
      </c>
      <c r="S566">
        <v>5126640</v>
      </c>
      <c r="T566">
        <v>1156043</v>
      </c>
      <c r="U566">
        <v>0</v>
      </c>
      <c r="V566">
        <v>404887971</v>
      </c>
      <c r="W566">
        <v>394476</v>
      </c>
      <c r="X566">
        <v>404493495</v>
      </c>
      <c r="Y566">
        <v>10898419</v>
      </c>
      <c r="Z566">
        <v>306356380</v>
      </c>
      <c r="AA566" s="3" t="str">
        <f t="shared" si="16"/>
        <v>0585</v>
      </c>
      <c r="AB566" s="4" t="str">
        <f t="shared" si="17"/>
        <v>Non-TIF</v>
      </c>
    </row>
    <row r="567" spans="1:28" x14ac:dyDescent="0.25">
      <c r="A567">
        <v>2022</v>
      </c>
      <c r="B567">
        <v>49</v>
      </c>
      <c r="C567" t="s">
        <v>31</v>
      </c>
      <c r="D567">
        <v>2022</v>
      </c>
      <c r="E567">
        <v>49</v>
      </c>
      <c r="F567">
        <v>1</v>
      </c>
      <c r="G567">
        <v>965</v>
      </c>
      <c r="H567">
        <v>491965</v>
      </c>
      <c r="I567" t="s">
        <v>26</v>
      </c>
      <c r="J567" t="s">
        <v>26</v>
      </c>
      <c r="K567" t="s">
        <v>248</v>
      </c>
      <c r="L567" t="s">
        <v>473</v>
      </c>
      <c r="M567">
        <v>96976200</v>
      </c>
      <c r="N567">
        <v>5324500</v>
      </c>
      <c r="O567">
        <v>12826704</v>
      </c>
      <c r="P567">
        <v>2289800</v>
      </c>
      <c r="Q567">
        <v>0</v>
      </c>
      <c r="R567">
        <v>0</v>
      </c>
      <c r="S567">
        <v>4572637</v>
      </c>
      <c r="T567">
        <v>1077248</v>
      </c>
      <c r="U567">
        <v>545600</v>
      </c>
      <c r="V567">
        <v>316180117</v>
      </c>
      <c r="W567">
        <v>292616</v>
      </c>
      <c r="X567">
        <v>315887501</v>
      </c>
      <c r="Y567">
        <v>18336170</v>
      </c>
      <c r="Z567">
        <v>192567428</v>
      </c>
      <c r="AA567" s="3" t="str">
        <f t="shared" si="16"/>
        <v>1965</v>
      </c>
      <c r="AB567" s="4" t="str">
        <f t="shared" si="17"/>
        <v>Non-TIF</v>
      </c>
    </row>
    <row r="568" spans="1:28" x14ac:dyDescent="0.25">
      <c r="A568">
        <v>2022</v>
      </c>
      <c r="B568">
        <v>49</v>
      </c>
      <c r="C568" t="s">
        <v>31</v>
      </c>
      <c r="D568">
        <v>2022</v>
      </c>
      <c r="E568">
        <v>49</v>
      </c>
      <c r="F568">
        <v>4</v>
      </c>
      <c r="G568">
        <v>269</v>
      </c>
      <c r="H568">
        <v>534269</v>
      </c>
      <c r="I568" t="s">
        <v>26</v>
      </c>
      <c r="J568" t="s">
        <v>26</v>
      </c>
      <c r="K568" t="s">
        <v>210</v>
      </c>
      <c r="L568" t="s">
        <v>473</v>
      </c>
      <c r="M568">
        <v>11842400</v>
      </c>
      <c r="N568">
        <v>596500</v>
      </c>
      <c r="O568">
        <v>951454</v>
      </c>
      <c r="P568">
        <v>0</v>
      </c>
      <c r="Q568">
        <v>0</v>
      </c>
      <c r="R568">
        <v>0</v>
      </c>
      <c r="S568">
        <v>0</v>
      </c>
      <c r="T568">
        <v>104074</v>
      </c>
      <c r="U568">
        <v>0</v>
      </c>
      <c r="V568">
        <v>25385674</v>
      </c>
      <c r="W568">
        <v>24076</v>
      </c>
      <c r="X568">
        <v>25361598</v>
      </c>
      <c r="Y568">
        <v>3492146</v>
      </c>
      <c r="Z568">
        <v>11891246</v>
      </c>
      <c r="AA568" s="3" t="str">
        <f t="shared" si="16"/>
        <v>4269</v>
      </c>
      <c r="AB568" s="4" t="str">
        <f t="shared" si="17"/>
        <v>Non-TIF</v>
      </c>
    </row>
    <row r="569" spans="1:28" x14ac:dyDescent="0.25">
      <c r="A569">
        <v>2022</v>
      </c>
      <c r="B569">
        <v>50</v>
      </c>
      <c r="C569" t="s">
        <v>44</v>
      </c>
      <c r="D569">
        <v>2022</v>
      </c>
      <c r="E569">
        <v>50</v>
      </c>
      <c r="F569">
        <v>4</v>
      </c>
      <c r="G569">
        <v>725</v>
      </c>
      <c r="H569">
        <v>504725</v>
      </c>
      <c r="I569" t="s">
        <v>26</v>
      </c>
      <c r="J569" t="s">
        <v>26</v>
      </c>
      <c r="K569" t="s">
        <v>538</v>
      </c>
      <c r="L569" t="s">
        <v>528</v>
      </c>
      <c r="M569">
        <v>0</v>
      </c>
      <c r="N569">
        <v>0</v>
      </c>
      <c r="O569">
        <v>52984328</v>
      </c>
      <c r="P569">
        <v>2909332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120808447</v>
      </c>
      <c r="W569">
        <v>77784</v>
      </c>
      <c r="X569">
        <v>120730663</v>
      </c>
      <c r="Y569">
        <v>0</v>
      </c>
      <c r="Z569">
        <v>64914787</v>
      </c>
      <c r="AA569" s="3" t="str">
        <f t="shared" si="16"/>
        <v>4725</v>
      </c>
      <c r="AB569" s="4" t="str">
        <f t="shared" si="17"/>
        <v>Non-TIF</v>
      </c>
    </row>
    <row r="570" spans="1:28" x14ac:dyDescent="0.25">
      <c r="A570">
        <v>2022</v>
      </c>
      <c r="B570">
        <v>50</v>
      </c>
      <c r="C570" t="s">
        <v>44</v>
      </c>
      <c r="D570">
        <v>2022</v>
      </c>
      <c r="E570">
        <v>50</v>
      </c>
      <c r="F570">
        <v>2</v>
      </c>
      <c r="G570">
        <v>709</v>
      </c>
      <c r="H570">
        <v>792709</v>
      </c>
      <c r="I570" t="s">
        <v>26</v>
      </c>
      <c r="J570" t="s">
        <v>26</v>
      </c>
      <c r="K570" t="s">
        <v>531</v>
      </c>
      <c r="L570" t="s">
        <v>528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 s="3" t="str">
        <f t="shared" si="16"/>
        <v>2709</v>
      </c>
      <c r="AB570" s="4" t="str">
        <f t="shared" si="17"/>
        <v>Non-TIF</v>
      </c>
    </row>
    <row r="571" spans="1:28" x14ac:dyDescent="0.25">
      <c r="A571">
        <v>2022</v>
      </c>
      <c r="B571">
        <v>50</v>
      </c>
      <c r="C571" t="s">
        <v>44</v>
      </c>
      <c r="D571">
        <v>2022</v>
      </c>
      <c r="E571">
        <v>50</v>
      </c>
      <c r="F571">
        <v>1</v>
      </c>
      <c r="G571">
        <v>350</v>
      </c>
      <c r="H571">
        <v>851350</v>
      </c>
      <c r="I571" t="s">
        <v>26</v>
      </c>
      <c r="J571" t="s">
        <v>26</v>
      </c>
      <c r="K571" t="s">
        <v>532</v>
      </c>
      <c r="L571" t="s">
        <v>528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 s="3" t="str">
        <f t="shared" si="16"/>
        <v>1350</v>
      </c>
      <c r="AB571" s="4" t="str">
        <f t="shared" si="17"/>
        <v>Non-TIF</v>
      </c>
    </row>
    <row r="572" spans="1:28" x14ac:dyDescent="0.25">
      <c r="A572">
        <v>2022</v>
      </c>
      <c r="B572">
        <v>38</v>
      </c>
      <c r="C572" t="s">
        <v>44</v>
      </c>
      <c r="D572">
        <v>2022</v>
      </c>
      <c r="E572">
        <v>38</v>
      </c>
      <c r="F572">
        <v>0</v>
      </c>
      <c r="G572">
        <v>9</v>
      </c>
      <c r="H572">
        <v>380009</v>
      </c>
      <c r="I572" t="s">
        <v>26</v>
      </c>
      <c r="J572" t="s">
        <v>26</v>
      </c>
      <c r="K572" t="s">
        <v>224</v>
      </c>
      <c r="L572" t="s">
        <v>405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565719</v>
      </c>
      <c r="W572">
        <v>0</v>
      </c>
      <c r="X572">
        <v>565719</v>
      </c>
      <c r="Y572">
        <v>0</v>
      </c>
      <c r="Z572">
        <v>565719</v>
      </c>
      <c r="AA572" s="3" t="str">
        <f t="shared" si="16"/>
        <v>0009</v>
      </c>
      <c r="AB572" s="4" t="str">
        <f t="shared" si="17"/>
        <v>Non-TIF</v>
      </c>
    </row>
    <row r="573" spans="1:28" x14ac:dyDescent="0.25">
      <c r="A573">
        <v>2022</v>
      </c>
      <c r="B573">
        <v>38</v>
      </c>
      <c r="C573" t="s">
        <v>44</v>
      </c>
      <c r="D573">
        <v>2022</v>
      </c>
      <c r="E573">
        <v>38</v>
      </c>
      <c r="F573">
        <v>2</v>
      </c>
      <c r="G573">
        <v>727</v>
      </c>
      <c r="H573">
        <v>382727</v>
      </c>
      <c r="I573" t="s">
        <v>26</v>
      </c>
      <c r="J573" t="s">
        <v>26</v>
      </c>
      <c r="K573" t="s">
        <v>475</v>
      </c>
      <c r="L573" t="s">
        <v>405</v>
      </c>
      <c r="M573">
        <v>0</v>
      </c>
      <c r="N573">
        <v>0</v>
      </c>
      <c r="O573">
        <v>28914850</v>
      </c>
      <c r="P573">
        <v>2135030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167876670</v>
      </c>
      <c r="W573">
        <v>224092</v>
      </c>
      <c r="X573">
        <v>167652578</v>
      </c>
      <c r="Y573">
        <v>0</v>
      </c>
      <c r="Z573">
        <v>136826790</v>
      </c>
      <c r="AA573" s="3" t="str">
        <f t="shared" si="16"/>
        <v>2727</v>
      </c>
      <c r="AB573" s="4" t="str">
        <f t="shared" si="17"/>
        <v>Non-TIF</v>
      </c>
    </row>
    <row r="574" spans="1:28" x14ac:dyDescent="0.25">
      <c r="A574">
        <v>2022</v>
      </c>
      <c r="B574">
        <v>38</v>
      </c>
      <c r="C574" t="s">
        <v>44</v>
      </c>
      <c r="D574">
        <v>2022</v>
      </c>
      <c r="E574">
        <v>38</v>
      </c>
      <c r="F574">
        <v>2</v>
      </c>
      <c r="G574">
        <v>502</v>
      </c>
      <c r="H574">
        <v>862502</v>
      </c>
      <c r="I574" t="s">
        <v>26</v>
      </c>
      <c r="J574" t="s">
        <v>26</v>
      </c>
      <c r="K574" t="s">
        <v>58</v>
      </c>
      <c r="L574" t="s">
        <v>405</v>
      </c>
      <c r="M574">
        <v>611008</v>
      </c>
      <c r="N574">
        <v>31870</v>
      </c>
      <c r="O574">
        <v>13869937</v>
      </c>
      <c r="P574">
        <v>7521610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48878547</v>
      </c>
      <c r="W574">
        <v>16668</v>
      </c>
      <c r="X574">
        <v>48861879</v>
      </c>
      <c r="Y574">
        <v>0</v>
      </c>
      <c r="Z574">
        <v>26844122</v>
      </c>
      <c r="AA574" s="3" t="str">
        <f t="shared" si="16"/>
        <v>2502</v>
      </c>
      <c r="AB574" s="4" t="str">
        <f t="shared" si="17"/>
        <v>Non-TIF</v>
      </c>
    </row>
    <row r="575" spans="1:28" x14ac:dyDescent="0.25">
      <c r="A575">
        <v>2022</v>
      </c>
      <c r="B575">
        <v>38</v>
      </c>
      <c r="C575" t="s">
        <v>23</v>
      </c>
      <c r="D575">
        <v>2022</v>
      </c>
      <c r="E575">
        <v>38</v>
      </c>
      <c r="F575">
        <v>0</v>
      </c>
      <c r="G575">
        <v>540</v>
      </c>
      <c r="H575" t="s">
        <v>476</v>
      </c>
      <c r="I575" t="s">
        <v>25</v>
      </c>
      <c r="J575" t="s">
        <v>26</v>
      </c>
      <c r="K575" t="s">
        <v>477</v>
      </c>
      <c r="L575" t="s">
        <v>405</v>
      </c>
      <c r="M575">
        <v>0</v>
      </c>
      <c r="N575">
        <v>0</v>
      </c>
      <c r="O575">
        <v>1111002</v>
      </c>
      <c r="P575">
        <v>449117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7141266</v>
      </c>
      <c r="W575">
        <v>0</v>
      </c>
      <c r="X575">
        <v>7141266</v>
      </c>
      <c r="Y575">
        <v>0</v>
      </c>
      <c r="Z575">
        <v>5581147</v>
      </c>
      <c r="AA575" s="3" t="str">
        <f t="shared" si="16"/>
        <v>0540</v>
      </c>
      <c r="AB575" s="4" t="str">
        <f t="shared" si="17"/>
        <v>TIF</v>
      </c>
    </row>
    <row r="576" spans="1:28" x14ac:dyDescent="0.25">
      <c r="A576">
        <v>2022</v>
      </c>
      <c r="B576">
        <v>38</v>
      </c>
      <c r="C576" t="s">
        <v>23</v>
      </c>
      <c r="D576">
        <v>2022</v>
      </c>
      <c r="E576">
        <v>38</v>
      </c>
      <c r="F576">
        <v>2</v>
      </c>
      <c r="G576">
        <v>502</v>
      </c>
      <c r="H576" t="s">
        <v>442</v>
      </c>
      <c r="I576" t="s">
        <v>25</v>
      </c>
      <c r="J576" t="s">
        <v>26</v>
      </c>
      <c r="K576" t="s">
        <v>443</v>
      </c>
      <c r="L576" t="s">
        <v>405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 s="3" t="str">
        <f t="shared" si="16"/>
        <v>2502</v>
      </c>
      <c r="AB576" s="4" t="str">
        <f t="shared" si="17"/>
        <v>TIF</v>
      </c>
    </row>
    <row r="577" spans="1:28" x14ac:dyDescent="0.25">
      <c r="A577">
        <v>2022</v>
      </c>
      <c r="B577">
        <v>38</v>
      </c>
      <c r="C577" t="s">
        <v>31</v>
      </c>
      <c r="D577">
        <v>2022</v>
      </c>
      <c r="E577">
        <v>38</v>
      </c>
      <c r="F577">
        <v>0</v>
      </c>
      <c r="G577">
        <v>540</v>
      </c>
      <c r="H577">
        <v>380540</v>
      </c>
      <c r="I577" t="s">
        <v>26</v>
      </c>
      <c r="J577" t="s">
        <v>26</v>
      </c>
      <c r="K577" t="s">
        <v>404</v>
      </c>
      <c r="L577" t="s">
        <v>405</v>
      </c>
      <c r="M577">
        <v>85560233</v>
      </c>
      <c r="N577">
        <v>2885220</v>
      </c>
      <c r="O577">
        <v>6793073</v>
      </c>
      <c r="P577">
        <v>6555811</v>
      </c>
      <c r="Q577">
        <v>0</v>
      </c>
      <c r="R577">
        <v>0</v>
      </c>
      <c r="S577">
        <v>0</v>
      </c>
      <c r="T577">
        <v>5421927</v>
      </c>
      <c r="U577">
        <v>0</v>
      </c>
      <c r="V577">
        <v>170003801</v>
      </c>
      <c r="W577">
        <v>124084</v>
      </c>
      <c r="X577">
        <v>169879717</v>
      </c>
      <c r="Y577">
        <v>26420235</v>
      </c>
      <c r="Z577">
        <v>62787537</v>
      </c>
      <c r="AA577" s="3" t="str">
        <f t="shared" si="16"/>
        <v>0540</v>
      </c>
      <c r="AB577" s="4" t="str">
        <f t="shared" si="17"/>
        <v>Non-TIF</v>
      </c>
    </row>
    <row r="578" spans="1:28" x14ac:dyDescent="0.25">
      <c r="A578">
        <v>2022</v>
      </c>
      <c r="B578">
        <v>39</v>
      </c>
      <c r="C578" t="s">
        <v>23</v>
      </c>
      <c r="D578">
        <v>2022</v>
      </c>
      <c r="E578">
        <v>39</v>
      </c>
      <c r="F578">
        <v>1</v>
      </c>
      <c r="G578">
        <v>413</v>
      </c>
      <c r="H578" t="s">
        <v>341</v>
      </c>
      <c r="I578" t="s">
        <v>25</v>
      </c>
      <c r="J578" t="s">
        <v>26</v>
      </c>
      <c r="K578" t="s">
        <v>342</v>
      </c>
      <c r="L578" t="s">
        <v>406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 s="3" t="str">
        <f t="shared" si="16"/>
        <v>1413</v>
      </c>
      <c r="AB578" s="4" t="str">
        <f t="shared" si="17"/>
        <v>TIF</v>
      </c>
    </row>
    <row r="579" spans="1:28" x14ac:dyDescent="0.25">
      <c r="A579">
        <v>2022</v>
      </c>
      <c r="B579">
        <v>39</v>
      </c>
      <c r="C579" t="s">
        <v>23</v>
      </c>
      <c r="D579">
        <v>2022</v>
      </c>
      <c r="E579">
        <v>39</v>
      </c>
      <c r="F579">
        <v>2</v>
      </c>
      <c r="G579">
        <v>754</v>
      </c>
      <c r="H579" t="s">
        <v>444</v>
      </c>
      <c r="I579" t="s">
        <v>25</v>
      </c>
      <c r="J579" t="s">
        <v>26</v>
      </c>
      <c r="K579" t="s">
        <v>445</v>
      </c>
      <c r="L579" t="s">
        <v>406</v>
      </c>
      <c r="M579">
        <v>102867</v>
      </c>
      <c r="N579">
        <v>0</v>
      </c>
      <c r="O579">
        <v>39963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727004</v>
      </c>
      <c r="W579">
        <v>0</v>
      </c>
      <c r="X579">
        <v>727004</v>
      </c>
      <c r="Y579">
        <v>0</v>
      </c>
      <c r="Z579">
        <v>584174</v>
      </c>
      <c r="AA579" s="3" t="str">
        <f t="shared" ref="AA579:AA642" si="18">CONCATENATE(F579,TEXT(G579,"000"))</f>
        <v>2754</v>
      </c>
      <c r="AB579" s="4" t="str">
        <f t="shared" ref="AB579:AB642" si="19">IF(C579="I","TIF","Non-TIF")</f>
        <v>TIF</v>
      </c>
    </row>
    <row r="580" spans="1:28" x14ac:dyDescent="0.25">
      <c r="A580">
        <v>2022</v>
      </c>
      <c r="B580">
        <v>39</v>
      </c>
      <c r="C580" t="s">
        <v>31</v>
      </c>
      <c r="D580">
        <v>2022</v>
      </c>
      <c r="E580">
        <v>39</v>
      </c>
      <c r="F580">
        <v>1</v>
      </c>
      <c r="G580">
        <v>413</v>
      </c>
      <c r="H580">
        <v>141413</v>
      </c>
      <c r="I580" t="s">
        <v>26</v>
      </c>
      <c r="J580" t="s">
        <v>26</v>
      </c>
      <c r="K580" t="s">
        <v>94</v>
      </c>
      <c r="L580" t="s">
        <v>406</v>
      </c>
      <c r="M580">
        <v>55649600</v>
      </c>
      <c r="N580">
        <v>2048800</v>
      </c>
      <c r="O580">
        <v>10473880</v>
      </c>
      <c r="P580">
        <v>19862100</v>
      </c>
      <c r="Q580">
        <v>0</v>
      </c>
      <c r="R580">
        <v>0</v>
      </c>
      <c r="S580">
        <v>4084096</v>
      </c>
      <c r="T580">
        <v>1497792</v>
      </c>
      <c r="U580">
        <v>0</v>
      </c>
      <c r="V580">
        <v>126449368</v>
      </c>
      <c r="W580">
        <v>94452</v>
      </c>
      <c r="X580">
        <v>126354916</v>
      </c>
      <c r="Y580">
        <v>10792831</v>
      </c>
      <c r="Z580">
        <v>32833100</v>
      </c>
      <c r="AA580" s="3" t="str">
        <f t="shared" si="18"/>
        <v>1413</v>
      </c>
      <c r="AB580" s="4" t="str">
        <f t="shared" si="19"/>
        <v>Non-TIF</v>
      </c>
    </row>
    <row r="581" spans="1:28" x14ac:dyDescent="0.25">
      <c r="A581">
        <v>2022</v>
      </c>
      <c r="B581">
        <v>39</v>
      </c>
      <c r="C581" t="s">
        <v>31</v>
      </c>
      <c r="D581">
        <v>2022</v>
      </c>
      <c r="E581">
        <v>39</v>
      </c>
      <c r="F581">
        <v>2</v>
      </c>
      <c r="G581">
        <v>754</v>
      </c>
      <c r="H581">
        <v>392754</v>
      </c>
      <c r="I581" t="s">
        <v>26</v>
      </c>
      <c r="J581" t="s">
        <v>26</v>
      </c>
      <c r="K581" t="s">
        <v>95</v>
      </c>
      <c r="L581" t="s">
        <v>406</v>
      </c>
      <c r="M581">
        <v>101319200</v>
      </c>
      <c r="N581">
        <v>5216800</v>
      </c>
      <c r="O581">
        <v>10910310</v>
      </c>
      <c r="P581">
        <v>219700</v>
      </c>
      <c r="Q581">
        <v>0</v>
      </c>
      <c r="R581">
        <v>0</v>
      </c>
      <c r="S581">
        <v>0</v>
      </c>
      <c r="T581">
        <v>29061365</v>
      </c>
      <c r="U581">
        <v>0</v>
      </c>
      <c r="V581">
        <v>266559475</v>
      </c>
      <c r="W581">
        <v>194460</v>
      </c>
      <c r="X581">
        <v>266365015</v>
      </c>
      <c r="Y581">
        <v>28055599</v>
      </c>
      <c r="Z581">
        <v>119832100</v>
      </c>
      <c r="AA581" s="3" t="str">
        <f t="shared" si="18"/>
        <v>2754</v>
      </c>
      <c r="AB581" s="4" t="str">
        <f t="shared" si="19"/>
        <v>Non-TIF</v>
      </c>
    </row>
    <row r="582" spans="1:28" x14ac:dyDescent="0.25">
      <c r="A582">
        <v>2022</v>
      </c>
      <c r="B582">
        <v>39</v>
      </c>
      <c r="C582" t="s">
        <v>31</v>
      </c>
      <c r="D582">
        <v>2022</v>
      </c>
      <c r="E582">
        <v>39</v>
      </c>
      <c r="F582">
        <v>5</v>
      </c>
      <c r="G582">
        <v>121</v>
      </c>
      <c r="H582">
        <v>395121</v>
      </c>
      <c r="I582" t="s">
        <v>26</v>
      </c>
      <c r="J582" t="s">
        <v>26</v>
      </c>
      <c r="K582" t="s">
        <v>364</v>
      </c>
      <c r="L582" t="s">
        <v>406</v>
      </c>
      <c r="M582">
        <v>106695600</v>
      </c>
      <c r="N582">
        <v>4021000</v>
      </c>
      <c r="O582">
        <v>17341460</v>
      </c>
      <c r="P582">
        <v>1092350</v>
      </c>
      <c r="Q582">
        <v>0</v>
      </c>
      <c r="R582">
        <v>0</v>
      </c>
      <c r="S582">
        <v>0</v>
      </c>
      <c r="T582">
        <v>10480094</v>
      </c>
      <c r="U582">
        <v>0</v>
      </c>
      <c r="V582">
        <v>281300044</v>
      </c>
      <c r="W582">
        <v>248168</v>
      </c>
      <c r="X582">
        <v>281051876</v>
      </c>
      <c r="Y582">
        <v>28802093</v>
      </c>
      <c r="Z582">
        <v>141669540</v>
      </c>
      <c r="AA582" s="3" t="str">
        <f t="shared" si="18"/>
        <v>5121</v>
      </c>
      <c r="AB582" s="4" t="str">
        <f t="shared" si="19"/>
        <v>Non-TIF</v>
      </c>
    </row>
    <row r="583" spans="1:28" x14ac:dyDescent="0.25">
      <c r="A583">
        <v>2022</v>
      </c>
      <c r="B583">
        <v>40</v>
      </c>
      <c r="C583" t="s">
        <v>44</v>
      </c>
      <c r="D583">
        <v>2022</v>
      </c>
      <c r="E583">
        <v>40</v>
      </c>
      <c r="F583">
        <v>6</v>
      </c>
      <c r="G583">
        <v>246</v>
      </c>
      <c r="H583">
        <v>406246</v>
      </c>
      <c r="I583" t="s">
        <v>26</v>
      </c>
      <c r="J583" t="s">
        <v>26</v>
      </c>
      <c r="K583" t="s">
        <v>139</v>
      </c>
      <c r="L583" t="s">
        <v>448</v>
      </c>
      <c r="M583">
        <v>41280</v>
      </c>
      <c r="N583">
        <v>0</v>
      </c>
      <c r="O583">
        <v>3834860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9371917</v>
      </c>
      <c r="W583">
        <v>7408</v>
      </c>
      <c r="X583">
        <v>9364509</v>
      </c>
      <c r="Y583">
        <v>0</v>
      </c>
      <c r="Z583">
        <v>5495777</v>
      </c>
      <c r="AA583" s="3" t="str">
        <f t="shared" si="18"/>
        <v>6246</v>
      </c>
      <c r="AB583" s="4" t="str">
        <f t="shared" si="19"/>
        <v>Non-TIF</v>
      </c>
    </row>
    <row r="584" spans="1:28" x14ac:dyDescent="0.25">
      <c r="A584">
        <v>2022</v>
      </c>
      <c r="B584">
        <v>40</v>
      </c>
      <c r="C584" t="s">
        <v>23</v>
      </c>
      <c r="D584">
        <v>2022</v>
      </c>
      <c r="E584">
        <v>40</v>
      </c>
      <c r="F584">
        <v>4</v>
      </c>
      <c r="G584">
        <v>775</v>
      </c>
      <c r="H584" t="s">
        <v>641</v>
      </c>
      <c r="I584" t="s">
        <v>25</v>
      </c>
      <c r="J584" t="s">
        <v>26</v>
      </c>
      <c r="K584" t="s">
        <v>642</v>
      </c>
      <c r="L584" t="s">
        <v>448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 s="3" t="str">
        <f t="shared" si="18"/>
        <v>4775</v>
      </c>
      <c r="AB584" s="4" t="str">
        <f t="shared" si="19"/>
        <v>TIF</v>
      </c>
    </row>
    <row r="585" spans="1:28" x14ac:dyDescent="0.25">
      <c r="A585">
        <v>2022</v>
      </c>
      <c r="B585">
        <v>40</v>
      </c>
      <c r="C585" t="s">
        <v>31</v>
      </c>
      <c r="D585">
        <v>2022</v>
      </c>
      <c r="E585">
        <v>40</v>
      </c>
      <c r="F585">
        <v>5</v>
      </c>
      <c r="G585">
        <v>643</v>
      </c>
      <c r="H585">
        <v>855643</v>
      </c>
      <c r="I585" t="s">
        <v>26</v>
      </c>
      <c r="J585" t="s">
        <v>26</v>
      </c>
      <c r="K585" t="s">
        <v>204</v>
      </c>
      <c r="L585" t="s">
        <v>448</v>
      </c>
      <c r="M585">
        <v>12218840</v>
      </c>
      <c r="N585">
        <v>325520</v>
      </c>
      <c r="O585">
        <v>1252220</v>
      </c>
      <c r="P585">
        <v>0</v>
      </c>
      <c r="Q585">
        <v>0</v>
      </c>
      <c r="R585">
        <v>0</v>
      </c>
      <c r="S585">
        <v>0</v>
      </c>
      <c r="T585">
        <v>2482520</v>
      </c>
      <c r="U585">
        <v>0</v>
      </c>
      <c r="V585">
        <v>28411030</v>
      </c>
      <c r="W585">
        <v>12964</v>
      </c>
      <c r="X585">
        <v>28398066</v>
      </c>
      <c r="Y585">
        <v>1410889</v>
      </c>
      <c r="Z585">
        <v>12131930</v>
      </c>
      <c r="AA585" s="3" t="str">
        <f t="shared" si="18"/>
        <v>5643</v>
      </c>
      <c r="AB585" s="4" t="str">
        <f t="shared" si="19"/>
        <v>Non-TIF</v>
      </c>
    </row>
    <row r="586" spans="1:28" x14ac:dyDescent="0.25">
      <c r="A586">
        <v>2022</v>
      </c>
      <c r="B586">
        <v>41</v>
      </c>
      <c r="C586" t="s">
        <v>23</v>
      </c>
      <c r="D586">
        <v>2022</v>
      </c>
      <c r="E586">
        <v>41</v>
      </c>
      <c r="F586">
        <v>0</v>
      </c>
      <c r="G586">
        <v>819</v>
      </c>
      <c r="H586" t="s">
        <v>450</v>
      </c>
      <c r="I586" t="s">
        <v>25</v>
      </c>
      <c r="J586" t="s">
        <v>26</v>
      </c>
      <c r="K586" t="s">
        <v>451</v>
      </c>
      <c r="L586" t="s">
        <v>408</v>
      </c>
      <c r="M586">
        <v>0</v>
      </c>
      <c r="N586">
        <v>0</v>
      </c>
      <c r="O586">
        <v>12940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12940</v>
      </c>
      <c r="W586">
        <v>0</v>
      </c>
      <c r="X586">
        <v>12940</v>
      </c>
      <c r="Y586">
        <v>0</v>
      </c>
      <c r="Z586">
        <v>0</v>
      </c>
      <c r="AA586" s="3" t="str">
        <f t="shared" si="18"/>
        <v>0819</v>
      </c>
      <c r="AB586" s="4" t="str">
        <f t="shared" si="19"/>
        <v>TIF</v>
      </c>
    </row>
    <row r="587" spans="1:28" x14ac:dyDescent="0.25">
      <c r="A587">
        <v>2022</v>
      </c>
      <c r="B587">
        <v>41</v>
      </c>
      <c r="C587" t="s">
        <v>23</v>
      </c>
      <c r="D587">
        <v>2022</v>
      </c>
      <c r="E587">
        <v>41</v>
      </c>
      <c r="F587">
        <v>3</v>
      </c>
      <c r="G587">
        <v>897</v>
      </c>
      <c r="H587" t="s">
        <v>636</v>
      </c>
      <c r="I587" t="s">
        <v>25</v>
      </c>
      <c r="J587" t="s">
        <v>26</v>
      </c>
      <c r="K587" t="s">
        <v>1744</v>
      </c>
      <c r="L587" t="s">
        <v>408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 s="3" t="str">
        <f t="shared" si="18"/>
        <v>3897</v>
      </c>
      <c r="AB587" s="4" t="str">
        <f t="shared" si="19"/>
        <v>TIF</v>
      </c>
    </row>
    <row r="588" spans="1:28" x14ac:dyDescent="0.25">
      <c r="A588">
        <v>2022</v>
      </c>
      <c r="B588">
        <v>41</v>
      </c>
      <c r="C588" t="s">
        <v>31</v>
      </c>
      <c r="D588">
        <v>2022</v>
      </c>
      <c r="E588">
        <v>41</v>
      </c>
      <c r="F588">
        <v>0</v>
      </c>
      <c r="G588">
        <v>819</v>
      </c>
      <c r="H588">
        <v>410819</v>
      </c>
      <c r="I588" t="s">
        <v>26</v>
      </c>
      <c r="J588" t="s">
        <v>26</v>
      </c>
      <c r="K588" t="s">
        <v>407</v>
      </c>
      <c r="L588" t="s">
        <v>408</v>
      </c>
      <c r="M588">
        <v>147214290</v>
      </c>
      <c r="N588">
        <v>11785720</v>
      </c>
      <c r="O588">
        <v>35180489</v>
      </c>
      <c r="P588">
        <v>21134780</v>
      </c>
      <c r="Q588">
        <v>0</v>
      </c>
      <c r="R588">
        <v>0</v>
      </c>
      <c r="S588">
        <v>7568666</v>
      </c>
      <c r="T588">
        <v>1193206</v>
      </c>
      <c r="U588">
        <v>0</v>
      </c>
      <c r="V588">
        <v>406542706</v>
      </c>
      <c r="W588">
        <v>293163</v>
      </c>
      <c r="X588">
        <v>406249543</v>
      </c>
      <c r="Y588">
        <v>27105079</v>
      </c>
      <c r="Z588">
        <v>182465555</v>
      </c>
      <c r="AA588" s="3" t="str">
        <f t="shared" si="18"/>
        <v>0819</v>
      </c>
      <c r="AB588" s="4" t="str">
        <f t="shared" si="19"/>
        <v>Non-TIF</v>
      </c>
    </row>
    <row r="589" spans="1:28" x14ac:dyDescent="0.25">
      <c r="A589">
        <v>2022</v>
      </c>
      <c r="B589">
        <v>42</v>
      </c>
      <c r="C589" t="s">
        <v>44</v>
      </c>
      <c r="D589">
        <v>2022</v>
      </c>
      <c r="E589">
        <v>42</v>
      </c>
      <c r="F589">
        <v>2</v>
      </c>
      <c r="G589">
        <v>7</v>
      </c>
      <c r="H589">
        <v>422007</v>
      </c>
      <c r="I589" t="s">
        <v>26</v>
      </c>
      <c r="J589" t="s">
        <v>26</v>
      </c>
      <c r="K589" t="s">
        <v>452</v>
      </c>
      <c r="L589" t="s">
        <v>413</v>
      </c>
      <c r="M589">
        <v>0</v>
      </c>
      <c r="N589">
        <v>0</v>
      </c>
      <c r="O589">
        <v>260031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260031</v>
      </c>
      <c r="W589">
        <v>0</v>
      </c>
      <c r="X589">
        <v>260031</v>
      </c>
      <c r="Y589">
        <v>0</v>
      </c>
      <c r="Z589">
        <v>0</v>
      </c>
      <c r="AA589" s="3" t="str">
        <f t="shared" si="18"/>
        <v>2007</v>
      </c>
      <c r="AB589" s="4" t="str">
        <f t="shared" si="19"/>
        <v>Non-TIF</v>
      </c>
    </row>
    <row r="590" spans="1:28" x14ac:dyDescent="0.25">
      <c r="A590">
        <v>2022</v>
      </c>
      <c r="B590">
        <v>42</v>
      </c>
      <c r="C590" t="s">
        <v>23</v>
      </c>
      <c r="D590">
        <v>2022</v>
      </c>
      <c r="E590">
        <v>42</v>
      </c>
      <c r="F590">
        <v>0</v>
      </c>
      <c r="G590">
        <v>9</v>
      </c>
      <c r="H590" t="s">
        <v>391</v>
      </c>
      <c r="I590" t="s">
        <v>25</v>
      </c>
      <c r="J590" t="s">
        <v>26</v>
      </c>
      <c r="K590" t="s">
        <v>392</v>
      </c>
      <c r="L590" t="s">
        <v>413</v>
      </c>
      <c r="M590">
        <v>0</v>
      </c>
      <c r="N590">
        <v>0</v>
      </c>
      <c r="O590">
        <v>321753</v>
      </c>
      <c r="P590">
        <v>732690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1675625</v>
      </c>
      <c r="W590">
        <v>0</v>
      </c>
      <c r="X590">
        <v>1675625</v>
      </c>
      <c r="Y590">
        <v>0</v>
      </c>
      <c r="Z590">
        <v>621182</v>
      </c>
      <c r="AA590" s="3" t="str">
        <f t="shared" si="18"/>
        <v>0009</v>
      </c>
      <c r="AB590" s="4" t="str">
        <f t="shared" si="19"/>
        <v>TIF</v>
      </c>
    </row>
    <row r="591" spans="1:28" x14ac:dyDescent="0.25">
      <c r="A591">
        <v>2022</v>
      </c>
      <c r="B591">
        <v>40</v>
      </c>
      <c r="C591" t="s">
        <v>23</v>
      </c>
      <c r="D591">
        <v>2022</v>
      </c>
      <c r="E591">
        <v>40</v>
      </c>
      <c r="F591">
        <v>6</v>
      </c>
      <c r="G591">
        <v>867</v>
      </c>
      <c r="H591" t="s">
        <v>647</v>
      </c>
      <c r="I591" t="s">
        <v>25</v>
      </c>
      <c r="J591" t="s">
        <v>26</v>
      </c>
      <c r="K591" t="s">
        <v>648</v>
      </c>
      <c r="L591" t="s">
        <v>448</v>
      </c>
      <c r="M591">
        <v>0</v>
      </c>
      <c r="N591">
        <v>0</v>
      </c>
      <c r="O591">
        <v>4273301</v>
      </c>
      <c r="P591">
        <v>307075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8886060</v>
      </c>
      <c r="W591">
        <v>0</v>
      </c>
      <c r="X591">
        <v>8886060</v>
      </c>
      <c r="Y591">
        <v>0</v>
      </c>
      <c r="Z591">
        <v>4305684</v>
      </c>
      <c r="AA591" s="3" t="str">
        <f t="shared" si="18"/>
        <v>6867</v>
      </c>
      <c r="AB591" s="4" t="str">
        <f t="shared" si="19"/>
        <v>TIF</v>
      </c>
    </row>
    <row r="592" spans="1:28" x14ac:dyDescent="0.25">
      <c r="A592">
        <v>2022</v>
      </c>
      <c r="B592">
        <v>40</v>
      </c>
      <c r="C592" t="s">
        <v>31</v>
      </c>
      <c r="D592">
        <v>2022</v>
      </c>
      <c r="E592">
        <v>40</v>
      </c>
      <c r="F592">
        <v>6</v>
      </c>
      <c r="G592">
        <v>246</v>
      </c>
      <c r="H592">
        <v>406246</v>
      </c>
      <c r="I592" t="s">
        <v>26</v>
      </c>
      <c r="J592" t="s">
        <v>26</v>
      </c>
      <c r="K592" t="s">
        <v>139</v>
      </c>
      <c r="L592" t="s">
        <v>448</v>
      </c>
      <c r="M592">
        <v>35027570</v>
      </c>
      <c r="N592">
        <v>1071180</v>
      </c>
      <c r="O592">
        <v>526585</v>
      </c>
      <c r="P592">
        <v>0</v>
      </c>
      <c r="Q592">
        <v>0</v>
      </c>
      <c r="R592">
        <v>0</v>
      </c>
      <c r="S592">
        <v>927754</v>
      </c>
      <c r="T592">
        <v>0</v>
      </c>
      <c r="U592">
        <v>14390</v>
      </c>
      <c r="V592">
        <v>78229204</v>
      </c>
      <c r="W592">
        <v>64820</v>
      </c>
      <c r="X592">
        <v>78164384</v>
      </c>
      <c r="Y592">
        <v>3220619</v>
      </c>
      <c r="Z592">
        <v>40661725</v>
      </c>
      <c r="AA592" s="3" t="str">
        <f t="shared" si="18"/>
        <v>6246</v>
      </c>
      <c r="AB592" s="4" t="str">
        <f t="shared" si="19"/>
        <v>Non-TIF</v>
      </c>
    </row>
    <row r="593" spans="1:28" x14ac:dyDescent="0.25">
      <c r="A593">
        <v>2022</v>
      </c>
      <c r="B593">
        <v>40</v>
      </c>
      <c r="C593" t="s">
        <v>31</v>
      </c>
      <c r="D593">
        <v>2022</v>
      </c>
      <c r="E593">
        <v>40</v>
      </c>
      <c r="F593">
        <v>6</v>
      </c>
      <c r="G593">
        <v>867</v>
      </c>
      <c r="H593">
        <v>406867</v>
      </c>
      <c r="I593" t="s">
        <v>26</v>
      </c>
      <c r="J593" t="s">
        <v>26</v>
      </c>
      <c r="K593" t="s">
        <v>478</v>
      </c>
      <c r="L593" t="s">
        <v>448</v>
      </c>
      <c r="M593">
        <v>135636060</v>
      </c>
      <c r="N593">
        <v>2272610</v>
      </c>
      <c r="O593">
        <v>31838576</v>
      </c>
      <c r="P593">
        <v>3163720</v>
      </c>
      <c r="Q593">
        <v>0</v>
      </c>
      <c r="R593">
        <v>0</v>
      </c>
      <c r="S593">
        <v>19825633</v>
      </c>
      <c r="T593">
        <v>1631451</v>
      </c>
      <c r="U593">
        <v>8400</v>
      </c>
      <c r="V593">
        <v>589214174</v>
      </c>
      <c r="W593">
        <v>598196</v>
      </c>
      <c r="X593">
        <v>588615978</v>
      </c>
      <c r="Y593">
        <v>18106934</v>
      </c>
      <c r="Z593">
        <v>394837724</v>
      </c>
      <c r="AA593" s="3" t="str">
        <f t="shared" si="18"/>
        <v>6867</v>
      </c>
      <c r="AB593" s="4" t="str">
        <f t="shared" si="19"/>
        <v>Non-TIF</v>
      </c>
    </row>
    <row r="594" spans="1:28" x14ac:dyDescent="0.25">
      <c r="A594">
        <v>2022</v>
      </c>
      <c r="B594">
        <v>41</v>
      </c>
      <c r="C594" t="s">
        <v>44</v>
      </c>
      <c r="D594">
        <v>2022</v>
      </c>
      <c r="E594">
        <v>41</v>
      </c>
      <c r="F594">
        <v>3</v>
      </c>
      <c r="G594">
        <v>897</v>
      </c>
      <c r="H594">
        <v>553897</v>
      </c>
      <c r="I594" t="s">
        <v>26</v>
      </c>
      <c r="J594" t="s">
        <v>26</v>
      </c>
      <c r="K594" t="s">
        <v>1741</v>
      </c>
      <c r="L594" t="s">
        <v>408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 s="3" t="str">
        <f t="shared" si="18"/>
        <v>3897</v>
      </c>
      <c r="AB594" s="4" t="str">
        <f t="shared" si="19"/>
        <v>Non-TIF</v>
      </c>
    </row>
    <row r="595" spans="1:28" x14ac:dyDescent="0.25">
      <c r="A595">
        <v>2022</v>
      </c>
      <c r="B595">
        <v>41</v>
      </c>
      <c r="C595" t="s">
        <v>44</v>
      </c>
      <c r="D595">
        <v>2022</v>
      </c>
      <c r="E595">
        <v>41</v>
      </c>
      <c r="F595">
        <v>2</v>
      </c>
      <c r="G595">
        <v>295</v>
      </c>
      <c r="H595">
        <v>952295</v>
      </c>
      <c r="I595" t="s">
        <v>26</v>
      </c>
      <c r="J595" t="s">
        <v>26</v>
      </c>
      <c r="K595" t="s">
        <v>314</v>
      </c>
      <c r="L595" t="s">
        <v>408</v>
      </c>
      <c r="M595">
        <v>0</v>
      </c>
      <c r="N595">
        <v>0</v>
      </c>
      <c r="O595">
        <v>0</v>
      </c>
      <c r="P595">
        <v>15213337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15213337</v>
      </c>
      <c r="W595">
        <v>0</v>
      </c>
      <c r="X595">
        <v>15213337</v>
      </c>
      <c r="Y595">
        <v>0</v>
      </c>
      <c r="Z595">
        <v>0</v>
      </c>
      <c r="AA595" s="3" t="str">
        <f t="shared" si="18"/>
        <v>2295</v>
      </c>
      <c r="AB595" s="4" t="str">
        <f t="shared" si="19"/>
        <v>Non-TIF</v>
      </c>
    </row>
    <row r="596" spans="1:28" x14ac:dyDescent="0.25">
      <c r="A596">
        <v>2022</v>
      </c>
      <c r="B596">
        <v>42</v>
      </c>
      <c r="C596" t="s">
        <v>44</v>
      </c>
      <c r="D596">
        <v>2022</v>
      </c>
      <c r="E596">
        <v>42</v>
      </c>
      <c r="F596">
        <v>0</v>
      </c>
      <c r="G596">
        <v>9</v>
      </c>
      <c r="H596">
        <v>380009</v>
      </c>
      <c r="I596" t="s">
        <v>26</v>
      </c>
      <c r="J596" t="s">
        <v>26</v>
      </c>
      <c r="K596" t="s">
        <v>224</v>
      </c>
      <c r="L596" t="s">
        <v>413</v>
      </c>
      <c r="M596">
        <v>0</v>
      </c>
      <c r="N596">
        <v>0</v>
      </c>
      <c r="O596">
        <v>4557787</v>
      </c>
      <c r="P596">
        <v>1101090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14458205</v>
      </c>
      <c r="W596">
        <v>31484</v>
      </c>
      <c r="X596">
        <v>14426721</v>
      </c>
      <c r="Y596">
        <v>0</v>
      </c>
      <c r="Z596">
        <v>8799328</v>
      </c>
      <c r="AA596" s="3" t="str">
        <f t="shared" si="18"/>
        <v>0009</v>
      </c>
      <c r="AB596" s="4" t="str">
        <f t="shared" si="19"/>
        <v>Non-TIF</v>
      </c>
    </row>
    <row r="597" spans="1:28" x14ac:dyDescent="0.25">
      <c r="A597">
        <v>2022</v>
      </c>
      <c r="B597">
        <v>42</v>
      </c>
      <c r="C597" t="s">
        <v>44</v>
      </c>
      <c r="D597">
        <v>2022</v>
      </c>
      <c r="E597">
        <v>42</v>
      </c>
      <c r="F597">
        <v>3</v>
      </c>
      <c r="G597">
        <v>33</v>
      </c>
      <c r="H597">
        <v>423033</v>
      </c>
      <c r="I597" t="s">
        <v>26</v>
      </c>
      <c r="J597" t="s">
        <v>26</v>
      </c>
      <c r="K597" t="s">
        <v>453</v>
      </c>
      <c r="L597" t="s">
        <v>413</v>
      </c>
      <c r="M597">
        <v>0</v>
      </c>
      <c r="N597">
        <v>0</v>
      </c>
      <c r="O597">
        <v>0</v>
      </c>
      <c r="P597">
        <v>9519360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9519360</v>
      </c>
      <c r="W597">
        <v>0</v>
      </c>
      <c r="X597">
        <v>9519360</v>
      </c>
      <c r="Y597">
        <v>0</v>
      </c>
      <c r="Z597">
        <v>0</v>
      </c>
      <c r="AA597" s="3" t="str">
        <f t="shared" si="18"/>
        <v>3033</v>
      </c>
      <c r="AB597" s="4" t="str">
        <f t="shared" si="19"/>
        <v>Non-TIF</v>
      </c>
    </row>
    <row r="598" spans="1:28" x14ac:dyDescent="0.25">
      <c r="A598">
        <v>2022</v>
      </c>
      <c r="B598">
        <v>42</v>
      </c>
      <c r="C598" t="s">
        <v>44</v>
      </c>
      <c r="D598">
        <v>2022</v>
      </c>
      <c r="E598">
        <v>42</v>
      </c>
      <c r="F598">
        <v>3</v>
      </c>
      <c r="G598">
        <v>150</v>
      </c>
      <c r="H598">
        <v>423150</v>
      </c>
      <c r="I598" t="s">
        <v>26</v>
      </c>
      <c r="J598" t="s">
        <v>26</v>
      </c>
      <c r="K598" t="s">
        <v>390</v>
      </c>
      <c r="L598" t="s">
        <v>413</v>
      </c>
      <c r="M598">
        <v>0</v>
      </c>
      <c r="N598">
        <v>0</v>
      </c>
      <c r="O598">
        <v>23834084</v>
      </c>
      <c r="P598">
        <v>20934621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72177549</v>
      </c>
      <c r="W598">
        <v>90748</v>
      </c>
      <c r="X598">
        <v>72086801</v>
      </c>
      <c r="Y598">
        <v>0</v>
      </c>
      <c r="Z598">
        <v>27408844</v>
      </c>
      <c r="AA598" s="3" t="str">
        <f t="shared" si="18"/>
        <v>3150</v>
      </c>
      <c r="AB598" s="4" t="str">
        <f t="shared" si="19"/>
        <v>Non-TIF</v>
      </c>
    </row>
    <row r="599" spans="1:28" x14ac:dyDescent="0.25">
      <c r="A599">
        <v>2022</v>
      </c>
      <c r="B599">
        <v>42</v>
      </c>
      <c r="C599" t="s">
        <v>23</v>
      </c>
      <c r="D599">
        <v>2022</v>
      </c>
      <c r="E599">
        <v>42</v>
      </c>
      <c r="F599">
        <v>3</v>
      </c>
      <c r="G599">
        <v>33</v>
      </c>
      <c r="H599" t="s">
        <v>679</v>
      </c>
      <c r="I599" t="s">
        <v>25</v>
      </c>
      <c r="J599" t="s">
        <v>26</v>
      </c>
      <c r="K599" t="s">
        <v>680</v>
      </c>
      <c r="L599" t="s">
        <v>413</v>
      </c>
      <c r="M599">
        <v>0</v>
      </c>
      <c r="N599">
        <v>0</v>
      </c>
      <c r="O599">
        <v>0</v>
      </c>
      <c r="P599">
        <v>1903970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1903970</v>
      </c>
      <c r="W599">
        <v>0</v>
      </c>
      <c r="X599">
        <v>1903970</v>
      </c>
      <c r="Y599">
        <v>0</v>
      </c>
      <c r="Z599">
        <v>0</v>
      </c>
      <c r="AA599" s="3" t="str">
        <f t="shared" si="18"/>
        <v>3033</v>
      </c>
      <c r="AB599" s="4" t="str">
        <f t="shared" si="19"/>
        <v>TIF</v>
      </c>
    </row>
    <row r="600" spans="1:28" x14ac:dyDescent="0.25">
      <c r="A600">
        <v>2022</v>
      </c>
      <c r="B600">
        <v>42</v>
      </c>
      <c r="C600" t="s">
        <v>31</v>
      </c>
      <c r="D600">
        <v>2022</v>
      </c>
      <c r="E600">
        <v>42</v>
      </c>
      <c r="F600">
        <v>1</v>
      </c>
      <c r="G600">
        <v>359</v>
      </c>
      <c r="H600">
        <v>851359</v>
      </c>
      <c r="I600" t="s">
        <v>26</v>
      </c>
      <c r="J600" t="s">
        <v>26</v>
      </c>
      <c r="K600" t="s">
        <v>481</v>
      </c>
      <c r="L600" t="s">
        <v>413</v>
      </c>
      <c r="M600">
        <v>5490600</v>
      </c>
      <c r="N600">
        <v>66930</v>
      </c>
      <c r="O600">
        <v>0</v>
      </c>
      <c r="P600">
        <v>7853530</v>
      </c>
      <c r="Q600">
        <v>0</v>
      </c>
      <c r="R600">
        <v>0</v>
      </c>
      <c r="S600">
        <v>644274</v>
      </c>
      <c r="T600">
        <v>0</v>
      </c>
      <c r="U600">
        <v>0</v>
      </c>
      <c r="V600">
        <v>15565384</v>
      </c>
      <c r="W600">
        <v>3704</v>
      </c>
      <c r="X600">
        <v>15561680</v>
      </c>
      <c r="Y600">
        <v>849402</v>
      </c>
      <c r="Z600">
        <v>1510050</v>
      </c>
      <c r="AA600" s="3" t="str">
        <f t="shared" si="18"/>
        <v>1359</v>
      </c>
      <c r="AB600" s="4" t="str">
        <f t="shared" si="19"/>
        <v>Non-TIF</v>
      </c>
    </row>
    <row r="601" spans="1:28" x14ac:dyDescent="0.25">
      <c r="A601">
        <v>2022</v>
      </c>
      <c r="B601">
        <v>43</v>
      </c>
      <c r="C601" t="s">
        <v>44</v>
      </c>
      <c r="D601">
        <v>2022</v>
      </c>
      <c r="E601">
        <v>43</v>
      </c>
      <c r="F601">
        <v>4</v>
      </c>
      <c r="G601">
        <v>356</v>
      </c>
      <c r="H601">
        <v>434356</v>
      </c>
      <c r="I601" t="s">
        <v>26</v>
      </c>
      <c r="J601" t="s">
        <v>26</v>
      </c>
      <c r="K601" t="s">
        <v>454</v>
      </c>
      <c r="L601" t="s">
        <v>418</v>
      </c>
      <c r="M601">
        <v>415277</v>
      </c>
      <c r="N601">
        <v>1652</v>
      </c>
      <c r="O601">
        <v>20715724</v>
      </c>
      <c r="P601">
        <v>2739898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36498810</v>
      </c>
      <c r="W601">
        <v>14816</v>
      </c>
      <c r="X601">
        <v>36483994</v>
      </c>
      <c r="Y601">
        <v>0</v>
      </c>
      <c r="Z601">
        <v>12626259</v>
      </c>
      <c r="AA601" s="3" t="str">
        <f t="shared" si="18"/>
        <v>4356</v>
      </c>
      <c r="AB601" s="4" t="str">
        <f t="shared" si="19"/>
        <v>Non-TIF</v>
      </c>
    </row>
    <row r="602" spans="1:28" x14ac:dyDescent="0.25">
      <c r="A602">
        <v>2022</v>
      </c>
      <c r="B602">
        <v>43</v>
      </c>
      <c r="C602" t="s">
        <v>23</v>
      </c>
      <c r="D602">
        <v>2022</v>
      </c>
      <c r="E602">
        <v>43</v>
      </c>
      <c r="F602">
        <v>1</v>
      </c>
      <c r="G602">
        <v>917</v>
      </c>
      <c r="H602" t="s">
        <v>681</v>
      </c>
      <c r="I602" t="s">
        <v>25</v>
      </c>
      <c r="J602" t="s">
        <v>26</v>
      </c>
      <c r="K602" t="s">
        <v>682</v>
      </c>
      <c r="L602" t="s">
        <v>418</v>
      </c>
      <c r="M602">
        <v>0</v>
      </c>
      <c r="N602">
        <v>0</v>
      </c>
      <c r="O602">
        <v>40062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10771118</v>
      </c>
      <c r="W602">
        <v>0</v>
      </c>
      <c r="X602">
        <v>10771118</v>
      </c>
      <c r="Y602">
        <v>0</v>
      </c>
      <c r="Z602">
        <v>10731056</v>
      </c>
      <c r="AA602" s="3" t="str">
        <f t="shared" si="18"/>
        <v>1917</v>
      </c>
      <c r="AB602" s="4" t="str">
        <f t="shared" si="19"/>
        <v>TIF</v>
      </c>
    </row>
    <row r="603" spans="1:28" x14ac:dyDescent="0.25">
      <c r="A603">
        <v>2022</v>
      </c>
      <c r="B603">
        <v>43</v>
      </c>
      <c r="C603" t="s">
        <v>31</v>
      </c>
      <c r="D603">
        <v>2022</v>
      </c>
      <c r="E603">
        <v>43</v>
      </c>
      <c r="F603">
        <v>1</v>
      </c>
      <c r="G603">
        <v>917</v>
      </c>
      <c r="H603">
        <v>431917</v>
      </c>
      <c r="I603" t="s">
        <v>26</v>
      </c>
      <c r="J603" t="s">
        <v>26</v>
      </c>
      <c r="K603" t="s">
        <v>360</v>
      </c>
      <c r="L603" t="s">
        <v>418</v>
      </c>
      <c r="M603">
        <v>31496890</v>
      </c>
      <c r="N603">
        <v>1694448</v>
      </c>
      <c r="O603">
        <v>7034526</v>
      </c>
      <c r="P603">
        <v>0</v>
      </c>
      <c r="Q603">
        <v>0</v>
      </c>
      <c r="R603">
        <v>0</v>
      </c>
      <c r="S603">
        <v>6388818</v>
      </c>
      <c r="T603">
        <v>273578</v>
      </c>
      <c r="U603">
        <v>0</v>
      </c>
      <c r="V603">
        <v>105431966</v>
      </c>
      <c r="W603">
        <v>74080</v>
      </c>
      <c r="X603">
        <v>105357886</v>
      </c>
      <c r="Y603">
        <v>3749756</v>
      </c>
      <c r="Z603">
        <v>58543706</v>
      </c>
      <c r="AA603" s="3" t="str">
        <f t="shared" si="18"/>
        <v>1917</v>
      </c>
      <c r="AB603" s="4" t="str">
        <f t="shared" si="19"/>
        <v>Non-TIF</v>
      </c>
    </row>
    <row r="604" spans="1:28" x14ac:dyDescent="0.25">
      <c r="A604">
        <v>2022</v>
      </c>
      <c r="B604">
        <v>43</v>
      </c>
      <c r="C604" t="s">
        <v>31</v>
      </c>
      <c r="D604">
        <v>2022</v>
      </c>
      <c r="E604">
        <v>43</v>
      </c>
      <c r="F604">
        <v>6</v>
      </c>
      <c r="G604">
        <v>969</v>
      </c>
      <c r="H604">
        <v>436969</v>
      </c>
      <c r="I604" t="s">
        <v>26</v>
      </c>
      <c r="J604" t="s">
        <v>26</v>
      </c>
      <c r="K604" t="s">
        <v>482</v>
      </c>
      <c r="L604" t="s">
        <v>418</v>
      </c>
      <c r="M604">
        <v>136909519</v>
      </c>
      <c r="N604">
        <v>3619634</v>
      </c>
      <c r="O604">
        <v>9581552</v>
      </c>
      <c r="P604">
        <v>87283</v>
      </c>
      <c r="Q604">
        <v>0</v>
      </c>
      <c r="R604">
        <v>0</v>
      </c>
      <c r="S604">
        <v>24572596</v>
      </c>
      <c r="T604">
        <v>73814</v>
      </c>
      <c r="U604">
        <v>112</v>
      </c>
      <c r="V604">
        <v>302595227</v>
      </c>
      <c r="W604">
        <v>233352</v>
      </c>
      <c r="X604">
        <v>302361875</v>
      </c>
      <c r="Y604">
        <v>13644128</v>
      </c>
      <c r="Z604">
        <v>127750717</v>
      </c>
      <c r="AA604" s="3" t="str">
        <f t="shared" si="18"/>
        <v>6969</v>
      </c>
      <c r="AB604" s="4" t="str">
        <f t="shared" si="19"/>
        <v>Non-TIF</v>
      </c>
    </row>
    <row r="605" spans="1:28" x14ac:dyDescent="0.25">
      <c r="A605">
        <v>2022</v>
      </c>
      <c r="B605">
        <v>43</v>
      </c>
      <c r="C605" t="s">
        <v>31</v>
      </c>
      <c r="D605">
        <v>2022</v>
      </c>
      <c r="E605">
        <v>43</v>
      </c>
      <c r="F605">
        <v>0</v>
      </c>
      <c r="G605">
        <v>441</v>
      </c>
      <c r="H605">
        <v>780441</v>
      </c>
      <c r="I605" t="s">
        <v>26</v>
      </c>
      <c r="J605" t="s">
        <v>26</v>
      </c>
      <c r="K605" t="s">
        <v>227</v>
      </c>
      <c r="L605" t="s">
        <v>418</v>
      </c>
      <c r="M605">
        <v>8353189</v>
      </c>
      <c r="N605">
        <v>339205</v>
      </c>
      <c r="O605">
        <v>536415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272</v>
      </c>
      <c r="V605">
        <v>14364355</v>
      </c>
      <c r="W605">
        <v>11112</v>
      </c>
      <c r="X605">
        <v>14353243</v>
      </c>
      <c r="Y605">
        <v>259348</v>
      </c>
      <c r="Z605">
        <v>5135274</v>
      </c>
      <c r="AA605" s="3" t="str">
        <f t="shared" si="18"/>
        <v>0441</v>
      </c>
      <c r="AB605" s="4" t="str">
        <f t="shared" si="19"/>
        <v>Non-TIF</v>
      </c>
    </row>
    <row r="606" spans="1:28" x14ac:dyDescent="0.25">
      <c r="A606">
        <v>2022</v>
      </c>
      <c r="B606">
        <v>43</v>
      </c>
      <c r="C606" t="s">
        <v>31</v>
      </c>
      <c r="D606">
        <v>2022</v>
      </c>
      <c r="E606">
        <v>43</v>
      </c>
      <c r="F606">
        <v>2</v>
      </c>
      <c r="G606">
        <v>826</v>
      </c>
      <c r="H606">
        <v>832826</v>
      </c>
      <c r="I606" t="s">
        <v>26</v>
      </c>
      <c r="J606" t="s">
        <v>26</v>
      </c>
      <c r="K606" t="s">
        <v>483</v>
      </c>
      <c r="L606" t="s">
        <v>418</v>
      </c>
      <c r="M606">
        <v>4185981</v>
      </c>
      <c r="N606">
        <v>102742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6306739</v>
      </c>
      <c r="W606">
        <v>7408</v>
      </c>
      <c r="X606">
        <v>6299331</v>
      </c>
      <c r="Y606">
        <v>494437</v>
      </c>
      <c r="Z606">
        <v>2018016</v>
      </c>
      <c r="AA606" s="3" t="str">
        <f t="shared" si="18"/>
        <v>2826</v>
      </c>
      <c r="AB606" s="4" t="str">
        <f t="shared" si="19"/>
        <v>Non-TIF</v>
      </c>
    </row>
    <row r="607" spans="1:28" x14ac:dyDescent="0.25">
      <c r="A607">
        <v>2022</v>
      </c>
      <c r="B607">
        <v>44</v>
      </c>
      <c r="C607" t="s">
        <v>23</v>
      </c>
      <c r="D607">
        <v>2022</v>
      </c>
      <c r="E607">
        <v>44</v>
      </c>
      <c r="F607">
        <v>7</v>
      </c>
      <c r="G607">
        <v>47</v>
      </c>
      <c r="H607" t="s">
        <v>484</v>
      </c>
      <c r="I607" t="s">
        <v>25</v>
      </c>
      <c r="J607" t="s">
        <v>26</v>
      </c>
      <c r="K607" t="s">
        <v>485</v>
      </c>
      <c r="L607" t="s">
        <v>458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2050095</v>
      </c>
      <c r="W607">
        <v>0</v>
      </c>
      <c r="X607">
        <v>2050095</v>
      </c>
      <c r="Y607">
        <v>0</v>
      </c>
      <c r="Z607">
        <v>2050095</v>
      </c>
      <c r="AA607" s="3" t="str">
        <f t="shared" si="18"/>
        <v>7047</v>
      </c>
      <c r="AB607" s="4" t="str">
        <f t="shared" si="19"/>
        <v>TIF</v>
      </c>
    </row>
    <row r="608" spans="1:28" x14ac:dyDescent="0.25">
      <c r="A608">
        <v>2022</v>
      </c>
      <c r="B608">
        <v>44</v>
      </c>
      <c r="C608" t="s">
        <v>31</v>
      </c>
      <c r="D608">
        <v>2022</v>
      </c>
      <c r="E608">
        <v>44</v>
      </c>
      <c r="F608">
        <v>7</v>
      </c>
      <c r="G608">
        <v>47</v>
      </c>
      <c r="H608">
        <v>447047</v>
      </c>
      <c r="I608" t="s">
        <v>26</v>
      </c>
      <c r="J608" t="s">
        <v>26</v>
      </c>
      <c r="K608" t="s">
        <v>304</v>
      </c>
      <c r="L608" t="s">
        <v>458</v>
      </c>
      <c r="M608">
        <v>41219520</v>
      </c>
      <c r="N608">
        <v>1535300</v>
      </c>
      <c r="O608">
        <v>2009735</v>
      </c>
      <c r="P608">
        <v>57530</v>
      </c>
      <c r="Q608">
        <v>0</v>
      </c>
      <c r="R608">
        <v>0</v>
      </c>
      <c r="S608">
        <v>0</v>
      </c>
      <c r="T608">
        <v>530091</v>
      </c>
      <c r="U608">
        <v>0</v>
      </c>
      <c r="V608">
        <v>71931781</v>
      </c>
      <c r="W608">
        <v>46300</v>
      </c>
      <c r="X608">
        <v>71885481</v>
      </c>
      <c r="Y608">
        <v>7878328</v>
      </c>
      <c r="Z608">
        <v>26579605</v>
      </c>
      <c r="AA608" s="3" t="str">
        <f t="shared" si="18"/>
        <v>7047</v>
      </c>
      <c r="AB608" s="4" t="str">
        <f t="shared" si="19"/>
        <v>Non-TIF</v>
      </c>
    </row>
    <row r="609" spans="1:28" x14ac:dyDescent="0.25">
      <c r="A609">
        <v>2022</v>
      </c>
      <c r="B609">
        <v>44</v>
      </c>
      <c r="C609" t="s">
        <v>31</v>
      </c>
      <c r="D609">
        <v>2022</v>
      </c>
      <c r="E609">
        <v>44</v>
      </c>
      <c r="F609">
        <v>2</v>
      </c>
      <c r="G609">
        <v>322</v>
      </c>
      <c r="H609">
        <v>562322</v>
      </c>
      <c r="I609" t="s">
        <v>26</v>
      </c>
      <c r="J609" t="s">
        <v>26</v>
      </c>
      <c r="K609" t="s">
        <v>305</v>
      </c>
      <c r="L609" t="s">
        <v>458</v>
      </c>
      <c r="M609">
        <v>82880</v>
      </c>
      <c r="N609">
        <v>3050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170700</v>
      </c>
      <c r="W609">
        <v>0</v>
      </c>
      <c r="X609">
        <v>170700</v>
      </c>
      <c r="Y609">
        <v>0</v>
      </c>
      <c r="Z609">
        <v>84770</v>
      </c>
      <c r="AA609" s="3" t="str">
        <f t="shared" si="18"/>
        <v>2322</v>
      </c>
      <c r="AB609" s="4" t="str">
        <f t="shared" si="19"/>
        <v>Non-TIF</v>
      </c>
    </row>
    <row r="610" spans="1:28" x14ac:dyDescent="0.25">
      <c r="A610">
        <v>2022</v>
      </c>
      <c r="B610">
        <v>42</v>
      </c>
      <c r="C610" t="s">
        <v>23</v>
      </c>
      <c r="D610">
        <v>2022</v>
      </c>
      <c r="E610">
        <v>42</v>
      </c>
      <c r="F610">
        <v>2</v>
      </c>
      <c r="G610">
        <v>7</v>
      </c>
      <c r="H610" t="s">
        <v>479</v>
      </c>
      <c r="I610" t="s">
        <v>25</v>
      </c>
      <c r="J610" t="s">
        <v>26</v>
      </c>
      <c r="K610" t="s">
        <v>480</v>
      </c>
      <c r="L610" t="s">
        <v>413</v>
      </c>
      <c r="M610">
        <v>0</v>
      </c>
      <c r="N610">
        <v>0</v>
      </c>
      <c r="O610">
        <v>148029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148029</v>
      </c>
      <c r="W610">
        <v>0</v>
      </c>
      <c r="X610">
        <v>148029</v>
      </c>
      <c r="Y610">
        <v>0</v>
      </c>
      <c r="Z610">
        <v>0</v>
      </c>
      <c r="AA610" s="3" t="str">
        <f t="shared" si="18"/>
        <v>2007</v>
      </c>
      <c r="AB610" s="4" t="str">
        <f t="shared" si="19"/>
        <v>TIF</v>
      </c>
    </row>
    <row r="611" spans="1:28" x14ac:dyDescent="0.25">
      <c r="A611">
        <v>2022</v>
      </c>
      <c r="B611">
        <v>42</v>
      </c>
      <c r="C611" t="s">
        <v>23</v>
      </c>
      <c r="D611">
        <v>2022</v>
      </c>
      <c r="E611">
        <v>42</v>
      </c>
      <c r="F611">
        <v>1</v>
      </c>
      <c r="G611">
        <v>359</v>
      </c>
      <c r="H611" t="s">
        <v>508</v>
      </c>
      <c r="I611" t="s">
        <v>25</v>
      </c>
      <c r="J611" t="s">
        <v>26</v>
      </c>
      <c r="K611" t="s">
        <v>509</v>
      </c>
      <c r="L611" t="s">
        <v>413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 s="3" t="str">
        <f t="shared" si="18"/>
        <v>1359</v>
      </c>
      <c r="AB611" s="4" t="str">
        <f t="shared" si="19"/>
        <v>TIF</v>
      </c>
    </row>
    <row r="612" spans="1:28" x14ac:dyDescent="0.25">
      <c r="A612">
        <v>2022</v>
      </c>
      <c r="B612">
        <v>42</v>
      </c>
      <c r="C612" t="s">
        <v>31</v>
      </c>
      <c r="D612">
        <v>2022</v>
      </c>
      <c r="E612">
        <v>42</v>
      </c>
      <c r="F612">
        <v>0</v>
      </c>
      <c r="G612">
        <v>9</v>
      </c>
      <c r="H612">
        <v>380009</v>
      </c>
      <c r="I612" t="s">
        <v>26</v>
      </c>
      <c r="J612" t="s">
        <v>26</v>
      </c>
      <c r="K612" t="s">
        <v>224</v>
      </c>
      <c r="L612" t="s">
        <v>413</v>
      </c>
      <c r="M612">
        <v>60545140</v>
      </c>
      <c r="N612">
        <v>3338610</v>
      </c>
      <c r="O612">
        <v>9461210</v>
      </c>
      <c r="P612">
        <v>9085680</v>
      </c>
      <c r="Q612">
        <v>0</v>
      </c>
      <c r="R612">
        <v>0</v>
      </c>
      <c r="S612">
        <v>2053074</v>
      </c>
      <c r="T612">
        <v>5041098</v>
      </c>
      <c r="U612">
        <v>0</v>
      </c>
      <c r="V612">
        <v>171384892</v>
      </c>
      <c r="W612">
        <v>200016</v>
      </c>
      <c r="X612">
        <v>171184876</v>
      </c>
      <c r="Y612">
        <v>11309148</v>
      </c>
      <c r="Z612">
        <v>81860080</v>
      </c>
      <c r="AA612" s="3" t="str">
        <f t="shared" si="18"/>
        <v>0009</v>
      </c>
      <c r="AB612" s="4" t="str">
        <f t="shared" si="19"/>
        <v>Non-TIF</v>
      </c>
    </row>
    <row r="613" spans="1:28" x14ac:dyDescent="0.25">
      <c r="A613">
        <v>2022</v>
      </c>
      <c r="B613">
        <v>43</v>
      </c>
      <c r="C613" t="s">
        <v>44</v>
      </c>
      <c r="D613">
        <v>2022</v>
      </c>
      <c r="E613">
        <v>43</v>
      </c>
      <c r="F613">
        <v>1</v>
      </c>
      <c r="G613">
        <v>917</v>
      </c>
      <c r="H613">
        <v>431917</v>
      </c>
      <c r="I613" t="s">
        <v>26</v>
      </c>
      <c r="J613" t="s">
        <v>26</v>
      </c>
      <c r="K613" t="s">
        <v>360</v>
      </c>
      <c r="L613" t="s">
        <v>418</v>
      </c>
      <c r="M613">
        <v>84538</v>
      </c>
      <c r="N613">
        <v>1286</v>
      </c>
      <c r="O613">
        <v>11674629</v>
      </c>
      <c r="P613">
        <v>3266778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16209866</v>
      </c>
      <c r="W613">
        <v>18520</v>
      </c>
      <c r="X613">
        <v>16191346</v>
      </c>
      <c r="Y613">
        <v>0</v>
      </c>
      <c r="Z613">
        <v>1182635</v>
      </c>
      <c r="AA613" s="3" t="str">
        <f t="shared" si="18"/>
        <v>1917</v>
      </c>
      <c r="AB613" s="4" t="str">
        <f t="shared" si="19"/>
        <v>Non-TIF</v>
      </c>
    </row>
    <row r="614" spans="1:28" x14ac:dyDescent="0.25">
      <c r="A614">
        <v>2022</v>
      </c>
      <c r="B614">
        <v>44</v>
      </c>
      <c r="C614" t="s">
        <v>44</v>
      </c>
      <c r="D614">
        <v>2022</v>
      </c>
      <c r="E614">
        <v>44</v>
      </c>
      <c r="F614">
        <v>7</v>
      </c>
      <c r="G614">
        <v>47</v>
      </c>
      <c r="H614">
        <v>447047</v>
      </c>
      <c r="I614" t="s">
        <v>26</v>
      </c>
      <c r="J614" t="s">
        <v>26</v>
      </c>
      <c r="K614" t="s">
        <v>304</v>
      </c>
      <c r="L614" t="s">
        <v>458</v>
      </c>
      <c r="M614">
        <v>384320</v>
      </c>
      <c r="N614">
        <v>9820</v>
      </c>
      <c r="O614">
        <v>5191357</v>
      </c>
      <c r="P614">
        <v>614690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41396855</v>
      </c>
      <c r="W614">
        <v>74080</v>
      </c>
      <c r="X614">
        <v>41322775</v>
      </c>
      <c r="Y614">
        <v>0</v>
      </c>
      <c r="Z614">
        <v>35196668</v>
      </c>
      <c r="AA614" s="3" t="str">
        <f t="shared" si="18"/>
        <v>7047</v>
      </c>
      <c r="AB614" s="4" t="str">
        <f t="shared" si="19"/>
        <v>Non-TIF</v>
      </c>
    </row>
    <row r="615" spans="1:28" x14ac:dyDescent="0.25">
      <c r="A615">
        <v>2022</v>
      </c>
      <c r="B615">
        <v>44</v>
      </c>
      <c r="C615" t="s">
        <v>23</v>
      </c>
      <c r="D615">
        <v>2022</v>
      </c>
      <c r="E615">
        <v>44</v>
      </c>
      <c r="F615">
        <v>6</v>
      </c>
      <c r="G615">
        <v>700</v>
      </c>
      <c r="H615" t="s">
        <v>518</v>
      </c>
      <c r="I615" t="s">
        <v>25</v>
      </c>
      <c r="J615" t="s">
        <v>26</v>
      </c>
      <c r="K615" t="s">
        <v>519</v>
      </c>
      <c r="L615" t="s">
        <v>458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3892263</v>
      </c>
      <c r="W615">
        <v>0</v>
      </c>
      <c r="X615">
        <v>3892263</v>
      </c>
      <c r="Y615">
        <v>0</v>
      </c>
      <c r="Z615">
        <v>3892263</v>
      </c>
      <c r="AA615" s="3" t="str">
        <f t="shared" si="18"/>
        <v>6700</v>
      </c>
      <c r="AB615" s="4" t="str">
        <f t="shared" si="19"/>
        <v>TIF</v>
      </c>
    </row>
    <row r="616" spans="1:28" x14ac:dyDescent="0.25">
      <c r="A616">
        <v>2022</v>
      </c>
      <c r="B616">
        <v>44</v>
      </c>
      <c r="C616" t="s">
        <v>31</v>
      </c>
      <c r="D616">
        <v>2022</v>
      </c>
      <c r="E616">
        <v>44</v>
      </c>
      <c r="F616">
        <v>4</v>
      </c>
      <c r="G616">
        <v>536</v>
      </c>
      <c r="H616">
        <v>444536</v>
      </c>
      <c r="I616" t="s">
        <v>26</v>
      </c>
      <c r="J616" t="s">
        <v>26</v>
      </c>
      <c r="K616" t="s">
        <v>457</v>
      </c>
      <c r="L616" t="s">
        <v>458</v>
      </c>
      <c r="M616">
        <v>109863020</v>
      </c>
      <c r="N616">
        <v>6387299</v>
      </c>
      <c r="O616">
        <v>21184656</v>
      </c>
      <c r="P616">
        <v>1620120</v>
      </c>
      <c r="Q616">
        <v>0</v>
      </c>
      <c r="R616">
        <v>0</v>
      </c>
      <c r="S616">
        <v>15443548</v>
      </c>
      <c r="T616">
        <v>8347144</v>
      </c>
      <c r="U616">
        <v>0</v>
      </c>
      <c r="V616">
        <v>584573924</v>
      </c>
      <c r="W616">
        <v>581528</v>
      </c>
      <c r="X616">
        <v>583992396</v>
      </c>
      <c r="Y616">
        <v>26053530</v>
      </c>
      <c r="Z616">
        <v>421728137</v>
      </c>
      <c r="AA616" s="3" t="str">
        <f t="shared" si="18"/>
        <v>4536</v>
      </c>
      <c r="AB616" s="4" t="str">
        <f t="shared" si="19"/>
        <v>Non-TIF</v>
      </c>
    </row>
    <row r="617" spans="1:28" x14ac:dyDescent="0.25">
      <c r="A617">
        <v>2022</v>
      </c>
      <c r="B617">
        <v>44</v>
      </c>
      <c r="C617" t="s">
        <v>31</v>
      </c>
      <c r="D617">
        <v>2022</v>
      </c>
      <c r="E617">
        <v>44</v>
      </c>
      <c r="F617">
        <v>6</v>
      </c>
      <c r="G617">
        <v>700</v>
      </c>
      <c r="H617">
        <v>446700</v>
      </c>
      <c r="I617" t="s">
        <v>26</v>
      </c>
      <c r="J617" t="s">
        <v>26</v>
      </c>
      <c r="K617" t="s">
        <v>459</v>
      </c>
      <c r="L617" t="s">
        <v>458</v>
      </c>
      <c r="M617">
        <v>40717190</v>
      </c>
      <c r="N617">
        <v>3994620</v>
      </c>
      <c r="O617">
        <v>4085856</v>
      </c>
      <c r="P617">
        <v>4600</v>
      </c>
      <c r="Q617">
        <v>0</v>
      </c>
      <c r="R617">
        <v>0</v>
      </c>
      <c r="S617">
        <v>0</v>
      </c>
      <c r="T617">
        <v>176072</v>
      </c>
      <c r="U617">
        <v>0</v>
      </c>
      <c r="V617">
        <v>90939062</v>
      </c>
      <c r="W617">
        <v>57412</v>
      </c>
      <c r="X617">
        <v>90881650</v>
      </c>
      <c r="Y617">
        <v>14970587</v>
      </c>
      <c r="Z617">
        <v>41960724</v>
      </c>
      <c r="AA617" s="3" t="str">
        <f t="shared" si="18"/>
        <v>6700</v>
      </c>
      <c r="AB617" s="4" t="str">
        <f t="shared" si="19"/>
        <v>Non-TIF</v>
      </c>
    </row>
    <row r="618" spans="1:28" x14ac:dyDescent="0.25">
      <c r="A618">
        <v>2022</v>
      </c>
      <c r="B618">
        <v>44</v>
      </c>
      <c r="C618" t="s">
        <v>31</v>
      </c>
      <c r="D618">
        <v>2022</v>
      </c>
      <c r="E618">
        <v>44</v>
      </c>
      <c r="F618">
        <v>2</v>
      </c>
      <c r="G618">
        <v>169</v>
      </c>
      <c r="H618">
        <v>512169</v>
      </c>
      <c r="I618" t="s">
        <v>26</v>
      </c>
      <c r="J618" t="s">
        <v>26</v>
      </c>
      <c r="K618" t="s">
        <v>486</v>
      </c>
      <c r="L618" t="s">
        <v>458</v>
      </c>
      <c r="M618">
        <v>824180</v>
      </c>
      <c r="N618">
        <v>25330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110598</v>
      </c>
      <c r="U618">
        <v>0</v>
      </c>
      <c r="V618">
        <v>1120288</v>
      </c>
      <c r="W618">
        <v>0</v>
      </c>
      <c r="X618">
        <v>1120288</v>
      </c>
      <c r="Y618">
        <v>16959</v>
      </c>
      <c r="Z618">
        <v>160180</v>
      </c>
      <c r="AA618" s="3" t="str">
        <f t="shared" si="18"/>
        <v>2169</v>
      </c>
      <c r="AB618" s="4" t="str">
        <f t="shared" si="19"/>
        <v>Non-TIF</v>
      </c>
    </row>
    <row r="619" spans="1:28" x14ac:dyDescent="0.25">
      <c r="A619">
        <v>2022</v>
      </c>
      <c r="B619">
        <v>45</v>
      </c>
      <c r="C619" t="s">
        <v>44</v>
      </c>
      <c r="D619">
        <v>2022</v>
      </c>
      <c r="E619">
        <v>45</v>
      </c>
      <c r="F619">
        <v>6</v>
      </c>
      <c r="G619">
        <v>509</v>
      </c>
      <c r="H619">
        <v>336509</v>
      </c>
      <c r="I619" t="s">
        <v>26</v>
      </c>
      <c r="J619" t="s">
        <v>26</v>
      </c>
      <c r="K619" t="s">
        <v>219</v>
      </c>
      <c r="L619" t="s">
        <v>460</v>
      </c>
      <c r="M619">
        <v>398860</v>
      </c>
      <c r="N619">
        <v>5900</v>
      </c>
      <c r="O619">
        <v>1673510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2570860</v>
      </c>
      <c r="W619">
        <v>0</v>
      </c>
      <c r="X619">
        <v>2570860</v>
      </c>
      <c r="Y619">
        <v>0</v>
      </c>
      <c r="Z619">
        <v>492590</v>
      </c>
      <c r="AA619" s="3" t="str">
        <f t="shared" si="18"/>
        <v>6509</v>
      </c>
      <c r="AB619" s="4" t="str">
        <f t="shared" si="19"/>
        <v>Non-TIF</v>
      </c>
    </row>
    <row r="620" spans="1:28" x14ac:dyDescent="0.25">
      <c r="A620">
        <v>2022</v>
      </c>
      <c r="B620">
        <v>45</v>
      </c>
      <c r="C620" t="s">
        <v>31</v>
      </c>
      <c r="D620">
        <v>2022</v>
      </c>
      <c r="E620">
        <v>45</v>
      </c>
      <c r="F620">
        <v>4</v>
      </c>
      <c r="G620">
        <v>662</v>
      </c>
      <c r="H620">
        <v>194662</v>
      </c>
      <c r="I620" t="s">
        <v>26</v>
      </c>
      <c r="J620" t="s">
        <v>26</v>
      </c>
      <c r="K620" t="s">
        <v>218</v>
      </c>
      <c r="L620" t="s">
        <v>460</v>
      </c>
      <c r="M620">
        <v>18426860</v>
      </c>
      <c r="N620">
        <v>2514750</v>
      </c>
      <c r="O620">
        <v>339760</v>
      </c>
      <c r="P620">
        <v>0</v>
      </c>
      <c r="Q620">
        <v>0</v>
      </c>
      <c r="R620">
        <v>0</v>
      </c>
      <c r="S620">
        <v>0</v>
      </c>
      <c r="T620">
        <v>688720</v>
      </c>
      <c r="U620">
        <v>0</v>
      </c>
      <c r="V620">
        <v>30417540</v>
      </c>
      <c r="W620">
        <v>18520</v>
      </c>
      <c r="X620">
        <v>30399020</v>
      </c>
      <c r="Y620">
        <v>1144963</v>
      </c>
      <c r="Z620">
        <v>8447450</v>
      </c>
      <c r="AA620" s="3" t="str">
        <f t="shared" si="18"/>
        <v>4662</v>
      </c>
      <c r="AB620" s="4" t="str">
        <f t="shared" si="19"/>
        <v>Non-TIF</v>
      </c>
    </row>
    <row r="621" spans="1:28" x14ac:dyDescent="0.25">
      <c r="A621">
        <v>2022</v>
      </c>
      <c r="B621">
        <v>45</v>
      </c>
      <c r="C621" t="s">
        <v>31</v>
      </c>
      <c r="D621">
        <v>2022</v>
      </c>
      <c r="E621">
        <v>45</v>
      </c>
      <c r="F621">
        <v>3</v>
      </c>
      <c r="G621">
        <v>29</v>
      </c>
      <c r="H621">
        <v>453029</v>
      </c>
      <c r="I621" t="s">
        <v>26</v>
      </c>
      <c r="J621" t="s">
        <v>26</v>
      </c>
      <c r="K621" t="s">
        <v>320</v>
      </c>
      <c r="L621" t="s">
        <v>460</v>
      </c>
      <c r="M621">
        <v>204429400</v>
      </c>
      <c r="N621">
        <v>21892570</v>
      </c>
      <c r="O621">
        <v>25402546</v>
      </c>
      <c r="P621">
        <v>4637080</v>
      </c>
      <c r="Q621">
        <v>0</v>
      </c>
      <c r="R621">
        <v>0</v>
      </c>
      <c r="S621">
        <v>0</v>
      </c>
      <c r="T621">
        <v>8396058</v>
      </c>
      <c r="U621">
        <v>0</v>
      </c>
      <c r="V621">
        <v>623409308</v>
      </c>
      <c r="W621">
        <v>533376</v>
      </c>
      <c r="X621">
        <v>622875932</v>
      </c>
      <c r="Y621">
        <v>26613047</v>
      </c>
      <c r="Z621">
        <v>358651654</v>
      </c>
      <c r="AA621" s="3" t="str">
        <f t="shared" si="18"/>
        <v>3029</v>
      </c>
      <c r="AB621" s="4" t="str">
        <f t="shared" si="19"/>
        <v>Non-TIF</v>
      </c>
    </row>
    <row r="622" spans="1:28" x14ac:dyDescent="0.25">
      <c r="A622">
        <v>2022</v>
      </c>
      <c r="B622">
        <v>45</v>
      </c>
      <c r="C622" t="s">
        <v>31</v>
      </c>
      <c r="D622">
        <v>2022</v>
      </c>
      <c r="E622">
        <v>45</v>
      </c>
      <c r="F622">
        <v>5</v>
      </c>
      <c r="G622">
        <v>508</v>
      </c>
      <c r="H622">
        <v>455508</v>
      </c>
      <c r="I622" t="s">
        <v>26</v>
      </c>
      <c r="J622" t="s">
        <v>26</v>
      </c>
      <c r="K622" t="s">
        <v>491</v>
      </c>
      <c r="L622" t="s">
        <v>460</v>
      </c>
      <c r="M622">
        <v>92397890</v>
      </c>
      <c r="N622">
        <v>12834970</v>
      </c>
      <c r="O622">
        <v>4683328</v>
      </c>
      <c r="P622">
        <v>2215650</v>
      </c>
      <c r="Q622">
        <v>0</v>
      </c>
      <c r="R622">
        <v>0</v>
      </c>
      <c r="S622">
        <v>0</v>
      </c>
      <c r="T622">
        <v>3147528</v>
      </c>
      <c r="U622">
        <v>0</v>
      </c>
      <c r="V622">
        <v>175213058</v>
      </c>
      <c r="W622">
        <v>87044</v>
      </c>
      <c r="X622">
        <v>175126014</v>
      </c>
      <c r="Y622">
        <v>8481021</v>
      </c>
      <c r="Z622">
        <v>59933692</v>
      </c>
      <c r="AA622" s="3" t="str">
        <f t="shared" si="18"/>
        <v>5508</v>
      </c>
      <c r="AB622" s="4" t="str">
        <f t="shared" si="19"/>
        <v>Non-TIF</v>
      </c>
    </row>
    <row r="623" spans="1:28" x14ac:dyDescent="0.25">
      <c r="A623">
        <v>2022</v>
      </c>
      <c r="B623">
        <v>46</v>
      </c>
      <c r="C623" t="s">
        <v>44</v>
      </c>
      <c r="D623">
        <v>2022</v>
      </c>
      <c r="E623">
        <v>46</v>
      </c>
      <c r="F623">
        <v>3</v>
      </c>
      <c r="G623">
        <v>60</v>
      </c>
      <c r="H623">
        <v>463060</v>
      </c>
      <c r="I623" t="s">
        <v>26</v>
      </c>
      <c r="J623" t="s">
        <v>26</v>
      </c>
      <c r="K623" t="s">
        <v>492</v>
      </c>
      <c r="L623" t="s">
        <v>464</v>
      </c>
      <c r="M623">
        <v>367190</v>
      </c>
      <c r="N623">
        <v>137940</v>
      </c>
      <c r="O623">
        <v>48672360</v>
      </c>
      <c r="P623">
        <v>20638270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129045265</v>
      </c>
      <c r="W623">
        <v>27780</v>
      </c>
      <c r="X623">
        <v>129017485</v>
      </c>
      <c r="Y623">
        <v>0</v>
      </c>
      <c r="Z623">
        <v>59229505</v>
      </c>
      <c r="AA623" s="3" t="str">
        <f t="shared" si="18"/>
        <v>3060</v>
      </c>
      <c r="AB623" s="4" t="str">
        <f t="shared" si="19"/>
        <v>Non-TIF</v>
      </c>
    </row>
    <row r="624" spans="1:28" x14ac:dyDescent="0.25">
      <c r="A624">
        <v>2022</v>
      </c>
      <c r="B624">
        <v>46</v>
      </c>
      <c r="C624" t="s">
        <v>23</v>
      </c>
      <c r="D624">
        <v>2022</v>
      </c>
      <c r="E624">
        <v>46</v>
      </c>
      <c r="F624">
        <v>6</v>
      </c>
      <c r="G624">
        <v>516</v>
      </c>
      <c r="H624" t="s">
        <v>493</v>
      </c>
      <c r="I624" t="s">
        <v>25</v>
      </c>
      <c r="J624" t="s">
        <v>26</v>
      </c>
      <c r="K624" t="s">
        <v>494</v>
      </c>
      <c r="L624" t="s">
        <v>464</v>
      </c>
      <c r="M624">
        <v>0</v>
      </c>
      <c r="N624">
        <v>0</v>
      </c>
      <c r="O624">
        <v>5000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1061787</v>
      </c>
      <c r="W624">
        <v>63</v>
      </c>
      <c r="X624">
        <v>1061724</v>
      </c>
      <c r="Y624">
        <v>0</v>
      </c>
      <c r="Z624">
        <v>1056787</v>
      </c>
      <c r="AA624" s="3" t="str">
        <f t="shared" si="18"/>
        <v>6516</v>
      </c>
      <c r="AB624" s="4" t="str">
        <f t="shared" si="19"/>
        <v>TIF</v>
      </c>
    </row>
    <row r="625" spans="1:28" x14ac:dyDescent="0.25">
      <c r="A625">
        <v>2022</v>
      </c>
      <c r="B625">
        <v>46</v>
      </c>
      <c r="C625" t="s">
        <v>31</v>
      </c>
      <c r="D625">
        <v>2022</v>
      </c>
      <c r="E625">
        <v>46</v>
      </c>
      <c r="F625">
        <v>6</v>
      </c>
      <c r="G625">
        <v>516</v>
      </c>
      <c r="H625">
        <v>466516</v>
      </c>
      <c r="I625" t="s">
        <v>26</v>
      </c>
      <c r="J625" t="s">
        <v>26</v>
      </c>
      <c r="K625" t="s">
        <v>463</v>
      </c>
      <c r="L625" t="s">
        <v>464</v>
      </c>
      <c r="M625">
        <v>84703327</v>
      </c>
      <c r="N625">
        <v>5392170</v>
      </c>
      <c r="O625">
        <v>17084073</v>
      </c>
      <c r="P625">
        <v>842450</v>
      </c>
      <c r="Q625">
        <v>0</v>
      </c>
      <c r="R625">
        <v>0</v>
      </c>
      <c r="S625">
        <v>22343409</v>
      </c>
      <c r="T625">
        <v>0</v>
      </c>
      <c r="U625">
        <v>24836</v>
      </c>
      <c r="V625">
        <v>169114595</v>
      </c>
      <c r="W625">
        <v>75932</v>
      </c>
      <c r="X625">
        <v>169038663</v>
      </c>
      <c r="Y625">
        <v>22394417</v>
      </c>
      <c r="Z625">
        <v>38724330</v>
      </c>
      <c r="AA625" s="3" t="str">
        <f t="shared" si="18"/>
        <v>6516</v>
      </c>
      <c r="AB625" s="4" t="str">
        <f t="shared" si="19"/>
        <v>Non-TIF</v>
      </c>
    </row>
    <row r="626" spans="1:28" x14ac:dyDescent="0.25">
      <c r="A626">
        <v>2022</v>
      </c>
      <c r="B626">
        <v>46</v>
      </c>
      <c r="C626" t="s">
        <v>31</v>
      </c>
      <c r="D626">
        <v>2022</v>
      </c>
      <c r="E626">
        <v>46</v>
      </c>
      <c r="F626">
        <v>1</v>
      </c>
      <c r="G626">
        <v>944</v>
      </c>
      <c r="H626">
        <v>991944</v>
      </c>
      <c r="I626" t="s">
        <v>26</v>
      </c>
      <c r="J626" t="s">
        <v>26</v>
      </c>
      <c r="K626" t="s">
        <v>495</v>
      </c>
      <c r="L626" t="s">
        <v>464</v>
      </c>
      <c r="M626">
        <v>27502510</v>
      </c>
      <c r="N626">
        <v>993850</v>
      </c>
      <c r="O626">
        <v>5333560</v>
      </c>
      <c r="P626">
        <v>0</v>
      </c>
      <c r="Q626">
        <v>0</v>
      </c>
      <c r="R626">
        <v>0</v>
      </c>
      <c r="S626">
        <v>0</v>
      </c>
      <c r="T626">
        <v>135748</v>
      </c>
      <c r="U626">
        <v>2849</v>
      </c>
      <c r="V626">
        <v>46582417</v>
      </c>
      <c r="W626">
        <v>22224</v>
      </c>
      <c r="X626">
        <v>46560193</v>
      </c>
      <c r="Y626">
        <v>3478486</v>
      </c>
      <c r="Z626">
        <v>12613900</v>
      </c>
      <c r="AA626" s="3" t="str">
        <f t="shared" si="18"/>
        <v>1944</v>
      </c>
      <c r="AB626" s="4" t="str">
        <f t="shared" si="19"/>
        <v>Non-TIF</v>
      </c>
    </row>
    <row r="627" spans="1:28" x14ac:dyDescent="0.25">
      <c r="A627">
        <v>2022</v>
      </c>
      <c r="B627">
        <v>47</v>
      </c>
      <c r="C627" t="s">
        <v>44</v>
      </c>
      <c r="D627">
        <v>2022</v>
      </c>
      <c r="E627">
        <v>47</v>
      </c>
      <c r="F627">
        <v>4</v>
      </c>
      <c r="G627">
        <v>860</v>
      </c>
      <c r="H627">
        <v>814860</v>
      </c>
      <c r="I627" t="s">
        <v>26</v>
      </c>
      <c r="J627" t="s">
        <v>26</v>
      </c>
      <c r="K627" t="s">
        <v>251</v>
      </c>
      <c r="L627" t="s">
        <v>468</v>
      </c>
      <c r="M627">
        <v>0</v>
      </c>
      <c r="N627">
        <v>0</v>
      </c>
      <c r="O627">
        <v>0</v>
      </c>
      <c r="P627">
        <v>22775613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48008456</v>
      </c>
      <c r="W627">
        <v>50004</v>
      </c>
      <c r="X627">
        <v>47958452</v>
      </c>
      <c r="Y627">
        <v>0</v>
      </c>
      <c r="Z627">
        <v>25232843</v>
      </c>
      <c r="AA627" s="3" t="str">
        <f t="shared" si="18"/>
        <v>4860</v>
      </c>
      <c r="AB627" s="4" t="str">
        <f t="shared" si="19"/>
        <v>Non-TIF</v>
      </c>
    </row>
    <row r="628" spans="1:28" x14ac:dyDescent="0.25">
      <c r="A628">
        <v>2022</v>
      </c>
      <c r="B628">
        <v>47</v>
      </c>
      <c r="C628" t="s">
        <v>44</v>
      </c>
      <c r="D628">
        <v>2022</v>
      </c>
      <c r="E628">
        <v>47</v>
      </c>
      <c r="F628">
        <v>5</v>
      </c>
      <c r="G628">
        <v>823</v>
      </c>
      <c r="H628">
        <v>815823</v>
      </c>
      <c r="I628" t="s">
        <v>26</v>
      </c>
      <c r="J628" t="s">
        <v>26</v>
      </c>
      <c r="K628" t="s">
        <v>75</v>
      </c>
      <c r="L628" t="s">
        <v>468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 s="3" t="str">
        <f t="shared" si="18"/>
        <v>5823</v>
      </c>
      <c r="AB628" s="4" t="str">
        <f t="shared" si="19"/>
        <v>Non-TIF</v>
      </c>
    </row>
    <row r="629" spans="1:28" x14ac:dyDescent="0.25">
      <c r="A629">
        <v>2022</v>
      </c>
      <c r="B629">
        <v>50</v>
      </c>
      <c r="C629" t="s">
        <v>23</v>
      </c>
      <c r="D629">
        <v>2022</v>
      </c>
      <c r="E629">
        <v>50</v>
      </c>
      <c r="F629">
        <v>1</v>
      </c>
      <c r="G629">
        <v>332</v>
      </c>
      <c r="H629" t="s">
        <v>539</v>
      </c>
      <c r="I629" t="s">
        <v>25</v>
      </c>
      <c r="J629" t="s">
        <v>26</v>
      </c>
      <c r="K629" t="s">
        <v>540</v>
      </c>
      <c r="L629" t="s">
        <v>528</v>
      </c>
      <c r="M629">
        <v>0</v>
      </c>
      <c r="N629">
        <v>0</v>
      </c>
      <c r="O629">
        <v>485220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747187</v>
      </c>
      <c r="W629">
        <v>0</v>
      </c>
      <c r="X629">
        <v>747187</v>
      </c>
      <c r="Y629">
        <v>0</v>
      </c>
      <c r="Z629">
        <v>261967</v>
      </c>
      <c r="AA629" s="3" t="str">
        <f t="shared" si="18"/>
        <v>1332</v>
      </c>
      <c r="AB629" s="4" t="str">
        <f t="shared" si="19"/>
        <v>TIF</v>
      </c>
    </row>
    <row r="630" spans="1:28" x14ac:dyDescent="0.25">
      <c r="A630">
        <v>2022</v>
      </c>
      <c r="B630">
        <v>50</v>
      </c>
      <c r="C630" t="s">
        <v>23</v>
      </c>
      <c r="D630">
        <v>2022</v>
      </c>
      <c r="E630">
        <v>50</v>
      </c>
      <c r="F630">
        <v>3</v>
      </c>
      <c r="G630">
        <v>906</v>
      </c>
      <c r="H630" t="s">
        <v>564</v>
      </c>
      <c r="I630" t="s">
        <v>25</v>
      </c>
      <c r="J630" t="s">
        <v>26</v>
      </c>
      <c r="K630" t="s">
        <v>565</v>
      </c>
      <c r="L630" t="s">
        <v>528</v>
      </c>
      <c r="M630">
        <v>0</v>
      </c>
      <c r="N630">
        <v>0</v>
      </c>
      <c r="O630">
        <v>3761308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7685648</v>
      </c>
      <c r="W630">
        <v>0</v>
      </c>
      <c r="X630">
        <v>7685648</v>
      </c>
      <c r="Y630">
        <v>0</v>
      </c>
      <c r="Z630">
        <v>3924340</v>
      </c>
      <c r="AA630" s="3" t="str">
        <f t="shared" si="18"/>
        <v>3906</v>
      </c>
      <c r="AB630" s="4" t="str">
        <f t="shared" si="19"/>
        <v>TIF</v>
      </c>
    </row>
    <row r="631" spans="1:28" x14ac:dyDescent="0.25">
      <c r="A631">
        <v>2022</v>
      </c>
      <c r="B631">
        <v>50</v>
      </c>
      <c r="C631" t="s">
        <v>23</v>
      </c>
      <c r="D631">
        <v>2022</v>
      </c>
      <c r="E631">
        <v>50</v>
      </c>
      <c r="F631">
        <v>2</v>
      </c>
      <c r="G631">
        <v>709</v>
      </c>
      <c r="H631" t="s">
        <v>568</v>
      </c>
      <c r="I631" t="s">
        <v>25</v>
      </c>
      <c r="J631" t="s">
        <v>26</v>
      </c>
      <c r="K631" t="s">
        <v>569</v>
      </c>
      <c r="L631" t="s">
        <v>528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 s="3" t="str">
        <f t="shared" si="18"/>
        <v>2709</v>
      </c>
      <c r="AB631" s="4" t="str">
        <f t="shared" si="19"/>
        <v>TIF</v>
      </c>
    </row>
    <row r="632" spans="1:28" x14ac:dyDescent="0.25">
      <c r="A632">
        <v>2022</v>
      </c>
      <c r="B632">
        <v>50</v>
      </c>
      <c r="C632" t="s">
        <v>23</v>
      </c>
      <c r="D632">
        <v>2022</v>
      </c>
      <c r="E632">
        <v>50</v>
      </c>
      <c r="F632">
        <v>1</v>
      </c>
      <c r="G632">
        <v>350</v>
      </c>
      <c r="H632" t="s">
        <v>623</v>
      </c>
      <c r="I632" t="s">
        <v>25</v>
      </c>
      <c r="J632" t="s">
        <v>26</v>
      </c>
      <c r="K632" t="s">
        <v>624</v>
      </c>
      <c r="L632" t="s">
        <v>528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 s="3" t="str">
        <f t="shared" si="18"/>
        <v>1350</v>
      </c>
      <c r="AB632" s="4" t="str">
        <f t="shared" si="19"/>
        <v>TIF</v>
      </c>
    </row>
    <row r="633" spans="1:28" x14ac:dyDescent="0.25">
      <c r="A633">
        <v>2022</v>
      </c>
      <c r="B633">
        <v>50</v>
      </c>
      <c r="C633" t="s">
        <v>31</v>
      </c>
      <c r="D633">
        <v>2022</v>
      </c>
      <c r="E633">
        <v>50</v>
      </c>
      <c r="F633">
        <v>1</v>
      </c>
      <c r="G633">
        <v>332</v>
      </c>
      <c r="H633">
        <v>501332</v>
      </c>
      <c r="I633" t="s">
        <v>26</v>
      </c>
      <c r="J633" t="s">
        <v>26</v>
      </c>
      <c r="K633" t="s">
        <v>541</v>
      </c>
      <c r="L633" t="s">
        <v>528</v>
      </c>
      <c r="M633">
        <v>84096670</v>
      </c>
      <c r="N633">
        <v>2161650</v>
      </c>
      <c r="O633">
        <v>23895420</v>
      </c>
      <c r="P633">
        <v>1023890</v>
      </c>
      <c r="Q633">
        <v>0</v>
      </c>
      <c r="R633">
        <v>0</v>
      </c>
      <c r="S633">
        <v>2786350</v>
      </c>
      <c r="T633">
        <v>35117092</v>
      </c>
      <c r="U633">
        <v>0</v>
      </c>
      <c r="V633">
        <v>402794122</v>
      </c>
      <c r="W633">
        <v>275948</v>
      </c>
      <c r="X633">
        <v>402518174</v>
      </c>
      <c r="Y633">
        <v>18374876</v>
      </c>
      <c r="Z633">
        <v>253713050</v>
      </c>
      <c r="AA633" s="3" t="str">
        <f t="shared" si="18"/>
        <v>1332</v>
      </c>
      <c r="AB633" s="4" t="str">
        <f t="shared" si="19"/>
        <v>Non-TIF</v>
      </c>
    </row>
    <row r="634" spans="1:28" x14ac:dyDescent="0.25">
      <c r="A634">
        <v>2022</v>
      </c>
      <c r="B634">
        <v>50</v>
      </c>
      <c r="C634" t="s">
        <v>31</v>
      </c>
      <c r="D634">
        <v>2022</v>
      </c>
      <c r="E634">
        <v>50</v>
      </c>
      <c r="F634">
        <v>3</v>
      </c>
      <c r="G634">
        <v>906</v>
      </c>
      <c r="H634">
        <v>503906</v>
      </c>
      <c r="I634" t="s">
        <v>26</v>
      </c>
      <c r="J634" t="s">
        <v>26</v>
      </c>
      <c r="K634" t="s">
        <v>537</v>
      </c>
      <c r="L634" t="s">
        <v>528</v>
      </c>
      <c r="M634">
        <v>96032440</v>
      </c>
      <c r="N634">
        <v>4681180</v>
      </c>
      <c r="O634">
        <v>11142150</v>
      </c>
      <c r="P634">
        <v>180340</v>
      </c>
      <c r="Q634">
        <v>0</v>
      </c>
      <c r="R634">
        <v>0</v>
      </c>
      <c r="S634">
        <v>0</v>
      </c>
      <c r="T634">
        <v>19947911</v>
      </c>
      <c r="U634">
        <v>0</v>
      </c>
      <c r="V634">
        <v>238641961</v>
      </c>
      <c r="W634">
        <v>96304</v>
      </c>
      <c r="X634">
        <v>238545657</v>
      </c>
      <c r="Y634">
        <v>15101270</v>
      </c>
      <c r="Z634">
        <v>106657940</v>
      </c>
      <c r="AA634" s="3" t="str">
        <f t="shared" si="18"/>
        <v>3906</v>
      </c>
      <c r="AB634" s="4" t="str">
        <f t="shared" si="19"/>
        <v>Non-TIF</v>
      </c>
    </row>
    <row r="635" spans="1:28" x14ac:dyDescent="0.25">
      <c r="A635">
        <v>2022</v>
      </c>
      <c r="B635">
        <v>50</v>
      </c>
      <c r="C635" t="s">
        <v>31</v>
      </c>
      <c r="D635">
        <v>2022</v>
      </c>
      <c r="E635">
        <v>50</v>
      </c>
      <c r="F635">
        <v>5</v>
      </c>
      <c r="G635">
        <v>319</v>
      </c>
      <c r="H635">
        <v>505319</v>
      </c>
      <c r="I635" t="s">
        <v>26</v>
      </c>
      <c r="J635" t="s">
        <v>26</v>
      </c>
      <c r="K635" t="s">
        <v>625</v>
      </c>
      <c r="L635" t="s">
        <v>528</v>
      </c>
      <c r="M635">
        <v>113152920</v>
      </c>
      <c r="N635">
        <v>3173270</v>
      </c>
      <c r="O635">
        <v>18127400</v>
      </c>
      <c r="P635">
        <v>630120</v>
      </c>
      <c r="Q635">
        <v>0</v>
      </c>
      <c r="R635">
        <v>0</v>
      </c>
      <c r="S635">
        <v>1444430</v>
      </c>
      <c r="T635">
        <v>6157063</v>
      </c>
      <c r="U635">
        <v>0</v>
      </c>
      <c r="V635">
        <v>414391203</v>
      </c>
      <c r="W635">
        <v>327804</v>
      </c>
      <c r="X635">
        <v>414063399</v>
      </c>
      <c r="Y635">
        <v>33204229</v>
      </c>
      <c r="Z635">
        <v>271706000</v>
      </c>
      <c r="AA635" s="3" t="str">
        <f t="shared" si="18"/>
        <v>5319</v>
      </c>
      <c r="AB635" s="4" t="str">
        <f t="shared" si="19"/>
        <v>Non-TIF</v>
      </c>
    </row>
    <row r="636" spans="1:28" x14ac:dyDescent="0.25">
      <c r="A636">
        <v>2022</v>
      </c>
      <c r="B636">
        <v>50</v>
      </c>
      <c r="C636" t="s">
        <v>31</v>
      </c>
      <c r="D636">
        <v>2022</v>
      </c>
      <c r="E636">
        <v>50</v>
      </c>
      <c r="F636">
        <v>5</v>
      </c>
      <c r="G636">
        <v>166</v>
      </c>
      <c r="H636">
        <v>635166</v>
      </c>
      <c r="I636" t="s">
        <v>26</v>
      </c>
      <c r="J636" t="s">
        <v>26</v>
      </c>
      <c r="K636" t="s">
        <v>626</v>
      </c>
      <c r="L636" t="s">
        <v>528</v>
      </c>
      <c r="M636">
        <v>6073210</v>
      </c>
      <c r="N636">
        <v>326420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6947564</v>
      </c>
      <c r="U636">
        <v>0</v>
      </c>
      <c r="V636">
        <v>18163884</v>
      </c>
      <c r="W636">
        <v>1852</v>
      </c>
      <c r="X636">
        <v>18162032</v>
      </c>
      <c r="Y636">
        <v>337146</v>
      </c>
      <c r="Z636">
        <v>4816690</v>
      </c>
      <c r="AA636" s="3" t="str">
        <f t="shared" si="18"/>
        <v>5166</v>
      </c>
      <c r="AB636" s="4" t="str">
        <f t="shared" si="19"/>
        <v>Non-TIF</v>
      </c>
    </row>
    <row r="637" spans="1:28" x14ac:dyDescent="0.25">
      <c r="A637">
        <v>2022</v>
      </c>
      <c r="B637">
        <v>51</v>
      </c>
      <c r="C637" t="s">
        <v>44</v>
      </c>
      <c r="D637">
        <v>2022</v>
      </c>
      <c r="E637">
        <v>51</v>
      </c>
      <c r="F637">
        <v>2</v>
      </c>
      <c r="G637">
        <v>169</v>
      </c>
      <c r="H637">
        <v>512169</v>
      </c>
      <c r="I637" t="s">
        <v>26</v>
      </c>
      <c r="J637" t="s">
        <v>26</v>
      </c>
      <c r="K637" t="s">
        <v>486</v>
      </c>
      <c r="L637" t="s">
        <v>535</v>
      </c>
      <c r="M637">
        <v>52300</v>
      </c>
      <c r="N637">
        <v>0</v>
      </c>
      <c r="O637">
        <v>1180461</v>
      </c>
      <c r="P637">
        <v>1481039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9741772</v>
      </c>
      <c r="W637">
        <v>0</v>
      </c>
      <c r="X637">
        <v>9741772</v>
      </c>
      <c r="Y637">
        <v>0</v>
      </c>
      <c r="Z637">
        <v>7027972</v>
      </c>
      <c r="AA637" s="3" t="str">
        <f t="shared" si="18"/>
        <v>2169</v>
      </c>
      <c r="AB637" s="4" t="str">
        <f t="shared" si="19"/>
        <v>Non-TIF</v>
      </c>
    </row>
    <row r="638" spans="1:28" x14ac:dyDescent="0.25">
      <c r="A638">
        <v>2022</v>
      </c>
      <c r="B638">
        <v>52</v>
      </c>
      <c r="C638" t="s">
        <v>44</v>
      </c>
      <c r="D638">
        <v>2022</v>
      </c>
      <c r="E638">
        <v>52</v>
      </c>
      <c r="F638">
        <v>1</v>
      </c>
      <c r="G638">
        <v>221</v>
      </c>
      <c r="H638">
        <v>521221</v>
      </c>
      <c r="I638" t="s">
        <v>26</v>
      </c>
      <c r="J638" t="s">
        <v>26</v>
      </c>
      <c r="K638" t="s">
        <v>554</v>
      </c>
      <c r="L638" t="s">
        <v>545</v>
      </c>
      <c r="M638">
        <v>489114</v>
      </c>
      <c r="N638">
        <v>7522</v>
      </c>
      <c r="O638">
        <v>126456709</v>
      </c>
      <c r="P638">
        <v>333025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289546473</v>
      </c>
      <c r="W638">
        <v>75932</v>
      </c>
      <c r="X638">
        <v>289470541</v>
      </c>
      <c r="Y638">
        <v>0</v>
      </c>
      <c r="Z638">
        <v>162260103</v>
      </c>
      <c r="AA638" s="3" t="str">
        <f t="shared" si="18"/>
        <v>1221</v>
      </c>
      <c r="AB638" s="4" t="str">
        <f t="shared" si="19"/>
        <v>Non-TIF</v>
      </c>
    </row>
    <row r="639" spans="1:28" x14ac:dyDescent="0.25">
      <c r="A639">
        <v>2022</v>
      </c>
      <c r="B639">
        <v>52</v>
      </c>
      <c r="C639" t="s">
        <v>23</v>
      </c>
      <c r="D639">
        <v>2022</v>
      </c>
      <c r="E639">
        <v>52</v>
      </c>
      <c r="F639">
        <v>1</v>
      </c>
      <c r="G639">
        <v>337</v>
      </c>
      <c r="H639" t="s">
        <v>629</v>
      </c>
      <c r="I639" t="s">
        <v>25</v>
      </c>
      <c r="J639" t="s">
        <v>26</v>
      </c>
      <c r="K639" t="s">
        <v>630</v>
      </c>
      <c r="L639" t="s">
        <v>545</v>
      </c>
      <c r="M639">
        <v>0</v>
      </c>
      <c r="N639">
        <v>0</v>
      </c>
      <c r="O639">
        <v>513410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24822036</v>
      </c>
      <c r="W639">
        <v>1852</v>
      </c>
      <c r="X639">
        <v>24820184</v>
      </c>
      <c r="Y639">
        <v>0</v>
      </c>
      <c r="Z639">
        <v>24308626</v>
      </c>
      <c r="AA639" s="3" t="str">
        <f t="shared" si="18"/>
        <v>1337</v>
      </c>
      <c r="AB639" s="4" t="str">
        <f t="shared" si="19"/>
        <v>TIF</v>
      </c>
    </row>
    <row r="640" spans="1:28" x14ac:dyDescent="0.25">
      <c r="A640">
        <v>2022</v>
      </c>
      <c r="B640">
        <v>52</v>
      </c>
      <c r="C640" t="s">
        <v>31</v>
      </c>
      <c r="D640">
        <v>2022</v>
      </c>
      <c r="E640">
        <v>52</v>
      </c>
      <c r="F640">
        <v>7</v>
      </c>
      <c r="G640">
        <v>29</v>
      </c>
      <c r="H640">
        <v>487029</v>
      </c>
      <c r="I640" t="s">
        <v>26</v>
      </c>
      <c r="J640" t="s">
        <v>26</v>
      </c>
      <c r="K640" t="s">
        <v>521</v>
      </c>
      <c r="L640" t="s">
        <v>545</v>
      </c>
      <c r="M640">
        <v>2247100</v>
      </c>
      <c r="N640">
        <v>70500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353156</v>
      </c>
      <c r="U640">
        <v>0</v>
      </c>
      <c r="V640">
        <v>6433656</v>
      </c>
      <c r="W640">
        <v>0</v>
      </c>
      <c r="X640">
        <v>6433656</v>
      </c>
      <c r="Y640">
        <v>593156</v>
      </c>
      <c r="Z640">
        <v>3762900</v>
      </c>
      <c r="AA640" s="3" t="str">
        <f t="shared" si="18"/>
        <v>7029</v>
      </c>
      <c r="AB640" s="4" t="str">
        <f t="shared" si="19"/>
        <v>Non-TIF</v>
      </c>
    </row>
    <row r="641" spans="1:28" x14ac:dyDescent="0.25">
      <c r="A641">
        <v>2022</v>
      </c>
      <c r="B641">
        <v>52</v>
      </c>
      <c r="C641" t="s">
        <v>31</v>
      </c>
      <c r="D641">
        <v>2022</v>
      </c>
      <c r="E641">
        <v>52</v>
      </c>
      <c r="F641">
        <v>1</v>
      </c>
      <c r="G641">
        <v>337</v>
      </c>
      <c r="H641">
        <v>571337</v>
      </c>
      <c r="I641" t="s">
        <v>26</v>
      </c>
      <c r="J641" t="s">
        <v>26</v>
      </c>
      <c r="K641" t="s">
        <v>190</v>
      </c>
      <c r="L641" t="s">
        <v>545</v>
      </c>
      <c r="M641">
        <v>22357700</v>
      </c>
      <c r="N641">
        <v>3319100</v>
      </c>
      <c r="O641">
        <v>15897000</v>
      </c>
      <c r="P641">
        <v>0</v>
      </c>
      <c r="Q641">
        <v>0</v>
      </c>
      <c r="R641">
        <v>0</v>
      </c>
      <c r="S641">
        <v>5614550</v>
      </c>
      <c r="T641">
        <v>94819</v>
      </c>
      <c r="U641">
        <v>0</v>
      </c>
      <c r="V641">
        <v>503718168</v>
      </c>
      <c r="W641">
        <v>318544</v>
      </c>
      <c r="X641">
        <v>503399624</v>
      </c>
      <c r="Y641">
        <v>11871286</v>
      </c>
      <c r="Z641">
        <v>456434999</v>
      </c>
      <c r="AA641" s="3" t="str">
        <f t="shared" si="18"/>
        <v>1337</v>
      </c>
      <c r="AB641" s="4" t="str">
        <f t="shared" si="19"/>
        <v>Non-TIF</v>
      </c>
    </row>
    <row r="642" spans="1:28" x14ac:dyDescent="0.25">
      <c r="A642">
        <v>2022</v>
      </c>
      <c r="B642">
        <v>53</v>
      </c>
      <c r="C642" t="s">
        <v>23</v>
      </c>
      <c r="D642">
        <v>2022</v>
      </c>
      <c r="E642">
        <v>53</v>
      </c>
      <c r="F642">
        <v>0</v>
      </c>
      <c r="G642">
        <v>234</v>
      </c>
      <c r="H642" t="s">
        <v>631</v>
      </c>
      <c r="I642" t="s">
        <v>25</v>
      </c>
      <c r="J642" t="s">
        <v>26</v>
      </c>
      <c r="K642" t="s">
        <v>632</v>
      </c>
      <c r="L642" t="s">
        <v>547</v>
      </c>
      <c r="M642">
        <v>0</v>
      </c>
      <c r="N642">
        <v>0</v>
      </c>
      <c r="O642">
        <v>1129299</v>
      </c>
      <c r="P642">
        <v>48004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6986066</v>
      </c>
      <c r="W642">
        <v>0</v>
      </c>
      <c r="X642">
        <v>6986066</v>
      </c>
      <c r="Y642">
        <v>0</v>
      </c>
      <c r="Z642">
        <v>5808763</v>
      </c>
      <c r="AA642" s="3" t="str">
        <f t="shared" si="18"/>
        <v>0234</v>
      </c>
      <c r="AB642" s="4" t="str">
        <f t="shared" si="19"/>
        <v>TIF</v>
      </c>
    </row>
    <row r="643" spans="1:28" x14ac:dyDescent="0.25">
      <c r="A643">
        <v>2022</v>
      </c>
      <c r="B643">
        <v>53</v>
      </c>
      <c r="C643" t="s">
        <v>31</v>
      </c>
      <c r="D643">
        <v>2022</v>
      </c>
      <c r="E643">
        <v>53</v>
      </c>
      <c r="F643">
        <v>0</v>
      </c>
      <c r="G643">
        <v>234</v>
      </c>
      <c r="H643">
        <v>530234</v>
      </c>
      <c r="I643" t="s">
        <v>26</v>
      </c>
      <c r="J643" t="s">
        <v>26</v>
      </c>
      <c r="K643" t="s">
        <v>618</v>
      </c>
      <c r="L643" t="s">
        <v>547</v>
      </c>
      <c r="M643">
        <v>82857620</v>
      </c>
      <c r="N643">
        <v>3867890</v>
      </c>
      <c r="O643">
        <v>46818153</v>
      </c>
      <c r="P643">
        <v>2537490</v>
      </c>
      <c r="Q643">
        <v>0</v>
      </c>
      <c r="R643">
        <v>0</v>
      </c>
      <c r="S643">
        <v>0</v>
      </c>
      <c r="T643">
        <v>4962287</v>
      </c>
      <c r="U643">
        <v>0</v>
      </c>
      <c r="V643">
        <v>657492962</v>
      </c>
      <c r="W643">
        <v>721259</v>
      </c>
      <c r="X643">
        <v>656771703</v>
      </c>
      <c r="Y643">
        <v>58829939</v>
      </c>
      <c r="Z643">
        <v>516449522</v>
      </c>
      <c r="AA643" s="3" t="str">
        <f t="shared" ref="AA643:AA706" si="20">CONCATENATE(F643,TEXT(G643,"000"))</f>
        <v>0234</v>
      </c>
      <c r="AB643" s="4" t="str">
        <f t="shared" ref="AB643:AB706" si="21">IF(C643="I","TIF","Non-TIF")</f>
        <v>Non-TIF</v>
      </c>
    </row>
    <row r="644" spans="1:28" x14ac:dyDescent="0.25">
      <c r="A644">
        <v>2022</v>
      </c>
      <c r="B644">
        <v>53</v>
      </c>
      <c r="C644" t="s">
        <v>31</v>
      </c>
      <c r="D644">
        <v>2022</v>
      </c>
      <c r="E644">
        <v>53</v>
      </c>
      <c r="F644">
        <v>3</v>
      </c>
      <c r="G644">
        <v>744</v>
      </c>
      <c r="H644">
        <v>573744</v>
      </c>
      <c r="I644" t="s">
        <v>26</v>
      </c>
      <c r="J644" t="s">
        <v>26</v>
      </c>
      <c r="K644" t="s">
        <v>211</v>
      </c>
      <c r="L644" t="s">
        <v>547</v>
      </c>
      <c r="M644">
        <v>6289170</v>
      </c>
      <c r="N644">
        <v>133550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120270</v>
      </c>
      <c r="U644">
        <v>0</v>
      </c>
      <c r="V644">
        <v>15058110</v>
      </c>
      <c r="W644">
        <v>9260</v>
      </c>
      <c r="X644">
        <v>15048850</v>
      </c>
      <c r="Y644">
        <v>592265</v>
      </c>
      <c r="Z644">
        <v>8515120</v>
      </c>
      <c r="AA644" s="3" t="str">
        <f t="shared" si="20"/>
        <v>3744</v>
      </c>
      <c r="AB644" s="4" t="str">
        <f t="shared" si="21"/>
        <v>Non-TIF</v>
      </c>
    </row>
    <row r="645" spans="1:28" x14ac:dyDescent="0.25">
      <c r="A645">
        <v>2022</v>
      </c>
      <c r="B645">
        <v>54</v>
      </c>
      <c r="C645" t="s">
        <v>23</v>
      </c>
      <c r="D645">
        <v>2022</v>
      </c>
      <c r="E645">
        <v>54</v>
      </c>
      <c r="F645">
        <v>6</v>
      </c>
      <c r="G645">
        <v>12</v>
      </c>
      <c r="H645" t="s">
        <v>592</v>
      </c>
      <c r="I645" t="s">
        <v>25</v>
      </c>
      <c r="J645" t="s">
        <v>26</v>
      </c>
      <c r="K645" t="s">
        <v>593</v>
      </c>
      <c r="L645" t="s">
        <v>548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 s="3" t="str">
        <f t="shared" si="20"/>
        <v>6012</v>
      </c>
      <c r="AB645" s="4" t="str">
        <f t="shared" si="21"/>
        <v>TIF</v>
      </c>
    </row>
    <row r="646" spans="1:28" x14ac:dyDescent="0.25">
      <c r="A646">
        <v>2022</v>
      </c>
      <c r="B646">
        <v>54</v>
      </c>
      <c r="C646" t="s">
        <v>31</v>
      </c>
      <c r="D646">
        <v>2022</v>
      </c>
      <c r="E646">
        <v>54</v>
      </c>
      <c r="F646">
        <v>2</v>
      </c>
      <c r="G646">
        <v>97</v>
      </c>
      <c r="H646">
        <v>482097</v>
      </c>
      <c r="I646" t="s">
        <v>26</v>
      </c>
      <c r="J646" t="s">
        <v>26</v>
      </c>
      <c r="K646" t="s">
        <v>522</v>
      </c>
      <c r="L646" t="s">
        <v>548</v>
      </c>
      <c r="M646">
        <v>54946391</v>
      </c>
      <c r="N646">
        <v>4702000</v>
      </c>
      <c r="O646">
        <v>3353753</v>
      </c>
      <c r="P646">
        <v>188380</v>
      </c>
      <c r="Q646">
        <v>0</v>
      </c>
      <c r="R646">
        <v>0</v>
      </c>
      <c r="S646">
        <v>0</v>
      </c>
      <c r="T646">
        <v>6075472</v>
      </c>
      <c r="U646">
        <v>0</v>
      </c>
      <c r="V646">
        <v>109226153</v>
      </c>
      <c r="W646">
        <v>87044</v>
      </c>
      <c r="X646">
        <v>109139109</v>
      </c>
      <c r="Y646">
        <v>12432423</v>
      </c>
      <c r="Z646">
        <v>39960157</v>
      </c>
      <c r="AA646" s="3" t="str">
        <f t="shared" si="20"/>
        <v>2097</v>
      </c>
      <c r="AB646" s="4" t="str">
        <f t="shared" si="21"/>
        <v>Non-TIF</v>
      </c>
    </row>
    <row r="647" spans="1:28" x14ac:dyDescent="0.25">
      <c r="A647">
        <v>2022</v>
      </c>
      <c r="B647">
        <v>54</v>
      </c>
      <c r="C647" t="s">
        <v>31</v>
      </c>
      <c r="D647">
        <v>2022</v>
      </c>
      <c r="E647">
        <v>54</v>
      </c>
      <c r="F647">
        <v>3</v>
      </c>
      <c r="G647">
        <v>330</v>
      </c>
      <c r="H647">
        <v>543330</v>
      </c>
      <c r="I647" t="s">
        <v>26</v>
      </c>
      <c r="J647" t="s">
        <v>26</v>
      </c>
      <c r="K647" t="s">
        <v>549</v>
      </c>
      <c r="L647" t="s">
        <v>548</v>
      </c>
      <c r="M647">
        <v>58328419</v>
      </c>
      <c r="N647">
        <v>8551250</v>
      </c>
      <c r="O647">
        <v>8435985</v>
      </c>
      <c r="P647">
        <v>1157120</v>
      </c>
      <c r="Q647">
        <v>0</v>
      </c>
      <c r="R647">
        <v>0</v>
      </c>
      <c r="S647">
        <v>0</v>
      </c>
      <c r="T647">
        <v>24531374</v>
      </c>
      <c r="U647">
        <v>0</v>
      </c>
      <c r="V647">
        <v>172391699</v>
      </c>
      <c r="W647">
        <v>118528</v>
      </c>
      <c r="X647">
        <v>172273171</v>
      </c>
      <c r="Y647">
        <v>17767622</v>
      </c>
      <c r="Z647">
        <v>71387551</v>
      </c>
      <c r="AA647" s="3" t="str">
        <f t="shared" si="20"/>
        <v>3330</v>
      </c>
      <c r="AB647" s="4" t="str">
        <f t="shared" si="21"/>
        <v>Non-TIF</v>
      </c>
    </row>
    <row r="648" spans="1:28" x14ac:dyDescent="0.25">
      <c r="A648">
        <v>2022</v>
      </c>
      <c r="B648">
        <v>45</v>
      </c>
      <c r="C648" t="s">
        <v>23</v>
      </c>
      <c r="D648">
        <v>2022</v>
      </c>
      <c r="E648">
        <v>45</v>
      </c>
      <c r="F648">
        <v>6</v>
      </c>
      <c r="G648">
        <v>509</v>
      </c>
      <c r="H648" t="s">
        <v>487</v>
      </c>
      <c r="I648" t="s">
        <v>25</v>
      </c>
      <c r="J648" t="s">
        <v>26</v>
      </c>
      <c r="K648" t="s">
        <v>488</v>
      </c>
      <c r="L648" t="s">
        <v>460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 s="3" t="str">
        <f t="shared" si="20"/>
        <v>6509</v>
      </c>
      <c r="AB648" s="4" t="str">
        <f t="shared" si="21"/>
        <v>TIF</v>
      </c>
    </row>
    <row r="649" spans="1:28" x14ac:dyDescent="0.25">
      <c r="A649">
        <v>2022</v>
      </c>
      <c r="B649">
        <v>45</v>
      </c>
      <c r="C649" t="s">
        <v>23</v>
      </c>
      <c r="D649">
        <v>2022</v>
      </c>
      <c r="E649">
        <v>45</v>
      </c>
      <c r="F649">
        <v>5</v>
      </c>
      <c r="G649">
        <v>508</v>
      </c>
      <c r="H649" t="s">
        <v>489</v>
      </c>
      <c r="I649" t="s">
        <v>25</v>
      </c>
      <c r="J649" t="s">
        <v>26</v>
      </c>
      <c r="K649" t="s">
        <v>490</v>
      </c>
      <c r="L649" t="s">
        <v>460</v>
      </c>
      <c r="M649">
        <v>0</v>
      </c>
      <c r="N649">
        <v>0</v>
      </c>
      <c r="O649">
        <v>837955</v>
      </c>
      <c r="P649">
        <v>55775614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56613569</v>
      </c>
      <c r="W649">
        <v>0</v>
      </c>
      <c r="X649">
        <v>56613569</v>
      </c>
      <c r="Y649">
        <v>0</v>
      </c>
      <c r="Z649">
        <v>0</v>
      </c>
      <c r="AA649" s="3" t="str">
        <f t="shared" si="20"/>
        <v>5508</v>
      </c>
      <c r="AB649" s="4" t="str">
        <f t="shared" si="21"/>
        <v>TIF</v>
      </c>
    </row>
    <row r="650" spans="1:28" x14ac:dyDescent="0.25">
      <c r="A650">
        <v>2022</v>
      </c>
      <c r="B650">
        <v>45</v>
      </c>
      <c r="C650" t="s">
        <v>31</v>
      </c>
      <c r="D650">
        <v>2022</v>
      </c>
      <c r="E650">
        <v>45</v>
      </c>
      <c r="F650">
        <v>6</v>
      </c>
      <c r="G650">
        <v>509</v>
      </c>
      <c r="H650">
        <v>336509</v>
      </c>
      <c r="I650" t="s">
        <v>26</v>
      </c>
      <c r="J650" t="s">
        <v>26</v>
      </c>
      <c r="K650" t="s">
        <v>219</v>
      </c>
      <c r="L650" t="s">
        <v>460</v>
      </c>
      <c r="M650">
        <v>836540</v>
      </c>
      <c r="N650">
        <v>10900</v>
      </c>
      <c r="O650">
        <v>2976500</v>
      </c>
      <c r="P650">
        <v>0</v>
      </c>
      <c r="Q650">
        <v>0</v>
      </c>
      <c r="R650">
        <v>0</v>
      </c>
      <c r="S650">
        <v>0</v>
      </c>
      <c r="T650">
        <v>141997</v>
      </c>
      <c r="U650">
        <v>0</v>
      </c>
      <c r="V650">
        <v>14861917</v>
      </c>
      <c r="W650">
        <v>20372</v>
      </c>
      <c r="X650">
        <v>14841545</v>
      </c>
      <c r="Y650">
        <v>2699412</v>
      </c>
      <c r="Z650">
        <v>10895980</v>
      </c>
      <c r="AA650" s="3" t="str">
        <f t="shared" si="20"/>
        <v>6509</v>
      </c>
      <c r="AB650" s="4" t="str">
        <f t="shared" si="21"/>
        <v>Non-TIF</v>
      </c>
    </row>
    <row r="651" spans="1:28" x14ac:dyDescent="0.25">
      <c r="A651">
        <v>2022</v>
      </c>
      <c r="B651">
        <v>46</v>
      </c>
      <c r="C651" t="s">
        <v>23</v>
      </c>
      <c r="D651">
        <v>2022</v>
      </c>
      <c r="E651">
        <v>46</v>
      </c>
      <c r="F651">
        <v>2</v>
      </c>
      <c r="G651">
        <v>493</v>
      </c>
      <c r="H651" t="s">
        <v>465</v>
      </c>
      <c r="I651" t="s">
        <v>25</v>
      </c>
      <c r="J651" t="s">
        <v>26</v>
      </c>
      <c r="K651" t="s">
        <v>466</v>
      </c>
      <c r="L651" t="s">
        <v>464</v>
      </c>
      <c r="M651">
        <v>0</v>
      </c>
      <c r="N651">
        <v>0</v>
      </c>
      <c r="O651">
        <v>978818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1164381</v>
      </c>
      <c r="W651">
        <v>0</v>
      </c>
      <c r="X651">
        <v>1164381</v>
      </c>
      <c r="Y651">
        <v>0</v>
      </c>
      <c r="Z651">
        <v>185563</v>
      </c>
      <c r="AA651" s="3" t="str">
        <f t="shared" si="20"/>
        <v>2493</v>
      </c>
      <c r="AB651" s="4" t="str">
        <f t="shared" si="21"/>
        <v>TIF</v>
      </c>
    </row>
    <row r="652" spans="1:28" x14ac:dyDescent="0.25">
      <c r="A652">
        <v>2022</v>
      </c>
      <c r="B652">
        <v>46</v>
      </c>
      <c r="C652" t="s">
        <v>31</v>
      </c>
      <c r="D652">
        <v>2022</v>
      </c>
      <c r="E652">
        <v>46</v>
      </c>
      <c r="F652">
        <v>2</v>
      </c>
      <c r="G652">
        <v>493</v>
      </c>
      <c r="H652">
        <v>462493</v>
      </c>
      <c r="I652" t="s">
        <v>26</v>
      </c>
      <c r="J652" t="s">
        <v>26</v>
      </c>
      <c r="K652" t="s">
        <v>467</v>
      </c>
      <c r="L652" t="s">
        <v>464</v>
      </c>
      <c r="M652">
        <v>50807110</v>
      </c>
      <c r="N652">
        <v>2590130</v>
      </c>
      <c r="O652">
        <v>10971000</v>
      </c>
      <c r="P652">
        <v>0</v>
      </c>
      <c r="Q652">
        <v>0</v>
      </c>
      <c r="R652">
        <v>0</v>
      </c>
      <c r="S652">
        <v>8208046</v>
      </c>
      <c r="T652">
        <v>0</v>
      </c>
      <c r="U652">
        <v>3960</v>
      </c>
      <c r="V652">
        <v>91955046</v>
      </c>
      <c r="W652">
        <v>53708</v>
      </c>
      <c r="X652">
        <v>91901338</v>
      </c>
      <c r="Y652">
        <v>2624632</v>
      </c>
      <c r="Z652">
        <v>19374800</v>
      </c>
      <c r="AA652" s="3" t="str">
        <f t="shared" si="20"/>
        <v>2493</v>
      </c>
      <c r="AB652" s="4" t="str">
        <f t="shared" si="21"/>
        <v>Non-TIF</v>
      </c>
    </row>
    <row r="653" spans="1:28" x14ac:dyDescent="0.25">
      <c r="A653">
        <v>2022</v>
      </c>
      <c r="B653">
        <v>46</v>
      </c>
      <c r="C653" t="s">
        <v>31</v>
      </c>
      <c r="D653">
        <v>2022</v>
      </c>
      <c r="E653">
        <v>46</v>
      </c>
      <c r="F653">
        <v>3</v>
      </c>
      <c r="G653">
        <v>60</v>
      </c>
      <c r="H653">
        <v>463060</v>
      </c>
      <c r="I653" t="s">
        <v>26</v>
      </c>
      <c r="J653" t="s">
        <v>26</v>
      </c>
      <c r="K653" t="s">
        <v>492</v>
      </c>
      <c r="L653" t="s">
        <v>464</v>
      </c>
      <c r="M653">
        <v>174185140</v>
      </c>
      <c r="N653">
        <v>8020940</v>
      </c>
      <c r="O653">
        <v>41375573</v>
      </c>
      <c r="P653">
        <v>11968290</v>
      </c>
      <c r="Q653">
        <v>0</v>
      </c>
      <c r="R653">
        <v>0</v>
      </c>
      <c r="S653">
        <v>16557832</v>
      </c>
      <c r="T653">
        <v>525363</v>
      </c>
      <c r="U653">
        <v>146492</v>
      </c>
      <c r="V653">
        <v>655121770</v>
      </c>
      <c r="W653">
        <v>608510</v>
      </c>
      <c r="X653">
        <v>654513260</v>
      </c>
      <c r="Y653">
        <v>64698010</v>
      </c>
      <c r="Z653">
        <v>402342140</v>
      </c>
      <c r="AA653" s="3" t="str">
        <f t="shared" si="20"/>
        <v>3060</v>
      </c>
      <c r="AB653" s="4" t="str">
        <f t="shared" si="21"/>
        <v>Non-TIF</v>
      </c>
    </row>
    <row r="654" spans="1:28" x14ac:dyDescent="0.25">
      <c r="A654">
        <v>2022</v>
      </c>
      <c r="B654">
        <v>47</v>
      </c>
      <c r="C654" t="s">
        <v>23</v>
      </c>
      <c r="D654">
        <v>2022</v>
      </c>
      <c r="E654">
        <v>47</v>
      </c>
      <c r="F654">
        <v>2</v>
      </c>
      <c r="G654">
        <v>376</v>
      </c>
      <c r="H654" t="s">
        <v>469</v>
      </c>
      <c r="I654" t="s">
        <v>25</v>
      </c>
      <c r="J654" t="s">
        <v>26</v>
      </c>
      <c r="K654" t="s">
        <v>470</v>
      </c>
      <c r="L654" t="s">
        <v>468</v>
      </c>
      <c r="M654">
        <v>0</v>
      </c>
      <c r="N654">
        <v>0</v>
      </c>
      <c r="O654">
        <v>5717748</v>
      </c>
      <c r="P654">
        <v>21854581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31492907</v>
      </c>
      <c r="W654">
        <v>0</v>
      </c>
      <c r="X654">
        <v>31492907</v>
      </c>
      <c r="Y654">
        <v>0</v>
      </c>
      <c r="Z654">
        <v>3920578</v>
      </c>
      <c r="AA654" s="3" t="str">
        <f t="shared" si="20"/>
        <v>2376</v>
      </c>
      <c r="AB654" s="4" t="str">
        <f t="shared" si="21"/>
        <v>TIF</v>
      </c>
    </row>
    <row r="655" spans="1:28" x14ac:dyDescent="0.25">
      <c r="A655">
        <v>2022</v>
      </c>
      <c r="B655">
        <v>47</v>
      </c>
      <c r="C655" t="s">
        <v>23</v>
      </c>
      <c r="D655">
        <v>2022</v>
      </c>
      <c r="E655">
        <v>47</v>
      </c>
      <c r="F655">
        <v>5</v>
      </c>
      <c r="G655">
        <v>823</v>
      </c>
      <c r="H655" t="s">
        <v>1724</v>
      </c>
      <c r="I655" t="s">
        <v>25</v>
      </c>
      <c r="J655" t="s">
        <v>26</v>
      </c>
      <c r="K655" t="s">
        <v>1725</v>
      </c>
      <c r="L655" t="s">
        <v>468</v>
      </c>
      <c r="M655">
        <v>0</v>
      </c>
      <c r="N655">
        <v>0</v>
      </c>
      <c r="O655">
        <v>0</v>
      </c>
      <c r="P655">
        <v>350196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350196</v>
      </c>
      <c r="W655">
        <v>0</v>
      </c>
      <c r="X655">
        <v>350196</v>
      </c>
      <c r="Y655">
        <v>0</v>
      </c>
      <c r="Z655">
        <v>0</v>
      </c>
      <c r="AA655" s="3" t="str">
        <f t="shared" si="20"/>
        <v>5823</v>
      </c>
      <c r="AB655" s="4" t="str">
        <f t="shared" si="21"/>
        <v>TIF</v>
      </c>
    </row>
    <row r="656" spans="1:28" x14ac:dyDescent="0.25">
      <c r="A656">
        <v>2022</v>
      </c>
      <c r="B656">
        <v>47</v>
      </c>
      <c r="C656" t="s">
        <v>31</v>
      </c>
      <c r="D656">
        <v>2022</v>
      </c>
      <c r="E656">
        <v>47</v>
      </c>
      <c r="F656">
        <v>2</v>
      </c>
      <c r="G656">
        <v>376</v>
      </c>
      <c r="H656">
        <v>472376</v>
      </c>
      <c r="I656" t="s">
        <v>26</v>
      </c>
      <c r="J656" t="s">
        <v>26</v>
      </c>
      <c r="K656" t="s">
        <v>175</v>
      </c>
      <c r="L656" t="s">
        <v>468</v>
      </c>
      <c r="M656">
        <v>153914112</v>
      </c>
      <c r="N656">
        <v>18462330</v>
      </c>
      <c r="O656">
        <v>18131841</v>
      </c>
      <c r="P656">
        <v>14680976</v>
      </c>
      <c r="Q656">
        <v>0</v>
      </c>
      <c r="R656">
        <v>0</v>
      </c>
      <c r="S656">
        <v>0</v>
      </c>
      <c r="T656">
        <v>1470540</v>
      </c>
      <c r="U656">
        <v>0</v>
      </c>
      <c r="V656">
        <v>336474468</v>
      </c>
      <c r="W656">
        <v>211128</v>
      </c>
      <c r="X656">
        <v>336263340</v>
      </c>
      <c r="Y656">
        <v>18230622</v>
      </c>
      <c r="Z656">
        <v>129814669</v>
      </c>
      <c r="AA656" s="3" t="str">
        <f t="shared" si="20"/>
        <v>2376</v>
      </c>
      <c r="AB656" s="4" t="str">
        <f t="shared" si="21"/>
        <v>Non-TIF</v>
      </c>
    </row>
    <row r="657" spans="1:28" x14ac:dyDescent="0.25">
      <c r="A657">
        <v>2022</v>
      </c>
      <c r="B657">
        <v>47</v>
      </c>
      <c r="C657" t="s">
        <v>31</v>
      </c>
      <c r="D657">
        <v>2022</v>
      </c>
      <c r="E657">
        <v>47</v>
      </c>
      <c r="F657">
        <v>4</v>
      </c>
      <c r="G657">
        <v>33</v>
      </c>
      <c r="H657">
        <v>674033</v>
      </c>
      <c r="I657" t="s">
        <v>26</v>
      </c>
      <c r="J657" t="s">
        <v>26</v>
      </c>
      <c r="K657" t="s">
        <v>1721</v>
      </c>
      <c r="L657" t="s">
        <v>468</v>
      </c>
      <c r="M657">
        <v>7337038</v>
      </c>
      <c r="N657">
        <v>727370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59279</v>
      </c>
      <c r="U657">
        <v>0</v>
      </c>
      <c r="V657">
        <v>10453117</v>
      </c>
      <c r="W657">
        <v>3704</v>
      </c>
      <c r="X657">
        <v>10449413</v>
      </c>
      <c r="Y657">
        <v>166067</v>
      </c>
      <c r="Z657">
        <v>2329430</v>
      </c>
      <c r="AA657" s="3" t="str">
        <f t="shared" si="20"/>
        <v>4033</v>
      </c>
      <c r="AB657" s="4" t="str">
        <f t="shared" si="21"/>
        <v>Non-TIF</v>
      </c>
    </row>
    <row r="658" spans="1:28" x14ac:dyDescent="0.25">
      <c r="A658">
        <v>2022</v>
      </c>
      <c r="B658">
        <v>48</v>
      </c>
      <c r="C658" t="s">
        <v>44</v>
      </c>
      <c r="D658">
        <v>2022</v>
      </c>
      <c r="E658">
        <v>48</v>
      </c>
      <c r="F658">
        <v>3</v>
      </c>
      <c r="G658">
        <v>154</v>
      </c>
      <c r="H658">
        <v>483154</v>
      </c>
      <c r="I658" t="s">
        <v>26</v>
      </c>
      <c r="J658" t="s">
        <v>26</v>
      </c>
      <c r="K658" t="s">
        <v>520</v>
      </c>
      <c r="L658" t="s">
        <v>472</v>
      </c>
      <c r="M658">
        <v>106731</v>
      </c>
      <c r="N658">
        <v>1200</v>
      </c>
      <c r="O658">
        <v>3723701</v>
      </c>
      <c r="P658">
        <v>5169249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10038922</v>
      </c>
      <c r="W658">
        <v>1852</v>
      </c>
      <c r="X658">
        <v>10037070</v>
      </c>
      <c r="Y658">
        <v>0</v>
      </c>
      <c r="Z658">
        <v>1038041</v>
      </c>
      <c r="AA658" s="3" t="str">
        <f t="shared" si="20"/>
        <v>3154</v>
      </c>
      <c r="AB658" s="4" t="str">
        <f t="shared" si="21"/>
        <v>Non-TIF</v>
      </c>
    </row>
    <row r="659" spans="1:28" x14ac:dyDescent="0.25">
      <c r="A659">
        <v>2022</v>
      </c>
      <c r="B659">
        <v>48</v>
      </c>
      <c r="C659" t="s">
        <v>44</v>
      </c>
      <c r="D659">
        <v>2022</v>
      </c>
      <c r="E659">
        <v>48</v>
      </c>
      <c r="F659">
        <v>7</v>
      </c>
      <c r="G659">
        <v>29</v>
      </c>
      <c r="H659">
        <v>487029</v>
      </c>
      <c r="I659" t="s">
        <v>26</v>
      </c>
      <c r="J659" t="s">
        <v>26</v>
      </c>
      <c r="K659" t="s">
        <v>521</v>
      </c>
      <c r="L659" t="s">
        <v>472</v>
      </c>
      <c r="M659">
        <v>623722</v>
      </c>
      <c r="N659">
        <v>730</v>
      </c>
      <c r="O659">
        <v>26671735</v>
      </c>
      <c r="P659">
        <v>15427444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60950653</v>
      </c>
      <c r="W659">
        <v>18520</v>
      </c>
      <c r="X659">
        <v>60932133</v>
      </c>
      <c r="Y659">
        <v>0</v>
      </c>
      <c r="Z659">
        <v>18227022</v>
      </c>
      <c r="AA659" s="3" t="str">
        <f t="shared" si="20"/>
        <v>7029</v>
      </c>
      <c r="AB659" s="4" t="str">
        <f t="shared" si="21"/>
        <v>Non-TIF</v>
      </c>
    </row>
    <row r="660" spans="1:28" x14ac:dyDescent="0.25">
      <c r="A660">
        <v>2022</v>
      </c>
      <c r="B660">
        <v>48</v>
      </c>
      <c r="C660" t="s">
        <v>23</v>
      </c>
      <c r="D660">
        <v>2022</v>
      </c>
      <c r="E660">
        <v>48</v>
      </c>
      <c r="F660">
        <v>7</v>
      </c>
      <c r="G660">
        <v>29</v>
      </c>
      <c r="H660" t="s">
        <v>767</v>
      </c>
      <c r="I660" t="s">
        <v>25</v>
      </c>
      <c r="J660" t="s">
        <v>26</v>
      </c>
      <c r="K660" t="s">
        <v>768</v>
      </c>
      <c r="L660" t="s">
        <v>472</v>
      </c>
      <c r="M660">
        <v>65508</v>
      </c>
      <c r="N660">
        <v>0</v>
      </c>
      <c r="O660">
        <v>19333602</v>
      </c>
      <c r="P660">
        <v>4232376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45596478</v>
      </c>
      <c r="W660">
        <v>0</v>
      </c>
      <c r="X660">
        <v>45596478</v>
      </c>
      <c r="Y660">
        <v>0</v>
      </c>
      <c r="Z660">
        <v>21964992</v>
      </c>
      <c r="AA660" s="3" t="str">
        <f t="shared" si="20"/>
        <v>7029</v>
      </c>
      <c r="AB660" s="4" t="str">
        <f t="shared" si="21"/>
        <v>TIF</v>
      </c>
    </row>
    <row r="661" spans="1:28" x14ac:dyDescent="0.25">
      <c r="A661">
        <v>2022</v>
      </c>
      <c r="B661">
        <v>49</v>
      </c>
      <c r="C661" t="s">
        <v>31</v>
      </c>
      <c r="D661">
        <v>2022</v>
      </c>
      <c r="E661">
        <v>49</v>
      </c>
      <c r="F661">
        <v>1</v>
      </c>
      <c r="G661">
        <v>863</v>
      </c>
      <c r="H661">
        <v>311863</v>
      </c>
      <c r="I661" t="s">
        <v>26</v>
      </c>
      <c r="J661" t="s">
        <v>26</v>
      </c>
      <c r="K661" t="s">
        <v>434</v>
      </c>
      <c r="L661" t="s">
        <v>473</v>
      </c>
      <c r="M661">
        <v>15878100</v>
      </c>
      <c r="N661">
        <v>1782400</v>
      </c>
      <c r="O661">
        <v>1197858</v>
      </c>
      <c r="P661">
        <v>103800</v>
      </c>
      <c r="Q661">
        <v>0</v>
      </c>
      <c r="R661">
        <v>0</v>
      </c>
      <c r="S661">
        <v>0</v>
      </c>
      <c r="T661">
        <v>77504</v>
      </c>
      <c r="U661">
        <v>0</v>
      </c>
      <c r="V661">
        <v>60394004</v>
      </c>
      <c r="W661">
        <v>31484</v>
      </c>
      <c r="X661">
        <v>60362520</v>
      </c>
      <c r="Y661">
        <v>3636453</v>
      </c>
      <c r="Z661">
        <v>41354342</v>
      </c>
      <c r="AA661" s="3" t="str">
        <f t="shared" si="20"/>
        <v>1863</v>
      </c>
      <c r="AB661" s="4" t="str">
        <f t="shared" si="21"/>
        <v>Non-TIF</v>
      </c>
    </row>
    <row r="662" spans="1:28" x14ac:dyDescent="0.25">
      <c r="A662">
        <v>2022</v>
      </c>
      <c r="B662">
        <v>49</v>
      </c>
      <c r="C662" t="s">
        <v>31</v>
      </c>
      <c r="D662">
        <v>2022</v>
      </c>
      <c r="E662">
        <v>49</v>
      </c>
      <c r="F662">
        <v>4</v>
      </c>
      <c r="G662">
        <v>41</v>
      </c>
      <c r="H662">
        <v>494041</v>
      </c>
      <c r="I662" t="s">
        <v>26</v>
      </c>
      <c r="J662" t="s">
        <v>26</v>
      </c>
      <c r="K662" t="s">
        <v>376</v>
      </c>
      <c r="L662" t="s">
        <v>473</v>
      </c>
      <c r="M662">
        <v>107278400</v>
      </c>
      <c r="N662">
        <v>5406400</v>
      </c>
      <c r="O662">
        <v>28704693</v>
      </c>
      <c r="P662">
        <v>1673600</v>
      </c>
      <c r="Q662">
        <v>0</v>
      </c>
      <c r="R662">
        <v>0</v>
      </c>
      <c r="S662">
        <v>0</v>
      </c>
      <c r="T662">
        <v>2325139</v>
      </c>
      <c r="U662">
        <v>0</v>
      </c>
      <c r="V662">
        <v>576537080</v>
      </c>
      <c r="W662">
        <v>659312</v>
      </c>
      <c r="X662">
        <v>575877768</v>
      </c>
      <c r="Y662">
        <v>41700655</v>
      </c>
      <c r="Z662">
        <v>431148848</v>
      </c>
      <c r="AA662" s="3" t="str">
        <f t="shared" si="20"/>
        <v>4041</v>
      </c>
      <c r="AB662" s="4" t="str">
        <f t="shared" si="21"/>
        <v>Non-TIF</v>
      </c>
    </row>
    <row r="663" spans="1:28" x14ac:dyDescent="0.25">
      <c r="A663">
        <v>2022</v>
      </c>
      <c r="B663">
        <v>50</v>
      </c>
      <c r="C663" t="s">
        <v>44</v>
      </c>
      <c r="D663">
        <v>2022</v>
      </c>
      <c r="E663">
        <v>50</v>
      </c>
      <c r="F663">
        <v>1</v>
      </c>
      <c r="G663">
        <v>332</v>
      </c>
      <c r="H663">
        <v>501332</v>
      </c>
      <c r="I663" t="s">
        <v>26</v>
      </c>
      <c r="J663" t="s">
        <v>26</v>
      </c>
      <c r="K663" t="s">
        <v>541</v>
      </c>
      <c r="L663" t="s">
        <v>528</v>
      </c>
      <c r="M663">
        <v>0</v>
      </c>
      <c r="N663">
        <v>0</v>
      </c>
      <c r="O663">
        <v>1473750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11619423</v>
      </c>
      <c r="W663">
        <v>16668</v>
      </c>
      <c r="X663">
        <v>11602755</v>
      </c>
      <c r="Y663">
        <v>0</v>
      </c>
      <c r="Z663">
        <v>10145673</v>
      </c>
      <c r="AA663" s="3" t="str">
        <f t="shared" si="20"/>
        <v>1332</v>
      </c>
      <c r="AB663" s="4" t="str">
        <f t="shared" si="21"/>
        <v>Non-TIF</v>
      </c>
    </row>
    <row r="664" spans="1:28" x14ac:dyDescent="0.25">
      <c r="A664">
        <v>2022</v>
      </c>
      <c r="B664">
        <v>50</v>
      </c>
      <c r="C664" t="s">
        <v>23</v>
      </c>
      <c r="D664">
        <v>2022</v>
      </c>
      <c r="E664">
        <v>50</v>
      </c>
      <c r="F664">
        <v>0</v>
      </c>
      <c r="G664">
        <v>720</v>
      </c>
      <c r="H664" t="s">
        <v>769</v>
      </c>
      <c r="I664" t="s">
        <v>25</v>
      </c>
      <c r="J664" t="s">
        <v>26</v>
      </c>
      <c r="K664" t="s">
        <v>770</v>
      </c>
      <c r="L664" t="s">
        <v>528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 s="3" t="str">
        <f t="shared" si="20"/>
        <v>0720</v>
      </c>
      <c r="AB664" s="4" t="str">
        <f t="shared" si="21"/>
        <v>TIF</v>
      </c>
    </row>
    <row r="665" spans="1:28" x14ac:dyDescent="0.25">
      <c r="A665">
        <v>2022</v>
      </c>
      <c r="B665">
        <v>50</v>
      </c>
      <c r="C665" t="s">
        <v>31</v>
      </c>
      <c r="D665">
        <v>2022</v>
      </c>
      <c r="E665">
        <v>50</v>
      </c>
      <c r="F665">
        <v>0</v>
      </c>
      <c r="G665">
        <v>513</v>
      </c>
      <c r="H665">
        <v>500513</v>
      </c>
      <c r="I665" t="s">
        <v>26</v>
      </c>
      <c r="J665" t="s">
        <v>26</v>
      </c>
      <c r="K665" t="s">
        <v>529</v>
      </c>
      <c r="L665" t="s">
        <v>528</v>
      </c>
      <c r="M665">
        <v>47676800</v>
      </c>
      <c r="N665">
        <v>1025630</v>
      </c>
      <c r="O665">
        <v>3065150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161186540</v>
      </c>
      <c r="W665">
        <v>137048</v>
      </c>
      <c r="X665">
        <v>161049492</v>
      </c>
      <c r="Y665">
        <v>9727266</v>
      </c>
      <c r="Z665">
        <v>109418960</v>
      </c>
      <c r="AA665" s="3" t="str">
        <f t="shared" si="20"/>
        <v>0513</v>
      </c>
      <c r="AB665" s="4" t="str">
        <f t="shared" si="21"/>
        <v>Non-TIF</v>
      </c>
    </row>
    <row r="666" spans="1:28" x14ac:dyDescent="0.25">
      <c r="A666">
        <v>2022</v>
      </c>
      <c r="B666">
        <v>50</v>
      </c>
      <c r="C666" t="s">
        <v>31</v>
      </c>
      <c r="D666">
        <v>2022</v>
      </c>
      <c r="E666">
        <v>50</v>
      </c>
      <c r="F666">
        <v>0</v>
      </c>
      <c r="G666">
        <v>720</v>
      </c>
      <c r="H666">
        <v>770720</v>
      </c>
      <c r="I666" t="s">
        <v>26</v>
      </c>
      <c r="J666" t="s">
        <v>26</v>
      </c>
      <c r="K666" t="s">
        <v>561</v>
      </c>
      <c r="L666" t="s">
        <v>528</v>
      </c>
      <c r="M666">
        <v>3068810</v>
      </c>
      <c r="N666">
        <v>26100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5319950</v>
      </c>
      <c r="W666">
        <v>5556</v>
      </c>
      <c r="X666">
        <v>5314394</v>
      </c>
      <c r="Y666">
        <v>676510</v>
      </c>
      <c r="Z666">
        <v>2225040</v>
      </c>
      <c r="AA666" s="3" t="str">
        <f t="shared" si="20"/>
        <v>0720</v>
      </c>
      <c r="AB666" s="4" t="str">
        <f t="shared" si="21"/>
        <v>Non-TIF</v>
      </c>
    </row>
    <row r="667" spans="1:28" x14ac:dyDescent="0.25">
      <c r="A667">
        <v>2022</v>
      </c>
      <c r="B667">
        <v>29</v>
      </c>
      <c r="C667" t="s">
        <v>31</v>
      </c>
      <c r="D667">
        <v>2022</v>
      </c>
      <c r="E667">
        <v>29</v>
      </c>
      <c r="F667">
        <v>0</v>
      </c>
      <c r="G667">
        <v>882</v>
      </c>
      <c r="H667">
        <v>290882</v>
      </c>
      <c r="I667" t="s">
        <v>26</v>
      </c>
      <c r="J667" t="s">
        <v>26</v>
      </c>
      <c r="K667" t="s">
        <v>298</v>
      </c>
      <c r="L667" t="s">
        <v>299</v>
      </c>
      <c r="M667">
        <v>21748200</v>
      </c>
      <c r="N667">
        <v>1012400</v>
      </c>
      <c r="O667">
        <v>178170446</v>
      </c>
      <c r="P667">
        <v>24836580</v>
      </c>
      <c r="Q667">
        <v>0</v>
      </c>
      <c r="R667">
        <v>0</v>
      </c>
      <c r="S667">
        <v>19676986</v>
      </c>
      <c r="T667">
        <v>2218196</v>
      </c>
      <c r="U667">
        <v>0</v>
      </c>
      <c r="V667">
        <v>1489029169</v>
      </c>
      <c r="W667">
        <v>2329816</v>
      </c>
      <c r="X667">
        <v>1486699353</v>
      </c>
      <c r="Y667">
        <v>308089307</v>
      </c>
      <c r="Z667">
        <v>1241366361</v>
      </c>
      <c r="AA667" s="3" t="str">
        <f t="shared" si="20"/>
        <v>0882</v>
      </c>
      <c r="AB667" s="4" t="str">
        <f t="shared" si="21"/>
        <v>Non-TIF</v>
      </c>
    </row>
    <row r="668" spans="1:28" x14ac:dyDescent="0.25">
      <c r="A668">
        <v>2022</v>
      </c>
      <c r="B668">
        <v>29</v>
      </c>
      <c r="C668" t="s">
        <v>31</v>
      </c>
      <c r="D668">
        <v>2022</v>
      </c>
      <c r="E668">
        <v>29</v>
      </c>
      <c r="F668">
        <v>4</v>
      </c>
      <c r="G668">
        <v>203</v>
      </c>
      <c r="H668">
        <v>294203</v>
      </c>
      <c r="I668" t="s">
        <v>26</v>
      </c>
      <c r="J668" t="s">
        <v>26</v>
      </c>
      <c r="K668" t="s">
        <v>300</v>
      </c>
      <c r="L668" t="s">
        <v>299</v>
      </c>
      <c r="M668">
        <v>174615200</v>
      </c>
      <c r="N668">
        <v>9907100</v>
      </c>
      <c r="O668">
        <v>24369522</v>
      </c>
      <c r="P668">
        <v>14135111</v>
      </c>
      <c r="Q668">
        <v>0</v>
      </c>
      <c r="R668">
        <v>0</v>
      </c>
      <c r="S668">
        <v>0</v>
      </c>
      <c r="T668">
        <v>4819554</v>
      </c>
      <c r="U668">
        <v>0</v>
      </c>
      <c r="V668">
        <v>535681254</v>
      </c>
      <c r="W668">
        <v>370400</v>
      </c>
      <c r="X668">
        <v>535310854</v>
      </c>
      <c r="Y668">
        <v>42127844</v>
      </c>
      <c r="Z668">
        <v>307834767</v>
      </c>
      <c r="AA668" s="3" t="str">
        <f t="shared" si="20"/>
        <v>4203</v>
      </c>
      <c r="AB668" s="4" t="str">
        <f t="shared" si="21"/>
        <v>Non-TIF</v>
      </c>
    </row>
    <row r="669" spans="1:28" x14ac:dyDescent="0.25">
      <c r="A669">
        <v>2022</v>
      </c>
      <c r="B669">
        <v>29</v>
      </c>
      <c r="C669" t="s">
        <v>31</v>
      </c>
      <c r="D669">
        <v>2022</v>
      </c>
      <c r="E669">
        <v>29</v>
      </c>
      <c r="F669">
        <v>4</v>
      </c>
      <c r="G669">
        <v>689</v>
      </c>
      <c r="H669">
        <v>444689</v>
      </c>
      <c r="I669" t="s">
        <v>26</v>
      </c>
      <c r="J669" t="s">
        <v>26</v>
      </c>
      <c r="K669" t="s">
        <v>333</v>
      </c>
      <c r="L669" t="s">
        <v>299</v>
      </c>
      <c r="M669">
        <v>9834200</v>
      </c>
      <c r="N669">
        <v>398400</v>
      </c>
      <c r="O669">
        <v>805100</v>
      </c>
      <c r="P669">
        <v>0</v>
      </c>
      <c r="Q669">
        <v>0</v>
      </c>
      <c r="R669">
        <v>0</v>
      </c>
      <c r="S669">
        <v>1069644</v>
      </c>
      <c r="T669">
        <v>1024002</v>
      </c>
      <c r="U669">
        <v>0</v>
      </c>
      <c r="V669">
        <v>19429546</v>
      </c>
      <c r="W669">
        <v>11112</v>
      </c>
      <c r="X669">
        <v>19418434</v>
      </c>
      <c r="Y669">
        <v>345301</v>
      </c>
      <c r="Z669">
        <v>6298200</v>
      </c>
      <c r="AA669" s="3" t="str">
        <f t="shared" si="20"/>
        <v>4689</v>
      </c>
      <c r="AB669" s="4" t="str">
        <f t="shared" si="21"/>
        <v>Non-TIF</v>
      </c>
    </row>
    <row r="670" spans="1:28" x14ac:dyDescent="0.25">
      <c r="A670">
        <v>2022</v>
      </c>
      <c r="B670">
        <v>29</v>
      </c>
      <c r="C670" t="s">
        <v>31</v>
      </c>
      <c r="D670">
        <v>2022</v>
      </c>
      <c r="E670">
        <v>29</v>
      </c>
      <c r="F670">
        <v>4</v>
      </c>
      <c r="G670">
        <v>509</v>
      </c>
      <c r="H670">
        <v>584509</v>
      </c>
      <c r="I670" t="s">
        <v>26</v>
      </c>
      <c r="J670" t="s">
        <v>26</v>
      </c>
      <c r="K670" t="s">
        <v>334</v>
      </c>
      <c r="L670" t="s">
        <v>299</v>
      </c>
      <c r="M670">
        <v>7960500</v>
      </c>
      <c r="N670">
        <v>159000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192671</v>
      </c>
      <c r="U670">
        <v>0</v>
      </c>
      <c r="V670">
        <v>11195371</v>
      </c>
      <c r="W670">
        <v>3704</v>
      </c>
      <c r="X670">
        <v>11191667</v>
      </c>
      <c r="Y670">
        <v>1789737</v>
      </c>
      <c r="Z670">
        <v>2883200</v>
      </c>
      <c r="AA670" s="3" t="str">
        <f t="shared" si="20"/>
        <v>4509</v>
      </c>
      <c r="AB670" s="4" t="str">
        <f t="shared" si="21"/>
        <v>Non-TIF</v>
      </c>
    </row>
    <row r="671" spans="1:28" x14ac:dyDescent="0.25">
      <c r="A671">
        <v>2022</v>
      </c>
      <c r="B671">
        <v>30</v>
      </c>
      <c r="C671" t="s">
        <v>44</v>
      </c>
      <c r="D671">
        <v>2022</v>
      </c>
      <c r="E671">
        <v>30</v>
      </c>
      <c r="F671">
        <v>2</v>
      </c>
      <c r="G671">
        <v>846</v>
      </c>
      <c r="H671">
        <v>302846</v>
      </c>
      <c r="I671" t="s">
        <v>26</v>
      </c>
      <c r="J671" t="s">
        <v>26</v>
      </c>
      <c r="K671" t="s">
        <v>340</v>
      </c>
      <c r="L671" t="s">
        <v>335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1309524</v>
      </c>
      <c r="W671">
        <v>0</v>
      </c>
      <c r="X671">
        <v>1309524</v>
      </c>
      <c r="Y671">
        <v>0</v>
      </c>
      <c r="Z671">
        <v>1309524</v>
      </c>
      <c r="AA671" s="3" t="str">
        <f t="shared" si="20"/>
        <v>2846</v>
      </c>
      <c r="AB671" s="4" t="str">
        <f t="shared" si="21"/>
        <v>Non-TIF</v>
      </c>
    </row>
    <row r="672" spans="1:28" x14ac:dyDescent="0.25">
      <c r="A672">
        <v>2022</v>
      </c>
      <c r="B672">
        <v>30</v>
      </c>
      <c r="C672" t="s">
        <v>44</v>
      </c>
      <c r="D672">
        <v>2022</v>
      </c>
      <c r="E672">
        <v>30</v>
      </c>
      <c r="F672">
        <v>4</v>
      </c>
      <c r="G672">
        <v>890</v>
      </c>
      <c r="H672">
        <v>304890</v>
      </c>
      <c r="I672" t="s">
        <v>26</v>
      </c>
      <c r="J672" t="s">
        <v>26</v>
      </c>
      <c r="K672" t="s">
        <v>259</v>
      </c>
      <c r="L672" t="s">
        <v>335</v>
      </c>
      <c r="M672">
        <v>0</v>
      </c>
      <c r="N672">
        <v>0</v>
      </c>
      <c r="O672">
        <v>60512611</v>
      </c>
      <c r="P672">
        <v>1523386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384400196</v>
      </c>
      <c r="W672">
        <v>31484</v>
      </c>
      <c r="X672">
        <v>384368712</v>
      </c>
      <c r="Y672">
        <v>0</v>
      </c>
      <c r="Z672">
        <v>322364199</v>
      </c>
      <c r="AA672" s="3" t="str">
        <f t="shared" si="20"/>
        <v>4890</v>
      </c>
      <c r="AB672" s="4" t="str">
        <f t="shared" si="21"/>
        <v>Non-TIF</v>
      </c>
    </row>
    <row r="673" spans="1:28" x14ac:dyDescent="0.25">
      <c r="A673">
        <v>2022</v>
      </c>
      <c r="B673">
        <v>30</v>
      </c>
      <c r="C673" t="s">
        <v>23</v>
      </c>
      <c r="D673">
        <v>2022</v>
      </c>
      <c r="E673">
        <v>30</v>
      </c>
      <c r="F673">
        <v>2</v>
      </c>
      <c r="G673">
        <v>846</v>
      </c>
      <c r="H673" t="s">
        <v>336</v>
      </c>
      <c r="I673" t="s">
        <v>25</v>
      </c>
      <c r="J673" t="s">
        <v>26</v>
      </c>
      <c r="K673" t="s">
        <v>337</v>
      </c>
      <c r="L673" t="s">
        <v>335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1578076</v>
      </c>
      <c r="W673">
        <v>1852</v>
      </c>
      <c r="X673">
        <v>1576224</v>
      </c>
      <c r="Y673">
        <v>0</v>
      </c>
      <c r="Z673">
        <v>1578076</v>
      </c>
      <c r="AA673" s="3" t="str">
        <f t="shared" si="20"/>
        <v>2846</v>
      </c>
      <c r="AB673" s="4" t="str">
        <f t="shared" si="21"/>
        <v>TIF</v>
      </c>
    </row>
    <row r="674" spans="1:28" x14ac:dyDescent="0.25">
      <c r="A674">
        <v>2022</v>
      </c>
      <c r="B674">
        <v>30</v>
      </c>
      <c r="C674" t="s">
        <v>23</v>
      </c>
      <c r="D674">
        <v>2022</v>
      </c>
      <c r="E674">
        <v>30</v>
      </c>
      <c r="F674">
        <v>2</v>
      </c>
      <c r="G674">
        <v>124</v>
      </c>
      <c r="H674" t="s">
        <v>435</v>
      </c>
      <c r="I674" t="s">
        <v>25</v>
      </c>
      <c r="J674" t="s">
        <v>26</v>
      </c>
      <c r="K674" t="s">
        <v>436</v>
      </c>
      <c r="L674" t="s">
        <v>335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 s="3" t="str">
        <f t="shared" si="20"/>
        <v>2124</v>
      </c>
      <c r="AB674" s="4" t="str">
        <f t="shared" si="21"/>
        <v>TIF</v>
      </c>
    </row>
    <row r="675" spans="1:28" x14ac:dyDescent="0.25">
      <c r="A675">
        <v>2022</v>
      </c>
      <c r="B675">
        <v>30</v>
      </c>
      <c r="C675" t="s">
        <v>23</v>
      </c>
      <c r="D675">
        <v>2022</v>
      </c>
      <c r="E675">
        <v>30</v>
      </c>
      <c r="F675">
        <v>2</v>
      </c>
      <c r="G675">
        <v>556</v>
      </c>
      <c r="H675" t="s">
        <v>570</v>
      </c>
      <c r="I675" t="s">
        <v>25</v>
      </c>
      <c r="J675" t="s">
        <v>26</v>
      </c>
      <c r="K675" t="s">
        <v>571</v>
      </c>
      <c r="L675" t="s">
        <v>335</v>
      </c>
      <c r="M675">
        <v>0</v>
      </c>
      <c r="N675">
        <v>0</v>
      </c>
      <c r="O675">
        <v>1084542</v>
      </c>
      <c r="P675">
        <v>8560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2500207</v>
      </c>
      <c r="W675">
        <v>0</v>
      </c>
      <c r="X675">
        <v>2500207</v>
      </c>
      <c r="Y675">
        <v>0</v>
      </c>
      <c r="Z675">
        <v>1407105</v>
      </c>
      <c r="AA675" s="3" t="str">
        <f t="shared" si="20"/>
        <v>2556</v>
      </c>
      <c r="AB675" s="4" t="str">
        <f t="shared" si="21"/>
        <v>TIF</v>
      </c>
    </row>
    <row r="676" spans="1:28" x14ac:dyDescent="0.25">
      <c r="A676">
        <v>2022</v>
      </c>
      <c r="B676">
        <v>30</v>
      </c>
      <c r="C676" t="s">
        <v>31</v>
      </c>
      <c r="D676">
        <v>2022</v>
      </c>
      <c r="E676">
        <v>30</v>
      </c>
      <c r="F676">
        <v>2</v>
      </c>
      <c r="G676">
        <v>124</v>
      </c>
      <c r="H676">
        <v>322124</v>
      </c>
      <c r="I676" t="s">
        <v>26</v>
      </c>
      <c r="J676" t="s">
        <v>26</v>
      </c>
      <c r="K676" t="s">
        <v>378</v>
      </c>
      <c r="L676" t="s">
        <v>335</v>
      </c>
      <c r="M676">
        <v>8523700</v>
      </c>
      <c r="N676">
        <v>512700</v>
      </c>
      <c r="O676">
        <v>2029800</v>
      </c>
      <c r="P676">
        <v>1423700</v>
      </c>
      <c r="Q676">
        <v>0</v>
      </c>
      <c r="R676">
        <v>0</v>
      </c>
      <c r="S676">
        <v>2370927</v>
      </c>
      <c r="T676">
        <v>689486</v>
      </c>
      <c r="U676">
        <v>0</v>
      </c>
      <c r="V676">
        <v>22519313</v>
      </c>
      <c r="W676">
        <v>18520</v>
      </c>
      <c r="X676">
        <v>22500793</v>
      </c>
      <c r="Y676">
        <v>588984</v>
      </c>
      <c r="Z676">
        <v>6969000</v>
      </c>
      <c r="AA676" s="3" t="str">
        <f t="shared" si="20"/>
        <v>2124</v>
      </c>
      <c r="AB676" s="4" t="str">
        <f t="shared" si="21"/>
        <v>Non-TIF</v>
      </c>
    </row>
    <row r="677" spans="1:28" x14ac:dyDescent="0.25">
      <c r="A677">
        <v>2022</v>
      </c>
      <c r="B677">
        <v>30</v>
      </c>
      <c r="C677" t="s">
        <v>31</v>
      </c>
      <c r="D677">
        <v>2022</v>
      </c>
      <c r="E677">
        <v>30</v>
      </c>
      <c r="F677">
        <v>2</v>
      </c>
      <c r="G677">
        <v>556</v>
      </c>
      <c r="H677">
        <v>742556</v>
      </c>
      <c r="I677" t="s">
        <v>26</v>
      </c>
      <c r="J677" t="s">
        <v>26</v>
      </c>
      <c r="K677" t="s">
        <v>240</v>
      </c>
      <c r="L677" t="s">
        <v>335</v>
      </c>
      <c r="M677">
        <v>58558800</v>
      </c>
      <c r="N677">
        <v>1196200</v>
      </c>
      <c r="O677">
        <v>754200</v>
      </c>
      <c r="P677">
        <v>0</v>
      </c>
      <c r="Q677">
        <v>0</v>
      </c>
      <c r="R677">
        <v>0</v>
      </c>
      <c r="S677">
        <v>0</v>
      </c>
      <c r="T677">
        <v>1452597</v>
      </c>
      <c r="U677">
        <v>0</v>
      </c>
      <c r="V677">
        <v>84497297</v>
      </c>
      <c r="W677">
        <v>29632</v>
      </c>
      <c r="X677">
        <v>84467665</v>
      </c>
      <c r="Y677">
        <v>4258195</v>
      </c>
      <c r="Z677">
        <v>22535500</v>
      </c>
      <c r="AA677" s="3" t="str">
        <f t="shared" si="20"/>
        <v>2556</v>
      </c>
      <c r="AB677" s="4" t="str">
        <f t="shared" si="21"/>
        <v>Non-TIF</v>
      </c>
    </row>
    <row r="678" spans="1:28" x14ac:dyDescent="0.25">
      <c r="A678">
        <v>2022</v>
      </c>
      <c r="B678">
        <v>31</v>
      </c>
      <c r="C678" t="s">
        <v>23</v>
      </c>
      <c r="D678">
        <v>2022</v>
      </c>
      <c r="E678">
        <v>31</v>
      </c>
      <c r="F678">
        <v>6</v>
      </c>
      <c r="G678">
        <v>961</v>
      </c>
      <c r="H678" t="s">
        <v>504</v>
      </c>
      <c r="I678" t="s">
        <v>25</v>
      </c>
      <c r="J678" t="s">
        <v>26</v>
      </c>
      <c r="K678" t="s">
        <v>505</v>
      </c>
      <c r="L678" t="s">
        <v>377</v>
      </c>
      <c r="M678">
        <v>59686</v>
      </c>
      <c r="N678">
        <v>0</v>
      </c>
      <c r="O678">
        <v>29191909</v>
      </c>
      <c r="P678">
        <v>39286694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114792652</v>
      </c>
      <c r="W678">
        <v>18520</v>
      </c>
      <c r="X678">
        <v>114774132</v>
      </c>
      <c r="Y678">
        <v>0</v>
      </c>
      <c r="Z678">
        <v>46254363</v>
      </c>
      <c r="AA678" s="3" t="str">
        <f t="shared" si="20"/>
        <v>6961</v>
      </c>
      <c r="AB678" s="4" t="str">
        <f t="shared" si="21"/>
        <v>TIF</v>
      </c>
    </row>
    <row r="679" spans="1:28" x14ac:dyDescent="0.25">
      <c r="A679">
        <v>2022</v>
      </c>
      <c r="B679">
        <v>31</v>
      </c>
      <c r="C679" t="s">
        <v>31</v>
      </c>
      <c r="D679">
        <v>2022</v>
      </c>
      <c r="E679">
        <v>31</v>
      </c>
      <c r="F679">
        <v>6</v>
      </c>
      <c r="G679">
        <v>961</v>
      </c>
      <c r="H679">
        <v>316961</v>
      </c>
      <c r="I679" t="s">
        <v>26</v>
      </c>
      <c r="J679" t="s">
        <v>26</v>
      </c>
      <c r="K679" t="s">
        <v>242</v>
      </c>
      <c r="L679" t="s">
        <v>377</v>
      </c>
      <c r="M679">
        <v>309763276</v>
      </c>
      <c r="N679">
        <v>19994435</v>
      </c>
      <c r="O679">
        <v>155860574</v>
      </c>
      <c r="P679">
        <v>29303815</v>
      </c>
      <c r="Q679">
        <v>0</v>
      </c>
      <c r="R679">
        <v>0</v>
      </c>
      <c r="S679">
        <v>4620588</v>
      </c>
      <c r="T679">
        <v>14905870</v>
      </c>
      <c r="U679">
        <v>0</v>
      </c>
      <c r="V679">
        <v>1968124835</v>
      </c>
      <c r="W679">
        <v>1224172</v>
      </c>
      <c r="X679">
        <v>1966900663</v>
      </c>
      <c r="Y679">
        <v>154101499</v>
      </c>
      <c r="Z679">
        <v>1433676277</v>
      </c>
      <c r="AA679" s="3" t="str">
        <f t="shared" si="20"/>
        <v>6961</v>
      </c>
      <c r="AB679" s="4" t="str">
        <f t="shared" si="21"/>
        <v>Non-TIF</v>
      </c>
    </row>
    <row r="680" spans="1:28" x14ac:dyDescent="0.25">
      <c r="A680">
        <v>2022</v>
      </c>
      <c r="B680">
        <v>31</v>
      </c>
      <c r="C680" t="s">
        <v>31</v>
      </c>
      <c r="D680">
        <v>2022</v>
      </c>
      <c r="E680">
        <v>31</v>
      </c>
      <c r="F680">
        <v>4</v>
      </c>
      <c r="G680">
        <v>446</v>
      </c>
      <c r="H680">
        <v>534446</v>
      </c>
      <c r="I680" t="s">
        <v>26</v>
      </c>
      <c r="J680" t="s">
        <v>26</v>
      </c>
      <c r="K680" t="s">
        <v>330</v>
      </c>
      <c r="L680" t="s">
        <v>377</v>
      </c>
      <c r="M680">
        <v>663230</v>
      </c>
      <c r="N680">
        <v>21910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1381720</v>
      </c>
      <c r="W680">
        <v>0</v>
      </c>
      <c r="X680">
        <v>1381720</v>
      </c>
      <c r="Y680">
        <v>11729</v>
      </c>
      <c r="Z680">
        <v>696580</v>
      </c>
      <c r="AA680" s="3" t="str">
        <f t="shared" si="20"/>
        <v>4446</v>
      </c>
      <c r="AB680" s="4" t="str">
        <f t="shared" si="21"/>
        <v>Non-TIF</v>
      </c>
    </row>
    <row r="681" spans="1:28" x14ac:dyDescent="0.25">
      <c r="A681">
        <v>2022</v>
      </c>
      <c r="B681">
        <v>32</v>
      </c>
      <c r="C681" t="s">
        <v>44</v>
      </c>
      <c r="D681">
        <v>2022</v>
      </c>
      <c r="E681">
        <v>32</v>
      </c>
      <c r="F681">
        <v>0</v>
      </c>
      <c r="G681">
        <v>333</v>
      </c>
      <c r="H681">
        <v>320333</v>
      </c>
      <c r="I681" t="s">
        <v>26</v>
      </c>
      <c r="J681" t="s">
        <v>26</v>
      </c>
      <c r="K681" t="s">
        <v>382</v>
      </c>
      <c r="L681" t="s">
        <v>379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 s="3" t="str">
        <f t="shared" si="20"/>
        <v>0333</v>
      </c>
      <c r="AB681" s="4" t="str">
        <f t="shared" si="21"/>
        <v>Non-TIF</v>
      </c>
    </row>
    <row r="682" spans="1:28" x14ac:dyDescent="0.25">
      <c r="A682">
        <v>2022</v>
      </c>
      <c r="B682">
        <v>33</v>
      </c>
      <c r="C682" t="s">
        <v>44</v>
      </c>
      <c r="D682">
        <v>2022</v>
      </c>
      <c r="E682">
        <v>33</v>
      </c>
      <c r="F682">
        <v>6</v>
      </c>
      <c r="G682">
        <v>273</v>
      </c>
      <c r="H682">
        <v>96273</v>
      </c>
      <c r="I682" t="s">
        <v>26</v>
      </c>
      <c r="J682" t="s">
        <v>26</v>
      </c>
      <c r="K682" t="s">
        <v>141</v>
      </c>
      <c r="L682" t="s">
        <v>375</v>
      </c>
      <c r="M682">
        <v>39480</v>
      </c>
      <c r="N682">
        <v>0</v>
      </c>
      <c r="O682">
        <v>1538290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2773200</v>
      </c>
      <c r="W682">
        <v>1852</v>
      </c>
      <c r="X682">
        <v>2771348</v>
      </c>
      <c r="Y682">
        <v>0</v>
      </c>
      <c r="Z682">
        <v>1195430</v>
      </c>
      <c r="AA682" s="3" t="str">
        <f t="shared" si="20"/>
        <v>6273</v>
      </c>
      <c r="AB682" s="4" t="str">
        <f t="shared" si="21"/>
        <v>Non-TIF</v>
      </c>
    </row>
    <row r="683" spans="1:28" x14ac:dyDescent="0.25">
      <c r="A683">
        <v>2022</v>
      </c>
      <c r="B683">
        <v>33</v>
      </c>
      <c r="C683" t="s">
        <v>44</v>
      </c>
      <c r="D683">
        <v>2022</v>
      </c>
      <c r="E683">
        <v>33</v>
      </c>
      <c r="F683">
        <v>6</v>
      </c>
      <c r="G683">
        <v>762</v>
      </c>
      <c r="H683">
        <v>96762</v>
      </c>
      <c r="I683" t="s">
        <v>26</v>
      </c>
      <c r="J683" t="s">
        <v>26</v>
      </c>
      <c r="K683" t="s">
        <v>56</v>
      </c>
      <c r="L683" t="s">
        <v>375</v>
      </c>
      <c r="M683">
        <v>99260</v>
      </c>
      <c r="N683">
        <v>71900</v>
      </c>
      <c r="O683">
        <v>520612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23753633</v>
      </c>
      <c r="W683">
        <v>24076</v>
      </c>
      <c r="X683">
        <v>23729557</v>
      </c>
      <c r="Y683">
        <v>0</v>
      </c>
      <c r="Z683">
        <v>23061861</v>
      </c>
      <c r="AA683" s="3" t="str">
        <f t="shared" si="20"/>
        <v>6762</v>
      </c>
      <c r="AB683" s="4" t="str">
        <f t="shared" si="21"/>
        <v>Non-TIF</v>
      </c>
    </row>
    <row r="684" spans="1:28" x14ac:dyDescent="0.25">
      <c r="A684">
        <v>2022</v>
      </c>
      <c r="B684">
        <v>33</v>
      </c>
      <c r="C684" t="s">
        <v>44</v>
      </c>
      <c r="D684">
        <v>2022</v>
      </c>
      <c r="E684">
        <v>33</v>
      </c>
      <c r="F684">
        <v>4</v>
      </c>
      <c r="G684">
        <v>774</v>
      </c>
      <c r="H684">
        <v>334774</v>
      </c>
      <c r="I684" t="s">
        <v>26</v>
      </c>
      <c r="J684" t="s">
        <v>26</v>
      </c>
      <c r="K684" t="s">
        <v>1452</v>
      </c>
      <c r="L684" t="s">
        <v>375</v>
      </c>
      <c r="M684">
        <v>846180</v>
      </c>
      <c r="N684">
        <v>110510</v>
      </c>
      <c r="O684">
        <v>23628547</v>
      </c>
      <c r="P684">
        <v>3571490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91110914</v>
      </c>
      <c r="W684">
        <v>74080</v>
      </c>
      <c r="X684">
        <v>91036834</v>
      </c>
      <c r="Y684">
        <v>0</v>
      </c>
      <c r="Z684">
        <v>62954187</v>
      </c>
      <c r="AA684" s="3" t="str">
        <f t="shared" si="20"/>
        <v>4774</v>
      </c>
      <c r="AB684" s="4" t="str">
        <f t="shared" si="21"/>
        <v>Non-TIF</v>
      </c>
    </row>
    <row r="685" spans="1:28" x14ac:dyDescent="0.25">
      <c r="A685">
        <v>2022</v>
      </c>
      <c r="B685">
        <v>33</v>
      </c>
      <c r="C685" t="s">
        <v>23</v>
      </c>
      <c r="D685">
        <v>2022</v>
      </c>
      <c r="E685">
        <v>33</v>
      </c>
      <c r="F685">
        <v>4</v>
      </c>
      <c r="G685">
        <v>869</v>
      </c>
      <c r="H685" t="s">
        <v>68</v>
      </c>
      <c r="I685" t="s">
        <v>25</v>
      </c>
      <c r="J685" t="s">
        <v>26</v>
      </c>
      <c r="K685" t="s">
        <v>69</v>
      </c>
      <c r="L685" t="s">
        <v>375</v>
      </c>
      <c r="M685">
        <v>0</v>
      </c>
      <c r="N685">
        <v>0</v>
      </c>
      <c r="O685">
        <v>8301055</v>
      </c>
      <c r="P685">
        <v>21804411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30105466</v>
      </c>
      <c r="W685">
        <v>0</v>
      </c>
      <c r="X685">
        <v>30105466</v>
      </c>
      <c r="Y685">
        <v>0</v>
      </c>
      <c r="Z685">
        <v>0</v>
      </c>
      <c r="AA685" s="3" t="str">
        <f t="shared" si="20"/>
        <v>4869</v>
      </c>
      <c r="AB685" s="4" t="str">
        <f t="shared" si="21"/>
        <v>TIF</v>
      </c>
    </row>
    <row r="686" spans="1:28" x14ac:dyDescent="0.25">
      <c r="A686">
        <v>2022</v>
      </c>
      <c r="B686">
        <v>33</v>
      </c>
      <c r="C686" t="s">
        <v>23</v>
      </c>
      <c r="D686">
        <v>2022</v>
      </c>
      <c r="E686">
        <v>33</v>
      </c>
      <c r="F686">
        <v>6</v>
      </c>
      <c r="G686">
        <v>943</v>
      </c>
      <c r="H686" t="s">
        <v>572</v>
      </c>
      <c r="I686" t="s">
        <v>25</v>
      </c>
      <c r="J686" t="s">
        <v>26</v>
      </c>
      <c r="K686" t="s">
        <v>573</v>
      </c>
      <c r="L686" t="s">
        <v>375</v>
      </c>
      <c r="M686">
        <v>0</v>
      </c>
      <c r="N686">
        <v>0</v>
      </c>
      <c r="O686">
        <v>1774790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1774790</v>
      </c>
      <c r="W686">
        <v>0</v>
      </c>
      <c r="X686">
        <v>1774790</v>
      </c>
      <c r="Y686">
        <v>0</v>
      </c>
      <c r="Z686">
        <v>0</v>
      </c>
      <c r="AA686" s="3" t="str">
        <f t="shared" si="20"/>
        <v>6943</v>
      </c>
      <c r="AB686" s="4" t="str">
        <f t="shared" si="21"/>
        <v>TIF</v>
      </c>
    </row>
    <row r="687" spans="1:28" x14ac:dyDescent="0.25">
      <c r="A687">
        <v>2022</v>
      </c>
      <c r="B687">
        <v>33</v>
      </c>
      <c r="C687" t="s">
        <v>31</v>
      </c>
      <c r="D687">
        <v>2022</v>
      </c>
      <c r="E687">
        <v>33</v>
      </c>
      <c r="F687">
        <v>6</v>
      </c>
      <c r="G687">
        <v>509</v>
      </c>
      <c r="H687">
        <v>336509</v>
      </c>
      <c r="I687" t="s">
        <v>26</v>
      </c>
      <c r="J687" t="s">
        <v>26</v>
      </c>
      <c r="K687" t="s">
        <v>219</v>
      </c>
      <c r="L687" t="s">
        <v>375</v>
      </c>
      <c r="M687">
        <v>38618080</v>
      </c>
      <c r="N687">
        <v>3893780</v>
      </c>
      <c r="O687">
        <v>3407513</v>
      </c>
      <c r="P687">
        <v>435400</v>
      </c>
      <c r="Q687">
        <v>0</v>
      </c>
      <c r="R687">
        <v>0</v>
      </c>
      <c r="S687">
        <v>0</v>
      </c>
      <c r="T687">
        <v>15949</v>
      </c>
      <c r="U687">
        <v>0</v>
      </c>
      <c r="V687">
        <v>91343117</v>
      </c>
      <c r="W687">
        <v>83340</v>
      </c>
      <c r="X687">
        <v>91259777</v>
      </c>
      <c r="Y687">
        <v>5310169</v>
      </c>
      <c r="Z687">
        <v>44972395</v>
      </c>
      <c r="AA687" s="3" t="str">
        <f t="shared" si="20"/>
        <v>6509</v>
      </c>
      <c r="AB687" s="4" t="str">
        <f t="shared" si="21"/>
        <v>Non-TIF</v>
      </c>
    </row>
    <row r="688" spans="1:28" x14ac:dyDescent="0.25">
      <c r="A688">
        <v>2022</v>
      </c>
      <c r="B688">
        <v>33</v>
      </c>
      <c r="C688" t="s">
        <v>31</v>
      </c>
      <c r="D688">
        <v>2022</v>
      </c>
      <c r="E688">
        <v>33</v>
      </c>
      <c r="F688">
        <v>6</v>
      </c>
      <c r="G688">
        <v>943</v>
      </c>
      <c r="H688">
        <v>336943</v>
      </c>
      <c r="I688" t="s">
        <v>26</v>
      </c>
      <c r="J688" t="s">
        <v>26</v>
      </c>
      <c r="K688" t="s">
        <v>437</v>
      </c>
      <c r="L688" t="s">
        <v>375</v>
      </c>
      <c r="M688">
        <v>124487950</v>
      </c>
      <c r="N688">
        <v>10605920</v>
      </c>
      <c r="O688">
        <v>3509259</v>
      </c>
      <c r="P688">
        <v>141330</v>
      </c>
      <c r="Q688">
        <v>0</v>
      </c>
      <c r="R688">
        <v>0</v>
      </c>
      <c r="S688">
        <v>0</v>
      </c>
      <c r="T688">
        <v>11407331</v>
      </c>
      <c r="U688">
        <v>0</v>
      </c>
      <c r="V688">
        <v>228254148</v>
      </c>
      <c r="W688">
        <v>138900</v>
      </c>
      <c r="X688">
        <v>228115248</v>
      </c>
      <c r="Y688">
        <v>16631309</v>
      </c>
      <c r="Z688">
        <v>78102358</v>
      </c>
      <c r="AA688" s="3" t="str">
        <f t="shared" si="20"/>
        <v>6943</v>
      </c>
      <c r="AB688" s="4" t="str">
        <f t="shared" si="21"/>
        <v>Non-TIF</v>
      </c>
    </row>
    <row r="689" spans="1:28" x14ac:dyDescent="0.25">
      <c r="A689">
        <v>2022</v>
      </c>
      <c r="B689">
        <v>34</v>
      </c>
      <c r="C689" t="s">
        <v>44</v>
      </c>
      <c r="D689">
        <v>2022</v>
      </c>
      <c r="E689">
        <v>34</v>
      </c>
      <c r="F689">
        <v>5</v>
      </c>
      <c r="G689">
        <v>697</v>
      </c>
      <c r="H689">
        <v>345697</v>
      </c>
      <c r="I689" t="s">
        <v>26</v>
      </c>
      <c r="J689" t="s">
        <v>26</v>
      </c>
      <c r="K689" t="s">
        <v>313</v>
      </c>
      <c r="L689" t="s">
        <v>385</v>
      </c>
      <c r="M689">
        <v>88780</v>
      </c>
      <c r="N689">
        <v>0</v>
      </c>
      <c r="O689">
        <v>4191909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6070239</v>
      </c>
      <c r="W689">
        <v>20372</v>
      </c>
      <c r="X689">
        <v>6049867</v>
      </c>
      <c r="Y689">
        <v>0</v>
      </c>
      <c r="Z689">
        <v>1789550</v>
      </c>
      <c r="AA689" s="3" t="str">
        <f t="shared" si="20"/>
        <v>5697</v>
      </c>
      <c r="AB689" s="4" t="str">
        <f t="shared" si="21"/>
        <v>Non-TIF</v>
      </c>
    </row>
    <row r="690" spans="1:28" x14ac:dyDescent="0.25">
      <c r="A690">
        <v>2022</v>
      </c>
      <c r="B690">
        <v>34</v>
      </c>
      <c r="C690" t="s">
        <v>44</v>
      </c>
      <c r="D690">
        <v>2022</v>
      </c>
      <c r="E690">
        <v>34</v>
      </c>
      <c r="F690">
        <v>4</v>
      </c>
      <c r="G690">
        <v>772</v>
      </c>
      <c r="H690">
        <v>984772</v>
      </c>
      <c r="I690" t="s">
        <v>26</v>
      </c>
      <c r="J690" t="s">
        <v>26</v>
      </c>
      <c r="K690" t="s">
        <v>315</v>
      </c>
      <c r="L690" t="s">
        <v>385</v>
      </c>
      <c r="M690">
        <v>142911</v>
      </c>
      <c r="N690">
        <v>4470</v>
      </c>
      <c r="O690">
        <v>2100735</v>
      </c>
      <c r="P690">
        <v>93370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6887675</v>
      </c>
      <c r="W690">
        <v>9260</v>
      </c>
      <c r="X690">
        <v>6878415</v>
      </c>
      <c r="Y690">
        <v>0</v>
      </c>
      <c r="Z690">
        <v>4546189</v>
      </c>
      <c r="AA690" s="3" t="str">
        <f t="shared" si="20"/>
        <v>4772</v>
      </c>
      <c r="AB690" s="4" t="str">
        <f t="shared" si="21"/>
        <v>Non-TIF</v>
      </c>
    </row>
    <row r="691" spans="1:28" x14ac:dyDescent="0.25">
      <c r="A691">
        <v>2022</v>
      </c>
      <c r="B691">
        <v>34</v>
      </c>
      <c r="C691" t="s">
        <v>31</v>
      </c>
      <c r="D691">
        <v>2022</v>
      </c>
      <c r="E691">
        <v>34</v>
      </c>
      <c r="F691">
        <v>4</v>
      </c>
      <c r="G691">
        <v>599</v>
      </c>
      <c r="H691">
        <v>194599</v>
      </c>
      <c r="I691" t="s">
        <v>26</v>
      </c>
      <c r="J691" t="s">
        <v>26</v>
      </c>
      <c r="K691" t="s">
        <v>142</v>
      </c>
      <c r="L691" t="s">
        <v>385</v>
      </c>
      <c r="M691">
        <v>26440840</v>
      </c>
      <c r="N691">
        <v>1023370</v>
      </c>
      <c r="O691">
        <v>860980</v>
      </c>
      <c r="P691">
        <v>0</v>
      </c>
      <c r="Q691">
        <v>0</v>
      </c>
      <c r="R691">
        <v>0</v>
      </c>
      <c r="S691">
        <v>1033553</v>
      </c>
      <c r="T691">
        <v>183686</v>
      </c>
      <c r="U691">
        <v>0</v>
      </c>
      <c r="V691">
        <v>53731119</v>
      </c>
      <c r="W691">
        <v>27780</v>
      </c>
      <c r="X691">
        <v>53703339</v>
      </c>
      <c r="Y691">
        <v>1635396</v>
      </c>
      <c r="Z691">
        <v>24188690</v>
      </c>
      <c r="AA691" s="3" t="str">
        <f t="shared" si="20"/>
        <v>4599</v>
      </c>
      <c r="AB691" s="4" t="str">
        <f t="shared" si="21"/>
        <v>Non-TIF</v>
      </c>
    </row>
    <row r="692" spans="1:28" x14ac:dyDescent="0.25">
      <c r="A692">
        <v>2022</v>
      </c>
      <c r="B692">
        <v>35</v>
      </c>
      <c r="C692" t="s">
        <v>44</v>
      </c>
      <c r="D692">
        <v>2022</v>
      </c>
      <c r="E692">
        <v>35</v>
      </c>
      <c r="F692">
        <v>0</v>
      </c>
      <c r="G692">
        <v>108</v>
      </c>
      <c r="H692">
        <v>420108</v>
      </c>
      <c r="I692" t="s">
        <v>26</v>
      </c>
      <c r="J692" t="s">
        <v>26</v>
      </c>
      <c r="K692" t="s">
        <v>388</v>
      </c>
      <c r="L692" t="s">
        <v>389</v>
      </c>
      <c r="M692">
        <v>0</v>
      </c>
      <c r="N692">
        <v>0</v>
      </c>
      <c r="O692">
        <v>0</v>
      </c>
      <c r="P692">
        <v>12968000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12968000</v>
      </c>
      <c r="W692">
        <v>0</v>
      </c>
      <c r="X692">
        <v>12968000</v>
      </c>
      <c r="Y692">
        <v>0</v>
      </c>
      <c r="Z692">
        <v>0</v>
      </c>
      <c r="AA692" s="3" t="str">
        <f t="shared" si="20"/>
        <v>0108</v>
      </c>
      <c r="AB692" s="4" t="str">
        <f t="shared" si="21"/>
        <v>Non-TIF</v>
      </c>
    </row>
    <row r="693" spans="1:28" x14ac:dyDescent="0.25">
      <c r="A693">
        <v>2022</v>
      </c>
      <c r="B693">
        <v>35</v>
      </c>
      <c r="C693" t="s">
        <v>44</v>
      </c>
      <c r="D693">
        <v>2022</v>
      </c>
      <c r="E693">
        <v>35</v>
      </c>
      <c r="F693">
        <v>3</v>
      </c>
      <c r="G693">
        <v>150</v>
      </c>
      <c r="H693">
        <v>423150</v>
      </c>
      <c r="I693" t="s">
        <v>26</v>
      </c>
      <c r="J693" t="s">
        <v>26</v>
      </c>
      <c r="K693" t="s">
        <v>390</v>
      </c>
      <c r="L693" t="s">
        <v>389</v>
      </c>
      <c r="M693">
        <v>0</v>
      </c>
      <c r="N693">
        <v>0</v>
      </c>
      <c r="O693">
        <v>0</v>
      </c>
      <c r="P693">
        <v>66640900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66640900</v>
      </c>
      <c r="W693">
        <v>0</v>
      </c>
      <c r="X693">
        <v>66640900</v>
      </c>
      <c r="Y693">
        <v>0</v>
      </c>
      <c r="Z693">
        <v>0</v>
      </c>
      <c r="AA693" s="3" t="str">
        <f t="shared" si="20"/>
        <v>3150</v>
      </c>
      <c r="AB693" s="4" t="str">
        <f t="shared" si="21"/>
        <v>Non-TIF</v>
      </c>
    </row>
    <row r="694" spans="1:28" x14ac:dyDescent="0.25">
      <c r="A694">
        <v>2022</v>
      </c>
      <c r="B694">
        <v>35</v>
      </c>
      <c r="C694" t="s">
        <v>44</v>
      </c>
      <c r="D694">
        <v>2022</v>
      </c>
      <c r="E694">
        <v>35</v>
      </c>
      <c r="F694">
        <v>1</v>
      </c>
      <c r="G694">
        <v>854</v>
      </c>
      <c r="H694">
        <v>991854</v>
      </c>
      <c r="I694" t="s">
        <v>26</v>
      </c>
      <c r="J694" t="s">
        <v>26</v>
      </c>
      <c r="K694" t="s">
        <v>426</v>
      </c>
      <c r="L694" t="s">
        <v>389</v>
      </c>
      <c r="M694">
        <v>31800</v>
      </c>
      <c r="N694">
        <v>0</v>
      </c>
      <c r="O694">
        <v>1900300</v>
      </c>
      <c r="P694">
        <v>10536500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12468600</v>
      </c>
      <c r="W694">
        <v>0</v>
      </c>
      <c r="X694">
        <v>12468600</v>
      </c>
      <c r="Y694">
        <v>0</v>
      </c>
      <c r="Z694">
        <v>0</v>
      </c>
      <c r="AA694" s="3" t="str">
        <f t="shared" si="20"/>
        <v>1854</v>
      </c>
      <c r="AB694" s="4" t="str">
        <f t="shared" si="21"/>
        <v>Non-TIF</v>
      </c>
    </row>
    <row r="695" spans="1:28" x14ac:dyDescent="0.25">
      <c r="A695">
        <v>2022</v>
      </c>
      <c r="B695">
        <v>35</v>
      </c>
      <c r="C695" t="s">
        <v>23</v>
      </c>
      <c r="D695">
        <v>2022</v>
      </c>
      <c r="E695">
        <v>35</v>
      </c>
      <c r="F695">
        <v>0</v>
      </c>
      <c r="G695">
        <v>9</v>
      </c>
      <c r="H695" t="s">
        <v>391</v>
      </c>
      <c r="I695" t="s">
        <v>25</v>
      </c>
      <c r="J695" t="s">
        <v>26</v>
      </c>
      <c r="K695" t="s">
        <v>392</v>
      </c>
      <c r="L695" t="s">
        <v>389</v>
      </c>
      <c r="M695">
        <v>0</v>
      </c>
      <c r="N695">
        <v>14898</v>
      </c>
      <c r="O695">
        <v>1378434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1496584</v>
      </c>
      <c r="W695">
        <v>0</v>
      </c>
      <c r="X695">
        <v>1496584</v>
      </c>
      <c r="Y695">
        <v>0</v>
      </c>
      <c r="Z695">
        <v>103252</v>
      </c>
      <c r="AA695" s="3" t="str">
        <f t="shared" si="20"/>
        <v>0009</v>
      </c>
      <c r="AB695" s="4" t="str">
        <f t="shared" si="21"/>
        <v>TIF</v>
      </c>
    </row>
    <row r="696" spans="1:28" x14ac:dyDescent="0.25">
      <c r="A696">
        <v>2022</v>
      </c>
      <c r="B696">
        <v>35</v>
      </c>
      <c r="C696" t="s">
        <v>31</v>
      </c>
      <c r="D696">
        <v>2022</v>
      </c>
      <c r="E696">
        <v>35</v>
      </c>
      <c r="F696">
        <v>0</v>
      </c>
      <c r="G696">
        <v>9</v>
      </c>
      <c r="H696">
        <v>380009</v>
      </c>
      <c r="I696" t="s">
        <v>26</v>
      </c>
      <c r="J696" t="s">
        <v>26</v>
      </c>
      <c r="K696" t="s">
        <v>224</v>
      </c>
      <c r="L696" t="s">
        <v>389</v>
      </c>
      <c r="M696">
        <v>65713400</v>
      </c>
      <c r="N696">
        <v>5965900</v>
      </c>
      <c r="O696">
        <v>5126900</v>
      </c>
      <c r="P696">
        <v>0</v>
      </c>
      <c r="Q696">
        <v>0</v>
      </c>
      <c r="R696">
        <v>0</v>
      </c>
      <c r="S696">
        <v>272093</v>
      </c>
      <c r="T696">
        <v>4685767</v>
      </c>
      <c r="U696">
        <v>0</v>
      </c>
      <c r="V696">
        <v>109217460</v>
      </c>
      <c r="W696">
        <v>51856</v>
      </c>
      <c r="X696">
        <v>109165604</v>
      </c>
      <c r="Y696">
        <v>41386215</v>
      </c>
      <c r="Z696">
        <v>27453400</v>
      </c>
      <c r="AA696" s="3" t="str">
        <f t="shared" si="20"/>
        <v>0009</v>
      </c>
      <c r="AB696" s="4" t="str">
        <f t="shared" si="21"/>
        <v>Non-TIF</v>
      </c>
    </row>
    <row r="697" spans="1:28" x14ac:dyDescent="0.25">
      <c r="A697">
        <v>2022</v>
      </c>
      <c r="B697">
        <v>36</v>
      </c>
      <c r="C697" t="s">
        <v>23</v>
      </c>
      <c r="D697">
        <v>2022</v>
      </c>
      <c r="E697">
        <v>36</v>
      </c>
      <c r="F697">
        <v>5</v>
      </c>
      <c r="G697">
        <v>976</v>
      </c>
      <c r="H697" t="s">
        <v>581</v>
      </c>
      <c r="I697" t="s">
        <v>25</v>
      </c>
      <c r="J697" t="s">
        <v>26</v>
      </c>
      <c r="K697" t="s">
        <v>582</v>
      </c>
      <c r="L697" t="s">
        <v>394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 s="3" t="str">
        <f t="shared" si="20"/>
        <v>5976</v>
      </c>
      <c r="AB697" s="4" t="str">
        <f t="shared" si="21"/>
        <v>TIF</v>
      </c>
    </row>
    <row r="698" spans="1:28" x14ac:dyDescent="0.25">
      <c r="A698">
        <v>2022</v>
      </c>
      <c r="B698">
        <v>36</v>
      </c>
      <c r="C698" t="s">
        <v>31</v>
      </c>
      <c r="D698">
        <v>2022</v>
      </c>
      <c r="E698">
        <v>36</v>
      </c>
      <c r="F698">
        <v>2</v>
      </c>
      <c r="G698">
        <v>369</v>
      </c>
      <c r="H698">
        <v>362369</v>
      </c>
      <c r="I698" t="s">
        <v>26</v>
      </c>
      <c r="J698" t="s">
        <v>26</v>
      </c>
      <c r="K698" t="s">
        <v>395</v>
      </c>
      <c r="L698" t="s">
        <v>394</v>
      </c>
      <c r="M698">
        <v>81853730</v>
      </c>
      <c r="N698">
        <v>2446590</v>
      </c>
      <c r="O698">
        <v>11387730</v>
      </c>
      <c r="P698">
        <v>206970</v>
      </c>
      <c r="Q698">
        <v>0</v>
      </c>
      <c r="R698">
        <v>0</v>
      </c>
      <c r="S698">
        <v>8611175</v>
      </c>
      <c r="T698">
        <v>2638279</v>
      </c>
      <c r="U698">
        <v>0</v>
      </c>
      <c r="V698">
        <v>213675314</v>
      </c>
      <c r="W698">
        <v>161124</v>
      </c>
      <c r="X698">
        <v>213514190</v>
      </c>
      <c r="Y698">
        <v>13787452</v>
      </c>
      <c r="Z698">
        <v>106530840</v>
      </c>
      <c r="AA698" s="3" t="str">
        <f t="shared" si="20"/>
        <v>2369</v>
      </c>
      <c r="AB698" s="4" t="str">
        <f t="shared" si="21"/>
        <v>Non-TIF</v>
      </c>
    </row>
    <row r="699" spans="1:28" x14ac:dyDescent="0.25">
      <c r="A699">
        <v>2022</v>
      </c>
      <c r="B699">
        <v>37</v>
      </c>
      <c r="C699" t="s">
        <v>44</v>
      </c>
      <c r="D699">
        <v>2022</v>
      </c>
      <c r="E699">
        <v>37</v>
      </c>
      <c r="F699">
        <v>3</v>
      </c>
      <c r="G699">
        <v>195</v>
      </c>
      <c r="H699">
        <v>373195</v>
      </c>
      <c r="I699" t="s">
        <v>26</v>
      </c>
      <c r="J699" t="s">
        <v>26</v>
      </c>
      <c r="K699" t="s">
        <v>63</v>
      </c>
      <c r="L699" t="s">
        <v>63</v>
      </c>
      <c r="M699">
        <v>0</v>
      </c>
      <c r="N699">
        <v>0</v>
      </c>
      <c r="O699">
        <v>30962697</v>
      </c>
      <c r="P699">
        <v>13858857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53424702</v>
      </c>
      <c r="W699">
        <v>27780</v>
      </c>
      <c r="X699">
        <v>53396922</v>
      </c>
      <c r="Y699">
        <v>0</v>
      </c>
      <c r="Z699">
        <v>8603148</v>
      </c>
      <c r="AA699" s="3" t="str">
        <f t="shared" si="20"/>
        <v>3195</v>
      </c>
      <c r="AB699" s="4" t="str">
        <f t="shared" si="21"/>
        <v>Non-TIF</v>
      </c>
    </row>
    <row r="700" spans="1:28" x14ac:dyDescent="0.25">
      <c r="A700">
        <v>2022</v>
      </c>
      <c r="B700">
        <v>37</v>
      </c>
      <c r="C700" t="s">
        <v>31</v>
      </c>
      <c r="D700">
        <v>2022</v>
      </c>
      <c r="E700">
        <v>37</v>
      </c>
      <c r="F700">
        <v>1</v>
      </c>
      <c r="G700">
        <v>413</v>
      </c>
      <c r="H700">
        <v>141413</v>
      </c>
      <c r="I700" t="s">
        <v>26</v>
      </c>
      <c r="J700" t="s">
        <v>26</v>
      </c>
      <c r="K700" t="s">
        <v>94</v>
      </c>
      <c r="L700" t="s">
        <v>63</v>
      </c>
      <c r="M700">
        <v>31569900</v>
      </c>
      <c r="N700">
        <v>1621300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130655</v>
      </c>
      <c r="U700">
        <v>0</v>
      </c>
      <c r="V700">
        <v>39580455</v>
      </c>
      <c r="W700">
        <v>9260</v>
      </c>
      <c r="X700">
        <v>39571195</v>
      </c>
      <c r="Y700">
        <v>8136811</v>
      </c>
      <c r="Z700">
        <v>6258600</v>
      </c>
      <c r="AA700" s="3" t="str">
        <f t="shared" si="20"/>
        <v>1413</v>
      </c>
      <c r="AB700" s="4" t="str">
        <f t="shared" si="21"/>
        <v>Non-TIF</v>
      </c>
    </row>
    <row r="701" spans="1:28" x14ac:dyDescent="0.25">
      <c r="A701">
        <v>2022</v>
      </c>
      <c r="B701">
        <v>37</v>
      </c>
      <c r="C701" t="s">
        <v>31</v>
      </c>
      <c r="D701">
        <v>2022</v>
      </c>
      <c r="E701">
        <v>37</v>
      </c>
      <c r="F701">
        <v>2</v>
      </c>
      <c r="G701">
        <v>520</v>
      </c>
      <c r="H701">
        <v>142520</v>
      </c>
      <c r="I701" t="s">
        <v>26</v>
      </c>
      <c r="J701" t="s">
        <v>26</v>
      </c>
      <c r="K701" t="s">
        <v>180</v>
      </c>
      <c r="L701" t="s">
        <v>63</v>
      </c>
      <c r="M701">
        <v>5674400</v>
      </c>
      <c r="N701">
        <v>137300</v>
      </c>
      <c r="O701">
        <v>178000</v>
      </c>
      <c r="P701">
        <v>0</v>
      </c>
      <c r="Q701">
        <v>0</v>
      </c>
      <c r="R701">
        <v>0</v>
      </c>
      <c r="S701">
        <v>1043723</v>
      </c>
      <c r="T701">
        <v>125476</v>
      </c>
      <c r="U701">
        <v>0</v>
      </c>
      <c r="V701">
        <v>10248699</v>
      </c>
      <c r="W701">
        <v>5556</v>
      </c>
      <c r="X701">
        <v>10243143</v>
      </c>
      <c r="Y701">
        <v>820064</v>
      </c>
      <c r="Z701">
        <v>3089800</v>
      </c>
      <c r="AA701" s="3" t="str">
        <f t="shared" si="20"/>
        <v>2520</v>
      </c>
      <c r="AB701" s="4" t="str">
        <f t="shared" si="21"/>
        <v>Non-TIF</v>
      </c>
    </row>
    <row r="702" spans="1:28" x14ac:dyDescent="0.25">
      <c r="A702">
        <v>2022</v>
      </c>
      <c r="B702">
        <v>37</v>
      </c>
      <c r="C702" t="s">
        <v>31</v>
      </c>
      <c r="D702">
        <v>2022</v>
      </c>
      <c r="E702">
        <v>37</v>
      </c>
      <c r="F702">
        <v>5</v>
      </c>
      <c r="G702">
        <v>184</v>
      </c>
      <c r="H702">
        <v>255184</v>
      </c>
      <c r="I702" t="s">
        <v>26</v>
      </c>
      <c r="J702" t="s">
        <v>26</v>
      </c>
      <c r="K702" t="s">
        <v>202</v>
      </c>
      <c r="L702" t="s">
        <v>63</v>
      </c>
      <c r="M702">
        <v>572500</v>
      </c>
      <c r="N702">
        <v>6700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1326300</v>
      </c>
      <c r="W702">
        <v>1852</v>
      </c>
      <c r="X702">
        <v>1324448</v>
      </c>
      <c r="Y702">
        <v>31128</v>
      </c>
      <c r="Z702">
        <v>747100</v>
      </c>
      <c r="AA702" s="3" t="str">
        <f t="shared" si="20"/>
        <v>5184</v>
      </c>
      <c r="AB702" s="4" t="str">
        <f t="shared" si="21"/>
        <v>Non-TIF</v>
      </c>
    </row>
    <row r="703" spans="1:28" x14ac:dyDescent="0.25">
      <c r="A703">
        <v>2022</v>
      </c>
      <c r="B703">
        <v>37</v>
      </c>
      <c r="C703" t="s">
        <v>31</v>
      </c>
      <c r="D703">
        <v>2022</v>
      </c>
      <c r="E703">
        <v>37</v>
      </c>
      <c r="F703">
        <v>5</v>
      </c>
      <c r="G703">
        <v>121</v>
      </c>
      <c r="H703">
        <v>395121</v>
      </c>
      <c r="I703" t="s">
        <v>26</v>
      </c>
      <c r="J703" t="s">
        <v>26</v>
      </c>
      <c r="K703" t="s">
        <v>364</v>
      </c>
      <c r="L703" t="s">
        <v>63</v>
      </c>
      <c r="M703">
        <v>8268800</v>
      </c>
      <c r="N703">
        <v>142800</v>
      </c>
      <c r="O703">
        <v>169400</v>
      </c>
      <c r="P703">
        <v>0</v>
      </c>
      <c r="Q703">
        <v>0</v>
      </c>
      <c r="R703">
        <v>0</v>
      </c>
      <c r="S703">
        <v>0</v>
      </c>
      <c r="T703">
        <v>3629416</v>
      </c>
      <c r="U703">
        <v>0</v>
      </c>
      <c r="V703">
        <v>14181416</v>
      </c>
      <c r="W703">
        <v>3704</v>
      </c>
      <c r="X703">
        <v>14177712</v>
      </c>
      <c r="Y703">
        <v>437175</v>
      </c>
      <c r="Z703">
        <v>1971000</v>
      </c>
      <c r="AA703" s="3" t="str">
        <f t="shared" si="20"/>
        <v>5121</v>
      </c>
      <c r="AB703" s="4" t="str">
        <f t="shared" si="21"/>
        <v>Non-TIF</v>
      </c>
    </row>
    <row r="704" spans="1:28" x14ac:dyDescent="0.25">
      <c r="A704">
        <v>2022</v>
      </c>
      <c r="B704">
        <v>38</v>
      </c>
      <c r="C704" t="s">
        <v>44</v>
      </c>
      <c r="D704">
        <v>2022</v>
      </c>
      <c r="E704">
        <v>38</v>
      </c>
      <c r="F704">
        <v>0</v>
      </c>
      <c r="G704">
        <v>540</v>
      </c>
      <c r="H704">
        <v>380540</v>
      </c>
      <c r="I704" t="s">
        <v>26</v>
      </c>
      <c r="J704" t="s">
        <v>26</v>
      </c>
      <c r="K704" t="s">
        <v>404</v>
      </c>
      <c r="L704" t="s">
        <v>405</v>
      </c>
      <c r="M704">
        <v>0</v>
      </c>
      <c r="N704">
        <v>0</v>
      </c>
      <c r="O704">
        <v>6488579</v>
      </c>
      <c r="P704">
        <v>2622973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41707084</v>
      </c>
      <c r="W704">
        <v>44448</v>
      </c>
      <c r="X704">
        <v>41662636</v>
      </c>
      <c r="Y704">
        <v>0</v>
      </c>
      <c r="Z704">
        <v>32595532</v>
      </c>
      <c r="AA704" s="3" t="str">
        <f t="shared" si="20"/>
        <v>0540</v>
      </c>
      <c r="AB704" s="4" t="str">
        <f t="shared" si="21"/>
        <v>Non-TIF</v>
      </c>
    </row>
    <row r="705" spans="1:28" x14ac:dyDescent="0.25">
      <c r="A705">
        <v>2022</v>
      </c>
      <c r="B705">
        <v>55</v>
      </c>
      <c r="C705" t="s">
        <v>44</v>
      </c>
      <c r="D705">
        <v>2022</v>
      </c>
      <c r="E705">
        <v>55</v>
      </c>
      <c r="F705">
        <v>3</v>
      </c>
      <c r="G705">
        <v>897</v>
      </c>
      <c r="H705">
        <v>553897</v>
      </c>
      <c r="I705" t="s">
        <v>26</v>
      </c>
      <c r="J705" t="s">
        <v>26</v>
      </c>
      <c r="K705" t="s">
        <v>1741</v>
      </c>
      <c r="L705" t="s">
        <v>551</v>
      </c>
      <c r="M705">
        <v>0</v>
      </c>
      <c r="N705">
        <v>0</v>
      </c>
      <c r="O705">
        <v>978163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978163</v>
      </c>
      <c r="W705">
        <v>0</v>
      </c>
      <c r="X705">
        <v>978163</v>
      </c>
      <c r="Y705">
        <v>0</v>
      </c>
      <c r="Z705">
        <v>0</v>
      </c>
      <c r="AA705" s="3" t="str">
        <f t="shared" si="20"/>
        <v>3897</v>
      </c>
      <c r="AB705" s="4" t="str">
        <f t="shared" si="21"/>
        <v>Non-TIF</v>
      </c>
    </row>
    <row r="706" spans="1:28" x14ac:dyDescent="0.25">
      <c r="A706">
        <v>2022</v>
      </c>
      <c r="B706">
        <v>55</v>
      </c>
      <c r="C706" t="s">
        <v>23</v>
      </c>
      <c r="D706">
        <v>2022</v>
      </c>
      <c r="E706">
        <v>55</v>
      </c>
      <c r="F706">
        <v>0</v>
      </c>
      <c r="G706">
        <v>126</v>
      </c>
      <c r="H706" t="s">
        <v>634</v>
      </c>
      <c r="I706" t="s">
        <v>25</v>
      </c>
      <c r="J706" t="s">
        <v>26</v>
      </c>
      <c r="K706" t="s">
        <v>635</v>
      </c>
      <c r="L706" t="s">
        <v>551</v>
      </c>
      <c r="M706">
        <v>39801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14423729</v>
      </c>
      <c r="W706">
        <v>0</v>
      </c>
      <c r="X706">
        <v>14423729</v>
      </c>
      <c r="Y706">
        <v>0</v>
      </c>
      <c r="Z706">
        <v>14383928</v>
      </c>
      <c r="AA706" s="3" t="str">
        <f t="shared" si="20"/>
        <v>0126</v>
      </c>
      <c r="AB706" s="4" t="str">
        <f t="shared" si="21"/>
        <v>TIF</v>
      </c>
    </row>
    <row r="707" spans="1:28" x14ac:dyDescent="0.25">
      <c r="A707">
        <v>2022</v>
      </c>
      <c r="B707">
        <v>55</v>
      </c>
      <c r="C707" t="s">
        <v>23</v>
      </c>
      <c r="D707">
        <v>2022</v>
      </c>
      <c r="E707">
        <v>55</v>
      </c>
      <c r="F707">
        <v>4</v>
      </c>
      <c r="G707">
        <v>778</v>
      </c>
      <c r="H707" t="s">
        <v>594</v>
      </c>
      <c r="I707" t="s">
        <v>25</v>
      </c>
      <c r="J707" t="s">
        <v>26</v>
      </c>
      <c r="K707" t="s">
        <v>595</v>
      </c>
      <c r="L707" t="s">
        <v>551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 s="3" t="str">
        <f t="shared" ref="AA707:AA770" si="22">CONCATENATE(F707,TEXT(G707,"000"))</f>
        <v>4778</v>
      </c>
      <c r="AB707" s="4" t="str">
        <f t="shared" ref="AB707:AB770" si="23">IF(C707="I","TIF","Non-TIF")</f>
        <v>TIF</v>
      </c>
    </row>
    <row r="708" spans="1:28" x14ac:dyDescent="0.25">
      <c r="A708">
        <v>2022</v>
      </c>
      <c r="B708">
        <v>55</v>
      </c>
      <c r="C708" t="s">
        <v>31</v>
      </c>
      <c r="D708">
        <v>2022</v>
      </c>
      <c r="E708">
        <v>55</v>
      </c>
      <c r="F708">
        <v>0</v>
      </c>
      <c r="G708">
        <v>126</v>
      </c>
      <c r="H708">
        <v>550126</v>
      </c>
      <c r="I708" t="s">
        <v>26</v>
      </c>
      <c r="J708" t="s">
        <v>26</v>
      </c>
      <c r="K708" t="s">
        <v>550</v>
      </c>
      <c r="L708" t="s">
        <v>551</v>
      </c>
      <c r="M708">
        <v>248050568</v>
      </c>
      <c r="N708">
        <v>14079037</v>
      </c>
      <c r="O708">
        <v>35211380</v>
      </c>
      <c r="P708">
        <v>34215423</v>
      </c>
      <c r="Q708">
        <v>0</v>
      </c>
      <c r="R708">
        <v>0</v>
      </c>
      <c r="S708">
        <v>31437689</v>
      </c>
      <c r="T708">
        <v>1239972</v>
      </c>
      <c r="U708">
        <v>0</v>
      </c>
      <c r="V708">
        <v>943606359</v>
      </c>
      <c r="W708">
        <v>707464</v>
      </c>
      <c r="X708">
        <v>942898895</v>
      </c>
      <c r="Y708">
        <v>117512040</v>
      </c>
      <c r="Z708">
        <v>579372290</v>
      </c>
      <c r="AA708" s="3" t="str">
        <f t="shared" si="22"/>
        <v>0126</v>
      </c>
      <c r="AB708" s="4" t="str">
        <f t="shared" si="23"/>
        <v>Non-TIF</v>
      </c>
    </row>
    <row r="709" spans="1:28" x14ac:dyDescent="0.25">
      <c r="A709">
        <v>2022</v>
      </c>
      <c r="B709">
        <v>55</v>
      </c>
      <c r="C709" t="s">
        <v>31</v>
      </c>
      <c r="D709">
        <v>2022</v>
      </c>
      <c r="E709">
        <v>55</v>
      </c>
      <c r="F709">
        <v>4</v>
      </c>
      <c r="G709">
        <v>778</v>
      </c>
      <c r="H709">
        <v>554778</v>
      </c>
      <c r="I709" t="s">
        <v>26</v>
      </c>
      <c r="J709" t="s">
        <v>26</v>
      </c>
      <c r="K709" t="s">
        <v>596</v>
      </c>
      <c r="L709" t="s">
        <v>551</v>
      </c>
      <c r="M709">
        <v>185750483</v>
      </c>
      <c r="N709">
        <v>13131958</v>
      </c>
      <c r="O709">
        <v>14358714</v>
      </c>
      <c r="P709">
        <v>23215061</v>
      </c>
      <c r="Q709">
        <v>0</v>
      </c>
      <c r="R709">
        <v>0</v>
      </c>
      <c r="S709">
        <v>18439110</v>
      </c>
      <c r="T709">
        <v>6499049</v>
      </c>
      <c r="U709">
        <v>0</v>
      </c>
      <c r="V709">
        <v>333597742</v>
      </c>
      <c r="W709">
        <v>175940</v>
      </c>
      <c r="X709">
        <v>333421802</v>
      </c>
      <c r="Y709">
        <v>113864943</v>
      </c>
      <c r="Z709">
        <v>72203367</v>
      </c>
      <c r="AA709" s="3" t="str">
        <f t="shared" si="22"/>
        <v>4778</v>
      </c>
      <c r="AB709" s="4" t="str">
        <f t="shared" si="23"/>
        <v>Non-TIF</v>
      </c>
    </row>
    <row r="710" spans="1:28" x14ac:dyDescent="0.25">
      <c r="A710">
        <v>2022</v>
      </c>
      <c r="B710">
        <v>55</v>
      </c>
      <c r="C710" t="s">
        <v>31</v>
      </c>
      <c r="D710">
        <v>2022</v>
      </c>
      <c r="E710">
        <v>55</v>
      </c>
      <c r="F710">
        <v>6</v>
      </c>
      <c r="G710">
        <v>921</v>
      </c>
      <c r="H710">
        <v>746921</v>
      </c>
      <c r="I710" t="s">
        <v>26</v>
      </c>
      <c r="J710" t="s">
        <v>26</v>
      </c>
      <c r="K710" t="s">
        <v>665</v>
      </c>
      <c r="L710" t="s">
        <v>551</v>
      </c>
      <c r="M710">
        <v>36006030</v>
      </c>
      <c r="N710">
        <v>4346440</v>
      </c>
      <c r="O710">
        <v>1323096</v>
      </c>
      <c r="P710">
        <v>642722</v>
      </c>
      <c r="Q710">
        <v>0</v>
      </c>
      <c r="R710">
        <v>0</v>
      </c>
      <c r="S710">
        <v>4741854</v>
      </c>
      <c r="T710">
        <v>257845</v>
      </c>
      <c r="U710">
        <v>0</v>
      </c>
      <c r="V710">
        <v>61264842</v>
      </c>
      <c r="W710">
        <v>11112</v>
      </c>
      <c r="X710">
        <v>61253730</v>
      </c>
      <c r="Y710">
        <v>776915</v>
      </c>
      <c r="Z710">
        <v>13946855</v>
      </c>
      <c r="AA710" s="3" t="str">
        <f t="shared" si="22"/>
        <v>6921</v>
      </c>
      <c r="AB710" s="4" t="str">
        <f t="shared" si="23"/>
        <v>Non-TIF</v>
      </c>
    </row>
    <row r="711" spans="1:28" x14ac:dyDescent="0.25">
      <c r="A711">
        <v>2022</v>
      </c>
      <c r="B711">
        <v>56</v>
      </c>
      <c r="C711" t="s">
        <v>23</v>
      </c>
      <c r="D711">
        <v>2022</v>
      </c>
      <c r="E711">
        <v>56</v>
      </c>
      <c r="F711">
        <v>2</v>
      </c>
      <c r="G711">
        <v>322</v>
      </c>
      <c r="H711" t="s">
        <v>609</v>
      </c>
      <c r="I711" t="s">
        <v>25</v>
      </c>
      <c r="J711" t="s">
        <v>26</v>
      </c>
      <c r="K711" t="s">
        <v>610</v>
      </c>
      <c r="L711" t="s">
        <v>599</v>
      </c>
      <c r="M711">
        <v>0</v>
      </c>
      <c r="N711">
        <v>0</v>
      </c>
      <c r="O711">
        <v>2590562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6634023</v>
      </c>
      <c r="W711">
        <v>0</v>
      </c>
      <c r="X711">
        <v>6634023</v>
      </c>
      <c r="Y711">
        <v>0</v>
      </c>
      <c r="Z711">
        <v>4043461</v>
      </c>
      <c r="AA711" s="3" t="str">
        <f t="shared" si="22"/>
        <v>2322</v>
      </c>
      <c r="AB711" s="4" t="str">
        <f t="shared" si="23"/>
        <v>TIF</v>
      </c>
    </row>
    <row r="712" spans="1:28" x14ac:dyDescent="0.25">
      <c r="A712">
        <v>2022</v>
      </c>
      <c r="B712">
        <v>56</v>
      </c>
      <c r="C712" t="s">
        <v>23</v>
      </c>
      <c r="D712">
        <v>2022</v>
      </c>
      <c r="E712">
        <v>56</v>
      </c>
      <c r="F712">
        <v>3</v>
      </c>
      <c r="G712">
        <v>312</v>
      </c>
      <c r="H712" t="s">
        <v>600</v>
      </c>
      <c r="I712" t="s">
        <v>25</v>
      </c>
      <c r="J712" t="s">
        <v>26</v>
      </c>
      <c r="K712" t="s">
        <v>601</v>
      </c>
      <c r="L712" t="s">
        <v>599</v>
      </c>
      <c r="M712">
        <v>0</v>
      </c>
      <c r="N712">
        <v>0</v>
      </c>
      <c r="O712">
        <v>4282200</v>
      </c>
      <c r="P712">
        <v>23582867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28666970</v>
      </c>
      <c r="W712">
        <v>0</v>
      </c>
      <c r="X712">
        <v>28666970</v>
      </c>
      <c r="Y712">
        <v>0</v>
      </c>
      <c r="Z712">
        <v>801903</v>
      </c>
      <c r="AA712" s="3" t="str">
        <f t="shared" si="22"/>
        <v>3312</v>
      </c>
      <c r="AB712" s="4" t="str">
        <f t="shared" si="23"/>
        <v>TIF</v>
      </c>
    </row>
    <row r="713" spans="1:28" x14ac:dyDescent="0.25">
      <c r="A713">
        <v>2022</v>
      </c>
      <c r="B713">
        <v>56</v>
      </c>
      <c r="C713" t="s">
        <v>31</v>
      </c>
      <c r="D713">
        <v>2022</v>
      </c>
      <c r="E713">
        <v>56</v>
      </c>
      <c r="F713">
        <v>1</v>
      </c>
      <c r="G713">
        <v>79</v>
      </c>
      <c r="H713">
        <v>561079</v>
      </c>
      <c r="I713" t="s">
        <v>26</v>
      </c>
      <c r="J713" t="s">
        <v>26</v>
      </c>
      <c r="K713" t="s">
        <v>611</v>
      </c>
      <c r="L713" t="s">
        <v>599</v>
      </c>
      <c r="M713">
        <v>109082760</v>
      </c>
      <c r="N713">
        <v>3940600</v>
      </c>
      <c r="O713">
        <v>19822911</v>
      </c>
      <c r="P713">
        <v>15557690</v>
      </c>
      <c r="Q713">
        <v>0</v>
      </c>
      <c r="R713">
        <v>0</v>
      </c>
      <c r="S713">
        <v>23456540</v>
      </c>
      <c r="T713">
        <v>81488442</v>
      </c>
      <c r="U713">
        <v>0</v>
      </c>
      <c r="V713">
        <v>513584532</v>
      </c>
      <c r="W713">
        <v>509300</v>
      </c>
      <c r="X713">
        <v>513075232</v>
      </c>
      <c r="Y713">
        <v>48741525</v>
      </c>
      <c r="Z713">
        <v>260235589</v>
      </c>
      <c r="AA713" s="3" t="str">
        <f t="shared" si="22"/>
        <v>1079</v>
      </c>
      <c r="AB713" s="4" t="str">
        <f t="shared" si="23"/>
        <v>Non-TIF</v>
      </c>
    </row>
    <row r="714" spans="1:28" x14ac:dyDescent="0.25">
      <c r="A714">
        <v>2022</v>
      </c>
      <c r="B714">
        <v>57</v>
      </c>
      <c r="C714" t="s">
        <v>44</v>
      </c>
      <c r="D714">
        <v>2022</v>
      </c>
      <c r="E714">
        <v>57</v>
      </c>
      <c r="F714">
        <v>0</v>
      </c>
      <c r="G714">
        <v>99</v>
      </c>
      <c r="H714">
        <v>570099</v>
      </c>
      <c r="I714" t="s">
        <v>26</v>
      </c>
      <c r="J714" t="s">
        <v>26</v>
      </c>
      <c r="K714" t="s">
        <v>666</v>
      </c>
      <c r="L714" t="s">
        <v>603</v>
      </c>
      <c r="M714">
        <v>672034</v>
      </c>
      <c r="N714">
        <v>42250</v>
      </c>
      <c r="O714">
        <v>4606329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39123575</v>
      </c>
      <c r="W714">
        <v>11112</v>
      </c>
      <c r="X714">
        <v>39112463</v>
      </c>
      <c r="Y714">
        <v>0</v>
      </c>
      <c r="Z714">
        <v>33802962</v>
      </c>
      <c r="AA714" s="3" t="str">
        <f t="shared" si="22"/>
        <v>0099</v>
      </c>
      <c r="AB714" s="4" t="str">
        <f t="shared" si="23"/>
        <v>Non-TIF</v>
      </c>
    </row>
    <row r="715" spans="1:28" x14ac:dyDescent="0.25">
      <c r="A715">
        <v>2022</v>
      </c>
      <c r="B715">
        <v>57</v>
      </c>
      <c r="C715" t="s">
        <v>44</v>
      </c>
      <c r="D715">
        <v>2022</v>
      </c>
      <c r="E715">
        <v>57</v>
      </c>
      <c r="F715">
        <v>1</v>
      </c>
      <c r="G715">
        <v>53</v>
      </c>
      <c r="H715">
        <v>571053</v>
      </c>
      <c r="I715" t="s">
        <v>26</v>
      </c>
      <c r="J715" t="s">
        <v>26</v>
      </c>
      <c r="K715" t="s">
        <v>612</v>
      </c>
      <c r="L715" t="s">
        <v>603</v>
      </c>
      <c r="M715">
        <v>1471957</v>
      </c>
      <c r="N715">
        <v>208650</v>
      </c>
      <c r="O715">
        <v>738023654</v>
      </c>
      <c r="P715">
        <v>79740308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1818508263</v>
      </c>
      <c r="W715">
        <v>1026008</v>
      </c>
      <c r="X715">
        <v>1817482255</v>
      </c>
      <c r="Y715">
        <v>0</v>
      </c>
      <c r="Z715">
        <v>999063694</v>
      </c>
      <c r="AA715" s="3" t="str">
        <f t="shared" si="22"/>
        <v>1053</v>
      </c>
      <c r="AB715" s="4" t="str">
        <f t="shared" si="23"/>
        <v>Non-TIF</v>
      </c>
    </row>
    <row r="716" spans="1:28" x14ac:dyDescent="0.25">
      <c r="A716">
        <v>2022</v>
      </c>
      <c r="B716">
        <v>57</v>
      </c>
      <c r="C716" t="s">
        <v>44</v>
      </c>
      <c r="D716">
        <v>2022</v>
      </c>
      <c r="E716">
        <v>57</v>
      </c>
      <c r="F716">
        <v>1</v>
      </c>
      <c r="G716">
        <v>89</v>
      </c>
      <c r="H716">
        <v>571089</v>
      </c>
      <c r="I716" t="s">
        <v>26</v>
      </c>
      <c r="J716" t="s">
        <v>26</v>
      </c>
      <c r="K716" t="s">
        <v>613</v>
      </c>
      <c r="L716" t="s">
        <v>603</v>
      </c>
      <c r="M716">
        <v>138219</v>
      </c>
      <c r="N716">
        <v>0</v>
      </c>
      <c r="O716">
        <v>5672405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23883419</v>
      </c>
      <c r="W716">
        <v>35188</v>
      </c>
      <c r="X716">
        <v>23848231</v>
      </c>
      <c r="Y716">
        <v>0</v>
      </c>
      <c r="Z716">
        <v>18072795</v>
      </c>
      <c r="AA716" s="3" t="str">
        <f t="shared" si="22"/>
        <v>1089</v>
      </c>
      <c r="AB716" s="4" t="str">
        <f t="shared" si="23"/>
        <v>Non-TIF</v>
      </c>
    </row>
    <row r="717" spans="1:28" x14ac:dyDescent="0.25">
      <c r="A717">
        <v>2022</v>
      </c>
      <c r="B717">
        <v>57</v>
      </c>
      <c r="C717" t="s">
        <v>44</v>
      </c>
      <c r="D717">
        <v>2022</v>
      </c>
      <c r="E717">
        <v>57</v>
      </c>
      <c r="F717">
        <v>1</v>
      </c>
      <c r="G717">
        <v>337</v>
      </c>
      <c r="H717">
        <v>571337</v>
      </c>
      <c r="I717" t="s">
        <v>26</v>
      </c>
      <c r="J717" t="s">
        <v>26</v>
      </c>
      <c r="K717" t="s">
        <v>190</v>
      </c>
      <c r="L717" t="s">
        <v>603</v>
      </c>
      <c r="M717">
        <v>1635151</v>
      </c>
      <c r="N717">
        <v>48500</v>
      </c>
      <c r="O717">
        <v>178881226</v>
      </c>
      <c r="P717">
        <v>88729693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491378926</v>
      </c>
      <c r="W717">
        <v>159272</v>
      </c>
      <c r="X717">
        <v>491219654</v>
      </c>
      <c r="Y717">
        <v>0</v>
      </c>
      <c r="Z717">
        <v>222084356</v>
      </c>
      <c r="AA717" s="3" t="str">
        <f t="shared" si="22"/>
        <v>1337</v>
      </c>
      <c r="AB717" s="4" t="str">
        <f t="shared" si="23"/>
        <v>Non-TIF</v>
      </c>
    </row>
    <row r="718" spans="1:28" x14ac:dyDescent="0.25">
      <c r="A718">
        <v>2022</v>
      </c>
      <c r="B718">
        <v>57</v>
      </c>
      <c r="C718" t="s">
        <v>44</v>
      </c>
      <c r="D718">
        <v>2022</v>
      </c>
      <c r="E718">
        <v>57</v>
      </c>
      <c r="F718">
        <v>4</v>
      </c>
      <c r="G718">
        <v>777</v>
      </c>
      <c r="H718">
        <v>574777</v>
      </c>
      <c r="I718" t="s">
        <v>26</v>
      </c>
      <c r="J718" t="s">
        <v>26</v>
      </c>
      <c r="K718" t="s">
        <v>48</v>
      </c>
      <c r="L718" t="s">
        <v>603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 s="3" t="str">
        <f t="shared" si="22"/>
        <v>4777</v>
      </c>
      <c r="AB718" s="4" t="str">
        <f t="shared" si="23"/>
        <v>Non-TIF</v>
      </c>
    </row>
    <row r="719" spans="1:28" x14ac:dyDescent="0.25">
      <c r="A719">
        <v>2022</v>
      </c>
      <c r="B719">
        <v>57</v>
      </c>
      <c r="C719" t="s">
        <v>23</v>
      </c>
      <c r="D719">
        <v>2022</v>
      </c>
      <c r="E719">
        <v>57</v>
      </c>
      <c r="F719">
        <v>1</v>
      </c>
      <c r="G719">
        <v>62</v>
      </c>
      <c r="H719" t="s">
        <v>108</v>
      </c>
      <c r="I719" t="s">
        <v>25</v>
      </c>
      <c r="J719" t="s">
        <v>26</v>
      </c>
      <c r="K719" t="s">
        <v>109</v>
      </c>
      <c r="L719" t="s">
        <v>603</v>
      </c>
      <c r="M719">
        <v>41594</v>
      </c>
      <c r="N719">
        <v>374</v>
      </c>
      <c r="O719">
        <v>1002737</v>
      </c>
      <c r="P719">
        <v>20793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8072192</v>
      </c>
      <c r="W719">
        <v>0</v>
      </c>
      <c r="X719">
        <v>8072192</v>
      </c>
      <c r="Y719">
        <v>0</v>
      </c>
      <c r="Z719">
        <v>7006694</v>
      </c>
      <c r="AA719" s="3" t="str">
        <f t="shared" si="22"/>
        <v>1062</v>
      </c>
      <c r="AB719" s="4" t="str">
        <f t="shared" si="23"/>
        <v>TIF</v>
      </c>
    </row>
    <row r="720" spans="1:28" x14ac:dyDescent="0.25">
      <c r="A720">
        <v>2022</v>
      </c>
      <c r="B720">
        <v>57</v>
      </c>
      <c r="C720" t="s">
        <v>23</v>
      </c>
      <c r="D720">
        <v>2022</v>
      </c>
      <c r="E720">
        <v>57</v>
      </c>
      <c r="F720">
        <v>1</v>
      </c>
      <c r="G720">
        <v>89</v>
      </c>
      <c r="H720" t="s">
        <v>669</v>
      </c>
      <c r="I720" t="s">
        <v>25</v>
      </c>
      <c r="J720" t="s">
        <v>26</v>
      </c>
      <c r="K720" t="s">
        <v>670</v>
      </c>
      <c r="L720" t="s">
        <v>603</v>
      </c>
      <c r="M720">
        <v>51481</v>
      </c>
      <c r="N720">
        <v>0</v>
      </c>
      <c r="O720">
        <v>1938985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8162181</v>
      </c>
      <c r="W720">
        <v>0</v>
      </c>
      <c r="X720">
        <v>8162181</v>
      </c>
      <c r="Y720">
        <v>0</v>
      </c>
      <c r="Z720">
        <v>6171715</v>
      </c>
      <c r="AA720" s="3" t="str">
        <f t="shared" si="22"/>
        <v>1089</v>
      </c>
      <c r="AB720" s="4" t="str">
        <f t="shared" si="23"/>
        <v>TIF</v>
      </c>
    </row>
    <row r="721" spans="1:28" x14ac:dyDescent="0.25">
      <c r="A721">
        <v>2022</v>
      </c>
      <c r="B721">
        <v>57</v>
      </c>
      <c r="C721" t="s">
        <v>23</v>
      </c>
      <c r="D721">
        <v>2022</v>
      </c>
      <c r="E721">
        <v>57</v>
      </c>
      <c r="F721">
        <v>4</v>
      </c>
      <c r="G721">
        <v>554</v>
      </c>
      <c r="H721" t="s">
        <v>671</v>
      </c>
      <c r="I721" t="s">
        <v>25</v>
      </c>
      <c r="J721" t="s">
        <v>26</v>
      </c>
      <c r="K721" t="s">
        <v>672</v>
      </c>
      <c r="L721" t="s">
        <v>603</v>
      </c>
      <c r="M721">
        <v>150932</v>
      </c>
      <c r="N721">
        <v>4107</v>
      </c>
      <c r="O721">
        <v>3066635</v>
      </c>
      <c r="P721">
        <v>83884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36121746</v>
      </c>
      <c r="W721">
        <v>7408</v>
      </c>
      <c r="X721">
        <v>36114338</v>
      </c>
      <c r="Y721">
        <v>0</v>
      </c>
      <c r="Z721">
        <v>32816188</v>
      </c>
      <c r="AA721" s="3" t="str">
        <f t="shared" si="22"/>
        <v>4554</v>
      </c>
      <c r="AB721" s="4" t="str">
        <f t="shared" si="23"/>
        <v>TIF</v>
      </c>
    </row>
    <row r="722" spans="1:28" x14ac:dyDescent="0.25">
      <c r="A722">
        <v>2022</v>
      </c>
      <c r="B722">
        <v>57</v>
      </c>
      <c r="C722" t="s">
        <v>23</v>
      </c>
      <c r="D722">
        <v>2022</v>
      </c>
      <c r="E722">
        <v>57</v>
      </c>
      <c r="F722">
        <v>6</v>
      </c>
      <c r="G722">
        <v>138</v>
      </c>
      <c r="H722" t="s">
        <v>616</v>
      </c>
      <c r="I722" t="s">
        <v>25</v>
      </c>
      <c r="J722" t="s">
        <v>26</v>
      </c>
      <c r="K722" t="s">
        <v>617</v>
      </c>
      <c r="L722" t="s">
        <v>603</v>
      </c>
      <c r="M722">
        <v>25399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25399</v>
      </c>
      <c r="W722">
        <v>0</v>
      </c>
      <c r="X722">
        <v>25399</v>
      </c>
      <c r="Y722">
        <v>0</v>
      </c>
      <c r="Z722">
        <v>0</v>
      </c>
      <c r="AA722" s="3" t="str">
        <f t="shared" si="22"/>
        <v>6138</v>
      </c>
      <c r="AB722" s="4" t="str">
        <f t="shared" si="23"/>
        <v>TIF</v>
      </c>
    </row>
    <row r="723" spans="1:28" x14ac:dyDescent="0.25">
      <c r="A723">
        <v>2022</v>
      </c>
      <c r="B723">
        <v>57</v>
      </c>
      <c r="C723" t="s">
        <v>31</v>
      </c>
      <c r="D723">
        <v>2022</v>
      </c>
      <c r="E723">
        <v>57</v>
      </c>
      <c r="F723">
        <v>4</v>
      </c>
      <c r="G723">
        <v>554</v>
      </c>
      <c r="H723">
        <v>574554</v>
      </c>
      <c r="I723" t="s">
        <v>26</v>
      </c>
      <c r="J723" t="s">
        <v>26</v>
      </c>
      <c r="K723" t="s">
        <v>590</v>
      </c>
      <c r="L723" t="s">
        <v>603</v>
      </c>
      <c r="M723">
        <v>50696400</v>
      </c>
      <c r="N723">
        <v>2143600</v>
      </c>
      <c r="O723">
        <v>5458600</v>
      </c>
      <c r="P723">
        <v>228100</v>
      </c>
      <c r="Q723">
        <v>0</v>
      </c>
      <c r="R723">
        <v>0</v>
      </c>
      <c r="S723">
        <v>10656286</v>
      </c>
      <c r="T723">
        <v>3259770</v>
      </c>
      <c r="U723">
        <v>0</v>
      </c>
      <c r="V723">
        <v>303422856</v>
      </c>
      <c r="W723">
        <v>168532</v>
      </c>
      <c r="X723">
        <v>303254324</v>
      </c>
      <c r="Y723">
        <v>38100367</v>
      </c>
      <c r="Z723">
        <v>230980100</v>
      </c>
      <c r="AA723" s="3" t="str">
        <f t="shared" si="22"/>
        <v>4554</v>
      </c>
      <c r="AB723" s="4" t="str">
        <f t="shared" si="23"/>
        <v>Non-TIF</v>
      </c>
    </row>
    <row r="724" spans="1:28" x14ac:dyDescent="0.25">
      <c r="A724">
        <v>2022</v>
      </c>
      <c r="B724">
        <v>50</v>
      </c>
      <c r="C724" t="s">
        <v>31</v>
      </c>
      <c r="D724">
        <v>2022</v>
      </c>
      <c r="E724">
        <v>50</v>
      </c>
      <c r="F724">
        <v>6</v>
      </c>
      <c r="G724">
        <v>101</v>
      </c>
      <c r="H724">
        <v>776101</v>
      </c>
      <c r="I724" t="s">
        <v>26</v>
      </c>
      <c r="J724" t="s">
        <v>26</v>
      </c>
      <c r="K724" t="s">
        <v>542</v>
      </c>
      <c r="L724" t="s">
        <v>528</v>
      </c>
      <c r="M724">
        <v>3707900</v>
      </c>
      <c r="N724">
        <v>36460</v>
      </c>
      <c r="O724">
        <v>0</v>
      </c>
      <c r="P724">
        <v>0</v>
      </c>
      <c r="Q724">
        <v>0</v>
      </c>
      <c r="R724">
        <v>0</v>
      </c>
      <c r="S724">
        <v>87180</v>
      </c>
      <c r="T724">
        <v>376983</v>
      </c>
      <c r="U724">
        <v>0</v>
      </c>
      <c r="V724">
        <v>9425903</v>
      </c>
      <c r="W724">
        <v>1852</v>
      </c>
      <c r="X724">
        <v>9424051</v>
      </c>
      <c r="Y724">
        <v>1504834</v>
      </c>
      <c r="Z724">
        <v>5217380</v>
      </c>
      <c r="AA724" s="3" t="str">
        <f t="shared" si="22"/>
        <v>6101</v>
      </c>
      <c r="AB724" s="4" t="str">
        <f t="shared" si="23"/>
        <v>Non-TIF</v>
      </c>
    </row>
    <row r="725" spans="1:28" x14ac:dyDescent="0.25">
      <c r="A725">
        <v>2022</v>
      </c>
      <c r="B725">
        <v>51</v>
      </c>
      <c r="C725" t="s">
        <v>31</v>
      </c>
      <c r="D725">
        <v>2022</v>
      </c>
      <c r="E725">
        <v>51</v>
      </c>
      <c r="F725">
        <v>6</v>
      </c>
      <c r="G725">
        <v>700</v>
      </c>
      <c r="H725">
        <v>446700</v>
      </c>
      <c r="I725" t="s">
        <v>26</v>
      </c>
      <c r="J725" t="s">
        <v>26</v>
      </c>
      <c r="K725" t="s">
        <v>459</v>
      </c>
      <c r="L725" t="s">
        <v>535</v>
      </c>
      <c r="M725">
        <v>1200</v>
      </c>
      <c r="N725">
        <v>0</v>
      </c>
      <c r="O725">
        <v>43600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132310</v>
      </c>
      <c r="W725">
        <v>1852</v>
      </c>
      <c r="X725">
        <v>130458</v>
      </c>
      <c r="Y725">
        <v>0</v>
      </c>
      <c r="Z725">
        <v>87510</v>
      </c>
      <c r="AA725" s="3" t="str">
        <f t="shared" si="22"/>
        <v>6700</v>
      </c>
      <c r="AB725" s="4" t="str">
        <f t="shared" si="23"/>
        <v>Non-TIF</v>
      </c>
    </row>
    <row r="726" spans="1:28" x14ac:dyDescent="0.25">
      <c r="A726">
        <v>2022</v>
      </c>
      <c r="B726">
        <v>52</v>
      </c>
      <c r="C726" t="s">
        <v>44</v>
      </c>
      <c r="D726">
        <v>2022</v>
      </c>
      <c r="E726">
        <v>52</v>
      </c>
      <c r="F726">
        <v>3</v>
      </c>
      <c r="G726">
        <v>816</v>
      </c>
      <c r="H726">
        <v>523816</v>
      </c>
      <c r="I726" t="s">
        <v>26</v>
      </c>
      <c r="J726" t="s">
        <v>26</v>
      </c>
      <c r="K726" t="s">
        <v>585</v>
      </c>
      <c r="L726" t="s">
        <v>545</v>
      </c>
      <c r="M726">
        <v>119859</v>
      </c>
      <c r="N726">
        <v>0</v>
      </c>
      <c r="O726">
        <v>1345758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33120259</v>
      </c>
      <c r="W726">
        <v>44448</v>
      </c>
      <c r="X726">
        <v>33075811</v>
      </c>
      <c r="Y726">
        <v>0</v>
      </c>
      <c r="Z726">
        <v>31654642</v>
      </c>
      <c r="AA726" s="3" t="str">
        <f t="shared" si="22"/>
        <v>3816</v>
      </c>
      <c r="AB726" s="4" t="str">
        <f t="shared" si="23"/>
        <v>Non-TIF</v>
      </c>
    </row>
    <row r="727" spans="1:28" x14ac:dyDescent="0.25">
      <c r="A727">
        <v>2022</v>
      </c>
      <c r="B727">
        <v>52</v>
      </c>
      <c r="C727" t="s">
        <v>44</v>
      </c>
      <c r="D727">
        <v>2022</v>
      </c>
      <c r="E727">
        <v>52</v>
      </c>
      <c r="F727">
        <v>6</v>
      </c>
      <c r="G727">
        <v>93</v>
      </c>
      <c r="H727">
        <v>526093</v>
      </c>
      <c r="I727" t="s">
        <v>26</v>
      </c>
      <c r="J727" t="s">
        <v>26</v>
      </c>
      <c r="K727" t="s">
        <v>586</v>
      </c>
      <c r="L727" t="s">
        <v>545</v>
      </c>
      <c r="M727">
        <v>29500</v>
      </c>
      <c r="N727">
        <v>0</v>
      </c>
      <c r="O727">
        <v>22368204</v>
      </c>
      <c r="P727">
        <v>790642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216538256</v>
      </c>
      <c r="W727">
        <v>111557</v>
      </c>
      <c r="X727">
        <v>216426699</v>
      </c>
      <c r="Y727">
        <v>0</v>
      </c>
      <c r="Z727">
        <v>193349910</v>
      </c>
      <c r="AA727" s="3" t="str">
        <f t="shared" si="22"/>
        <v>6093</v>
      </c>
      <c r="AB727" s="4" t="str">
        <f t="shared" si="23"/>
        <v>Non-TIF</v>
      </c>
    </row>
    <row r="728" spans="1:28" x14ac:dyDescent="0.25">
      <c r="A728">
        <v>2022</v>
      </c>
      <c r="B728">
        <v>52</v>
      </c>
      <c r="C728" t="s">
        <v>23</v>
      </c>
      <c r="D728">
        <v>2022</v>
      </c>
      <c r="E728">
        <v>52</v>
      </c>
      <c r="F728">
        <v>1</v>
      </c>
      <c r="G728">
        <v>221</v>
      </c>
      <c r="H728" t="s">
        <v>587</v>
      </c>
      <c r="I728" t="s">
        <v>25</v>
      </c>
      <c r="J728" t="s">
        <v>26</v>
      </c>
      <c r="K728" t="s">
        <v>588</v>
      </c>
      <c r="L728" t="s">
        <v>545</v>
      </c>
      <c r="M728">
        <v>75986</v>
      </c>
      <c r="N728">
        <v>2378</v>
      </c>
      <c r="O728">
        <v>220821381</v>
      </c>
      <c r="P728">
        <v>2466975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309537369</v>
      </c>
      <c r="W728">
        <v>0</v>
      </c>
      <c r="X728">
        <v>309537369</v>
      </c>
      <c r="Y728">
        <v>0</v>
      </c>
      <c r="Z728">
        <v>86170649</v>
      </c>
      <c r="AA728" s="3" t="str">
        <f t="shared" si="22"/>
        <v>1221</v>
      </c>
      <c r="AB728" s="4" t="str">
        <f t="shared" si="23"/>
        <v>TIF</v>
      </c>
    </row>
    <row r="729" spans="1:28" x14ac:dyDescent="0.25">
      <c r="A729">
        <v>2022</v>
      </c>
      <c r="B729">
        <v>52</v>
      </c>
      <c r="C729" t="s">
        <v>23</v>
      </c>
      <c r="D729">
        <v>2022</v>
      </c>
      <c r="E729">
        <v>52</v>
      </c>
      <c r="F729">
        <v>3</v>
      </c>
      <c r="G729">
        <v>141</v>
      </c>
      <c r="H729" t="s">
        <v>771</v>
      </c>
      <c r="I729" t="s">
        <v>25</v>
      </c>
      <c r="J729" t="s">
        <v>26</v>
      </c>
      <c r="K729" t="s">
        <v>772</v>
      </c>
      <c r="L729" t="s">
        <v>545</v>
      </c>
      <c r="M729">
        <v>37361</v>
      </c>
      <c r="N729">
        <v>0</v>
      </c>
      <c r="O729">
        <v>345495701</v>
      </c>
      <c r="P729">
        <v>8272050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604749079</v>
      </c>
      <c r="W729">
        <v>38892</v>
      </c>
      <c r="X729">
        <v>604710187</v>
      </c>
      <c r="Y729">
        <v>0</v>
      </c>
      <c r="Z729">
        <v>250943967</v>
      </c>
      <c r="AA729" s="3" t="str">
        <f t="shared" si="22"/>
        <v>3141</v>
      </c>
      <c r="AB729" s="4" t="str">
        <f t="shared" si="23"/>
        <v>TIF</v>
      </c>
    </row>
    <row r="730" spans="1:28" x14ac:dyDescent="0.25">
      <c r="A730">
        <v>2022</v>
      </c>
      <c r="B730">
        <v>52</v>
      </c>
      <c r="C730" t="s">
        <v>23</v>
      </c>
      <c r="D730">
        <v>2022</v>
      </c>
      <c r="E730">
        <v>52</v>
      </c>
      <c r="F730">
        <v>6</v>
      </c>
      <c r="G730">
        <v>93</v>
      </c>
      <c r="H730" t="s">
        <v>773</v>
      </c>
      <c r="I730" t="s">
        <v>25</v>
      </c>
      <c r="J730" t="s">
        <v>26</v>
      </c>
      <c r="K730" t="s">
        <v>774</v>
      </c>
      <c r="L730" t="s">
        <v>545</v>
      </c>
      <c r="M730">
        <v>0</v>
      </c>
      <c r="N730">
        <v>0</v>
      </c>
      <c r="O730">
        <v>2632731</v>
      </c>
      <c r="P730">
        <v>93058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25751283</v>
      </c>
      <c r="W730">
        <v>0</v>
      </c>
      <c r="X730">
        <v>25751283</v>
      </c>
      <c r="Y730">
        <v>0</v>
      </c>
      <c r="Z730">
        <v>23025494</v>
      </c>
      <c r="AA730" s="3" t="str">
        <f t="shared" si="22"/>
        <v>6093</v>
      </c>
      <c r="AB730" s="4" t="str">
        <f t="shared" si="23"/>
        <v>TIF</v>
      </c>
    </row>
    <row r="731" spans="1:28" x14ac:dyDescent="0.25">
      <c r="A731">
        <v>2022</v>
      </c>
      <c r="B731">
        <v>52</v>
      </c>
      <c r="C731" t="s">
        <v>31</v>
      </c>
      <c r="D731">
        <v>2022</v>
      </c>
      <c r="E731">
        <v>52</v>
      </c>
      <c r="F731">
        <v>6</v>
      </c>
      <c r="G731">
        <v>930</v>
      </c>
      <c r="H731">
        <v>166930</v>
      </c>
      <c r="I731" t="s">
        <v>26</v>
      </c>
      <c r="J731" t="s">
        <v>26</v>
      </c>
      <c r="K731" t="s">
        <v>159</v>
      </c>
      <c r="L731" t="s">
        <v>545</v>
      </c>
      <c r="M731">
        <v>32749300</v>
      </c>
      <c r="N731">
        <v>1154300</v>
      </c>
      <c r="O731">
        <v>40028100</v>
      </c>
      <c r="P731">
        <v>0</v>
      </c>
      <c r="Q731">
        <v>0</v>
      </c>
      <c r="R731">
        <v>0</v>
      </c>
      <c r="S731">
        <v>585074</v>
      </c>
      <c r="T731">
        <v>5088779</v>
      </c>
      <c r="U731">
        <v>0</v>
      </c>
      <c r="V731">
        <v>157672053</v>
      </c>
      <c r="W731">
        <v>61849</v>
      </c>
      <c r="X731">
        <v>157610204</v>
      </c>
      <c r="Y731">
        <v>31817559</v>
      </c>
      <c r="Z731">
        <v>78066500</v>
      </c>
      <c r="AA731" s="3" t="str">
        <f t="shared" si="22"/>
        <v>6930</v>
      </c>
      <c r="AB731" s="4" t="str">
        <f t="shared" si="23"/>
        <v>Non-TIF</v>
      </c>
    </row>
    <row r="732" spans="1:28" x14ac:dyDescent="0.25">
      <c r="A732">
        <v>2022</v>
      </c>
      <c r="B732">
        <v>52</v>
      </c>
      <c r="C732" t="s">
        <v>31</v>
      </c>
      <c r="D732">
        <v>2022</v>
      </c>
      <c r="E732">
        <v>52</v>
      </c>
      <c r="F732">
        <v>3</v>
      </c>
      <c r="G732">
        <v>141</v>
      </c>
      <c r="H732">
        <v>523141</v>
      </c>
      <c r="I732" t="s">
        <v>26</v>
      </c>
      <c r="J732" t="s">
        <v>26</v>
      </c>
      <c r="K732" t="s">
        <v>628</v>
      </c>
      <c r="L732" t="s">
        <v>545</v>
      </c>
      <c r="M732">
        <v>51582180</v>
      </c>
      <c r="N732">
        <v>4299090</v>
      </c>
      <c r="O732">
        <v>909739718</v>
      </c>
      <c r="P732">
        <v>58543080</v>
      </c>
      <c r="Q732">
        <v>0</v>
      </c>
      <c r="R732">
        <v>0</v>
      </c>
      <c r="S732">
        <v>19022110</v>
      </c>
      <c r="T732">
        <v>30214438</v>
      </c>
      <c r="U732">
        <v>0</v>
      </c>
      <c r="V732">
        <v>10522752111</v>
      </c>
      <c r="W732">
        <v>3722204</v>
      </c>
      <c r="X732">
        <v>10519029907</v>
      </c>
      <c r="Y732">
        <v>314960058</v>
      </c>
      <c r="Z732">
        <v>9449351495</v>
      </c>
      <c r="AA732" s="3" t="str">
        <f t="shared" si="22"/>
        <v>3141</v>
      </c>
      <c r="AB732" s="4" t="str">
        <f t="shared" si="23"/>
        <v>Non-TIF</v>
      </c>
    </row>
    <row r="733" spans="1:28" x14ac:dyDescent="0.25">
      <c r="A733">
        <v>2022</v>
      </c>
      <c r="B733">
        <v>52</v>
      </c>
      <c r="C733" t="s">
        <v>31</v>
      </c>
      <c r="D733">
        <v>2022</v>
      </c>
      <c r="E733">
        <v>52</v>
      </c>
      <c r="F733">
        <v>2</v>
      </c>
      <c r="G733">
        <v>977</v>
      </c>
      <c r="H733">
        <v>922977</v>
      </c>
      <c r="I733" t="s">
        <v>26</v>
      </c>
      <c r="J733" t="s">
        <v>26</v>
      </c>
      <c r="K733" t="s">
        <v>589</v>
      </c>
      <c r="L733" t="s">
        <v>545</v>
      </c>
      <c r="M733">
        <v>4428900</v>
      </c>
      <c r="N733">
        <v>424300</v>
      </c>
      <c r="O733">
        <v>724800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18023600</v>
      </c>
      <c r="W733">
        <v>7408</v>
      </c>
      <c r="X733">
        <v>18016192</v>
      </c>
      <c r="Y733">
        <v>6470933</v>
      </c>
      <c r="Z733">
        <v>12445600</v>
      </c>
      <c r="AA733" s="3" t="str">
        <f t="shared" si="22"/>
        <v>2977</v>
      </c>
      <c r="AB733" s="4" t="str">
        <f t="shared" si="23"/>
        <v>Non-TIF</v>
      </c>
    </row>
    <row r="734" spans="1:28" x14ac:dyDescent="0.25">
      <c r="A734">
        <v>2022</v>
      </c>
      <c r="B734">
        <v>53</v>
      </c>
      <c r="C734" t="s">
        <v>44</v>
      </c>
      <c r="D734">
        <v>2022</v>
      </c>
      <c r="E734">
        <v>53</v>
      </c>
      <c r="F734">
        <v>6</v>
      </c>
      <c r="G734">
        <v>961</v>
      </c>
      <c r="H734">
        <v>316961</v>
      </c>
      <c r="I734" t="s">
        <v>26</v>
      </c>
      <c r="J734" t="s">
        <v>26</v>
      </c>
      <c r="K734" t="s">
        <v>242</v>
      </c>
      <c r="L734" t="s">
        <v>547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 s="3" t="str">
        <f t="shared" si="22"/>
        <v>6961</v>
      </c>
      <c r="AB734" s="4" t="str">
        <f t="shared" si="23"/>
        <v>Non-TIF</v>
      </c>
    </row>
    <row r="735" spans="1:28" x14ac:dyDescent="0.25">
      <c r="A735">
        <v>2022</v>
      </c>
      <c r="B735">
        <v>53</v>
      </c>
      <c r="C735" t="s">
        <v>23</v>
      </c>
      <c r="D735">
        <v>2022</v>
      </c>
      <c r="E735">
        <v>53</v>
      </c>
      <c r="F735">
        <v>4</v>
      </c>
      <c r="G735">
        <v>269</v>
      </c>
      <c r="H735" t="s">
        <v>1705</v>
      </c>
      <c r="I735" t="s">
        <v>25</v>
      </c>
      <c r="J735" t="s">
        <v>26</v>
      </c>
      <c r="K735" t="s">
        <v>1706</v>
      </c>
      <c r="L735" t="s">
        <v>547</v>
      </c>
      <c r="M735">
        <v>0</v>
      </c>
      <c r="N735">
        <v>0</v>
      </c>
      <c r="O735">
        <v>309619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309619</v>
      </c>
      <c r="W735">
        <v>0</v>
      </c>
      <c r="X735">
        <v>309619</v>
      </c>
      <c r="Y735">
        <v>0</v>
      </c>
      <c r="Z735">
        <v>0</v>
      </c>
      <c r="AA735" s="3" t="str">
        <f t="shared" si="22"/>
        <v>4269</v>
      </c>
      <c r="AB735" s="4" t="str">
        <f t="shared" si="23"/>
        <v>TIF</v>
      </c>
    </row>
    <row r="736" spans="1:28" x14ac:dyDescent="0.25">
      <c r="A736">
        <v>2022</v>
      </c>
      <c r="B736">
        <v>53</v>
      </c>
      <c r="C736" t="s">
        <v>23</v>
      </c>
      <c r="D736">
        <v>2022</v>
      </c>
      <c r="E736">
        <v>53</v>
      </c>
      <c r="F736">
        <v>4</v>
      </c>
      <c r="G736">
        <v>446</v>
      </c>
      <c r="H736" t="s">
        <v>809</v>
      </c>
      <c r="I736" t="s">
        <v>25</v>
      </c>
      <c r="J736" t="s">
        <v>26</v>
      </c>
      <c r="K736" t="s">
        <v>810</v>
      </c>
      <c r="L736" t="s">
        <v>547</v>
      </c>
      <c r="M736">
        <v>0</v>
      </c>
      <c r="N736">
        <v>0</v>
      </c>
      <c r="O736">
        <v>3824011</v>
      </c>
      <c r="P736">
        <v>472904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19699162</v>
      </c>
      <c r="W736">
        <v>0</v>
      </c>
      <c r="X736">
        <v>19699162</v>
      </c>
      <c r="Y736">
        <v>0</v>
      </c>
      <c r="Z736">
        <v>15402247</v>
      </c>
      <c r="AA736" s="3" t="str">
        <f t="shared" si="22"/>
        <v>4446</v>
      </c>
      <c r="AB736" s="4" t="str">
        <f t="shared" si="23"/>
        <v>TIF</v>
      </c>
    </row>
    <row r="737" spans="1:28" x14ac:dyDescent="0.25">
      <c r="A737">
        <v>2022</v>
      </c>
      <c r="B737">
        <v>53</v>
      </c>
      <c r="C737" t="s">
        <v>31</v>
      </c>
      <c r="D737">
        <v>2022</v>
      </c>
      <c r="E737">
        <v>53</v>
      </c>
      <c r="F737">
        <v>4</v>
      </c>
      <c r="G737">
        <v>269</v>
      </c>
      <c r="H737">
        <v>534269</v>
      </c>
      <c r="I737" t="s">
        <v>26</v>
      </c>
      <c r="J737" t="s">
        <v>26</v>
      </c>
      <c r="K737" t="s">
        <v>210</v>
      </c>
      <c r="L737" t="s">
        <v>547</v>
      </c>
      <c r="M737">
        <v>98351270</v>
      </c>
      <c r="N737">
        <v>4701530</v>
      </c>
      <c r="O737">
        <v>8781301</v>
      </c>
      <c r="P737">
        <v>0</v>
      </c>
      <c r="Q737">
        <v>0</v>
      </c>
      <c r="R737">
        <v>0</v>
      </c>
      <c r="S737">
        <v>0</v>
      </c>
      <c r="T737">
        <v>22959200</v>
      </c>
      <c r="U737">
        <v>0</v>
      </c>
      <c r="V737">
        <v>233890670</v>
      </c>
      <c r="W737">
        <v>264836</v>
      </c>
      <c r="X737">
        <v>233625834</v>
      </c>
      <c r="Y737">
        <v>36916267</v>
      </c>
      <c r="Z737">
        <v>99097369</v>
      </c>
      <c r="AA737" s="3" t="str">
        <f t="shared" si="22"/>
        <v>4269</v>
      </c>
      <c r="AB737" s="4" t="str">
        <f t="shared" si="23"/>
        <v>Non-TIF</v>
      </c>
    </row>
    <row r="738" spans="1:28" x14ac:dyDescent="0.25">
      <c r="A738">
        <v>2022</v>
      </c>
      <c r="B738">
        <v>53</v>
      </c>
      <c r="C738" t="s">
        <v>31</v>
      </c>
      <c r="D738">
        <v>2022</v>
      </c>
      <c r="E738">
        <v>53</v>
      </c>
      <c r="F738">
        <v>4</v>
      </c>
      <c r="G738">
        <v>446</v>
      </c>
      <c r="H738">
        <v>534446</v>
      </c>
      <c r="I738" t="s">
        <v>26</v>
      </c>
      <c r="J738" t="s">
        <v>26</v>
      </c>
      <c r="K738" t="s">
        <v>330</v>
      </c>
      <c r="L738" t="s">
        <v>547</v>
      </c>
      <c r="M738">
        <v>121866720</v>
      </c>
      <c r="N738">
        <v>6908380</v>
      </c>
      <c r="O738">
        <v>43813811</v>
      </c>
      <c r="P738">
        <v>13066760</v>
      </c>
      <c r="Q738">
        <v>0</v>
      </c>
      <c r="R738">
        <v>0</v>
      </c>
      <c r="S738">
        <v>0</v>
      </c>
      <c r="T738">
        <v>19561608</v>
      </c>
      <c r="U738">
        <v>0</v>
      </c>
      <c r="V738">
        <v>545437848</v>
      </c>
      <c r="W738">
        <v>446332</v>
      </c>
      <c r="X738">
        <v>544991516</v>
      </c>
      <c r="Y738">
        <v>47831498</v>
      </c>
      <c r="Z738">
        <v>340220569</v>
      </c>
      <c r="AA738" s="3" t="str">
        <f t="shared" si="22"/>
        <v>4446</v>
      </c>
      <c r="AB738" s="4" t="str">
        <f t="shared" si="23"/>
        <v>Non-TIF</v>
      </c>
    </row>
    <row r="739" spans="1:28" x14ac:dyDescent="0.25">
      <c r="A739">
        <v>2022</v>
      </c>
      <c r="B739">
        <v>54</v>
      </c>
      <c r="C739" t="s">
        <v>31</v>
      </c>
      <c r="D739">
        <v>2022</v>
      </c>
      <c r="E739">
        <v>54</v>
      </c>
      <c r="F739">
        <v>5</v>
      </c>
      <c r="G739">
        <v>163</v>
      </c>
      <c r="H739">
        <v>545163</v>
      </c>
      <c r="I739" t="s">
        <v>26</v>
      </c>
      <c r="J739" t="s">
        <v>26</v>
      </c>
      <c r="K739" t="s">
        <v>536</v>
      </c>
      <c r="L739" t="s">
        <v>548</v>
      </c>
      <c r="M739">
        <v>90823979</v>
      </c>
      <c r="N739">
        <v>6052671</v>
      </c>
      <c r="O739">
        <v>10554629</v>
      </c>
      <c r="P739">
        <v>18007700</v>
      </c>
      <c r="Q739">
        <v>0</v>
      </c>
      <c r="R739">
        <v>0</v>
      </c>
      <c r="S739">
        <v>2668778</v>
      </c>
      <c r="T739">
        <v>12248556</v>
      </c>
      <c r="U739">
        <v>54320</v>
      </c>
      <c r="V739">
        <v>238876539</v>
      </c>
      <c r="W739">
        <v>179966</v>
      </c>
      <c r="X739">
        <v>238696573</v>
      </c>
      <c r="Y739">
        <v>22998232</v>
      </c>
      <c r="Z739">
        <v>98465906</v>
      </c>
      <c r="AA739" s="3" t="str">
        <f t="shared" si="22"/>
        <v>5163</v>
      </c>
      <c r="AB739" s="4" t="str">
        <f t="shared" si="23"/>
        <v>Non-TIF</v>
      </c>
    </row>
    <row r="740" spans="1:28" x14ac:dyDescent="0.25">
      <c r="A740">
        <v>2022</v>
      </c>
      <c r="B740">
        <v>55</v>
      </c>
      <c r="C740" t="s">
        <v>31</v>
      </c>
      <c r="D740">
        <v>2022</v>
      </c>
      <c r="E740">
        <v>55</v>
      </c>
      <c r="F740">
        <v>3</v>
      </c>
      <c r="G740">
        <v>897</v>
      </c>
      <c r="H740">
        <v>553897</v>
      </c>
      <c r="I740" t="s">
        <v>26</v>
      </c>
      <c r="J740" t="s">
        <v>26</v>
      </c>
      <c r="K740" t="s">
        <v>1741</v>
      </c>
      <c r="L740" t="s">
        <v>551</v>
      </c>
      <c r="M740">
        <v>90289637</v>
      </c>
      <c r="N740">
        <v>3334701</v>
      </c>
      <c r="O740">
        <v>14404752</v>
      </c>
      <c r="P740">
        <v>9589485</v>
      </c>
      <c r="Q740">
        <v>0</v>
      </c>
      <c r="R740">
        <v>0</v>
      </c>
      <c r="S740">
        <v>11141433</v>
      </c>
      <c r="T740">
        <v>382228</v>
      </c>
      <c r="U740">
        <v>0</v>
      </c>
      <c r="V740">
        <v>167845973</v>
      </c>
      <c r="W740">
        <v>89470</v>
      </c>
      <c r="X740">
        <v>167756503</v>
      </c>
      <c r="Y740">
        <v>44430426</v>
      </c>
      <c r="Z740">
        <v>38703737</v>
      </c>
      <c r="AA740" s="3" t="str">
        <f t="shared" si="22"/>
        <v>3897</v>
      </c>
      <c r="AB740" s="4" t="str">
        <f t="shared" si="23"/>
        <v>Non-TIF</v>
      </c>
    </row>
    <row r="741" spans="1:28" x14ac:dyDescent="0.25">
      <c r="A741">
        <v>2022</v>
      </c>
      <c r="B741">
        <v>57</v>
      </c>
      <c r="C741" t="s">
        <v>44</v>
      </c>
      <c r="D741">
        <v>2022</v>
      </c>
      <c r="E741">
        <v>57</v>
      </c>
      <c r="F741">
        <v>3</v>
      </c>
      <c r="G741">
        <v>715</v>
      </c>
      <c r="H741">
        <v>573715</v>
      </c>
      <c r="I741" t="s">
        <v>26</v>
      </c>
      <c r="J741" t="s">
        <v>26</v>
      </c>
      <c r="K741" t="s">
        <v>602</v>
      </c>
      <c r="L741" t="s">
        <v>603</v>
      </c>
      <c r="M741">
        <v>2809122</v>
      </c>
      <c r="N741">
        <v>33085</v>
      </c>
      <c r="O741">
        <v>269672134</v>
      </c>
      <c r="P741">
        <v>58118213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1789701704</v>
      </c>
      <c r="W741">
        <v>1035268</v>
      </c>
      <c r="X741">
        <v>1788666436</v>
      </c>
      <c r="Y741">
        <v>0</v>
      </c>
      <c r="Z741">
        <v>1459069150</v>
      </c>
      <c r="AA741" s="3" t="str">
        <f t="shared" si="22"/>
        <v>3715</v>
      </c>
      <c r="AB741" s="4" t="str">
        <f t="shared" si="23"/>
        <v>Non-TIF</v>
      </c>
    </row>
    <row r="742" spans="1:28" x14ac:dyDescent="0.25">
      <c r="A742">
        <v>2022</v>
      </c>
      <c r="B742">
        <v>57</v>
      </c>
      <c r="C742" t="s">
        <v>44</v>
      </c>
      <c r="D742">
        <v>2022</v>
      </c>
      <c r="E742">
        <v>57</v>
      </c>
      <c r="F742">
        <v>6</v>
      </c>
      <c r="G742">
        <v>138</v>
      </c>
      <c r="H742">
        <v>576138</v>
      </c>
      <c r="I742" t="s">
        <v>26</v>
      </c>
      <c r="J742" t="s">
        <v>26</v>
      </c>
      <c r="K742" t="s">
        <v>619</v>
      </c>
      <c r="L742" t="s">
        <v>603</v>
      </c>
      <c r="M742">
        <v>65401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65401</v>
      </c>
      <c r="W742">
        <v>0</v>
      </c>
      <c r="X742">
        <v>65401</v>
      </c>
      <c r="Y742">
        <v>0</v>
      </c>
      <c r="Z742">
        <v>0</v>
      </c>
      <c r="AA742" s="3" t="str">
        <f t="shared" si="22"/>
        <v>6138</v>
      </c>
      <c r="AB742" s="4" t="str">
        <f t="shared" si="23"/>
        <v>Non-TIF</v>
      </c>
    </row>
    <row r="743" spans="1:28" x14ac:dyDescent="0.25">
      <c r="A743">
        <v>2022</v>
      </c>
      <c r="B743">
        <v>38</v>
      </c>
      <c r="C743" t="s">
        <v>44</v>
      </c>
      <c r="D743">
        <v>2022</v>
      </c>
      <c r="E743">
        <v>38</v>
      </c>
      <c r="F743">
        <v>1</v>
      </c>
      <c r="G743">
        <v>791</v>
      </c>
      <c r="H743">
        <v>381791</v>
      </c>
      <c r="I743" t="s">
        <v>26</v>
      </c>
      <c r="J743" t="s">
        <v>26</v>
      </c>
      <c r="K743" t="s">
        <v>145</v>
      </c>
      <c r="L743" t="s">
        <v>405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 s="3" t="str">
        <f t="shared" si="22"/>
        <v>1791</v>
      </c>
      <c r="AB743" s="4" t="str">
        <f t="shared" si="23"/>
        <v>Non-TIF</v>
      </c>
    </row>
    <row r="744" spans="1:28" x14ac:dyDescent="0.25">
      <c r="A744">
        <v>2022</v>
      </c>
      <c r="B744">
        <v>38</v>
      </c>
      <c r="C744" t="s">
        <v>23</v>
      </c>
      <c r="D744">
        <v>2022</v>
      </c>
      <c r="E744">
        <v>38</v>
      </c>
      <c r="F744">
        <v>1</v>
      </c>
      <c r="G744">
        <v>791</v>
      </c>
      <c r="H744" t="s">
        <v>132</v>
      </c>
      <c r="I744" t="s">
        <v>25</v>
      </c>
      <c r="J744" t="s">
        <v>26</v>
      </c>
      <c r="K744" t="s">
        <v>133</v>
      </c>
      <c r="L744" t="s">
        <v>405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 s="3" t="str">
        <f t="shared" si="22"/>
        <v>1791</v>
      </c>
      <c r="AB744" s="4" t="str">
        <f t="shared" si="23"/>
        <v>TIF</v>
      </c>
    </row>
    <row r="745" spans="1:28" x14ac:dyDescent="0.25">
      <c r="A745">
        <v>2022</v>
      </c>
      <c r="B745">
        <v>39</v>
      </c>
      <c r="C745" t="s">
        <v>44</v>
      </c>
      <c r="D745">
        <v>2022</v>
      </c>
      <c r="E745">
        <v>39</v>
      </c>
      <c r="F745">
        <v>6</v>
      </c>
      <c r="G745">
        <v>264</v>
      </c>
      <c r="H745">
        <v>256264</v>
      </c>
      <c r="I745" t="s">
        <v>26</v>
      </c>
      <c r="J745" t="s">
        <v>26</v>
      </c>
      <c r="K745" t="s">
        <v>33</v>
      </c>
      <c r="L745" t="s">
        <v>406</v>
      </c>
      <c r="M745">
        <v>329093</v>
      </c>
      <c r="N745">
        <v>14180</v>
      </c>
      <c r="O745">
        <v>2964441</v>
      </c>
      <c r="P745">
        <v>31718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74427262</v>
      </c>
      <c r="W745">
        <v>116676</v>
      </c>
      <c r="X745">
        <v>74310586</v>
      </c>
      <c r="Y745">
        <v>0</v>
      </c>
      <c r="Z745">
        <v>71087830</v>
      </c>
      <c r="AA745" s="3" t="str">
        <f t="shared" si="22"/>
        <v>6264</v>
      </c>
      <c r="AB745" s="4" t="str">
        <f t="shared" si="23"/>
        <v>Non-TIF</v>
      </c>
    </row>
    <row r="746" spans="1:28" x14ac:dyDescent="0.25">
      <c r="A746">
        <v>2022</v>
      </c>
      <c r="B746">
        <v>39</v>
      </c>
      <c r="C746" t="s">
        <v>23</v>
      </c>
      <c r="D746">
        <v>2022</v>
      </c>
      <c r="E746">
        <v>39</v>
      </c>
      <c r="F746">
        <v>6</v>
      </c>
      <c r="G746">
        <v>264</v>
      </c>
      <c r="H746" t="s">
        <v>24</v>
      </c>
      <c r="I746" t="s">
        <v>25</v>
      </c>
      <c r="J746" t="s">
        <v>26</v>
      </c>
      <c r="K746" t="s">
        <v>27</v>
      </c>
      <c r="L746" t="s">
        <v>406</v>
      </c>
      <c r="M746">
        <v>41807</v>
      </c>
      <c r="N746">
        <v>3920</v>
      </c>
      <c r="O746">
        <v>2700159</v>
      </c>
      <c r="P746">
        <v>33982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40753188</v>
      </c>
      <c r="W746">
        <v>0</v>
      </c>
      <c r="X746">
        <v>40753188</v>
      </c>
      <c r="Y746">
        <v>0</v>
      </c>
      <c r="Z746">
        <v>37973320</v>
      </c>
      <c r="AA746" s="3" t="str">
        <f t="shared" si="22"/>
        <v>6264</v>
      </c>
      <c r="AB746" s="4" t="str">
        <f t="shared" si="23"/>
        <v>TIF</v>
      </c>
    </row>
    <row r="747" spans="1:28" x14ac:dyDescent="0.25">
      <c r="A747">
        <v>2022</v>
      </c>
      <c r="B747">
        <v>39</v>
      </c>
      <c r="C747" t="s">
        <v>23</v>
      </c>
      <c r="D747">
        <v>2022</v>
      </c>
      <c r="E747">
        <v>39</v>
      </c>
      <c r="F747">
        <v>0</v>
      </c>
      <c r="G747">
        <v>18</v>
      </c>
      <c r="H747" t="s">
        <v>29</v>
      </c>
      <c r="I747" t="s">
        <v>25</v>
      </c>
      <c r="J747" t="s">
        <v>26</v>
      </c>
      <c r="K747" t="s">
        <v>30</v>
      </c>
      <c r="L747" t="s">
        <v>406</v>
      </c>
      <c r="M747">
        <v>0</v>
      </c>
      <c r="N747">
        <v>0</v>
      </c>
      <c r="O747">
        <v>42958</v>
      </c>
      <c r="P747">
        <v>61032259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61196735</v>
      </c>
      <c r="W747">
        <v>0</v>
      </c>
      <c r="X747">
        <v>61196735</v>
      </c>
      <c r="Y747">
        <v>0</v>
      </c>
      <c r="Z747">
        <v>121518</v>
      </c>
      <c r="AA747" s="3" t="str">
        <f t="shared" si="22"/>
        <v>0018</v>
      </c>
      <c r="AB747" s="4" t="str">
        <f t="shared" si="23"/>
        <v>TIF</v>
      </c>
    </row>
    <row r="748" spans="1:28" x14ac:dyDescent="0.25">
      <c r="A748">
        <v>2022</v>
      </c>
      <c r="B748">
        <v>39</v>
      </c>
      <c r="C748" t="s">
        <v>31</v>
      </c>
      <c r="D748">
        <v>2022</v>
      </c>
      <c r="E748">
        <v>39</v>
      </c>
      <c r="F748">
        <v>0</v>
      </c>
      <c r="G748">
        <v>18</v>
      </c>
      <c r="H748">
        <v>390018</v>
      </c>
      <c r="I748" t="s">
        <v>26</v>
      </c>
      <c r="J748" t="s">
        <v>26</v>
      </c>
      <c r="K748" t="s">
        <v>34</v>
      </c>
      <c r="L748" t="s">
        <v>406</v>
      </c>
      <c r="M748">
        <v>45561800</v>
      </c>
      <c r="N748">
        <v>1028300</v>
      </c>
      <c r="O748">
        <v>3274300</v>
      </c>
      <c r="P748">
        <v>1165200</v>
      </c>
      <c r="Q748">
        <v>0</v>
      </c>
      <c r="R748">
        <v>0</v>
      </c>
      <c r="S748">
        <v>2679178</v>
      </c>
      <c r="T748">
        <v>252193</v>
      </c>
      <c r="U748">
        <v>0</v>
      </c>
      <c r="V748">
        <v>82153971</v>
      </c>
      <c r="W748">
        <v>37040</v>
      </c>
      <c r="X748">
        <v>82116931</v>
      </c>
      <c r="Y748">
        <v>24111150</v>
      </c>
      <c r="Z748">
        <v>28193000</v>
      </c>
      <c r="AA748" s="3" t="str">
        <f t="shared" si="22"/>
        <v>0018</v>
      </c>
      <c r="AB748" s="4" t="str">
        <f t="shared" si="23"/>
        <v>Non-TIF</v>
      </c>
    </row>
    <row r="749" spans="1:28" x14ac:dyDescent="0.25">
      <c r="A749">
        <v>2022</v>
      </c>
      <c r="B749">
        <v>40</v>
      </c>
      <c r="C749" t="s">
        <v>44</v>
      </c>
      <c r="D749">
        <v>2022</v>
      </c>
      <c r="E749">
        <v>40</v>
      </c>
      <c r="F749">
        <v>6</v>
      </c>
      <c r="G749">
        <v>867</v>
      </c>
      <c r="H749">
        <v>406867</v>
      </c>
      <c r="I749" t="s">
        <v>26</v>
      </c>
      <c r="J749" t="s">
        <v>26</v>
      </c>
      <c r="K749" t="s">
        <v>478</v>
      </c>
      <c r="L749" t="s">
        <v>448</v>
      </c>
      <c r="M749">
        <v>1608520</v>
      </c>
      <c r="N749">
        <v>8640</v>
      </c>
      <c r="O749">
        <v>40539561</v>
      </c>
      <c r="P749">
        <v>35171825</v>
      </c>
      <c r="Q749">
        <v>0</v>
      </c>
      <c r="R749">
        <v>0</v>
      </c>
      <c r="S749">
        <v>0</v>
      </c>
      <c r="T749">
        <v>0</v>
      </c>
      <c r="U749">
        <v>100</v>
      </c>
      <c r="V749">
        <v>111421810</v>
      </c>
      <c r="W749">
        <v>27780</v>
      </c>
      <c r="X749">
        <v>111394030</v>
      </c>
      <c r="Y749">
        <v>0</v>
      </c>
      <c r="Z749">
        <v>34093164</v>
      </c>
      <c r="AA749" s="3" t="str">
        <f t="shared" si="22"/>
        <v>6867</v>
      </c>
      <c r="AB749" s="4" t="str">
        <f t="shared" si="23"/>
        <v>Non-TIF</v>
      </c>
    </row>
    <row r="750" spans="1:28" x14ac:dyDescent="0.25">
      <c r="A750">
        <v>2022</v>
      </c>
      <c r="B750">
        <v>40</v>
      </c>
      <c r="C750" t="s">
        <v>23</v>
      </c>
      <c r="D750">
        <v>2022</v>
      </c>
      <c r="E750">
        <v>40</v>
      </c>
      <c r="F750">
        <v>6</v>
      </c>
      <c r="G750">
        <v>95</v>
      </c>
      <c r="H750" t="s">
        <v>643</v>
      </c>
      <c r="I750" t="s">
        <v>25</v>
      </c>
      <c r="J750" t="s">
        <v>26</v>
      </c>
      <c r="K750" t="s">
        <v>644</v>
      </c>
      <c r="L750" t="s">
        <v>448</v>
      </c>
      <c r="M750">
        <v>0</v>
      </c>
      <c r="N750">
        <v>0</v>
      </c>
      <c r="O750">
        <v>314490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1000681</v>
      </c>
      <c r="W750">
        <v>0</v>
      </c>
      <c r="X750">
        <v>1000681</v>
      </c>
      <c r="Y750">
        <v>0</v>
      </c>
      <c r="Z750">
        <v>686191</v>
      </c>
      <c r="AA750" s="3" t="str">
        <f t="shared" si="22"/>
        <v>6095</v>
      </c>
      <c r="AB750" s="4" t="str">
        <f t="shared" si="23"/>
        <v>TIF</v>
      </c>
    </row>
    <row r="751" spans="1:28" x14ac:dyDescent="0.25">
      <c r="A751">
        <v>2022</v>
      </c>
      <c r="B751">
        <v>40</v>
      </c>
      <c r="C751" t="s">
        <v>31</v>
      </c>
      <c r="D751">
        <v>2022</v>
      </c>
      <c r="E751">
        <v>40</v>
      </c>
      <c r="F751">
        <v>6</v>
      </c>
      <c r="G751">
        <v>95</v>
      </c>
      <c r="H751">
        <v>406095</v>
      </c>
      <c r="I751" t="s">
        <v>26</v>
      </c>
      <c r="J751" t="s">
        <v>26</v>
      </c>
      <c r="K751" t="s">
        <v>138</v>
      </c>
      <c r="L751" t="s">
        <v>448</v>
      </c>
      <c r="M751">
        <v>170917240</v>
      </c>
      <c r="N751">
        <v>4749670</v>
      </c>
      <c r="O751">
        <v>13746908</v>
      </c>
      <c r="P751">
        <v>4712350</v>
      </c>
      <c r="Q751">
        <v>0</v>
      </c>
      <c r="R751">
        <v>0</v>
      </c>
      <c r="S751">
        <v>16068185</v>
      </c>
      <c r="T751">
        <v>1329859</v>
      </c>
      <c r="U751">
        <v>7170</v>
      </c>
      <c r="V751">
        <v>397327664</v>
      </c>
      <c r="W751">
        <v>298172</v>
      </c>
      <c r="X751">
        <v>397029492</v>
      </c>
      <c r="Y751">
        <v>32822887</v>
      </c>
      <c r="Z751">
        <v>185796282</v>
      </c>
      <c r="AA751" s="3" t="str">
        <f t="shared" si="22"/>
        <v>6095</v>
      </c>
      <c r="AB751" s="4" t="str">
        <f t="shared" si="23"/>
        <v>Non-TIF</v>
      </c>
    </row>
    <row r="752" spans="1:28" x14ac:dyDescent="0.25">
      <c r="A752">
        <v>2022</v>
      </c>
      <c r="B752">
        <v>41</v>
      </c>
      <c r="C752" t="s">
        <v>44</v>
      </c>
      <c r="D752">
        <v>2022</v>
      </c>
      <c r="E752">
        <v>41</v>
      </c>
      <c r="F752">
        <v>2</v>
      </c>
      <c r="G752">
        <v>403</v>
      </c>
      <c r="H752">
        <v>412403</v>
      </c>
      <c r="I752" t="s">
        <v>26</v>
      </c>
      <c r="J752" t="s">
        <v>26</v>
      </c>
      <c r="K752" t="s">
        <v>212</v>
      </c>
      <c r="L752" t="s">
        <v>408</v>
      </c>
      <c r="M752">
        <v>0</v>
      </c>
      <c r="N752">
        <v>0</v>
      </c>
      <c r="O752">
        <v>20767751</v>
      </c>
      <c r="P752">
        <v>10743376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36188499</v>
      </c>
      <c r="W752">
        <v>3704</v>
      </c>
      <c r="X752">
        <v>36184795</v>
      </c>
      <c r="Y752">
        <v>0</v>
      </c>
      <c r="Z752">
        <v>4677372</v>
      </c>
      <c r="AA752" s="3" t="str">
        <f t="shared" si="22"/>
        <v>2403</v>
      </c>
      <c r="AB752" s="4" t="str">
        <f t="shared" si="23"/>
        <v>Non-TIF</v>
      </c>
    </row>
    <row r="753" spans="1:28" x14ac:dyDescent="0.25">
      <c r="A753">
        <v>2022</v>
      </c>
      <c r="B753">
        <v>41</v>
      </c>
      <c r="C753" t="s">
        <v>23</v>
      </c>
      <c r="D753">
        <v>2022</v>
      </c>
      <c r="E753">
        <v>41</v>
      </c>
      <c r="F753">
        <v>2</v>
      </c>
      <c r="G753">
        <v>403</v>
      </c>
      <c r="H753" t="s">
        <v>308</v>
      </c>
      <c r="I753" t="s">
        <v>25</v>
      </c>
      <c r="J753" t="s">
        <v>26</v>
      </c>
      <c r="K753" t="s">
        <v>309</v>
      </c>
      <c r="L753" t="s">
        <v>408</v>
      </c>
      <c r="M753">
        <v>0</v>
      </c>
      <c r="N753">
        <v>0</v>
      </c>
      <c r="O753">
        <v>9798573</v>
      </c>
      <c r="P753">
        <v>5068904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17074339</v>
      </c>
      <c r="W753">
        <v>0</v>
      </c>
      <c r="X753">
        <v>17074339</v>
      </c>
      <c r="Y753">
        <v>0</v>
      </c>
      <c r="Z753">
        <v>2206862</v>
      </c>
      <c r="AA753" s="3" t="str">
        <f t="shared" si="22"/>
        <v>2403</v>
      </c>
      <c r="AB753" s="4" t="str">
        <f t="shared" si="23"/>
        <v>TIF</v>
      </c>
    </row>
    <row r="754" spans="1:28" x14ac:dyDescent="0.25">
      <c r="A754">
        <v>2022</v>
      </c>
      <c r="B754">
        <v>41</v>
      </c>
      <c r="C754" t="s">
        <v>23</v>
      </c>
      <c r="D754">
        <v>2022</v>
      </c>
      <c r="E754">
        <v>41</v>
      </c>
      <c r="F754">
        <v>0</v>
      </c>
      <c r="G754">
        <v>594</v>
      </c>
      <c r="H754" t="s">
        <v>422</v>
      </c>
      <c r="I754" t="s">
        <v>25</v>
      </c>
      <c r="J754" t="s">
        <v>26</v>
      </c>
      <c r="K754" t="s">
        <v>423</v>
      </c>
      <c r="L754" t="s">
        <v>408</v>
      </c>
      <c r="M754">
        <v>0</v>
      </c>
      <c r="N754">
        <v>0</v>
      </c>
      <c r="O754">
        <v>1838469</v>
      </c>
      <c r="P754">
        <v>647775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2632610</v>
      </c>
      <c r="W754">
        <v>0</v>
      </c>
      <c r="X754">
        <v>2632610</v>
      </c>
      <c r="Y754">
        <v>0</v>
      </c>
      <c r="Z754">
        <v>146366</v>
      </c>
      <c r="AA754" s="3" t="str">
        <f t="shared" si="22"/>
        <v>0594</v>
      </c>
      <c r="AB754" s="4" t="str">
        <f t="shared" si="23"/>
        <v>TIF</v>
      </c>
    </row>
    <row r="755" spans="1:28" x14ac:dyDescent="0.25">
      <c r="A755">
        <v>2022</v>
      </c>
      <c r="B755">
        <v>41</v>
      </c>
      <c r="C755" t="s">
        <v>31</v>
      </c>
      <c r="D755">
        <v>2022</v>
      </c>
      <c r="E755">
        <v>41</v>
      </c>
      <c r="F755">
        <v>5</v>
      </c>
      <c r="G755">
        <v>922</v>
      </c>
      <c r="H755">
        <v>355922</v>
      </c>
      <c r="I755" t="s">
        <v>26</v>
      </c>
      <c r="J755" t="s">
        <v>26</v>
      </c>
      <c r="K755" t="s">
        <v>163</v>
      </c>
      <c r="L755" t="s">
        <v>408</v>
      </c>
      <c r="M755">
        <v>6541670</v>
      </c>
      <c r="N755">
        <v>223810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15565</v>
      </c>
      <c r="U755">
        <v>0</v>
      </c>
      <c r="V755">
        <v>8928835</v>
      </c>
      <c r="W755">
        <v>5556</v>
      </c>
      <c r="X755">
        <v>8923279</v>
      </c>
      <c r="Y755">
        <v>370223</v>
      </c>
      <c r="Z755">
        <v>2147790</v>
      </c>
      <c r="AA755" s="3" t="str">
        <f t="shared" si="22"/>
        <v>5922</v>
      </c>
      <c r="AB755" s="4" t="str">
        <f t="shared" si="23"/>
        <v>Non-TIF</v>
      </c>
    </row>
    <row r="756" spans="1:28" x14ac:dyDescent="0.25">
      <c r="A756">
        <v>2022</v>
      </c>
      <c r="B756">
        <v>41</v>
      </c>
      <c r="C756" t="s">
        <v>31</v>
      </c>
      <c r="D756">
        <v>2022</v>
      </c>
      <c r="E756">
        <v>41</v>
      </c>
      <c r="F756">
        <v>6</v>
      </c>
      <c r="G756">
        <v>417</v>
      </c>
      <c r="H756">
        <v>556417</v>
      </c>
      <c r="I756" t="s">
        <v>26</v>
      </c>
      <c r="J756" t="s">
        <v>26</v>
      </c>
      <c r="K756" t="s">
        <v>604</v>
      </c>
      <c r="L756" t="s">
        <v>408</v>
      </c>
      <c r="M756">
        <v>1606840</v>
      </c>
      <c r="N756">
        <v>47300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2426640</v>
      </c>
      <c r="W756">
        <v>0</v>
      </c>
      <c r="X756">
        <v>2426640</v>
      </c>
      <c r="Y756">
        <v>84880</v>
      </c>
      <c r="Z756">
        <v>772500</v>
      </c>
      <c r="AA756" s="3" t="str">
        <f t="shared" si="22"/>
        <v>6417</v>
      </c>
      <c r="AB756" s="4" t="str">
        <f t="shared" si="23"/>
        <v>Non-TIF</v>
      </c>
    </row>
    <row r="757" spans="1:28" x14ac:dyDescent="0.25">
      <c r="A757">
        <v>2022</v>
      </c>
      <c r="B757">
        <v>41</v>
      </c>
      <c r="C757" t="s">
        <v>31</v>
      </c>
      <c r="D757">
        <v>2022</v>
      </c>
      <c r="E757">
        <v>41</v>
      </c>
      <c r="F757">
        <v>2</v>
      </c>
      <c r="G757">
        <v>295</v>
      </c>
      <c r="H757">
        <v>952295</v>
      </c>
      <c r="I757" t="s">
        <v>26</v>
      </c>
      <c r="J757" t="s">
        <v>26</v>
      </c>
      <c r="K757" t="s">
        <v>314</v>
      </c>
      <c r="L757" t="s">
        <v>408</v>
      </c>
      <c r="M757">
        <v>71580760</v>
      </c>
      <c r="N757">
        <v>4359960</v>
      </c>
      <c r="O757">
        <v>27902342</v>
      </c>
      <c r="P757">
        <v>36505540</v>
      </c>
      <c r="Q757">
        <v>0</v>
      </c>
      <c r="R757">
        <v>0</v>
      </c>
      <c r="S757">
        <v>1021041</v>
      </c>
      <c r="T757">
        <v>7222303</v>
      </c>
      <c r="U757">
        <v>0</v>
      </c>
      <c r="V757">
        <v>254655524</v>
      </c>
      <c r="W757">
        <v>177792</v>
      </c>
      <c r="X757">
        <v>254477732</v>
      </c>
      <c r="Y757">
        <v>15637466</v>
      </c>
      <c r="Z757">
        <v>106063578</v>
      </c>
      <c r="AA757" s="3" t="str">
        <f t="shared" si="22"/>
        <v>2295</v>
      </c>
      <c r="AB757" s="4" t="str">
        <f t="shared" si="23"/>
        <v>Non-TIF</v>
      </c>
    </row>
    <row r="758" spans="1:28" x14ac:dyDescent="0.25">
      <c r="A758">
        <v>2022</v>
      </c>
      <c r="B758">
        <v>41</v>
      </c>
      <c r="C758" t="s">
        <v>31</v>
      </c>
      <c r="D758">
        <v>2022</v>
      </c>
      <c r="E758">
        <v>41</v>
      </c>
      <c r="F758">
        <v>0</v>
      </c>
      <c r="G758">
        <v>594</v>
      </c>
      <c r="H758">
        <v>990594</v>
      </c>
      <c r="I758" t="s">
        <v>26</v>
      </c>
      <c r="J758" t="s">
        <v>26</v>
      </c>
      <c r="K758" t="s">
        <v>411</v>
      </c>
      <c r="L758" t="s">
        <v>408</v>
      </c>
      <c r="M758">
        <v>67083650</v>
      </c>
      <c r="N758">
        <v>6061610</v>
      </c>
      <c r="O758">
        <v>1649600</v>
      </c>
      <c r="P758">
        <v>5987090</v>
      </c>
      <c r="Q758">
        <v>0</v>
      </c>
      <c r="R758">
        <v>0</v>
      </c>
      <c r="S758">
        <v>2791420</v>
      </c>
      <c r="T758">
        <v>9271749</v>
      </c>
      <c r="U758">
        <v>0</v>
      </c>
      <c r="V758">
        <v>135952389</v>
      </c>
      <c r="W758">
        <v>77784</v>
      </c>
      <c r="X758">
        <v>135874605</v>
      </c>
      <c r="Y758">
        <v>8885074</v>
      </c>
      <c r="Z758">
        <v>43107270</v>
      </c>
      <c r="AA758" s="3" t="str">
        <f t="shared" si="22"/>
        <v>0594</v>
      </c>
      <c r="AB758" s="4" t="str">
        <f t="shared" si="23"/>
        <v>Non-TIF</v>
      </c>
    </row>
    <row r="759" spans="1:28" x14ac:dyDescent="0.25">
      <c r="A759">
        <v>2022</v>
      </c>
      <c r="B759">
        <v>41</v>
      </c>
      <c r="C759" t="s">
        <v>31</v>
      </c>
      <c r="D759">
        <v>2022</v>
      </c>
      <c r="E759">
        <v>41</v>
      </c>
      <c r="F759">
        <v>1</v>
      </c>
      <c r="G759">
        <v>206</v>
      </c>
      <c r="H759">
        <v>991206</v>
      </c>
      <c r="I759" t="s">
        <v>26</v>
      </c>
      <c r="J759" t="s">
        <v>26</v>
      </c>
      <c r="K759" t="s">
        <v>412</v>
      </c>
      <c r="L759" t="s">
        <v>408</v>
      </c>
      <c r="M759">
        <v>252300</v>
      </c>
      <c r="N759">
        <v>1790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254090</v>
      </c>
      <c r="W759">
        <v>0</v>
      </c>
      <c r="X759">
        <v>254090</v>
      </c>
      <c r="Y759">
        <v>556</v>
      </c>
      <c r="Z759">
        <v>0</v>
      </c>
      <c r="AA759" s="3" t="str">
        <f t="shared" si="22"/>
        <v>1206</v>
      </c>
      <c r="AB759" s="4" t="str">
        <f t="shared" si="23"/>
        <v>Non-TIF</v>
      </c>
    </row>
    <row r="760" spans="1:28" x14ac:dyDescent="0.25">
      <c r="A760">
        <v>2022</v>
      </c>
      <c r="B760">
        <v>42</v>
      </c>
      <c r="C760" t="s">
        <v>23</v>
      </c>
      <c r="D760">
        <v>2022</v>
      </c>
      <c r="E760">
        <v>42</v>
      </c>
      <c r="F760">
        <v>0</v>
      </c>
      <c r="G760">
        <v>108</v>
      </c>
      <c r="H760" t="s">
        <v>414</v>
      </c>
      <c r="I760" t="s">
        <v>25</v>
      </c>
      <c r="J760" t="s">
        <v>26</v>
      </c>
      <c r="K760" t="s">
        <v>415</v>
      </c>
      <c r="L760" t="s">
        <v>413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 s="3" t="str">
        <f t="shared" si="22"/>
        <v>0108</v>
      </c>
      <c r="AB760" s="4" t="str">
        <f t="shared" si="23"/>
        <v>TIF</v>
      </c>
    </row>
    <row r="761" spans="1:28" x14ac:dyDescent="0.25">
      <c r="A761">
        <v>2022</v>
      </c>
      <c r="B761">
        <v>47</v>
      </c>
      <c r="C761" t="s">
        <v>23</v>
      </c>
      <c r="D761">
        <v>2022</v>
      </c>
      <c r="E761">
        <v>47</v>
      </c>
      <c r="F761">
        <v>5</v>
      </c>
      <c r="G761">
        <v>832</v>
      </c>
      <c r="H761" t="s">
        <v>357</v>
      </c>
      <c r="I761" t="s">
        <v>25</v>
      </c>
      <c r="J761" t="s">
        <v>26</v>
      </c>
      <c r="K761" t="s">
        <v>358</v>
      </c>
      <c r="L761" t="s">
        <v>468</v>
      </c>
      <c r="M761">
        <v>0</v>
      </c>
      <c r="N761">
        <v>0</v>
      </c>
      <c r="O761">
        <v>0</v>
      </c>
      <c r="P761">
        <v>2901180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2901180</v>
      </c>
      <c r="W761">
        <v>0</v>
      </c>
      <c r="X761">
        <v>2901180</v>
      </c>
      <c r="Y761">
        <v>0</v>
      </c>
      <c r="Z761">
        <v>0</v>
      </c>
      <c r="AA761" s="3" t="str">
        <f t="shared" si="22"/>
        <v>5832</v>
      </c>
      <c r="AB761" s="4" t="str">
        <f t="shared" si="23"/>
        <v>TIF</v>
      </c>
    </row>
    <row r="762" spans="1:28" x14ac:dyDescent="0.25">
      <c r="A762">
        <v>2022</v>
      </c>
      <c r="B762">
        <v>47</v>
      </c>
      <c r="C762" t="s">
        <v>31</v>
      </c>
      <c r="D762">
        <v>2022</v>
      </c>
      <c r="E762">
        <v>47</v>
      </c>
      <c r="F762">
        <v>1</v>
      </c>
      <c r="G762">
        <v>701</v>
      </c>
      <c r="H762">
        <v>241701</v>
      </c>
      <c r="I762" t="s">
        <v>26</v>
      </c>
      <c r="J762" t="s">
        <v>26</v>
      </c>
      <c r="K762" t="s">
        <v>359</v>
      </c>
      <c r="L762" t="s">
        <v>468</v>
      </c>
      <c r="M762">
        <v>2101068</v>
      </c>
      <c r="N762">
        <v>783510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3688868</v>
      </c>
      <c r="W762">
        <v>0</v>
      </c>
      <c r="X762">
        <v>3688868</v>
      </c>
      <c r="Y762">
        <v>49320</v>
      </c>
      <c r="Z762">
        <v>804290</v>
      </c>
      <c r="AA762" s="3" t="str">
        <f t="shared" si="22"/>
        <v>1701</v>
      </c>
      <c r="AB762" s="4" t="str">
        <f t="shared" si="23"/>
        <v>Non-TIF</v>
      </c>
    </row>
    <row r="763" spans="1:28" x14ac:dyDescent="0.25">
      <c r="A763">
        <v>2022</v>
      </c>
      <c r="B763">
        <v>47</v>
      </c>
      <c r="C763" t="s">
        <v>31</v>
      </c>
      <c r="D763">
        <v>2022</v>
      </c>
      <c r="E763">
        <v>47</v>
      </c>
      <c r="F763">
        <v>5</v>
      </c>
      <c r="G763">
        <v>832</v>
      </c>
      <c r="H763">
        <v>245832</v>
      </c>
      <c r="I763" t="s">
        <v>26</v>
      </c>
      <c r="J763" t="s">
        <v>26</v>
      </c>
      <c r="K763" t="s">
        <v>272</v>
      </c>
      <c r="L763" t="s">
        <v>468</v>
      </c>
      <c r="M763">
        <v>16916684</v>
      </c>
      <c r="N763">
        <v>1244659</v>
      </c>
      <c r="O763">
        <v>25500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23696083</v>
      </c>
      <c r="W763">
        <v>9260</v>
      </c>
      <c r="X763">
        <v>23686823</v>
      </c>
      <c r="Y763">
        <v>690836</v>
      </c>
      <c r="Z763">
        <v>5509240</v>
      </c>
      <c r="AA763" s="3" t="str">
        <f t="shared" si="22"/>
        <v>5832</v>
      </c>
      <c r="AB763" s="4" t="str">
        <f t="shared" si="23"/>
        <v>Non-TIF</v>
      </c>
    </row>
    <row r="764" spans="1:28" x14ac:dyDescent="0.25">
      <c r="A764">
        <v>2022</v>
      </c>
      <c r="B764">
        <v>48</v>
      </c>
      <c r="C764" t="s">
        <v>23</v>
      </c>
      <c r="D764">
        <v>2022</v>
      </c>
      <c r="E764">
        <v>48</v>
      </c>
      <c r="F764">
        <v>2</v>
      </c>
      <c r="G764">
        <v>97</v>
      </c>
      <c r="H764" t="s">
        <v>1709</v>
      </c>
      <c r="I764" t="s">
        <v>25</v>
      </c>
      <c r="J764" t="s">
        <v>26</v>
      </c>
      <c r="K764" t="s">
        <v>1710</v>
      </c>
      <c r="L764" t="s">
        <v>472</v>
      </c>
      <c r="M764">
        <v>0</v>
      </c>
      <c r="N764">
        <v>0</v>
      </c>
      <c r="O764">
        <v>0</v>
      </c>
      <c r="P764">
        <v>21747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21747</v>
      </c>
      <c r="W764">
        <v>0</v>
      </c>
      <c r="X764">
        <v>21747</v>
      </c>
      <c r="Y764">
        <v>0</v>
      </c>
      <c r="Z764">
        <v>0</v>
      </c>
      <c r="AA764" s="3" t="str">
        <f t="shared" si="22"/>
        <v>2097</v>
      </c>
      <c r="AB764" s="4" t="str">
        <f t="shared" si="23"/>
        <v>TIF</v>
      </c>
    </row>
    <row r="765" spans="1:28" x14ac:dyDescent="0.25">
      <c r="A765">
        <v>2022</v>
      </c>
      <c r="B765">
        <v>48</v>
      </c>
      <c r="C765" t="s">
        <v>31</v>
      </c>
      <c r="D765">
        <v>2022</v>
      </c>
      <c r="E765">
        <v>48</v>
      </c>
      <c r="F765">
        <v>0</v>
      </c>
      <c r="G765">
        <v>609</v>
      </c>
      <c r="H765">
        <v>60609</v>
      </c>
      <c r="I765" t="s">
        <v>26</v>
      </c>
      <c r="J765" t="s">
        <v>26</v>
      </c>
      <c r="K765" t="s">
        <v>47</v>
      </c>
      <c r="L765" t="s">
        <v>472</v>
      </c>
      <c r="M765">
        <v>14589050</v>
      </c>
      <c r="N765">
        <v>550540</v>
      </c>
      <c r="O765">
        <v>451630</v>
      </c>
      <c r="P765">
        <v>0</v>
      </c>
      <c r="Q765">
        <v>0</v>
      </c>
      <c r="R765">
        <v>0</v>
      </c>
      <c r="S765">
        <v>2789470</v>
      </c>
      <c r="T765">
        <v>0</v>
      </c>
      <c r="U765">
        <v>0</v>
      </c>
      <c r="V765">
        <v>77967490</v>
      </c>
      <c r="W765">
        <v>46300</v>
      </c>
      <c r="X765">
        <v>77921190</v>
      </c>
      <c r="Y765">
        <v>1965136</v>
      </c>
      <c r="Z765">
        <v>59586800</v>
      </c>
      <c r="AA765" s="3" t="str">
        <f t="shared" si="22"/>
        <v>0609</v>
      </c>
      <c r="AB765" s="4" t="str">
        <f t="shared" si="23"/>
        <v>Non-TIF</v>
      </c>
    </row>
    <row r="766" spans="1:28" x14ac:dyDescent="0.25">
      <c r="A766">
        <v>2022</v>
      </c>
      <c r="B766">
        <v>48</v>
      </c>
      <c r="C766" t="s">
        <v>31</v>
      </c>
      <c r="D766">
        <v>2022</v>
      </c>
      <c r="E766">
        <v>48</v>
      </c>
      <c r="F766">
        <v>2</v>
      </c>
      <c r="G766">
        <v>97</v>
      </c>
      <c r="H766">
        <v>482097</v>
      </c>
      <c r="I766" t="s">
        <v>26</v>
      </c>
      <c r="J766" t="s">
        <v>26</v>
      </c>
      <c r="K766" t="s">
        <v>522</v>
      </c>
      <c r="L766" t="s">
        <v>472</v>
      </c>
      <c r="M766">
        <v>74236760</v>
      </c>
      <c r="N766">
        <v>3282830</v>
      </c>
      <c r="O766">
        <v>6808659</v>
      </c>
      <c r="P766">
        <v>840060</v>
      </c>
      <c r="Q766">
        <v>0</v>
      </c>
      <c r="R766">
        <v>0</v>
      </c>
      <c r="S766">
        <v>0</v>
      </c>
      <c r="T766">
        <v>5057653</v>
      </c>
      <c r="U766">
        <v>0</v>
      </c>
      <c r="V766">
        <v>189158473</v>
      </c>
      <c r="W766">
        <v>127788</v>
      </c>
      <c r="X766">
        <v>189030685</v>
      </c>
      <c r="Y766">
        <v>22489375</v>
      </c>
      <c r="Z766">
        <v>98932511</v>
      </c>
      <c r="AA766" s="3" t="str">
        <f t="shared" si="22"/>
        <v>2097</v>
      </c>
      <c r="AB766" s="4" t="str">
        <f t="shared" si="23"/>
        <v>Non-TIF</v>
      </c>
    </row>
    <row r="767" spans="1:28" x14ac:dyDescent="0.25">
      <c r="A767">
        <v>2022</v>
      </c>
      <c r="B767">
        <v>48</v>
      </c>
      <c r="C767" t="s">
        <v>31</v>
      </c>
      <c r="D767">
        <v>2022</v>
      </c>
      <c r="E767">
        <v>48</v>
      </c>
      <c r="F767">
        <v>1</v>
      </c>
      <c r="G767">
        <v>221</v>
      </c>
      <c r="H767">
        <v>521221</v>
      </c>
      <c r="I767" t="s">
        <v>26</v>
      </c>
      <c r="J767" t="s">
        <v>26</v>
      </c>
      <c r="K767" t="s">
        <v>554</v>
      </c>
      <c r="L767" t="s">
        <v>472</v>
      </c>
      <c r="M767">
        <v>1612990</v>
      </c>
      <c r="N767">
        <v>87840</v>
      </c>
      <c r="O767">
        <v>1387330</v>
      </c>
      <c r="P767">
        <v>0</v>
      </c>
      <c r="Q767">
        <v>0</v>
      </c>
      <c r="R767">
        <v>0</v>
      </c>
      <c r="S767">
        <v>0</v>
      </c>
      <c r="T767">
        <v>54700</v>
      </c>
      <c r="U767">
        <v>0</v>
      </c>
      <c r="V767">
        <v>7798870</v>
      </c>
      <c r="W767">
        <v>0</v>
      </c>
      <c r="X767">
        <v>7798870</v>
      </c>
      <c r="Y767">
        <v>942403</v>
      </c>
      <c r="Z767">
        <v>4656010</v>
      </c>
      <c r="AA767" s="3" t="str">
        <f t="shared" si="22"/>
        <v>1221</v>
      </c>
      <c r="AB767" s="4" t="str">
        <f t="shared" si="23"/>
        <v>Non-TIF</v>
      </c>
    </row>
    <row r="768" spans="1:28" x14ac:dyDescent="0.25">
      <c r="A768">
        <v>2022</v>
      </c>
      <c r="B768">
        <v>48</v>
      </c>
      <c r="C768" t="s">
        <v>31</v>
      </c>
      <c r="D768">
        <v>2022</v>
      </c>
      <c r="E768">
        <v>48</v>
      </c>
      <c r="F768">
        <v>6</v>
      </c>
      <c r="G768">
        <v>462</v>
      </c>
      <c r="H768">
        <v>546462</v>
      </c>
      <c r="I768" t="s">
        <v>26</v>
      </c>
      <c r="J768" t="s">
        <v>26</v>
      </c>
      <c r="K768" t="s">
        <v>555</v>
      </c>
      <c r="L768" t="s">
        <v>472</v>
      </c>
      <c r="M768">
        <v>3849370</v>
      </c>
      <c r="N768">
        <v>206530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6457680</v>
      </c>
      <c r="W768">
        <v>1852</v>
      </c>
      <c r="X768">
        <v>6455828</v>
      </c>
      <c r="Y768">
        <v>211187</v>
      </c>
      <c r="Z768">
        <v>2401780</v>
      </c>
      <c r="AA768" s="3" t="str">
        <f t="shared" si="22"/>
        <v>6462</v>
      </c>
      <c r="AB768" s="4" t="str">
        <f t="shared" si="23"/>
        <v>Non-TIF</v>
      </c>
    </row>
    <row r="769" spans="1:28" x14ac:dyDescent="0.25">
      <c r="A769">
        <v>2022</v>
      </c>
      <c r="B769">
        <v>49</v>
      </c>
      <c r="C769" t="s">
        <v>44</v>
      </c>
      <c r="D769">
        <v>2022</v>
      </c>
      <c r="E769">
        <v>49</v>
      </c>
      <c r="F769">
        <v>0</v>
      </c>
      <c r="G769">
        <v>585</v>
      </c>
      <c r="H769">
        <v>490585</v>
      </c>
      <c r="I769" t="s">
        <v>26</v>
      </c>
      <c r="J769" t="s">
        <v>26</v>
      </c>
      <c r="K769" t="s">
        <v>525</v>
      </c>
      <c r="L769" t="s">
        <v>473</v>
      </c>
      <c r="M769">
        <v>282500</v>
      </c>
      <c r="N769">
        <v>7600</v>
      </c>
      <c r="O769">
        <v>11276733</v>
      </c>
      <c r="P769">
        <v>1836100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98036436</v>
      </c>
      <c r="W769">
        <v>111120</v>
      </c>
      <c r="X769">
        <v>97925316</v>
      </c>
      <c r="Y769">
        <v>0</v>
      </c>
      <c r="Z769">
        <v>84633503</v>
      </c>
      <c r="AA769" s="3" t="str">
        <f t="shared" si="22"/>
        <v>0585</v>
      </c>
      <c r="AB769" s="4" t="str">
        <f t="shared" si="23"/>
        <v>Non-TIF</v>
      </c>
    </row>
    <row r="770" spans="1:28" x14ac:dyDescent="0.25">
      <c r="A770">
        <v>2022</v>
      </c>
      <c r="B770">
        <v>49</v>
      </c>
      <c r="C770" t="s">
        <v>23</v>
      </c>
      <c r="D770">
        <v>2022</v>
      </c>
      <c r="E770">
        <v>49</v>
      </c>
      <c r="F770">
        <v>0</v>
      </c>
      <c r="G770">
        <v>585</v>
      </c>
      <c r="H770" t="s">
        <v>523</v>
      </c>
      <c r="I770" t="s">
        <v>25</v>
      </c>
      <c r="J770" t="s">
        <v>26</v>
      </c>
      <c r="K770" t="s">
        <v>524</v>
      </c>
      <c r="L770" t="s">
        <v>473</v>
      </c>
      <c r="M770">
        <v>0</v>
      </c>
      <c r="N770">
        <v>0</v>
      </c>
      <c r="O770">
        <v>9508500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22173480</v>
      </c>
      <c r="W770">
        <v>0</v>
      </c>
      <c r="X770">
        <v>22173480</v>
      </c>
      <c r="Y770">
        <v>0</v>
      </c>
      <c r="Z770">
        <v>12664980</v>
      </c>
      <c r="AA770" s="3" t="str">
        <f t="shared" si="22"/>
        <v>0585</v>
      </c>
      <c r="AB770" s="4" t="str">
        <f t="shared" si="23"/>
        <v>TIF</v>
      </c>
    </row>
    <row r="771" spans="1:28" x14ac:dyDescent="0.25">
      <c r="A771">
        <v>2022</v>
      </c>
      <c r="B771">
        <v>49</v>
      </c>
      <c r="C771" t="s">
        <v>23</v>
      </c>
      <c r="D771">
        <v>2022</v>
      </c>
      <c r="E771">
        <v>49</v>
      </c>
      <c r="F771">
        <v>4</v>
      </c>
      <c r="G771">
        <v>41</v>
      </c>
      <c r="H771" t="s">
        <v>559</v>
      </c>
      <c r="I771" t="s">
        <v>25</v>
      </c>
      <c r="J771" t="s">
        <v>26</v>
      </c>
      <c r="K771" t="s">
        <v>560</v>
      </c>
      <c r="L771" t="s">
        <v>473</v>
      </c>
      <c r="M771">
        <v>0</v>
      </c>
      <c r="N771">
        <v>0</v>
      </c>
      <c r="O771">
        <v>13754720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22974278</v>
      </c>
      <c r="W771">
        <v>0</v>
      </c>
      <c r="X771">
        <v>22974278</v>
      </c>
      <c r="Y771">
        <v>0</v>
      </c>
      <c r="Z771">
        <v>9219558</v>
      </c>
      <c r="AA771" s="3" t="str">
        <f t="shared" ref="AA771:AA834" si="24">CONCATENATE(F771,TEXT(G771,"000"))</f>
        <v>4041</v>
      </c>
      <c r="AB771" s="4" t="str">
        <f t="shared" ref="AB771:AB834" si="25">IF(C771="I","TIF","Non-TIF")</f>
        <v>TIF</v>
      </c>
    </row>
    <row r="772" spans="1:28" x14ac:dyDescent="0.25">
      <c r="A772">
        <v>2022</v>
      </c>
      <c r="B772">
        <v>49</v>
      </c>
      <c r="C772" t="s">
        <v>31</v>
      </c>
      <c r="D772">
        <v>2022</v>
      </c>
      <c r="E772">
        <v>49</v>
      </c>
      <c r="F772">
        <v>6</v>
      </c>
      <c r="G772">
        <v>961</v>
      </c>
      <c r="H772">
        <v>316961</v>
      </c>
      <c r="I772" t="s">
        <v>26</v>
      </c>
      <c r="J772" t="s">
        <v>26</v>
      </c>
      <c r="K772" t="s">
        <v>242</v>
      </c>
      <c r="L772" t="s">
        <v>473</v>
      </c>
      <c r="M772">
        <v>31333900</v>
      </c>
      <c r="N772">
        <v>1975200</v>
      </c>
      <c r="O772">
        <v>178000</v>
      </c>
      <c r="P772">
        <v>0</v>
      </c>
      <c r="Q772">
        <v>0</v>
      </c>
      <c r="R772">
        <v>0</v>
      </c>
      <c r="S772">
        <v>0</v>
      </c>
      <c r="T772">
        <v>292299</v>
      </c>
      <c r="U772">
        <v>0</v>
      </c>
      <c r="V772">
        <v>60873699</v>
      </c>
      <c r="W772">
        <v>35188</v>
      </c>
      <c r="X772">
        <v>60838511</v>
      </c>
      <c r="Y772">
        <v>1928045</v>
      </c>
      <c r="Z772">
        <v>27094300</v>
      </c>
      <c r="AA772" s="3" t="str">
        <f t="shared" si="24"/>
        <v>6961</v>
      </c>
      <c r="AB772" s="4" t="str">
        <f t="shared" si="25"/>
        <v>Non-TIF</v>
      </c>
    </row>
    <row r="773" spans="1:28" x14ac:dyDescent="0.25">
      <c r="A773">
        <v>2022</v>
      </c>
      <c r="B773">
        <v>50</v>
      </c>
      <c r="C773" t="s">
        <v>44</v>
      </c>
      <c r="D773">
        <v>2022</v>
      </c>
      <c r="E773">
        <v>50</v>
      </c>
      <c r="F773">
        <v>0</v>
      </c>
      <c r="G773">
        <v>513</v>
      </c>
      <c r="H773">
        <v>500513</v>
      </c>
      <c r="I773" t="s">
        <v>26</v>
      </c>
      <c r="J773" t="s">
        <v>26</v>
      </c>
      <c r="K773" t="s">
        <v>529</v>
      </c>
      <c r="L773" t="s">
        <v>528</v>
      </c>
      <c r="M773">
        <v>0</v>
      </c>
      <c r="N773">
        <v>0</v>
      </c>
      <c r="O773">
        <v>2086721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17561580</v>
      </c>
      <c r="W773">
        <v>11112</v>
      </c>
      <c r="X773">
        <v>17550468</v>
      </c>
      <c r="Y773">
        <v>0</v>
      </c>
      <c r="Z773">
        <v>15474859</v>
      </c>
      <c r="AA773" s="3" t="str">
        <f t="shared" si="24"/>
        <v>0513</v>
      </c>
      <c r="AB773" s="4" t="str">
        <f t="shared" si="25"/>
        <v>Non-TIF</v>
      </c>
    </row>
    <row r="774" spans="1:28" x14ac:dyDescent="0.25">
      <c r="A774">
        <v>2022</v>
      </c>
      <c r="B774">
        <v>50</v>
      </c>
      <c r="C774" t="s">
        <v>44</v>
      </c>
      <c r="D774">
        <v>2022</v>
      </c>
      <c r="E774">
        <v>50</v>
      </c>
      <c r="F774">
        <v>5</v>
      </c>
      <c r="G774">
        <v>319</v>
      </c>
      <c r="H774">
        <v>505319</v>
      </c>
      <c r="I774" t="s">
        <v>26</v>
      </c>
      <c r="J774" t="s">
        <v>26</v>
      </c>
      <c r="K774" t="s">
        <v>625</v>
      </c>
      <c r="L774" t="s">
        <v>528</v>
      </c>
      <c r="M774">
        <v>0</v>
      </c>
      <c r="N774">
        <v>0</v>
      </c>
      <c r="O774">
        <v>10743673</v>
      </c>
      <c r="P774">
        <v>1259423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77788969</v>
      </c>
      <c r="W774">
        <v>74080</v>
      </c>
      <c r="X774">
        <v>77714889</v>
      </c>
      <c r="Y774">
        <v>0</v>
      </c>
      <c r="Z774">
        <v>65785873</v>
      </c>
      <c r="AA774" s="3" t="str">
        <f t="shared" si="24"/>
        <v>5319</v>
      </c>
      <c r="AB774" s="4" t="str">
        <f t="shared" si="25"/>
        <v>Non-TIF</v>
      </c>
    </row>
    <row r="775" spans="1:28" x14ac:dyDescent="0.25">
      <c r="A775">
        <v>2022</v>
      </c>
      <c r="B775">
        <v>50</v>
      </c>
      <c r="C775" t="s">
        <v>44</v>
      </c>
      <c r="D775">
        <v>2022</v>
      </c>
      <c r="E775">
        <v>50</v>
      </c>
      <c r="F775">
        <v>0</v>
      </c>
      <c r="G775">
        <v>720</v>
      </c>
      <c r="H775">
        <v>770720</v>
      </c>
      <c r="I775" t="s">
        <v>26</v>
      </c>
      <c r="J775" t="s">
        <v>26</v>
      </c>
      <c r="K775" t="s">
        <v>561</v>
      </c>
      <c r="L775" t="s">
        <v>528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 s="3" t="str">
        <f t="shared" si="24"/>
        <v>0720</v>
      </c>
      <c r="AB775" s="4" t="str">
        <f t="shared" si="25"/>
        <v>Non-TIF</v>
      </c>
    </row>
    <row r="776" spans="1:28" x14ac:dyDescent="0.25">
      <c r="A776">
        <v>2022</v>
      </c>
      <c r="B776">
        <v>50</v>
      </c>
      <c r="C776" t="s">
        <v>23</v>
      </c>
      <c r="D776">
        <v>2022</v>
      </c>
      <c r="E776">
        <v>50</v>
      </c>
      <c r="F776">
        <v>0</v>
      </c>
      <c r="G776">
        <v>513</v>
      </c>
      <c r="H776" t="s">
        <v>562</v>
      </c>
      <c r="I776" t="s">
        <v>25</v>
      </c>
      <c r="J776" t="s">
        <v>26</v>
      </c>
      <c r="K776" t="s">
        <v>563</v>
      </c>
      <c r="L776" t="s">
        <v>528</v>
      </c>
      <c r="M776">
        <v>0</v>
      </c>
      <c r="N776">
        <v>0</v>
      </c>
      <c r="O776">
        <v>251769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3085640</v>
      </c>
      <c r="W776">
        <v>0</v>
      </c>
      <c r="X776">
        <v>3085640</v>
      </c>
      <c r="Y776">
        <v>0</v>
      </c>
      <c r="Z776">
        <v>2833871</v>
      </c>
      <c r="AA776" s="3" t="str">
        <f t="shared" si="24"/>
        <v>0513</v>
      </c>
      <c r="AB776" s="4" t="str">
        <f t="shared" si="25"/>
        <v>TIF</v>
      </c>
    </row>
    <row r="777" spans="1:28" x14ac:dyDescent="0.25">
      <c r="A777">
        <v>2022</v>
      </c>
      <c r="B777">
        <v>50</v>
      </c>
      <c r="C777" t="s">
        <v>23</v>
      </c>
      <c r="D777">
        <v>2022</v>
      </c>
      <c r="E777">
        <v>50</v>
      </c>
      <c r="F777">
        <v>4</v>
      </c>
      <c r="G777">
        <v>725</v>
      </c>
      <c r="H777" t="s">
        <v>566</v>
      </c>
      <c r="I777" t="s">
        <v>25</v>
      </c>
      <c r="J777" t="s">
        <v>26</v>
      </c>
      <c r="K777" t="s">
        <v>567</v>
      </c>
      <c r="L777" t="s">
        <v>528</v>
      </c>
      <c r="M777">
        <v>0</v>
      </c>
      <c r="N777">
        <v>0</v>
      </c>
      <c r="O777">
        <v>51180182</v>
      </c>
      <c r="P777">
        <v>13046478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98841413</v>
      </c>
      <c r="W777">
        <v>35188</v>
      </c>
      <c r="X777">
        <v>98806225</v>
      </c>
      <c r="Y777">
        <v>0</v>
      </c>
      <c r="Z777">
        <v>34614753</v>
      </c>
      <c r="AA777" s="3" t="str">
        <f t="shared" si="24"/>
        <v>4725</v>
      </c>
      <c r="AB777" s="4" t="str">
        <f t="shared" si="25"/>
        <v>TIF</v>
      </c>
    </row>
    <row r="778" spans="1:28" x14ac:dyDescent="0.25">
      <c r="A778">
        <v>2022</v>
      </c>
      <c r="B778">
        <v>50</v>
      </c>
      <c r="C778" t="s">
        <v>23</v>
      </c>
      <c r="D778">
        <v>2022</v>
      </c>
      <c r="E778">
        <v>50</v>
      </c>
      <c r="F778">
        <v>5</v>
      </c>
      <c r="G778">
        <v>319</v>
      </c>
      <c r="H778" t="s">
        <v>526</v>
      </c>
      <c r="I778" t="s">
        <v>25</v>
      </c>
      <c r="J778" t="s">
        <v>26</v>
      </c>
      <c r="K778" t="s">
        <v>527</v>
      </c>
      <c r="L778" t="s">
        <v>528</v>
      </c>
      <c r="M778">
        <v>0</v>
      </c>
      <c r="N778">
        <v>0</v>
      </c>
      <c r="O778">
        <v>1024317</v>
      </c>
      <c r="P778">
        <v>136087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7552801</v>
      </c>
      <c r="W778">
        <v>0</v>
      </c>
      <c r="X778">
        <v>7552801</v>
      </c>
      <c r="Y778">
        <v>0</v>
      </c>
      <c r="Z778">
        <v>6392397</v>
      </c>
      <c r="AA778" s="3" t="str">
        <f t="shared" si="24"/>
        <v>5319</v>
      </c>
      <c r="AB778" s="4" t="str">
        <f t="shared" si="25"/>
        <v>TIF</v>
      </c>
    </row>
    <row r="779" spans="1:28" x14ac:dyDescent="0.25">
      <c r="A779">
        <v>2022</v>
      </c>
      <c r="B779">
        <v>50</v>
      </c>
      <c r="C779" t="s">
        <v>31</v>
      </c>
      <c r="D779">
        <v>2022</v>
      </c>
      <c r="E779">
        <v>50</v>
      </c>
      <c r="F779">
        <v>4</v>
      </c>
      <c r="G779">
        <v>725</v>
      </c>
      <c r="H779">
        <v>504725</v>
      </c>
      <c r="I779" t="s">
        <v>26</v>
      </c>
      <c r="J779" t="s">
        <v>26</v>
      </c>
      <c r="K779" t="s">
        <v>538</v>
      </c>
      <c r="L779" t="s">
        <v>528</v>
      </c>
      <c r="M779">
        <v>153849390</v>
      </c>
      <c r="N779">
        <v>3875780</v>
      </c>
      <c r="O779">
        <v>84542790</v>
      </c>
      <c r="P779">
        <v>30274340</v>
      </c>
      <c r="Q779">
        <v>0</v>
      </c>
      <c r="R779">
        <v>0</v>
      </c>
      <c r="S779">
        <v>4374150</v>
      </c>
      <c r="T779">
        <v>46844363</v>
      </c>
      <c r="U779">
        <v>0</v>
      </c>
      <c r="V779">
        <v>1396841673</v>
      </c>
      <c r="W779">
        <v>1363072</v>
      </c>
      <c r="X779">
        <v>1395478601</v>
      </c>
      <c r="Y779">
        <v>113957759</v>
      </c>
      <c r="Z779">
        <v>1073080860</v>
      </c>
      <c r="AA779" s="3" t="str">
        <f t="shared" si="24"/>
        <v>4725</v>
      </c>
      <c r="AB779" s="4" t="str">
        <f t="shared" si="25"/>
        <v>Non-TIF</v>
      </c>
    </row>
    <row r="780" spans="1:28" x14ac:dyDescent="0.25">
      <c r="A780">
        <v>2022</v>
      </c>
      <c r="B780">
        <v>57</v>
      </c>
      <c r="C780" t="s">
        <v>31</v>
      </c>
      <c r="D780">
        <v>2022</v>
      </c>
      <c r="E780">
        <v>57</v>
      </c>
      <c r="F780">
        <v>6</v>
      </c>
      <c r="G780">
        <v>138</v>
      </c>
      <c r="H780">
        <v>576138</v>
      </c>
      <c r="I780" t="s">
        <v>26</v>
      </c>
      <c r="J780" t="s">
        <v>26</v>
      </c>
      <c r="K780" t="s">
        <v>619</v>
      </c>
      <c r="L780" t="s">
        <v>603</v>
      </c>
      <c r="M780">
        <v>52776000</v>
      </c>
      <c r="N780">
        <v>2353100</v>
      </c>
      <c r="O780">
        <v>8773805</v>
      </c>
      <c r="P780">
        <v>328200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272580100</v>
      </c>
      <c r="W780">
        <v>216684</v>
      </c>
      <c r="X780">
        <v>272363416</v>
      </c>
      <c r="Y780">
        <v>23194388</v>
      </c>
      <c r="Z780">
        <v>208348995</v>
      </c>
      <c r="AA780" s="3" t="str">
        <f t="shared" si="24"/>
        <v>6138</v>
      </c>
      <c r="AB780" s="4" t="str">
        <f t="shared" si="25"/>
        <v>Non-TIF</v>
      </c>
    </row>
    <row r="781" spans="1:28" x14ac:dyDescent="0.25">
      <c r="A781">
        <v>2022</v>
      </c>
      <c r="B781">
        <v>58</v>
      </c>
      <c r="C781" t="s">
        <v>44</v>
      </c>
      <c r="D781">
        <v>2022</v>
      </c>
      <c r="E781">
        <v>58</v>
      </c>
      <c r="F781">
        <v>6</v>
      </c>
      <c r="G781">
        <v>759</v>
      </c>
      <c r="H781">
        <v>586759</v>
      </c>
      <c r="I781" t="s">
        <v>26</v>
      </c>
      <c r="J781" t="s">
        <v>26</v>
      </c>
      <c r="K781" t="s">
        <v>373</v>
      </c>
      <c r="L781" t="s">
        <v>620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 s="3" t="str">
        <f t="shared" si="24"/>
        <v>6759</v>
      </c>
      <c r="AB781" s="4" t="str">
        <f t="shared" si="25"/>
        <v>Non-TIF</v>
      </c>
    </row>
    <row r="782" spans="1:28" x14ac:dyDescent="0.25">
      <c r="A782">
        <v>2022</v>
      </c>
      <c r="B782">
        <v>58</v>
      </c>
      <c r="C782" t="s">
        <v>23</v>
      </c>
      <c r="D782">
        <v>2022</v>
      </c>
      <c r="E782">
        <v>58</v>
      </c>
      <c r="F782">
        <v>6</v>
      </c>
      <c r="G782">
        <v>759</v>
      </c>
      <c r="H782" t="s">
        <v>673</v>
      </c>
      <c r="I782" t="s">
        <v>25</v>
      </c>
      <c r="J782" t="s">
        <v>26</v>
      </c>
      <c r="K782" t="s">
        <v>674</v>
      </c>
      <c r="L782" t="s">
        <v>620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 s="3" t="str">
        <f t="shared" si="24"/>
        <v>6759</v>
      </c>
      <c r="AB782" s="4" t="str">
        <f t="shared" si="25"/>
        <v>TIF</v>
      </c>
    </row>
    <row r="783" spans="1:28" x14ac:dyDescent="0.25">
      <c r="A783">
        <v>2022</v>
      </c>
      <c r="B783">
        <v>58</v>
      </c>
      <c r="C783" t="s">
        <v>31</v>
      </c>
      <c r="D783">
        <v>2022</v>
      </c>
      <c r="E783">
        <v>58</v>
      </c>
      <c r="F783">
        <v>4</v>
      </c>
      <c r="G783">
        <v>203</v>
      </c>
      <c r="H783">
        <v>294203</v>
      </c>
      <c r="I783" t="s">
        <v>26</v>
      </c>
      <c r="J783" t="s">
        <v>26</v>
      </c>
      <c r="K783" t="s">
        <v>300</v>
      </c>
      <c r="L783" t="s">
        <v>620</v>
      </c>
      <c r="M783">
        <v>363292</v>
      </c>
      <c r="N783">
        <v>1070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1687602</v>
      </c>
      <c r="W783">
        <v>0</v>
      </c>
      <c r="X783">
        <v>1687602</v>
      </c>
      <c r="Y783">
        <v>67995</v>
      </c>
      <c r="Z783">
        <v>1323240</v>
      </c>
      <c r="AA783" s="3" t="str">
        <f t="shared" si="24"/>
        <v>4203</v>
      </c>
      <c r="AB783" s="4" t="str">
        <f t="shared" si="25"/>
        <v>Non-TIF</v>
      </c>
    </row>
    <row r="784" spans="1:28" x14ac:dyDescent="0.25">
      <c r="A784">
        <v>2022</v>
      </c>
      <c r="B784">
        <v>58</v>
      </c>
      <c r="C784" t="s">
        <v>31</v>
      </c>
      <c r="D784">
        <v>2022</v>
      </c>
      <c r="E784">
        <v>58</v>
      </c>
      <c r="F784">
        <v>1</v>
      </c>
      <c r="G784">
        <v>368</v>
      </c>
      <c r="H784">
        <v>581368</v>
      </c>
      <c r="I784" t="s">
        <v>26</v>
      </c>
      <c r="J784" t="s">
        <v>26</v>
      </c>
      <c r="K784" t="s">
        <v>675</v>
      </c>
      <c r="L784" t="s">
        <v>620</v>
      </c>
      <c r="M784">
        <v>78179780</v>
      </c>
      <c r="N784">
        <v>4586430</v>
      </c>
      <c r="O784">
        <v>12170692</v>
      </c>
      <c r="P784">
        <v>8456765</v>
      </c>
      <c r="Q784">
        <v>0</v>
      </c>
      <c r="R784">
        <v>0</v>
      </c>
      <c r="S784">
        <v>2798138</v>
      </c>
      <c r="T784">
        <v>78837613</v>
      </c>
      <c r="U784">
        <v>0</v>
      </c>
      <c r="V784">
        <v>334700917</v>
      </c>
      <c r="W784">
        <v>257428</v>
      </c>
      <c r="X784">
        <v>334443489</v>
      </c>
      <c r="Y784">
        <v>22493742</v>
      </c>
      <c r="Z784">
        <v>149671499</v>
      </c>
      <c r="AA784" s="3" t="str">
        <f t="shared" si="24"/>
        <v>1368</v>
      </c>
      <c r="AB784" s="4" t="str">
        <f t="shared" si="25"/>
        <v>Non-TIF</v>
      </c>
    </row>
    <row r="785" spans="1:28" x14ac:dyDescent="0.25">
      <c r="A785">
        <v>2022</v>
      </c>
      <c r="B785">
        <v>58</v>
      </c>
      <c r="C785" t="s">
        <v>31</v>
      </c>
      <c r="D785">
        <v>2022</v>
      </c>
      <c r="E785">
        <v>58</v>
      </c>
      <c r="F785">
        <v>3</v>
      </c>
      <c r="G785">
        <v>841</v>
      </c>
      <c r="H785">
        <v>583841</v>
      </c>
      <c r="I785" t="s">
        <v>26</v>
      </c>
      <c r="J785" t="s">
        <v>26</v>
      </c>
      <c r="K785" t="s">
        <v>649</v>
      </c>
      <c r="L785" t="s">
        <v>620</v>
      </c>
      <c r="M785">
        <v>50860840</v>
      </c>
      <c r="N785">
        <v>1997840</v>
      </c>
      <c r="O785">
        <v>3046572</v>
      </c>
      <c r="P785">
        <v>0</v>
      </c>
      <c r="Q785">
        <v>0</v>
      </c>
      <c r="R785">
        <v>0</v>
      </c>
      <c r="S785">
        <v>2547854</v>
      </c>
      <c r="T785">
        <v>0</v>
      </c>
      <c r="U785">
        <v>0</v>
      </c>
      <c r="V785">
        <v>163274050</v>
      </c>
      <c r="W785">
        <v>127788</v>
      </c>
      <c r="X785">
        <v>163146262</v>
      </c>
      <c r="Y785">
        <v>126232768</v>
      </c>
      <c r="Z785">
        <v>104820944</v>
      </c>
      <c r="AA785" s="3" t="str">
        <f t="shared" si="24"/>
        <v>3841</v>
      </c>
      <c r="AB785" s="4" t="str">
        <f t="shared" si="25"/>
        <v>Non-TIF</v>
      </c>
    </row>
    <row r="786" spans="1:28" x14ac:dyDescent="0.25">
      <c r="A786">
        <v>2022</v>
      </c>
      <c r="B786">
        <v>58</v>
      </c>
      <c r="C786" t="s">
        <v>31</v>
      </c>
      <c r="D786">
        <v>2022</v>
      </c>
      <c r="E786">
        <v>58</v>
      </c>
      <c r="F786">
        <v>4</v>
      </c>
      <c r="G786">
        <v>509</v>
      </c>
      <c r="H786">
        <v>584509</v>
      </c>
      <c r="I786" t="s">
        <v>26</v>
      </c>
      <c r="J786" t="s">
        <v>26</v>
      </c>
      <c r="K786" t="s">
        <v>334</v>
      </c>
      <c r="L786" t="s">
        <v>620</v>
      </c>
      <c r="M786">
        <v>31603540</v>
      </c>
      <c r="N786">
        <v>868720</v>
      </c>
      <c r="O786">
        <v>5363336</v>
      </c>
      <c r="P786">
        <v>472102</v>
      </c>
      <c r="Q786">
        <v>0</v>
      </c>
      <c r="R786">
        <v>0</v>
      </c>
      <c r="S786">
        <v>0</v>
      </c>
      <c r="T786">
        <v>2851235</v>
      </c>
      <c r="U786">
        <v>0</v>
      </c>
      <c r="V786">
        <v>93556729</v>
      </c>
      <c r="W786">
        <v>75932</v>
      </c>
      <c r="X786">
        <v>93480797</v>
      </c>
      <c r="Y786">
        <v>5570099</v>
      </c>
      <c r="Z786">
        <v>52397796</v>
      </c>
      <c r="AA786" s="3" t="str">
        <f t="shared" si="24"/>
        <v>4509</v>
      </c>
      <c r="AB786" s="4" t="str">
        <f t="shared" si="25"/>
        <v>Non-TIF</v>
      </c>
    </row>
    <row r="787" spans="1:28" x14ac:dyDescent="0.25">
      <c r="A787">
        <v>2022</v>
      </c>
      <c r="B787">
        <v>59</v>
      </c>
      <c r="C787" t="s">
        <v>44</v>
      </c>
      <c r="D787">
        <v>2022</v>
      </c>
      <c r="E787">
        <v>59</v>
      </c>
      <c r="F787">
        <v>1</v>
      </c>
      <c r="G787">
        <v>107</v>
      </c>
      <c r="H787">
        <v>591107</v>
      </c>
      <c r="I787" t="s">
        <v>26</v>
      </c>
      <c r="J787" t="s">
        <v>26</v>
      </c>
      <c r="K787" t="s">
        <v>678</v>
      </c>
      <c r="L787" t="s">
        <v>650</v>
      </c>
      <c r="M787">
        <v>0</v>
      </c>
      <c r="N787">
        <v>0</v>
      </c>
      <c r="O787">
        <v>4191637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32999311</v>
      </c>
      <c r="W787">
        <v>64820</v>
      </c>
      <c r="X787">
        <v>32934491</v>
      </c>
      <c r="Y787">
        <v>0</v>
      </c>
      <c r="Z787">
        <v>28807674</v>
      </c>
      <c r="AA787" s="3" t="str">
        <f t="shared" si="24"/>
        <v>1107</v>
      </c>
      <c r="AB787" s="4" t="str">
        <f t="shared" si="25"/>
        <v>Non-TIF</v>
      </c>
    </row>
    <row r="788" spans="1:28" x14ac:dyDescent="0.25">
      <c r="A788">
        <v>2022</v>
      </c>
      <c r="B788">
        <v>59</v>
      </c>
      <c r="C788" t="s">
        <v>23</v>
      </c>
      <c r="D788">
        <v>2022</v>
      </c>
      <c r="E788">
        <v>59</v>
      </c>
      <c r="F788">
        <v>1</v>
      </c>
      <c r="G788">
        <v>107</v>
      </c>
      <c r="H788" t="s">
        <v>676</v>
      </c>
      <c r="I788" t="s">
        <v>25</v>
      </c>
      <c r="J788" t="s">
        <v>26</v>
      </c>
      <c r="K788" t="s">
        <v>677</v>
      </c>
      <c r="L788" t="s">
        <v>650</v>
      </c>
      <c r="M788">
        <v>0</v>
      </c>
      <c r="N788">
        <v>0</v>
      </c>
      <c r="O788">
        <v>508663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4004526</v>
      </c>
      <c r="W788">
        <v>0</v>
      </c>
      <c r="X788">
        <v>4004526</v>
      </c>
      <c r="Y788">
        <v>0</v>
      </c>
      <c r="Z788">
        <v>3495863</v>
      </c>
      <c r="AA788" s="3" t="str">
        <f t="shared" si="24"/>
        <v>1107</v>
      </c>
      <c r="AB788" s="4" t="str">
        <f t="shared" si="25"/>
        <v>TIF</v>
      </c>
    </row>
    <row r="789" spans="1:28" x14ac:dyDescent="0.25">
      <c r="A789">
        <v>2022</v>
      </c>
      <c r="B789">
        <v>59</v>
      </c>
      <c r="C789" t="s">
        <v>31</v>
      </c>
      <c r="D789">
        <v>2022</v>
      </c>
      <c r="E789">
        <v>59</v>
      </c>
      <c r="F789">
        <v>1</v>
      </c>
      <c r="G789">
        <v>211</v>
      </c>
      <c r="H789">
        <v>201211</v>
      </c>
      <c r="I789" t="s">
        <v>26</v>
      </c>
      <c r="J789" t="s">
        <v>26</v>
      </c>
      <c r="K789" t="s">
        <v>220</v>
      </c>
      <c r="L789" t="s">
        <v>650</v>
      </c>
      <c r="M789">
        <v>34544</v>
      </c>
      <c r="N789">
        <v>2403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59977</v>
      </c>
      <c r="W789">
        <v>0</v>
      </c>
      <c r="X789">
        <v>59977</v>
      </c>
      <c r="Y789">
        <v>3611</v>
      </c>
      <c r="Z789">
        <v>23030</v>
      </c>
      <c r="AA789" s="3" t="str">
        <f t="shared" si="24"/>
        <v>1211</v>
      </c>
      <c r="AB789" s="4" t="str">
        <f t="shared" si="25"/>
        <v>Non-TIF</v>
      </c>
    </row>
    <row r="790" spans="1:28" x14ac:dyDescent="0.25">
      <c r="A790">
        <v>2022</v>
      </c>
      <c r="B790">
        <v>60</v>
      </c>
      <c r="C790" t="s">
        <v>44</v>
      </c>
      <c r="D790">
        <v>2022</v>
      </c>
      <c r="E790">
        <v>60</v>
      </c>
      <c r="F790">
        <v>1</v>
      </c>
      <c r="G790">
        <v>95</v>
      </c>
      <c r="H790">
        <v>601095</v>
      </c>
      <c r="I790" t="s">
        <v>26</v>
      </c>
      <c r="J790" t="s">
        <v>26</v>
      </c>
      <c r="K790" t="s">
        <v>651</v>
      </c>
      <c r="L790" t="s">
        <v>652</v>
      </c>
      <c r="M790">
        <v>64520</v>
      </c>
      <c r="N790">
        <v>178020</v>
      </c>
      <c r="O790">
        <v>21201647</v>
      </c>
      <c r="P790">
        <v>1502894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51362200</v>
      </c>
      <c r="W790">
        <v>33336</v>
      </c>
      <c r="X790">
        <v>51328864</v>
      </c>
      <c r="Y790">
        <v>0</v>
      </c>
      <c r="Z790">
        <v>28415119</v>
      </c>
      <c r="AA790" s="3" t="str">
        <f t="shared" si="24"/>
        <v>1095</v>
      </c>
      <c r="AB790" s="4" t="str">
        <f t="shared" si="25"/>
        <v>Non-TIF</v>
      </c>
    </row>
    <row r="791" spans="1:28" x14ac:dyDescent="0.25">
      <c r="A791">
        <v>2022</v>
      </c>
      <c r="B791">
        <v>60</v>
      </c>
      <c r="C791" t="s">
        <v>23</v>
      </c>
      <c r="D791">
        <v>2022</v>
      </c>
      <c r="E791">
        <v>60</v>
      </c>
      <c r="F791">
        <v>1</v>
      </c>
      <c r="G791">
        <v>95</v>
      </c>
      <c r="H791" t="s">
        <v>653</v>
      </c>
      <c r="I791" t="s">
        <v>25</v>
      </c>
      <c r="J791" t="s">
        <v>26</v>
      </c>
      <c r="K791" t="s">
        <v>654</v>
      </c>
      <c r="L791" t="s">
        <v>652</v>
      </c>
      <c r="M791">
        <v>11280</v>
      </c>
      <c r="N791">
        <v>0</v>
      </c>
      <c r="O791">
        <v>11037884</v>
      </c>
      <c r="P791">
        <v>122100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20726376</v>
      </c>
      <c r="W791">
        <v>0</v>
      </c>
      <c r="X791">
        <v>20726376</v>
      </c>
      <c r="Y791">
        <v>0</v>
      </c>
      <c r="Z791">
        <v>9555112</v>
      </c>
      <c r="AA791" s="3" t="str">
        <f t="shared" si="24"/>
        <v>1095</v>
      </c>
      <c r="AB791" s="4" t="str">
        <f t="shared" si="25"/>
        <v>TIF</v>
      </c>
    </row>
    <row r="792" spans="1:28" x14ac:dyDescent="0.25">
      <c r="A792">
        <v>2022</v>
      </c>
      <c r="B792">
        <v>60</v>
      </c>
      <c r="C792" t="s">
        <v>23</v>
      </c>
      <c r="D792">
        <v>2022</v>
      </c>
      <c r="E792">
        <v>60</v>
      </c>
      <c r="F792">
        <v>6</v>
      </c>
      <c r="G792">
        <v>983</v>
      </c>
      <c r="H792" t="s">
        <v>692</v>
      </c>
      <c r="I792" t="s">
        <v>25</v>
      </c>
      <c r="J792" t="s">
        <v>26</v>
      </c>
      <c r="K792" t="s">
        <v>693</v>
      </c>
      <c r="L792" t="s">
        <v>652</v>
      </c>
      <c r="M792">
        <v>0</v>
      </c>
      <c r="N792">
        <v>0</v>
      </c>
      <c r="O792">
        <v>39157230</v>
      </c>
      <c r="P792">
        <v>3846680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43894312</v>
      </c>
      <c r="W792">
        <v>0</v>
      </c>
      <c r="X792">
        <v>43894312</v>
      </c>
      <c r="Y792">
        <v>0</v>
      </c>
      <c r="Z792">
        <v>890402</v>
      </c>
      <c r="AA792" s="3" t="str">
        <f t="shared" si="24"/>
        <v>6983</v>
      </c>
      <c r="AB792" s="4" t="str">
        <f t="shared" si="25"/>
        <v>TIF</v>
      </c>
    </row>
    <row r="793" spans="1:28" x14ac:dyDescent="0.25">
      <c r="A793">
        <v>2022</v>
      </c>
      <c r="B793">
        <v>61</v>
      </c>
      <c r="C793" t="s">
        <v>44</v>
      </c>
      <c r="D793">
        <v>2022</v>
      </c>
      <c r="E793">
        <v>61</v>
      </c>
      <c r="F793">
        <v>1</v>
      </c>
      <c r="G793">
        <v>953</v>
      </c>
      <c r="H793">
        <v>611953</v>
      </c>
      <c r="I793" t="s">
        <v>26</v>
      </c>
      <c r="J793" t="s">
        <v>26</v>
      </c>
      <c r="K793" t="s">
        <v>365</v>
      </c>
      <c r="L793" t="s">
        <v>656</v>
      </c>
      <c r="M793">
        <v>0</v>
      </c>
      <c r="N793">
        <v>0</v>
      </c>
      <c r="O793">
        <v>6116457</v>
      </c>
      <c r="P793">
        <v>1577100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17568800</v>
      </c>
      <c r="W793">
        <v>1852</v>
      </c>
      <c r="X793">
        <v>17566948</v>
      </c>
      <c r="Y793">
        <v>0</v>
      </c>
      <c r="Z793">
        <v>9875243</v>
      </c>
      <c r="AA793" s="3" t="str">
        <f t="shared" si="24"/>
        <v>1953</v>
      </c>
      <c r="AB793" s="4" t="str">
        <f t="shared" si="25"/>
        <v>Non-TIF</v>
      </c>
    </row>
    <row r="794" spans="1:28" x14ac:dyDescent="0.25">
      <c r="A794">
        <v>2022</v>
      </c>
      <c r="B794">
        <v>61</v>
      </c>
      <c r="C794" t="s">
        <v>31</v>
      </c>
      <c r="D794">
        <v>2022</v>
      </c>
      <c r="E794">
        <v>61</v>
      </c>
      <c r="F794">
        <v>4</v>
      </c>
      <c r="G794">
        <v>978</v>
      </c>
      <c r="H794">
        <v>14978</v>
      </c>
      <c r="I794" t="s">
        <v>26</v>
      </c>
      <c r="J794" t="s">
        <v>26</v>
      </c>
      <c r="K794" t="s">
        <v>79</v>
      </c>
      <c r="L794" t="s">
        <v>656</v>
      </c>
      <c r="M794">
        <v>22341100</v>
      </c>
      <c r="N794">
        <v>1272500</v>
      </c>
      <c r="O794">
        <v>1253300</v>
      </c>
      <c r="P794">
        <v>0</v>
      </c>
      <c r="Q794">
        <v>0</v>
      </c>
      <c r="R794">
        <v>0</v>
      </c>
      <c r="S794">
        <v>0</v>
      </c>
      <c r="T794">
        <v>3854363</v>
      </c>
      <c r="U794">
        <v>0</v>
      </c>
      <c r="V794">
        <v>46655663</v>
      </c>
      <c r="W794">
        <v>24076</v>
      </c>
      <c r="X794">
        <v>46631587</v>
      </c>
      <c r="Y794">
        <v>4516556</v>
      </c>
      <c r="Z794">
        <v>17934400</v>
      </c>
      <c r="AA794" s="3" t="str">
        <f t="shared" si="24"/>
        <v>4978</v>
      </c>
      <c r="AB794" s="4" t="str">
        <f t="shared" si="25"/>
        <v>Non-TIF</v>
      </c>
    </row>
    <row r="795" spans="1:28" x14ac:dyDescent="0.25">
      <c r="A795">
        <v>2022</v>
      </c>
      <c r="B795">
        <v>61</v>
      </c>
      <c r="C795" t="s">
        <v>31</v>
      </c>
      <c r="D795">
        <v>2022</v>
      </c>
      <c r="E795">
        <v>61</v>
      </c>
      <c r="F795">
        <v>1</v>
      </c>
      <c r="G795">
        <v>970</v>
      </c>
      <c r="H795">
        <v>881970</v>
      </c>
      <c r="I795" t="s">
        <v>26</v>
      </c>
      <c r="J795" t="s">
        <v>26</v>
      </c>
      <c r="K795" t="s">
        <v>396</v>
      </c>
      <c r="L795" t="s">
        <v>656</v>
      </c>
      <c r="M795">
        <v>3962100</v>
      </c>
      <c r="N795">
        <v>204000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13606700</v>
      </c>
      <c r="W795">
        <v>3704</v>
      </c>
      <c r="X795">
        <v>13602996</v>
      </c>
      <c r="Y795">
        <v>1380174</v>
      </c>
      <c r="Z795">
        <v>9440600</v>
      </c>
      <c r="AA795" s="3" t="str">
        <f t="shared" si="24"/>
        <v>1970</v>
      </c>
      <c r="AB795" s="4" t="str">
        <f t="shared" si="25"/>
        <v>Non-TIF</v>
      </c>
    </row>
    <row r="796" spans="1:28" x14ac:dyDescent="0.25">
      <c r="A796">
        <v>2022</v>
      </c>
      <c r="B796">
        <v>62</v>
      </c>
      <c r="C796" t="s">
        <v>31</v>
      </c>
      <c r="D796">
        <v>2022</v>
      </c>
      <c r="E796">
        <v>62</v>
      </c>
      <c r="F796">
        <v>3</v>
      </c>
      <c r="G796">
        <v>906</v>
      </c>
      <c r="H796">
        <v>503906</v>
      </c>
      <c r="I796" t="s">
        <v>26</v>
      </c>
      <c r="J796" t="s">
        <v>26</v>
      </c>
      <c r="K796" t="s">
        <v>537</v>
      </c>
      <c r="L796" t="s">
        <v>657</v>
      </c>
      <c r="M796">
        <v>1276380</v>
      </c>
      <c r="N796">
        <v>2800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2438306</v>
      </c>
      <c r="U796">
        <v>0</v>
      </c>
      <c r="V796">
        <v>4037656</v>
      </c>
      <c r="W796">
        <v>0</v>
      </c>
      <c r="X796">
        <v>4037656</v>
      </c>
      <c r="Y796">
        <v>65216</v>
      </c>
      <c r="Z796">
        <v>320170</v>
      </c>
      <c r="AA796" s="3" t="str">
        <f t="shared" si="24"/>
        <v>3906</v>
      </c>
      <c r="AB796" s="4" t="str">
        <f t="shared" si="25"/>
        <v>Non-TIF</v>
      </c>
    </row>
    <row r="797" spans="1:28" x14ac:dyDescent="0.25">
      <c r="A797">
        <v>2022</v>
      </c>
      <c r="B797">
        <v>62</v>
      </c>
      <c r="C797" t="s">
        <v>31</v>
      </c>
      <c r="D797">
        <v>2022</v>
      </c>
      <c r="E797">
        <v>62</v>
      </c>
      <c r="F797">
        <v>6</v>
      </c>
      <c r="G797">
        <v>462</v>
      </c>
      <c r="H797">
        <v>546462</v>
      </c>
      <c r="I797" t="s">
        <v>26</v>
      </c>
      <c r="J797" t="s">
        <v>26</v>
      </c>
      <c r="K797" t="s">
        <v>555</v>
      </c>
      <c r="L797" t="s">
        <v>657</v>
      </c>
      <c r="M797">
        <v>9015300</v>
      </c>
      <c r="N797">
        <v>151700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283647</v>
      </c>
      <c r="U797">
        <v>0</v>
      </c>
      <c r="V797">
        <v>12157617</v>
      </c>
      <c r="W797">
        <v>1852</v>
      </c>
      <c r="X797">
        <v>12155765</v>
      </c>
      <c r="Y797">
        <v>1468084</v>
      </c>
      <c r="Z797">
        <v>2706970</v>
      </c>
      <c r="AA797" s="3" t="str">
        <f t="shared" si="24"/>
        <v>6462</v>
      </c>
      <c r="AB797" s="4" t="str">
        <f t="shared" si="25"/>
        <v>Non-TIF</v>
      </c>
    </row>
    <row r="798" spans="1:28" x14ac:dyDescent="0.25">
      <c r="A798">
        <v>2022</v>
      </c>
      <c r="B798">
        <v>62</v>
      </c>
      <c r="C798" t="s">
        <v>31</v>
      </c>
      <c r="D798">
        <v>2022</v>
      </c>
      <c r="E798">
        <v>62</v>
      </c>
      <c r="F798">
        <v>4</v>
      </c>
      <c r="G798">
        <v>776</v>
      </c>
      <c r="H798">
        <v>624776</v>
      </c>
      <c r="I798" t="s">
        <v>26</v>
      </c>
      <c r="J798" t="s">
        <v>26</v>
      </c>
      <c r="K798" t="s">
        <v>716</v>
      </c>
      <c r="L798" t="s">
        <v>657</v>
      </c>
      <c r="M798">
        <v>123275250</v>
      </c>
      <c r="N798">
        <v>7173410</v>
      </c>
      <c r="O798">
        <v>6425743</v>
      </c>
      <c r="P798">
        <v>9484400</v>
      </c>
      <c r="Q798">
        <v>0</v>
      </c>
      <c r="R798">
        <v>0</v>
      </c>
      <c r="S798">
        <v>13838998</v>
      </c>
      <c r="T798">
        <v>43828875</v>
      </c>
      <c r="U798">
        <v>0</v>
      </c>
      <c r="V798">
        <v>337232940</v>
      </c>
      <c r="W798">
        <v>164828</v>
      </c>
      <c r="X798">
        <v>337068112</v>
      </c>
      <c r="Y798">
        <v>70734234</v>
      </c>
      <c r="Z798">
        <v>133206264</v>
      </c>
      <c r="AA798" s="3" t="str">
        <f t="shared" si="24"/>
        <v>4776</v>
      </c>
      <c r="AB798" s="4" t="str">
        <f t="shared" si="25"/>
        <v>Non-TIF</v>
      </c>
    </row>
    <row r="799" spans="1:28" x14ac:dyDescent="0.25">
      <c r="A799">
        <v>2022</v>
      </c>
      <c r="B799">
        <v>50</v>
      </c>
      <c r="C799" t="s">
        <v>31</v>
      </c>
      <c r="D799">
        <v>2022</v>
      </c>
      <c r="E799">
        <v>50</v>
      </c>
      <c r="F799">
        <v>3</v>
      </c>
      <c r="G799">
        <v>582</v>
      </c>
      <c r="H799">
        <v>643582</v>
      </c>
      <c r="I799" t="s">
        <v>26</v>
      </c>
      <c r="J799" t="s">
        <v>26</v>
      </c>
      <c r="K799" t="s">
        <v>530</v>
      </c>
      <c r="L799" t="s">
        <v>528</v>
      </c>
      <c r="M799">
        <v>23218440</v>
      </c>
      <c r="N799">
        <v>628480</v>
      </c>
      <c r="O799">
        <v>203060</v>
      </c>
      <c r="P799">
        <v>0</v>
      </c>
      <c r="Q799">
        <v>0</v>
      </c>
      <c r="R799">
        <v>0</v>
      </c>
      <c r="S799">
        <v>592730</v>
      </c>
      <c r="T799">
        <v>0</v>
      </c>
      <c r="U799">
        <v>0</v>
      </c>
      <c r="V799">
        <v>34963020</v>
      </c>
      <c r="W799">
        <v>9260</v>
      </c>
      <c r="X799">
        <v>34953760</v>
      </c>
      <c r="Y799">
        <v>2654462</v>
      </c>
      <c r="Z799">
        <v>10320310</v>
      </c>
      <c r="AA799" s="3" t="str">
        <f t="shared" si="24"/>
        <v>3582</v>
      </c>
      <c r="AB799" s="4" t="str">
        <f t="shared" si="25"/>
        <v>Non-TIF</v>
      </c>
    </row>
    <row r="800" spans="1:28" x14ac:dyDescent="0.25">
      <c r="A800">
        <v>2022</v>
      </c>
      <c r="B800">
        <v>50</v>
      </c>
      <c r="C800" t="s">
        <v>31</v>
      </c>
      <c r="D800">
        <v>2022</v>
      </c>
      <c r="E800">
        <v>50</v>
      </c>
      <c r="F800">
        <v>2</v>
      </c>
      <c r="G800">
        <v>709</v>
      </c>
      <c r="H800">
        <v>792709</v>
      </c>
      <c r="I800" t="s">
        <v>26</v>
      </c>
      <c r="J800" t="s">
        <v>26</v>
      </c>
      <c r="K800" t="s">
        <v>531</v>
      </c>
      <c r="L800" t="s">
        <v>528</v>
      </c>
      <c r="M800">
        <v>49270230</v>
      </c>
      <c r="N800">
        <v>961050</v>
      </c>
      <c r="O800">
        <v>1533250</v>
      </c>
      <c r="P800">
        <v>0</v>
      </c>
      <c r="Q800">
        <v>0</v>
      </c>
      <c r="R800">
        <v>0</v>
      </c>
      <c r="S800">
        <v>5776650</v>
      </c>
      <c r="T800">
        <v>369316</v>
      </c>
      <c r="U800">
        <v>0</v>
      </c>
      <c r="V800">
        <v>165362526</v>
      </c>
      <c r="W800">
        <v>98156</v>
      </c>
      <c r="X800">
        <v>165264370</v>
      </c>
      <c r="Y800">
        <v>9388534</v>
      </c>
      <c r="Z800">
        <v>107452030</v>
      </c>
      <c r="AA800" s="3" t="str">
        <f t="shared" si="24"/>
        <v>2709</v>
      </c>
      <c r="AB800" s="4" t="str">
        <f t="shared" si="25"/>
        <v>Non-TIF</v>
      </c>
    </row>
    <row r="801" spans="1:28" x14ac:dyDescent="0.25">
      <c r="A801">
        <v>2022</v>
      </c>
      <c r="B801">
        <v>50</v>
      </c>
      <c r="C801" t="s">
        <v>31</v>
      </c>
      <c r="D801">
        <v>2022</v>
      </c>
      <c r="E801">
        <v>50</v>
      </c>
      <c r="F801">
        <v>1</v>
      </c>
      <c r="G801">
        <v>350</v>
      </c>
      <c r="H801">
        <v>851350</v>
      </c>
      <c r="I801" t="s">
        <v>26</v>
      </c>
      <c r="J801" t="s">
        <v>26</v>
      </c>
      <c r="K801" t="s">
        <v>532</v>
      </c>
      <c r="L801" t="s">
        <v>528</v>
      </c>
      <c r="M801">
        <v>9806640</v>
      </c>
      <c r="N801">
        <v>233820</v>
      </c>
      <c r="O801">
        <v>189830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21880020</v>
      </c>
      <c r="W801">
        <v>12964</v>
      </c>
      <c r="X801">
        <v>21867056</v>
      </c>
      <c r="Y801">
        <v>1444814</v>
      </c>
      <c r="Z801">
        <v>11649730</v>
      </c>
      <c r="AA801" s="3" t="str">
        <f t="shared" si="24"/>
        <v>1350</v>
      </c>
      <c r="AB801" s="4" t="str">
        <f t="shared" si="25"/>
        <v>Non-TIF</v>
      </c>
    </row>
    <row r="802" spans="1:28" x14ac:dyDescent="0.25">
      <c r="A802">
        <v>2022</v>
      </c>
      <c r="B802">
        <v>51</v>
      </c>
      <c r="C802" t="s">
        <v>23</v>
      </c>
      <c r="D802">
        <v>2022</v>
      </c>
      <c r="E802">
        <v>51</v>
      </c>
      <c r="F802">
        <v>2</v>
      </c>
      <c r="G802">
        <v>169</v>
      </c>
      <c r="H802" t="s">
        <v>533</v>
      </c>
      <c r="I802" t="s">
        <v>25</v>
      </c>
      <c r="J802" t="s">
        <v>26</v>
      </c>
      <c r="K802" t="s">
        <v>534</v>
      </c>
      <c r="L802" t="s">
        <v>535</v>
      </c>
      <c r="M802">
        <v>0</v>
      </c>
      <c r="N802">
        <v>0</v>
      </c>
      <c r="O802">
        <v>5568139</v>
      </c>
      <c r="P802">
        <v>2422761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16460128</v>
      </c>
      <c r="W802">
        <v>11112</v>
      </c>
      <c r="X802">
        <v>16449016</v>
      </c>
      <c r="Y802">
        <v>0</v>
      </c>
      <c r="Z802">
        <v>8469228</v>
      </c>
      <c r="AA802" s="3" t="str">
        <f t="shared" si="24"/>
        <v>2169</v>
      </c>
      <c r="AB802" s="4" t="str">
        <f t="shared" si="25"/>
        <v>TIF</v>
      </c>
    </row>
    <row r="803" spans="1:28" x14ac:dyDescent="0.25">
      <c r="A803">
        <v>2022</v>
      </c>
      <c r="B803">
        <v>51</v>
      </c>
      <c r="C803" t="s">
        <v>31</v>
      </c>
      <c r="D803">
        <v>2022</v>
      </c>
      <c r="E803">
        <v>51</v>
      </c>
      <c r="F803">
        <v>4</v>
      </c>
      <c r="G803">
        <v>536</v>
      </c>
      <c r="H803">
        <v>444536</v>
      </c>
      <c r="I803" t="s">
        <v>26</v>
      </c>
      <c r="J803" t="s">
        <v>26</v>
      </c>
      <c r="K803" t="s">
        <v>457</v>
      </c>
      <c r="L803" t="s">
        <v>535</v>
      </c>
      <c r="M803">
        <v>2502300</v>
      </c>
      <c r="N803">
        <v>199800</v>
      </c>
      <c r="O803">
        <v>31702</v>
      </c>
      <c r="P803">
        <v>0</v>
      </c>
      <c r="Q803">
        <v>0</v>
      </c>
      <c r="R803">
        <v>0</v>
      </c>
      <c r="S803">
        <v>0</v>
      </c>
      <c r="T803">
        <v>140652</v>
      </c>
      <c r="U803">
        <v>0</v>
      </c>
      <c r="V803">
        <v>5152296</v>
      </c>
      <c r="W803">
        <v>0</v>
      </c>
      <c r="X803">
        <v>5152296</v>
      </c>
      <c r="Y803">
        <v>123411</v>
      </c>
      <c r="Z803">
        <v>2277842</v>
      </c>
      <c r="AA803" s="3" t="str">
        <f t="shared" si="24"/>
        <v>4536</v>
      </c>
      <c r="AB803" s="4" t="str">
        <f t="shared" si="25"/>
        <v>Non-TIF</v>
      </c>
    </row>
    <row r="804" spans="1:28" x14ac:dyDescent="0.25">
      <c r="A804">
        <v>2022</v>
      </c>
      <c r="B804">
        <v>51</v>
      </c>
      <c r="C804" t="s">
        <v>31</v>
      </c>
      <c r="D804">
        <v>2022</v>
      </c>
      <c r="E804">
        <v>51</v>
      </c>
      <c r="F804">
        <v>2</v>
      </c>
      <c r="G804">
        <v>169</v>
      </c>
      <c r="H804">
        <v>512169</v>
      </c>
      <c r="I804" t="s">
        <v>26</v>
      </c>
      <c r="J804" t="s">
        <v>26</v>
      </c>
      <c r="K804" t="s">
        <v>486</v>
      </c>
      <c r="L804" t="s">
        <v>535</v>
      </c>
      <c r="M804">
        <v>198728200</v>
      </c>
      <c r="N804">
        <v>13115900</v>
      </c>
      <c r="O804">
        <v>121104381</v>
      </c>
      <c r="P804">
        <v>15955400</v>
      </c>
      <c r="Q804">
        <v>0</v>
      </c>
      <c r="R804">
        <v>0</v>
      </c>
      <c r="S804">
        <v>25401346</v>
      </c>
      <c r="T804">
        <v>115478428</v>
      </c>
      <c r="U804">
        <v>0</v>
      </c>
      <c r="V804">
        <v>1296709775</v>
      </c>
      <c r="W804">
        <v>787100</v>
      </c>
      <c r="X804">
        <v>1295922675</v>
      </c>
      <c r="Y804">
        <v>75480450</v>
      </c>
      <c r="Z804">
        <v>806926120</v>
      </c>
      <c r="AA804" s="3" t="str">
        <f t="shared" si="24"/>
        <v>2169</v>
      </c>
      <c r="AB804" s="4" t="str">
        <f t="shared" si="25"/>
        <v>Non-TIF</v>
      </c>
    </row>
    <row r="805" spans="1:28" x14ac:dyDescent="0.25">
      <c r="A805">
        <v>2022</v>
      </c>
      <c r="B805">
        <v>51</v>
      </c>
      <c r="C805" t="s">
        <v>31</v>
      </c>
      <c r="D805">
        <v>2022</v>
      </c>
      <c r="E805">
        <v>51</v>
      </c>
      <c r="F805">
        <v>5</v>
      </c>
      <c r="G805">
        <v>163</v>
      </c>
      <c r="H805">
        <v>545163</v>
      </c>
      <c r="I805" t="s">
        <v>26</v>
      </c>
      <c r="J805" t="s">
        <v>26</v>
      </c>
      <c r="K805" t="s">
        <v>536</v>
      </c>
      <c r="L805" t="s">
        <v>535</v>
      </c>
      <c r="M805">
        <v>45567300</v>
      </c>
      <c r="N805">
        <v>2532400</v>
      </c>
      <c r="O805">
        <v>1066000</v>
      </c>
      <c r="P805">
        <v>0</v>
      </c>
      <c r="Q805">
        <v>0</v>
      </c>
      <c r="R805">
        <v>0</v>
      </c>
      <c r="S805">
        <v>1116443</v>
      </c>
      <c r="T805">
        <v>0</v>
      </c>
      <c r="U805">
        <v>0</v>
      </c>
      <c r="V805">
        <v>79870804</v>
      </c>
      <c r="W805">
        <v>48152</v>
      </c>
      <c r="X805">
        <v>79822652</v>
      </c>
      <c r="Y805">
        <v>5109366</v>
      </c>
      <c r="Z805">
        <v>29588661</v>
      </c>
      <c r="AA805" s="3" t="str">
        <f t="shared" si="24"/>
        <v>5163</v>
      </c>
      <c r="AB805" s="4" t="str">
        <f t="shared" si="25"/>
        <v>Non-TIF</v>
      </c>
    </row>
    <row r="806" spans="1:28" x14ac:dyDescent="0.25">
      <c r="A806">
        <v>2022</v>
      </c>
      <c r="B806">
        <v>52</v>
      </c>
      <c r="C806" t="s">
        <v>44</v>
      </c>
      <c r="D806">
        <v>2022</v>
      </c>
      <c r="E806">
        <v>52</v>
      </c>
      <c r="F806">
        <v>3</v>
      </c>
      <c r="G806">
        <v>141</v>
      </c>
      <c r="H806">
        <v>523141</v>
      </c>
      <c r="I806" t="s">
        <v>26</v>
      </c>
      <c r="J806" t="s">
        <v>26</v>
      </c>
      <c r="K806" t="s">
        <v>628</v>
      </c>
      <c r="L806" t="s">
        <v>545</v>
      </c>
      <c r="M806">
        <v>439139</v>
      </c>
      <c r="N806">
        <v>0</v>
      </c>
      <c r="O806">
        <v>618751962</v>
      </c>
      <c r="P806">
        <v>34796600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1366374429</v>
      </c>
      <c r="W806">
        <v>44448</v>
      </c>
      <c r="X806">
        <v>1366329981</v>
      </c>
      <c r="Y806">
        <v>0</v>
      </c>
      <c r="Z806">
        <v>712386728</v>
      </c>
      <c r="AA806" s="3" t="str">
        <f t="shared" si="24"/>
        <v>3141</v>
      </c>
      <c r="AB806" s="4" t="str">
        <f t="shared" si="25"/>
        <v>Non-TIF</v>
      </c>
    </row>
    <row r="807" spans="1:28" x14ac:dyDescent="0.25">
      <c r="A807">
        <v>2022</v>
      </c>
      <c r="B807">
        <v>52</v>
      </c>
      <c r="C807" t="s">
        <v>31</v>
      </c>
      <c r="D807">
        <v>2022</v>
      </c>
      <c r="E807">
        <v>52</v>
      </c>
      <c r="F807">
        <v>1</v>
      </c>
      <c r="G807">
        <v>221</v>
      </c>
      <c r="H807">
        <v>521221</v>
      </c>
      <c r="I807" t="s">
        <v>26</v>
      </c>
      <c r="J807" t="s">
        <v>26</v>
      </c>
      <c r="K807" t="s">
        <v>554</v>
      </c>
      <c r="L807" t="s">
        <v>545</v>
      </c>
      <c r="M807">
        <v>64833400</v>
      </c>
      <c r="N807">
        <v>3107000</v>
      </c>
      <c r="O807">
        <v>315671456</v>
      </c>
      <c r="P807">
        <v>31942600</v>
      </c>
      <c r="Q807">
        <v>0</v>
      </c>
      <c r="R807">
        <v>0</v>
      </c>
      <c r="S807">
        <v>12818041</v>
      </c>
      <c r="T807">
        <v>5413012</v>
      </c>
      <c r="U807">
        <v>0</v>
      </c>
      <c r="V807">
        <v>1607970361</v>
      </c>
      <c r="W807">
        <v>496828</v>
      </c>
      <c r="X807">
        <v>1607473533</v>
      </c>
      <c r="Y807">
        <v>54910790</v>
      </c>
      <c r="Z807">
        <v>1174184852</v>
      </c>
      <c r="AA807" s="3" t="str">
        <f t="shared" si="24"/>
        <v>1221</v>
      </c>
      <c r="AB807" s="4" t="str">
        <f t="shared" si="25"/>
        <v>Non-TIF</v>
      </c>
    </row>
    <row r="808" spans="1:28" x14ac:dyDescent="0.25">
      <c r="A808">
        <v>2022</v>
      </c>
      <c r="B808">
        <v>52</v>
      </c>
      <c r="C808" t="s">
        <v>31</v>
      </c>
      <c r="D808">
        <v>2022</v>
      </c>
      <c r="E808">
        <v>52</v>
      </c>
      <c r="F808">
        <v>3</v>
      </c>
      <c r="G808">
        <v>744</v>
      </c>
      <c r="H808">
        <v>573744</v>
      </c>
      <c r="I808" t="s">
        <v>26</v>
      </c>
      <c r="J808" t="s">
        <v>26</v>
      </c>
      <c r="K808" t="s">
        <v>211</v>
      </c>
      <c r="L808" t="s">
        <v>545</v>
      </c>
      <c r="M808">
        <v>1527800</v>
      </c>
      <c r="N808">
        <v>104400</v>
      </c>
      <c r="O808">
        <v>66900</v>
      </c>
      <c r="P808">
        <v>0</v>
      </c>
      <c r="Q808">
        <v>0</v>
      </c>
      <c r="R808">
        <v>0</v>
      </c>
      <c r="S808">
        <v>0</v>
      </c>
      <c r="T808">
        <v>9292</v>
      </c>
      <c r="U808">
        <v>0</v>
      </c>
      <c r="V808">
        <v>13640392</v>
      </c>
      <c r="W808">
        <v>14816</v>
      </c>
      <c r="X808">
        <v>13625576</v>
      </c>
      <c r="Y808">
        <v>1185433</v>
      </c>
      <c r="Z808">
        <v>11932000</v>
      </c>
      <c r="AA808" s="3" t="str">
        <f t="shared" si="24"/>
        <v>3744</v>
      </c>
      <c r="AB808" s="4" t="str">
        <f t="shared" si="25"/>
        <v>Non-TIF</v>
      </c>
    </row>
    <row r="809" spans="1:28" x14ac:dyDescent="0.25">
      <c r="A809">
        <v>2022</v>
      </c>
      <c r="B809">
        <v>52</v>
      </c>
      <c r="C809" t="s">
        <v>31</v>
      </c>
      <c r="D809">
        <v>2022</v>
      </c>
      <c r="E809">
        <v>52</v>
      </c>
      <c r="F809">
        <v>4</v>
      </c>
      <c r="G809">
        <v>271</v>
      </c>
      <c r="H809">
        <v>924271</v>
      </c>
      <c r="I809" t="s">
        <v>26</v>
      </c>
      <c r="J809" t="s">
        <v>26</v>
      </c>
      <c r="K809" t="s">
        <v>556</v>
      </c>
      <c r="L809" t="s">
        <v>545</v>
      </c>
      <c r="M809">
        <v>44988700</v>
      </c>
      <c r="N809">
        <v>9113900</v>
      </c>
      <c r="O809">
        <v>7805900</v>
      </c>
      <c r="P809">
        <v>2877200</v>
      </c>
      <c r="Q809">
        <v>0</v>
      </c>
      <c r="R809">
        <v>0</v>
      </c>
      <c r="S809">
        <v>0</v>
      </c>
      <c r="T809">
        <v>317995</v>
      </c>
      <c r="U809">
        <v>0</v>
      </c>
      <c r="V809">
        <v>198806095</v>
      </c>
      <c r="W809">
        <v>42596</v>
      </c>
      <c r="X809">
        <v>198763499</v>
      </c>
      <c r="Y809">
        <v>29405760</v>
      </c>
      <c r="Z809">
        <v>133702400</v>
      </c>
      <c r="AA809" s="3" t="str">
        <f t="shared" si="24"/>
        <v>4271</v>
      </c>
      <c r="AB809" s="4" t="str">
        <f t="shared" si="25"/>
        <v>Non-TIF</v>
      </c>
    </row>
    <row r="810" spans="1:28" x14ac:dyDescent="0.25">
      <c r="A810">
        <v>2022</v>
      </c>
      <c r="B810">
        <v>53</v>
      </c>
      <c r="C810" t="s">
        <v>44</v>
      </c>
      <c r="D810">
        <v>2022</v>
      </c>
      <c r="E810">
        <v>53</v>
      </c>
      <c r="F810">
        <v>4</v>
      </c>
      <c r="G810">
        <v>269</v>
      </c>
      <c r="H810">
        <v>534269</v>
      </c>
      <c r="I810" t="s">
        <v>26</v>
      </c>
      <c r="J810" t="s">
        <v>26</v>
      </c>
      <c r="K810" t="s">
        <v>210</v>
      </c>
      <c r="L810" t="s">
        <v>547</v>
      </c>
      <c r="M810">
        <v>0</v>
      </c>
      <c r="N810">
        <v>0</v>
      </c>
      <c r="O810">
        <v>242301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242301</v>
      </c>
      <c r="W810">
        <v>0</v>
      </c>
      <c r="X810">
        <v>242301</v>
      </c>
      <c r="Y810">
        <v>0</v>
      </c>
      <c r="Z810">
        <v>0</v>
      </c>
      <c r="AA810" s="3" t="str">
        <f t="shared" si="24"/>
        <v>4269</v>
      </c>
      <c r="AB810" s="4" t="str">
        <f t="shared" si="25"/>
        <v>Non-TIF</v>
      </c>
    </row>
    <row r="811" spans="1:28" x14ac:dyDescent="0.25">
      <c r="A811">
        <v>2022</v>
      </c>
      <c r="B811">
        <v>53</v>
      </c>
      <c r="C811" t="s">
        <v>44</v>
      </c>
      <c r="D811">
        <v>2022</v>
      </c>
      <c r="E811">
        <v>53</v>
      </c>
      <c r="F811">
        <v>4</v>
      </c>
      <c r="G811">
        <v>446</v>
      </c>
      <c r="H811">
        <v>534446</v>
      </c>
      <c r="I811" t="s">
        <v>26</v>
      </c>
      <c r="J811" t="s">
        <v>26</v>
      </c>
      <c r="K811" t="s">
        <v>330</v>
      </c>
      <c r="L811" t="s">
        <v>547</v>
      </c>
      <c r="M811">
        <v>0</v>
      </c>
      <c r="N811">
        <v>0</v>
      </c>
      <c r="O811">
        <v>7190156</v>
      </c>
      <c r="P811">
        <v>889186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37039657</v>
      </c>
      <c r="W811">
        <v>70376</v>
      </c>
      <c r="X811">
        <v>36969281</v>
      </c>
      <c r="Y811">
        <v>0</v>
      </c>
      <c r="Z811">
        <v>28960315</v>
      </c>
      <c r="AA811" s="3" t="str">
        <f t="shared" si="24"/>
        <v>4446</v>
      </c>
      <c r="AB811" s="4" t="str">
        <f t="shared" si="25"/>
        <v>Non-TIF</v>
      </c>
    </row>
    <row r="812" spans="1:28" x14ac:dyDescent="0.25">
      <c r="A812">
        <v>2022</v>
      </c>
      <c r="B812">
        <v>53</v>
      </c>
      <c r="C812" t="s">
        <v>31</v>
      </c>
      <c r="D812">
        <v>2022</v>
      </c>
      <c r="E812">
        <v>53</v>
      </c>
      <c r="F812">
        <v>3</v>
      </c>
      <c r="G812">
        <v>691</v>
      </c>
      <c r="H812">
        <v>163691</v>
      </c>
      <c r="I812" t="s">
        <v>26</v>
      </c>
      <c r="J812" t="s">
        <v>26</v>
      </c>
      <c r="K812" t="s">
        <v>158</v>
      </c>
      <c r="L812" t="s">
        <v>547</v>
      </c>
      <c r="M812">
        <v>14381180</v>
      </c>
      <c r="N812">
        <v>429310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338749</v>
      </c>
      <c r="U812">
        <v>0</v>
      </c>
      <c r="V812">
        <v>22822769</v>
      </c>
      <c r="W812">
        <v>1852</v>
      </c>
      <c r="X812">
        <v>22820917</v>
      </c>
      <c r="Y812">
        <v>684430</v>
      </c>
      <c r="Z812">
        <v>7673530</v>
      </c>
      <c r="AA812" s="3" t="str">
        <f t="shared" si="24"/>
        <v>3691</v>
      </c>
      <c r="AB812" s="4" t="str">
        <f t="shared" si="25"/>
        <v>Non-TIF</v>
      </c>
    </row>
    <row r="813" spans="1:28" x14ac:dyDescent="0.25">
      <c r="A813">
        <v>2022</v>
      </c>
      <c r="B813">
        <v>53</v>
      </c>
      <c r="C813" t="s">
        <v>31</v>
      </c>
      <c r="D813">
        <v>2022</v>
      </c>
      <c r="E813">
        <v>53</v>
      </c>
      <c r="F813">
        <v>4</v>
      </c>
      <c r="G813">
        <v>905</v>
      </c>
      <c r="H813">
        <v>534905</v>
      </c>
      <c r="I813" t="s">
        <v>26</v>
      </c>
      <c r="J813" t="s">
        <v>26</v>
      </c>
      <c r="K813" t="s">
        <v>633</v>
      </c>
      <c r="L813" t="s">
        <v>547</v>
      </c>
      <c r="M813">
        <v>65122100</v>
      </c>
      <c r="N813">
        <v>3341560</v>
      </c>
      <c r="O813">
        <v>5456600</v>
      </c>
      <c r="P813">
        <v>0</v>
      </c>
      <c r="Q813">
        <v>0</v>
      </c>
      <c r="R813">
        <v>0</v>
      </c>
      <c r="S813">
        <v>0</v>
      </c>
      <c r="T813">
        <v>8449474</v>
      </c>
      <c r="U813">
        <v>0</v>
      </c>
      <c r="V813">
        <v>155322404</v>
      </c>
      <c r="W813">
        <v>140752</v>
      </c>
      <c r="X813">
        <v>155181652</v>
      </c>
      <c r="Y813">
        <v>19351516</v>
      </c>
      <c r="Z813">
        <v>72952670</v>
      </c>
      <c r="AA813" s="3" t="str">
        <f t="shared" si="24"/>
        <v>4905</v>
      </c>
      <c r="AB813" s="4" t="str">
        <f t="shared" si="25"/>
        <v>Non-TIF</v>
      </c>
    </row>
    <row r="814" spans="1:28" x14ac:dyDescent="0.25">
      <c r="A814">
        <v>2022</v>
      </c>
      <c r="B814">
        <v>53</v>
      </c>
      <c r="C814" t="s">
        <v>31</v>
      </c>
      <c r="D814">
        <v>2022</v>
      </c>
      <c r="E814">
        <v>53</v>
      </c>
      <c r="F814">
        <v>4</v>
      </c>
      <c r="G814">
        <v>554</v>
      </c>
      <c r="H814">
        <v>574554</v>
      </c>
      <c r="I814" t="s">
        <v>26</v>
      </c>
      <c r="J814" t="s">
        <v>26</v>
      </c>
      <c r="K814" t="s">
        <v>590</v>
      </c>
      <c r="L814" t="s">
        <v>547</v>
      </c>
      <c r="M814">
        <v>6804040</v>
      </c>
      <c r="N814">
        <v>145970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341290</v>
      </c>
      <c r="U814">
        <v>0</v>
      </c>
      <c r="V814">
        <v>12810240</v>
      </c>
      <c r="W814">
        <v>11112</v>
      </c>
      <c r="X814">
        <v>12799128</v>
      </c>
      <c r="Y814">
        <v>355753</v>
      </c>
      <c r="Z814">
        <v>5518940</v>
      </c>
      <c r="AA814" s="3" t="str">
        <f t="shared" si="24"/>
        <v>4554</v>
      </c>
      <c r="AB814" s="4" t="str">
        <f t="shared" si="25"/>
        <v>Non-TIF</v>
      </c>
    </row>
    <row r="815" spans="1:28" x14ac:dyDescent="0.25">
      <c r="A815">
        <v>2022</v>
      </c>
      <c r="B815">
        <v>54</v>
      </c>
      <c r="C815" t="s">
        <v>44</v>
      </c>
      <c r="D815">
        <v>2022</v>
      </c>
      <c r="E815">
        <v>54</v>
      </c>
      <c r="F815">
        <v>6</v>
      </c>
      <c r="G815">
        <v>12</v>
      </c>
      <c r="H815">
        <v>546012</v>
      </c>
      <c r="I815" t="s">
        <v>26</v>
      </c>
      <c r="J815" t="s">
        <v>26</v>
      </c>
      <c r="K815" t="s">
        <v>591</v>
      </c>
      <c r="L815" t="s">
        <v>548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 s="3" t="str">
        <f t="shared" si="24"/>
        <v>6012</v>
      </c>
      <c r="AB815" s="4" t="str">
        <f t="shared" si="25"/>
        <v>Non-TIF</v>
      </c>
    </row>
    <row r="816" spans="1:28" x14ac:dyDescent="0.25">
      <c r="A816">
        <v>2022</v>
      </c>
      <c r="B816">
        <v>55</v>
      </c>
      <c r="C816" t="s">
        <v>44</v>
      </c>
      <c r="D816">
        <v>2022</v>
      </c>
      <c r="E816">
        <v>55</v>
      </c>
      <c r="F816">
        <v>4</v>
      </c>
      <c r="G816">
        <v>778</v>
      </c>
      <c r="H816">
        <v>554778</v>
      </c>
      <c r="I816" t="s">
        <v>26</v>
      </c>
      <c r="J816" t="s">
        <v>26</v>
      </c>
      <c r="K816" t="s">
        <v>596</v>
      </c>
      <c r="L816" t="s">
        <v>551</v>
      </c>
      <c r="M816">
        <v>35643</v>
      </c>
      <c r="N816">
        <v>35415</v>
      </c>
      <c r="O816">
        <v>9252006</v>
      </c>
      <c r="P816">
        <v>4423857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23675015</v>
      </c>
      <c r="W816">
        <v>22224</v>
      </c>
      <c r="X816">
        <v>23652791</v>
      </c>
      <c r="Y816">
        <v>0</v>
      </c>
      <c r="Z816">
        <v>9928094</v>
      </c>
      <c r="AA816" s="3" t="str">
        <f t="shared" si="24"/>
        <v>4778</v>
      </c>
      <c r="AB816" s="4" t="str">
        <f t="shared" si="25"/>
        <v>Non-TIF</v>
      </c>
    </row>
    <row r="817" spans="1:28" x14ac:dyDescent="0.25">
      <c r="A817">
        <v>2022</v>
      </c>
      <c r="B817">
        <v>55</v>
      </c>
      <c r="C817" t="s">
        <v>23</v>
      </c>
      <c r="D817">
        <v>2022</v>
      </c>
      <c r="E817">
        <v>55</v>
      </c>
      <c r="F817">
        <v>6</v>
      </c>
      <c r="G817">
        <v>417</v>
      </c>
      <c r="H817" t="s">
        <v>637</v>
      </c>
      <c r="I817" t="s">
        <v>25</v>
      </c>
      <c r="J817" t="s">
        <v>26</v>
      </c>
      <c r="K817" t="s">
        <v>638</v>
      </c>
      <c r="L817" t="s">
        <v>551</v>
      </c>
      <c r="M817">
        <v>0</v>
      </c>
      <c r="N817">
        <v>0</v>
      </c>
      <c r="O817">
        <v>8364778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8994282</v>
      </c>
      <c r="W817">
        <v>0</v>
      </c>
      <c r="X817">
        <v>8994282</v>
      </c>
      <c r="Y817">
        <v>0</v>
      </c>
      <c r="Z817">
        <v>629504</v>
      </c>
      <c r="AA817" s="3" t="str">
        <f t="shared" si="24"/>
        <v>6417</v>
      </c>
      <c r="AB817" s="4" t="str">
        <f t="shared" si="25"/>
        <v>TIF</v>
      </c>
    </row>
    <row r="818" spans="1:28" x14ac:dyDescent="0.25">
      <c r="A818">
        <v>2022</v>
      </c>
      <c r="B818">
        <v>42</v>
      </c>
      <c r="C818" t="s">
        <v>23</v>
      </c>
      <c r="D818">
        <v>2022</v>
      </c>
      <c r="E818">
        <v>42</v>
      </c>
      <c r="F818">
        <v>3</v>
      </c>
      <c r="G818">
        <v>150</v>
      </c>
      <c r="H818" t="s">
        <v>420</v>
      </c>
      <c r="I818" t="s">
        <v>25</v>
      </c>
      <c r="J818" t="s">
        <v>26</v>
      </c>
      <c r="K818" t="s">
        <v>421</v>
      </c>
      <c r="L818" t="s">
        <v>413</v>
      </c>
      <c r="M818">
        <v>0</v>
      </c>
      <c r="N818">
        <v>0</v>
      </c>
      <c r="O818">
        <v>13232056</v>
      </c>
      <c r="P818">
        <v>8746349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38014071</v>
      </c>
      <c r="W818">
        <v>3704</v>
      </c>
      <c r="X818">
        <v>38010367</v>
      </c>
      <c r="Y818">
        <v>0</v>
      </c>
      <c r="Z818">
        <v>16035666</v>
      </c>
      <c r="AA818" s="3" t="str">
        <f t="shared" si="24"/>
        <v>3150</v>
      </c>
      <c r="AB818" s="4" t="str">
        <f t="shared" si="25"/>
        <v>TIF</v>
      </c>
    </row>
    <row r="819" spans="1:28" x14ac:dyDescent="0.25">
      <c r="A819">
        <v>2022</v>
      </c>
      <c r="B819">
        <v>42</v>
      </c>
      <c r="C819" t="s">
        <v>31</v>
      </c>
      <c r="D819">
        <v>2022</v>
      </c>
      <c r="E819">
        <v>42</v>
      </c>
      <c r="F819">
        <v>0</v>
      </c>
      <c r="G819">
        <v>108</v>
      </c>
      <c r="H819">
        <v>420108</v>
      </c>
      <c r="I819" t="s">
        <v>26</v>
      </c>
      <c r="J819" t="s">
        <v>26</v>
      </c>
      <c r="K819" t="s">
        <v>388</v>
      </c>
      <c r="L819" t="s">
        <v>413</v>
      </c>
      <c r="M819">
        <v>61638400</v>
      </c>
      <c r="N819">
        <v>7417730</v>
      </c>
      <c r="O819">
        <v>16966350</v>
      </c>
      <c r="P819">
        <v>3811200</v>
      </c>
      <c r="Q819">
        <v>0</v>
      </c>
      <c r="R819">
        <v>0</v>
      </c>
      <c r="S819">
        <v>11904135</v>
      </c>
      <c r="T819">
        <v>1066778</v>
      </c>
      <c r="U819">
        <v>0</v>
      </c>
      <c r="V819">
        <v>152673063</v>
      </c>
      <c r="W819">
        <v>116676</v>
      </c>
      <c r="X819">
        <v>152556387</v>
      </c>
      <c r="Y819">
        <v>10063916</v>
      </c>
      <c r="Z819">
        <v>49868470</v>
      </c>
      <c r="AA819" s="3" t="str">
        <f t="shared" si="24"/>
        <v>0108</v>
      </c>
      <c r="AB819" s="4" t="str">
        <f t="shared" si="25"/>
        <v>Non-TIF</v>
      </c>
    </row>
    <row r="820" spans="1:28" x14ac:dyDescent="0.25">
      <c r="A820">
        <v>2022</v>
      </c>
      <c r="B820">
        <v>42</v>
      </c>
      <c r="C820" t="s">
        <v>31</v>
      </c>
      <c r="D820">
        <v>2022</v>
      </c>
      <c r="E820">
        <v>42</v>
      </c>
      <c r="F820">
        <v>3</v>
      </c>
      <c r="G820">
        <v>33</v>
      </c>
      <c r="H820">
        <v>423033</v>
      </c>
      <c r="I820" t="s">
        <v>26</v>
      </c>
      <c r="J820" t="s">
        <v>26</v>
      </c>
      <c r="K820" t="s">
        <v>453</v>
      </c>
      <c r="L820" t="s">
        <v>413</v>
      </c>
      <c r="M820">
        <v>149037190</v>
      </c>
      <c r="N820">
        <v>12133390</v>
      </c>
      <c r="O820">
        <v>18716970</v>
      </c>
      <c r="P820">
        <v>36376350</v>
      </c>
      <c r="Q820">
        <v>0</v>
      </c>
      <c r="R820">
        <v>0</v>
      </c>
      <c r="S820">
        <v>17769065</v>
      </c>
      <c r="T820">
        <v>14084184</v>
      </c>
      <c r="U820">
        <v>0</v>
      </c>
      <c r="V820">
        <v>363719649</v>
      </c>
      <c r="W820">
        <v>250020</v>
      </c>
      <c r="X820">
        <v>363469629</v>
      </c>
      <c r="Y820">
        <v>19336226</v>
      </c>
      <c r="Z820">
        <v>115602500</v>
      </c>
      <c r="AA820" s="3" t="str">
        <f t="shared" si="24"/>
        <v>3033</v>
      </c>
      <c r="AB820" s="4" t="str">
        <f t="shared" si="25"/>
        <v>Non-TIF</v>
      </c>
    </row>
    <row r="821" spans="1:28" x14ac:dyDescent="0.25">
      <c r="A821">
        <v>2022</v>
      </c>
      <c r="B821">
        <v>42</v>
      </c>
      <c r="C821" t="s">
        <v>31</v>
      </c>
      <c r="D821">
        <v>2022</v>
      </c>
      <c r="E821">
        <v>42</v>
      </c>
      <c r="F821">
        <v>3</v>
      </c>
      <c r="G821">
        <v>150</v>
      </c>
      <c r="H821">
        <v>423150</v>
      </c>
      <c r="I821" t="s">
        <v>26</v>
      </c>
      <c r="J821" t="s">
        <v>26</v>
      </c>
      <c r="K821" t="s">
        <v>390</v>
      </c>
      <c r="L821" t="s">
        <v>413</v>
      </c>
      <c r="M821">
        <v>70087020</v>
      </c>
      <c r="N821">
        <v>4215150</v>
      </c>
      <c r="O821">
        <v>16822280</v>
      </c>
      <c r="P821">
        <v>13429700</v>
      </c>
      <c r="Q821">
        <v>0</v>
      </c>
      <c r="R821">
        <v>0</v>
      </c>
      <c r="S821">
        <v>17474034</v>
      </c>
      <c r="T821">
        <v>1373684</v>
      </c>
      <c r="U821">
        <v>0</v>
      </c>
      <c r="V821">
        <v>361288698</v>
      </c>
      <c r="W821">
        <v>414848</v>
      </c>
      <c r="X821">
        <v>360873850</v>
      </c>
      <c r="Y821">
        <v>49887194</v>
      </c>
      <c r="Z821">
        <v>237886830</v>
      </c>
      <c r="AA821" s="3" t="str">
        <f t="shared" si="24"/>
        <v>3150</v>
      </c>
      <c r="AB821" s="4" t="str">
        <f t="shared" si="25"/>
        <v>Non-TIF</v>
      </c>
    </row>
    <row r="822" spans="1:28" x14ac:dyDescent="0.25">
      <c r="A822">
        <v>2022</v>
      </c>
      <c r="B822">
        <v>42</v>
      </c>
      <c r="C822" t="s">
        <v>31</v>
      </c>
      <c r="D822">
        <v>2022</v>
      </c>
      <c r="E822">
        <v>42</v>
      </c>
      <c r="F822">
        <v>5</v>
      </c>
      <c r="G822">
        <v>643</v>
      </c>
      <c r="H822">
        <v>855643</v>
      </c>
      <c r="I822" t="s">
        <v>26</v>
      </c>
      <c r="J822" t="s">
        <v>26</v>
      </c>
      <c r="K822" t="s">
        <v>204</v>
      </c>
      <c r="L822" t="s">
        <v>413</v>
      </c>
      <c r="M822">
        <v>937930</v>
      </c>
      <c r="N822">
        <v>197740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147679</v>
      </c>
      <c r="U822">
        <v>0</v>
      </c>
      <c r="V822">
        <v>1777289</v>
      </c>
      <c r="W822">
        <v>0</v>
      </c>
      <c r="X822">
        <v>1777289</v>
      </c>
      <c r="Y822">
        <v>111928</v>
      </c>
      <c r="Z822">
        <v>493940</v>
      </c>
      <c r="AA822" s="3" t="str">
        <f t="shared" si="24"/>
        <v>5643</v>
      </c>
      <c r="AB822" s="4" t="str">
        <f t="shared" si="25"/>
        <v>Non-TIF</v>
      </c>
    </row>
    <row r="823" spans="1:28" x14ac:dyDescent="0.25">
      <c r="A823">
        <v>2022</v>
      </c>
      <c r="B823">
        <v>43</v>
      </c>
      <c r="C823" t="s">
        <v>44</v>
      </c>
      <c r="D823">
        <v>2022</v>
      </c>
      <c r="E823">
        <v>43</v>
      </c>
      <c r="F823">
        <v>7</v>
      </c>
      <c r="G823">
        <v>92</v>
      </c>
      <c r="H823">
        <v>437092</v>
      </c>
      <c r="I823" t="s">
        <v>26</v>
      </c>
      <c r="J823" t="s">
        <v>26</v>
      </c>
      <c r="K823" t="s">
        <v>455</v>
      </c>
      <c r="L823" t="s">
        <v>418</v>
      </c>
      <c r="M823">
        <v>68559</v>
      </c>
      <c r="N823">
        <v>0</v>
      </c>
      <c r="O823">
        <v>4823830</v>
      </c>
      <c r="P823">
        <v>2596945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14337759</v>
      </c>
      <c r="W823">
        <v>9260</v>
      </c>
      <c r="X823">
        <v>14328499</v>
      </c>
      <c r="Y823">
        <v>0</v>
      </c>
      <c r="Z823">
        <v>6848425</v>
      </c>
      <c r="AA823" s="3" t="str">
        <f t="shared" si="24"/>
        <v>7092</v>
      </c>
      <c r="AB823" s="4" t="str">
        <f t="shared" si="25"/>
        <v>Non-TIF</v>
      </c>
    </row>
    <row r="824" spans="1:28" x14ac:dyDescent="0.25">
      <c r="A824">
        <v>2022</v>
      </c>
      <c r="B824">
        <v>43</v>
      </c>
      <c r="C824" t="s">
        <v>31</v>
      </c>
      <c r="D824">
        <v>2022</v>
      </c>
      <c r="E824">
        <v>43</v>
      </c>
      <c r="F824">
        <v>3</v>
      </c>
      <c r="G824">
        <v>798</v>
      </c>
      <c r="H824">
        <v>433798</v>
      </c>
      <c r="I824" t="s">
        <v>26</v>
      </c>
      <c r="J824" t="s">
        <v>26</v>
      </c>
      <c r="K824" t="s">
        <v>512</v>
      </c>
      <c r="L824" t="s">
        <v>418</v>
      </c>
      <c r="M824">
        <v>98688718</v>
      </c>
      <c r="N824">
        <v>4635197</v>
      </c>
      <c r="O824">
        <v>13192746</v>
      </c>
      <c r="P824">
        <v>1047371</v>
      </c>
      <c r="Q824">
        <v>0</v>
      </c>
      <c r="R824">
        <v>0</v>
      </c>
      <c r="S824">
        <v>11802452</v>
      </c>
      <c r="T824">
        <v>715385</v>
      </c>
      <c r="U824">
        <v>0</v>
      </c>
      <c r="V824">
        <v>326545169</v>
      </c>
      <c r="W824">
        <v>267614</v>
      </c>
      <c r="X824">
        <v>326277555</v>
      </c>
      <c r="Y824">
        <v>12773477</v>
      </c>
      <c r="Z824">
        <v>196463300</v>
      </c>
      <c r="AA824" s="3" t="str">
        <f t="shared" si="24"/>
        <v>3798</v>
      </c>
      <c r="AB824" s="4" t="str">
        <f t="shared" si="25"/>
        <v>Non-TIF</v>
      </c>
    </row>
    <row r="825" spans="1:28" x14ac:dyDescent="0.25">
      <c r="A825">
        <v>2022</v>
      </c>
      <c r="B825">
        <v>44</v>
      </c>
      <c r="C825" t="s">
        <v>44</v>
      </c>
      <c r="D825">
        <v>2022</v>
      </c>
      <c r="E825">
        <v>44</v>
      </c>
      <c r="F825">
        <v>6</v>
      </c>
      <c r="G825">
        <v>700</v>
      </c>
      <c r="H825">
        <v>446700</v>
      </c>
      <c r="I825" t="s">
        <v>26</v>
      </c>
      <c r="J825" t="s">
        <v>26</v>
      </c>
      <c r="K825" t="s">
        <v>459</v>
      </c>
      <c r="L825" t="s">
        <v>458</v>
      </c>
      <c r="M825">
        <v>6165380</v>
      </c>
      <c r="N825">
        <v>933520</v>
      </c>
      <c r="O825">
        <v>10407320</v>
      </c>
      <c r="P825">
        <v>980290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67420167</v>
      </c>
      <c r="W825">
        <v>59264</v>
      </c>
      <c r="X825">
        <v>67360903</v>
      </c>
      <c r="Y825">
        <v>0</v>
      </c>
      <c r="Z825">
        <v>48933657</v>
      </c>
      <c r="AA825" s="3" t="str">
        <f t="shared" si="24"/>
        <v>6700</v>
      </c>
      <c r="AB825" s="4" t="str">
        <f t="shared" si="25"/>
        <v>Non-TIF</v>
      </c>
    </row>
    <row r="826" spans="1:28" x14ac:dyDescent="0.25">
      <c r="A826">
        <v>2022</v>
      </c>
      <c r="B826">
        <v>44</v>
      </c>
      <c r="C826" t="s">
        <v>23</v>
      </c>
      <c r="D826">
        <v>2022</v>
      </c>
      <c r="E826">
        <v>44</v>
      </c>
      <c r="F826">
        <v>4</v>
      </c>
      <c r="G826">
        <v>689</v>
      </c>
      <c r="H826" t="s">
        <v>516</v>
      </c>
      <c r="I826" t="s">
        <v>25</v>
      </c>
      <c r="J826" t="s">
        <v>26</v>
      </c>
      <c r="K826" t="s">
        <v>517</v>
      </c>
      <c r="L826" t="s">
        <v>458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533395</v>
      </c>
      <c r="W826">
        <v>0</v>
      </c>
      <c r="X826">
        <v>533395</v>
      </c>
      <c r="Y826">
        <v>0</v>
      </c>
      <c r="Z826">
        <v>533395</v>
      </c>
      <c r="AA826" s="3" t="str">
        <f t="shared" si="24"/>
        <v>4689</v>
      </c>
      <c r="AB826" s="4" t="str">
        <f t="shared" si="25"/>
        <v>TIF</v>
      </c>
    </row>
    <row r="827" spans="1:28" x14ac:dyDescent="0.25">
      <c r="A827">
        <v>2022</v>
      </c>
      <c r="B827">
        <v>44</v>
      </c>
      <c r="C827" t="s">
        <v>31</v>
      </c>
      <c r="D827">
        <v>2022</v>
      </c>
      <c r="E827">
        <v>44</v>
      </c>
      <c r="F827">
        <v>4</v>
      </c>
      <c r="G827">
        <v>689</v>
      </c>
      <c r="H827">
        <v>444689</v>
      </c>
      <c r="I827" t="s">
        <v>26</v>
      </c>
      <c r="J827" t="s">
        <v>26</v>
      </c>
      <c r="K827" t="s">
        <v>333</v>
      </c>
      <c r="L827" t="s">
        <v>458</v>
      </c>
      <c r="M827">
        <v>28419590</v>
      </c>
      <c r="N827">
        <v>1117060</v>
      </c>
      <c r="O827">
        <v>8277930</v>
      </c>
      <c r="P827">
        <v>0</v>
      </c>
      <c r="Q827">
        <v>0</v>
      </c>
      <c r="R827">
        <v>0</v>
      </c>
      <c r="S827">
        <v>5693964</v>
      </c>
      <c r="T827">
        <v>1427425</v>
      </c>
      <c r="U827">
        <v>0</v>
      </c>
      <c r="V827">
        <v>201447339</v>
      </c>
      <c r="W827">
        <v>324100</v>
      </c>
      <c r="X827">
        <v>201123239</v>
      </c>
      <c r="Y827">
        <v>3192401</v>
      </c>
      <c r="Z827">
        <v>156511370</v>
      </c>
      <c r="AA827" s="3" t="str">
        <f t="shared" si="24"/>
        <v>4689</v>
      </c>
      <c r="AB827" s="4" t="str">
        <f t="shared" si="25"/>
        <v>Non-TIF</v>
      </c>
    </row>
    <row r="828" spans="1:28" x14ac:dyDescent="0.25">
      <c r="A828">
        <v>2022</v>
      </c>
      <c r="B828">
        <v>44</v>
      </c>
      <c r="C828" t="s">
        <v>31</v>
      </c>
      <c r="D828">
        <v>2022</v>
      </c>
      <c r="E828">
        <v>44</v>
      </c>
      <c r="F828">
        <v>6</v>
      </c>
      <c r="G828">
        <v>592</v>
      </c>
      <c r="H828">
        <v>896592</v>
      </c>
      <c r="I828" t="s">
        <v>26</v>
      </c>
      <c r="J828" t="s">
        <v>26</v>
      </c>
      <c r="K828" t="s">
        <v>838</v>
      </c>
      <c r="L828" t="s">
        <v>458</v>
      </c>
      <c r="M828">
        <v>4729800</v>
      </c>
      <c r="N828">
        <v>169230</v>
      </c>
      <c r="O828">
        <v>2697080</v>
      </c>
      <c r="P828">
        <v>0</v>
      </c>
      <c r="Q828">
        <v>0</v>
      </c>
      <c r="R828">
        <v>0</v>
      </c>
      <c r="S828">
        <v>0</v>
      </c>
      <c r="T828">
        <v>2018</v>
      </c>
      <c r="U828">
        <v>0</v>
      </c>
      <c r="V828">
        <v>14055578</v>
      </c>
      <c r="W828">
        <v>17428</v>
      </c>
      <c r="X828">
        <v>14038150</v>
      </c>
      <c r="Y828">
        <v>1145725</v>
      </c>
      <c r="Z828">
        <v>6457450</v>
      </c>
      <c r="AA828" s="3" t="str">
        <f t="shared" si="24"/>
        <v>6592</v>
      </c>
      <c r="AB828" s="4" t="str">
        <f t="shared" si="25"/>
        <v>Non-TIF</v>
      </c>
    </row>
    <row r="829" spans="1:28" x14ac:dyDescent="0.25">
      <c r="A829">
        <v>2022</v>
      </c>
      <c r="B829">
        <v>45</v>
      </c>
      <c r="C829" t="s">
        <v>44</v>
      </c>
      <c r="D829">
        <v>2022</v>
      </c>
      <c r="E829">
        <v>45</v>
      </c>
      <c r="F829">
        <v>3</v>
      </c>
      <c r="G829">
        <v>29</v>
      </c>
      <c r="H829">
        <v>453029</v>
      </c>
      <c r="I829" t="s">
        <v>26</v>
      </c>
      <c r="J829" t="s">
        <v>26</v>
      </c>
      <c r="K829" t="s">
        <v>320</v>
      </c>
      <c r="L829" t="s">
        <v>460</v>
      </c>
      <c r="M829">
        <v>213270</v>
      </c>
      <c r="N829">
        <v>48510</v>
      </c>
      <c r="O829">
        <v>38520327</v>
      </c>
      <c r="P829">
        <v>24765300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70825280</v>
      </c>
      <c r="W829">
        <v>7408</v>
      </c>
      <c r="X829">
        <v>70817872</v>
      </c>
      <c r="Y829">
        <v>0</v>
      </c>
      <c r="Z829">
        <v>7277873</v>
      </c>
      <c r="AA829" s="3" t="str">
        <f t="shared" si="24"/>
        <v>3029</v>
      </c>
      <c r="AB829" s="4" t="str">
        <f t="shared" si="25"/>
        <v>Non-TIF</v>
      </c>
    </row>
    <row r="830" spans="1:28" x14ac:dyDescent="0.25">
      <c r="A830">
        <v>2022</v>
      </c>
      <c r="B830">
        <v>46</v>
      </c>
      <c r="C830" t="s">
        <v>44</v>
      </c>
      <c r="D830">
        <v>2022</v>
      </c>
      <c r="E830">
        <v>46</v>
      </c>
      <c r="F830">
        <v>2</v>
      </c>
      <c r="G830">
        <v>493</v>
      </c>
      <c r="H830">
        <v>462493</v>
      </c>
      <c r="I830" t="s">
        <v>26</v>
      </c>
      <c r="J830" t="s">
        <v>26</v>
      </c>
      <c r="K830" t="s">
        <v>467</v>
      </c>
      <c r="L830" t="s">
        <v>464</v>
      </c>
      <c r="M830">
        <v>266280</v>
      </c>
      <c r="N830">
        <v>62170</v>
      </c>
      <c r="O830">
        <v>442372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2147622</v>
      </c>
      <c r="W830">
        <v>5556</v>
      </c>
      <c r="X830">
        <v>2142066</v>
      </c>
      <c r="Y830">
        <v>0</v>
      </c>
      <c r="Z830">
        <v>1376800</v>
      </c>
      <c r="AA830" s="3" t="str">
        <f t="shared" si="24"/>
        <v>2493</v>
      </c>
      <c r="AB830" s="4" t="str">
        <f t="shared" si="25"/>
        <v>Non-TIF</v>
      </c>
    </row>
    <row r="831" spans="1:28" x14ac:dyDescent="0.25">
      <c r="A831">
        <v>2022</v>
      </c>
      <c r="B831">
        <v>46</v>
      </c>
      <c r="C831" t="s">
        <v>23</v>
      </c>
      <c r="D831">
        <v>2022</v>
      </c>
      <c r="E831">
        <v>46</v>
      </c>
      <c r="F831">
        <v>3</v>
      </c>
      <c r="G831">
        <v>60</v>
      </c>
      <c r="H831" t="s">
        <v>683</v>
      </c>
      <c r="I831" t="s">
        <v>25</v>
      </c>
      <c r="J831" t="s">
        <v>26</v>
      </c>
      <c r="K831" t="s">
        <v>684</v>
      </c>
      <c r="L831" t="s">
        <v>464</v>
      </c>
      <c r="M831">
        <v>0</v>
      </c>
      <c r="N831">
        <v>0</v>
      </c>
      <c r="O831">
        <v>14803411</v>
      </c>
      <c r="P831">
        <v>8706450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35691705</v>
      </c>
      <c r="W831">
        <v>0</v>
      </c>
      <c r="X831">
        <v>35691705</v>
      </c>
      <c r="Y831">
        <v>0</v>
      </c>
      <c r="Z831">
        <v>12181844</v>
      </c>
      <c r="AA831" s="3" t="str">
        <f t="shared" si="24"/>
        <v>3060</v>
      </c>
      <c r="AB831" s="4" t="str">
        <f t="shared" si="25"/>
        <v>TIF</v>
      </c>
    </row>
    <row r="832" spans="1:28" x14ac:dyDescent="0.25">
      <c r="A832">
        <v>2022</v>
      </c>
      <c r="B832">
        <v>46</v>
      </c>
      <c r="C832" t="s">
        <v>31</v>
      </c>
      <c r="D832">
        <v>2022</v>
      </c>
      <c r="E832">
        <v>46</v>
      </c>
      <c r="F832">
        <v>6</v>
      </c>
      <c r="G832">
        <v>921</v>
      </c>
      <c r="H832">
        <v>746921</v>
      </c>
      <c r="I832" t="s">
        <v>26</v>
      </c>
      <c r="J832" t="s">
        <v>26</v>
      </c>
      <c r="K832" t="s">
        <v>665</v>
      </c>
      <c r="L832" t="s">
        <v>464</v>
      </c>
      <c r="M832">
        <v>2541240</v>
      </c>
      <c r="N832">
        <v>303040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4772530</v>
      </c>
      <c r="W832">
        <v>0</v>
      </c>
      <c r="X832">
        <v>4772530</v>
      </c>
      <c r="Y832">
        <v>33967</v>
      </c>
      <c r="Z832">
        <v>1928250</v>
      </c>
      <c r="AA832" s="3" t="str">
        <f t="shared" si="24"/>
        <v>6921</v>
      </c>
      <c r="AB832" s="4" t="str">
        <f t="shared" si="25"/>
        <v>Non-TIF</v>
      </c>
    </row>
    <row r="833" spans="1:28" x14ac:dyDescent="0.25">
      <c r="A833">
        <v>2022</v>
      </c>
      <c r="B833">
        <v>47</v>
      </c>
      <c r="C833" t="s">
        <v>44</v>
      </c>
      <c r="D833">
        <v>2022</v>
      </c>
      <c r="E833">
        <v>47</v>
      </c>
      <c r="F833">
        <v>2</v>
      </c>
      <c r="G833">
        <v>376</v>
      </c>
      <c r="H833">
        <v>472376</v>
      </c>
      <c r="I833" t="s">
        <v>26</v>
      </c>
      <c r="J833" t="s">
        <v>26</v>
      </c>
      <c r="K833" t="s">
        <v>175</v>
      </c>
      <c r="L833" t="s">
        <v>468</v>
      </c>
      <c r="M833">
        <v>0</v>
      </c>
      <c r="N833">
        <v>0</v>
      </c>
      <c r="O833">
        <v>870972</v>
      </c>
      <c r="P833">
        <v>1004584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9546137</v>
      </c>
      <c r="W833">
        <v>1852</v>
      </c>
      <c r="X833">
        <v>9544285</v>
      </c>
      <c r="Y833">
        <v>0</v>
      </c>
      <c r="Z833">
        <v>7670581</v>
      </c>
      <c r="AA833" s="3" t="str">
        <f t="shared" si="24"/>
        <v>2376</v>
      </c>
      <c r="AB833" s="4" t="str">
        <f t="shared" si="25"/>
        <v>Non-TIF</v>
      </c>
    </row>
    <row r="834" spans="1:28" x14ac:dyDescent="0.25">
      <c r="A834">
        <v>2022</v>
      </c>
      <c r="B834">
        <v>47</v>
      </c>
      <c r="C834" t="s">
        <v>31</v>
      </c>
      <c r="D834">
        <v>2022</v>
      </c>
      <c r="E834">
        <v>47</v>
      </c>
      <c r="F834">
        <v>5</v>
      </c>
      <c r="G834">
        <v>823</v>
      </c>
      <c r="H834">
        <v>815823</v>
      </c>
      <c r="I834" t="s">
        <v>26</v>
      </c>
      <c r="J834" t="s">
        <v>26</v>
      </c>
      <c r="K834" t="s">
        <v>75</v>
      </c>
      <c r="L834" t="s">
        <v>468</v>
      </c>
      <c r="M834">
        <v>5380393</v>
      </c>
      <c r="N834">
        <v>267310</v>
      </c>
      <c r="O834">
        <v>186130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7261153</v>
      </c>
      <c r="W834">
        <v>0</v>
      </c>
      <c r="X834">
        <v>7261153</v>
      </c>
      <c r="Y834">
        <v>92781</v>
      </c>
      <c r="Z834">
        <v>1427320</v>
      </c>
      <c r="AA834" s="3" t="str">
        <f t="shared" si="24"/>
        <v>5823</v>
      </c>
      <c r="AB834" s="4" t="str">
        <f t="shared" si="25"/>
        <v>Non-TIF</v>
      </c>
    </row>
    <row r="835" spans="1:28" x14ac:dyDescent="0.25">
      <c r="A835">
        <v>2022</v>
      </c>
      <c r="B835">
        <v>48</v>
      </c>
      <c r="C835" t="s">
        <v>23</v>
      </c>
      <c r="D835">
        <v>2022</v>
      </c>
      <c r="E835">
        <v>48</v>
      </c>
      <c r="F835">
        <v>3</v>
      </c>
      <c r="G835">
        <v>154</v>
      </c>
      <c r="H835" t="s">
        <v>765</v>
      </c>
      <c r="I835" t="s">
        <v>25</v>
      </c>
      <c r="J835" t="s">
        <v>26</v>
      </c>
      <c r="K835" t="s">
        <v>766</v>
      </c>
      <c r="L835" t="s">
        <v>472</v>
      </c>
      <c r="M835">
        <v>64909</v>
      </c>
      <c r="N835">
        <v>0</v>
      </c>
      <c r="O835">
        <v>5800216</v>
      </c>
      <c r="P835">
        <v>68921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7110763</v>
      </c>
      <c r="W835">
        <v>0</v>
      </c>
      <c r="X835">
        <v>7110763</v>
      </c>
      <c r="Y835">
        <v>0</v>
      </c>
      <c r="Z835">
        <v>1176717</v>
      </c>
      <c r="AA835" s="3" t="str">
        <f t="shared" ref="AA835:AA898" si="26">CONCATENATE(F835,TEXT(G835,"000"))</f>
        <v>3154</v>
      </c>
      <c r="AB835" s="4" t="str">
        <f t="shared" ref="AB835:AB898" si="27">IF(C835="I","TIF","Non-TIF")</f>
        <v>TIF</v>
      </c>
    </row>
    <row r="836" spans="1:28" x14ac:dyDescent="0.25">
      <c r="A836">
        <v>2022</v>
      </c>
      <c r="B836">
        <v>48</v>
      </c>
      <c r="C836" t="s">
        <v>31</v>
      </c>
      <c r="D836">
        <v>2022</v>
      </c>
      <c r="E836">
        <v>48</v>
      </c>
      <c r="F836">
        <v>0</v>
      </c>
      <c r="G836">
        <v>576</v>
      </c>
      <c r="H836">
        <v>60576</v>
      </c>
      <c r="I836" t="s">
        <v>26</v>
      </c>
      <c r="J836" t="s">
        <v>26</v>
      </c>
      <c r="K836" t="s">
        <v>45</v>
      </c>
      <c r="L836" t="s">
        <v>472</v>
      </c>
      <c r="M836">
        <v>8332090</v>
      </c>
      <c r="N836">
        <v>303520</v>
      </c>
      <c r="O836">
        <v>125850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18007040</v>
      </c>
      <c r="W836">
        <v>5556</v>
      </c>
      <c r="X836">
        <v>18001484</v>
      </c>
      <c r="Y836">
        <v>2385940</v>
      </c>
      <c r="Z836">
        <v>9245580</v>
      </c>
      <c r="AA836" s="3" t="str">
        <f t="shared" si="26"/>
        <v>0576</v>
      </c>
      <c r="AB836" s="4" t="str">
        <f t="shared" si="27"/>
        <v>Non-TIF</v>
      </c>
    </row>
    <row r="837" spans="1:28" x14ac:dyDescent="0.25">
      <c r="A837">
        <v>2022</v>
      </c>
      <c r="B837">
        <v>57</v>
      </c>
      <c r="C837" t="s">
        <v>23</v>
      </c>
      <c r="D837">
        <v>2022</v>
      </c>
      <c r="E837">
        <v>57</v>
      </c>
      <c r="F837">
        <v>1</v>
      </c>
      <c r="G837">
        <v>337</v>
      </c>
      <c r="H837" t="s">
        <v>629</v>
      </c>
      <c r="I837" t="s">
        <v>25</v>
      </c>
      <c r="J837" t="s">
        <v>26</v>
      </c>
      <c r="K837" t="s">
        <v>630</v>
      </c>
      <c r="L837" t="s">
        <v>603</v>
      </c>
      <c r="M837">
        <v>14749</v>
      </c>
      <c r="N837">
        <v>0</v>
      </c>
      <c r="O837">
        <v>103402974</v>
      </c>
      <c r="P837">
        <v>17598207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183024974</v>
      </c>
      <c r="W837">
        <v>3704</v>
      </c>
      <c r="X837">
        <v>183021270</v>
      </c>
      <c r="Y837">
        <v>0</v>
      </c>
      <c r="Z837">
        <v>62009044</v>
      </c>
      <c r="AA837" s="3" t="str">
        <f t="shared" si="26"/>
        <v>1337</v>
      </c>
      <c r="AB837" s="4" t="str">
        <f t="shared" si="27"/>
        <v>TIF</v>
      </c>
    </row>
    <row r="838" spans="1:28" x14ac:dyDescent="0.25">
      <c r="A838">
        <v>2022</v>
      </c>
      <c r="B838">
        <v>57</v>
      </c>
      <c r="C838" t="s">
        <v>23</v>
      </c>
      <c r="D838">
        <v>2022</v>
      </c>
      <c r="E838">
        <v>57</v>
      </c>
      <c r="F838">
        <v>3</v>
      </c>
      <c r="G838">
        <v>715</v>
      </c>
      <c r="H838" t="s">
        <v>841</v>
      </c>
      <c r="I838" t="s">
        <v>25</v>
      </c>
      <c r="J838" t="s">
        <v>26</v>
      </c>
      <c r="K838" t="s">
        <v>842</v>
      </c>
      <c r="L838" t="s">
        <v>603</v>
      </c>
      <c r="M838">
        <v>156778</v>
      </c>
      <c r="N838">
        <v>815</v>
      </c>
      <c r="O838">
        <v>57680282</v>
      </c>
      <c r="P838">
        <v>6179080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106303796</v>
      </c>
      <c r="W838">
        <v>0</v>
      </c>
      <c r="X838">
        <v>106303796</v>
      </c>
      <c r="Y838">
        <v>0</v>
      </c>
      <c r="Z838">
        <v>42286841</v>
      </c>
      <c r="AA838" s="3" t="str">
        <f t="shared" si="26"/>
        <v>3715</v>
      </c>
      <c r="AB838" s="4" t="str">
        <f t="shared" si="27"/>
        <v>TIF</v>
      </c>
    </row>
    <row r="839" spans="1:28" x14ac:dyDescent="0.25">
      <c r="A839">
        <v>2022</v>
      </c>
      <c r="B839">
        <v>57</v>
      </c>
      <c r="C839" t="s">
        <v>23</v>
      </c>
      <c r="D839">
        <v>2022</v>
      </c>
      <c r="E839">
        <v>57</v>
      </c>
      <c r="F839">
        <v>4</v>
      </c>
      <c r="G839">
        <v>86</v>
      </c>
      <c r="H839" t="s">
        <v>688</v>
      </c>
      <c r="I839" t="s">
        <v>25</v>
      </c>
      <c r="J839" t="s">
        <v>26</v>
      </c>
      <c r="K839" t="s">
        <v>689</v>
      </c>
      <c r="L839" t="s">
        <v>603</v>
      </c>
      <c r="M839">
        <v>4851</v>
      </c>
      <c r="N839">
        <v>0</v>
      </c>
      <c r="O839">
        <v>18680442</v>
      </c>
      <c r="P839">
        <v>996442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80002627</v>
      </c>
      <c r="W839">
        <v>0</v>
      </c>
      <c r="X839">
        <v>80002627</v>
      </c>
      <c r="Y839">
        <v>0</v>
      </c>
      <c r="Z839">
        <v>60320892</v>
      </c>
      <c r="AA839" s="3" t="str">
        <f t="shared" si="26"/>
        <v>4086</v>
      </c>
      <c r="AB839" s="4" t="str">
        <f t="shared" si="27"/>
        <v>TIF</v>
      </c>
    </row>
    <row r="840" spans="1:28" x14ac:dyDescent="0.25">
      <c r="A840">
        <v>2022</v>
      </c>
      <c r="B840">
        <v>57</v>
      </c>
      <c r="C840" t="s">
        <v>23</v>
      </c>
      <c r="D840">
        <v>2022</v>
      </c>
      <c r="E840">
        <v>57</v>
      </c>
      <c r="F840">
        <v>4</v>
      </c>
      <c r="G840">
        <v>777</v>
      </c>
      <c r="H840" t="s">
        <v>614</v>
      </c>
      <c r="I840" t="s">
        <v>25</v>
      </c>
      <c r="J840" t="s">
        <v>26</v>
      </c>
      <c r="K840" t="s">
        <v>615</v>
      </c>
      <c r="L840" t="s">
        <v>603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 s="3" t="str">
        <f t="shared" si="26"/>
        <v>4777</v>
      </c>
      <c r="AB840" s="4" t="str">
        <f t="shared" si="27"/>
        <v>TIF</v>
      </c>
    </row>
    <row r="841" spans="1:28" x14ac:dyDescent="0.25">
      <c r="A841">
        <v>2022</v>
      </c>
      <c r="B841">
        <v>57</v>
      </c>
      <c r="C841" t="s">
        <v>31</v>
      </c>
      <c r="D841">
        <v>2022</v>
      </c>
      <c r="E841">
        <v>57</v>
      </c>
      <c r="F841">
        <v>1</v>
      </c>
      <c r="G841">
        <v>337</v>
      </c>
      <c r="H841">
        <v>571337</v>
      </c>
      <c r="I841" t="s">
        <v>26</v>
      </c>
      <c r="J841" t="s">
        <v>26</v>
      </c>
      <c r="K841" t="s">
        <v>190</v>
      </c>
      <c r="L841" t="s">
        <v>603</v>
      </c>
      <c r="M841">
        <v>56099996</v>
      </c>
      <c r="N841">
        <v>3151300</v>
      </c>
      <c r="O841">
        <v>556881170</v>
      </c>
      <c r="P841">
        <v>271053000</v>
      </c>
      <c r="Q841">
        <v>0</v>
      </c>
      <c r="R841">
        <v>0</v>
      </c>
      <c r="S841">
        <v>37121509</v>
      </c>
      <c r="T841">
        <v>13970000</v>
      </c>
      <c r="U841">
        <v>0</v>
      </c>
      <c r="V841">
        <v>2360050702</v>
      </c>
      <c r="W841">
        <v>1127868</v>
      </c>
      <c r="X841">
        <v>2358922834</v>
      </c>
      <c r="Y841">
        <v>603600731</v>
      </c>
      <c r="Z841">
        <v>1421773727</v>
      </c>
      <c r="AA841" s="3" t="str">
        <f t="shared" si="26"/>
        <v>1337</v>
      </c>
      <c r="AB841" s="4" t="str">
        <f t="shared" si="27"/>
        <v>Non-TIF</v>
      </c>
    </row>
    <row r="842" spans="1:28" x14ac:dyDescent="0.25">
      <c r="A842">
        <v>2022</v>
      </c>
      <c r="B842">
        <v>57</v>
      </c>
      <c r="C842" t="s">
        <v>31</v>
      </c>
      <c r="D842">
        <v>2022</v>
      </c>
      <c r="E842">
        <v>57</v>
      </c>
      <c r="F842">
        <v>3</v>
      </c>
      <c r="G842">
        <v>744</v>
      </c>
      <c r="H842">
        <v>573744</v>
      </c>
      <c r="I842" t="s">
        <v>26</v>
      </c>
      <c r="J842" t="s">
        <v>26</v>
      </c>
      <c r="K842" t="s">
        <v>211</v>
      </c>
      <c r="L842" t="s">
        <v>603</v>
      </c>
      <c r="M842">
        <v>14245300</v>
      </c>
      <c r="N842">
        <v>519400</v>
      </c>
      <c r="O842">
        <v>4489560</v>
      </c>
      <c r="P842">
        <v>0</v>
      </c>
      <c r="Q842">
        <v>0</v>
      </c>
      <c r="R842">
        <v>0</v>
      </c>
      <c r="S842">
        <v>2551323</v>
      </c>
      <c r="T842">
        <v>1048470</v>
      </c>
      <c r="U842">
        <v>0</v>
      </c>
      <c r="V842">
        <v>165384893</v>
      </c>
      <c r="W842">
        <v>135196</v>
      </c>
      <c r="X842">
        <v>165249697</v>
      </c>
      <c r="Y842">
        <v>16074831</v>
      </c>
      <c r="Z842">
        <v>142530840</v>
      </c>
      <c r="AA842" s="3" t="str">
        <f t="shared" si="26"/>
        <v>3744</v>
      </c>
      <c r="AB842" s="4" t="str">
        <f t="shared" si="27"/>
        <v>Non-TIF</v>
      </c>
    </row>
    <row r="843" spans="1:28" x14ac:dyDescent="0.25">
      <c r="A843">
        <v>2022</v>
      </c>
      <c r="B843">
        <v>58</v>
      </c>
      <c r="C843" t="s">
        <v>31</v>
      </c>
      <c r="D843">
        <v>2022</v>
      </c>
      <c r="E843">
        <v>58</v>
      </c>
      <c r="F843">
        <v>2</v>
      </c>
      <c r="G843">
        <v>977</v>
      </c>
      <c r="H843">
        <v>922977</v>
      </c>
      <c r="I843" t="s">
        <v>26</v>
      </c>
      <c r="J843" t="s">
        <v>26</v>
      </c>
      <c r="K843" t="s">
        <v>589</v>
      </c>
      <c r="L843" t="s">
        <v>620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210330</v>
      </c>
      <c r="W843">
        <v>0</v>
      </c>
      <c r="X843">
        <v>210330</v>
      </c>
      <c r="Y843">
        <v>19429</v>
      </c>
      <c r="Z843">
        <v>210330</v>
      </c>
      <c r="AA843" s="3" t="str">
        <f t="shared" si="26"/>
        <v>2977</v>
      </c>
      <c r="AB843" s="4" t="str">
        <f t="shared" si="27"/>
        <v>Non-TIF</v>
      </c>
    </row>
    <row r="844" spans="1:28" x14ac:dyDescent="0.25">
      <c r="A844">
        <v>2022</v>
      </c>
      <c r="B844">
        <v>61</v>
      </c>
      <c r="C844" t="s">
        <v>23</v>
      </c>
      <c r="D844">
        <v>2022</v>
      </c>
      <c r="E844">
        <v>61</v>
      </c>
      <c r="F844">
        <v>1</v>
      </c>
      <c r="G844">
        <v>953</v>
      </c>
      <c r="H844" t="s">
        <v>695</v>
      </c>
      <c r="I844" t="s">
        <v>25</v>
      </c>
      <c r="J844" t="s">
        <v>26</v>
      </c>
      <c r="K844" t="s">
        <v>696</v>
      </c>
      <c r="L844" t="s">
        <v>656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 s="3" t="str">
        <f t="shared" si="26"/>
        <v>1953</v>
      </c>
      <c r="AB844" s="4" t="str">
        <f t="shared" si="27"/>
        <v>TIF</v>
      </c>
    </row>
    <row r="845" spans="1:28" x14ac:dyDescent="0.25">
      <c r="A845">
        <v>2022</v>
      </c>
      <c r="B845">
        <v>61</v>
      </c>
      <c r="C845" t="s">
        <v>23</v>
      </c>
      <c r="D845">
        <v>2022</v>
      </c>
      <c r="E845">
        <v>61</v>
      </c>
      <c r="F845">
        <v>7</v>
      </c>
      <c r="G845">
        <v>56</v>
      </c>
      <c r="H845" t="s">
        <v>850</v>
      </c>
      <c r="I845" t="s">
        <v>25</v>
      </c>
      <c r="J845" t="s">
        <v>26</v>
      </c>
      <c r="K845" t="s">
        <v>851</v>
      </c>
      <c r="L845" t="s">
        <v>656</v>
      </c>
      <c r="M845">
        <v>28385</v>
      </c>
      <c r="N845">
        <v>0</v>
      </c>
      <c r="O845">
        <v>25066088</v>
      </c>
      <c r="P845">
        <v>12988800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77121938</v>
      </c>
      <c r="W845">
        <v>7408</v>
      </c>
      <c r="X845">
        <v>77114530</v>
      </c>
      <c r="Y845">
        <v>0</v>
      </c>
      <c r="Z845">
        <v>39038665</v>
      </c>
      <c r="AA845" s="3" t="str">
        <f t="shared" si="26"/>
        <v>7056</v>
      </c>
      <c r="AB845" s="4" t="str">
        <f t="shared" si="27"/>
        <v>TIF</v>
      </c>
    </row>
    <row r="846" spans="1:28" x14ac:dyDescent="0.25">
      <c r="A846">
        <v>2022</v>
      </c>
      <c r="B846">
        <v>61</v>
      </c>
      <c r="C846" t="s">
        <v>31</v>
      </c>
      <c r="D846">
        <v>2022</v>
      </c>
      <c r="E846">
        <v>61</v>
      </c>
      <c r="F846">
        <v>6</v>
      </c>
      <c r="G846">
        <v>615</v>
      </c>
      <c r="H846">
        <v>256615</v>
      </c>
      <c r="I846" t="s">
        <v>26</v>
      </c>
      <c r="J846" t="s">
        <v>26</v>
      </c>
      <c r="K846" t="s">
        <v>329</v>
      </c>
      <c r="L846" t="s">
        <v>656</v>
      </c>
      <c r="M846">
        <v>12349700</v>
      </c>
      <c r="N846">
        <v>345900</v>
      </c>
      <c r="O846">
        <v>373700</v>
      </c>
      <c r="P846">
        <v>0</v>
      </c>
      <c r="Q846">
        <v>0</v>
      </c>
      <c r="R846">
        <v>0</v>
      </c>
      <c r="S846">
        <v>0</v>
      </c>
      <c r="T846">
        <v>877202</v>
      </c>
      <c r="U846">
        <v>0</v>
      </c>
      <c r="V846">
        <v>72651702</v>
      </c>
      <c r="W846">
        <v>44448</v>
      </c>
      <c r="X846">
        <v>72607254</v>
      </c>
      <c r="Y846">
        <v>13455733</v>
      </c>
      <c r="Z846">
        <v>58705200</v>
      </c>
      <c r="AA846" s="3" t="str">
        <f t="shared" si="26"/>
        <v>6615</v>
      </c>
      <c r="AB846" s="4" t="str">
        <f t="shared" si="27"/>
        <v>Non-TIF</v>
      </c>
    </row>
    <row r="847" spans="1:28" x14ac:dyDescent="0.25">
      <c r="A847">
        <v>2022</v>
      </c>
      <c r="B847">
        <v>61</v>
      </c>
      <c r="C847" t="s">
        <v>31</v>
      </c>
      <c r="D847">
        <v>2022</v>
      </c>
      <c r="E847">
        <v>61</v>
      </c>
      <c r="F847">
        <v>1</v>
      </c>
      <c r="G847">
        <v>953</v>
      </c>
      <c r="H847">
        <v>611953</v>
      </c>
      <c r="I847" t="s">
        <v>26</v>
      </c>
      <c r="J847" t="s">
        <v>26</v>
      </c>
      <c r="K847" t="s">
        <v>365</v>
      </c>
      <c r="L847" t="s">
        <v>656</v>
      </c>
      <c r="M847">
        <v>47614500</v>
      </c>
      <c r="N847">
        <v>1643300</v>
      </c>
      <c r="O847">
        <v>4903300</v>
      </c>
      <c r="P847">
        <v>0</v>
      </c>
      <c r="Q847">
        <v>0</v>
      </c>
      <c r="R847">
        <v>0</v>
      </c>
      <c r="S847">
        <v>2392432</v>
      </c>
      <c r="T847">
        <v>1250927</v>
      </c>
      <c r="U847">
        <v>0</v>
      </c>
      <c r="V847">
        <v>202045259</v>
      </c>
      <c r="W847">
        <v>150012</v>
      </c>
      <c r="X847">
        <v>201895247</v>
      </c>
      <c r="Y847">
        <v>29753793</v>
      </c>
      <c r="Z847">
        <v>144240800</v>
      </c>
      <c r="AA847" s="3" t="str">
        <f t="shared" si="26"/>
        <v>1953</v>
      </c>
      <c r="AB847" s="4" t="str">
        <f t="shared" si="27"/>
        <v>Non-TIF</v>
      </c>
    </row>
    <row r="848" spans="1:28" x14ac:dyDescent="0.25">
      <c r="A848">
        <v>2022</v>
      </c>
      <c r="B848">
        <v>61</v>
      </c>
      <c r="C848" t="s">
        <v>31</v>
      </c>
      <c r="D848">
        <v>2022</v>
      </c>
      <c r="E848">
        <v>61</v>
      </c>
      <c r="F848">
        <v>7</v>
      </c>
      <c r="G848">
        <v>56</v>
      </c>
      <c r="H848">
        <v>617056</v>
      </c>
      <c r="I848" t="s">
        <v>26</v>
      </c>
      <c r="J848" t="s">
        <v>26</v>
      </c>
      <c r="K848" t="s">
        <v>743</v>
      </c>
      <c r="L848" t="s">
        <v>656</v>
      </c>
      <c r="M848">
        <v>119835900</v>
      </c>
      <c r="N848">
        <v>9315200</v>
      </c>
      <c r="O848">
        <v>26694905</v>
      </c>
      <c r="P848">
        <v>227200</v>
      </c>
      <c r="Q848">
        <v>0</v>
      </c>
      <c r="R848">
        <v>0</v>
      </c>
      <c r="S848">
        <v>0</v>
      </c>
      <c r="T848">
        <v>14297473</v>
      </c>
      <c r="U848">
        <v>0</v>
      </c>
      <c r="V848">
        <v>910863073</v>
      </c>
      <c r="W848">
        <v>775988</v>
      </c>
      <c r="X848">
        <v>910087085</v>
      </c>
      <c r="Y848">
        <v>79789453</v>
      </c>
      <c r="Z848">
        <v>740492395</v>
      </c>
      <c r="AA848" s="3" t="str">
        <f t="shared" si="26"/>
        <v>7056</v>
      </c>
      <c r="AB848" s="4" t="str">
        <f t="shared" si="27"/>
        <v>Non-TIF</v>
      </c>
    </row>
    <row r="849" spans="1:28" x14ac:dyDescent="0.25">
      <c r="A849">
        <v>2022</v>
      </c>
      <c r="B849">
        <v>61</v>
      </c>
      <c r="C849" t="s">
        <v>31</v>
      </c>
      <c r="D849">
        <v>2022</v>
      </c>
      <c r="E849">
        <v>61</v>
      </c>
      <c r="F849">
        <v>4</v>
      </c>
      <c r="G849">
        <v>122</v>
      </c>
      <c r="H849">
        <v>914122</v>
      </c>
      <c r="I849" t="s">
        <v>26</v>
      </c>
      <c r="J849" t="s">
        <v>26</v>
      </c>
      <c r="K849" t="s">
        <v>715</v>
      </c>
      <c r="L849" t="s">
        <v>656</v>
      </c>
      <c r="M849">
        <v>8828800</v>
      </c>
      <c r="N849">
        <v>556500</v>
      </c>
      <c r="O849">
        <v>1236200</v>
      </c>
      <c r="P849">
        <v>0</v>
      </c>
      <c r="Q849">
        <v>0</v>
      </c>
      <c r="R849">
        <v>0</v>
      </c>
      <c r="S849">
        <v>0</v>
      </c>
      <c r="T849">
        <v>476823</v>
      </c>
      <c r="U849">
        <v>0</v>
      </c>
      <c r="V849">
        <v>103001923</v>
      </c>
      <c r="W849">
        <v>38892</v>
      </c>
      <c r="X849">
        <v>102963031</v>
      </c>
      <c r="Y849">
        <v>1839956</v>
      </c>
      <c r="Z849">
        <v>91903600</v>
      </c>
      <c r="AA849" s="3" t="str">
        <f t="shared" si="26"/>
        <v>4122</v>
      </c>
      <c r="AB849" s="4" t="str">
        <f t="shared" si="27"/>
        <v>Non-TIF</v>
      </c>
    </row>
    <row r="850" spans="1:28" x14ac:dyDescent="0.25">
      <c r="A850">
        <v>2022</v>
      </c>
      <c r="B850">
        <v>62</v>
      </c>
      <c r="C850" t="s">
        <v>44</v>
      </c>
      <c r="D850">
        <v>2022</v>
      </c>
      <c r="E850">
        <v>62</v>
      </c>
      <c r="F850">
        <v>4</v>
      </c>
      <c r="G850">
        <v>776</v>
      </c>
      <c r="H850">
        <v>624776</v>
      </c>
      <c r="I850" t="s">
        <v>26</v>
      </c>
      <c r="J850" t="s">
        <v>26</v>
      </c>
      <c r="K850" t="s">
        <v>716</v>
      </c>
      <c r="L850" t="s">
        <v>657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 s="3" t="str">
        <f t="shared" si="26"/>
        <v>4776</v>
      </c>
      <c r="AB850" s="4" t="str">
        <f t="shared" si="27"/>
        <v>Non-TIF</v>
      </c>
    </row>
    <row r="851" spans="1:28" x14ac:dyDescent="0.25">
      <c r="A851">
        <v>2022</v>
      </c>
      <c r="B851">
        <v>62</v>
      </c>
      <c r="C851" t="s">
        <v>23</v>
      </c>
      <c r="D851">
        <v>2022</v>
      </c>
      <c r="E851">
        <v>62</v>
      </c>
      <c r="F851">
        <v>5</v>
      </c>
      <c r="G851">
        <v>13</v>
      </c>
      <c r="H851" t="s">
        <v>659</v>
      </c>
      <c r="I851" t="s">
        <v>25</v>
      </c>
      <c r="J851" t="s">
        <v>26</v>
      </c>
      <c r="K851" t="s">
        <v>660</v>
      </c>
      <c r="L851" t="s">
        <v>657</v>
      </c>
      <c r="M851">
        <v>0</v>
      </c>
      <c r="N851">
        <v>0</v>
      </c>
      <c r="O851">
        <v>67782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12260705</v>
      </c>
      <c r="W851">
        <v>0</v>
      </c>
      <c r="X851">
        <v>12260705</v>
      </c>
      <c r="Y851">
        <v>0</v>
      </c>
      <c r="Z851">
        <v>12192923</v>
      </c>
      <c r="AA851" s="3" t="str">
        <f t="shared" si="26"/>
        <v>5013</v>
      </c>
      <c r="AB851" s="4" t="str">
        <f t="shared" si="27"/>
        <v>TIF</v>
      </c>
    </row>
    <row r="852" spans="1:28" x14ac:dyDescent="0.25">
      <c r="A852">
        <v>2022</v>
      </c>
      <c r="B852">
        <v>62</v>
      </c>
      <c r="C852" t="s">
        <v>31</v>
      </c>
      <c r="D852">
        <v>2022</v>
      </c>
      <c r="E852">
        <v>62</v>
      </c>
      <c r="F852">
        <v>6</v>
      </c>
      <c r="G852">
        <v>512</v>
      </c>
      <c r="H852">
        <v>636512</v>
      </c>
      <c r="I852" t="s">
        <v>26</v>
      </c>
      <c r="J852" t="s">
        <v>26</v>
      </c>
      <c r="K852" t="s">
        <v>717</v>
      </c>
      <c r="L852" t="s">
        <v>657</v>
      </c>
      <c r="M852">
        <v>20875670</v>
      </c>
      <c r="N852">
        <v>402780</v>
      </c>
      <c r="O852">
        <v>2748960</v>
      </c>
      <c r="P852">
        <v>0</v>
      </c>
      <c r="Q852">
        <v>0</v>
      </c>
      <c r="R852">
        <v>0</v>
      </c>
      <c r="S852">
        <v>0</v>
      </c>
      <c r="T852">
        <v>1079000</v>
      </c>
      <c r="U852">
        <v>0</v>
      </c>
      <c r="V852">
        <v>39577700</v>
      </c>
      <c r="W852">
        <v>18520</v>
      </c>
      <c r="X852">
        <v>39559180</v>
      </c>
      <c r="Y852">
        <v>3716959</v>
      </c>
      <c r="Z852">
        <v>14471290</v>
      </c>
      <c r="AA852" s="3" t="str">
        <f t="shared" si="26"/>
        <v>6512</v>
      </c>
      <c r="AB852" s="4" t="str">
        <f t="shared" si="27"/>
        <v>Non-TIF</v>
      </c>
    </row>
    <row r="853" spans="1:28" x14ac:dyDescent="0.25">
      <c r="A853">
        <v>2022</v>
      </c>
      <c r="B853">
        <v>63</v>
      </c>
      <c r="C853" t="s">
        <v>23</v>
      </c>
      <c r="D853">
        <v>2022</v>
      </c>
      <c r="E853">
        <v>63</v>
      </c>
      <c r="F853">
        <v>3</v>
      </c>
      <c r="G853">
        <v>375</v>
      </c>
      <c r="H853" t="s">
        <v>895</v>
      </c>
      <c r="I853" t="s">
        <v>25</v>
      </c>
      <c r="J853" t="s">
        <v>26</v>
      </c>
      <c r="K853" t="s">
        <v>896</v>
      </c>
      <c r="L853" t="s">
        <v>662</v>
      </c>
      <c r="M853">
        <v>20596</v>
      </c>
      <c r="N853">
        <v>0</v>
      </c>
      <c r="O853">
        <v>2904430</v>
      </c>
      <c r="P853">
        <v>2420757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22733633</v>
      </c>
      <c r="W853">
        <v>0</v>
      </c>
      <c r="X853">
        <v>22733633</v>
      </c>
      <c r="Y853">
        <v>0</v>
      </c>
      <c r="Z853">
        <v>17387850</v>
      </c>
      <c r="AA853" s="3" t="str">
        <f t="shared" si="26"/>
        <v>3375</v>
      </c>
      <c r="AB853" s="4" t="str">
        <f t="shared" si="27"/>
        <v>TIF</v>
      </c>
    </row>
    <row r="854" spans="1:28" x14ac:dyDescent="0.25">
      <c r="A854">
        <v>2022</v>
      </c>
      <c r="B854">
        <v>63</v>
      </c>
      <c r="C854" t="s">
        <v>31</v>
      </c>
      <c r="D854">
        <v>2022</v>
      </c>
      <c r="E854">
        <v>63</v>
      </c>
      <c r="F854">
        <v>3</v>
      </c>
      <c r="G854">
        <v>375</v>
      </c>
      <c r="H854">
        <v>633375</v>
      </c>
      <c r="I854" t="s">
        <v>26</v>
      </c>
      <c r="J854" t="s">
        <v>26</v>
      </c>
      <c r="K854" t="s">
        <v>744</v>
      </c>
      <c r="L854" t="s">
        <v>662</v>
      </c>
      <c r="M854">
        <v>67157778</v>
      </c>
      <c r="N854">
        <v>2662120</v>
      </c>
      <c r="O854">
        <v>61963063</v>
      </c>
      <c r="P854">
        <v>3228030</v>
      </c>
      <c r="Q854">
        <v>0</v>
      </c>
      <c r="R854">
        <v>0</v>
      </c>
      <c r="S854">
        <v>17352005</v>
      </c>
      <c r="T854">
        <v>9972078</v>
      </c>
      <c r="U854">
        <v>81079</v>
      </c>
      <c r="V854">
        <v>804983320</v>
      </c>
      <c r="W854">
        <v>868812</v>
      </c>
      <c r="X854">
        <v>804114508</v>
      </c>
      <c r="Y854">
        <v>33680435</v>
      </c>
      <c r="Z854">
        <v>642567167</v>
      </c>
      <c r="AA854" s="3" t="str">
        <f t="shared" si="26"/>
        <v>3375</v>
      </c>
      <c r="AB854" s="4" t="str">
        <f t="shared" si="27"/>
        <v>Non-TIF</v>
      </c>
    </row>
    <row r="855" spans="1:28" x14ac:dyDescent="0.25">
      <c r="A855">
        <v>2022</v>
      </c>
      <c r="B855">
        <v>63</v>
      </c>
      <c r="C855" t="s">
        <v>31</v>
      </c>
      <c r="D855">
        <v>2022</v>
      </c>
      <c r="E855">
        <v>63</v>
      </c>
      <c r="F855">
        <v>5</v>
      </c>
      <c r="G855">
        <v>166</v>
      </c>
      <c r="H855">
        <v>635166</v>
      </c>
      <c r="I855" t="s">
        <v>26</v>
      </c>
      <c r="J855" t="s">
        <v>26</v>
      </c>
      <c r="K855" t="s">
        <v>626</v>
      </c>
      <c r="L855" t="s">
        <v>662</v>
      </c>
      <c r="M855">
        <v>58741188</v>
      </c>
      <c r="N855">
        <v>4444120</v>
      </c>
      <c r="O855">
        <v>84959312</v>
      </c>
      <c r="P855">
        <v>4681070</v>
      </c>
      <c r="Q855">
        <v>0</v>
      </c>
      <c r="R855">
        <v>0</v>
      </c>
      <c r="S855">
        <v>1285734</v>
      </c>
      <c r="T855">
        <v>0</v>
      </c>
      <c r="U855">
        <v>7269</v>
      </c>
      <c r="V855">
        <v>1347513315</v>
      </c>
      <c r="W855">
        <v>601900</v>
      </c>
      <c r="X855">
        <v>1346911415</v>
      </c>
      <c r="Y855">
        <v>406754584</v>
      </c>
      <c r="Z855">
        <v>1193394622</v>
      </c>
      <c r="AA855" s="3" t="str">
        <f t="shared" si="26"/>
        <v>5166</v>
      </c>
      <c r="AB855" s="4" t="str">
        <f t="shared" si="27"/>
        <v>Non-TIF</v>
      </c>
    </row>
    <row r="856" spans="1:28" x14ac:dyDescent="0.25">
      <c r="A856">
        <v>2022</v>
      </c>
      <c r="B856">
        <v>62</v>
      </c>
      <c r="C856" t="s">
        <v>31</v>
      </c>
      <c r="D856">
        <v>2022</v>
      </c>
      <c r="E856">
        <v>62</v>
      </c>
      <c r="F856">
        <v>0</v>
      </c>
      <c r="G856">
        <v>657</v>
      </c>
      <c r="H856">
        <v>900657</v>
      </c>
      <c r="I856" t="s">
        <v>26</v>
      </c>
      <c r="J856" t="s">
        <v>26</v>
      </c>
      <c r="K856" t="s">
        <v>500</v>
      </c>
      <c r="L856" t="s">
        <v>657</v>
      </c>
      <c r="M856">
        <v>68323980</v>
      </c>
      <c r="N856">
        <v>2745530</v>
      </c>
      <c r="O856">
        <v>6634642</v>
      </c>
      <c r="P856">
        <v>556760</v>
      </c>
      <c r="Q856">
        <v>0</v>
      </c>
      <c r="R856">
        <v>0</v>
      </c>
      <c r="S856">
        <v>6906613</v>
      </c>
      <c r="T856">
        <v>16044928</v>
      </c>
      <c r="U856">
        <v>0</v>
      </c>
      <c r="V856">
        <v>179128226</v>
      </c>
      <c r="W856">
        <v>94452</v>
      </c>
      <c r="X856">
        <v>179033774</v>
      </c>
      <c r="Y856">
        <v>24632293</v>
      </c>
      <c r="Z856">
        <v>77915773</v>
      </c>
      <c r="AA856" s="3" t="str">
        <f t="shared" si="26"/>
        <v>0657</v>
      </c>
      <c r="AB856" s="4" t="str">
        <f t="shared" si="27"/>
        <v>Non-TIF</v>
      </c>
    </row>
    <row r="857" spans="1:28" x14ac:dyDescent="0.25">
      <c r="A857">
        <v>2022</v>
      </c>
      <c r="B857">
        <v>63</v>
      </c>
      <c r="C857" t="s">
        <v>44</v>
      </c>
      <c r="D857">
        <v>2022</v>
      </c>
      <c r="E857">
        <v>63</v>
      </c>
      <c r="F857">
        <v>5</v>
      </c>
      <c r="G857">
        <v>166</v>
      </c>
      <c r="H857">
        <v>635166</v>
      </c>
      <c r="I857" t="s">
        <v>26</v>
      </c>
      <c r="J857" t="s">
        <v>26</v>
      </c>
      <c r="K857" t="s">
        <v>626</v>
      </c>
      <c r="L857" t="s">
        <v>662</v>
      </c>
      <c r="M857">
        <v>409580</v>
      </c>
      <c r="N857">
        <v>188490</v>
      </c>
      <c r="O857">
        <v>100033750</v>
      </c>
      <c r="P857">
        <v>48408816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181483037</v>
      </c>
      <c r="W857">
        <v>12964</v>
      </c>
      <c r="X857">
        <v>181470073</v>
      </c>
      <c r="Y857">
        <v>0</v>
      </c>
      <c r="Z857">
        <v>32442401</v>
      </c>
      <c r="AA857" s="3" t="str">
        <f t="shared" si="26"/>
        <v>5166</v>
      </c>
      <c r="AB857" s="4" t="str">
        <f t="shared" si="27"/>
        <v>Non-TIF</v>
      </c>
    </row>
    <row r="858" spans="1:28" x14ac:dyDescent="0.25">
      <c r="A858">
        <v>2022</v>
      </c>
      <c r="B858">
        <v>63</v>
      </c>
      <c r="C858" t="s">
        <v>44</v>
      </c>
      <c r="D858">
        <v>2022</v>
      </c>
      <c r="E858">
        <v>63</v>
      </c>
      <c r="F858">
        <v>5</v>
      </c>
      <c r="G858">
        <v>256</v>
      </c>
      <c r="H858">
        <v>635256</v>
      </c>
      <c r="I858" t="s">
        <v>26</v>
      </c>
      <c r="J858" t="s">
        <v>26</v>
      </c>
      <c r="K858" t="s">
        <v>661</v>
      </c>
      <c r="L858" t="s">
        <v>662</v>
      </c>
      <c r="M858">
        <v>0</v>
      </c>
      <c r="N858">
        <v>0</v>
      </c>
      <c r="O858">
        <v>100011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2651928</v>
      </c>
      <c r="W858">
        <v>1852</v>
      </c>
      <c r="X858">
        <v>2650076</v>
      </c>
      <c r="Y858">
        <v>0</v>
      </c>
      <c r="Z858">
        <v>2551917</v>
      </c>
      <c r="AA858" s="3" t="str">
        <f t="shared" si="26"/>
        <v>5256</v>
      </c>
      <c r="AB858" s="4" t="str">
        <f t="shared" si="27"/>
        <v>Non-TIF</v>
      </c>
    </row>
    <row r="859" spans="1:28" x14ac:dyDescent="0.25">
      <c r="A859">
        <v>2022</v>
      </c>
      <c r="B859">
        <v>63</v>
      </c>
      <c r="C859" t="s">
        <v>31</v>
      </c>
      <c r="D859">
        <v>2022</v>
      </c>
      <c r="E859">
        <v>63</v>
      </c>
      <c r="F859">
        <v>4</v>
      </c>
      <c r="G859">
        <v>212</v>
      </c>
      <c r="H859">
        <v>634212</v>
      </c>
      <c r="I859" t="s">
        <v>26</v>
      </c>
      <c r="J859" t="s">
        <v>26</v>
      </c>
      <c r="K859" t="s">
        <v>720</v>
      </c>
      <c r="L859" t="s">
        <v>662</v>
      </c>
      <c r="M859">
        <v>31883880</v>
      </c>
      <c r="N859">
        <v>874490</v>
      </c>
      <c r="O859">
        <v>2484190</v>
      </c>
      <c r="P859">
        <v>0</v>
      </c>
      <c r="Q859">
        <v>0</v>
      </c>
      <c r="R859">
        <v>0</v>
      </c>
      <c r="S859">
        <v>12537565</v>
      </c>
      <c r="T859">
        <v>1547556</v>
      </c>
      <c r="U859">
        <v>1020</v>
      </c>
      <c r="V859">
        <v>132090011</v>
      </c>
      <c r="W859">
        <v>196312</v>
      </c>
      <c r="X859">
        <v>131893699</v>
      </c>
      <c r="Y859">
        <v>9710022</v>
      </c>
      <c r="Z859">
        <v>82761310</v>
      </c>
      <c r="AA859" s="3" t="str">
        <f t="shared" si="26"/>
        <v>4212</v>
      </c>
      <c r="AB859" s="4" t="str">
        <f t="shared" si="27"/>
        <v>Non-TIF</v>
      </c>
    </row>
    <row r="860" spans="1:28" x14ac:dyDescent="0.25">
      <c r="A860">
        <v>2022</v>
      </c>
      <c r="B860">
        <v>64</v>
      </c>
      <c r="C860" t="s">
        <v>44</v>
      </c>
      <c r="D860">
        <v>2022</v>
      </c>
      <c r="E860">
        <v>64</v>
      </c>
      <c r="F860">
        <v>3</v>
      </c>
      <c r="G860">
        <v>582</v>
      </c>
      <c r="H860">
        <v>643582</v>
      </c>
      <c r="I860" t="s">
        <v>26</v>
      </c>
      <c r="J860" t="s">
        <v>26</v>
      </c>
      <c r="K860" t="s">
        <v>530</v>
      </c>
      <c r="L860" t="s">
        <v>663</v>
      </c>
      <c r="M860">
        <v>84950</v>
      </c>
      <c r="N860">
        <v>7050</v>
      </c>
      <c r="O860">
        <v>77165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3028700</v>
      </c>
      <c r="W860">
        <v>3704</v>
      </c>
      <c r="X860">
        <v>3024996</v>
      </c>
      <c r="Y860">
        <v>0</v>
      </c>
      <c r="Z860">
        <v>2859535</v>
      </c>
      <c r="AA860" s="3" t="str">
        <f t="shared" si="26"/>
        <v>3582</v>
      </c>
      <c r="AB860" s="4" t="str">
        <f t="shared" si="27"/>
        <v>Non-TIF</v>
      </c>
    </row>
    <row r="861" spans="1:28" x14ac:dyDescent="0.25">
      <c r="A861">
        <v>2022</v>
      </c>
      <c r="B861">
        <v>64</v>
      </c>
      <c r="C861" t="s">
        <v>44</v>
      </c>
      <c r="D861">
        <v>2022</v>
      </c>
      <c r="E861">
        <v>64</v>
      </c>
      <c r="F861">
        <v>4</v>
      </c>
      <c r="G861">
        <v>104</v>
      </c>
      <c r="H861">
        <v>644104</v>
      </c>
      <c r="I861" t="s">
        <v>26</v>
      </c>
      <c r="J861" t="s">
        <v>26</v>
      </c>
      <c r="K861" t="s">
        <v>697</v>
      </c>
      <c r="L861" t="s">
        <v>663</v>
      </c>
      <c r="M861">
        <v>882220</v>
      </c>
      <c r="N861">
        <v>370450</v>
      </c>
      <c r="O861">
        <v>194684956</v>
      </c>
      <c r="P861">
        <v>69068659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341550408</v>
      </c>
      <c r="W861">
        <v>125936</v>
      </c>
      <c r="X861">
        <v>341424472</v>
      </c>
      <c r="Y861">
        <v>0</v>
      </c>
      <c r="Z861">
        <v>76544123</v>
      </c>
      <c r="AA861" s="3" t="str">
        <f t="shared" si="26"/>
        <v>4104</v>
      </c>
      <c r="AB861" s="4" t="str">
        <f t="shared" si="27"/>
        <v>Non-TIF</v>
      </c>
    </row>
    <row r="862" spans="1:28" x14ac:dyDescent="0.25">
      <c r="A862">
        <v>2022</v>
      </c>
      <c r="B862">
        <v>64</v>
      </c>
      <c r="C862" t="s">
        <v>31</v>
      </c>
      <c r="D862">
        <v>2022</v>
      </c>
      <c r="E862">
        <v>64</v>
      </c>
      <c r="F862">
        <v>0</v>
      </c>
      <c r="G862">
        <v>540</v>
      </c>
      <c r="H862">
        <v>380540</v>
      </c>
      <c r="I862" t="s">
        <v>26</v>
      </c>
      <c r="J862" t="s">
        <v>26</v>
      </c>
      <c r="K862" t="s">
        <v>404</v>
      </c>
      <c r="L862" t="s">
        <v>663</v>
      </c>
      <c r="M862">
        <v>78963440</v>
      </c>
      <c r="N862">
        <v>2573620</v>
      </c>
      <c r="O862">
        <v>5573663</v>
      </c>
      <c r="P862">
        <v>18944760</v>
      </c>
      <c r="Q862">
        <v>0</v>
      </c>
      <c r="R862">
        <v>0</v>
      </c>
      <c r="S862">
        <v>0</v>
      </c>
      <c r="T862">
        <v>663848</v>
      </c>
      <c r="U862">
        <v>0</v>
      </c>
      <c r="V862">
        <v>140394248</v>
      </c>
      <c r="W862">
        <v>75932</v>
      </c>
      <c r="X862">
        <v>140318316</v>
      </c>
      <c r="Y862">
        <v>20188688</v>
      </c>
      <c r="Z862">
        <v>33674917</v>
      </c>
      <c r="AA862" s="3" t="str">
        <f t="shared" si="26"/>
        <v>0540</v>
      </c>
      <c r="AB862" s="4" t="str">
        <f t="shared" si="27"/>
        <v>Non-TIF</v>
      </c>
    </row>
    <row r="863" spans="1:28" x14ac:dyDescent="0.25">
      <c r="A863">
        <v>2022</v>
      </c>
      <c r="B863">
        <v>64</v>
      </c>
      <c r="C863" t="s">
        <v>31</v>
      </c>
      <c r="D863">
        <v>2022</v>
      </c>
      <c r="E863">
        <v>64</v>
      </c>
      <c r="F863">
        <v>2</v>
      </c>
      <c r="G863">
        <v>7</v>
      </c>
      <c r="H863">
        <v>422007</v>
      </c>
      <c r="I863" t="s">
        <v>26</v>
      </c>
      <c r="J863" t="s">
        <v>26</v>
      </c>
      <c r="K863" t="s">
        <v>452</v>
      </c>
      <c r="L863" t="s">
        <v>663</v>
      </c>
      <c r="M863">
        <v>529500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926420</v>
      </c>
      <c r="W863">
        <v>1852</v>
      </c>
      <c r="X863">
        <v>924568</v>
      </c>
      <c r="Y863">
        <v>0</v>
      </c>
      <c r="Z863">
        <v>396920</v>
      </c>
      <c r="AA863" s="3" t="str">
        <f t="shared" si="26"/>
        <v>2007</v>
      </c>
      <c r="AB863" s="4" t="str">
        <f t="shared" si="27"/>
        <v>Non-TIF</v>
      </c>
    </row>
    <row r="864" spans="1:28" x14ac:dyDescent="0.25">
      <c r="A864">
        <v>2022</v>
      </c>
      <c r="B864">
        <v>64</v>
      </c>
      <c r="C864" t="s">
        <v>31</v>
      </c>
      <c r="D864">
        <v>2022</v>
      </c>
      <c r="E864">
        <v>64</v>
      </c>
      <c r="F864">
        <v>6</v>
      </c>
      <c r="G864">
        <v>985</v>
      </c>
      <c r="H864">
        <v>646985</v>
      </c>
      <c r="I864" t="s">
        <v>26</v>
      </c>
      <c r="J864" t="s">
        <v>26</v>
      </c>
      <c r="K864" t="s">
        <v>751</v>
      </c>
      <c r="L864" t="s">
        <v>663</v>
      </c>
      <c r="M864">
        <v>175464540</v>
      </c>
      <c r="N864">
        <v>14052090</v>
      </c>
      <c r="O864">
        <v>13354141</v>
      </c>
      <c r="P864">
        <v>0</v>
      </c>
      <c r="Q864">
        <v>0</v>
      </c>
      <c r="R864">
        <v>0</v>
      </c>
      <c r="S864">
        <v>14083821</v>
      </c>
      <c r="T864">
        <v>1039505</v>
      </c>
      <c r="U864">
        <v>0</v>
      </c>
      <c r="V864">
        <v>440220996</v>
      </c>
      <c r="W864">
        <v>370400</v>
      </c>
      <c r="X864">
        <v>439850596</v>
      </c>
      <c r="Y864">
        <v>33790517</v>
      </c>
      <c r="Z864">
        <v>222226899</v>
      </c>
      <c r="AA864" s="3" t="str">
        <f t="shared" si="26"/>
        <v>6985</v>
      </c>
      <c r="AB864" s="4" t="str">
        <f t="shared" si="27"/>
        <v>Non-TIF</v>
      </c>
    </row>
    <row r="865" spans="1:28" x14ac:dyDescent="0.25">
      <c r="A865">
        <v>2022</v>
      </c>
      <c r="B865">
        <v>65</v>
      </c>
      <c r="C865" t="s">
        <v>23</v>
      </c>
      <c r="D865">
        <v>2022</v>
      </c>
      <c r="E865">
        <v>65</v>
      </c>
      <c r="F865">
        <v>3</v>
      </c>
      <c r="G865">
        <v>978</v>
      </c>
      <c r="H865" t="s">
        <v>698</v>
      </c>
      <c r="I865" t="s">
        <v>25</v>
      </c>
      <c r="J865" t="s">
        <v>26</v>
      </c>
      <c r="K865" t="s">
        <v>1714</v>
      </c>
      <c r="L865" t="s">
        <v>699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2899246</v>
      </c>
      <c r="W865">
        <v>0</v>
      </c>
      <c r="X865">
        <v>2899246</v>
      </c>
      <c r="Y865">
        <v>0</v>
      </c>
      <c r="Z865">
        <v>2899246</v>
      </c>
      <c r="AA865" s="3" t="str">
        <f t="shared" si="26"/>
        <v>3978</v>
      </c>
      <c r="AB865" s="4" t="str">
        <f t="shared" si="27"/>
        <v>TIF</v>
      </c>
    </row>
    <row r="866" spans="1:28" x14ac:dyDescent="0.25">
      <c r="A866">
        <v>2022</v>
      </c>
      <c r="B866">
        <v>65</v>
      </c>
      <c r="C866" t="s">
        <v>31</v>
      </c>
      <c r="D866">
        <v>2022</v>
      </c>
      <c r="E866">
        <v>65</v>
      </c>
      <c r="F866">
        <v>2</v>
      </c>
      <c r="G866">
        <v>369</v>
      </c>
      <c r="H866">
        <v>362369</v>
      </c>
      <c r="I866" t="s">
        <v>26</v>
      </c>
      <c r="J866" t="s">
        <v>26</v>
      </c>
      <c r="K866" t="s">
        <v>395</v>
      </c>
      <c r="L866" t="s">
        <v>699</v>
      </c>
      <c r="M866">
        <v>24581546</v>
      </c>
      <c r="N866">
        <v>605851</v>
      </c>
      <c r="O866">
        <v>899991</v>
      </c>
      <c r="P866">
        <v>178647</v>
      </c>
      <c r="Q866">
        <v>0</v>
      </c>
      <c r="R866">
        <v>0</v>
      </c>
      <c r="S866">
        <v>2171702</v>
      </c>
      <c r="T866">
        <v>2999983</v>
      </c>
      <c r="U866">
        <v>0</v>
      </c>
      <c r="V866">
        <v>65478114</v>
      </c>
      <c r="W866">
        <v>40744</v>
      </c>
      <c r="X866">
        <v>65437370</v>
      </c>
      <c r="Y866">
        <v>3593532</v>
      </c>
      <c r="Z866">
        <v>34040394</v>
      </c>
      <c r="AA866" s="3" t="str">
        <f t="shared" si="26"/>
        <v>2369</v>
      </c>
      <c r="AB866" s="4" t="str">
        <f t="shared" si="27"/>
        <v>Non-TIF</v>
      </c>
    </row>
    <row r="867" spans="1:28" x14ac:dyDescent="0.25">
      <c r="A867">
        <v>2022</v>
      </c>
      <c r="B867">
        <v>65</v>
      </c>
      <c r="C867" t="s">
        <v>31</v>
      </c>
      <c r="D867">
        <v>2022</v>
      </c>
      <c r="E867">
        <v>65</v>
      </c>
      <c r="F867">
        <v>2</v>
      </c>
      <c r="G867">
        <v>511</v>
      </c>
      <c r="H867">
        <v>652511</v>
      </c>
      <c r="I867" t="s">
        <v>26</v>
      </c>
      <c r="J867" t="s">
        <v>26</v>
      </c>
      <c r="K867" t="s">
        <v>700</v>
      </c>
      <c r="L867" t="s">
        <v>699</v>
      </c>
      <c r="M867">
        <v>89527420</v>
      </c>
      <c r="N867">
        <v>4913538</v>
      </c>
      <c r="O867">
        <v>46560978</v>
      </c>
      <c r="P867">
        <v>7545312</v>
      </c>
      <c r="Q867">
        <v>0</v>
      </c>
      <c r="R867">
        <v>0</v>
      </c>
      <c r="S867">
        <v>30522673</v>
      </c>
      <c r="T867">
        <v>32472463</v>
      </c>
      <c r="U867">
        <v>895400</v>
      </c>
      <c r="V867">
        <v>1084710274</v>
      </c>
      <c r="W867">
        <v>1114249</v>
      </c>
      <c r="X867">
        <v>1083596025</v>
      </c>
      <c r="Y867">
        <v>27420338</v>
      </c>
      <c r="Z867">
        <v>872272490</v>
      </c>
      <c r="AA867" s="3" t="str">
        <f t="shared" si="26"/>
        <v>2511</v>
      </c>
      <c r="AB867" s="4" t="str">
        <f t="shared" si="27"/>
        <v>Non-TIF</v>
      </c>
    </row>
    <row r="868" spans="1:28" x14ac:dyDescent="0.25">
      <c r="A868">
        <v>2022</v>
      </c>
      <c r="B868">
        <v>65</v>
      </c>
      <c r="C868" t="s">
        <v>31</v>
      </c>
      <c r="D868">
        <v>2022</v>
      </c>
      <c r="E868">
        <v>65</v>
      </c>
      <c r="F868">
        <v>3</v>
      </c>
      <c r="G868">
        <v>978</v>
      </c>
      <c r="H868">
        <v>653978</v>
      </c>
      <c r="I868" t="s">
        <v>26</v>
      </c>
      <c r="J868" t="s">
        <v>26</v>
      </c>
      <c r="K868" t="s">
        <v>1707</v>
      </c>
      <c r="L868" t="s">
        <v>699</v>
      </c>
      <c r="M868">
        <v>188478088</v>
      </c>
      <c r="N868">
        <v>3752403</v>
      </c>
      <c r="O868">
        <v>14170713</v>
      </c>
      <c r="P868">
        <v>1462496</v>
      </c>
      <c r="Q868">
        <v>0</v>
      </c>
      <c r="R868">
        <v>0</v>
      </c>
      <c r="S868">
        <v>12057807</v>
      </c>
      <c r="T868">
        <v>25808052</v>
      </c>
      <c r="U868">
        <v>0</v>
      </c>
      <c r="V868">
        <v>451283847</v>
      </c>
      <c r="W868">
        <v>330410</v>
      </c>
      <c r="X868">
        <v>450953437</v>
      </c>
      <c r="Y868">
        <v>31882087</v>
      </c>
      <c r="Z868">
        <v>205554288</v>
      </c>
      <c r="AA868" s="3" t="str">
        <f t="shared" si="26"/>
        <v>3978</v>
      </c>
      <c r="AB868" s="4" t="str">
        <f t="shared" si="27"/>
        <v>Non-TIF</v>
      </c>
    </row>
    <row r="869" spans="1:28" x14ac:dyDescent="0.25">
      <c r="A869">
        <v>2022</v>
      </c>
      <c r="B869">
        <v>66</v>
      </c>
      <c r="C869" t="s">
        <v>44</v>
      </c>
      <c r="D869">
        <v>2022</v>
      </c>
      <c r="E869">
        <v>66</v>
      </c>
      <c r="F869">
        <v>5</v>
      </c>
      <c r="G869">
        <v>508</v>
      </c>
      <c r="H869">
        <v>455508</v>
      </c>
      <c r="I869" t="s">
        <v>26</v>
      </c>
      <c r="J869" t="s">
        <v>26</v>
      </c>
      <c r="K869" t="s">
        <v>491</v>
      </c>
      <c r="L869" t="s">
        <v>703</v>
      </c>
      <c r="M869">
        <v>254430</v>
      </c>
      <c r="N869">
        <v>209440</v>
      </c>
      <c r="O869">
        <v>98010</v>
      </c>
      <c r="P869">
        <v>959498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2428310</v>
      </c>
      <c r="W869">
        <v>0</v>
      </c>
      <c r="X869">
        <v>2428310</v>
      </c>
      <c r="Y869">
        <v>0</v>
      </c>
      <c r="Z869">
        <v>906932</v>
      </c>
      <c r="AA869" s="3" t="str">
        <f t="shared" si="26"/>
        <v>5508</v>
      </c>
      <c r="AB869" s="4" t="str">
        <f t="shared" si="27"/>
        <v>Non-TIF</v>
      </c>
    </row>
    <row r="870" spans="1:28" x14ac:dyDescent="0.25">
      <c r="A870">
        <v>2022</v>
      </c>
      <c r="B870">
        <v>67</v>
      </c>
      <c r="C870" t="s">
        <v>44</v>
      </c>
      <c r="D870">
        <v>2022</v>
      </c>
      <c r="E870">
        <v>67</v>
      </c>
      <c r="F870">
        <v>1</v>
      </c>
      <c r="G870">
        <v>134</v>
      </c>
      <c r="H870">
        <v>241134</v>
      </c>
      <c r="I870" t="s">
        <v>26</v>
      </c>
      <c r="J870" t="s">
        <v>26</v>
      </c>
      <c r="K870" t="s">
        <v>249</v>
      </c>
      <c r="L870" t="s">
        <v>704</v>
      </c>
      <c r="M870">
        <v>177776</v>
      </c>
      <c r="N870">
        <v>5200</v>
      </c>
      <c r="O870">
        <v>2199374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5287173</v>
      </c>
      <c r="W870">
        <v>22224</v>
      </c>
      <c r="X870">
        <v>5264949</v>
      </c>
      <c r="Y870">
        <v>0</v>
      </c>
      <c r="Z870">
        <v>2904823</v>
      </c>
      <c r="AA870" s="3" t="str">
        <f t="shared" si="26"/>
        <v>1134</v>
      </c>
      <c r="AB870" s="4" t="str">
        <f t="shared" si="27"/>
        <v>Non-TIF</v>
      </c>
    </row>
    <row r="871" spans="1:28" x14ac:dyDescent="0.25">
      <c r="A871">
        <v>2022</v>
      </c>
      <c r="B871">
        <v>68</v>
      </c>
      <c r="C871" t="s">
        <v>23</v>
      </c>
      <c r="D871">
        <v>2022</v>
      </c>
      <c r="E871">
        <v>68</v>
      </c>
      <c r="F871">
        <v>0</v>
      </c>
      <c r="G871">
        <v>657</v>
      </c>
      <c r="H871" t="s">
        <v>706</v>
      </c>
      <c r="I871" t="s">
        <v>25</v>
      </c>
      <c r="J871" t="s">
        <v>26</v>
      </c>
      <c r="K871" t="s">
        <v>707</v>
      </c>
      <c r="L871" t="s">
        <v>705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 s="3" t="str">
        <f t="shared" si="26"/>
        <v>0657</v>
      </c>
      <c r="AB871" s="4" t="str">
        <f t="shared" si="27"/>
        <v>TIF</v>
      </c>
    </row>
    <row r="872" spans="1:28" x14ac:dyDescent="0.25">
      <c r="A872">
        <v>2022</v>
      </c>
      <c r="B872">
        <v>70</v>
      </c>
      <c r="C872" t="s">
        <v>23</v>
      </c>
      <c r="D872">
        <v>2022</v>
      </c>
      <c r="E872">
        <v>70</v>
      </c>
      <c r="F872">
        <v>3</v>
      </c>
      <c r="G872">
        <v>841</v>
      </c>
      <c r="H872" t="s">
        <v>711</v>
      </c>
      <c r="I872" t="s">
        <v>25</v>
      </c>
      <c r="J872" t="s">
        <v>26</v>
      </c>
      <c r="K872" t="s">
        <v>712</v>
      </c>
      <c r="L872" t="s">
        <v>709</v>
      </c>
      <c r="M872">
        <v>91621</v>
      </c>
      <c r="N872">
        <v>3537</v>
      </c>
      <c r="O872">
        <v>1487996</v>
      </c>
      <c r="P872">
        <v>1464226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8174871</v>
      </c>
      <c r="W872">
        <v>0</v>
      </c>
      <c r="X872">
        <v>8174871</v>
      </c>
      <c r="Y872">
        <v>0</v>
      </c>
      <c r="Z872">
        <v>5127491</v>
      </c>
      <c r="AA872" s="3" t="str">
        <f t="shared" si="26"/>
        <v>3841</v>
      </c>
      <c r="AB872" s="4" t="str">
        <f t="shared" si="27"/>
        <v>TIF</v>
      </c>
    </row>
    <row r="873" spans="1:28" x14ac:dyDescent="0.25">
      <c r="A873">
        <v>2022</v>
      </c>
      <c r="B873">
        <v>70</v>
      </c>
      <c r="C873" t="s">
        <v>23</v>
      </c>
      <c r="D873">
        <v>2022</v>
      </c>
      <c r="E873">
        <v>70</v>
      </c>
      <c r="F873">
        <v>1</v>
      </c>
      <c r="G873">
        <v>611</v>
      </c>
      <c r="H873" t="s">
        <v>713</v>
      </c>
      <c r="I873" t="s">
        <v>25</v>
      </c>
      <c r="J873" t="s">
        <v>26</v>
      </c>
      <c r="K873" t="s">
        <v>714</v>
      </c>
      <c r="L873" t="s">
        <v>709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 s="3" t="str">
        <f t="shared" si="26"/>
        <v>1611</v>
      </c>
      <c r="AB873" s="4" t="str">
        <f t="shared" si="27"/>
        <v>TIF</v>
      </c>
    </row>
    <row r="874" spans="1:28" x14ac:dyDescent="0.25">
      <c r="A874">
        <v>2022</v>
      </c>
      <c r="B874">
        <v>70</v>
      </c>
      <c r="C874" t="s">
        <v>31</v>
      </c>
      <c r="D874">
        <v>2022</v>
      </c>
      <c r="E874">
        <v>70</v>
      </c>
      <c r="F874">
        <v>1</v>
      </c>
      <c r="G874">
        <v>368</v>
      </c>
      <c r="H874">
        <v>581368</v>
      </c>
      <c r="I874" t="s">
        <v>26</v>
      </c>
      <c r="J874" t="s">
        <v>26</v>
      </c>
      <c r="K874" t="s">
        <v>675</v>
      </c>
      <c r="L874" t="s">
        <v>709</v>
      </c>
      <c r="M874">
        <v>9681630</v>
      </c>
      <c r="N874">
        <v>1910050</v>
      </c>
      <c r="O874">
        <v>1241130</v>
      </c>
      <c r="P874">
        <v>0</v>
      </c>
      <c r="Q874">
        <v>0</v>
      </c>
      <c r="R874">
        <v>0</v>
      </c>
      <c r="S874">
        <v>0</v>
      </c>
      <c r="T874">
        <v>1710482</v>
      </c>
      <c r="U874">
        <v>0</v>
      </c>
      <c r="V874">
        <v>30184422</v>
      </c>
      <c r="W874">
        <v>22224</v>
      </c>
      <c r="X874">
        <v>30162198</v>
      </c>
      <c r="Y874">
        <v>8115698</v>
      </c>
      <c r="Z874">
        <v>15641130</v>
      </c>
      <c r="AA874" s="3" t="str">
        <f t="shared" si="26"/>
        <v>1368</v>
      </c>
      <c r="AB874" s="4" t="str">
        <f t="shared" si="27"/>
        <v>Non-TIF</v>
      </c>
    </row>
    <row r="875" spans="1:28" x14ac:dyDescent="0.25">
      <c r="A875">
        <v>2022</v>
      </c>
      <c r="B875">
        <v>70</v>
      </c>
      <c r="C875" t="s">
        <v>31</v>
      </c>
      <c r="D875">
        <v>2022</v>
      </c>
      <c r="E875">
        <v>70</v>
      </c>
      <c r="F875">
        <v>3</v>
      </c>
      <c r="G875">
        <v>841</v>
      </c>
      <c r="H875">
        <v>583841</v>
      </c>
      <c r="I875" t="s">
        <v>26</v>
      </c>
      <c r="J875" t="s">
        <v>26</v>
      </c>
      <c r="K875" t="s">
        <v>649</v>
      </c>
      <c r="L875" t="s">
        <v>709</v>
      </c>
      <c r="M875">
        <v>26471530</v>
      </c>
      <c r="N875">
        <v>1772160</v>
      </c>
      <c r="O875">
        <v>15975004</v>
      </c>
      <c r="P875">
        <v>29901140</v>
      </c>
      <c r="Q875">
        <v>0</v>
      </c>
      <c r="R875">
        <v>0</v>
      </c>
      <c r="S875">
        <v>944900</v>
      </c>
      <c r="T875">
        <v>2607932</v>
      </c>
      <c r="U875">
        <v>0</v>
      </c>
      <c r="V875">
        <v>203767080</v>
      </c>
      <c r="W875">
        <v>133344</v>
      </c>
      <c r="X875">
        <v>203633736</v>
      </c>
      <c r="Y875">
        <v>14798755</v>
      </c>
      <c r="Z875">
        <v>126094414</v>
      </c>
      <c r="AA875" s="3" t="str">
        <f t="shared" si="26"/>
        <v>3841</v>
      </c>
      <c r="AB875" s="4" t="str">
        <f t="shared" si="27"/>
        <v>Non-TIF</v>
      </c>
    </row>
    <row r="876" spans="1:28" x14ac:dyDescent="0.25">
      <c r="A876">
        <v>2022</v>
      </c>
      <c r="B876">
        <v>71</v>
      </c>
      <c r="C876" t="s">
        <v>44</v>
      </c>
      <c r="D876">
        <v>2022</v>
      </c>
      <c r="E876">
        <v>71</v>
      </c>
      <c r="F876">
        <v>5</v>
      </c>
      <c r="G876">
        <v>157</v>
      </c>
      <c r="H876">
        <v>715157</v>
      </c>
      <c r="I876" t="s">
        <v>26</v>
      </c>
      <c r="J876" t="s">
        <v>26</v>
      </c>
      <c r="K876" t="s">
        <v>260</v>
      </c>
      <c r="L876" t="s">
        <v>727</v>
      </c>
      <c r="M876">
        <v>85684</v>
      </c>
      <c r="N876">
        <v>6142</v>
      </c>
      <c r="O876">
        <v>3201114</v>
      </c>
      <c r="P876">
        <v>342483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4859131</v>
      </c>
      <c r="W876">
        <v>0</v>
      </c>
      <c r="X876">
        <v>4859131</v>
      </c>
      <c r="Y876">
        <v>0</v>
      </c>
      <c r="Z876">
        <v>1223708</v>
      </c>
      <c r="AA876" s="3" t="str">
        <f t="shared" si="26"/>
        <v>5157</v>
      </c>
      <c r="AB876" s="4" t="str">
        <f t="shared" si="27"/>
        <v>Non-TIF</v>
      </c>
    </row>
    <row r="877" spans="1:28" x14ac:dyDescent="0.25">
      <c r="A877">
        <v>2022</v>
      </c>
      <c r="B877">
        <v>71</v>
      </c>
      <c r="C877" t="s">
        <v>23</v>
      </c>
      <c r="D877">
        <v>2022</v>
      </c>
      <c r="E877">
        <v>71</v>
      </c>
      <c r="F877">
        <v>5</v>
      </c>
      <c r="G877">
        <v>157</v>
      </c>
      <c r="H877" t="s">
        <v>729</v>
      </c>
      <c r="I877" t="s">
        <v>25</v>
      </c>
      <c r="J877" t="s">
        <v>26</v>
      </c>
      <c r="K877" t="s">
        <v>730</v>
      </c>
      <c r="L877" t="s">
        <v>727</v>
      </c>
      <c r="M877">
        <v>56146</v>
      </c>
      <c r="N877">
        <v>6148</v>
      </c>
      <c r="O877">
        <v>11966076</v>
      </c>
      <c r="P877">
        <v>2021847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15524879</v>
      </c>
      <c r="W877">
        <v>5556</v>
      </c>
      <c r="X877">
        <v>15519323</v>
      </c>
      <c r="Y877">
        <v>0</v>
      </c>
      <c r="Z877">
        <v>1474662</v>
      </c>
      <c r="AA877" s="3" t="str">
        <f t="shared" si="26"/>
        <v>5157</v>
      </c>
      <c r="AB877" s="4" t="str">
        <f t="shared" si="27"/>
        <v>TIF</v>
      </c>
    </row>
    <row r="878" spans="1:28" x14ac:dyDescent="0.25">
      <c r="A878">
        <v>2022</v>
      </c>
      <c r="B878">
        <v>71</v>
      </c>
      <c r="C878" t="s">
        <v>31</v>
      </c>
      <c r="D878">
        <v>2022</v>
      </c>
      <c r="E878">
        <v>71</v>
      </c>
      <c r="F878">
        <v>2</v>
      </c>
      <c r="G878">
        <v>862</v>
      </c>
      <c r="H878">
        <v>712862</v>
      </c>
      <c r="I878" t="s">
        <v>26</v>
      </c>
      <c r="J878" t="s">
        <v>26</v>
      </c>
      <c r="K878" t="s">
        <v>399</v>
      </c>
      <c r="L878" t="s">
        <v>727</v>
      </c>
      <c r="M878">
        <v>173734080</v>
      </c>
      <c r="N878">
        <v>11165890</v>
      </c>
      <c r="O878">
        <v>35758456</v>
      </c>
      <c r="P878">
        <v>133217090</v>
      </c>
      <c r="Q878">
        <v>0</v>
      </c>
      <c r="R878">
        <v>0</v>
      </c>
      <c r="S878">
        <v>5036650</v>
      </c>
      <c r="T878">
        <v>5304927</v>
      </c>
      <c r="U878">
        <v>0</v>
      </c>
      <c r="V878">
        <v>503247118</v>
      </c>
      <c r="W878">
        <v>218536</v>
      </c>
      <c r="X878">
        <v>503028582</v>
      </c>
      <c r="Y878">
        <v>64571702</v>
      </c>
      <c r="Z878">
        <v>139030025</v>
      </c>
      <c r="AA878" s="3" t="str">
        <f t="shared" si="26"/>
        <v>2862</v>
      </c>
      <c r="AB878" s="4" t="str">
        <f t="shared" si="27"/>
        <v>Non-TIF</v>
      </c>
    </row>
    <row r="879" spans="1:28" x14ac:dyDescent="0.25">
      <c r="A879">
        <v>2022</v>
      </c>
      <c r="B879">
        <v>72</v>
      </c>
      <c r="C879" t="s">
        <v>31</v>
      </c>
      <c r="D879">
        <v>2022</v>
      </c>
      <c r="E879">
        <v>72</v>
      </c>
      <c r="F879">
        <v>2</v>
      </c>
      <c r="G879">
        <v>457</v>
      </c>
      <c r="H879">
        <v>602457</v>
      </c>
      <c r="I879" t="s">
        <v>26</v>
      </c>
      <c r="J879" t="s">
        <v>26</v>
      </c>
      <c r="K879" t="s">
        <v>690</v>
      </c>
      <c r="L879" t="s">
        <v>732</v>
      </c>
      <c r="M879">
        <v>7816430</v>
      </c>
      <c r="N879">
        <v>871120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10685560</v>
      </c>
      <c r="W879">
        <v>3704</v>
      </c>
      <c r="X879">
        <v>10681856</v>
      </c>
      <c r="Y879">
        <v>361614</v>
      </c>
      <c r="Z879">
        <v>1998010</v>
      </c>
      <c r="AA879" s="3" t="str">
        <f t="shared" si="26"/>
        <v>2457</v>
      </c>
      <c r="AB879" s="4" t="str">
        <f t="shared" si="27"/>
        <v>Non-TIF</v>
      </c>
    </row>
    <row r="880" spans="1:28" x14ac:dyDescent="0.25">
      <c r="A880">
        <v>2022</v>
      </c>
      <c r="B880">
        <v>72</v>
      </c>
      <c r="C880" t="s">
        <v>31</v>
      </c>
      <c r="D880">
        <v>2022</v>
      </c>
      <c r="E880">
        <v>72</v>
      </c>
      <c r="F880">
        <v>5</v>
      </c>
      <c r="G880">
        <v>949</v>
      </c>
      <c r="H880">
        <v>715949</v>
      </c>
      <c r="I880" t="s">
        <v>26</v>
      </c>
      <c r="J880" t="s">
        <v>26</v>
      </c>
      <c r="K880" t="s">
        <v>728</v>
      </c>
      <c r="L880" t="s">
        <v>732</v>
      </c>
      <c r="M880">
        <v>27883060</v>
      </c>
      <c r="N880">
        <v>1640170</v>
      </c>
      <c r="O880">
        <v>6405612</v>
      </c>
      <c r="P880">
        <v>0</v>
      </c>
      <c r="Q880">
        <v>0</v>
      </c>
      <c r="R880">
        <v>0</v>
      </c>
      <c r="S880">
        <v>6172141</v>
      </c>
      <c r="T880">
        <v>245830</v>
      </c>
      <c r="U880">
        <v>0</v>
      </c>
      <c r="V880">
        <v>63699856</v>
      </c>
      <c r="W880">
        <v>55560</v>
      </c>
      <c r="X880">
        <v>63644296</v>
      </c>
      <c r="Y880">
        <v>3520734</v>
      </c>
      <c r="Z880">
        <v>21353043</v>
      </c>
      <c r="AA880" s="3" t="str">
        <f t="shared" si="26"/>
        <v>5949</v>
      </c>
      <c r="AB880" s="4" t="str">
        <f t="shared" si="27"/>
        <v>Non-TIF</v>
      </c>
    </row>
    <row r="881" spans="1:28" x14ac:dyDescent="0.25">
      <c r="A881">
        <v>2022</v>
      </c>
      <c r="B881">
        <v>73</v>
      </c>
      <c r="C881" t="s">
        <v>44</v>
      </c>
      <c r="D881">
        <v>2022</v>
      </c>
      <c r="E881">
        <v>73</v>
      </c>
      <c r="F881">
        <v>1</v>
      </c>
      <c r="G881">
        <v>197</v>
      </c>
      <c r="H881">
        <v>731197</v>
      </c>
      <c r="I881" t="s">
        <v>26</v>
      </c>
      <c r="J881" t="s">
        <v>26</v>
      </c>
      <c r="K881" t="s">
        <v>757</v>
      </c>
      <c r="L881" t="s">
        <v>736</v>
      </c>
      <c r="M881">
        <v>31898</v>
      </c>
      <c r="N881">
        <v>0</v>
      </c>
      <c r="O881">
        <v>29617398</v>
      </c>
      <c r="P881">
        <v>1272500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35908971</v>
      </c>
      <c r="W881">
        <v>7408</v>
      </c>
      <c r="X881">
        <v>35901563</v>
      </c>
      <c r="Y881">
        <v>0</v>
      </c>
      <c r="Z881">
        <v>4987175</v>
      </c>
      <c r="AA881" s="3" t="str">
        <f t="shared" si="26"/>
        <v>1197</v>
      </c>
      <c r="AB881" s="4" t="str">
        <f t="shared" si="27"/>
        <v>Non-TIF</v>
      </c>
    </row>
    <row r="882" spans="1:28" x14ac:dyDescent="0.25">
      <c r="A882">
        <v>2022</v>
      </c>
      <c r="B882">
        <v>73</v>
      </c>
      <c r="C882" t="s">
        <v>31</v>
      </c>
      <c r="D882">
        <v>2022</v>
      </c>
      <c r="E882">
        <v>73</v>
      </c>
      <c r="F882">
        <v>6</v>
      </c>
      <c r="G882">
        <v>165</v>
      </c>
      <c r="H882">
        <v>696165</v>
      </c>
      <c r="I882" t="s">
        <v>26</v>
      </c>
      <c r="J882" t="s">
        <v>26</v>
      </c>
      <c r="K882" t="s">
        <v>726</v>
      </c>
      <c r="L882" t="s">
        <v>736</v>
      </c>
      <c r="M882">
        <v>6522300</v>
      </c>
      <c r="N882">
        <v>256440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9069040</v>
      </c>
      <c r="W882">
        <v>1852</v>
      </c>
      <c r="X882">
        <v>9067188</v>
      </c>
      <c r="Y882">
        <v>344586</v>
      </c>
      <c r="Z882">
        <v>2290300</v>
      </c>
      <c r="AA882" s="3" t="str">
        <f t="shared" si="26"/>
        <v>6165</v>
      </c>
      <c r="AB882" s="4" t="str">
        <f t="shared" si="27"/>
        <v>Non-TIF</v>
      </c>
    </row>
    <row r="883" spans="1:28" x14ac:dyDescent="0.25">
      <c r="A883">
        <v>2022</v>
      </c>
      <c r="B883">
        <v>73</v>
      </c>
      <c r="C883" t="s">
        <v>31</v>
      </c>
      <c r="D883">
        <v>2022</v>
      </c>
      <c r="E883">
        <v>73</v>
      </c>
      <c r="F883">
        <v>6</v>
      </c>
      <c r="G883">
        <v>651</v>
      </c>
      <c r="H883">
        <v>696651</v>
      </c>
      <c r="I883" t="s">
        <v>26</v>
      </c>
      <c r="J883" t="s">
        <v>26</v>
      </c>
      <c r="K883" t="s">
        <v>100</v>
      </c>
      <c r="L883" t="s">
        <v>736</v>
      </c>
      <c r="M883">
        <v>13987300</v>
      </c>
      <c r="N883">
        <v>701740</v>
      </c>
      <c r="O883">
        <v>35530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23721270</v>
      </c>
      <c r="W883">
        <v>12964</v>
      </c>
      <c r="X883">
        <v>23708306</v>
      </c>
      <c r="Y883">
        <v>5168597</v>
      </c>
      <c r="Z883">
        <v>8996700</v>
      </c>
      <c r="AA883" s="3" t="str">
        <f t="shared" si="26"/>
        <v>6651</v>
      </c>
      <c r="AB883" s="4" t="str">
        <f t="shared" si="27"/>
        <v>Non-TIF</v>
      </c>
    </row>
    <row r="884" spans="1:28" x14ac:dyDescent="0.25">
      <c r="A884">
        <v>2022</v>
      </c>
      <c r="B884">
        <v>73</v>
      </c>
      <c r="C884" t="s">
        <v>31</v>
      </c>
      <c r="D884">
        <v>2022</v>
      </c>
      <c r="E884">
        <v>73</v>
      </c>
      <c r="F884">
        <v>2</v>
      </c>
      <c r="G884">
        <v>113</v>
      </c>
      <c r="H884">
        <v>732113</v>
      </c>
      <c r="I884" t="s">
        <v>26</v>
      </c>
      <c r="J884" t="s">
        <v>26</v>
      </c>
      <c r="K884" t="s">
        <v>737</v>
      </c>
      <c r="L884" t="s">
        <v>736</v>
      </c>
      <c r="M884">
        <v>65889950</v>
      </c>
      <c r="N884">
        <v>2674690</v>
      </c>
      <c r="O884">
        <v>5089887</v>
      </c>
      <c r="P884">
        <v>0</v>
      </c>
      <c r="Q884">
        <v>0</v>
      </c>
      <c r="R884">
        <v>0</v>
      </c>
      <c r="S884">
        <v>7174179</v>
      </c>
      <c r="T884">
        <v>0</v>
      </c>
      <c r="U884">
        <v>0</v>
      </c>
      <c r="V884">
        <v>137419549</v>
      </c>
      <c r="W884">
        <v>127788</v>
      </c>
      <c r="X884">
        <v>137291761</v>
      </c>
      <c r="Y884">
        <v>6013795</v>
      </c>
      <c r="Z884">
        <v>56590843</v>
      </c>
      <c r="AA884" s="3" t="str">
        <f t="shared" si="26"/>
        <v>2113</v>
      </c>
      <c r="AB884" s="4" t="str">
        <f t="shared" si="27"/>
        <v>Non-TIF</v>
      </c>
    </row>
    <row r="885" spans="1:28" x14ac:dyDescent="0.25">
      <c r="A885">
        <v>2022</v>
      </c>
      <c r="B885">
        <v>73</v>
      </c>
      <c r="C885" t="s">
        <v>31</v>
      </c>
      <c r="D885">
        <v>2022</v>
      </c>
      <c r="E885">
        <v>73</v>
      </c>
      <c r="F885">
        <v>5</v>
      </c>
      <c r="G885">
        <v>976</v>
      </c>
      <c r="H885">
        <v>735976</v>
      </c>
      <c r="I885" t="s">
        <v>26</v>
      </c>
      <c r="J885" t="s">
        <v>26</v>
      </c>
      <c r="K885" t="s">
        <v>440</v>
      </c>
      <c r="L885" t="s">
        <v>736</v>
      </c>
      <c r="M885">
        <v>75087930</v>
      </c>
      <c r="N885">
        <v>2880630</v>
      </c>
      <c r="O885">
        <v>38701021</v>
      </c>
      <c r="P885">
        <v>3114270</v>
      </c>
      <c r="Q885">
        <v>0</v>
      </c>
      <c r="R885">
        <v>0</v>
      </c>
      <c r="S885">
        <v>5337416</v>
      </c>
      <c r="T885">
        <v>4141703</v>
      </c>
      <c r="U885">
        <v>0</v>
      </c>
      <c r="V885">
        <v>389666374</v>
      </c>
      <c r="W885">
        <v>444480</v>
      </c>
      <c r="X885">
        <v>389221894</v>
      </c>
      <c r="Y885">
        <v>17485659</v>
      </c>
      <c r="Z885">
        <v>260403404</v>
      </c>
      <c r="AA885" s="3" t="str">
        <f t="shared" si="26"/>
        <v>5976</v>
      </c>
      <c r="AB885" s="4" t="str">
        <f t="shared" si="27"/>
        <v>Non-TIF</v>
      </c>
    </row>
    <row r="886" spans="1:28" x14ac:dyDescent="0.25">
      <c r="A886">
        <v>2022</v>
      </c>
      <c r="B886">
        <v>73</v>
      </c>
      <c r="C886" t="s">
        <v>31</v>
      </c>
      <c r="D886">
        <v>2022</v>
      </c>
      <c r="E886">
        <v>73</v>
      </c>
      <c r="F886">
        <v>6</v>
      </c>
      <c r="G886">
        <v>97</v>
      </c>
      <c r="H886">
        <v>736097</v>
      </c>
      <c r="I886" t="s">
        <v>26</v>
      </c>
      <c r="J886" t="s">
        <v>26</v>
      </c>
      <c r="K886" t="s">
        <v>822</v>
      </c>
      <c r="L886" t="s">
        <v>736</v>
      </c>
      <c r="M886">
        <v>87902610</v>
      </c>
      <c r="N886">
        <v>3999010</v>
      </c>
      <c r="O886">
        <v>3613640</v>
      </c>
      <c r="P886">
        <v>1210080</v>
      </c>
      <c r="Q886">
        <v>0</v>
      </c>
      <c r="R886">
        <v>0</v>
      </c>
      <c r="S886">
        <v>0</v>
      </c>
      <c r="T886">
        <v>3261262</v>
      </c>
      <c r="U886">
        <v>0</v>
      </c>
      <c r="V886">
        <v>162816302</v>
      </c>
      <c r="W886">
        <v>120380</v>
      </c>
      <c r="X886">
        <v>162695922</v>
      </c>
      <c r="Y886">
        <v>24287836</v>
      </c>
      <c r="Z886">
        <v>62829700</v>
      </c>
      <c r="AA886" s="3" t="str">
        <f t="shared" si="26"/>
        <v>6097</v>
      </c>
      <c r="AB886" s="4" t="str">
        <f t="shared" si="27"/>
        <v>Non-TIF</v>
      </c>
    </row>
    <row r="887" spans="1:28" x14ac:dyDescent="0.25">
      <c r="A887">
        <v>2022</v>
      </c>
      <c r="B887">
        <v>74</v>
      </c>
      <c r="C887" t="s">
        <v>44</v>
      </c>
      <c r="D887">
        <v>2022</v>
      </c>
      <c r="E887">
        <v>74</v>
      </c>
      <c r="F887">
        <v>2</v>
      </c>
      <c r="G887">
        <v>556</v>
      </c>
      <c r="H887">
        <v>742556</v>
      </c>
      <c r="I887" t="s">
        <v>26</v>
      </c>
      <c r="J887" t="s">
        <v>26</v>
      </c>
      <c r="K887" t="s">
        <v>240</v>
      </c>
      <c r="L887" t="s">
        <v>738</v>
      </c>
      <c r="M887">
        <v>0</v>
      </c>
      <c r="N887">
        <v>0</v>
      </c>
      <c r="O887">
        <v>5203663</v>
      </c>
      <c r="P887">
        <v>3288210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8649090</v>
      </c>
      <c r="W887">
        <v>0</v>
      </c>
      <c r="X887">
        <v>8649090</v>
      </c>
      <c r="Y887">
        <v>0</v>
      </c>
      <c r="Z887">
        <v>157217</v>
      </c>
      <c r="AA887" s="3" t="str">
        <f t="shared" si="26"/>
        <v>2556</v>
      </c>
      <c r="AB887" s="4" t="str">
        <f t="shared" si="27"/>
        <v>Non-TIF</v>
      </c>
    </row>
    <row r="888" spans="1:28" x14ac:dyDescent="0.25">
      <c r="A888">
        <v>2022</v>
      </c>
      <c r="B888">
        <v>74</v>
      </c>
      <c r="C888" t="s">
        <v>44</v>
      </c>
      <c r="D888">
        <v>2022</v>
      </c>
      <c r="E888">
        <v>74</v>
      </c>
      <c r="F888">
        <v>6</v>
      </c>
      <c r="G888">
        <v>921</v>
      </c>
      <c r="H888">
        <v>746921</v>
      </c>
      <c r="I888" t="s">
        <v>26</v>
      </c>
      <c r="J888" t="s">
        <v>26</v>
      </c>
      <c r="K888" t="s">
        <v>665</v>
      </c>
      <c r="L888" t="s">
        <v>738</v>
      </c>
      <c r="M888">
        <v>157110</v>
      </c>
      <c r="N888">
        <v>0</v>
      </c>
      <c r="O888">
        <v>2709135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12138149</v>
      </c>
      <c r="W888">
        <v>16668</v>
      </c>
      <c r="X888">
        <v>12121481</v>
      </c>
      <c r="Y888">
        <v>0</v>
      </c>
      <c r="Z888">
        <v>9271904</v>
      </c>
      <c r="AA888" s="3" t="str">
        <f t="shared" si="26"/>
        <v>6921</v>
      </c>
      <c r="AB888" s="4" t="str">
        <f t="shared" si="27"/>
        <v>Non-TIF</v>
      </c>
    </row>
    <row r="889" spans="1:28" x14ac:dyDescent="0.25">
      <c r="A889">
        <v>2022</v>
      </c>
      <c r="B889">
        <v>74</v>
      </c>
      <c r="C889" t="s">
        <v>23</v>
      </c>
      <c r="D889">
        <v>2022</v>
      </c>
      <c r="E889">
        <v>74</v>
      </c>
      <c r="F889">
        <v>0</v>
      </c>
      <c r="G889">
        <v>333</v>
      </c>
      <c r="H889" t="s">
        <v>380</v>
      </c>
      <c r="I889" t="s">
        <v>25</v>
      </c>
      <c r="J889" t="s">
        <v>26</v>
      </c>
      <c r="K889" t="s">
        <v>381</v>
      </c>
      <c r="L889" t="s">
        <v>738</v>
      </c>
      <c r="M889">
        <v>0</v>
      </c>
      <c r="N889">
        <v>0</v>
      </c>
      <c r="O889">
        <v>0</v>
      </c>
      <c r="P889">
        <v>20046780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20046780</v>
      </c>
      <c r="W889">
        <v>0</v>
      </c>
      <c r="X889">
        <v>20046780</v>
      </c>
      <c r="Y889">
        <v>0</v>
      </c>
      <c r="Z889">
        <v>0</v>
      </c>
      <c r="AA889" s="3" t="str">
        <f t="shared" si="26"/>
        <v>0333</v>
      </c>
      <c r="AB889" s="4" t="str">
        <f t="shared" si="27"/>
        <v>TIF</v>
      </c>
    </row>
    <row r="890" spans="1:28" x14ac:dyDescent="0.25">
      <c r="A890">
        <v>2022</v>
      </c>
      <c r="B890">
        <v>74</v>
      </c>
      <c r="C890" t="s">
        <v>23</v>
      </c>
      <c r="D890">
        <v>2022</v>
      </c>
      <c r="E890">
        <v>74</v>
      </c>
      <c r="F890">
        <v>6</v>
      </c>
      <c r="G890">
        <v>921</v>
      </c>
      <c r="H890" t="s">
        <v>605</v>
      </c>
      <c r="I890" t="s">
        <v>25</v>
      </c>
      <c r="J890" t="s">
        <v>26</v>
      </c>
      <c r="K890" t="s">
        <v>606</v>
      </c>
      <c r="L890" t="s">
        <v>738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1611421</v>
      </c>
      <c r="W890">
        <v>0</v>
      </c>
      <c r="X890">
        <v>1611421</v>
      </c>
      <c r="Y890">
        <v>0</v>
      </c>
      <c r="Z890">
        <v>1611421</v>
      </c>
      <c r="AA890" s="3" t="str">
        <f t="shared" si="26"/>
        <v>6921</v>
      </c>
      <c r="AB890" s="4" t="str">
        <f t="shared" si="27"/>
        <v>TIF</v>
      </c>
    </row>
    <row r="891" spans="1:28" x14ac:dyDescent="0.25">
      <c r="A891">
        <v>2022</v>
      </c>
      <c r="B891">
        <v>74</v>
      </c>
      <c r="C891" t="s">
        <v>31</v>
      </c>
      <c r="D891">
        <v>2022</v>
      </c>
      <c r="E891">
        <v>74</v>
      </c>
      <c r="F891">
        <v>0</v>
      </c>
      <c r="G891">
        <v>333</v>
      </c>
      <c r="H891">
        <v>320333</v>
      </c>
      <c r="I891" t="s">
        <v>26</v>
      </c>
      <c r="J891" t="s">
        <v>26</v>
      </c>
      <c r="K891" t="s">
        <v>382</v>
      </c>
      <c r="L891" t="s">
        <v>738</v>
      </c>
      <c r="M891">
        <v>25717670</v>
      </c>
      <c r="N891">
        <v>2829150</v>
      </c>
      <c r="O891">
        <v>138230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33598070</v>
      </c>
      <c r="W891">
        <v>3704</v>
      </c>
      <c r="X891">
        <v>33594366</v>
      </c>
      <c r="Y891">
        <v>12205499</v>
      </c>
      <c r="Z891">
        <v>4913020</v>
      </c>
      <c r="AA891" s="3" t="str">
        <f t="shared" si="26"/>
        <v>0333</v>
      </c>
      <c r="AB891" s="4" t="str">
        <f t="shared" si="27"/>
        <v>Non-TIF</v>
      </c>
    </row>
    <row r="892" spans="1:28" x14ac:dyDescent="0.25">
      <c r="A892">
        <v>2022</v>
      </c>
      <c r="B892">
        <v>75</v>
      </c>
      <c r="C892" t="s">
        <v>23</v>
      </c>
      <c r="D892">
        <v>2022</v>
      </c>
      <c r="E892">
        <v>75</v>
      </c>
      <c r="F892">
        <v>5</v>
      </c>
      <c r="G892">
        <v>486</v>
      </c>
      <c r="H892" t="s">
        <v>823</v>
      </c>
      <c r="I892" t="s">
        <v>25</v>
      </c>
      <c r="J892" t="s">
        <v>26</v>
      </c>
      <c r="K892" t="s">
        <v>824</v>
      </c>
      <c r="L892" t="s">
        <v>740</v>
      </c>
      <c r="M892">
        <v>18520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320698</v>
      </c>
      <c r="W892">
        <v>0</v>
      </c>
      <c r="X892">
        <v>320698</v>
      </c>
      <c r="Y892">
        <v>0</v>
      </c>
      <c r="Z892">
        <v>302178</v>
      </c>
      <c r="AA892" s="3" t="str">
        <f t="shared" si="26"/>
        <v>5486</v>
      </c>
      <c r="AB892" s="4" t="str">
        <f t="shared" si="27"/>
        <v>TIF</v>
      </c>
    </row>
    <row r="893" spans="1:28" x14ac:dyDescent="0.25">
      <c r="A893">
        <v>2022</v>
      </c>
      <c r="B893">
        <v>75</v>
      </c>
      <c r="C893" t="s">
        <v>31</v>
      </c>
      <c r="D893">
        <v>2022</v>
      </c>
      <c r="E893">
        <v>75</v>
      </c>
      <c r="F893">
        <v>4</v>
      </c>
      <c r="G893">
        <v>68</v>
      </c>
      <c r="H893">
        <v>184068</v>
      </c>
      <c r="I893" t="s">
        <v>26</v>
      </c>
      <c r="J893" t="s">
        <v>26</v>
      </c>
      <c r="K893" t="s">
        <v>215</v>
      </c>
      <c r="L893" t="s">
        <v>740</v>
      </c>
      <c r="M893">
        <v>15859820</v>
      </c>
      <c r="N893">
        <v>1242740</v>
      </c>
      <c r="O893">
        <v>0</v>
      </c>
      <c r="P893">
        <v>0</v>
      </c>
      <c r="Q893">
        <v>0</v>
      </c>
      <c r="R893">
        <v>0</v>
      </c>
      <c r="S893">
        <v>514231</v>
      </c>
      <c r="T893">
        <v>599576</v>
      </c>
      <c r="U893">
        <v>0</v>
      </c>
      <c r="V893">
        <v>25246007</v>
      </c>
      <c r="W893">
        <v>1852</v>
      </c>
      <c r="X893">
        <v>25244155</v>
      </c>
      <c r="Y893">
        <v>931428</v>
      </c>
      <c r="Z893">
        <v>7029640</v>
      </c>
      <c r="AA893" s="3" t="str">
        <f t="shared" si="26"/>
        <v>4068</v>
      </c>
      <c r="AB893" s="4" t="str">
        <f t="shared" si="27"/>
        <v>Non-TIF</v>
      </c>
    </row>
    <row r="894" spans="1:28" x14ac:dyDescent="0.25">
      <c r="A894">
        <v>2022</v>
      </c>
      <c r="B894">
        <v>63</v>
      </c>
      <c r="C894" t="s">
        <v>31</v>
      </c>
      <c r="D894">
        <v>2022</v>
      </c>
      <c r="E894">
        <v>63</v>
      </c>
      <c r="F894">
        <v>6</v>
      </c>
      <c r="G894">
        <v>512</v>
      </c>
      <c r="H894">
        <v>636512</v>
      </c>
      <c r="I894" t="s">
        <v>26</v>
      </c>
      <c r="J894" t="s">
        <v>26</v>
      </c>
      <c r="K894" t="s">
        <v>717</v>
      </c>
      <c r="L894" t="s">
        <v>662</v>
      </c>
      <c r="M894">
        <v>45252986</v>
      </c>
      <c r="N894">
        <v>1512590</v>
      </c>
      <c r="O894">
        <v>5427020</v>
      </c>
      <c r="P894">
        <v>559130</v>
      </c>
      <c r="Q894">
        <v>0</v>
      </c>
      <c r="R894">
        <v>0</v>
      </c>
      <c r="S894">
        <v>12241483</v>
      </c>
      <c r="T894">
        <v>1517513</v>
      </c>
      <c r="U894">
        <v>1940</v>
      </c>
      <c r="V894">
        <v>148482502</v>
      </c>
      <c r="W894">
        <v>190756</v>
      </c>
      <c r="X894">
        <v>148291746</v>
      </c>
      <c r="Y894">
        <v>12484708</v>
      </c>
      <c r="Z894">
        <v>81969840</v>
      </c>
      <c r="AA894" s="3" t="str">
        <f t="shared" si="26"/>
        <v>6512</v>
      </c>
      <c r="AB894" s="4" t="str">
        <f t="shared" si="27"/>
        <v>Non-TIF</v>
      </c>
    </row>
    <row r="895" spans="1:28" x14ac:dyDescent="0.25">
      <c r="A895">
        <v>2022</v>
      </c>
      <c r="B895">
        <v>63</v>
      </c>
      <c r="C895" t="s">
        <v>31</v>
      </c>
      <c r="D895">
        <v>2022</v>
      </c>
      <c r="E895">
        <v>63</v>
      </c>
      <c r="F895">
        <v>6</v>
      </c>
      <c r="G895">
        <v>101</v>
      </c>
      <c r="H895">
        <v>776101</v>
      </c>
      <c r="I895" t="s">
        <v>26</v>
      </c>
      <c r="J895" t="s">
        <v>26</v>
      </c>
      <c r="K895" t="s">
        <v>542</v>
      </c>
      <c r="L895" t="s">
        <v>662</v>
      </c>
      <c r="M895">
        <v>878050</v>
      </c>
      <c r="N895">
        <v>87940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9297940</v>
      </c>
      <c r="W895">
        <v>5556</v>
      </c>
      <c r="X895">
        <v>9292384</v>
      </c>
      <c r="Y895">
        <v>196741</v>
      </c>
      <c r="Z895">
        <v>8331950</v>
      </c>
      <c r="AA895" s="3" t="str">
        <f t="shared" si="26"/>
        <v>6101</v>
      </c>
      <c r="AB895" s="4" t="str">
        <f t="shared" si="27"/>
        <v>Non-TIF</v>
      </c>
    </row>
    <row r="896" spans="1:28" x14ac:dyDescent="0.25">
      <c r="A896">
        <v>2022</v>
      </c>
      <c r="B896">
        <v>64</v>
      </c>
      <c r="C896" t="s">
        <v>31</v>
      </c>
      <c r="D896">
        <v>2022</v>
      </c>
      <c r="E896">
        <v>64</v>
      </c>
      <c r="F896">
        <v>3</v>
      </c>
      <c r="G896">
        <v>582</v>
      </c>
      <c r="H896">
        <v>643582</v>
      </c>
      <c r="I896" t="s">
        <v>26</v>
      </c>
      <c r="J896" t="s">
        <v>26</v>
      </c>
      <c r="K896" t="s">
        <v>530</v>
      </c>
      <c r="L896" t="s">
        <v>663</v>
      </c>
      <c r="M896">
        <v>98511070</v>
      </c>
      <c r="N896">
        <v>2955270</v>
      </c>
      <c r="O896">
        <v>19131747</v>
      </c>
      <c r="P896">
        <v>40875300</v>
      </c>
      <c r="Q896">
        <v>0</v>
      </c>
      <c r="R896">
        <v>0</v>
      </c>
      <c r="S896">
        <v>24095834</v>
      </c>
      <c r="T896">
        <v>249528</v>
      </c>
      <c r="U896">
        <v>0</v>
      </c>
      <c r="V896">
        <v>342556422</v>
      </c>
      <c r="W896">
        <v>272244</v>
      </c>
      <c r="X896">
        <v>342284178</v>
      </c>
      <c r="Y896">
        <v>36323139</v>
      </c>
      <c r="Z896">
        <v>156737673</v>
      </c>
      <c r="AA896" s="3" t="str">
        <f t="shared" si="26"/>
        <v>3582</v>
      </c>
      <c r="AB896" s="4" t="str">
        <f t="shared" si="27"/>
        <v>Non-TIF</v>
      </c>
    </row>
    <row r="897" spans="1:28" x14ac:dyDescent="0.25">
      <c r="A897">
        <v>2022</v>
      </c>
      <c r="B897">
        <v>64</v>
      </c>
      <c r="C897" t="s">
        <v>31</v>
      </c>
      <c r="D897">
        <v>2022</v>
      </c>
      <c r="E897">
        <v>64</v>
      </c>
      <c r="F897">
        <v>4</v>
      </c>
      <c r="G897">
        <v>104</v>
      </c>
      <c r="H897">
        <v>644104</v>
      </c>
      <c r="I897" t="s">
        <v>26</v>
      </c>
      <c r="J897" t="s">
        <v>26</v>
      </c>
      <c r="K897" t="s">
        <v>697</v>
      </c>
      <c r="L897" t="s">
        <v>663</v>
      </c>
      <c r="M897">
        <v>112634220</v>
      </c>
      <c r="N897">
        <v>3785550</v>
      </c>
      <c r="O897">
        <v>56917249</v>
      </c>
      <c r="P897">
        <v>28764970</v>
      </c>
      <c r="Q897">
        <v>0</v>
      </c>
      <c r="R897">
        <v>0</v>
      </c>
      <c r="S897">
        <v>11919062</v>
      </c>
      <c r="T897">
        <v>442665</v>
      </c>
      <c r="U897">
        <v>0</v>
      </c>
      <c r="V897">
        <v>1352518547</v>
      </c>
      <c r="W897">
        <v>1837184</v>
      </c>
      <c r="X897">
        <v>1350681363</v>
      </c>
      <c r="Y897">
        <v>549379101</v>
      </c>
      <c r="Z897">
        <v>1138054831</v>
      </c>
      <c r="AA897" s="3" t="str">
        <f t="shared" si="26"/>
        <v>4104</v>
      </c>
      <c r="AB897" s="4" t="str">
        <f t="shared" si="27"/>
        <v>Non-TIF</v>
      </c>
    </row>
    <row r="898" spans="1:28" x14ac:dyDescent="0.25">
      <c r="A898">
        <v>2022</v>
      </c>
      <c r="B898">
        <v>64</v>
      </c>
      <c r="C898" t="s">
        <v>31</v>
      </c>
      <c r="D898">
        <v>2022</v>
      </c>
      <c r="E898">
        <v>64</v>
      </c>
      <c r="F898">
        <v>1</v>
      </c>
      <c r="G898">
        <v>359</v>
      </c>
      <c r="H898">
        <v>851359</v>
      </c>
      <c r="I898" t="s">
        <v>26</v>
      </c>
      <c r="J898" t="s">
        <v>26</v>
      </c>
      <c r="K898" t="s">
        <v>481</v>
      </c>
      <c r="L898" t="s">
        <v>663</v>
      </c>
      <c r="M898">
        <v>9265800</v>
      </c>
      <c r="N898">
        <v>682970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13604890</v>
      </c>
      <c r="W898">
        <v>7408</v>
      </c>
      <c r="X898">
        <v>13597482</v>
      </c>
      <c r="Y898">
        <v>858300</v>
      </c>
      <c r="Z898">
        <v>3656120</v>
      </c>
      <c r="AA898" s="3" t="str">
        <f t="shared" si="26"/>
        <v>1359</v>
      </c>
      <c r="AB898" s="4" t="str">
        <f t="shared" si="27"/>
        <v>Non-TIF</v>
      </c>
    </row>
    <row r="899" spans="1:28" x14ac:dyDescent="0.25">
      <c r="A899">
        <v>2022</v>
      </c>
      <c r="B899">
        <v>64</v>
      </c>
      <c r="C899" t="s">
        <v>31</v>
      </c>
      <c r="D899">
        <v>2022</v>
      </c>
      <c r="E899">
        <v>64</v>
      </c>
      <c r="F899">
        <v>2</v>
      </c>
      <c r="G899">
        <v>502</v>
      </c>
      <c r="H899">
        <v>862502</v>
      </c>
      <c r="I899" t="s">
        <v>26</v>
      </c>
      <c r="J899" t="s">
        <v>26</v>
      </c>
      <c r="K899" t="s">
        <v>58</v>
      </c>
      <c r="L899" t="s">
        <v>663</v>
      </c>
      <c r="M899">
        <v>4312190</v>
      </c>
      <c r="N899">
        <v>36250</v>
      </c>
      <c r="O899">
        <v>0</v>
      </c>
      <c r="P899">
        <v>3313980</v>
      </c>
      <c r="Q899">
        <v>0</v>
      </c>
      <c r="R899">
        <v>0</v>
      </c>
      <c r="S899">
        <v>0</v>
      </c>
      <c r="T899">
        <v>1005363</v>
      </c>
      <c r="U899">
        <v>0</v>
      </c>
      <c r="V899">
        <v>9747553</v>
      </c>
      <c r="W899">
        <v>1852</v>
      </c>
      <c r="X899">
        <v>9745701</v>
      </c>
      <c r="Y899">
        <v>13722162</v>
      </c>
      <c r="Z899">
        <v>1079770</v>
      </c>
      <c r="AA899" s="3" t="str">
        <f t="shared" ref="AA899:AA962" si="28">CONCATENATE(F899,TEXT(G899,"000"))</f>
        <v>2502</v>
      </c>
      <c r="AB899" s="4" t="str">
        <f t="shared" ref="AB899:AB962" si="29">IF(C899="I","TIF","Non-TIF")</f>
        <v>Non-TIF</v>
      </c>
    </row>
    <row r="900" spans="1:28" x14ac:dyDescent="0.25">
      <c r="A900">
        <v>2022</v>
      </c>
      <c r="B900">
        <v>65</v>
      </c>
      <c r="C900" t="s">
        <v>44</v>
      </c>
      <c r="D900">
        <v>2022</v>
      </c>
      <c r="E900">
        <v>65</v>
      </c>
      <c r="F900">
        <v>2</v>
      </c>
      <c r="G900">
        <v>511</v>
      </c>
      <c r="H900">
        <v>652511</v>
      </c>
      <c r="I900" t="s">
        <v>26</v>
      </c>
      <c r="J900" t="s">
        <v>26</v>
      </c>
      <c r="K900" t="s">
        <v>700</v>
      </c>
      <c r="L900" t="s">
        <v>699</v>
      </c>
      <c r="M900">
        <v>475953</v>
      </c>
      <c r="N900">
        <v>39316</v>
      </c>
      <c r="O900">
        <v>2665199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32172195</v>
      </c>
      <c r="W900">
        <v>38892</v>
      </c>
      <c r="X900">
        <v>32133303</v>
      </c>
      <c r="Y900">
        <v>0</v>
      </c>
      <c r="Z900">
        <v>28991727</v>
      </c>
      <c r="AA900" s="3" t="str">
        <f t="shared" si="28"/>
        <v>2511</v>
      </c>
      <c r="AB900" s="4" t="str">
        <f t="shared" si="29"/>
        <v>Non-TIF</v>
      </c>
    </row>
    <row r="901" spans="1:28" x14ac:dyDescent="0.25">
      <c r="A901">
        <v>2022</v>
      </c>
      <c r="B901">
        <v>65</v>
      </c>
      <c r="C901" t="s">
        <v>44</v>
      </c>
      <c r="D901">
        <v>2022</v>
      </c>
      <c r="E901">
        <v>65</v>
      </c>
      <c r="F901">
        <v>3</v>
      </c>
      <c r="G901">
        <v>978</v>
      </c>
      <c r="H901">
        <v>653978</v>
      </c>
      <c r="I901" t="s">
        <v>26</v>
      </c>
      <c r="J901" t="s">
        <v>26</v>
      </c>
      <c r="K901" t="s">
        <v>1707</v>
      </c>
      <c r="L901" t="s">
        <v>699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89600</v>
      </c>
      <c r="W901">
        <v>3704</v>
      </c>
      <c r="X901">
        <v>85896</v>
      </c>
      <c r="Y901">
        <v>0</v>
      </c>
      <c r="Z901">
        <v>89600</v>
      </c>
      <c r="AA901" s="3" t="str">
        <f t="shared" si="28"/>
        <v>3978</v>
      </c>
      <c r="AB901" s="4" t="str">
        <f t="shared" si="29"/>
        <v>Non-TIF</v>
      </c>
    </row>
    <row r="902" spans="1:28" x14ac:dyDescent="0.25">
      <c r="A902">
        <v>2022</v>
      </c>
      <c r="B902">
        <v>66</v>
      </c>
      <c r="C902" t="s">
        <v>23</v>
      </c>
      <c r="D902">
        <v>2022</v>
      </c>
      <c r="E902">
        <v>66</v>
      </c>
      <c r="F902">
        <v>5</v>
      </c>
      <c r="G902">
        <v>508</v>
      </c>
      <c r="H902" t="s">
        <v>489</v>
      </c>
      <c r="I902" t="s">
        <v>25</v>
      </c>
      <c r="J902" t="s">
        <v>26</v>
      </c>
      <c r="K902" t="s">
        <v>490</v>
      </c>
      <c r="L902" t="s">
        <v>703</v>
      </c>
      <c r="M902">
        <v>306060</v>
      </c>
      <c r="N902">
        <v>387090</v>
      </c>
      <c r="O902">
        <v>383006</v>
      </c>
      <c r="P902">
        <v>76818092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79930210</v>
      </c>
      <c r="W902">
        <v>11112</v>
      </c>
      <c r="X902">
        <v>79919098</v>
      </c>
      <c r="Y902">
        <v>0</v>
      </c>
      <c r="Z902">
        <v>2035962</v>
      </c>
      <c r="AA902" s="3" t="str">
        <f t="shared" si="28"/>
        <v>5508</v>
      </c>
      <c r="AB902" s="4" t="str">
        <f t="shared" si="29"/>
        <v>TIF</v>
      </c>
    </row>
    <row r="903" spans="1:28" x14ac:dyDescent="0.25">
      <c r="A903">
        <v>2022</v>
      </c>
      <c r="B903">
        <v>66</v>
      </c>
      <c r="C903" t="s">
        <v>23</v>
      </c>
      <c r="D903">
        <v>2022</v>
      </c>
      <c r="E903">
        <v>66</v>
      </c>
      <c r="F903">
        <v>5</v>
      </c>
      <c r="G903">
        <v>751</v>
      </c>
      <c r="H903" t="s">
        <v>899</v>
      </c>
      <c r="I903" t="s">
        <v>25</v>
      </c>
      <c r="J903" t="s">
        <v>26</v>
      </c>
      <c r="K903" t="s">
        <v>900</v>
      </c>
      <c r="L903" t="s">
        <v>703</v>
      </c>
      <c r="M903">
        <v>0</v>
      </c>
      <c r="N903">
        <v>13680</v>
      </c>
      <c r="O903">
        <v>12964246</v>
      </c>
      <c r="P903">
        <v>123449928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157104045</v>
      </c>
      <c r="W903">
        <v>5556</v>
      </c>
      <c r="X903">
        <v>157098489</v>
      </c>
      <c r="Y903">
        <v>0</v>
      </c>
      <c r="Z903">
        <v>20676191</v>
      </c>
      <c r="AA903" s="3" t="str">
        <f t="shared" si="28"/>
        <v>5751</v>
      </c>
      <c r="AB903" s="4" t="str">
        <f t="shared" si="29"/>
        <v>TIF</v>
      </c>
    </row>
    <row r="904" spans="1:28" x14ac:dyDescent="0.25">
      <c r="A904">
        <v>2022</v>
      </c>
      <c r="B904">
        <v>66</v>
      </c>
      <c r="C904" t="s">
        <v>31</v>
      </c>
      <c r="D904">
        <v>2022</v>
      </c>
      <c r="E904">
        <v>66</v>
      </c>
      <c r="F904">
        <v>5</v>
      </c>
      <c r="G904">
        <v>697</v>
      </c>
      <c r="H904">
        <v>345697</v>
      </c>
      <c r="I904" t="s">
        <v>26</v>
      </c>
      <c r="J904" t="s">
        <v>26</v>
      </c>
      <c r="K904" t="s">
        <v>313</v>
      </c>
      <c r="L904" t="s">
        <v>703</v>
      </c>
      <c r="M904">
        <v>1092200</v>
      </c>
      <c r="N904">
        <v>14610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1569930</v>
      </c>
      <c r="W904">
        <v>0</v>
      </c>
      <c r="X904">
        <v>1569930</v>
      </c>
      <c r="Y904">
        <v>167889</v>
      </c>
      <c r="Z904">
        <v>463120</v>
      </c>
      <c r="AA904" s="3" t="str">
        <f t="shared" si="28"/>
        <v>5697</v>
      </c>
      <c r="AB904" s="4" t="str">
        <f t="shared" si="29"/>
        <v>Non-TIF</v>
      </c>
    </row>
    <row r="905" spans="1:28" x14ac:dyDescent="0.25">
      <c r="A905">
        <v>2022</v>
      </c>
      <c r="B905">
        <v>66</v>
      </c>
      <c r="C905" t="s">
        <v>31</v>
      </c>
      <c r="D905">
        <v>2022</v>
      </c>
      <c r="E905">
        <v>66</v>
      </c>
      <c r="F905">
        <v>5</v>
      </c>
      <c r="G905">
        <v>508</v>
      </c>
      <c r="H905">
        <v>455508</v>
      </c>
      <c r="I905" t="s">
        <v>26</v>
      </c>
      <c r="J905" t="s">
        <v>26</v>
      </c>
      <c r="K905" t="s">
        <v>491</v>
      </c>
      <c r="L905" t="s">
        <v>703</v>
      </c>
      <c r="M905">
        <v>73192700</v>
      </c>
      <c r="N905">
        <v>7291490</v>
      </c>
      <c r="O905">
        <v>2898579</v>
      </c>
      <c r="P905">
        <v>46800</v>
      </c>
      <c r="Q905">
        <v>0</v>
      </c>
      <c r="R905">
        <v>0</v>
      </c>
      <c r="S905">
        <v>0</v>
      </c>
      <c r="T905">
        <v>11183774</v>
      </c>
      <c r="U905">
        <v>0</v>
      </c>
      <c r="V905">
        <v>146484774</v>
      </c>
      <c r="W905">
        <v>103712</v>
      </c>
      <c r="X905">
        <v>146381062</v>
      </c>
      <c r="Y905">
        <v>5457399</v>
      </c>
      <c r="Z905">
        <v>51871431</v>
      </c>
      <c r="AA905" s="3" t="str">
        <f t="shared" si="28"/>
        <v>5508</v>
      </c>
      <c r="AB905" s="4" t="str">
        <f t="shared" si="29"/>
        <v>Non-TIF</v>
      </c>
    </row>
    <row r="906" spans="1:28" x14ac:dyDescent="0.25">
      <c r="A906">
        <v>2022</v>
      </c>
      <c r="B906">
        <v>66</v>
      </c>
      <c r="C906" t="s">
        <v>31</v>
      </c>
      <c r="D906">
        <v>2022</v>
      </c>
      <c r="E906">
        <v>66</v>
      </c>
      <c r="F906">
        <v>4</v>
      </c>
      <c r="G906">
        <v>995</v>
      </c>
      <c r="H906">
        <v>664995</v>
      </c>
      <c r="I906" t="s">
        <v>26</v>
      </c>
      <c r="J906" t="s">
        <v>26</v>
      </c>
      <c r="K906" t="s">
        <v>574</v>
      </c>
      <c r="L906" t="s">
        <v>703</v>
      </c>
      <c r="M906">
        <v>161029930</v>
      </c>
      <c r="N906">
        <v>13056830</v>
      </c>
      <c r="O906">
        <v>16541434</v>
      </c>
      <c r="P906">
        <v>914460</v>
      </c>
      <c r="Q906">
        <v>0</v>
      </c>
      <c r="R906">
        <v>0</v>
      </c>
      <c r="S906">
        <v>3628061</v>
      </c>
      <c r="T906">
        <v>11378732</v>
      </c>
      <c r="U906">
        <v>0</v>
      </c>
      <c r="V906">
        <v>536670533</v>
      </c>
      <c r="W906">
        <v>477816</v>
      </c>
      <c r="X906">
        <v>536192717</v>
      </c>
      <c r="Y906">
        <v>13648766</v>
      </c>
      <c r="Z906">
        <v>330121086</v>
      </c>
      <c r="AA906" s="3" t="str">
        <f t="shared" si="28"/>
        <v>4995</v>
      </c>
      <c r="AB906" s="4" t="str">
        <f t="shared" si="29"/>
        <v>Non-TIF</v>
      </c>
    </row>
    <row r="907" spans="1:28" x14ac:dyDescent="0.25">
      <c r="A907">
        <v>2022</v>
      </c>
      <c r="B907">
        <v>66</v>
      </c>
      <c r="C907" t="s">
        <v>31</v>
      </c>
      <c r="D907">
        <v>2022</v>
      </c>
      <c r="E907">
        <v>66</v>
      </c>
      <c r="F907">
        <v>5</v>
      </c>
      <c r="G907">
        <v>751</v>
      </c>
      <c r="H907">
        <v>665751</v>
      </c>
      <c r="I907" t="s">
        <v>26</v>
      </c>
      <c r="J907" t="s">
        <v>26</v>
      </c>
      <c r="K907" t="s">
        <v>787</v>
      </c>
      <c r="L907" t="s">
        <v>703</v>
      </c>
      <c r="M907">
        <v>141709830</v>
      </c>
      <c r="N907">
        <v>8464630</v>
      </c>
      <c r="O907">
        <v>10563208</v>
      </c>
      <c r="P907">
        <v>4584110</v>
      </c>
      <c r="Q907">
        <v>0</v>
      </c>
      <c r="R907">
        <v>0</v>
      </c>
      <c r="S907">
        <v>6903164</v>
      </c>
      <c r="T907">
        <v>16192339</v>
      </c>
      <c r="U907">
        <v>0</v>
      </c>
      <c r="V907">
        <v>355914183</v>
      </c>
      <c r="W907">
        <v>261132</v>
      </c>
      <c r="X907">
        <v>355653051</v>
      </c>
      <c r="Y907">
        <v>41619741</v>
      </c>
      <c r="Z907">
        <v>167496902</v>
      </c>
      <c r="AA907" s="3" t="str">
        <f t="shared" si="28"/>
        <v>5751</v>
      </c>
      <c r="AB907" s="4" t="str">
        <f t="shared" si="29"/>
        <v>Non-TIF</v>
      </c>
    </row>
    <row r="908" spans="1:28" x14ac:dyDescent="0.25">
      <c r="A908">
        <v>2022</v>
      </c>
      <c r="B908">
        <v>66</v>
      </c>
      <c r="C908" t="s">
        <v>31</v>
      </c>
      <c r="D908">
        <v>2022</v>
      </c>
      <c r="E908">
        <v>66</v>
      </c>
      <c r="F908">
        <v>4</v>
      </c>
      <c r="G908">
        <v>772</v>
      </c>
      <c r="H908">
        <v>984772</v>
      </c>
      <c r="I908" t="s">
        <v>26</v>
      </c>
      <c r="J908" t="s">
        <v>26</v>
      </c>
      <c r="K908" t="s">
        <v>315</v>
      </c>
      <c r="L908" t="s">
        <v>703</v>
      </c>
      <c r="M908">
        <v>7342940</v>
      </c>
      <c r="N908">
        <v>157040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11285250</v>
      </c>
      <c r="W908">
        <v>7408</v>
      </c>
      <c r="X908">
        <v>11277842</v>
      </c>
      <c r="Y908">
        <v>340385</v>
      </c>
      <c r="Z908">
        <v>3785270</v>
      </c>
      <c r="AA908" s="3" t="str">
        <f t="shared" si="28"/>
        <v>4772</v>
      </c>
      <c r="AB908" s="4" t="str">
        <f t="shared" si="29"/>
        <v>Non-TIF</v>
      </c>
    </row>
    <row r="909" spans="1:28" x14ac:dyDescent="0.25">
      <c r="A909">
        <v>2022</v>
      </c>
      <c r="B909">
        <v>67</v>
      </c>
      <c r="C909" t="s">
        <v>44</v>
      </c>
      <c r="D909">
        <v>2022</v>
      </c>
      <c r="E909">
        <v>67</v>
      </c>
      <c r="F909">
        <v>6</v>
      </c>
      <c r="G909">
        <v>987</v>
      </c>
      <c r="H909">
        <v>676987</v>
      </c>
      <c r="I909" t="s">
        <v>26</v>
      </c>
      <c r="J909" t="s">
        <v>26</v>
      </c>
      <c r="K909" t="s">
        <v>513</v>
      </c>
      <c r="L909" t="s">
        <v>704</v>
      </c>
      <c r="M909">
        <v>2507525</v>
      </c>
      <c r="N909">
        <v>215277</v>
      </c>
      <c r="O909">
        <v>23014015</v>
      </c>
      <c r="P909">
        <v>690259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79702919</v>
      </c>
      <c r="W909">
        <v>142604</v>
      </c>
      <c r="X909">
        <v>79560315</v>
      </c>
      <c r="Y909">
        <v>0</v>
      </c>
      <c r="Z909">
        <v>53275843</v>
      </c>
      <c r="AA909" s="3" t="str">
        <f t="shared" si="28"/>
        <v>6987</v>
      </c>
      <c r="AB909" s="4" t="str">
        <f t="shared" si="29"/>
        <v>Non-TIF</v>
      </c>
    </row>
    <row r="910" spans="1:28" x14ac:dyDescent="0.25">
      <c r="A910">
        <v>2022</v>
      </c>
      <c r="B910">
        <v>67</v>
      </c>
      <c r="C910" t="s">
        <v>23</v>
      </c>
      <c r="D910">
        <v>2022</v>
      </c>
      <c r="E910">
        <v>67</v>
      </c>
      <c r="F910">
        <v>6</v>
      </c>
      <c r="G910">
        <v>987</v>
      </c>
      <c r="H910" t="s">
        <v>932</v>
      </c>
      <c r="I910" t="s">
        <v>25</v>
      </c>
      <c r="J910" t="s">
        <v>26</v>
      </c>
      <c r="K910" t="s">
        <v>933</v>
      </c>
      <c r="L910" t="s">
        <v>704</v>
      </c>
      <c r="M910">
        <v>389063</v>
      </c>
      <c r="N910">
        <v>16110</v>
      </c>
      <c r="O910">
        <v>9302656</v>
      </c>
      <c r="P910">
        <v>242242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18533094</v>
      </c>
      <c r="W910">
        <v>0</v>
      </c>
      <c r="X910">
        <v>18533094</v>
      </c>
      <c r="Y910">
        <v>0</v>
      </c>
      <c r="Z910">
        <v>8583023</v>
      </c>
      <c r="AA910" s="3" t="str">
        <f t="shared" si="28"/>
        <v>6987</v>
      </c>
      <c r="AB910" s="4" t="str">
        <f t="shared" si="29"/>
        <v>TIF</v>
      </c>
    </row>
    <row r="911" spans="1:28" x14ac:dyDescent="0.25">
      <c r="A911">
        <v>2022</v>
      </c>
      <c r="B911">
        <v>67</v>
      </c>
      <c r="C911" t="s">
        <v>31</v>
      </c>
      <c r="D911">
        <v>2022</v>
      </c>
      <c r="E911">
        <v>67</v>
      </c>
      <c r="F911">
        <v>4</v>
      </c>
      <c r="G911">
        <v>33</v>
      </c>
      <c r="H911">
        <v>674033</v>
      </c>
      <c r="I911" t="s">
        <v>26</v>
      </c>
      <c r="J911" t="s">
        <v>26</v>
      </c>
      <c r="K911" t="s">
        <v>1721</v>
      </c>
      <c r="L911" t="s">
        <v>704</v>
      </c>
      <c r="M911">
        <v>132762921</v>
      </c>
      <c r="N911">
        <v>4990086</v>
      </c>
      <c r="O911">
        <v>9731760</v>
      </c>
      <c r="P911">
        <v>768830</v>
      </c>
      <c r="Q911">
        <v>0</v>
      </c>
      <c r="R911">
        <v>0</v>
      </c>
      <c r="S911">
        <v>0</v>
      </c>
      <c r="T911">
        <v>1203825</v>
      </c>
      <c r="U911">
        <v>0</v>
      </c>
      <c r="V911">
        <v>231770541</v>
      </c>
      <c r="W911">
        <v>146308</v>
      </c>
      <c r="X911">
        <v>231624233</v>
      </c>
      <c r="Y911">
        <v>10483218</v>
      </c>
      <c r="Z911">
        <v>82313119</v>
      </c>
      <c r="AA911" s="3" t="str">
        <f t="shared" si="28"/>
        <v>4033</v>
      </c>
      <c r="AB911" s="4" t="str">
        <f t="shared" si="29"/>
        <v>Non-TIF</v>
      </c>
    </row>
    <row r="912" spans="1:28" x14ac:dyDescent="0.25">
      <c r="A912">
        <v>2022</v>
      </c>
      <c r="B912">
        <v>68</v>
      </c>
      <c r="C912" t="s">
        <v>31</v>
      </c>
      <c r="D912">
        <v>2022</v>
      </c>
      <c r="E912">
        <v>68</v>
      </c>
      <c r="F912">
        <v>0</v>
      </c>
      <c r="G912">
        <v>81</v>
      </c>
      <c r="H912">
        <v>680081</v>
      </c>
      <c r="I912" t="s">
        <v>26</v>
      </c>
      <c r="J912" t="s">
        <v>26</v>
      </c>
      <c r="K912" t="s">
        <v>89</v>
      </c>
      <c r="L912" t="s">
        <v>705</v>
      </c>
      <c r="M912">
        <v>102452730</v>
      </c>
      <c r="N912">
        <v>3035380</v>
      </c>
      <c r="O912">
        <v>32541941</v>
      </c>
      <c r="P912">
        <v>13019424</v>
      </c>
      <c r="Q912">
        <v>0</v>
      </c>
      <c r="R912">
        <v>0</v>
      </c>
      <c r="S912">
        <v>40407689</v>
      </c>
      <c r="T912">
        <v>1612891</v>
      </c>
      <c r="U912">
        <v>39012</v>
      </c>
      <c r="V912">
        <v>512690969</v>
      </c>
      <c r="W912">
        <v>497287</v>
      </c>
      <c r="X912">
        <v>512193682</v>
      </c>
      <c r="Y912">
        <v>28223123</v>
      </c>
      <c r="Z912">
        <v>319581902</v>
      </c>
      <c r="AA912" s="3" t="str">
        <f t="shared" si="28"/>
        <v>0081</v>
      </c>
      <c r="AB912" s="4" t="str">
        <f t="shared" si="29"/>
        <v>Non-TIF</v>
      </c>
    </row>
    <row r="913" spans="1:28" x14ac:dyDescent="0.25">
      <c r="A913">
        <v>2022</v>
      </c>
      <c r="B913">
        <v>48</v>
      </c>
      <c r="C913" t="s">
        <v>31</v>
      </c>
      <c r="D913">
        <v>2022</v>
      </c>
      <c r="E913">
        <v>48</v>
      </c>
      <c r="F913">
        <v>2</v>
      </c>
      <c r="G913">
        <v>766</v>
      </c>
      <c r="H913">
        <v>482766</v>
      </c>
      <c r="I913" t="s">
        <v>26</v>
      </c>
      <c r="J913" t="s">
        <v>26</v>
      </c>
      <c r="K913" t="s">
        <v>471</v>
      </c>
      <c r="L913" t="s">
        <v>472</v>
      </c>
      <c r="M913">
        <v>64662379</v>
      </c>
      <c r="N913">
        <v>2833300</v>
      </c>
      <c r="O913">
        <v>6992698</v>
      </c>
      <c r="P913">
        <v>4993543</v>
      </c>
      <c r="Q913">
        <v>0</v>
      </c>
      <c r="R913">
        <v>0</v>
      </c>
      <c r="S913">
        <v>2134654</v>
      </c>
      <c r="T913">
        <v>3430091</v>
      </c>
      <c r="U913">
        <v>0</v>
      </c>
      <c r="V913">
        <v>162963307</v>
      </c>
      <c r="W913">
        <v>138900</v>
      </c>
      <c r="X913">
        <v>162824407</v>
      </c>
      <c r="Y913">
        <v>10161461</v>
      </c>
      <c r="Z913">
        <v>77916642</v>
      </c>
      <c r="AA913" s="3" t="str">
        <f t="shared" si="28"/>
        <v>2766</v>
      </c>
      <c r="AB913" s="4" t="str">
        <f t="shared" si="29"/>
        <v>Non-TIF</v>
      </c>
    </row>
    <row r="914" spans="1:28" x14ac:dyDescent="0.25">
      <c r="A914">
        <v>2022</v>
      </c>
      <c r="B914">
        <v>48</v>
      </c>
      <c r="C914" t="s">
        <v>31</v>
      </c>
      <c r="D914">
        <v>2022</v>
      </c>
      <c r="E914">
        <v>48</v>
      </c>
      <c r="F914">
        <v>3</v>
      </c>
      <c r="G914">
        <v>154</v>
      </c>
      <c r="H914">
        <v>483154</v>
      </c>
      <c r="I914" t="s">
        <v>26</v>
      </c>
      <c r="J914" t="s">
        <v>26</v>
      </c>
      <c r="K914" t="s">
        <v>520</v>
      </c>
      <c r="L914" t="s">
        <v>472</v>
      </c>
      <c r="M914">
        <v>63866511</v>
      </c>
      <c r="N914">
        <v>2063150</v>
      </c>
      <c r="O914">
        <v>17272900</v>
      </c>
      <c r="P914">
        <v>1641220</v>
      </c>
      <c r="Q914">
        <v>0</v>
      </c>
      <c r="R914">
        <v>0</v>
      </c>
      <c r="S914">
        <v>2774757</v>
      </c>
      <c r="T914">
        <v>0</v>
      </c>
      <c r="U914">
        <v>0</v>
      </c>
      <c r="V914">
        <v>273807998</v>
      </c>
      <c r="W914">
        <v>288912</v>
      </c>
      <c r="X914">
        <v>273519086</v>
      </c>
      <c r="Y914">
        <v>32332972</v>
      </c>
      <c r="Z914">
        <v>186189460</v>
      </c>
      <c r="AA914" s="3" t="str">
        <f t="shared" si="28"/>
        <v>3154</v>
      </c>
      <c r="AB914" s="4" t="str">
        <f t="shared" si="29"/>
        <v>Non-TIF</v>
      </c>
    </row>
    <row r="915" spans="1:28" x14ac:dyDescent="0.25">
      <c r="A915">
        <v>2022</v>
      </c>
      <c r="B915">
        <v>48</v>
      </c>
      <c r="C915" t="s">
        <v>31</v>
      </c>
      <c r="D915">
        <v>2022</v>
      </c>
      <c r="E915">
        <v>48</v>
      </c>
      <c r="F915">
        <v>7</v>
      </c>
      <c r="G915">
        <v>29</v>
      </c>
      <c r="H915">
        <v>487029</v>
      </c>
      <c r="I915" t="s">
        <v>26</v>
      </c>
      <c r="J915" t="s">
        <v>26</v>
      </c>
      <c r="K915" t="s">
        <v>521</v>
      </c>
      <c r="L915" t="s">
        <v>472</v>
      </c>
      <c r="M915">
        <v>156681940</v>
      </c>
      <c r="N915">
        <v>9325890</v>
      </c>
      <c r="O915">
        <v>21641694</v>
      </c>
      <c r="P915">
        <v>14378312</v>
      </c>
      <c r="Q915">
        <v>0</v>
      </c>
      <c r="R915">
        <v>0</v>
      </c>
      <c r="S915">
        <v>0</v>
      </c>
      <c r="T915">
        <v>3055884</v>
      </c>
      <c r="U915">
        <v>0</v>
      </c>
      <c r="V915">
        <v>624463974</v>
      </c>
      <c r="W915">
        <v>396328</v>
      </c>
      <c r="X915">
        <v>624067646</v>
      </c>
      <c r="Y915">
        <v>67369871</v>
      </c>
      <c r="Z915">
        <v>419380254</v>
      </c>
      <c r="AA915" s="3" t="str">
        <f t="shared" si="28"/>
        <v>7029</v>
      </c>
      <c r="AB915" s="4" t="str">
        <f t="shared" si="29"/>
        <v>Non-TIF</v>
      </c>
    </row>
    <row r="916" spans="1:28" x14ac:dyDescent="0.25">
      <c r="A916">
        <v>2022</v>
      </c>
      <c r="B916">
        <v>49</v>
      </c>
      <c r="C916" t="s">
        <v>44</v>
      </c>
      <c r="D916">
        <v>2022</v>
      </c>
      <c r="E916">
        <v>49</v>
      </c>
      <c r="F916">
        <v>1</v>
      </c>
      <c r="G916">
        <v>965</v>
      </c>
      <c r="H916">
        <v>491965</v>
      </c>
      <c r="I916" t="s">
        <v>26</v>
      </c>
      <c r="J916" t="s">
        <v>26</v>
      </c>
      <c r="K916" t="s">
        <v>248</v>
      </c>
      <c r="L916" t="s">
        <v>473</v>
      </c>
      <c r="M916">
        <v>25800</v>
      </c>
      <c r="N916">
        <v>0</v>
      </c>
      <c r="O916">
        <v>7901567</v>
      </c>
      <c r="P916">
        <v>2006600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11000100</v>
      </c>
      <c r="W916">
        <v>0</v>
      </c>
      <c r="X916">
        <v>11000100</v>
      </c>
      <c r="Y916">
        <v>0</v>
      </c>
      <c r="Z916">
        <v>1066133</v>
      </c>
      <c r="AA916" s="3" t="str">
        <f t="shared" si="28"/>
        <v>1965</v>
      </c>
      <c r="AB916" s="4" t="str">
        <f t="shared" si="29"/>
        <v>Non-TIF</v>
      </c>
    </row>
    <row r="917" spans="1:28" x14ac:dyDescent="0.25">
      <c r="A917">
        <v>2022</v>
      </c>
      <c r="B917">
        <v>49</v>
      </c>
      <c r="C917" t="s">
        <v>31</v>
      </c>
      <c r="D917">
        <v>2022</v>
      </c>
      <c r="E917">
        <v>49</v>
      </c>
      <c r="F917">
        <v>1</v>
      </c>
      <c r="G917">
        <v>675</v>
      </c>
      <c r="H917">
        <v>231675</v>
      </c>
      <c r="I917" t="s">
        <v>26</v>
      </c>
      <c r="J917" t="s">
        <v>26</v>
      </c>
      <c r="K917" t="s">
        <v>271</v>
      </c>
      <c r="L917" t="s">
        <v>473</v>
      </c>
      <c r="M917">
        <v>1076700</v>
      </c>
      <c r="N917">
        <v>49300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1365100</v>
      </c>
      <c r="W917">
        <v>0</v>
      </c>
      <c r="X917">
        <v>1365100</v>
      </c>
      <c r="Y917">
        <v>115502</v>
      </c>
      <c r="Z917">
        <v>239100</v>
      </c>
      <c r="AA917" s="3" t="str">
        <f t="shared" si="28"/>
        <v>1675</v>
      </c>
      <c r="AB917" s="4" t="str">
        <f t="shared" si="29"/>
        <v>Non-TIF</v>
      </c>
    </row>
    <row r="918" spans="1:28" x14ac:dyDescent="0.25">
      <c r="A918">
        <v>2022</v>
      </c>
      <c r="B918">
        <v>50</v>
      </c>
      <c r="C918" t="s">
        <v>44</v>
      </c>
      <c r="D918">
        <v>2022</v>
      </c>
      <c r="E918">
        <v>50</v>
      </c>
      <c r="F918">
        <v>3</v>
      </c>
      <c r="G918">
        <v>906</v>
      </c>
      <c r="H918">
        <v>503906</v>
      </c>
      <c r="I918" t="s">
        <v>26</v>
      </c>
      <c r="J918" t="s">
        <v>26</v>
      </c>
      <c r="K918" t="s">
        <v>537</v>
      </c>
      <c r="L918" t="s">
        <v>528</v>
      </c>
      <c r="M918">
        <v>0</v>
      </c>
      <c r="N918">
        <v>0</v>
      </c>
      <c r="O918">
        <v>7290602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54760552</v>
      </c>
      <c r="W918">
        <v>38892</v>
      </c>
      <c r="X918">
        <v>54721660</v>
      </c>
      <c r="Y918">
        <v>0</v>
      </c>
      <c r="Z918">
        <v>47469950</v>
      </c>
      <c r="AA918" s="3" t="str">
        <f t="shared" si="28"/>
        <v>3906</v>
      </c>
      <c r="AB918" s="4" t="str">
        <f t="shared" si="29"/>
        <v>Non-TIF</v>
      </c>
    </row>
    <row r="919" spans="1:28" x14ac:dyDescent="0.25">
      <c r="A919">
        <v>2022</v>
      </c>
      <c r="B919">
        <v>51</v>
      </c>
      <c r="C919" t="s">
        <v>31</v>
      </c>
      <c r="D919">
        <v>2022</v>
      </c>
      <c r="E919">
        <v>51</v>
      </c>
      <c r="F919">
        <v>0</v>
      </c>
      <c r="G919">
        <v>977</v>
      </c>
      <c r="H919">
        <v>900977</v>
      </c>
      <c r="I919" t="s">
        <v>26</v>
      </c>
      <c r="J919" t="s">
        <v>26</v>
      </c>
      <c r="K919" t="s">
        <v>501</v>
      </c>
      <c r="L919" t="s">
        <v>535</v>
      </c>
      <c r="M919">
        <v>7265800</v>
      </c>
      <c r="N919">
        <v>389400</v>
      </c>
      <c r="O919">
        <v>1588700</v>
      </c>
      <c r="P919">
        <v>0</v>
      </c>
      <c r="Q919">
        <v>0</v>
      </c>
      <c r="R919">
        <v>0</v>
      </c>
      <c r="S919">
        <v>1156080</v>
      </c>
      <c r="T919">
        <v>0</v>
      </c>
      <c r="U919">
        <v>0</v>
      </c>
      <c r="V919">
        <v>31323980</v>
      </c>
      <c r="W919">
        <v>53708</v>
      </c>
      <c r="X919">
        <v>31270272</v>
      </c>
      <c r="Y919">
        <v>1754508</v>
      </c>
      <c r="Z919">
        <v>20924000</v>
      </c>
      <c r="AA919" s="3" t="str">
        <f t="shared" si="28"/>
        <v>0977</v>
      </c>
      <c r="AB919" s="4" t="str">
        <f t="shared" si="29"/>
        <v>Non-TIF</v>
      </c>
    </row>
    <row r="920" spans="1:28" x14ac:dyDescent="0.25">
      <c r="A920">
        <v>2022</v>
      </c>
      <c r="B920">
        <v>51</v>
      </c>
      <c r="C920" t="s">
        <v>31</v>
      </c>
      <c r="D920">
        <v>2022</v>
      </c>
      <c r="E920">
        <v>51</v>
      </c>
      <c r="F920">
        <v>6</v>
      </c>
      <c r="G920">
        <v>768</v>
      </c>
      <c r="H920">
        <v>926768</v>
      </c>
      <c r="I920" t="s">
        <v>26</v>
      </c>
      <c r="J920" t="s">
        <v>26</v>
      </c>
      <c r="K920" t="s">
        <v>627</v>
      </c>
      <c r="L920" t="s">
        <v>535</v>
      </c>
      <c r="M920">
        <v>6684600</v>
      </c>
      <c r="N920">
        <v>431000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199569</v>
      </c>
      <c r="U920">
        <v>0</v>
      </c>
      <c r="V920">
        <v>11776669</v>
      </c>
      <c r="W920">
        <v>5556</v>
      </c>
      <c r="X920">
        <v>11771113</v>
      </c>
      <c r="Y920">
        <v>765428</v>
      </c>
      <c r="Z920">
        <v>4461500</v>
      </c>
      <c r="AA920" s="3" t="str">
        <f t="shared" si="28"/>
        <v>6768</v>
      </c>
      <c r="AB920" s="4" t="str">
        <f t="shared" si="29"/>
        <v>Non-TIF</v>
      </c>
    </row>
    <row r="921" spans="1:28" x14ac:dyDescent="0.25">
      <c r="A921">
        <v>2022</v>
      </c>
      <c r="B921">
        <v>52</v>
      </c>
      <c r="C921" t="s">
        <v>44</v>
      </c>
      <c r="D921">
        <v>2022</v>
      </c>
      <c r="E921">
        <v>52</v>
      </c>
      <c r="F921">
        <v>1</v>
      </c>
      <c r="G921">
        <v>337</v>
      </c>
      <c r="H921">
        <v>571337</v>
      </c>
      <c r="I921" t="s">
        <v>26</v>
      </c>
      <c r="J921" t="s">
        <v>26</v>
      </c>
      <c r="K921" t="s">
        <v>190</v>
      </c>
      <c r="L921" t="s">
        <v>545</v>
      </c>
      <c r="M921">
        <v>0</v>
      </c>
      <c r="N921">
        <v>0</v>
      </c>
      <c r="O921">
        <v>1051090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23545164</v>
      </c>
      <c r="W921">
        <v>14816</v>
      </c>
      <c r="X921">
        <v>23530348</v>
      </c>
      <c r="Y921">
        <v>0</v>
      </c>
      <c r="Z921">
        <v>22494074</v>
      </c>
      <c r="AA921" s="3" t="str">
        <f t="shared" si="28"/>
        <v>1337</v>
      </c>
      <c r="AB921" s="4" t="str">
        <f t="shared" si="29"/>
        <v>Non-TIF</v>
      </c>
    </row>
    <row r="922" spans="1:28" x14ac:dyDescent="0.25">
      <c r="A922">
        <v>2022</v>
      </c>
      <c r="B922">
        <v>52</v>
      </c>
      <c r="C922" t="s">
        <v>23</v>
      </c>
      <c r="D922">
        <v>2022</v>
      </c>
      <c r="E922">
        <v>52</v>
      </c>
      <c r="F922">
        <v>3</v>
      </c>
      <c r="G922">
        <v>816</v>
      </c>
      <c r="H922" t="s">
        <v>543</v>
      </c>
      <c r="I922" t="s">
        <v>25</v>
      </c>
      <c r="J922" t="s">
        <v>26</v>
      </c>
      <c r="K922" t="s">
        <v>544</v>
      </c>
      <c r="L922" t="s">
        <v>545</v>
      </c>
      <c r="M922">
        <v>10041</v>
      </c>
      <c r="N922">
        <v>0</v>
      </c>
      <c r="O922">
        <v>108642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2582901</v>
      </c>
      <c r="W922">
        <v>0</v>
      </c>
      <c r="X922">
        <v>2582901</v>
      </c>
      <c r="Y922">
        <v>0</v>
      </c>
      <c r="Z922">
        <v>2464218</v>
      </c>
      <c r="AA922" s="3" t="str">
        <f t="shared" si="28"/>
        <v>3816</v>
      </c>
      <c r="AB922" s="4" t="str">
        <f t="shared" si="29"/>
        <v>TIF</v>
      </c>
    </row>
    <row r="923" spans="1:28" x14ac:dyDescent="0.25">
      <c r="A923">
        <v>2022</v>
      </c>
      <c r="B923">
        <v>52</v>
      </c>
      <c r="C923" t="s">
        <v>31</v>
      </c>
      <c r="D923">
        <v>2022</v>
      </c>
      <c r="E923">
        <v>52</v>
      </c>
      <c r="F923">
        <v>0</v>
      </c>
      <c r="G923">
        <v>216</v>
      </c>
      <c r="H923">
        <v>480216</v>
      </c>
      <c r="I923" t="s">
        <v>26</v>
      </c>
      <c r="J923" t="s">
        <v>26</v>
      </c>
      <c r="K923" t="s">
        <v>546</v>
      </c>
      <c r="L923" t="s">
        <v>545</v>
      </c>
      <c r="M923">
        <v>646100</v>
      </c>
      <c r="N923">
        <v>700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646800</v>
      </c>
      <c r="W923">
        <v>0</v>
      </c>
      <c r="X923">
        <v>646800</v>
      </c>
      <c r="Y923">
        <v>23948</v>
      </c>
      <c r="Z923">
        <v>0</v>
      </c>
      <c r="AA923" s="3" t="str">
        <f t="shared" si="28"/>
        <v>0216</v>
      </c>
      <c r="AB923" s="4" t="str">
        <f t="shared" si="29"/>
        <v>Non-TIF</v>
      </c>
    </row>
    <row r="924" spans="1:28" x14ac:dyDescent="0.25">
      <c r="A924">
        <v>2022</v>
      </c>
      <c r="B924">
        <v>52</v>
      </c>
      <c r="C924" t="s">
        <v>31</v>
      </c>
      <c r="D924">
        <v>2022</v>
      </c>
      <c r="E924">
        <v>52</v>
      </c>
      <c r="F924">
        <v>3</v>
      </c>
      <c r="G924">
        <v>816</v>
      </c>
      <c r="H924">
        <v>523816</v>
      </c>
      <c r="I924" t="s">
        <v>26</v>
      </c>
      <c r="J924" t="s">
        <v>26</v>
      </c>
      <c r="K924" t="s">
        <v>585</v>
      </c>
      <c r="L924" t="s">
        <v>545</v>
      </c>
      <c r="M924">
        <v>74205300</v>
      </c>
      <c r="N924">
        <v>4592400</v>
      </c>
      <c r="O924">
        <v>6874740</v>
      </c>
      <c r="P924">
        <v>7579000</v>
      </c>
      <c r="Q924">
        <v>0</v>
      </c>
      <c r="R924">
        <v>0</v>
      </c>
      <c r="S924">
        <v>165095</v>
      </c>
      <c r="T924">
        <v>13682247</v>
      </c>
      <c r="U924">
        <v>0</v>
      </c>
      <c r="V924">
        <v>229434238</v>
      </c>
      <c r="W924">
        <v>133344</v>
      </c>
      <c r="X924">
        <v>229300894</v>
      </c>
      <c r="Y924">
        <v>12061346</v>
      </c>
      <c r="Z924">
        <v>122335456</v>
      </c>
      <c r="AA924" s="3" t="str">
        <f t="shared" si="28"/>
        <v>3816</v>
      </c>
      <c r="AB924" s="4" t="str">
        <f t="shared" si="29"/>
        <v>Non-TIF</v>
      </c>
    </row>
    <row r="925" spans="1:28" x14ac:dyDescent="0.25">
      <c r="A925">
        <v>2022</v>
      </c>
      <c r="B925">
        <v>52</v>
      </c>
      <c r="C925" t="s">
        <v>31</v>
      </c>
      <c r="D925">
        <v>2022</v>
      </c>
      <c r="E925">
        <v>52</v>
      </c>
      <c r="F925">
        <v>6</v>
      </c>
      <c r="G925">
        <v>93</v>
      </c>
      <c r="H925">
        <v>526093</v>
      </c>
      <c r="I925" t="s">
        <v>26</v>
      </c>
      <c r="J925" t="s">
        <v>26</v>
      </c>
      <c r="K925" t="s">
        <v>586</v>
      </c>
      <c r="L925" t="s">
        <v>545</v>
      </c>
      <c r="M925">
        <v>41072600</v>
      </c>
      <c r="N925">
        <v>2707100</v>
      </c>
      <c r="O925">
        <v>15507600</v>
      </c>
      <c r="P925">
        <v>0</v>
      </c>
      <c r="Q925">
        <v>0</v>
      </c>
      <c r="R925">
        <v>0</v>
      </c>
      <c r="S925">
        <v>0</v>
      </c>
      <c r="T925">
        <v>2287517</v>
      </c>
      <c r="U925">
        <v>0</v>
      </c>
      <c r="V925">
        <v>772344070</v>
      </c>
      <c r="W925">
        <v>387068</v>
      </c>
      <c r="X925">
        <v>771957002</v>
      </c>
      <c r="Y925">
        <v>62884991</v>
      </c>
      <c r="Z925">
        <v>710769253</v>
      </c>
      <c r="AA925" s="3" t="str">
        <f t="shared" si="28"/>
        <v>6093</v>
      </c>
      <c r="AB925" s="4" t="str">
        <f t="shared" si="29"/>
        <v>Non-TIF</v>
      </c>
    </row>
    <row r="926" spans="1:28" x14ac:dyDescent="0.25">
      <c r="A926">
        <v>2022</v>
      </c>
      <c r="B926">
        <v>52</v>
      </c>
      <c r="C926" t="s">
        <v>31</v>
      </c>
      <c r="D926">
        <v>2022</v>
      </c>
      <c r="E926">
        <v>52</v>
      </c>
      <c r="F926">
        <v>4</v>
      </c>
      <c r="G926">
        <v>554</v>
      </c>
      <c r="H926">
        <v>574554</v>
      </c>
      <c r="I926" t="s">
        <v>26</v>
      </c>
      <c r="J926" t="s">
        <v>26</v>
      </c>
      <c r="K926" t="s">
        <v>590</v>
      </c>
      <c r="L926" t="s">
        <v>545</v>
      </c>
      <c r="M926">
        <v>131600</v>
      </c>
      <c r="N926">
        <v>44000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685900</v>
      </c>
      <c r="W926">
        <v>1852</v>
      </c>
      <c r="X926">
        <v>684048</v>
      </c>
      <c r="Y926">
        <v>68676</v>
      </c>
      <c r="Z926">
        <v>510300</v>
      </c>
      <c r="AA926" s="3" t="str">
        <f t="shared" si="28"/>
        <v>4554</v>
      </c>
      <c r="AB926" s="4" t="str">
        <f t="shared" si="29"/>
        <v>Non-TIF</v>
      </c>
    </row>
    <row r="927" spans="1:28" x14ac:dyDescent="0.25">
      <c r="A927">
        <v>2022</v>
      </c>
      <c r="B927">
        <v>52</v>
      </c>
      <c r="C927" t="s">
        <v>31</v>
      </c>
      <c r="D927">
        <v>2022</v>
      </c>
      <c r="E927">
        <v>52</v>
      </c>
      <c r="F927">
        <v>6</v>
      </c>
      <c r="G927">
        <v>975</v>
      </c>
      <c r="H927">
        <v>706975</v>
      </c>
      <c r="I927" t="s">
        <v>26</v>
      </c>
      <c r="J927" t="s">
        <v>26</v>
      </c>
      <c r="K927" t="s">
        <v>160</v>
      </c>
      <c r="L927" t="s">
        <v>545</v>
      </c>
      <c r="M927">
        <v>5114500</v>
      </c>
      <c r="N927">
        <v>104700</v>
      </c>
      <c r="O927">
        <v>120600</v>
      </c>
      <c r="P927">
        <v>0</v>
      </c>
      <c r="Q927">
        <v>0</v>
      </c>
      <c r="R927">
        <v>0</v>
      </c>
      <c r="S927">
        <v>0</v>
      </c>
      <c r="T927">
        <v>259176</v>
      </c>
      <c r="U927">
        <v>0</v>
      </c>
      <c r="V927">
        <v>8813276</v>
      </c>
      <c r="W927">
        <v>3704</v>
      </c>
      <c r="X927">
        <v>8809572</v>
      </c>
      <c r="Y927">
        <v>403748</v>
      </c>
      <c r="Z927">
        <v>3214300</v>
      </c>
      <c r="AA927" s="3" t="str">
        <f t="shared" si="28"/>
        <v>6975</v>
      </c>
      <c r="AB927" s="4" t="str">
        <f t="shared" si="29"/>
        <v>Non-TIF</v>
      </c>
    </row>
    <row r="928" spans="1:28" x14ac:dyDescent="0.25">
      <c r="A928">
        <v>2022</v>
      </c>
      <c r="B928">
        <v>53</v>
      </c>
      <c r="C928" t="s">
        <v>44</v>
      </c>
      <c r="D928">
        <v>2022</v>
      </c>
      <c r="E928">
        <v>53</v>
      </c>
      <c r="F928">
        <v>0</v>
      </c>
      <c r="G928">
        <v>234</v>
      </c>
      <c r="H928">
        <v>530234</v>
      </c>
      <c r="I928" t="s">
        <v>26</v>
      </c>
      <c r="J928" t="s">
        <v>26</v>
      </c>
      <c r="K928" t="s">
        <v>618</v>
      </c>
      <c r="L928" t="s">
        <v>547</v>
      </c>
      <c r="M928">
        <v>0</v>
      </c>
      <c r="N928">
        <v>0</v>
      </c>
      <c r="O928">
        <v>5881871</v>
      </c>
      <c r="P928">
        <v>250026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36386424</v>
      </c>
      <c r="W928">
        <v>51856</v>
      </c>
      <c r="X928">
        <v>36334568</v>
      </c>
      <c r="Y928">
        <v>0</v>
      </c>
      <c r="Z928">
        <v>30254527</v>
      </c>
      <c r="AA928" s="3" t="str">
        <f t="shared" si="28"/>
        <v>0234</v>
      </c>
      <c r="AB928" s="4" t="str">
        <f t="shared" si="29"/>
        <v>Non-TIF</v>
      </c>
    </row>
    <row r="929" spans="1:28" x14ac:dyDescent="0.25">
      <c r="A929">
        <v>2022</v>
      </c>
      <c r="B929">
        <v>53</v>
      </c>
      <c r="C929" t="s">
        <v>23</v>
      </c>
      <c r="D929">
        <v>2022</v>
      </c>
      <c r="E929">
        <v>53</v>
      </c>
      <c r="F929">
        <v>6</v>
      </c>
      <c r="G929">
        <v>961</v>
      </c>
      <c r="H929" t="s">
        <v>504</v>
      </c>
      <c r="I929" t="s">
        <v>25</v>
      </c>
      <c r="J929" t="s">
        <v>26</v>
      </c>
      <c r="K929" t="s">
        <v>505</v>
      </c>
      <c r="L929" t="s">
        <v>547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 s="3" t="str">
        <f t="shared" si="28"/>
        <v>6961</v>
      </c>
      <c r="AB929" s="4" t="str">
        <f t="shared" si="29"/>
        <v>TIF</v>
      </c>
    </row>
    <row r="930" spans="1:28" x14ac:dyDescent="0.25">
      <c r="A930">
        <v>2022</v>
      </c>
      <c r="B930">
        <v>53</v>
      </c>
      <c r="C930" t="s">
        <v>31</v>
      </c>
      <c r="D930">
        <v>2022</v>
      </c>
      <c r="E930">
        <v>53</v>
      </c>
      <c r="F930">
        <v>6</v>
      </c>
      <c r="G930">
        <v>961</v>
      </c>
      <c r="H930">
        <v>316961</v>
      </c>
      <c r="I930" t="s">
        <v>26</v>
      </c>
      <c r="J930" t="s">
        <v>26</v>
      </c>
      <c r="K930" t="s">
        <v>242</v>
      </c>
      <c r="L930" t="s">
        <v>547</v>
      </c>
      <c r="M930">
        <v>33204330</v>
      </c>
      <c r="N930">
        <v>3284400</v>
      </c>
      <c r="O930">
        <v>1863470</v>
      </c>
      <c r="P930">
        <v>254850</v>
      </c>
      <c r="Q930">
        <v>0</v>
      </c>
      <c r="R930">
        <v>0</v>
      </c>
      <c r="S930">
        <v>0</v>
      </c>
      <c r="T930">
        <v>976272</v>
      </c>
      <c r="U930">
        <v>0</v>
      </c>
      <c r="V930">
        <v>119720822</v>
      </c>
      <c r="W930">
        <v>59264</v>
      </c>
      <c r="X930">
        <v>119661558</v>
      </c>
      <c r="Y930">
        <v>3377887</v>
      </c>
      <c r="Z930">
        <v>80137500</v>
      </c>
      <c r="AA930" s="3" t="str">
        <f t="shared" si="28"/>
        <v>6961</v>
      </c>
      <c r="AB930" s="4" t="str">
        <f t="shared" si="29"/>
        <v>Non-TIF</v>
      </c>
    </row>
    <row r="931" spans="1:28" x14ac:dyDescent="0.25">
      <c r="A931">
        <v>2022</v>
      </c>
      <c r="B931">
        <v>54</v>
      </c>
      <c r="C931" t="s">
        <v>31</v>
      </c>
      <c r="D931">
        <v>2022</v>
      </c>
      <c r="E931">
        <v>54</v>
      </c>
      <c r="F931">
        <v>6</v>
      </c>
      <c r="G931">
        <v>12</v>
      </c>
      <c r="H931">
        <v>546012</v>
      </c>
      <c r="I931" t="s">
        <v>26</v>
      </c>
      <c r="J931" t="s">
        <v>26</v>
      </c>
      <c r="K931" t="s">
        <v>591</v>
      </c>
      <c r="L931" t="s">
        <v>548</v>
      </c>
      <c r="M931">
        <v>100291622</v>
      </c>
      <c r="N931">
        <v>7925430</v>
      </c>
      <c r="O931">
        <v>21977329</v>
      </c>
      <c r="P931">
        <v>4090880</v>
      </c>
      <c r="Q931">
        <v>0</v>
      </c>
      <c r="R931">
        <v>0</v>
      </c>
      <c r="S931">
        <v>0</v>
      </c>
      <c r="T931">
        <v>8008364</v>
      </c>
      <c r="U931">
        <v>21250</v>
      </c>
      <c r="V931">
        <v>295504176</v>
      </c>
      <c r="W931">
        <v>303728</v>
      </c>
      <c r="X931">
        <v>295200448</v>
      </c>
      <c r="Y931">
        <v>27683460</v>
      </c>
      <c r="Z931">
        <v>153189301</v>
      </c>
      <c r="AA931" s="3" t="str">
        <f t="shared" si="28"/>
        <v>6012</v>
      </c>
      <c r="AB931" s="4" t="str">
        <f t="shared" si="29"/>
        <v>Non-TIF</v>
      </c>
    </row>
    <row r="932" spans="1:28" x14ac:dyDescent="0.25">
      <c r="A932">
        <v>2022</v>
      </c>
      <c r="B932">
        <v>55</v>
      </c>
      <c r="C932" t="s">
        <v>31</v>
      </c>
      <c r="D932">
        <v>2022</v>
      </c>
      <c r="E932">
        <v>55</v>
      </c>
      <c r="F932">
        <v>6</v>
      </c>
      <c r="G932">
        <v>417</v>
      </c>
      <c r="H932">
        <v>556417</v>
      </c>
      <c r="I932" t="s">
        <v>26</v>
      </c>
      <c r="J932" t="s">
        <v>26</v>
      </c>
      <c r="K932" t="s">
        <v>604</v>
      </c>
      <c r="L932" t="s">
        <v>551</v>
      </c>
      <c r="M932">
        <v>78702674</v>
      </c>
      <c r="N932">
        <v>3636377</v>
      </c>
      <c r="O932">
        <v>1553226</v>
      </c>
      <c r="P932">
        <v>124793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122670206</v>
      </c>
      <c r="W932">
        <v>96304</v>
      </c>
      <c r="X932">
        <v>122573902</v>
      </c>
      <c r="Y932">
        <v>7695052</v>
      </c>
      <c r="Z932">
        <v>38653136</v>
      </c>
      <c r="AA932" s="3" t="str">
        <f t="shared" si="28"/>
        <v>6417</v>
      </c>
      <c r="AB932" s="4" t="str">
        <f t="shared" si="29"/>
        <v>Non-TIF</v>
      </c>
    </row>
    <row r="933" spans="1:28" x14ac:dyDescent="0.25">
      <c r="A933">
        <v>2022</v>
      </c>
      <c r="B933">
        <v>55</v>
      </c>
      <c r="C933" t="s">
        <v>31</v>
      </c>
      <c r="D933">
        <v>2022</v>
      </c>
      <c r="E933">
        <v>55</v>
      </c>
      <c r="F933">
        <v>0</v>
      </c>
      <c r="G933">
        <v>873</v>
      </c>
      <c r="H933">
        <v>950873</v>
      </c>
      <c r="I933" t="s">
        <v>26</v>
      </c>
      <c r="J933" t="s">
        <v>26</v>
      </c>
      <c r="K933" t="s">
        <v>597</v>
      </c>
      <c r="L933" t="s">
        <v>551</v>
      </c>
      <c r="M933">
        <v>86558976</v>
      </c>
      <c r="N933">
        <v>4818021</v>
      </c>
      <c r="O933">
        <v>2852828</v>
      </c>
      <c r="P933">
        <v>11860120</v>
      </c>
      <c r="Q933">
        <v>0</v>
      </c>
      <c r="R933">
        <v>0</v>
      </c>
      <c r="S933">
        <v>12679305</v>
      </c>
      <c r="T933">
        <v>4212595</v>
      </c>
      <c r="U933">
        <v>0</v>
      </c>
      <c r="V933">
        <v>145656230</v>
      </c>
      <c r="W933">
        <v>55560</v>
      </c>
      <c r="X933">
        <v>145600670</v>
      </c>
      <c r="Y933">
        <v>28830824</v>
      </c>
      <c r="Z933">
        <v>22674385</v>
      </c>
      <c r="AA933" s="3" t="str">
        <f t="shared" si="28"/>
        <v>0873</v>
      </c>
      <c r="AB933" s="4" t="str">
        <f t="shared" si="29"/>
        <v>Non-TIF</v>
      </c>
    </row>
    <row r="934" spans="1:28" x14ac:dyDescent="0.25">
      <c r="A934">
        <v>2022</v>
      </c>
      <c r="B934">
        <v>56</v>
      </c>
      <c r="C934" t="s">
        <v>44</v>
      </c>
      <c r="D934">
        <v>2022</v>
      </c>
      <c r="E934">
        <v>56</v>
      </c>
      <c r="F934">
        <v>3</v>
      </c>
      <c r="G934">
        <v>312</v>
      </c>
      <c r="H934">
        <v>563312</v>
      </c>
      <c r="I934" t="s">
        <v>26</v>
      </c>
      <c r="J934" t="s">
        <v>26</v>
      </c>
      <c r="K934" t="s">
        <v>598</v>
      </c>
      <c r="L934" t="s">
        <v>599</v>
      </c>
      <c r="M934">
        <v>0</v>
      </c>
      <c r="N934">
        <v>0</v>
      </c>
      <c r="O934">
        <v>19442102</v>
      </c>
      <c r="P934">
        <v>10756573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33772013</v>
      </c>
      <c r="W934">
        <v>18520</v>
      </c>
      <c r="X934">
        <v>33753493</v>
      </c>
      <c r="Y934">
        <v>0</v>
      </c>
      <c r="Z934">
        <v>3573338</v>
      </c>
      <c r="AA934" s="3" t="str">
        <f t="shared" si="28"/>
        <v>3312</v>
      </c>
      <c r="AB934" s="4" t="str">
        <f t="shared" si="29"/>
        <v>Non-TIF</v>
      </c>
    </row>
    <row r="935" spans="1:28" x14ac:dyDescent="0.25">
      <c r="A935">
        <v>2022</v>
      </c>
      <c r="B935">
        <v>56</v>
      </c>
      <c r="C935" t="s">
        <v>31</v>
      </c>
      <c r="D935">
        <v>2022</v>
      </c>
      <c r="E935">
        <v>56</v>
      </c>
      <c r="F935">
        <v>2</v>
      </c>
      <c r="G935">
        <v>322</v>
      </c>
      <c r="H935">
        <v>562322</v>
      </c>
      <c r="I935" t="s">
        <v>26</v>
      </c>
      <c r="J935" t="s">
        <v>26</v>
      </c>
      <c r="K935" t="s">
        <v>305</v>
      </c>
      <c r="L935" t="s">
        <v>599</v>
      </c>
      <c r="M935">
        <v>141946080</v>
      </c>
      <c r="N935">
        <v>6552560</v>
      </c>
      <c r="O935">
        <v>70306031</v>
      </c>
      <c r="P935">
        <v>39568784</v>
      </c>
      <c r="Q935">
        <v>0</v>
      </c>
      <c r="R935">
        <v>0</v>
      </c>
      <c r="S935">
        <v>27497416</v>
      </c>
      <c r="T935">
        <v>15053527</v>
      </c>
      <c r="U935">
        <v>2500000</v>
      </c>
      <c r="V935">
        <v>997903782</v>
      </c>
      <c r="W935">
        <v>1345536</v>
      </c>
      <c r="X935">
        <v>996558246</v>
      </c>
      <c r="Y935">
        <v>114239770</v>
      </c>
      <c r="Z935">
        <v>694479384</v>
      </c>
      <c r="AA935" s="3" t="str">
        <f t="shared" si="28"/>
        <v>2322</v>
      </c>
      <c r="AB935" s="4" t="str">
        <f t="shared" si="29"/>
        <v>Non-TIF</v>
      </c>
    </row>
    <row r="936" spans="1:28" x14ac:dyDescent="0.25">
      <c r="A936">
        <v>2022</v>
      </c>
      <c r="B936">
        <v>56</v>
      </c>
      <c r="C936" t="s">
        <v>31</v>
      </c>
      <c r="D936">
        <v>2022</v>
      </c>
      <c r="E936">
        <v>56</v>
      </c>
      <c r="F936">
        <v>6</v>
      </c>
      <c r="G936">
        <v>592</v>
      </c>
      <c r="H936">
        <v>896592</v>
      </c>
      <c r="I936" t="s">
        <v>26</v>
      </c>
      <c r="J936" t="s">
        <v>26</v>
      </c>
      <c r="K936" t="s">
        <v>838</v>
      </c>
      <c r="L936" t="s">
        <v>599</v>
      </c>
      <c r="M936">
        <v>23104950</v>
      </c>
      <c r="N936">
        <v>665760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8848833</v>
      </c>
      <c r="U936">
        <v>0</v>
      </c>
      <c r="V936">
        <v>46079543</v>
      </c>
      <c r="W936">
        <v>31484</v>
      </c>
      <c r="X936">
        <v>46048059</v>
      </c>
      <c r="Y936">
        <v>2544792</v>
      </c>
      <c r="Z936">
        <v>13460000</v>
      </c>
      <c r="AA936" s="3" t="str">
        <f t="shared" si="28"/>
        <v>6592</v>
      </c>
      <c r="AB936" s="4" t="str">
        <f t="shared" si="29"/>
        <v>Non-TIF</v>
      </c>
    </row>
    <row r="937" spans="1:28" x14ac:dyDescent="0.25">
      <c r="A937">
        <v>2022</v>
      </c>
      <c r="B937">
        <v>57</v>
      </c>
      <c r="C937" t="s">
        <v>44</v>
      </c>
      <c r="D937">
        <v>2022</v>
      </c>
      <c r="E937">
        <v>57</v>
      </c>
      <c r="F937">
        <v>3</v>
      </c>
      <c r="G937">
        <v>744</v>
      </c>
      <c r="H937">
        <v>573744</v>
      </c>
      <c r="I937" t="s">
        <v>26</v>
      </c>
      <c r="J937" t="s">
        <v>26</v>
      </c>
      <c r="K937" t="s">
        <v>211</v>
      </c>
      <c r="L937" t="s">
        <v>603</v>
      </c>
      <c r="M937">
        <v>227766</v>
      </c>
      <c r="N937">
        <v>0</v>
      </c>
      <c r="O937">
        <v>11886929</v>
      </c>
      <c r="P937">
        <v>2598511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57369697</v>
      </c>
      <c r="W937">
        <v>29632</v>
      </c>
      <c r="X937">
        <v>57340065</v>
      </c>
      <c r="Y937">
        <v>0</v>
      </c>
      <c r="Z937">
        <v>42656491</v>
      </c>
      <c r="AA937" s="3" t="str">
        <f t="shared" si="28"/>
        <v>3744</v>
      </c>
      <c r="AB937" s="4" t="str">
        <f t="shared" si="29"/>
        <v>Non-TIF</v>
      </c>
    </row>
    <row r="938" spans="1:28" x14ac:dyDescent="0.25">
      <c r="A938">
        <v>2022</v>
      </c>
      <c r="B938">
        <v>57</v>
      </c>
      <c r="C938" t="s">
        <v>44</v>
      </c>
      <c r="D938">
        <v>2022</v>
      </c>
      <c r="E938">
        <v>57</v>
      </c>
      <c r="F938">
        <v>4</v>
      </c>
      <c r="G938">
        <v>86</v>
      </c>
      <c r="H938">
        <v>574086</v>
      </c>
      <c r="I938" t="s">
        <v>26</v>
      </c>
      <c r="J938" t="s">
        <v>26</v>
      </c>
      <c r="K938" t="s">
        <v>685</v>
      </c>
      <c r="L938" t="s">
        <v>603</v>
      </c>
      <c r="M938">
        <v>92049</v>
      </c>
      <c r="N938">
        <v>0</v>
      </c>
      <c r="O938">
        <v>120813461</v>
      </c>
      <c r="P938">
        <v>6946358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565454073</v>
      </c>
      <c r="W938">
        <v>551896</v>
      </c>
      <c r="X938">
        <v>564902177</v>
      </c>
      <c r="Y938">
        <v>0</v>
      </c>
      <c r="Z938">
        <v>437602205</v>
      </c>
      <c r="AA938" s="3" t="str">
        <f t="shared" si="28"/>
        <v>4086</v>
      </c>
      <c r="AB938" s="4" t="str">
        <f t="shared" si="29"/>
        <v>Non-TIF</v>
      </c>
    </row>
    <row r="939" spans="1:28" x14ac:dyDescent="0.25">
      <c r="A939">
        <v>2022</v>
      </c>
      <c r="B939">
        <v>57</v>
      </c>
      <c r="C939" t="s">
        <v>23</v>
      </c>
      <c r="D939">
        <v>2022</v>
      </c>
      <c r="E939">
        <v>57</v>
      </c>
      <c r="F939">
        <v>0</v>
      </c>
      <c r="G939">
        <v>99</v>
      </c>
      <c r="H939" t="s">
        <v>667</v>
      </c>
      <c r="I939" t="s">
        <v>25</v>
      </c>
      <c r="J939" t="s">
        <v>26</v>
      </c>
      <c r="K939" t="s">
        <v>668</v>
      </c>
      <c r="L939" t="s">
        <v>603</v>
      </c>
      <c r="M939">
        <v>32866</v>
      </c>
      <c r="N939">
        <v>2650</v>
      </c>
      <c r="O939">
        <v>573871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2502225</v>
      </c>
      <c r="W939">
        <v>0</v>
      </c>
      <c r="X939">
        <v>2502225</v>
      </c>
      <c r="Y939">
        <v>0</v>
      </c>
      <c r="Z939">
        <v>1892838</v>
      </c>
      <c r="AA939" s="3" t="str">
        <f t="shared" si="28"/>
        <v>0099</v>
      </c>
      <c r="AB939" s="4" t="str">
        <f t="shared" si="29"/>
        <v>TIF</v>
      </c>
    </row>
    <row r="940" spans="1:28" x14ac:dyDescent="0.25">
      <c r="A940">
        <v>2022</v>
      </c>
      <c r="B940">
        <v>57</v>
      </c>
      <c r="C940" t="s">
        <v>23</v>
      </c>
      <c r="D940">
        <v>2022</v>
      </c>
      <c r="E940">
        <v>57</v>
      </c>
      <c r="F940">
        <v>1</v>
      </c>
      <c r="G940">
        <v>53</v>
      </c>
      <c r="H940" t="s">
        <v>686</v>
      </c>
      <c r="I940" t="s">
        <v>25</v>
      </c>
      <c r="J940" t="s">
        <v>26</v>
      </c>
      <c r="K940" t="s">
        <v>687</v>
      </c>
      <c r="L940" t="s">
        <v>603</v>
      </c>
      <c r="M940">
        <v>55343</v>
      </c>
      <c r="N940">
        <v>78450</v>
      </c>
      <c r="O940">
        <v>389542700</v>
      </c>
      <c r="P940">
        <v>18073592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629487734</v>
      </c>
      <c r="W940">
        <v>0</v>
      </c>
      <c r="X940">
        <v>629487734</v>
      </c>
      <c r="Y940">
        <v>0</v>
      </c>
      <c r="Z940">
        <v>221737649</v>
      </c>
      <c r="AA940" s="3" t="str">
        <f t="shared" si="28"/>
        <v>1053</v>
      </c>
      <c r="AB940" s="4" t="str">
        <f t="shared" si="29"/>
        <v>TIF</v>
      </c>
    </row>
    <row r="941" spans="1:28" x14ac:dyDescent="0.25">
      <c r="A941">
        <v>2022</v>
      </c>
      <c r="B941">
        <v>57</v>
      </c>
      <c r="C941" t="s">
        <v>31</v>
      </c>
      <c r="D941">
        <v>2022</v>
      </c>
      <c r="E941">
        <v>57</v>
      </c>
      <c r="F941">
        <v>6</v>
      </c>
      <c r="G941">
        <v>93</v>
      </c>
      <c r="H941">
        <v>526093</v>
      </c>
      <c r="I941" t="s">
        <v>26</v>
      </c>
      <c r="J941" t="s">
        <v>26</v>
      </c>
      <c r="K941" t="s">
        <v>586</v>
      </c>
      <c r="L941" t="s">
        <v>603</v>
      </c>
      <c r="M941">
        <v>1275100</v>
      </c>
      <c r="N941">
        <v>42600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123696</v>
      </c>
      <c r="U941">
        <v>0</v>
      </c>
      <c r="V941">
        <v>5669996</v>
      </c>
      <c r="W941">
        <v>3704</v>
      </c>
      <c r="X941">
        <v>5666292</v>
      </c>
      <c r="Y941">
        <v>314305</v>
      </c>
      <c r="Z941">
        <v>4228600</v>
      </c>
      <c r="AA941" s="3" t="str">
        <f t="shared" si="28"/>
        <v>6093</v>
      </c>
      <c r="AB941" s="4" t="str">
        <f t="shared" si="29"/>
        <v>Non-TIF</v>
      </c>
    </row>
    <row r="942" spans="1:28" x14ac:dyDescent="0.25">
      <c r="A942">
        <v>2022</v>
      </c>
      <c r="B942">
        <v>57</v>
      </c>
      <c r="C942" t="s">
        <v>31</v>
      </c>
      <c r="D942">
        <v>2022</v>
      </c>
      <c r="E942">
        <v>57</v>
      </c>
      <c r="F942">
        <v>4</v>
      </c>
      <c r="G942">
        <v>446</v>
      </c>
      <c r="H942">
        <v>534446</v>
      </c>
      <c r="I942" t="s">
        <v>26</v>
      </c>
      <c r="J942" t="s">
        <v>26</v>
      </c>
      <c r="K942" t="s">
        <v>330</v>
      </c>
      <c r="L942" t="s">
        <v>603</v>
      </c>
      <c r="M942">
        <v>7170800</v>
      </c>
      <c r="N942">
        <v>632000</v>
      </c>
      <c r="O942">
        <v>128000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11440000</v>
      </c>
      <c r="W942">
        <v>7408</v>
      </c>
      <c r="X942">
        <v>11432592</v>
      </c>
      <c r="Y942">
        <v>865974</v>
      </c>
      <c r="Z942">
        <v>3509200</v>
      </c>
      <c r="AA942" s="3" t="str">
        <f t="shared" si="28"/>
        <v>4446</v>
      </c>
      <c r="AB942" s="4" t="str">
        <f t="shared" si="29"/>
        <v>Non-TIF</v>
      </c>
    </row>
    <row r="943" spans="1:28" x14ac:dyDescent="0.25">
      <c r="A943">
        <v>2022</v>
      </c>
      <c r="B943">
        <v>57</v>
      </c>
      <c r="C943" t="s">
        <v>31</v>
      </c>
      <c r="D943">
        <v>2022</v>
      </c>
      <c r="E943">
        <v>57</v>
      </c>
      <c r="F943">
        <v>0</v>
      </c>
      <c r="G943">
        <v>99</v>
      </c>
      <c r="H943">
        <v>570099</v>
      </c>
      <c r="I943" t="s">
        <v>26</v>
      </c>
      <c r="J943" t="s">
        <v>26</v>
      </c>
      <c r="K943" t="s">
        <v>666</v>
      </c>
      <c r="L943" t="s">
        <v>603</v>
      </c>
      <c r="M943">
        <v>53041700</v>
      </c>
      <c r="N943">
        <v>3100000</v>
      </c>
      <c r="O943">
        <v>7363300</v>
      </c>
      <c r="P943">
        <v>362700</v>
      </c>
      <c r="Q943">
        <v>0</v>
      </c>
      <c r="R943">
        <v>0</v>
      </c>
      <c r="S943">
        <v>1630062</v>
      </c>
      <c r="T943">
        <v>1474</v>
      </c>
      <c r="U943">
        <v>0</v>
      </c>
      <c r="V943">
        <v>362304436</v>
      </c>
      <c r="W943">
        <v>301876</v>
      </c>
      <c r="X943">
        <v>362002560</v>
      </c>
      <c r="Y943">
        <v>28781883</v>
      </c>
      <c r="Z943">
        <v>296805200</v>
      </c>
      <c r="AA943" s="3" t="str">
        <f t="shared" si="28"/>
        <v>0099</v>
      </c>
      <c r="AB943" s="4" t="str">
        <f t="shared" si="29"/>
        <v>Non-TIF</v>
      </c>
    </row>
    <row r="944" spans="1:28" x14ac:dyDescent="0.25">
      <c r="A944">
        <v>2022</v>
      </c>
      <c r="B944">
        <v>57</v>
      </c>
      <c r="C944" t="s">
        <v>31</v>
      </c>
      <c r="D944">
        <v>2022</v>
      </c>
      <c r="E944">
        <v>57</v>
      </c>
      <c r="F944">
        <v>1</v>
      </c>
      <c r="G944">
        <v>53</v>
      </c>
      <c r="H944">
        <v>571053</v>
      </c>
      <c r="I944" t="s">
        <v>26</v>
      </c>
      <c r="J944" t="s">
        <v>26</v>
      </c>
      <c r="K944" t="s">
        <v>612</v>
      </c>
      <c r="L944" t="s">
        <v>603</v>
      </c>
      <c r="M944">
        <v>48294600</v>
      </c>
      <c r="N944">
        <v>1964600</v>
      </c>
      <c r="O944">
        <v>898708570</v>
      </c>
      <c r="P944">
        <v>41259300</v>
      </c>
      <c r="Q944">
        <v>0</v>
      </c>
      <c r="R944">
        <v>0</v>
      </c>
      <c r="S944">
        <v>27359474</v>
      </c>
      <c r="T944">
        <v>55640</v>
      </c>
      <c r="U944">
        <v>0</v>
      </c>
      <c r="V944">
        <v>8217257403</v>
      </c>
      <c r="W944">
        <v>7146868</v>
      </c>
      <c r="X944">
        <v>8210110535</v>
      </c>
      <c r="Y944">
        <v>1269090136</v>
      </c>
      <c r="Z944">
        <v>7199615219</v>
      </c>
      <c r="AA944" s="3" t="str">
        <f t="shared" si="28"/>
        <v>1053</v>
      </c>
      <c r="AB944" s="4" t="str">
        <f t="shared" si="29"/>
        <v>Non-TIF</v>
      </c>
    </row>
    <row r="945" spans="1:28" x14ac:dyDescent="0.25">
      <c r="A945">
        <v>2022</v>
      </c>
      <c r="B945">
        <v>57</v>
      </c>
      <c r="C945" t="s">
        <v>31</v>
      </c>
      <c r="D945">
        <v>2022</v>
      </c>
      <c r="E945">
        <v>57</v>
      </c>
      <c r="F945">
        <v>1</v>
      </c>
      <c r="G945">
        <v>62</v>
      </c>
      <c r="H945">
        <v>571062</v>
      </c>
      <c r="I945" t="s">
        <v>26</v>
      </c>
      <c r="J945" t="s">
        <v>26</v>
      </c>
      <c r="K945" t="s">
        <v>110</v>
      </c>
      <c r="L945" t="s">
        <v>603</v>
      </c>
      <c r="M945">
        <v>37854200</v>
      </c>
      <c r="N945">
        <v>1514000</v>
      </c>
      <c r="O945">
        <v>7405055</v>
      </c>
      <c r="P945">
        <v>64700</v>
      </c>
      <c r="Q945">
        <v>0</v>
      </c>
      <c r="R945">
        <v>0</v>
      </c>
      <c r="S945">
        <v>0</v>
      </c>
      <c r="T945">
        <v>5481</v>
      </c>
      <c r="U945">
        <v>0</v>
      </c>
      <c r="V945">
        <v>238696981</v>
      </c>
      <c r="W945">
        <v>224092</v>
      </c>
      <c r="X945">
        <v>238472889</v>
      </c>
      <c r="Y945">
        <v>15425975</v>
      </c>
      <c r="Z945">
        <v>191853545</v>
      </c>
      <c r="AA945" s="3" t="str">
        <f t="shared" si="28"/>
        <v>1062</v>
      </c>
      <c r="AB945" s="4" t="str">
        <f t="shared" si="29"/>
        <v>Non-TIF</v>
      </c>
    </row>
    <row r="946" spans="1:28" x14ac:dyDescent="0.25">
      <c r="A946">
        <v>2022</v>
      </c>
      <c r="B946">
        <v>57</v>
      </c>
      <c r="C946" t="s">
        <v>31</v>
      </c>
      <c r="D946">
        <v>2022</v>
      </c>
      <c r="E946">
        <v>57</v>
      </c>
      <c r="F946">
        <v>1</v>
      </c>
      <c r="G946">
        <v>89</v>
      </c>
      <c r="H946">
        <v>571089</v>
      </c>
      <c r="I946" t="s">
        <v>26</v>
      </c>
      <c r="J946" t="s">
        <v>26</v>
      </c>
      <c r="K946" t="s">
        <v>613</v>
      </c>
      <c r="L946" t="s">
        <v>603</v>
      </c>
      <c r="M946">
        <v>51085800</v>
      </c>
      <c r="N946">
        <v>2428400</v>
      </c>
      <c r="O946">
        <v>10394310</v>
      </c>
      <c r="P946">
        <v>578300</v>
      </c>
      <c r="Q946">
        <v>0</v>
      </c>
      <c r="R946">
        <v>0</v>
      </c>
      <c r="S946">
        <v>1832259</v>
      </c>
      <c r="T946">
        <v>101567</v>
      </c>
      <c r="U946">
        <v>0</v>
      </c>
      <c r="V946">
        <v>241906326</v>
      </c>
      <c r="W946">
        <v>203720</v>
      </c>
      <c r="X946">
        <v>241702606</v>
      </c>
      <c r="Y946">
        <v>16612977</v>
      </c>
      <c r="Z946">
        <v>175485690</v>
      </c>
      <c r="AA946" s="3" t="str">
        <f t="shared" si="28"/>
        <v>1089</v>
      </c>
      <c r="AB946" s="4" t="str">
        <f t="shared" si="29"/>
        <v>Non-TIF</v>
      </c>
    </row>
    <row r="947" spans="1:28" x14ac:dyDescent="0.25">
      <c r="A947">
        <v>2022</v>
      </c>
      <c r="B947">
        <v>58</v>
      </c>
      <c r="C947" t="s">
        <v>31</v>
      </c>
      <c r="D947">
        <v>2022</v>
      </c>
      <c r="E947">
        <v>58</v>
      </c>
      <c r="F947">
        <v>6</v>
      </c>
      <c r="G947">
        <v>700</v>
      </c>
      <c r="H947">
        <v>446700</v>
      </c>
      <c r="I947" t="s">
        <v>26</v>
      </c>
      <c r="J947" t="s">
        <v>26</v>
      </c>
      <c r="K947" t="s">
        <v>459</v>
      </c>
      <c r="L947" t="s">
        <v>620</v>
      </c>
      <c r="M947">
        <v>1000890</v>
      </c>
      <c r="N947">
        <v>90450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1596930</v>
      </c>
      <c r="W947">
        <v>0</v>
      </c>
      <c r="X947">
        <v>1596930</v>
      </c>
      <c r="Y947">
        <v>292344</v>
      </c>
      <c r="Z947">
        <v>505590</v>
      </c>
      <c r="AA947" s="3" t="str">
        <f t="shared" si="28"/>
        <v>6700</v>
      </c>
      <c r="AB947" s="4" t="str">
        <f t="shared" si="29"/>
        <v>Non-TIF</v>
      </c>
    </row>
    <row r="948" spans="1:28" x14ac:dyDescent="0.25">
      <c r="A948">
        <v>2022</v>
      </c>
      <c r="B948">
        <v>58</v>
      </c>
      <c r="C948" t="s">
        <v>31</v>
      </c>
      <c r="D948">
        <v>2022</v>
      </c>
      <c r="E948">
        <v>58</v>
      </c>
      <c r="F948">
        <v>6</v>
      </c>
      <c r="G948">
        <v>759</v>
      </c>
      <c r="H948">
        <v>586759</v>
      </c>
      <c r="I948" t="s">
        <v>26</v>
      </c>
      <c r="J948" t="s">
        <v>26</v>
      </c>
      <c r="K948" t="s">
        <v>373</v>
      </c>
      <c r="L948" t="s">
        <v>620</v>
      </c>
      <c r="M948">
        <v>86149701</v>
      </c>
      <c r="N948">
        <v>3431040</v>
      </c>
      <c r="O948">
        <v>16854291</v>
      </c>
      <c r="P948">
        <v>5048925</v>
      </c>
      <c r="Q948">
        <v>0</v>
      </c>
      <c r="R948">
        <v>0</v>
      </c>
      <c r="S948">
        <v>0</v>
      </c>
      <c r="T948">
        <v>26341425</v>
      </c>
      <c r="U948">
        <v>0</v>
      </c>
      <c r="V948">
        <v>311610630</v>
      </c>
      <c r="W948">
        <v>307964</v>
      </c>
      <c r="X948">
        <v>311302666</v>
      </c>
      <c r="Y948">
        <v>131740752</v>
      </c>
      <c r="Z948">
        <v>173785248</v>
      </c>
      <c r="AA948" s="3" t="str">
        <f t="shared" si="28"/>
        <v>6759</v>
      </c>
      <c r="AB948" s="4" t="str">
        <f t="shared" si="29"/>
        <v>Non-TIF</v>
      </c>
    </row>
    <row r="949" spans="1:28" x14ac:dyDescent="0.25">
      <c r="A949">
        <v>2022</v>
      </c>
      <c r="B949">
        <v>60</v>
      </c>
      <c r="C949" t="s">
        <v>44</v>
      </c>
      <c r="D949">
        <v>2022</v>
      </c>
      <c r="E949">
        <v>60</v>
      </c>
      <c r="F949">
        <v>2</v>
      </c>
      <c r="G949">
        <v>457</v>
      </c>
      <c r="H949">
        <v>602457</v>
      </c>
      <c r="I949" t="s">
        <v>26</v>
      </c>
      <c r="J949" t="s">
        <v>26</v>
      </c>
      <c r="K949" t="s">
        <v>690</v>
      </c>
      <c r="L949" t="s">
        <v>652</v>
      </c>
      <c r="M949">
        <v>0</v>
      </c>
      <c r="N949">
        <v>0</v>
      </c>
      <c r="O949">
        <v>7136</v>
      </c>
      <c r="P949">
        <v>1755633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4432349</v>
      </c>
      <c r="W949">
        <v>1852</v>
      </c>
      <c r="X949">
        <v>4430497</v>
      </c>
      <c r="Y949">
        <v>0</v>
      </c>
      <c r="Z949">
        <v>2669580</v>
      </c>
      <c r="AA949" s="3" t="str">
        <f t="shared" si="28"/>
        <v>2457</v>
      </c>
      <c r="AB949" s="4" t="str">
        <f t="shared" si="29"/>
        <v>Non-TIF</v>
      </c>
    </row>
    <row r="950" spans="1:28" x14ac:dyDescent="0.25">
      <c r="A950">
        <v>2022</v>
      </c>
      <c r="B950">
        <v>60</v>
      </c>
      <c r="C950" t="s">
        <v>44</v>
      </c>
      <c r="D950">
        <v>2022</v>
      </c>
      <c r="E950">
        <v>60</v>
      </c>
      <c r="F950">
        <v>6</v>
      </c>
      <c r="G950">
        <v>983</v>
      </c>
      <c r="H950">
        <v>606983</v>
      </c>
      <c r="I950" t="s">
        <v>26</v>
      </c>
      <c r="J950" t="s">
        <v>26</v>
      </c>
      <c r="K950" t="s">
        <v>691</v>
      </c>
      <c r="L950" t="s">
        <v>652</v>
      </c>
      <c r="M950">
        <v>0</v>
      </c>
      <c r="N950">
        <v>0</v>
      </c>
      <c r="O950">
        <v>50121930</v>
      </c>
      <c r="P950">
        <v>69540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61673072</v>
      </c>
      <c r="W950">
        <v>7408</v>
      </c>
      <c r="X950">
        <v>61665664</v>
      </c>
      <c r="Y950">
        <v>0</v>
      </c>
      <c r="Z950">
        <v>11481602</v>
      </c>
      <c r="AA950" s="3" t="str">
        <f t="shared" si="28"/>
        <v>6983</v>
      </c>
      <c r="AB950" s="4" t="str">
        <f t="shared" si="29"/>
        <v>Non-TIF</v>
      </c>
    </row>
    <row r="951" spans="1:28" x14ac:dyDescent="0.25">
      <c r="A951">
        <v>2022</v>
      </c>
      <c r="B951">
        <v>69</v>
      </c>
      <c r="C951" t="s">
        <v>23</v>
      </c>
      <c r="D951">
        <v>2022</v>
      </c>
      <c r="E951">
        <v>69</v>
      </c>
      <c r="F951">
        <v>6</v>
      </c>
      <c r="G951">
        <v>165</v>
      </c>
      <c r="H951" t="s">
        <v>753</v>
      </c>
      <c r="I951" t="s">
        <v>25</v>
      </c>
      <c r="J951" t="s">
        <v>26</v>
      </c>
      <c r="K951" t="s">
        <v>754</v>
      </c>
      <c r="L951" t="s">
        <v>725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 s="3" t="str">
        <f t="shared" si="28"/>
        <v>6165</v>
      </c>
      <c r="AB951" s="4" t="str">
        <f t="shared" si="29"/>
        <v>TIF</v>
      </c>
    </row>
    <row r="952" spans="1:28" x14ac:dyDescent="0.25">
      <c r="A952">
        <v>2022</v>
      </c>
      <c r="B952">
        <v>69</v>
      </c>
      <c r="C952" t="s">
        <v>23</v>
      </c>
      <c r="D952">
        <v>2022</v>
      </c>
      <c r="E952">
        <v>69</v>
      </c>
      <c r="F952">
        <v>6</v>
      </c>
      <c r="G952">
        <v>651</v>
      </c>
      <c r="H952" t="s">
        <v>936</v>
      </c>
      <c r="I952" t="s">
        <v>25</v>
      </c>
      <c r="J952" t="s">
        <v>26</v>
      </c>
      <c r="K952" t="s">
        <v>937</v>
      </c>
      <c r="L952" t="s">
        <v>725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 s="3" t="str">
        <f t="shared" si="28"/>
        <v>6651</v>
      </c>
      <c r="AB952" s="4" t="str">
        <f t="shared" si="29"/>
        <v>TIF</v>
      </c>
    </row>
    <row r="953" spans="1:28" x14ac:dyDescent="0.25">
      <c r="A953">
        <v>2022</v>
      </c>
      <c r="B953">
        <v>69</v>
      </c>
      <c r="C953" t="s">
        <v>31</v>
      </c>
      <c r="D953">
        <v>2022</v>
      </c>
      <c r="E953">
        <v>69</v>
      </c>
      <c r="F953">
        <v>2</v>
      </c>
      <c r="G953">
        <v>718</v>
      </c>
      <c r="H953">
        <v>152718</v>
      </c>
      <c r="I953" t="s">
        <v>26</v>
      </c>
      <c r="J953" t="s">
        <v>26</v>
      </c>
      <c r="K953" t="s">
        <v>36</v>
      </c>
      <c r="L953" t="s">
        <v>725</v>
      </c>
      <c r="M953">
        <v>43197350</v>
      </c>
      <c r="N953">
        <v>1277930</v>
      </c>
      <c r="O953">
        <v>2916585</v>
      </c>
      <c r="P953">
        <v>0</v>
      </c>
      <c r="Q953">
        <v>0</v>
      </c>
      <c r="R953">
        <v>0</v>
      </c>
      <c r="S953">
        <v>0</v>
      </c>
      <c r="T953">
        <v>2436258</v>
      </c>
      <c r="U953">
        <v>0</v>
      </c>
      <c r="V953">
        <v>73500958</v>
      </c>
      <c r="W953">
        <v>78544</v>
      </c>
      <c r="X953">
        <v>73422414</v>
      </c>
      <c r="Y953">
        <v>7199199</v>
      </c>
      <c r="Z953">
        <v>23672835</v>
      </c>
      <c r="AA953" s="3" t="str">
        <f t="shared" si="28"/>
        <v>2718</v>
      </c>
      <c r="AB953" s="4" t="str">
        <f t="shared" si="29"/>
        <v>Non-TIF</v>
      </c>
    </row>
    <row r="954" spans="1:28" x14ac:dyDescent="0.25">
      <c r="A954">
        <v>2022</v>
      </c>
      <c r="B954">
        <v>69</v>
      </c>
      <c r="C954" t="s">
        <v>31</v>
      </c>
      <c r="D954">
        <v>2022</v>
      </c>
      <c r="E954">
        <v>69</v>
      </c>
      <c r="F954">
        <v>3</v>
      </c>
      <c r="G954">
        <v>978</v>
      </c>
      <c r="H954">
        <v>653978</v>
      </c>
      <c r="I954" t="s">
        <v>26</v>
      </c>
      <c r="J954" t="s">
        <v>26</v>
      </c>
      <c r="K954" t="s">
        <v>1707</v>
      </c>
      <c r="L954" t="s">
        <v>725</v>
      </c>
      <c r="M954">
        <v>1311850</v>
      </c>
      <c r="N954">
        <v>59160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1989690</v>
      </c>
      <c r="W954">
        <v>1852</v>
      </c>
      <c r="X954">
        <v>1987838</v>
      </c>
      <c r="Y954">
        <v>66175</v>
      </c>
      <c r="Z954">
        <v>618680</v>
      </c>
      <c r="AA954" s="3" t="str">
        <f t="shared" si="28"/>
        <v>3978</v>
      </c>
      <c r="AB954" s="4" t="str">
        <f t="shared" si="29"/>
        <v>Non-TIF</v>
      </c>
    </row>
    <row r="955" spans="1:28" x14ac:dyDescent="0.25">
      <c r="A955">
        <v>2022</v>
      </c>
      <c r="B955">
        <v>69</v>
      </c>
      <c r="C955" t="s">
        <v>31</v>
      </c>
      <c r="D955">
        <v>2022</v>
      </c>
      <c r="E955">
        <v>69</v>
      </c>
      <c r="F955">
        <v>5</v>
      </c>
      <c r="G955">
        <v>463</v>
      </c>
      <c r="H955">
        <v>695463</v>
      </c>
      <c r="I955" t="s">
        <v>26</v>
      </c>
      <c r="J955" t="s">
        <v>26</v>
      </c>
      <c r="K955" t="s">
        <v>724</v>
      </c>
      <c r="L955" t="s">
        <v>725</v>
      </c>
      <c r="M955">
        <v>137834880</v>
      </c>
      <c r="N955">
        <v>3947000</v>
      </c>
      <c r="O955">
        <v>16205760</v>
      </c>
      <c r="P955">
        <v>5553750</v>
      </c>
      <c r="Q955">
        <v>0</v>
      </c>
      <c r="R955">
        <v>0</v>
      </c>
      <c r="S955">
        <v>25703873</v>
      </c>
      <c r="T955">
        <v>9651961</v>
      </c>
      <c r="U955">
        <v>0</v>
      </c>
      <c r="V955">
        <v>437583274</v>
      </c>
      <c r="W955">
        <v>420404</v>
      </c>
      <c r="X955">
        <v>437162870</v>
      </c>
      <c r="Y955">
        <v>32736956</v>
      </c>
      <c r="Z955">
        <v>238686050</v>
      </c>
      <c r="AA955" s="3" t="str">
        <f t="shared" si="28"/>
        <v>5463</v>
      </c>
      <c r="AB955" s="4" t="str">
        <f t="shared" si="29"/>
        <v>Non-TIF</v>
      </c>
    </row>
    <row r="956" spans="1:28" x14ac:dyDescent="0.25">
      <c r="A956">
        <v>2022</v>
      </c>
      <c r="B956">
        <v>69</v>
      </c>
      <c r="C956" t="s">
        <v>31</v>
      </c>
      <c r="D956">
        <v>2022</v>
      </c>
      <c r="E956">
        <v>69</v>
      </c>
      <c r="F956">
        <v>6</v>
      </c>
      <c r="G956">
        <v>165</v>
      </c>
      <c r="H956">
        <v>696165</v>
      </c>
      <c r="I956" t="s">
        <v>26</v>
      </c>
      <c r="J956" t="s">
        <v>26</v>
      </c>
      <c r="K956" t="s">
        <v>726</v>
      </c>
      <c r="L956" t="s">
        <v>725</v>
      </c>
      <c r="M956">
        <v>42649040</v>
      </c>
      <c r="N956">
        <v>1465980</v>
      </c>
      <c r="O956">
        <v>161150</v>
      </c>
      <c r="P956">
        <v>0</v>
      </c>
      <c r="Q956">
        <v>0</v>
      </c>
      <c r="R956">
        <v>0</v>
      </c>
      <c r="S956">
        <v>6741999</v>
      </c>
      <c r="T956">
        <v>0</v>
      </c>
      <c r="U956">
        <v>0</v>
      </c>
      <c r="V956">
        <v>75514719</v>
      </c>
      <c r="W956">
        <v>46300</v>
      </c>
      <c r="X956">
        <v>75468419</v>
      </c>
      <c r="Y956">
        <v>2775181</v>
      </c>
      <c r="Z956">
        <v>24496550</v>
      </c>
      <c r="AA956" s="3" t="str">
        <f t="shared" si="28"/>
        <v>6165</v>
      </c>
      <c r="AB956" s="4" t="str">
        <f t="shared" si="29"/>
        <v>Non-TIF</v>
      </c>
    </row>
    <row r="957" spans="1:28" x14ac:dyDescent="0.25">
      <c r="A957">
        <v>2022</v>
      </c>
      <c r="B957">
        <v>69</v>
      </c>
      <c r="C957" t="s">
        <v>31</v>
      </c>
      <c r="D957">
        <v>2022</v>
      </c>
      <c r="E957">
        <v>69</v>
      </c>
      <c r="F957">
        <v>6</v>
      </c>
      <c r="G957">
        <v>651</v>
      </c>
      <c r="H957">
        <v>696651</v>
      </c>
      <c r="I957" t="s">
        <v>26</v>
      </c>
      <c r="J957" t="s">
        <v>26</v>
      </c>
      <c r="K957" t="s">
        <v>100</v>
      </c>
      <c r="L957" t="s">
        <v>725</v>
      </c>
      <c r="M957">
        <v>56802070</v>
      </c>
      <c r="N957">
        <v>3886350</v>
      </c>
      <c r="O957">
        <v>8201098</v>
      </c>
      <c r="P957">
        <v>0</v>
      </c>
      <c r="Q957">
        <v>0</v>
      </c>
      <c r="R957">
        <v>0</v>
      </c>
      <c r="S957">
        <v>7638772</v>
      </c>
      <c r="T957">
        <v>3283182</v>
      </c>
      <c r="U957">
        <v>0</v>
      </c>
      <c r="V957">
        <v>134077984</v>
      </c>
      <c r="W957">
        <v>101860</v>
      </c>
      <c r="X957">
        <v>133976124</v>
      </c>
      <c r="Y957">
        <v>28938734</v>
      </c>
      <c r="Z957">
        <v>54266512</v>
      </c>
      <c r="AA957" s="3" t="str">
        <f t="shared" si="28"/>
        <v>6651</v>
      </c>
      <c r="AB957" s="4" t="str">
        <f t="shared" si="29"/>
        <v>Non-TIF</v>
      </c>
    </row>
    <row r="958" spans="1:28" x14ac:dyDescent="0.25">
      <c r="A958">
        <v>2022</v>
      </c>
      <c r="B958">
        <v>69</v>
      </c>
      <c r="C958" t="s">
        <v>31</v>
      </c>
      <c r="D958">
        <v>2022</v>
      </c>
      <c r="E958">
        <v>69</v>
      </c>
      <c r="F958">
        <v>2</v>
      </c>
      <c r="G958">
        <v>113</v>
      </c>
      <c r="H958">
        <v>732113</v>
      </c>
      <c r="I958" t="s">
        <v>26</v>
      </c>
      <c r="J958" t="s">
        <v>26</v>
      </c>
      <c r="K958" t="s">
        <v>737</v>
      </c>
      <c r="L958" t="s">
        <v>725</v>
      </c>
      <c r="M958">
        <v>1014150</v>
      </c>
      <c r="N958">
        <v>41250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1493220</v>
      </c>
      <c r="W958">
        <v>1852</v>
      </c>
      <c r="X958">
        <v>1491368</v>
      </c>
      <c r="Y958">
        <v>143902</v>
      </c>
      <c r="Z958">
        <v>437820</v>
      </c>
      <c r="AA958" s="3" t="str">
        <f t="shared" si="28"/>
        <v>2113</v>
      </c>
      <c r="AB958" s="4" t="str">
        <f t="shared" si="29"/>
        <v>Non-TIF</v>
      </c>
    </row>
    <row r="959" spans="1:28" x14ac:dyDescent="0.25">
      <c r="A959">
        <v>2022</v>
      </c>
      <c r="B959">
        <v>69</v>
      </c>
      <c r="C959" t="s">
        <v>31</v>
      </c>
      <c r="D959">
        <v>2022</v>
      </c>
      <c r="E959">
        <v>69</v>
      </c>
      <c r="F959">
        <v>5</v>
      </c>
      <c r="G959">
        <v>976</v>
      </c>
      <c r="H959">
        <v>735976</v>
      </c>
      <c r="I959" t="s">
        <v>26</v>
      </c>
      <c r="J959" t="s">
        <v>26</v>
      </c>
      <c r="K959" t="s">
        <v>440</v>
      </c>
      <c r="L959" t="s">
        <v>725</v>
      </c>
      <c r="M959">
        <v>185570</v>
      </c>
      <c r="N959">
        <v>4400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245460</v>
      </c>
      <c r="W959">
        <v>1852</v>
      </c>
      <c r="X959">
        <v>243608</v>
      </c>
      <c r="Y959">
        <v>0</v>
      </c>
      <c r="Z959">
        <v>55490</v>
      </c>
      <c r="AA959" s="3" t="str">
        <f t="shared" si="28"/>
        <v>5976</v>
      </c>
      <c r="AB959" s="4" t="str">
        <f t="shared" si="29"/>
        <v>Non-TIF</v>
      </c>
    </row>
    <row r="960" spans="1:28" x14ac:dyDescent="0.25">
      <c r="A960">
        <v>2022</v>
      </c>
      <c r="B960">
        <v>70</v>
      </c>
      <c r="C960" t="s">
        <v>44</v>
      </c>
      <c r="D960">
        <v>2022</v>
      </c>
      <c r="E960">
        <v>70</v>
      </c>
      <c r="F960">
        <v>6</v>
      </c>
      <c r="G960">
        <v>975</v>
      </c>
      <c r="H960">
        <v>706975</v>
      </c>
      <c r="I960" t="s">
        <v>26</v>
      </c>
      <c r="J960" t="s">
        <v>26</v>
      </c>
      <c r="K960" t="s">
        <v>160</v>
      </c>
      <c r="L960" t="s">
        <v>709</v>
      </c>
      <c r="M960">
        <v>1262</v>
      </c>
      <c r="N960">
        <v>0</v>
      </c>
      <c r="O960">
        <v>11804771</v>
      </c>
      <c r="P960">
        <v>2462759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152118425</v>
      </c>
      <c r="W960">
        <v>101860</v>
      </c>
      <c r="X960">
        <v>152016565</v>
      </c>
      <c r="Y960">
        <v>0</v>
      </c>
      <c r="Z960">
        <v>137849633</v>
      </c>
      <c r="AA960" s="3" t="str">
        <f t="shared" si="28"/>
        <v>6975</v>
      </c>
      <c r="AB960" s="4" t="str">
        <f t="shared" si="29"/>
        <v>Non-TIF</v>
      </c>
    </row>
    <row r="961" spans="1:28" x14ac:dyDescent="0.25">
      <c r="A961">
        <v>2022</v>
      </c>
      <c r="B961">
        <v>70</v>
      </c>
      <c r="C961" t="s">
        <v>44</v>
      </c>
      <c r="D961">
        <v>2022</v>
      </c>
      <c r="E961">
        <v>70</v>
      </c>
      <c r="F961">
        <v>7</v>
      </c>
      <c r="G961">
        <v>38</v>
      </c>
      <c r="H961">
        <v>707038</v>
      </c>
      <c r="I961" t="s">
        <v>26</v>
      </c>
      <c r="J961" t="s">
        <v>26</v>
      </c>
      <c r="K961" t="s">
        <v>232</v>
      </c>
      <c r="L961" t="s">
        <v>709</v>
      </c>
      <c r="M961">
        <v>82046</v>
      </c>
      <c r="N961">
        <v>34753</v>
      </c>
      <c r="O961">
        <v>20577661</v>
      </c>
      <c r="P961">
        <v>8398296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35158721</v>
      </c>
      <c r="W961">
        <v>7408</v>
      </c>
      <c r="X961">
        <v>35151313</v>
      </c>
      <c r="Y961">
        <v>0</v>
      </c>
      <c r="Z961">
        <v>6065965</v>
      </c>
      <c r="AA961" s="3" t="str">
        <f t="shared" si="28"/>
        <v>7038</v>
      </c>
      <c r="AB961" s="4" t="str">
        <f t="shared" si="29"/>
        <v>Non-TIF</v>
      </c>
    </row>
    <row r="962" spans="1:28" x14ac:dyDescent="0.25">
      <c r="A962">
        <v>2022</v>
      </c>
      <c r="B962">
        <v>70</v>
      </c>
      <c r="C962" t="s">
        <v>23</v>
      </c>
      <c r="D962">
        <v>2022</v>
      </c>
      <c r="E962">
        <v>70</v>
      </c>
      <c r="F962">
        <v>6</v>
      </c>
      <c r="G962">
        <v>975</v>
      </c>
      <c r="H962" t="s">
        <v>755</v>
      </c>
      <c r="I962" t="s">
        <v>25</v>
      </c>
      <c r="J962" t="s">
        <v>26</v>
      </c>
      <c r="K962" t="s">
        <v>756</v>
      </c>
      <c r="L962" t="s">
        <v>709</v>
      </c>
      <c r="M962">
        <v>98</v>
      </c>
      <c r="N962">
        <v>0</v>
      </c>
      <c r="O962">
        <v>1154367</v>
      </c>
      <c r="P962">
        <v>402571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16109998</v>
      </c>
      <c r="W962">
        <v>0</v>
      </c>
      <c r="X962">
        <v>16109998</v>
      </c>
      <c r="Y962">
        <v>0</v>
      </c>
      <c r="Z962">
        <v>14552962</v>
      </c>
      <c r="AA962" s="3" t="str">
        <f t="shared" si="28"/>
        <v>6975</v>
      </c>
      <c r="AB962" s="4" t="str">
        <f t="shared" si="29"/>
        <v>TIF</v>
      </c>
    </row>
    <row r="963" spans="1:28" x14ac:dyDescent="0.25">
      <c r="A963">
        <v>2022</v>
      </c>
      <c r="B963">
        <v>71</v>
      </c>
      <c r="C963" t="s">
        <v>44</v>
      </c>
      <c r="D963">
        <v>2022</v>
      </c>
      <c r="E963">
        <v>71</v>
      </c>
      <c r="F963">
        <v>2</v>
      </c>
      <c r="G963">
        <v>862</v>
      </c>
      <c r="H963">
        <v>712862</v>
      </c>
      <c r="I963" t="s">
        <v>26</v>
      </c>
      <c r="J963" t="s">
        <v>26</v>
      </c>
      <c r="K963" t="s">
        <v>399</v>
      </c>
      <c r="L963" t="s">
        <v>727</v>
      </c>
      <c r="M963">
        <v>77023</v>
      </c>
      <c r="N963">
        <v>24079</v>
      </c>
      <c r="O963">
        <v>7733303</v>
      </c>
      <c r="P963">
        <v>1037347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36492528</v>
      </c>
      <c r="W963">
        <v>22224</v>
      </c>
      <c r="X963">
        <v>36470304</v>
      </c>
      <c r="Y963">
        <v>0</v>
      </c>
      <c r="Z963">
        <v>27620776</v>
      </c>
      <c r="AA963" s="3" t="str">
        <f t="shared" ref="AA963:AA1026" si="30">CONCATENATE(F963,TEXT(G963,"000"))</f>
        <v>2862</v>
      </c>
      <c r="AB963" s="4" t="str">
        <f t="shared" ref="AB963:AB1026" si="31">IF(C963="I","TIF","Non-TIF")</f>
        <v>Non-TIF</v>
      </c>
    </row>
    <row r="964" spans="1:28" x14ac:dyDescent="0.25">
      <c r="A964">
        <v>2022</v>
      </c>
      <c r="B964">
        <v>71</v>
      </c>
      <c r="C964" t="s">
        <v>31</v>
      </c>
      <c r="D964">
        <v>2022</v>
      </c>
      <c r="E964">
        <v>71</v>
      </c>
      <c r="F964">
        <v>6</v>
      </c>
      <c r="G964">
        <v>48</v>
      </c>
      <c r="H964">
        <v>116048</v>
      </c>
      <c r="I964" t="s">
        <v>26</v>
      </c>
      <c r="J964" t="s">
        <v>26</v>
      </c>
      <c r="K964" t="s">
        <v>216</v>
      </c>
      <c r="L964" t="s">
        <v>727</v>
      </c>
      <c r="M964">
        <v>2334050</v>
      </c>
      <c r="N964">
        <v>70740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3479400</v>
      </c>
      <c r="W964">
        <v>3704</v>
      </c>
      <c r="X964">
        <v>3475696</v>
      </c>
      <c r="Y964">
        <v>191737</v>
      </c>
      <c r="Z964">
        <v>1074610</v>
      </c>
      <c r="AA964" s="3" t="str">
        <f t="shared" si="30"/>
        <v>6048</v>
      </c>
      <c r="AB964" s="4" t="str">
        <f t="shared" si="31"/>
        <v>Non-TIF</v>
      </c>
    </row>
    <row r="965" spans="1:28" x14ac:dyDescent="0.25">
      <c r="A965">
        <v>2022</v>
      </c>
      <c r="B965">
        <v>72</v>
      </c>
      <c r="C965" t="s">
        <v>23</v>
      </c>
      <c r="D965">
        <v>2022</v>
      </c>
      <c r="E965">
        <v>72</v>
      </c>
      <c r="F965">
        <v>5</v>
      </c>
      <c r="G965">
        <v>994</v>
      </c>
      <c r="H965" t="s">
        <v>953</v>
      </c>
      <c r="I965" t="s">
        <v>25</v>
      </c>
      <c r="J965" t="s">
        <v>26</v>
      </c>
      <c r="K965" t="s">
        <v>954</v>
      </c>
      <c r="L965" t="s">
        <v>732</v>
      </c>
      <c r="M965">
        <v>0</v>
      </c>
      <c r="N965">
        <v>0</v>
      </c>
      <c r="O965">
        <v>12471995</v>
      </c>
      <c r="P965">
        <v>14835037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37280911</v>
      </c>
      <c r="W965">
        <v>0</v>
      </c>
      <c r="X965">
        <v>37280911</v>
      </c>
      <c r="Y965">
        <v>0</v>
      </c>
      <c r="Z965">
        <v>9973879</v>
      </c>
      <c r="AA965" s="3" t="str">
        <f t="shared" si="30"/>
        <v>5994</v>
      </c>
      <c r="AB965" s="4" t="str">
        <f t="shared" si="31"/>
        <v>TIF</v>
      </c>
    </row>
    <row r="966" spans="1:28" x14ac:dyDescent="0.25">
      <c r="A966">
        <v>2022</v>
      </c>
      <c r="B966">
        <v>72</v>
      </c>
      <c r="C966" t="s">
        <v>31</v>
      </c>
      <c r="D966">
        <v>2022</v>
      </c>
      <c r="E966">
        <v>72</v>
      </c>
      <c r="F966">
        <v>5</v>
      </c>
      <c r="G966">
        <v>994</v>
      </c>
      <c r="H966">
        <v>725994</v>
      </c>
      <c r="I966" t="s">
        <v>26</v>
      </c>
      <c r="J966" t="s">
        <v>26</v>
      </c>
      <c r="K966" t="s">
        <v>733</v>
      </c>
      <c r="L966" t="s">
        <v>732</v>
      </c>
      <c r="M966">
        <v>201246150</v>
      </c>
      <c r="N966">
        <v>13277400</v>
      </c>
      <c r="O966">
        <v>10815064</v>
      </c>
      <c r="P966">
        <v>2325770</v>
      </c>
      <c r="Q966">
        <v>0</v>
      </c>
      <c r="R966">
        <v>0</v>
      </c>
      <c r="S966">
        <v>16995939</v>
      </c>
      <c r="T966">
        <v>2521292</v>
      </c>
      <c r="U966">
        <v>0</v>
      </c>
      <c r="V966">
        <v>411166515</v>
      </c>
      <c r="W966">
        <v>324100</v>
      </c>
      <c r="X966">
        <v>410842415</v>
      </c>
      <c r="Y966">
        <v>22157922</v>
      </c>
      <c r="Z966">
        <v>163984900</v>
      </c>
      <c r="AA966" s="3" t="str">
        <f t="shared" si="30"/>
        <v>5994</v>
      </c>
      <c r="AB966" s="4" t="str">
        <f t="shared" si="31"/>
        <v>Non-TIF</v>
      </c>
    </row>
    <row r="967" spans="1:28" x14ac:dyDescent="0.25">
      <c r="A967">
        <v>2022</v>
      </c>
      <c r="B967">
        <v>73</v>
      </c>
      <c r="C967" t="s">
        <v>44</v>
      </c>
      <c r="D967">
        <v>2022</v>
      </c>
      <c r="E967">
        <v>73</v>
      </c>
      <c r="F967">
        <v>5</v>
      </c>
      <c r="G967">
        <v>976</v>
      </c>
      <c r="H967">
        <v>735976</v>
      </c>
      <c r="I967" t="s">
        <v>26</v>
      </c>
      <c r="J967" t="s">
        <v>26</v>
      </c>
      <c r="K967" t="s">
        <v>440</v>
      </c>
      <c r="L967" t="s">
        <v>736</v>
      </c>
      <c r="M967">
        <v>405004</v>
      </c>
      <c r="N967">
        <v>104750</v>
      </c>
      <c r="O967">
        <v>7349426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7859180</v>
      </c>
      <c r="W967">
        <v>0</v>
      </c>
      <c r="X967">
        <v>7859180</v>
      </c>
      <c r="Y967">
        <v>0</v>
      </c>
      <c r="Z967">
        <v>0</v>
      </c>
      <c r="AA967" s="3" t="str">
        <f t="shared" si="30"/>
        <v>5976</v>
      </c>
      <c r="AB967" s="4" t="str">
        <f t="shared" si="31"/>
        <v>Non-TIF</v>
      </c>
    </row>
    <row r="968" spans="1:28" x14ac:dyDescent="0.25">
      <c r="A968">
        <v>2022</v>
      </c>
      <c r="B968">
        <v>73</v>
      </c>
      <c r="C968" t="s">
        <v>31</v>
      </c>
      <c r="D968">
        <v>2022</v>
      </c>
      <c r="E968">
        <v>73</v>
      </c>
      <c r="F968">
        <v>1</v>
      </c>
      <c r="G968">
        <v>197</v>
      </c>
      <c r="H968">
        <v>731197</v>
      </c>
      <c r="I968" t="s">
        <v>26</v>
      </c>
      <c r="J968" t="s">
        <v>26</v>
      </c>
      <c r="K968" t="s">
        <v>757</v>
      </c>
      <c r="L968" t="s">
        <v>736</v>
      </c>
      <c r="M968">
        <v>101718370</v>
      </c>
      <c r="N968">
        <v>5224890</v>
      </c>
      <c r="O968">
        <v>17329084</v>
      </c>
      <c r="P968">
        <v>14401000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421229075</v>
      </c>
      <c r="W968">
        <v>487076</v>
      </c>
      <c r="X968">
        <v>420741999</v>
      </c>
      <c r="Y968">
        <v>71696782</v>
      </c>
      <c r="Z968">
        <v>282555731</v>
      </c>
      <c r="AA968" s="3" t="str">
        <f t="shared" si="30"/>
        <v>1197</v>
      </c>
      <c r="AB968" s="4" t="str">
        <f t="shared" si="31"/>
        <v>Non-TIF</v>
      </c>
    </row>
    <row r="969" spans="1:28" x14ac:dyDescent="0.25">
      <c r="A969">
        <v>2022</v>
      </c>
      <c r="B969">
        <v>73</v>
      </c>
      <c r="C969" t="s">
        <v>31</v>
      </c>
      <c r="D969">
        <v>2022</v>
      </c>
      <c r="E969">
        <v>73</v>
      </c>
      <c r="F969">
        <v>0</v>
      </c>
      <c r="G969">
        <v>549</v>
      </c>
      <c r="H969">
        <v>870549</v>
      </c>
      <c r="I969" t="s">
        <v>26</v>
      </c>
      <c r="J969" t="s">
        <v>26</v>
      </c>
      <c r="K969" t="s">
        <v>758</v>
      </c>
      <c r="L969" t="s">
        <v>736</v>
      </c>
      <c r="M969">
        <v>80530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83320</v>
      </c>
      <c r="W969">
        <v>0</v>
      </c>
      <c r="X969">
        <v>83320</v>
      </c>
      <c r="Y969">
        <v>7440</v>
      </c>
      <c r="Z969">
        <v>2790</v>
      </c>
      <c r="AA969" s="3" t="str">
        <f t="shared" si="30"/>
        <v>0549</v>
      </c>
      <c r="AB969" s="4" t="str">
        <f t="shared" si="31"/>
        <v>Non-TIF</v>
      </c>
    </row>
    <row r="970" spans="1:28" x14ac:dyDescent="0.25">
      <c r="A970">
        <v>2022</v>
      </c>
      <c r="B970">
        <v>75</v>
      </c>
      <c r="C970" t="s">
        <v>31</v>
      </c>
      <c r="D970">
        <v>2022</v>
      </c>
      <c r="E970">
        <v>75</v>
      </c>
      <c r="F970">
        <v>3</v>
      </c>
      <c r="G970">
        <v>348</v>
      </c>
      <c r="H970">
        <v>753348</v>
      </c>
      <c r="I970" t="s">
        <v>26</v>
      </c>
      <c r="J970" t="s">
        <v>26</v>
      </c>
      <c r="K970" t="s">
        <v>351</v>
      </c>
      <c r="L970" t="s">
        <v>740</v>
      </c>
      <c r="M970">
        <v>86502470</v>
      </c>
      <c r="N970">
        <v>6178860</v>
      </c>
      <c r="O970">
        <v>15168429</v>
      </c>
      <c r="P970">
        <v>2780</v>
      </c>
      <c r="Q970">
        <v>0</v>
      </c>
      <c r="R970">
        <v>0</v>
      </c>
      <c r="S970">
        <v>0</v>
      </c>
      <c r="T970">
        <v>1928008</v>
      </c>
      <c r="U970">
        <v>0</v>
      </c>
      <c r="V970">
        <v>216202148</v>
      </c>
      <c r="W970">
        <v>122232</v>
      </c>
      <c r="X970">
        <v>216079916</v>
      </c>
      <c r="Y970">
        <v>7869527</v>
      </c>
      <c r="Z970">
        <v>106421601</v>
      </c>
      <c r="AA970" s="3" t="str">
        <f t="shared" si="30"/>
        <v>3348</v>
      </c>
      <c r="AB970" s="4" t="str">
        <f t="shared" si="31"/>
        <v>Non-TIF</v>
      </c>
    </row>
    <row r="971" spans="1:28" x14ac:dyDescent="0.25">
      <c r="A971">
        <v>2022</v>
      </c>
      <c r="B971">
        <v>75</v>
      </c>
      <c r="C971" t="s">
        <v>31</v>
      </c>
      <c r="D971">
        <v>2022</v>
      </c>
      <c r="E971">
        <v>75</v>
      </c>
      <c r="F971">
        <v>5</v>
      </c>
      <c r="G971">
        <v>486</v>
      </c>
      <c r="H971">
        <v>755486</v>
      </c>
      <c r="I971" t="s">
        <v>26</v>
      </c>
      <c r="J971" t="s">
        <v>26</v>
      </c>
      <c r="K971" t="s">
        <v>763</v>
      </c>
      <c r="L971" t="s">
        <v>740</v>
      </c>
      <c r="M971">
        <v>183420300</v>
      </c>
      <c r="N971">
        <v>15136750</v>
      </c>
      <c r="O971">
        <v>22110320</v>
      </c>
      <c r="P971">
        <v>559080</v>
      </c>
      <c r="Q971">
        <v>0</v>
      </c>
      <c r="R971">
        <v>0</v>
      </c>
      <c r="S971">
        <v>2279091</v>
      </c>
      <c r="T971">
        <v>6776813</v>
      </c>
      <c r="U971">
        <v>0</v>
      </c>
      <c r="V971">
        <v>409216274</v>
      </c>
      <c r="W971">
        <v>214832</v>
      </c>
      <c r="X971">
        <v>409001442</v>
      </c>
      <c r="Y971">
        <v>26125582</v>
      </c>
      <c r="Z971">
        <v>178933920</v>
      </c>
      <c r="AA971" s="3" t="str">
        <f t="shared" si="30"/>
        <v>5486</v>
      </c>
      <c r="AB971" s="4" t="str">
        <f t="shared" si="31"/>
        <v>Non-TIF</v>
      </c>
    </row>
    <row r="972" spans="1:28" x14ac:dyDescent="0.25">
      <c r="A972">
        <v>2022</v>
      </c>
      <c r="B972">
        <v>75</v>
      </c>
      <c r="C972" t="s">
        <v>31</v>
      </c>
      <c r="D972">
        <v>2022</v>
      </c>
      <c r="E972">
        <v>75</v>
      </c>
      <c r="F972">
        <v>6</v>
      </c>
      <c r="G972">
        <v>990</v>
      </c>
      <c r="H972">
        <v>846990</v>
      </c>
      <c r="I972" t="s">
        <v>26</v>
      </c>
      <c r="J972" t="s">
        <v>26</v>
      </c>
      <c r="K972" t="s">
        <v>764</v>
      </c>
      <c r="L972" t="s">
        <v>740</v>
      </c>
      <c r="M972">
        <v>1116600</v>
      </c>
      <c r="N972">
        <v>591360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5662</v>
      </c>
      <c r="U972">
        <v>0</v>
      </c>
      <c r="V972">
        <v>1800632</v>
      </c>
      <c r="W972">
        <v>0</v>
      </c>
      <c r="X972">
        <v>1800632</v>
      </c>
      <c r="Y972">
        <v>55435</v>
      </c>
      <c r="Z972">
        <v>87010</v>
      </c>
      <c r="AA972" s="3" t="str">
        <f t="shared" si="30"/>
        <v>6990</v>
      </c>
      <c r="AB972" s="4" t="str">
        <f t="shared" si="31"/>
        <v>Non-TIF</v>
      </c>
    </row>
    <row r="973" spans="1:28" x14ac:dyDescent="0.25">
      <c r="A973">
        <v>2022</v>
      </c>
      <c r="B973">
        <v>76</v>
      </c>
      <c r="C973" t="s">
        <v>44</v>
      </c>
      <c r="D973">
        <v>2022</v>
      </c>
      <c r="E973">
        <v>76</v>
      </c>
      <c r="F973">
        <v>5</v>
      </c>
      <c r="G973">
        <v>283</v>
      </c>
      <c r="H973">
        <v>765283</v>
      </c>
      <c r="I973" t="s">
        <v>26</v>
      </c>
      <c r="J973" t="s">
        <v>26</v>
      </c>
      <c r="K973" t="s">
        <v>225</v>
      </c>
      <c r="L973" t="s">
        <v>742</v>
      </c>
      <c r="M973">
        <v>184845</v>
      </c>
      <c r="N973">
        <v>3955</v>
      </c>
      <c r="O973">
        <v>23169796</v>
      </c>
      <c r="P973">
        <v>967547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31258774</v>
      </c>
      <c r="W973">
        <v>3704</v>
      </c>
      <c r="X973">
        <v>31255070</v>
      </c>
      <c r="Y973">
        <v>0</v>
      </c>
      <c r="Z973">
        <v>6932631</v>
      </c>
      <c r="AA973" s="3" t="str">
        <f t="shared" si="30"/>
        <v>5283</v>
      </c>
      <c r="AB973" s="4" t="str">
        <f t="shared" si="31"/>
        <v>Non-TIF</v>
      </c>
    </row>
    <row r="974" spans="1:28" x14ac:dyDescent="0.25">
      <c r="A974">
        <v>2022</v>
      </c>
      <c r="B974">
        <v>76</v>
      </c>
      <c r="C974" t="s">
        <v>31</v>
      </c>
      <c r="D974">
        <v>2022</v>
      </c>
      <c r="E974">
        <v>76</v>
      </c>
      <c r="F974">
        <v>6</v>
      </c>
      <c r="G974">
        <v>921</v>
      </c>
      <c r="H974">
        <v>746921</v>
      </c>
      <c r="I974" t="s">
        <v>26</v>
      </c>
      <c r="J974" t="s">
        <v>26</v>
      </c>
      <c r="K974" t="s">
        <v>665</v>
      </c>
      <c r="L974" t="s">
        <v>742</v>
      </c>
      <c r="M974">
        <v>7505993</v>
      </c>
      <c r="N974">
        <v>360672</v>
      </c>
      <c r="O974">
        <v>513004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9896923</v>
      </c>
      <c r="W974">
        <v>1852</v>
      </c>
      <c r="X974">
        <v>9895071</v>
      </c>
      <c r="Y974">
        <v>301610</v>
      </c>
      <c r="Z974">
        <v>1517254</v>
      </c>
      <c r="AA974" s="3" t="str">
        <f t="shared" si="30"/>
        <v>6921</v>
      </c>
      <c r="AB974" s="4" t="str">
        <f t="shared" si="31"/>
        <v>Non-TIF</v>
      </c>
    </row>
    <row r="975" spans="1:28" x14ac:dyDescent="0.25">
      <c r="A975">
        <v>2022</v>
      </c>
      <c r="B975">
        <v>77</v>
      </c>
      <c r="C975" t="s">
        <v>44</v>
      </c>
      <c r="D975">
        <v>2022</v>
      </c>
      <c r="E975">
        <v>77</v>
      </c>
      <c r="F975">
        <v>1</v>
      </c>
      <c r="G975">
        <v>576</v>
      </c>
      <c r="H975">
        <v>251576</v>
      </c>
      <c r="I975" t="s">
        <v>26</v>
      </c>
      <c r="J975" t="s">
        <v>26</v>
      </c>
      <c r="K975" t="s">
        <v>328</v>
      </c>
      <c r="L975" t="s">
        <v>777</v>
      </c>
      <c r="M975">
        <v>2498740</v>
      </c>
      <c r="N975">
        <v>245700</v>
      </c>
      <c r="O975">
        <v>483166080</v>
      </c>
      <c r="P975">
        <v>65280021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1635323698</v>
      </c>
      <c r="W975">
        <v>507448</v>
      </c>
      <c r="X975">
        <v>1634816250</v>
      </c>
      <c r="Y975">
        <v>0</v>
      </c>
      <c r="Z975">
        <v>1084133157</v>
      </c>
      <c r="AA975" s="3" t="str">
        <f t="shared" si="30"/>
        <v>1576</v>
      </c>
      <c r="AB975" s="4" t="str">
        <f t="shared" si="31"/>
        <v>Non-TIF</v>
      </c>
    </row>
    <row r="976" spans="1:28" x14ac:dyDescent="0.25">
      <c r="A976">
        <v>2022</v>
      </c>
      <c r="B976">
        <v>77</v>
      </c>
      <c r="C976" t="s">
        <v>44</v>
      </c>
      <c r="D976">
        <v>2022</v>
      </c>
      <c r="E976">
        <v>77</v>
      </c>
      <c r="F976">
        <v>7</v>
      </c>
      <c r="G976">
        <v>110</v>
      </c>
      <c r="H976">
        <v>257110</v>
      </c>
      <c r="I976" t="s">
        <v>26</v>
      </c>
      <c r="J976" t="s">
        <v>26</v>
      </c>
      <c r="K976" t="s">
        <v>62</v>
      </c>
      <c r="L976" t="s">
        <v>777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15915282</v>
      </c>
      <c r="W976">
        <v>5556</v>
      </c>
      <c r="X976">
        <v>15909726</v>
      </c>
      <c r="Y976">
        <v>0</v>
      </c>
      <c r="Z976">
        <v>15915282</v>
      </c>
      <c r="AA976" s="3" t="str">
        <f t="shared" si="30"/>
        <v>7110</v>
      </c>
      <c r="AB976" s="4" t="str">
        <f t="shared" si="31"/>
        <v>Non-TIF</v>
      </c>
    </row>
    <row r="977" spans="1:28" x14ac:dyDescent="0.25">
      <c r="A977">
        <v>2022</v>
      </c>
      <c r="B977">
        <v>77</v>
      </c>
      <c r="C977" t="s">
        <v>44</v>
      </c>
      <c r="D977">
        <v>2022</v>
      </c>
      <c r="E977">
        <v>77</v>
      </c>
      <c r="F977">
        <v>1</v>
      </c>
      <c r="G977">
        <v>737</v>
      </c>
      <c r="H977">
        <v>771737</v>
      </c>
      <c r="I977" t="s">
        <v>26</v>
      </c>
      <c r="J977" t="s">
        <v>26</v>
      </c>
      <c r="K977" t="s">
        <v>811</v>
      </c>
      <c r="L977" t="s">
        <v>777</v>
      </c>
      <c r="M977">
        <v>424250</v>
      </c>
      <c r="N977">
        <v>22100</v>
      </c>
      <c r="O977">
        <v>1742397048</v>
      </c>
      <c r="P977">
        <v>180229034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2636346173</v>
      </c>
      <c r="W977">
        <v>390772</v>
      </c>
      <c r="X977">
        <v>2635955401</v>
      </c>
      <c r="Y977">
        <v>0</v>
      </c>
      <c r="Z977">
        <v>713273741</v>
      </c>
      <c r="AA977" s="3" t="str">
        <f t="shared" si="30"/>
        <v>1737</v>
      </c>
      <c r="AB977" s="4" t="str">
        <f t="shared" si="31"/>
        <v>Non-TIF</v>
      </c>
    </row>
    <row r="978" spans="1:28" x14ac:dyDescent="0.25">
      <c r="A978">
        <v>2022</v>
      </c>
      <c r="B978">
        <v>77</v>
      </c>
      <c r="C978" t="s">
        <v>44</v>
      </c>
      <c r="D978">
        <v>2022</v>
      </c>
      <c r="E978">
        <v>77</v>
      </c>
      <c r="F978">
        <v>3</v>
      </c>
      <c r="G978">
        <v>231</v>
      </c>
      <c r="H978">
        <v>773231</v>
      </c>
      <c r="I978" t="s">
        <v>26</v>
      </c>
      <c r="J978" t="s">
        <v>26</v>
      </c>
      <c r="K978" t="s">
        <v>812</v>
      </c>
      <c r="L978" t="s">
        <v>777</v>
      </c>
      <c r="M978">
        <v>1388900</v>
      </c>
      <c r="N978">
        <v>862900</v>
      </c>
      <c r="O978">
        <v>350167236</v>
      </c>
      <c r="P978">
        <v>8012098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607499317</v>
      </c>
      <c r="W978">
        <v>112972</v>
      </c>
      <c r="X978">
        <v>607386345</v>
      </c>
      <c r="Y978">
        <v>0</v>
      </c>
      <c r="Z978">
        <v>247068183</v>
      </c>
      <c r="AA978" s="3" t="str">
        <f t="shared" si="30"/>
        <v>3231</v>
      </c>
      <c r="AB978" s="4" t="str">
        <f t="shared" si="31"/>
        <v>Non-TIF</v>
      </c>
    </row>
    <row r="979" spans="1:28" x14ac:dyDescent="0.25">
      <c r="A979">
        <v>2022</v>
      </c>
      <c r="B979">
        <v>77</v>
      </c>
      <c r="C979" t="s">
        <v>44</v>
      </c>
      <c r="D979">
        <v>2022</v>
      </c>
      <c r="E979">
        <v>77</v>
      </c>
      <c r="F979">
        <v>5</v>
      </c>
      <c r="G979">
        <v>805</v>
      </c>
      <c r="H979">
        <v>775805</v>
      </c>
      <c r="I979" t="s">
        <v>26</v>
      </c>
      <c r="J979" t="s">
        <v>26</v>
      </c>
      <c r="K979" t="s">
        <v>813</v>
      </c>
      <c r="L979" t="s">
        <v>777</v>
      </c>
      <c r="M979">
        <v>640074</v>
      </c>
      <c r="N979">
        <v>5800</v>
      </c>
      <c r="O979">
        <v>66871316</v>
      </c>
      <c r="P979">
        <v>166931437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277462196</v>
      </c>
      <c r="W979">
        <v>88896</v>
      </c>
      <c r="X979">
        <v>277373300</v>
      </c>
      <c r="Y979">
        <v>0</v>
      </c>
      <c r="Z979">
        <v>43013569</v>
      </c>
      <c r="AA979" s="3" t="str">
        <f t="shared" si="30"/>
        <v>5805</v>
      </c>
      <c r="AB979" s="4" t="str">
        <f t="shared" si="31"/>
        <v>Non-TIF</v>
      </c>
    </row>
    <row r="980" spans="1:28" x14ac:dyDescent="0.25">
      <c r="A980">
        <v>2022</v>
      </c>
      <c r="B980">
        <v>77</v>
      </c>
      <c r="C980" t="s">
        <v>44</v>
      </c>
      <c r="D980">
        <v>2022</v>
      </c>
      <c r="E980">
        <v>77</v>
      </c>
      <c r="F980">
        <v>6</v>
      </c>
      <c r="G980">
        <v>957</v>
      </c>
      <c r="H980">
        <v>776957</v>
      </c>
      <c r="I980" t="s">
        <v>26</v>
      </c>
      <c r="J980" t="s">
        <v>26</v>
      </c>
      <c r="K980" t="s">
        <v>284</v>
      </c>
      <c r="L980" t="s">
        <v>777</v>
      </c>
      <c r="M980">
        <v>143000</v>
      </c>
      <c r="N980">
        <v>0</v>
      </c>
      <c r="O980">
        <v>558753075</v>
      </c>
      <c r="P980">
        <v>57572476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741027310</v>
      </c>
      <c r="W980">
        <v>12964</v>
      </c>
      <c r="X980">
        <v>741014346</v>
      </c>
      <c r="Y980">
        <v>0</v>
      </c>
      <c r="Z980">
        <v>124558759</v>
      </c>
      <c r="AA980" s="3" t="str">
        <f t="shared" si="30"/>
        <v>6957</v>
      </c>
      <c r="AB980" s="4" t="str">
        <f t="shared" si="31"/>
        <v>Non-TIF</v>
      </c>
    </row>
    <row r="981" spans="1:28" x14ac:dyDescent="0.25">
      <c r="A981">
        <v>2022</v>
      </c>
      <c r="B981">
        <v>77</v>
      </c>
      <c r="C981" t="s">
        <v>23</v>
      </c>
      <c r="D981">
        <v>2022</v>
      </c>
      <c r="E981">
        <v>77</v>
      </c>
      <c r="F981">
        <v>6</v>
      </c>
      <c r="G981">
        <v>957</v>
      </c>
      <c r="H981" t="s">
        <v>883</v>
      </c>
      <c r="I981" t="s">
        <v>25</v>
      </c>
      <c r="J981" t="s">
        <v>26</v>
      </c>
      <c r="K981" t="s">
        <v>884</v>
      </c>
      <c r="L981" t="s">
        <v>777</v>
      </c>
      <c r="M981">
        <v>0</v>
      </c>
      <c r="N981">
        <v>0</v>
      </c>
      <c r="O981">
        <v>346744600</v>
      </c>
      <c r="P981">
        <v>3682424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360960695</v>
      </c>
      <c r="W981">
        <v>0</v>
      </c>
      <c r="X981">
        <v>360960695</v>
      </c>
      <c r="Y981">
        <v>0</v>
      </c>
      <c r="Z981">
        <v>10533671</v>
      </c>
      <c r="AA981" s="3" t="str">
        <f t="shared" si="30"/>
        <v>6957</v>
      </c>
      <c r="AB981" s="4" t="str">
        <f t="shared" si="31"/>
        <v>TIF</v>
      </c>
    </row>
    <row r="982" spans="1:28" x14ac:dyDescent="0.25">
      <c r="A982">
        <v>2022</v>
      </c>
      <c r="B982">
        <v>77</v>
      </c>
      <c r="C982" t="s">
        <v>31</v>
      </c>
      <c r="D982">
        <v>2022</v>
      </c>
      <c r="E982">
        <v>77</v>
      </c>
      <c r="F982">
        <v>3</v>
      </c>
      <c r="G982">
        <v>942</v>
      </c>
      <c r="H982">
        <v>83942</v>
      </c>
      <c r="I982" t="s">
        <v>26</v>
      </c>
      <c r="J982" t="s">
        <v>26</v>
      </c>
      <c r="K982" t="s">
        <v>59</v>
      </c>
      <c r="L982" t="s">
        <v>777</v>
      </c>
      <c r="M982">
        <v>5284040</v>
      </c>
      <c r="N982">
        <v>229500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33669550</v>
      </c>
      <c r="W982">
        <v>12964</v>
      </c>
      <c r="X982">
        <v>33656586</v>
      </c>
      <c r="Y982">
        <v>1347891</v>
      </c>
      <c r="Z982">
        <v>28156010</v>
      </c>
      <c r="AA982" s="3" t="str">
        <f t="shared" si="30"/>
        <v>3942</v>
      </c>
      <c r="AB982" s="4" t="str">
        <f t="shared" si="31"/>
        <v>Non-TIF</v>
      </c>
    </row>
    <row r="983" spans="1:28" x14ac:dyDescent="0.25">
      <c r="A983">
        <v>2022</v>
      </c>
      <c r="B983">
        <v>77</v>
      </c>
      <c r="C983" t="s">
        <v>31</v>
      </c>
      <c r="D983">
        <v>2022</v>
      </c>
      <c r="E983">
        <v>77</v>
      </c>
      <c r="F983">
        <v>5</v>
      </c>
      <c r="G983">
        <v>319</v>
      </c>
      <c r="H983">
        <v>505319</v>
      </c>
      <c r="I983" t="s">
        <v>26</v>
      </c>
      <c r="J983" t="s">
        <v>26</v>
      </c>
      <c r="K983" t="s">
        <v>625</v>
      </c>
      <c r="L983" t="s">
        <v>777</v>
      </c>
      <c r="M983">
        <v>0</v>
      </c>
      <c r="N983">
        <v>0</v>
      </c>
      <c r="O983">
        <v>312450</v>
      </c>
      <c r="P983">
        <v>828000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1140450</v>
      </c>
      <c r="W983">
        <v>0</v>
      </c>
      <c r="X983">
        <v>1140450</v>
      </c>
      <c r="Y983">
        <v>35022</v>
      </c>
      <c r="Z983">
        <v>0</v>
      </c>
      <c r="AA983" s="3" t="str">
        <f t="shared" si="30"/>
        <v>5319</v>
      </c>
      <c r="AB983" s="4" t="str">
        <f t="shared" si="31"/>
        <v>Non-TIF</v>
      </c>
    </row>
    <row r="984" spans="1:28" x14ac:dyDescent="0.25">
      <c r="A984">
        <v>2022</v>
      </c>
      <c r="B984">
        <v>78</v>
      </c>
      <c r="C984" t="s">
        <v>44</v>
      </c>
      <c r="D984">
        <v>2022</v>
      </c>
      <c r="E984">
        <v>78</v>
      </c>
      <c r="F984">
        <v>0</v>
      </c>
      <c r="G984">
        <v>441</v>
      </c>
      <c r="H984">
        <v>780441</v>
      </c>
      <c r="I984" t="s">
        <v>26</v>
      </c>
      <c r="J984" t="s">
        <v>26</v>
      </c>
      <c r="K984" t="s">
        <v>227</v>
      </c>
      <c r="L984" t="s">
        <v>780</v>
      </c>
      <c r="M984">
        <v>50851</v>
      </c>
      <c r="N984">
        <v>0</v>
      </c>
      <c r="O984">
        <v>28115701</v>
      </c>
      <c r="P984">
        <v>819295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132274583</v>
      </c>
      <c r="W984">
        <v>194460</v>
      </c>
      <c r="X984">
        <v>132080123</v>
      </c>
      <c r="Y984">
        <v>0</v>
      </c>
      <c r="Z984">
        <v>103288736</v>
      </c>
      <c r="AA984" s="3" t="str">
        <f t="shared" si="30"/>
        <v>0441</v>
      </c>
      <c r="AB984" s="4" t="str">
        <f t="shared" si="31"/>
        <v>Non-TIF</v>
      </c>
    </row>
    <row r="985" spans="1:28" x14ac:dyDescent="0.25">
      <c r="A985">
        <v>2022</v>
      </c>
      <c r="B985">
        <v>78</v>
      </c>
      <c r="C985" t="s">
        <v>44</v>
      </c>
      <c r="D985">
        <v>2022</v>
      </c>
      <c r="E985">
        <v>78</v>
      </c>
      <c r="F985">
        <v>1</v>
      </c>
      <c r="G985">
        <v>476</v>
      </c>
      <c r="H985">
        <v>781476</v>
      </c>
      <c r="I985" t="s">
        <v>26</v>
      </c>
      <c r="J985" t="s">
        <v>26</v>
      </c>
      <c r="K985" t="s">
        <v>784</v>
      </c>
      <c r="L985" t="s">
        <v>780</v>
      </c>
      <c r="M985">
        <v>0</v>
      </c>
      <c r="N985">
        <v>0</v>
      </c>
      <c r="O985">
        <v>162231849</v>
      </c>
      <c r="P985">
        <v>333514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204665206</v>
      </c>
      <c r="W985">
        <v>12964</v>
      </c>
      <c r="X985">
        <v>204652242</v>
      </c>
      <c r="Y985">
        <v>0</v>
      </c>
      <c r="Z985">
        <v>42099843</v>
      </c>
      <c r="AA985" s="3" t="str">
        <f t="shared" si="30"/>
        <v>1476</v>
      </c>
      <c r="AB985" s="4" t="str">
        <f t="shared" si="31"/>
        <v>Non-TIF</v>
      </c>
    </row>
    <row r="986" spans="1:28" x14ac:dyDescent="0.25">
      <c r="A986">
        <v>2022</v>
      </c>
      <c r="B986">
        <v>78</v>
      </c>
      <c r="C986" t="s">
        <v>44</v>
      </c>
      <c r="D986">
        <v>2022</v>
      </c>
      <c r="E986">
        <v>78</v>
      </c>
      <c r="F986">
        <v>4</v>
      </c>
      <c r="G986">
        <v>824</v>
      </c>
      <c r="H986">
        <v>784824</v>
      </c>
      <c r="I986" t="s">
        <v>26</v>
      </c>
      <c r="J986" t="s">
        <v>26</v>
      </c>
      <c r="K986" t="s">
        <v>779</v>
      </c>
      <c r="L986" t="s">
        <v>780</v>
      </c>
      <c r="M986">
        <v>15550</v>
      </c>
      <c r="N986">
        <v>0</v>
      </c>
      <c r="O986">
        <v>3701526</v>
      </c>
      <c r="P986">
        <v>91897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14531695</v>
      </c>
      <c r="W986">
        <v>5556</v>
      </c>
      <c r="X986">
        <v>14526139</v>
      </c>
      <c r="Y986">
        <v>0</v>
      </c>
      <c r="Z986">
        <v>10722722</v>
      </c>
      <c r="AA986" s="3" t="str">
        <f t="shared" si="30"/>
        <v>4824</v>
      </c>
      <c r="AB986" s="4" t="str">
        <f t="shared" si="31"/>
        <v>Non-TIF</v>
      </c>
    </row>
    <row r="987" spans="1:28" x14ac:dyDescent="0.25">
      <c r="A987">
        <v>2022</v>
      </c>
      <c r="B987">
        <v>78</v>
      </c>
      <c r="C987" t="s">
        <v>44</v>
      </c>
      <c r="D987">
        <v>2022</v>
      </c>
      <c r="E987">
        <v>78</v>
      </c>
      <c r="F987">
        <v>6</v>
      </c>
      <c r="G987">
        <v>534</v>
      </c>
      <c r="H987">
        <v>786534</v>
      </c>
      <c r="I987" t="s">
        <v>26</v>
      </c>
      <c r="J987" t="s">
        <v>26</v>
      </c>
      <c r="K987" t="s">
        <v>781</v>
      </c>
      <c r="L987" t="s">
        <v>780</v>
      </c>
      <c r="M987">
        <v>11800</v>
      </c>
      <c r="N987">
        <v>0</v>
      </c>
      <c r="O987">
        <v>4653800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10323221</v>
      </c>
      <c r="W987">
        <v>0</v>
      </c>
      <c r="X987">
        <v>10323221</v>
      </c>
      <c r="Y987">
        <v>0</v>
      </c>
      <c r="Z987">
        <v>5657621</v>
      </c>
      <c r="AA987" s="3" t="str">
        <f t="shared" si="30"/>
        <v>6534</v>
      </c>
      <c r="AB987" s="4" t="str">
        <f t="shared" si="31"/>
        <v>Non-TIF</v>
      </c>
    </row>
    <row r="988" spans="1:28" x14ac:dyDescent="0.25">
      <c r="A988">
        <v>2022</v>
      </c>
      <c r="B988">
        <v>78</v>
      </c>
      <c r="C988" t="s">
        <v>23</v>
      </c>
      <c r="D988">
        <v>2022</v>
      </c>
      <c r="E988">
        <v>78</v>
      </c>
      <c r="F988">
        <v>1</v>
      </c>
      <c r="G988">
        <v>476</v>
      </c>
      <c r="H988" t="s">
        <v>910</v>
      </c>
      <c r="I988" t="s">
        <v>25</v>
      </c>
      <c r="J988" t="s">
        <v>26</v>
      </c>
      <c r="K988" t="s">
        <v>911</v>
      </c>
      <c r="L988" t="s">
        <v>780</v>
      </c>
      <c r="M988">
        <v>0</v>
      </c>
      <c r="N988">
        <v>0</v>
      </c>
      <c r="O988">
        <v>43048931</v>
      </c>
      <c r="P988">
        <v>51186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70959994</v>
      </c>
      <c r="W988">
        <v>0</v>
      </c>
      <c r="X988">
        <v>70959994</v>
      </c>
      <c r="Y988">
        <v>0</v>
      </c>
      <c r="Z988">
        <v>27859877</v>
      </c>
      <c r="AA988" s="3" t="str">
        <f t="shared" si="30"/>
        <v>1476</v>
      </c>
      <c r="AB988" s="4" t="str">
        <f t="shared" si="31"/>
        <v>TIF</v>
      </c>
    </row>
    <row r="989" spans="1:28" x14ac:dyDescent="0.25">
      <c r="A989">
        <v>2022</v>
      </c>
      <c r="B989">
        <v>54</v>
      </c>
      <c r="C989" t="s">
        <v>31</v>
      </c>
      <c r="D989">
        <v>2022</v>
      </c>
      <c r="E989">
        <v>54</v>
      </c>
      <c r="F989">
        <v>6</v>
      </c>
      <c r="G989">
        <v>462</v>
      </c>
      <c r="H989">
        <v>546462</v>
      </c>
      <c r="I989" t="s">
        <v>26</v>
      </c>
      <c r="J989" t="s">
        <v>26</v>
      </c>
      <c r="K989" t="s">
        <v>555</v>
      </c>
      <c r="L989" t="s">
        <v>548</v>
      </c>
      <c r="M989">
        <v>69080988</v>
      </c>
      <c r="N989">
        <v>5018410</v>
      </c>
      <c r="O989">
        <v>5747055</v>
      </c>
      <c r="P989">
        <v>538148</v>
      </c>
      <c r="Q989">
        <v>0</v>
      </c>
      <c r="R989">
        <v>0</v>
      </c>
      <c r="S989">
        <v>0</v>
      </c>
      <c r="T989">
        <v>592936</v>
      </c>
      <c r="U989">
        <v>0</v>
      </c>
      <c r="V989">
        <v>136786510</v>
      </c>
      <c r="W989">
        <v>151864</v>
      </c>
      <c r="X989">
        <v>136634646</v>
      </c>
      <c r="Y989">
        <v>13170502</v>
      </c>
      <c r="Z989">
        <v>55808973</v>
      </c>
      <c r="AA989" s="3" t="str">
        <f t="shared" si="30"/>
        <v>6462</v>
      </c>
      <c r="AB989" s="4" t="str">
        <f t="shared" si="31"/>
        <v>Non-TIF</v>
      </c>
    </row>
    <row r="990" spans="1:28" x14ac:dyDescent="0.25">
      <c r="A990">
        <v>2022</v>
      </c>
      <c r="B990">
        <v>54</v>
      </c>
      <c r="C990" t="s">
        <v>31</v>
      </c>
      <c r="D990">
        <v>2022</v>
      </c>
      <c r="E990">
        <v>54</v>
      </c>
      <c r="F990">
        <v>0</v>
      </c>
      <c r="G990">
        <v>657</v>
      </c>
      <c r="H990">
        <v>900657</v>
      </c>
      <c r="I990" t="s">
        <v>26</v>
      </c>
      <c r="J990" t="s">
        <v>26</v>
      </c>
      <c r="K990" t="s">
        <v>500</v>
      </c>
      <c r="L990" t="s">
        <v>548</v>
      </c>
      <c r="M990">
        <v>8377371</v>
      </c>
      <c r="N990">
        <v>793970</v>
      </c>
      <c r="O990">
        <v>0</v>
      </c>
      <c r="P990">
        <v>74310</v>
      </c>
      <c r="Q990">
        <v>0</v>
      </c>
      <c r="R990">
        <v>0</v>
      </c>
      <c r="S990">
        <v>0</v>
      </c>
      <c r="T990">
        <v>6137236</v>
      </c>
      <c r="U990">
        <v>0</v>
      </c>
      <c r="V990">
        <v>18729117</v>
      </c>
      <c r="W990">
        <v>1852</v>
      </c>
      <c r="X990">
        <v>18727265</v>
      </c>
      <c r="Y990">
        <v>1115339</v>
      </c>
      <c r="Z990">
        <v>3346230</v>
      </c>
      <c r="AA990" s="3" t="str">
        <f t="shared" si="30"/>
        <v>0657</v>
      </c>
      <c r="AB990" s="4" t="str">
        <f t="shared" si="31"/>
        <v>Non-TIF</v>
      </c>
    </row>
    <row r="991" spans="1:28" x14ac:dyDescent="0.25">
      <c r="A991">
        <v>2022</v>
      </c>
      <c r="B991">
        <v>55</v>
      </c>
      <c r="C991" t="s">
        <v>44</v>
      </c>
      <c r="D991">
        <v>2022</v>
      </c>
      <c r="E991">
        <v>55</v>
      </c>
      <c r="F991">
        <v>0</v>
      </c>
      <c r="G991">
        <v>126</v>
      </c>
      <c r="H991">
        <v>550126</v>
      </c>
      <c r="I991" t="s">
        <v>26</v>
      </c>
      <c r="J991" t="s">
        <v>26</v>
      </c>
      <c r="K991" t="s">
        <v>550</v>
      </c>
      <c r="L991" t="s">
        <v>551</v>
      </c>
      <c r="M991">
        <v>544832</v>
      </c>
      <c r="N991">
        <v>90877</v>
      </c>
      <c r="O991">
        <v>85739693</v>
      </c>
      <c r="P991">
        <v>29078395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126194914</v>
      </c>
      <c r="W991">
        <v>48152</v>
      </c>
      <c r="X991">
        <v>126146762</v>
      </c>
      <c r="Y991">
        <v>0</v>
      </c>
      <c r="Z991">
        <v>10741117</v>
      </c>
      <c r="AA991" s="3" t="str">
        <f t="shared" si="30"/>
        <v>0126</v>
      </c>
      <c r="AB991" s="4" t="str">
        <f t="shared" si="31"/>
        <v>Non-TIF</v>
      </c>
    </row>
    <row r="992" spans="1:28" x14ac:dyDescent="0.25">
      <c r="A992">
        <v>2022</v>
      </c>
      <c r="B992">
        <v>55</v>
      </c>
      <c r="C992" t="s">
        <v>44</v>
      </c>
      <c r="D992">
        <v>2022</v>
      </c>
      <c r="E992">
        <v>55</v>
      </c>
      <c r="F992">
        <v>6</v>
      </c>
      <c r="G992">
        <v>417</v>
      </c>
      <c r="H992">
        <v>556417</v>
      </c>
      <c r="I992" t="s">
        <v>26</v>
      </c>
      <c r="J992" t="s">
        <v>26</v>
      </c>
      <c r="K992" t="s">
        <v>604</v>
      </c>
      <c r="L992" t="s">
        <v>551</v>
      </c>
      <c r="M992">
        <v>0</v>
      </c>
      <c r="N992">
        <v>0</v>
      </c>
      <c r="O992">
        <v>4325663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5874413</v>
      </c>
      <c r="W992">
        <v>9260</v>
      </c>
      <c r="X992">
        <v>5865153</v>
      </c>
      <c r="Y992">
        <v>0</v>
      </c>
      <c r="Z992">
        <v>1548750</v>
      </c>
      <c r="AA992" s="3" t="str">
        <f t="shared" si="30"/>
        <v>6417</v>
      </c>
      <c r="AB992" s="4" t="str">
        <f t="shared" si="31"/>
        <v>Non-TIF</v>
      </c>
    </row>
    <row r="993" spans="1:28" x14ac:dyDescent="0.25">
      <c r="A993">
        <v>2022</v>
      </c>
      <c r="B993">
        <v>55</v>
      </c>
      <c r="C993" t="s">
        <v>44</v>
      </c>
      <c r="D993">
        <v>2022</v>
      </c>
      <c r="E993">
        <v>55</v>
      </c>
      <c r="F993">
        <v>6</v>
      </c>
      <c r="G993">
        <v>921</v>
      </c>
      <c r="H993">
        <v>746921</v>
      </c>
      <c r="I993" t="s">
        <v>26</v>
      </c>
      <c r="J993" t="s">
        <v>26</v>
      </c>
      <c r="K993" t="s">
        <v>665</v>
      </c>
      <c r="L993" t="s">
        <v>551</v>
      </c>
      <c r="M993">
        <v>61603</v>
      </c>
      <c r="N993">
        <v>0</v>
      </c>
      <c r="O993">
        <v>8656264</v>
      </c>
      <c r="P993">
        <v>4597361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13482304</v>
      </c>
      <c r="W993">
        <v>1852</v>
      </c>
      <c r="X993">
        <v>13480452</v>
      </c>
      <c r="Y993">
        <v>0</v>
      </c>
      <c r="Z993">
        <v>167076</v>
      </c>
      <c r="AA993" s="3" t="str">
        <f t="shared" si="30"/>
        <v>6921</v>
      </c>
      <c r="AB993" s="4" t="str">
        <f t="shared" si="31"/>
        <v>Non-TIF</v>
      </c>
    </row>
    <row r="994" spans="1:28" x14ac:dyDescent="0.25">
      <c r="A994">
        <v>2022</v>
      </c>
      <c r="B994">
        <v>55</v>
      </c>
      <c r="C994" t="s">
        <v>23</v>
      </c>
      <c r="D994">
        <v>2022</v>
      </c>
      <c r="E994">
        <v>55</v>
      </c>
      <c r="F994">
        <v>3</v>
      </c>
      <c r="G994">
        <v>897</v>
      </c>
      <c r="H994" t="s">
        <v>636</v>
      </c>
      <c r="I994" t="s">
        <v>25</v>
      </c>
      <c r="J994" t="s">
        <v>26</v>
      </c>
      <c r="K994" t="s">
        <v>1744</v>
      </c>
      <c r="L994" t="s">
        <v>551</v>
      </c>
      <c r="M994">
        <v>0</v>
      </c>
      <c r="N994">
        <v>0</v>
      </c>
      <c r="O994">
        <v>3886468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3886468</v>
      </c>
      <c r="W994">
        <v>0</v>
      </c>
      <c r="X994">
        <v>3886468</v>
      </c>
      <c r="Y994">
        <v>0</v>
      </c>
      <c r="Z994">
        <v>0</v>
      </c>
      <c r="AA994" s="3" t="str">
        <f t="shared" si="30"/>
        <v>3897</v>
      </c>
      <c r="AB994" s="4" t="str">
        <f t="shared" si="31"/>
        <v>TIF</v>
      </c>
    </row>
    <row r="995" spans="1:28" x14ac:dyDescent="0.25">
      <c r="A995">
        <v>2022</v>
      </c>
      <c r="B995">
        <v>55</v>
      </c>
      <c r="C995" t="s">
        <v>23</v>
      </c>
      <c r="D995">
        <v>2022</v>
      </c>
      <c r="E995">
        <v>55</v>
      </c>
      <c r="F995">
        <v>6</v>
      </c>
      <c r="G995">
        <v>921</v>
      </c>
      <c r="H995" t="s">
        <v>605</v>
      </c>
      <c r="I995" t="s">
        <v>25</v>
      </c>
      <c r="J995" t="s">
        <v>26</v>
      </c>
      <c r="K995" t="s">
        <v>606</v>
      </c>
      <c r="L995" t="s">
        <v>551</v>
      </c>
      <c r="M995">
        <v>8342</v>
      </c>
      <c r="N995">
        <v>0</v>
      </c>
      <c r="O995">
        <v>2042692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2213514</v>
      </c>
      <c r="W995">
        <v>0</v>
      </c>
      <c r="X995">
        <v>2213514</v>
      </c>
      <c r="Y995">
        <v>0</v>
      </c>
      <c r="Z995">
        <v>162480</v>
      </c>
      <c r="AA995" s="3" t="str">
        <f t="shared" si="30"/>
        <v>6921</v>
      </c>
      <c r="AB995" s="4" t="str">
        <f t="shared" si="31"/>
        <v>TIF</v>
      </c>
    </row>
    <row r="996" spans="1:28" x14ac:dyDescent="0.25">
      <c r="A996">
        <v>2022</v>
      </c>
      <c r="B996">
        <v>55</v>
      </c>
      <c r="C996" t="s">
        <v>31</v>
      </c>
      <c r="D996">
        <v>2022</v>
      </c>
      <c r="E996">
        <v>55</v>
      </c>
      <c r="F996">
        <v>0</v>
      </c>
      <c r="G996">
        <v>333</v>
      </c>
      <c r="H996">
        <v>320333</v>
      </c>
      <c r="I996" t="s">
        <v>26</v>
      </c>
      <c r="J996" t="s">
        <v>26</v>
      </c>
      <c r="K996" t="s">
        <v>382</v>
      </c>
      <c r="L996" t="s">
        <v>551</v>
      </c>
      <c r="M996">
        <v>126854891</v>
      </c>
      <c r="N996">
        <v>9166480</v>
      </c>
      <c r="O996">
        <v>3399432</v>
      </c>
      <c r="P996">
        <v>716177</v>
      </c>
      <c r="Q996">
        <v>0</v>
      </c>
      <c r="R996">
        <v>0</v>
      </c>
      <c r="S996">
        <v>2538438</v>
      </c>
      <c r="T996">
        <v>104183</v>
      </c>
      <c r="U996">
        <v>0</v>
      </c>
      <c r="V996">
        <v>183012022</v>
      </c>
      <c r="W996">
        <v>105564</v>
      </c>
      <c r="X996">
        <v>182906458</v>
      </c>
      <c r="Y996">
        <v>41605957</v>
      </c>
      <c r="Z996">
        <v>40232421</v>
      </c>
      <c r="AA996" s="3" t="str">
        <f t="shared" si="30"/>
        <v>0333</v>
      </c>
      <c r="AB996" s="4" t="str">
        <f t="shared" si="31"/>
        <v>Non-TIF</v>
      </c>
    </row>
    <row r="997" spans="1:28" x14ac:dyDescent="0.25">
      <c r="A997">
        <v>2022</v>
      </c>
      <c r="B997">
        <v>55</v>
      </c>
      <c r="C997" t="s">
        <v>31</v>
      </c>
      <c r="D997">
        <v>2022</v>
      </c>
      <c r="E997">
        <v>55</v>
      </c>
      <c r="F997">
        <v>6</v>
      </c>
      <c r="G997">
        <v>516</v>
      </c>
      <c r="H997">
        <v>466516</v>
      </c>
      <c r="I997" t="s">
        <v>26</v>
      </c>
      <c r="J997" t="s">
        <v>26</v>
      </c>
      <c r="K997" t="s">
        <v>463</v>
      </c>
      <c r="L997" t="s">
        <v>551</v>
      </c>
      <c r="M997">
        <v>3661304</v>
      </c>
      <c r="N997">
        <v>92304</v>
      </c>
      <c r="O997">
        <v>0</v>
      </c>
      <c r="P997">
        <v>0</v>
      </c>
      <c r="Q997">
        <v>0</v>
      </c>
      <c r="R997">
        <v>0</v>
      </c>
      <c r="S997">
        <v>811785</v>
      </c>
      <c r="T997">
        <v>0</v>
      </c>
      <c r="U997">
        <v>0</v>
      </c>
      <c r="V997">
        <v>4925232</v>
      </c>
      <c r="W997">
        <v>0</v>
      </c>
      <c r="X997">
        <v>4925232</v>
      </c>
      <c r="Y997">
        <v>128202</v>
      </c>
      <c r="Z997">
        <v>359839</v>
      </c>
      <c r="AA997" s="3" t="str">
        <f t="shared" si="30"/>
        <v>6516</v>
      </c>
      <c r="AB997" s="4" t="str">
        <f t="shared" si="31"/>
        <v>Non-TIF</v>
      </c>
    </row>
    <row r="998" spans="1:28" x14ac:dyDescent="0.25">
      <c r="A998">
        <v>2022</v>
      </c>
      <c r="B998">
        <v>56</v>
      </c>
      <c r="C998" t="s">
        <v>44</v>
      </c>
      <c r="D998">
        <v>2022</v>
      </c>
      <c r="E998">
        <v>56</v>
      </c>
      <c r="F998">
        <v>1</v>
      </c>
      <c r="G998">
        <v>79</v>
      </c>
      <c r="H998">
        <v>561079</v>
      </c>
      <c r="I998" t="s">
        <v>26</v>
      </c>
      <c r="J998" t="s">
        <v>26</v>
      </c>
      <c r="K998" t="s">
        <v>611</v>
      </c>
      <c r="L998" t="s">
        <v>599</v>
      </c>
      <c r="M998">
        <v>0</v>
      </c>
      <c r="N998">
        <v>0</v>
      </c>
      <c r="O998">
        <v>0</v>
      </c>
      <c r="P998">
        <v>13662550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13662550</v>
      </c>
      <c r="W998">
        <v>0</v>
      </c>
      <c r="X998">
        <v>13662550</v>
      </c>
      <c r="Y998">
        <v>0</v>
      </c>
      <c r="Z998">
        <v>0</v>
      </c>
      <c r="AA998" s="3" t="str">
        <f t="shared" si="30"/>
        <v>1079</v>
      </c>
      <c r="AB998" s="4" t="str">
        <f t="shared" si="31"/>
        <v>Non-TIF</v>
      </c>
    </row>
    <row r="999" spans="1:28" x14ac:dyDescent="0.25">
      <c r="A999">
        <v>2022</v>
      </c>
      <c r="B999">
        <v>56</v>
      </c>
      <c r="C999" t="s">
        <v>44</v>
      </c>
      <c r="D999">
        <v>2022</v>
      </c>
      <c r="E999">
        <v>56</v>
      </c>
      <c r="F999">
        <v>2</v>
      </c>
      <c r="G999">
        <v>322</v>
      </c>
      <c r="H999">
        <v>562322</v>
      </c>
      <c r="I999" t="s">
        <v>26</v>
      </c>
      <c r="J999" t="s">
        <v>26</v>
      </c>
      <c r="K999" t="s">
        <v>305</v>
      </c>
      <c r="L999" t="s">
        <v>599</v>
      </c>
      <c r="M999">
        <v>380930</v>
      </c>
      <c r="N999">
        <v>0</v>
      </c>
      <c r="O999">
        <v>34062352</v>
      </c>
      <c r="P999">
        <v>12387910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100724377</v>
      </c>
      <c r="W999">
        <v>175940</v>
      </c>
      <c r="X999">
        <v>100548437</v>
      </c>
      <c r="Y999">
        <v>0</v>
      </c>
      <c r="Z999">
        <v>53893185</v>
      </c>
      <c r="AA999" s="3" t="str">
        <f t="shared" si="30"/>
        <v>2322</v>
      </c>
      <c r="AB999" s="4" t="str">
        <f t="shared" si="31"/>
        <v>Non-TIF</v>
      </c>
    </row>
    <row r="1000" spans="1:28" x14ac:dyDescent="0.25">
      <c r="A1000">
        <v>2022</v>
      </c>
      <c r="B1000">
        <v>56</v>
      </c>
      <c r="C1000" t="s">
        <v>23</v>
      </c>
      <c r="D1000">
        <v>2022</v>
      </c>
      <c r="E1000">
        <v>56</v>
      </c>
      <c r="F1000">
        <v>1</v>
      </c>
      <c r="G1000">
        <v>79</v>
      </c>
      <c r="H1000" t="s">
        <v>607</v>
      </c>
      <c r="I1000" t="s">
        <v>25</v>
      </c>
      <c r="J1000" t="s">
        <v>26</v>
      </c>
      <c r="K1000" t="s">
        <v>608</v>
      </c>
      <c r="L1000" t="s">
        <v>599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 s="3" t="str">
        <f t="shared" si="30"/>
        <v>1079</v>
      </c>
      <c r="AB1000" s="4" t="str">
        <f t="shared" si="31"/>
        <v>TIF</v>
      </c>
    </row>
    <row r="1001" spans="1:28" x14ac:dyDescent="0.25">
      <c r="A1001">
        <v>2022</v>
      </c>
      <c r="B1001">
        <v>56</v>
      </c>
      <c r="C1001" t="s">
        <v>31</v>
      </c>
      <c r="D1001">
        <v>2022</v>
      </c>
      <c r="E1001">
        <v>56</v>
      </c>
      <c r="F1001">
        <v>4</v>
      </c>
      <c r="G1001">
        <v>536</v>
      </c>
      <c r="H1001">
        <v>444536</v>
      </c>
      <c r="I1001" t="s">
        <v>26</v>
      </c>
      <c r="J1001" t="s">
        <v>26</v>
      </c>
      <c r="K1001" t="s">
        <v>457</v>
      </c>
      <c r="L1001" t="s">
        <v>599</v>
      </c>
      <c r="M1001">
        <v>5041280</v>
      </c>
      <c r="N1001">
        <v>319000</v>
      </c>
      <c r="O1001">
        <v>155350</v>
      </c>
      <c r="P1001">
        <v>0</v>
      </c>
      <c r="Q1001">
        <v>0</v>
      </c>
      <c r="R1001">
        <v>0</v>
      </c>
      <c r="S1001">
        <v>0</v>
      </c>
      <c r="T1001">
        <v>8003</v>
      </c>
      <c r="U1001">
        <v>0</v>
      </c>
      <c r="V1001">
        <v>7558133</v>
      </c>
      <c r="W1001">
        <v>1852</v>
      </c>
      <c r="X1001">
        <v>7556281</v>
      </c>
      <c r="Y1001">
        <v>1407769</v>
      </c>
      <c r="Z1001">
        <v>2034500</v>
      </c>
      <c r="AA1001" s="3" t="str">
        <f t="shared" si="30"/>
        <v>4536</v>
      </c>
      <c r="AB1001" s="4" t="str">
        <f t="shared" si="31"/>
        <v>Non-TIF</v>
      </c>
    </row>
    <row r="1002" spans="1:28" x14ac:dyDescent="0.25">
      <c r="A1002">
        <v>2022</v>
      </c>
      <c r="B1002">
        <v>56</v>
      </c>
      <c r="C1002" t="s">
        <v>31</v>
      </c>
      <c r="D1002">
        <v>2022</v>
      </c>
      <c r="E1002">
        <v>56</v>
      </c>
      <c r="F1002">
        <v>3</v>
      </c>
      <c r="G1002">
        <v>312</v>
      </c>
      <c r="H1002">
        <v>563312</v>
      </c>
      <c r="I1002" t="s">
        <v>26</v>
      </c>
      <c r="J1002" t="s">
        <v>26</v>
      </c>
      <c r="K1002" t="s">
        <v>598</v>
      </c>
      <c r="L1002" t="s">
        <v>599</v>
      </c>
      <c r="M1002">
        <v>13348050</v>
      </c>
      <c r="N1002">
        <v>508940</v>
      </c>
      <c r="O1002">
        <v>76498856</v>
      </c>
      <c r="P1002">
        <v>23489074</v>
      </c>
      <c r="Q1002">
        <v>0</v>
      </c>
      <c r="R1002">
        <v>0</v>
      </c>
      <c r="S1002">
        <v>10550189</v>
      </c>
      <c r="T1002">
        <v>1664230</v>
      </c>
      <c r="U1002">
        <v>0</v>
      </c>
      <c r="V1002">
        <v>536328536</v>
      </c>
      <c r="W1002">
        <v>907480</v>
      </c>
      <c r="X1002">
        <v>535421056</v>
      </c>
      <c r="Y1002">
        <v>227807198</v>
      </c>
      <c r="Z1002">
        <v>410269197</v>
      </c>
      <c r="AA1002" s="3" t="str">
        <f t="shared" si="30"/>
        <v>3312</v>
      </c>
      <c r="AB1002" s="4" t="str">
        <f t="shared" si="31"/>
        <v>Non-TIF</v>
      </c>
    </row>
    <row r="1003" spans="1:28" x14ac:dyDescent="0.25">
      <c r="A1003">
        <v>2022</v>
      </c>
      <c r="B1003">
        <v>57</v>
      </c>
      <c r="C1003" t="s">
        <v>44</v>
      </c>
      <c r="D1003">
        <v>2022</v>
      </c>
      <c r="E1003">
        <v>57</v>
      </c>
      <c r="F1003">
        <v>1</v>
      </c>
      <c r="G1003">
        <v>62</v>
      </c>
      <c r="H1003">
        <v>571062</v>
      </c>
      <c r="I1003" t="s">
        <v>26</v>
      </c>
      <c r="J1003" t="s">
        <v>26</v>
      </c>
      <c r="K1003" t="s">
        <v>110</v>
      </c>
      <c r="L1003" t="s">
        <v>603</v>
      </c>
      <c r="M1003">
        <v>713906</v>
      </c>
      <c r="N1003">
        <v>6426</v>
      </c>
      <c r="O1003">
        <v>15253458</v>
      </c>
      <c r="P1003">
        <v>316307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122874708</v>
      </c>
      <c r="W1003">
        <v>81488</v>
      </c>
      <c r="X1003">
        <v>122793220</v>
      </c>
      <c r="Y1003">
        <v>0</v>
      </c>
      <c r="Z1003">
        <v>106584611</v>
      </c>
      <c r="AA1003" s="3" t="str">
        <f t="shared" si="30"/>
        <v>1062</v>
      </c>
      <c r="AB1003" s="4" t="str">
        <f t="shared" si="31"/>
        <v>Non-TIF</v>
      </c>
    </row>
    <row r="1004" spans="1:28" x14ac:dyDescent="0.25">
      <c r="A1004">
        <v>2022</v>
      </c>
      <c r="B1004">
        <v>57</v>
      </c>
      <c r="C1004" t="s">
        <v>44</v>
      </c>
      <c r="D1004">
        <v>2022</v>
      </c>
      <c r="E1004">
        <v>57</v>
      </c>
      <c r="F1004">
        <v>4</v>
      </c>
      <c r="G1004">
        <v>554</v>
      </c>
      <c r="H1004">
        <v>574554</v>
      </c>
      <c r="I1004" t="s">
        <v>26</v>
      </c>
      <c r="J1004" t="s">
        <v>26</v>
      </c>
      <c r="K1004" t="s">
        <v>590</v>
      </c>
      <c r="L1004" t="s">
        <v>603</v>
      </c>
      <c r="M1004">
        <v>1623968</v>
      </c>
      <c r="N1004">
        <v>44193</v>
      </c>
      <c r="O1004">
        <v>28853100</v>
      </c>
      <c r="P1004">
        <v>819516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281544254</v>
      </c>
      <c r="W1004">
        <v>162976</v>
      </c>
      <c r="X1004">
        <v>281381278</v>
      </c>
      <c r="Y1004">
        <v>0</v>
      </c>
      <c r="Z1004">
        <v>250203477</v>
      </c>
      <c r="AA1004" s="3" t="str">
        <f t="shared" si="30"/>
        <v>4554</v>
      </c>
      <c r="AB1004" s="4" t="str">
        <f t="shared" si="31"/>
        <v>Non-TIF</v>
      </c>
    </row>
    <row r="1005" spans="1:28" x14ac:dyDescent="0.25">
      <c r="A1005">
        <v>2022</v>
      </c>
      <c r="B1005">
        <v>57</v>
      </c>
      <c r="C1005" t="s">
        <v>23</v>
      </c>
      <c r="D1005">
        <v>2022</v>
      </c>
      <c r="E1005">
        <v>57</v>
      </c>
      <c r="F1005">
        <v>3</v>
      </c>
      <c r="G1005">
        <v>744</v>
      </c>
      <c r="H1005" t="s">
        <v>843</v>
      </c>
      <c r="I1005" t="s">
        <v>25</v>
      </c>
      <c r="J1005" t="s">
        <v>26</v>
      </c>
      <c r="K1005" t="s">
        <v>844</v>
      </c>
      <c r="L1005" t="s">
        <v>603</v>
      </c>
      <c r="M1005">
        <v>16234</v>
      </c>
      <c r="N1005">
        <v>0</v>
      </c>
      <c r="O1005">
        <v>1330635</v>
      </c>
      <c r="P1005">
        <v>287084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6321528</v>
      </c>
      <c r="W1005">
        <v>0</v>
      </c>
      <c r="X1005">
        <v>6321528</v>
      </c>
      <c r="Y1005">
        <v>0</v>
      </c>
      <c r="Z1005">
        <v>4687575</v>
      </c>
      <c r="AA1005" s="3" t="str">
        <f t="shared" si="30"/>
        <v>3744</v>
      </c>
      <c r="AB1005" s="4" t="str">
        <f t="shared" si="31"/>
        <v>TIF</v>
      </c>
    </row>
    <row r="1006" spans="1:28" x14ac:dyDescent="0.25">
      <c r="A1006">
        <v>2022</v>
      </c>
      <c r="B1006">
        <v>57</v>
      </c>
      <c r="C1006" t="s">
        <v>31</v>
      </c>
      <c r="D1006">
        <v>2022</v>
      </c>
      <c r="E1006">
        <v>57</v>
      </c>
      <c r="F1006">
        <v>0</v>
      </c>
      <c r="G1006">
        <v>234</v>
      </c>
      <c r="H1006">
        <v>530234</v>
      </c>
      <c r="I1006" t="s">
        <v>26</v>
      </c>
      <c r="J1006" t="s">
        <v>26</v>
      </c>
      <c r="K1006" t="s">
        <v>618</v>
      </c>
      <c r="L1006" t="s">
        <v>603</v>
      </c>
      <c r="M1006">
        <v>9963600</v>
      </c>
      <c r="N1006">
        <v>396300</v>
      </c>
      <c r="O1006">
        <v>61500</v>
      </c>
      <c r="P1006">
        <v>994800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44523800</v>
      </c>
      <c r="W1006">
        <v>31484</v>
      </c>
      <c r="X1006">
        <v>44492316</v>
      </c>
      <c r="Y1006">
        <v>4706852</v>
      </c>
      <c r="Z1006">
        <v>33107600</v>
      </c>
      <c r="AA1006" s="3" t="str">
        <f t="shared" si="30"/>
        <v>0234</v>
      </c>
      <c r="AB1006" s="4" t="str">
        <f t="shared" si="31"/>
        <v>Non-TIF</v>
      </c>
    </row>
    <row r="1007" spans="1:28" x14ac:dyDescent="0.25">
      <c r="A1007">
        <v>2022</v>
      </c>
      <c r="B1007">
        <v>57</v>
      </c>
      <c r="C1007" t="s">
        <v>31</v>
      </c>
      <c r="D1007">
        <v>2022</v>
      </c>
      <c r="E1007">
        <v>57</v>
      </c>
      <c r="F1007">
        <v>3</v>
      </c>
      <c r="G1007">
        <v>715</v>
      </c>
      <c r="H1007">
        <v>573715</v>
      </c>
      <c r="I1007" t="s">
        <v>26</v>
      </c>
      <c r="J1007" t="s">
        <v>26</v>
      </c>
      <c r="K1007" t="s">
        <v>602</v>
      </c>
      <c r="L1007" t="s">
        <v>603</v>
      </c>
      <c r="M1007">
        <v>43965800</v>
      </c>
      <c r="N1007">
        <v>1766200</v>
      </c>
      <c r="O1007">
        <v>345270873</v>
      </c>
      <c r="P1007">
        <v>17075000</v>
      </c>
      <c r="Q1007">
        <v>0</v>
      </c>
      <c r="R1007">
        <v>0</v>
      </c>
      <c r="S1007">
        <v>314529</v>
      </c>
      <c r="T1007">
        <v>0</v>
      </c>
      <c r="U1007">
        <v>0</v>
      </c>
      <c r="V1007">
        <v>2425441725</v>
      </c>
      <c r="W1007">
        <v>1801996</v>
      </c>
      <c r="X1007">
        <v>2423639729</v>
      </c>
      <c r="Y1007">
        <v>79563055</v>
      </c>
      <c r="Z1007">
        <v>2017049323</v>
      </c>
      <c r="AA1007" s="3" t="str">
        <f t="shared" si="30"/>
        <v>3715</v>
      </c>
      <c r="AB1007" s="4" t="str">
        <f t="shared" si="31"/>
        <v>Non-TIF</v>
      </c>
    </row>
    <row r="1008" spans="1:28" x14ac:dyDescent="0.25">
      <c r="A1008">
        <v>2022</v>
      </c>
      <c r="B1008">
        <v>60</v>
      </c>
      <c r="C1008" t="s">
        <v>31</v>
      </c>
      <c r="D1008">
        <v>2022</v>
      </c>
      <c r="E1008">
        <v>60</v>
      </c>
      <c r="F1008">
        <v>1</v>
      </c>
      <c r="G1008">
        <v>95</v>
      </c>
      <c r="H1008">
        <v>601095</v>
      </c>
      <c r="I1008" t="s">
        <v>26</v>
      </c>
      <c r="J1008" t="s">
        <v>26</v>
      </c>
      <c r="K1008" t="s">
        <v>651</v>
      </c>
      <c r="L1008" t="s">
        <v>652</v>
      </c>
      <c r="M1008">
        <v>140812201</v>
      </c>
      <c r="N1008">
        <v>13924590</v>
      </c>
      <c r="O1008">
        <v>21387584</v>
      </c>
      <c r="P1008">
        <v>2179830</v>
      </c>
      <c r="Q1008">
        <v>0</v>
      </c>
      <c r="R1008">
        <v>0</v>
      </c>
      <c r="S1008">
        <v>4613515</v>
      </c>
      <c r="T1008">
        <v>13589399</v>
      </c>
      <c r="U1008">
        <v>0</v>
      </c>
      <c r="V1008">
        <v>434247355</v>
      </c>
      <c r="W1008">
        <v>227796</v>
      </c>
      <c r="X1008">
        <v>434019559</v>
      </c>
      <c r="Y1008">
        <v>5011960</v>
      </c>
      <c r="Z1008">
        <v>237740236</v>
      </c>
      <c r="AA1008" s="3" t="str">
        <f t="shared" si="30"/>
        <v>1095</v>
      </c>
      <c r="AB1008" s="4" t="str">
        <f t="shared" si="31"/>
        <v>Non-TIF</v>
      </c>
    </row>
    <row r="1009" spans="1:28" x14ac:dyDescent="0.25">
      <c r="A1009">
        <v>2022</v>
      </c>
      <c r="B1009">
        <v>60</v>
      </c>
      <c r="C1009" t="s">
        <v>31</v>
      </c>
      <c r="D1009">
        <v>2022</v>
      </c>
      <c r="E1009">
        <v>60</v>
      </c>
      <c r="F1009">
        <v>0</v>
      </c>
      <c r="G1009">
        <v>747</v>
      </c>
      <c r="H1009">
        <v>840747</v>
      </c>
      <c r="I1009" t="s">
        <v>26</v>
      </c>
      <c r="J1009" t="s">
        <v>26</v>
      </c>
      <c r="K1009" t="s">
        <v>694</v>
      </c>
      <c r="L1009" t="s">
        <v>652</v>
      </c>
      <c r="M1009">
        <v>7507470</v>
      </c>
      <c r="N1009">
        <v>1009820</v>
      </c>
      <c r="O1009">
        <v>126610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13411327</v>
      </c>
      <c r="W1009">
        <v>5556</v>
      </c>
      <c r="X1009">
        <v>13405771</v>
      </c>
      <c r="Y1009">
        <v>280452</v>
      </c>
      <c r="Z1009">
        <v>4767427</v>
      </c>
      <c r="AA1009" s="3" t="str">
        <f t="shared" si="30"/>
        <v>0747</v>
      </c>
      <c r="AB1009" s="4" t="str">
        <f t="shared" si="31"/>
        <v>Non-TIF</v>
      </c>
    </row>
    <row r="1010" spans="1:28" x14ac:dyDescent="0.25">
      <c r="A1010">
        <v>2022</v>
      </c>
      <c r="B1010">
        <v>61</v>
      </c>
      <c r="C1010" t="s">
        <v>44</v>
      </c>
      <c r="D1010">
        <v>2022</v>
      </c>
      <c r="E1010">
        <v>61</v>
      </c>
      <c r="F1010">
        <v>7</v>
      </c>
      <c r="G1010">
        <v>56</v>
      </c>
      <c r="H1010">
        <v>617056</v>
      </c>
      <c r="I1010" t="s">
        <v>26</v>
      </c>
      <c r="J1010" t="s">
        <v>26</v>
      </c>
      <c r="K1010" t="s">
        <v>743</v>
      </c>
      <c r="L1010" t="s">
        <v>656</v>
      </c>
      <c r="M1010">
        <v>151615</v>
      </c>
      <c r="N1010">
        <v>0</v>
      </c>
      <c r="O1010">
        <v>39664639</v>
      </c>
      <c r="P1010">
        <v>9813300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73727551</v>
      </c>
      <c r="W1010">
        <v>35188</v>
      </c>
      <c r="X1010">
        <v>73692363</v>
      </c>
      <c r="Y1010">
        <v>0</v>
      </c>
      <c r="Z1010">
        <v>24097997</v>
      </c>
      <c r="AA1010" s="3" t="str">
        <f t="shared" si="30"/>
        <v>7056</v>
      </c>
      <c r="AB1010" s="4" t="str">
        <f t="shared" si="31"/>
        <v>Non-TIF</v>
      </c>
    </row>
    <row r="1011" spans="1:28" x14ac:dyDescent="0.25">
      <c r="A1011">
        <v>2022</v>
      </c>
      <c r="B1011">
        <v>62</v>
      </c>
      <c r="C1011" t="s">
        <v>23</v>
      </c>
      <c r="D1011">
        <v>2022</v>
      </c>
      <c r="E1011">
        <v>62</v>
      </c>
      <c r="F1011">
        <v>3</v>
      </c>
      <c r="G1011">
        <v>906</v>
      </c>
      <c r="H1011" t="s">
        <v>564</v>
      </c>
      <c r="I1011" t="s">
        <v>25</v>
      </c>
      <c r="J1011" t="s">
        <v>26</v>
      </c>
      <c r="K1011" t="s">
        <v>565</v>
      </c>
      <c r="L1011" t="s">
        <v>657</v>
      </c>
      <c r="M1011">
        <v>0</v>
      </c>
      <c r="N1011">
        <v>229630</v>
      </c>
      <c r="O1011">
        <v>0</v>
      </c>
      <c r="P1011">
        <v>1813560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2043190</v>
      </c>
      <c r="W1011">
        <v>0</v>
      </c>
      <c r="X1011">
        <v>2043190</v>
      </c>
      <c r="Y1011">
        <v>0</v>
      </c>
      <c r="Z1011">
        <v>0</v>
      </c>
      <c r="AA1011" s="3" t="str">
        <f t="shared" si="30"/>
        <v>3906</v>
      </c>
      <c r="AB1011" s="4" t="str">
        <f t="shared" si="31"/>
        <v>TIF</v>
      </c>
    </row>
    <row r="1012" spans="1:28" x14ac:dyDescent="0.25">
      <c r="A1012">
        <v>2022</v>
      </c>
      <c r="B1012">
        <v>62</v>
      </c>
      <c r="C1012" t="s">
        <v>23</v>
      </c>
      <c r="D1012">
        <v>2022</v>
      </c>
      <c r="E1012">
        <v>62</v>
      </c>
      <c r="F1012">
        <v>4</v>
      </c>
      <c r="G1012">
        <v>776</v>
      </c>
      <c r="H1012" t="s">
        <v>893</v>
      </c>
      <c r="I1012" t="s">
        <v>25</v>
      </c>
      <c r="J1012" t="s">
        <v>26</v>
      </c>
      <c r="K1012" t="s">
        <v>894</v>
      </c>
      <c r="L1012" t="s">
        <v>657</v>
      </c>
      <c r="M1012">
        <v>0</v>
      </c>
      <c r="N1012">
        <v>0</v>
      </c>
      <c r="O1012">
        <v>0</v>
      </c>
      <c r="P1012">
        <v>47563363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47563363</v>
      </c>
      <c r="W1012">
        <v>0</v>
      </c>
      <c r="X1012">
        <v>47563363</v>
      </c>
      <c r="Y1012">
        <v>0</v>
      </c>
      <c r="Z1012">
        <v>0</v>
      </c>
      <c r="AA1012" s="3" t="str">
        <f t="shared" si="30"/>
        <v>4776</v>
      </c>
      <c r="AB1012" s="4" t="str">
        <f t="shared" si="31"/>
        <v>TIF</v>
      </c>
    </row>
    <row r="1013" spans="1:28" x14ac:dyDescent="0.25">
      <c r="A1013">
        <v>2022</v>
      </c>
      <c r="B1013">
        <v>62</v>
      </c>
      <c r="C1013" t="s">
        <v>31</v>
      </c>
      <c r="D1013">
        <v>2022</v>
      </c>
      <c r="E1013">
        <v>62</v>
      </c>
      <c r="F1013">
        <v>5</v>
      </c>
      <c r="G1013">
        <v>13</v>
      </c>
      <c r="H1013">
        <v>625013</v>
      </c>
      <c r="I1013" t="s">
        <v>26</v>
      </c>
      <c r="J1013" t="s">
        <v>26</v>
      </c>
      <c r="K1013" t="s">
        <v>658</v>
      </c>
      <c r="L1013" t="s">
        <v>657</v>
      </c>
      <c r="M1013">
        <v>115721080</v>
      </c>
      <c r="N1013">
        <v>7666810</v>
      </c>
      <c r="O1013">
        <v>12619440</v>
      </c>
      <c r="P1013">
        <v>6589080</v>
      </c>
      <c r="Q1013">
        <v>0</v>
      </c>
      <c r="R1013">
        <v>0</v>
      </c>
      <c r="S1013">
        <v>14740980</v>
      </c>
      <c r="T1013">
        <v>33535578</v>
      </c>
      <c r="U1013">
        <v>0</v>
      </c>
      <c r="V1013">
        <v>441934948</v>
      </c>
      <c r="W1013">
        <v>325952</v>
      </c>
      <c r="X1013">
        <v>441608996</v>
      </c>
      <c r="Y1013">
        <v>102545786</v>
      </c>
      <c r="Z1013">
        <v>251061980</v>
      </c>
      <c r="AA1013" s="3" t="str">
        <f t="shared" si="30"/>
        <v>5013</v>
      </c>
      <c r="AB1013" s="4" t="str">
        <f t="shared" si="31"/>
        <v>Non-TIF</v>
      </c>
    </row>
    <row r="1014" spans="1:28" x14ac:dyDescent="0.25">
      <c r="A1014">
        <v>2022</v>
      </c>
      <c r="B1014">
        <v>62</v>
      </c>
      <c r="C1014" t="s">
        <v>31</v>
      </c>
      <c r="D1014">
        <v>2022</v>
      </c>
      <c r="E1014">
        <v>62</v>
      </c>
      <c r="F1014">
        <v>5</v>
      </c>
      <c r="G1014">
        <v>166</v>
      </c>
      <c r="H1014">
        <v>635166</v>
      </c>
      <c r="I1014" t="s">
        <v>26</v>
      </c>
      <c r="J1014" t="s">
        <v>26</v>
      </c>
      <c r="K1014" t="s">
        <v>626</v>
      </c>
      <c r="L1014" t="s">
        <v>657</v>
      </c>
      <c r="M1014">
        <v>55001090</v>
      </c>
      <c r="N1014">
        <v>3486400</v>
      </c>
      <c r="O1014">
        <v>4517800</v>
      </c>
      <c r="P1014">
        <v>772920</v>
      </c>
      <c r="Q1014">
        <v>0</v>
      </c>
      <c r="R1014">
        <v>0</v>
      </c>
      <c r="S1014">
        <v>0</v>
      </c>
      <c r="T1014">
        <v>13526170</v>
      </c>
      <c r="U1014">
        <v>0</v>
      </c>
      <c r="V1014">
        <v>155577040</v>
      </c>
      <c r="W1014">
        <v>61116</v>
      </c>
      <c r="X1014">
        <v>155515924</v>
      </c>
      <c r="Y1014">
        <v>8348503</v>
      </c>
      <c r="Z1014">
        <v>78272660</v>
      </c>
      <c r="AA1014" s="3" t="str">
        <f t="shared" si="30"/>
        <v>5166</v>
      </c>
      <c r="AB1014" s="4" t="str">
        <f t="shared" si="31"/>
        <v>Non-TIF</v>
      </c>
    </row>
    <row r="1015" spans="1:28" x14ac:dyDescent="0.25">
      <c r="A1015">
        <v>2022</v>
      </c>
      <c r="B1015">
        <v>63</v>
      </c>
      <c r="C1015" t="s">
        <v>23</v>
      </c>
      <c r="D1015">
        <v>2022</v>
      </c>
      <c r="E1015">
        <v>63</v>
      </c>
      <c r="F1015">
        <v>5</v>
      </c>
      <c r="G1015">
        <v>166</v>
      </c>
      <c r="H1015" t="s">
        <v>745</v>
      </c>
      <c r="I1015" t="s">
        <v>25</v>
      </c>
      <c r="J1015" t="s">
        <v>26</v>
      </c>
      <c r="K1015" t="s">
        <v>746</v>
      </c>
      <c r="L1015" t="s">
        <v>662</v>
      </c>
      <c r="M1015">
        <v>55040</v>
      </c>
      <c r="N1015">
        <v>360</v>
      </c>
      <c r="O1015">
        <v>26921438</v>
      </c>
      <c r="P1015">
        <v>16549262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77141475</v>
      </c>
      <c r="W1015">
        <v>0</v>
      </c>
      <c r="X1015">
        <v>77141475</v>
      </c>
      <c r="Y1015">
        <v>0</v>
      </c>
      <c r="Z1015">
        <v>33615375</v>
      </c>
      <c r="AA1015" s="3" t="str">
        <f t="shared" si="30"/>
        <v>5166</v>
      </c>
      <c r="AB1015" s="4" t="str">
        <f t="shared" si="31"/>
        <v>TIF</v>
      </c>
    </row>
    <row r="1016" spans="1:28" x14ac:dyDescent="0.25">
      <c r="A1016">
        <v>2022</v>
      </c>
      <c r="B1016">
        <v>63</v>
      </c>
      <c r="C1016" t="s">
        <v>23</v>
      </c>
      <c r="D1016">
        <v>2022</v>
      </c>
      <c r="E1016">
        <v>63</v>
      </c>
      <c r="F1016">
        <v>5</v>
      </c>
      <c r="G1016">
        <v>256</v>
      </c>
      <c r="H1016" t="s">
        <v>718</v>
      </c>
      <c r="I1016" t="s">
        <v>25</v>
      </c>
      <c r="J1016" t="s">
        <v>26</v>
      </c>
      <c r="K1016" t="s">
        <v>719</v>
      </c>
      <c r="L1016" t="s">
        <v>662</v>
      </c>
      <c r="M1016">
        <v>0</v>
      </c>
      <c r="N1016">
        <v>0</v>
      </c>
      <c r="O1016">
        <v>1810292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6465512</v>
      </c>
      <c r="W1016">
        <v>0</v>
      </c>
      <c r="X1016">
        <v>6465512</v>
      </c>
      <c r="Y1016">
        <v>0</v>
      </c>
      <c r="Z1016">
        <v>4655220</v>
      </c>
      <c r="AA1016" s="3" t="str">
        <f t="shared" si="30"/>
        <v>5256</v>
      </c>
      <c r="AB1016" s="4" t="str">
        <f t="shared" si="31"/>
        <v>TIF</v>
      </c>
    </row>
    <row r="1017" spans="1:28" x14ac:dyDescent="0.25">
      <c r="A1017">
        <v>2022</v>
      </c>
      <c r="B1017">
        <v>63</v>
      </c>
      <c r="C1017" t="s">
        <v>31</v>
      </c>
      <c r="D1017">
        <v>2022</v>
      </c>
      <c r="E1017">
        <v>63</v>
      </c>
      <c r="F1017">
        <v>5</v>
      </c>
      <c r="G1017">
        <v>256</v>
      </c>
      <c r="H1017">
        <v>635256</v>
      </c>
      <c r="I1017" t="s">
        <v>26</v>
      </c>
      <c r="J1017" t="s">
        <v>26</v>
      </c>
      <c r="K1017" t="s">
        <v>661</v>
      </c>
      <c r="L1017" t="s">
        <v>662</v>
      </c>
      <c r="M1017">
        <v>49432771</v>
      </c>
      <c r="N1017">
        <v>1892900</v>
      </c>
      <c r="O1017">
        <v>6213562</v>
      </c>
      <c r="P1017">
        <v>2129100</v>
      </c>
      <c r="Q1017">
        <v>0</v>
      </c>
      <c r="R1017">
        <v>0</v>
      </c>
      <c r="S1017">
        <v>19861209</v>
      </c>
      <c r="T1017">
        <v>5376</v>
      </c>
      <c r="U1017">
        <v>0</v>
      </c>
      <c r="V1017">
        <v>277924706</v>
      </c>
      <c r="W1017">
        <v>196312</v>
      </c>
      <c r="X1017">
        <v>277728394</v>
      </c>
      <c r="Y1017">
        <v>11597494</v>
      </c>
      <c r="Z1017">
        <v>198389788</v>
      </c>
      <c r="AA1017" s="3" t="str">
        <f t="shared" si="30"/>
        <v>5256</v>
      </c>
      <c r="AB1017" s="4" t="str">
        <f t="shared" si="31"/>
        <v>Non-TIF</v>
      </c>
    </row>
    <row r="1018" spans="1:28" x14ac:dyDescent="0.25">
      <c r="A1018">
        <v>2022</v>
      </c>
      <c r="B1018">
        <v>64</v>
      </c>
      <c r="C1018" t="s">
        <v>44</v>
      </c>
      <c r="D1018">
        <v>2022</v>
      </c>
      <c r="E1018">
        <v>64</v>
      </c>
      <c r="F1018">
        <v>6</v>
      </c>
      <c r="G1018">
        <v>985</v>
      </c>
      <c r="H1018">
        <v>646985</v>
      </c>
      <c r="I1018" t="s">
        <v>26</v>
      </c>
      <c r="J1018" t="s">
        <v>26</v>
      </c>
      <c r="K1018" t="s">
        <v>751</v>
      </c>
      <c r="L1018" t="s">
        <v>663</v>
      </c>
      <c r="M1018">
        <v>0</v>
      </c>
      <c r="N1018">
        <v>0</v>
      </c>
      <c r="O1018">
        <v>4791465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20514625</v>
      </c>
      <c r="W1018">
        <v>22224</v>
      </c>
      <c r="X1018">
        <v>20492401</v>
      </c>
      <c r="Y1018">
        <v>0</v>
      </c>
      <c r="Z1018">
        <v>15723160</v>
      </c>
      <c r="AA1018" s="3" t="str">
        <f t="shared" si="30"/>
        <v>6985</v>
      </c>
      <c r="AB1018" s="4" t="str">
        <f t="shared" si="31"/>
        <v>Non-TIF</v>
      </c>
    </row>
    <row r="1019" spans="1:28" x14ac:dyDescent="0.25">
      <c r="A1019">
        <v>2022</v>
      </c>
      <c r="B1019">
        <v>64</v>
      </c>
      <c r="C1019" t="s">
        <v>23</v>
      </c>
      <c r="D1019">
        <v>2022</v>
      </c>
      <c r="E1019">
        <v>64</v>
      </c>
      <c r="F1019">
        <v>6</v>
      </c>
      <c r="G1019">
        <v>985</v>
      </c>
      <c r="H1019" t="s">
        <v>721</v>
      </c>
      <c r="I1019" t="s">
        <v>25</v>
      </c>
      <c r="J1019" t="s">
        <v>26</v>
      </c>
      <c r="K1019" t="s">
        <v>722</v>
      </c>
      <c r="L1019" t="s">
        <v>663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 s="3" t="str">
        <f t="shared" si="30"/>
        <v>6985</v>
      </c>
      <c r="AB1019" s="4" t="str">
        <f t="shared" si="31"/>
        <v>TIF</v>
      </c>
    </row>
    <row r="1020" spans="1:28" x14ac:dyDescent="0.25">
      <c r="A1020">
        <v>2022</v>
      </c>
      <c r="B1020">
        <v>65</v>
      </c>
      <c r="C1020" t="s">
        <v>31</v>
      </c>
      <c r="D1020">
        <v>2022</v>
      </c>
      <c r="E1020">
        <v>65</v>
      </c>
      <c r="F1020">
        <v>3</v>
      </c>
      <c r="G1020">
        <v>645</v>
      </c>
      <c r="H1020">
        <v>783645</v>
      </c>
      <c r="I1020" t="s">
        <v>26</v>
      </c>
      <c r="J1020" t="s">
        <v>26</v>
      </c>
      <c r="K1020" t="s">
        <v>752</v>
      </c>
      <c r="L1020" t="s">
        <v>699</v>
      </c>
      <c r="M1020">
        <v>7591505</v>
      </c>
      <c r="N1020">
        <v>226094</v>
      </c>
      <c r="O1020">
        <v>13656245</v>
      </c>
      <c r="P1020">
        <v>27268312</v>
      </c>
      <c r="Q1020">
        <v>0</v>
      </c>
      <c r="R1020">
        <v>0</v>
      </c>
      <c r="S1020">
        <v>1091253</v>
      </c>
      <c r="T1020">
        <v>210945</v>
      </c>
      <c r="U1020">
        <v>0</v>
      </c>
      <c r="V1020">
        <v>59238375</v>
      </c>
      <c r="W1020">
        <v>5556</v>
      </c>
      <c r="X1020">
        <v>59232819</v>
      </c>
      <c r="Y1020">
        <v>7595679</v>
      </c>
      <c r="Z1020">
        <v>9194021</v>
      </c>
      <c r="AA1020" s="3" t="str">
        <f t="shared" si="30"/>
        <v>3645</v>
      </c>
      <c r="AB1020" s="4" t="str">
        <f t="shared" si="31"/>
        <v>Non-TIF</v>
      </c>
    </row>
    <row r="1021" spans="1:28" x14ac:dyDescent="0.25">
      <c r="A1021">
        <v>2022</v>
      </c>
      <c r="B1021">
        <v>65</v>
      </c>
      <c r="C1021" t="s">
        <v>31</v>
      </c>
      <c r="D1021">
        <v>2022</v>
      </c>
      <c r="E1021">
        <v>65</v>
      </c>
      <c r="F1021">
        <v>6</v>
      </c>
      <c r="G1021">
        <v>453</v>
      </c>
      <c r="H1021">
        <v>786453</v>
      </c>
      <c r="I1021" t="s">
        <v>26</v>
      </c>
      <c r="J1021" t="s">
        <v>26</v>
      </c>
      <c r="K1021" t="s">
        <v>723</v>
      </c>
      <c r="L1021" t="s">
        <v>699</v>
      </c>
      <c r="M1021">
        <v>4481038</v>
      </c>
      <c r="N1021">
        <v>114661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7307353</v>
      </c>
      <c r="W1021">
        <v>1852</v>
      </c>
      <c r="X1021">
        <v>7305501</v>
      </c>
      <c r="Y1021">
        <v>513719</v>
      </c>
      <c r="Z1021">
        <v>2711654</v>
      </c>
      <c r="AA1021" s="3" t="str">
        <f t="shared" si="30"/>
        <v>6453</v>
      </c>
      <c r="AB1021" s="4" t="str">
        <f t="shared" si="31"/>
        <v>Non-TIF</v>
      </c>
    </row>
    <row r="1022" spans="1:28" x14ac:dyDescent="0.25">
      <c r="A1022">
        <v>2022</v>
      </c>
      <c r="B1022">
        <v>66</v>
      </c>
      <c r="C1022" t="s">
        <v>44</v>
      </c>
      <c r="D1022">
        <v>2022</v>
      </c>
      <c r="E1022">
        <v>66</v>
      </c>
      <c r="F1022">
        <v>5</v>
      </c>
      <c r="G1022">
        <v>751</v>
      </c>
      <c r="H1022">
        <v>665751</v>
      </c>
      <c r="I1022" t="s">
        <v>26</v>
      </c>
      <c r="J1022" t="s">
        <v>26</v>
      </c>
      <c r="K1022" t="s">
        <v>787</v>
      </c>
      <c r="L1022" t="s">
        <v>703</v>
      </c>
      <c r="M1022">
        <v>53230</v>
      </c>
      <c r="N1022">
        <v>52740</v>
      </c>
      <c r="O1022">
        <v>5063390</v>
      </c>
      <c r="P1022">
        <v>28279622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41892475</v>
      </c>
      <c r="W1022">
        <v>40744</v>
      </c>
      <c r="X1022">
        <v>41851731</v>
      </c>
      <c r="Y1022">
        <v>0</v>
      </c>
      <c r="Z1022">
        <v>8443493</v>
      </c>
      <c r="AA1022" s="3" t="str">
        <f t="shared" si="30"/>
        <v>5751</v>
      </c>
      <c r="AB1022" s="4" t="str">
        <f t="shared" si="31"/>
        <v>Non-TIF</v>
      </c>
    </row>
    <row r="1023" spans="1:28" x14ac:dyDescent="0.25">
      <c r="A1023">
        <v>2022</v>
      </c>
      <c r="B1023">
        <v>67</v>
      </c>
      <c r="C1023" t="s">
        <v>44</v>
      </c>
      <c r="D1023">
        <v>2022</v>
      </c>
      <c r="E1023">
        <v>67</v>
      </c>
      <c r="F1023">
        <v>4</v>
      </c>
      <c r="G1023">
        <v>33</v>
      </c>
      <c r="H1023">
        <v>674033</v>
      </c>
      <c r="I1023" t="s">
        <v>26</v>
      </c>
      <c r="J1023" t="s">
        <v>26</v>
      </c>
      <c r="K1023" t="s">
        <v>1721</v>
      </c>
      <c r="L1023" t="s">
        <v>704</v>
      </c>
      <c r="M1023">
        <v>535139</v>
      </c>
      <c r="N1023">
        <v>61125</v>
      </c>
      <c r="O1023">
        <v>7563247</v>
      </c>
      <c r="P1023">
        <v>1122640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39636781</v>
      </c>
      <c r="W1023">
        <v>79636</v>
      </c>
      <c r="X1023">
        <v>39557145</v>
      </c>
      <c r="Y1023">
        <v>0</v>
      </c>
      <c r="Z1023">
        <v>30354630</v>
      </c>
      <c r="AA1023" s="3" t="str">
        <f t="shared" si="30"/>
        <v>4033</v>
      </c>
      <c r="AB1023" s="4" t="str">
        <f t="shared" si="31"/>
        <v>Non-TIF</v>
      </c>
    </row>
    <row r="1024" spans="1:28" x14ac:dyDescent="0.25">
      <c r="A1024">
        <v>2022</v>
      </c>
      <c r="B1024">
        <v>67</v>
      </c>
      <c r="C1024" t="s">
        <v>23</v>
      </c>
      <c r="D1024">
        <v>2022</v>
      </c>
      <c r="E1024">
        <v>67</v>
      </c>
      <c r="F1024">
        <v>1</v>
      </c>
      <c r="G1024">
        <v>134</v>
      </c>
      <c r="H1024" t="s">
        <v>788</v>
      </c>
      <c r="I1024" t="s">
        <v>25</v>
      </c>
      <c r="J1024" t="s">
        <v>26</v>
      </c>
      <c r="K1024" t="s">
        <v>789</v>
      </c>
      <c r="L1024" t="s">
        <v>704</v>
      </c>
      <c r="M1024">
        <v>0</v>
      </c>
      <c r="N1024">
        <v>0</v>
      </c>
      <c r="O1024">
        <v>1325728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3076682</v>
      </c>
      <c r="W1024">
        <v>0</v>
      </c>
      <c r="X1024">
        <v>3076682</v>
      </c>
      <c r="Y1024">
        <v>0</v>
      </c>
      <c r="Z1024">
        <v>1750954</v>
      </c>
      <c r="AA1024" s="3" t="str">
        <f t="shared" si="30"/>
        <v>1134</v>
      </c>
      <c r="AB1024" s="4" t="str">
        <f t="shared" si="31"/>
        <v>TIF</v>
      </c>
    </row>
    <row r="1025" spans="1:28" x14ac:dyDescent="0.25">
      <c r="A1025">
        <v>2022</v>
      </c>
      <c r="B1025">
        <v>67</v>
      </c>
      <c r="C1025" t="s">
        <v>23</v>
      </c>
      <c r="D1025">
        <v>2022</v>
      </c>
      <c r="E1025">
        <v>67</v>
      </c>
      <c r="F1025">
        <v>4</v>
      </c>
      <c r="G1025">
        <v>33</v>
      </c>
      <c r="H1025" t="s">
        <v>790</v>
      </c>
      <c r="I1025" t="s">
        <v>25</v>
      </c>
      <c r="J1025" t="s">
        <v>26</v>
      </c>
      <c r="K1025" t="s">
        <v>1726</v>
      </c>
      <c r="L1025" t="s">
        <v>704</v>
      </c>
      <c r="M1025">
        <v>0</v>
      </c>
      <c r="N1025">
        <v>0</v>
      </c>
      <c r="O1025">
        <v>210569</v>
      </c>
      <c r="P1025">
        <v>38458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892352</v>
      </c>
      <c r="W1025">
        <v>0</v>
      </c>
      <c r="X1025">
        <v>892352</v>
      </c>
      <c r="Y1025">
        <v>0</v>
      </c>
      <c r="Z1025">
        <v>643325</v>
      </c>
      <c r="AA1025" s="3" t="str">
        <f t="shared" si="30"/>
        <v>4033</v>
      </c>
      <c r="AB1025" s="4" t="str">
        <f t="shared" si="31"/>
        <v>TIF</v>
      </c>
    </row>
    <row r="1026" spans="1:28" x14ac:dyDescent="0.25">
      <c r="A1026">
        <v>2022</v>
      </c>
      <c r="B1026">
        <v>67</v>
      </c>
      <c r="C1026" t="s">
        <v>31</v>
      </c>
      <c r="D1026">
        <v>2022</v>
      </c>
      <c r="E1026">
        <v>67</v>
      </c>
      <c r="F1026">
        <v>1</v>
      </c>
      <c r="G1026">
        <v>134</v>
      </c>
      <c r="H1026">
        <v>241134</v>
      </c>
      <c r="I1026" t="s">
        <v>26</v>
      </c>
      <c r="J1026" t="s">
        <v>26</v>
      </c>
      <c r="K1026" t="s">
        <v>249</v>
      </c>
      <c r="L1026" t="s">
        <v>704</v>
      </c>
      <c r="M1026">
        <v>76314740</v>
      </c>
      <c r="N1026">
        <v>3305765</v>
      </c>
      <c r="O1026">
        <v>7000454</v>
      </c>
      <c r="P1026">
        <v>701630</v>
      </c>
      <c r="Q1026">
        <v>0</v>
      </c>
      <c r="R1026">
        <v>0</v>
      </c>
      <c r="S1026">
        <v>0</v>
      </c>
      <c r="T1026">
        <v>50872</v>
      </c>
      <c r="U1026">
        <v>0</v>
      </c>
      <c r="V1026">
        <v>117585565</v>
      </c>
      <c r="W1026">
        <v>96304</v>
      </c>
      <c r="X1026">
        <v>117489261</v>
      </c>
      <c r="Y1026">
        <v>6039774</v>
      </c>
      <c r="Z1026">
        <v>30212104</v>
      </c>
      <c r="AA1026" s="3" t="str">
        <f t="shared" si="30"/>
        <v>1134</v>
      </c>
      <c r="AB1026" s="4" t="str">
        <f t="shared" si="31"/>
        <v>Non-TIF</v>
      </c>
    </row>
    <row r="1027" spans="1:28" x14ac:dyDescent="0.25">
      <c r="A1027">
        <v>2022</v>
      </c>
      <c r="B1027">
        <v>74</v>
      </c>
      <c r="C1027" t="s">
        <v>44</v>
      </c>
      <c r="D1027">
        <v>2022</v>
      </c>
      <c r="E1027">
        <v>74</v>
      </c>
      <c r="F1027">
        <v>5</v>
      </c>
      <c r="G1027">
        <v>724</v>
      </c>
      <c r="H1027">
        <v>745724</v>
      </c>
      <c r="I1027" t="s">
        <v>26</v>
      </c>
      <c r="J1027" t="s">
        <v>26</v>
      </c>
      <c r="K1027" t="s">
        <v>261</v>
      </c>
      <c r="L1027" t="s">
        <v>738</v>
      </c>
      <c r="M1027">
        <v>0</v>
      </c>
      <c r="N1027">
        <v>0</v>
      </c>
      <c r="O1027">
        <v>0</v>
      </c>
      <c r="P1027">
        <v>31520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31520</v>
      </c>
      <c r="W1027">
        <v>0</v>
      </c>
      <c r="X1027">
        <v>31520</v>
      </c>
      <c r="Y1027">
        <v>0</v>
      </c>
      <c r="Z1027">
        <v>0</v>
      </c>
      <c r="AA1027" s="3" t="str">
        <f t="shared" ref="AA1027:AA1090" si="32">CONCATENATE(F1027,TEXT(G1027,"000"))</f>
        <v>5724</v>
      </c>
      <c r="AB1027" s="4" t="str">
        <f t="shared" ref="AB1027:AB1090" si="33">IF(C1027="I","TIF","Non-TIF")</f>
        <v>Non-TIF</v>
      </c>
    </row>
    <row r="1028" spans="1:28" x14ac:dyDescent="0.25">
      <c r="A1028">
        <v>2022</v>
      </c>
      <c r="B1028">
        <v>74</v>
      </c>
      <c r="C1028" t="s">
        <v>23</v>
      </c>
      <c r="D1028">
        <v>2022</v>
      </c>
      <c r="E1028">
        <v>74</v>
      </c>
      <c r="F1028">
        <v>2</v>
      </c>
      <c r="G1028">
        <v>88</v>
      </c>
      <c r="H1028" t="s">
        <v>955</v>
      </c>
      <c r="I1028" t="s">
        <v>25</v>
      </c>
      <c r="J1028" t="s">
        <v>26</v>
      </c>
      <c r="K1028" t="s">
        <v>956</v>
      </c>
      <c r="L1028" t="s">
        <v>738</v>
      </c>
      <c r="M1028">
        <v>0</v>
      </c>
      <c r="N1028">
        <v>0</v>
      </c>
      <c r="O1028">
        <v>3065480</v>
      </c>
      <c r="P1028">
        <v>39848650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43577696</v>
      </c>
      <c r="W1028">
        <v>0</v>
      </c>
      <c r="X1028">
        <v>43577696</v>
      </c>
      <c r="Y1028">
        <v>0</v>
      </c>
      <c r="Z1028">
        <v>663566</v>
      </c>
      <c r="AA1028" s="3" t="str">
        <f t="shared" si="32"/>
        <v>2088</v>
      </c>
      <c r="AB1028" s="4" t="str">
        <f t="shared" si="33"/>
        <v>TIF</v>
      </c>
    </row>
    <row r="1029" spans="1:28" x14ac:dyDescent="0.25">
      <c r="A1029">
        <v>2022</v>
      </c>
      <c r="B1029">
        <v>74</v>
      </c>
      <c r="C1029" t="s">
        <v>31</v>
      </c>
      <c r="D1029">
        <v>2022</v>
      </c>
      <c r="E1029">
        <v>74</v>
      </c>
      <c r="F1029">
        <v>2</v>
      </c>
      <c r="G1029">
        <v>88</v>
      </c>
      <c r="H1029">
        <v>742088</v>
      </c>
      <c r="I1029" t="s">
        <v>26</v>
      </c>
      <c r="J1029" t="s">
        <v>26</v>
      </c>
      <c r="K1029" t="s">
        <v>759</v>
      </c>
      <c r="L1029" t="s">
        <v>738</v>
      </c>
      <c r="M1029">
        <v>164804630</v>
      </c>
      <c r="N1029">
        <v>10957770</v>
      </c>
      <c r="O1029">
        <v>9179854</v>
      </c>
      <c r="P1029">
        <v>4516350</v>
      </c>
      <c r="Q1029">
        <v>0</v>
      </c>
      <c r="R1029">
        <v>0</v>
      </c>
      <c r="S1029">
        <v>24762491</v>
      </c>
      <c r="T1029">
        <v>1181726</v>
      </c>
      <c r="U1029">
        <v>0</v>
      </c>
      <c r="V1029">
        <v>356989127</v>
      </c>
      <c r="W1029">
        <v>232911</v>
      </c>
      <c r="X1029">
        <v>356756216</v>
      </c>
      <c r="Y1029">
        <v>58725182</v>
      </c>
      <c r="Z1029">
        <v>141586306</v>
      </c>
      <c r="AA1029" s="3" t="str">
        <f t="shared" si="32"/>
        <v>2088</v>
      </c>
      <c r="AB1029" s="4" t="str">
        <f t="shared" si="33"/>
        <v>Non-TIF</v>
      </c>
    </row>
    <row r="1030" spans="1:28" x14ac:dyDescent="0.25">
      <c r="A1030">
        <v>2022</v>
      </c>
      <c r="B1030">
        <v>75</v>
      </c>
      <c r="C1030" t="s">
        <v>44</v>
      </c>
      <c r="D1030">
        <v>2022</v>
      </c>
      <c r="E1030">
        <v>75</v>
      </c>
      <c r="F1030">
        <v>0</v>
      </c>
      <c r="G1030">
        <v>63</v>
      </c>
      <c r="H1030">
        <v>750063</v>
      </c>
      <c r="I1030" t="s">
        <v>26</v>
      </c>
      <c r="J1030" t="s">
        <v>26</v>
      </c>
      <c r="K1030" t="s">
        <v>760</v>
      </c>
      <c r="L1030" t="s">
        <v>740</v>
      </c>
      <c r="M1030">
        <v>0</v>
      </c>
      <c r="N1030">
        <v>0</v>
      </c>
      <c r="O1030">
        <v>15064898</v>
      </c>
      <c r="P1030">
        <v>746630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38434629</v>
      </c>
      <c r="W1030">
        <v>38892</v>
      </c>
      <c r="X1030">
        <v>38395737</v>
      </c>
      <c r="Y1030">
        <v>0</v>
      </c>
      <c r="Z1030">
        <v>22623101</v>
      </c>
      <c r="AA1030" s="3" t="str">
        <f t="shared" si="32"/>
        <v>0063</v>
      </c>
      <c r="AB1030" s="4" t="str">
        <f t="shared" si="33"/>
        <v>Non-TIF</v>
      </c>
    </row>
    <row r="1031" spans="1:28" x14ac:dyDescent="0.25">
      <c r="A1031">
        <v>2022</v>
      </c>
      <c r="B1031">
        <v>75</v>
      </c>
      <c r="C1031" t="s">
        <v>44</v>
      </c>
      <c r="D1031">
        <v>2022</v>
      </c>
      <c r="E1031">
        <v>75</v>
      </c>
      <c r="F1031">
        <v>3</v>
      </c>
      <c r="G1031">
        <v>600</v>
      </c>
      <c r="H1031">
        <v>753600</v>
      </c>
      <c r="I1031" t="s">
        <v>26</v>
      </c>
      <c r="J1031" t="s">
        <v>26</v>
      </c>
      <c r="K1031" t="s">
        <v>741</v>
      </c>
      <c r="L1031" t="s">
        <v>740</v>
      </c>
      <c r="M1031">
        <v>3074956</v>
      </c>
      <c r="N1031">
        <v>182370</v>
      </c>
      <c r="O1031">
        <v>105352951</v>
      </c>
      <c r="P1031">
        <v>52424490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197803252</v>
      </c>
      <c r="W1031">
        <v>66672</v>
      </c>
      <c r="X1031">
        <v>197736580</v>
      </c>
      <c r="Y1031">
        <v>0</v>
      </c>
      <c r="Z1031">
        <v>36768485</v>
      </c>
      <c r="AA1031" s="3" t="str">
        <f t="shared" si="32"/>
        <v>3600</v>
      </c>
      <c r="AB1031" s="4" t="str">
        <f t="shared" si="33"/>
        <v>Non-TIF</v>
      </c>
    </row>
    <row r="1032" spans="1:28" x14ac:dyDescent="0.25">
      <c r="A1032">
        <v>2022</v>
      </c>
      <c r="B1032">
        <v>75</v>
      </c>
      <c r="C1032" t="s">
        <v>23</v>
      </c>
      <c r="D1032">
        <v>2022</v>
      </c>
      <c r="E1032">
        <v>75</v>
      </c>
      <c r="F1032">
        <v>0</v>
      </c>
      <c r="G1032">
        <v>63</v>
      </c>
      <c r="H1032" t="s">
        <v>761</v>
      </c>
      <c r="I1032" t="s">
        <v>25</v>
      </c>
      <c r="J1032" t="s">
        <v>26</v>
      </c>
      <c r="K1032" t="s">
        <v>762</v>
      </c>
      <c r="L1032" t="s">
        <v>740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646145</v>
      </c>
      <c r="W1032">
        <v>0</v>
      </c>
      <c r="X1032">
        <v>646145</v>
      </c>
      <c r="Y1032">
        <v>0</v>
      </c>
      <c r="Z1032">
        <v>646145</v>
      </c>
      <c r="AA1032" s="3" t="str">
        <f t="shared" si="32"/>
        <v>0063</v>
      </c>
      <c r="AB1032" s="4" t="str">
        <f t="shared" si="33"/>
        <v>TIF</v>
      </c>
    </row>
    <row r="1033" spans="1:28" x14ac:dyDescent="0.25">
      <c r="A1033">
        <v>2022</v>
      </c>
      <c r="B1033">
        <v>75</v>
      </c>
      <c r="C1033" t="s">
        <v>23</v>
      </c>
      <c r="D1033">
        <v>2022</v>
      </c>
      <c r="E1033">
        <v>75</v>
      </c>
      <c r="F1033">
        <v>3</v>
      </c>
      <c r="G1033">
        <v>600</v>
      </c>
      <c r="H1033" t="s">
        <v>963</v>
      </c>
      <c r="I1033" t="s">
        <v>25</v>
      </c>
      <c r="J1033" t="s">
        <v>26</v>
      </c>
      <c r="K1033" t="s">
        <v>964</v>
      </c>
      <c r="L1033" t="s">
        <v>740</v>
      </c>
      <c r="M1033">
        <v>3887854</v>
      </c>
      <c r="N1033">
        <v>31270</v>
      </c>
      <c r="O1033">
        <v>64164436</v>
      </c>
      <c r="P1033">
        <v>57037460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157331618</v>
      </c>
      <c r="W1033">
        <v>5556</v>
      </c>
      <c r="X1033">
        <v>157326062</v>
      </c>
      <c r="Y1033">
        <v>0</v>
      </c>
      <c r="Z1033">
        <v>32210598</v>
      </c>
      <c r="AA1033" s="3" t="str">
        <f t="shared" si="32"/>
        <v>3600</v>
      </c>
      <c r="AB1033" s="4" t="str">
        <f t="shared" si="33"/>
        <v>TIF</v>
      </c>
    </row>
    <row r="1034" spans="1:28" x14ac:dyDescent="0.25">
      <c r="A1034">
        <v>2022</v>
      </c>
      <c r="B1034">
        <v>75</v>
      </c>
      <c r="C1034" t="s">
        <v>31</v>
      </c>
      <c r="D1034">
        <v>2022</v>
      </c>
      <c r="E1034">
        <v>75</v>
      </c>
      <c r="F1034">
        <v>3</v>
      </c>
      <c r="G1034">
        <v>555</v>
      </c>
      <c r="H1034">
        <v>973555</v>
      </c>
      <c r="I1034" t="s">
        <v>26</v>
      </c>
      <c r="J1034" t="s">
        <v>26</v>
      </c>
      <c r="K1034" t="s">
        <v>906</v>
      </c>
      <c r="L1034" t="s">
        <v>740</v>
      </c>
      <c r="M1034">
        <v>1181440</v>
      </c>
      <c r="N1034">
        <v>17720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347941</v>
      </c>
      <c r="U1034">
        <v>0</v>
      </c>
      <c r="V1034">
        <v>2098741</v>
      </c>
      <c r="W1034">
        <v>1852</v>
      </c>
      <c r="X1034">
        <v>2096889</v>
      </c>
      <c r="Y1034">
        <v>12776</v>
      </c>
      <c r="Z1034">
        <v>551640</v>
      </c>
      <c r="AA1034" s="3" t="str">
        <f t="shared" si="32"/>
        <v>3555</v>
      </c>
      <c r="AB1034" s="4" t="str">
        <f t="shared" si="33"/>
        <v>Non-TIF</v>
      </c>
    </row>
    <row r="1035" spans="1:28" x14ac:dyDescent="0.25">
      <c r="A1035">
        <v>2022</v>
      </c>
      <c r="B1035">
        <v>76</v>
      </c>
      <c r="C1035" t="s">
        <v>44</v>
      </c>
      <c r="D1035">
        <v>2022</v>
      </c>
      <c r="E1035">
        <v>76</v>
      </c>
      <c r="F1035">
        <v>2</v>
      </c>
      <c r="G1035">
        <v>493</v>
      </c>
      <c r="H1035">
        <v>462493</v>
      </c>
      <c r="I1035" t="s">
        <v>26</v>
      </c>
      <c r="J1035" t="s">
        <v>26</v>
      </c>
      <c r="K1035" t="s">
        <v>467</v>
      </c>
      <c r="L1035" t="s">
        <v>742</v>
      </c>
      <c r="M1035">
        <v>45392</v>
      </c>
      <c r="N1035">
        <v>0</v>
      </c>
      <c r="O1035">
        <v>1020441</v>
      </c>
      <c r="P1035">
        <v>170331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2964778</v>
      </c>
      <c r="W1035">
        <v>5556</v>
      </c>
      <c r="X1035">
        <v>2959222</v>
      </c>
      <c r="Y1035">
        <v>0</v>
      </c>
      <c r="Z1035">
        <v>1728614</v>
      </c>
      <c r="AA1035" s="3" t="str">
        <f t="shared" si="32"/>
        <v>2493</v>
      </c>
      <c r="AB1035" s="4" t="str">
        <f t="shared" si="33"/>
        <v>Non-TIF</v>
      </c>
    </row>
    <row r="1036" spans="1:28" x14ac:dyDescent="0.25">
      <c r="A1036">
        <v>2022</v>
      </c>
      <c r="B1036">
        <v>76</v>
      </c>
      <c r="C1036" t="s">
        <v>44</v>
      </c>
      <c r="D1036">
        <v>2022</v>
      </c>
      <c r="E1036">
        <v>76</v>
      </c>
      <c r="F1036">
        <v>3</v>
      </c>
      <c r="G1036">
        <v>537</v>
      </c>
      <c r="H1036">
        <v>763537</v>
      </c>
      <c r="I1036" t="s">
        <v>26</v>
      </c>
      <c r="J1036" t="s">
        <v>26</v>
      </c>
      <c r="K1036" t="s">
        <v>277</v>
      </c>
      <c r="L1036" t="s">
        <v>742</v>
      </c>
      <c r="M1036">
        <v>0</v>
      </c>
      <c r="N1036">
        <v>0</v>
      </c>
      <c r="O1036">
        <v>13525785</v>
      </c>
      <c r="P1036">
        <v>4387618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23488251</v>
      </c>
      <c r="W1036">
        <v>40744</v>
      </c>
      <c r="X1036">
        <v>23447507</v>
      </c>
      <c r="Y1036">
        <v>0</v>
      </c>
      <c r="Z1036">
        <v>5574848</v>
      </c>
      <c r="AA1036" s="3" t="str">
        <f t="shared" si="32"/>
        <v>3537</v>
      </c>
      <c r="AB1036" s="4" t="str">
        <f t="shared" si="33"/>
        <v>Non-TIF</v>
      </c>
    </row>
    <row r="1037" spans="1:28" x14ac:dyDescent="0.25">
      <c r="A1037">
        <v>2022</v>
      </c>
      <c r="B1037">
        <v>76</v>
      </c>
      <c r="C1037" t="s">
        <v>23</v>
      </c>
      <c r="D1037">
        <v>2022</v>
      </c>
      <c r="E1037">
        <v>76</v>
      </c>
      <c r="F1037">
        <v>2</v>
      </c>
      <c r="G1037">
        <v>493</v>
      </c>
      <c r="H1037" t="s">
        <v>465</v>
      </c>
      <c r="I1037" t="s">
        <v>25</v>
      </c>
      <c r="J1037" t="s">
        <v>26</v>
      </c>
      <c r="K1037" t="s">
        <v>466</v>
      </c>
      <c r="L1037" t="s">
        <v>742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 s="3" t="str">
        <f t="shared" si="32"/>
        <v>2493</v>
      </c>
      <c r="AB1037" s="4" t="str">
        <f t="shared" si="33"/>
        <v>TIF</v>
      </c>
    </row>
    <row r="1038" spans="1:28" x14ac:dyDescent="0.25">
      <c r="A1038">
        <v>2022</v>
      </c>
      <c r="B1038">
        <v>76</v>
      </c>
      <c r="C1038" t="s">
        <v>31</v>
      </c>
      <c r="D1038">
        <v>2022</v>
      </c>
      <c r="E1038">
        <v>76</v>
      </c>
      <c r="F1038">
        <v>0</v>
      </c>
      <c r="G1038">
        <v>72</v>
      </c>
      <c r="H1038">
        <v>110072</v>
      </c>
      <c r="I1038" t="s">
        <v>26</v>
      </c>
      <c r="J1038" t="s">
        <v>26</v>
      </c>
      <c r="K1038" t="s">
        <v>222</v>
      </c>
      <c r="L1038" t="s">
        <v>742</v>
      </c>
      <c r="M1038">
        <v>11619981</v>
      </c>
      <c r="N1038">
        <v>623875</v>
      </c>
      <c r="O1038">
        <v>422820</v>
      </c>
      <c r="P1038">
        <v>0</v>
      </c>
      <c r="Q1038">
        <v>0</v>
      </c>
      <c r="R1038">
        <v>0</v>
      </c>
      <c r="S1038">
        <v>0</v>
      </c>
      <c r="T1038">
        <v>46215</v>
      </c>
      <c r="U1038">
        <v>0</v>
      </c>
      <c r="V1038">
        <v>15171514</v>
      </c>
      <c r="W1038">
        <v>7408</v>
      </c>
      <c r="X1038">
        <v>15164106</v>
      </c>
      <c r="Y1038">
        <v>286591</v>
      </c>
      <c r="Z1038">
        <v>2458623</v>
      </c>
      <c r="AA1038" s="3" t="str">
        <f t="shared" si="32"/>
        <v>0072</v>
      </c>
      <c r="AB1038" s="4" t="str">
        <f t="shared" si="33"/>
        <v>Non-TIF</v>
      </c>
    </row>
    <row r="1039" spans="1:28" x14ac:dyDescent="0.25">
      <c r="A1039">
        <v>2022</v>
      </c>
      <c r="B1039">
        <v>76</v>
      </c>
      <c r="C1039" t="s">
        <v>31</v>
      </c>
      <c r="D1039">
        <v>2022</v>
      </c>
      <c r="E1039">
        <v>76</v>
      </c>
      <c r="F1039">
        <v>5</v>
      </c>
      <c r="G1039">
        <v>283</v>
      </c>
      <c r="H1039">
        <v>765283</v>
      </c>
      <c r="I1039" t="s">
        <v>26</v>
      </c>
      <c r="J1039" t="s">
        <v>26</v>
      </c>
      <c r="K1039" t="s">
        <v>225</v>
      </c>
      <c r="L1039" t="s">
        <v>742</v>
      </c>
      <c r="M1039">
        <v>326480114</v>
      </c>
      <c r="N1039">
        <v>11598144</v>
      </c>
      <c r="O1039">
        <v>22140647</v>
      </c>
      <c r="P1039">
        <v>126725736</v>
      </c>
      <c r="Q1039">
        <v>0</v>
      </c>
      <c r="R1039">
        <v>0</v>
      </c>
      <c r="S1039">
        <v>31676225</v>
      </c>
      <c r="T1039">
        <v>628281</v>
      </c>
      <c r="U1039">
        <v>0</v>
      </c>
      <c r="V1039">
        <v>664330833</v>
      </c>
      <c r="W1039">
        <v>462145</v>
      </c>
      <c r="X1039">
        <v>663868688</v>
      </c>
      <c r="Y1039">
        <v>30828001</v>
      </c>
      <c r="Z1039">
        <v>145081686</v>
      </c>
      <c r="AA1039" s="3" t="str">
        <f t="shared" si="32"/>
        <v>5283</v>
      </c>
      <c r="AB1039" s="4" t="str">
        <f t="shared" si="33"/>
        <v>Non-TIF</v>
      </c>
    </row>
    <row r="1040" spans="1:28" x14ac:dyDescent="0.25">
      <c r="A1040">
        <v>2022</v>
      </c>
      <c r="B1040">
        <v>77</v>
      </c>
      <c r="C1040" t="s">
        <v>23</v>
      </c>
      <c r="D1040">
        <v>2022</v>
      </c>
      <c r="E1040">
        <v>77</v>
      </c>
      <c r="F1040">
        <v>6</v>
      </c>
      <c r="G1040">
        <v>579</v>
      </c>
      <c r="H1040" t="s">
        <v>965</v>
      </c>
      <c r="I1040" t="s">
        <v>25</v>
      </c>
      <c r="J1040" t="s">
        <v>26</v>
      </c>
      <c r="K1040" t="s">
        <v>966</v>
      </c>
      <c r="L1040" t="s">
        <v>777</v>
      </c>
      <c r="M1040">
        <v>0</v>
      </c>
      <c r="N1040">
        <v>0</v>
      </c>
      <c r="O1040">
        <v>99829701</v>
      </c>
      <c r="P1040">
        <v>5310725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109598614</v>
      </c>
      <c r="W1040">
        <v>0</v>
      </c>
      <c r="X1040">
        <v>109598614</v>
      </c>
      <c r="Y1040">
        <v>0</v>
      </c>
      <c r="Z1040">
        <v>4458188</v>
      </c>
      <c r="AA1040" s="3" t="str">
        <f t="shared" si="32"/>
        <v>6579</v>
      </c>
      <c r="AB1040" s="4" t="str">
        <f t="shared" si="33"/>
        <v>TIF</v>
      </c>
    </row>
    <row r="1041" spans="1:28" x14ac:dyDescent="0.25">
      <c r="A1041">
        <v>2022</v>
      </c>
      <c r="B1041">
        <v>77</v>
      </c>
      <c r="C1041" t="s">
        <v>23</v>
      </c>
      <c r="D1041">
        <v>2022</v>
      </c>
      <c r="E1041">
        <v>77</v>
      </c>
      <c r="F1041">
        <v>0</v>
      </c>
      <c r="G1041">
        <v>981</v>
      </c>
      <c r="H1041" t="s">
        <v>974</v>
      </c>
      <c r="I1041" t="s">
        <v>25</v>
      </c>
      <c r="J1041" t="s">
        <v>26</v>
      </c>
      <c r="K1041" t="s">
        <v>975</v>
      </c>
      <c r="L1041" t="s">
        <v>777</v>
      </c>
      <c r="M1041">
        <v>0</v>
      </c>
      <c r="N1041">
        <v>0</v>
      </c>
      <c r="O1041">
        <v>20648782</v>
      </c>
      <c r="P1041">
        <v>6037352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26686134</v>
      </c>
      <c r="W1041">
        <v>0</v>
      </c>
      <c r="X1041">
        <v>26686134</v>
      </c>
      <c r="Y1041">
        <v>0</v>
      </c>
      <c r="Z1041">
        <v>0</v>
      </c>
      <c r="AA1041" s="3" t="str">
        <f t="shared" si="32"/>
        <v>0981</v>
      </c>
      <c r="AB1041" s="4" t="str">
        <f t="shared" si="33"/>
        <v>TIF</v>
      </c>
    </row>
    <row r="1042" spans="1:28" x14ac:dyDescent="0.25">
      <c r="A1042">
        <v>2022</v>
      </c>
      <c r="B1042">
        <v>77</v>
      </c>
      <c r="C1042" t="s">
        <v>31</v>
      </c>
      <c r="D1042">
        <v>2022</v>
      </c>
      <c r="E1042">
        <v>77</v>
      </c>
      <c r="F1042">
        <v>1</v>
      </c>
      <c r="G1042">
        <v>576</v>
      </c>
      <c r="H1042">
        <v>251576</v>
      </c>
      <c r="I1042" t="s">
        <v>26</v>
      </c>
      <c r="J1042" t="s">
        <v>26</v>
      </c>
      <c r="K1042" t="s">
        <v>328</v>
      </c>
      <c r="L1042" t="s">
        <v>777</v>
      </c>
      <c r="M1042">
        <v>609480</v>
      </c>
      <c r="N1042">
        <v>33600</v>
      </c>
      <c r="O1042">
        <v>36205700</v>
      </c>
      <c r="P1042">
        <v>469000</v>
      </c>
      <c r="Q1042">
        <v>0</v>
      </c>
      <c r="R1042">
        <v>0</v>
      </c>
      <c r="S1042">
        <v>0</v>
      </c>
      <c r="T1042">
        <v>88778</v>
      </c>
      <c r="U1042">
        <v>0</v>
      </c>
      <c r="V1042">
        <v>111771598</v>
      </c>
      <c r="W1042">
        <v>25928</v>
      </c>
      <c r="X1042">
        <v>111745670</v>
      </c>
      <c r="Y1042">
        <v>55702255</v>
      </c>
      <c r="Z1042">
        <v>74365040</v>
      </c>
      <c r="AA1042" s="3" t="str">
        <f t="shared" si="32"/>
        <v>1576</v>
      </c>
      <c r="AB1042" s="4" t="str">
        <f t="shared" si="33"/>
        <v>Non-TIF</v>
      </c>
    </row>
    <row r="1043" spans="1:28" x14ac:dyDescent="0.25">
      <c r="A1043">
        <v>2022</v>
      </c>
      <c r="B1043">
        <v>77</v>
      </c>
      <c r="C1043" t="s">
        <v>31</v>
      </c>
      <c r="D1043">
        <v>2022</v>
      </c>
      <c r="E1043">
        <v>77</v>
      </c>
      <c r="F1043">
        <v>0</v>
      </c>
      <c r="G1043">
        <v>720</v>
      </c>
      <c r="H1043">
        <v>770720</v>
      </c>
      <c r="I1043" t="s">
        <v>26</v>
      </c>
      <c r="J1043" t="s">
        <v>26</v>
      </c>
      <c r="K1043" t="s">
        <v>561</v>
      </c>
      <c r="L1043" t="s">
        <v>777</v>
      </c>
      <c r="M1043">
        <v>41443344</v>
      </c>
      <c r="N1043">
        <v>2525510</v>
      </c>
      <c r="O1043">
        <v>132834210</v>
      </c>
      <c r="P1043">
        <v>0</v>
      </c>
      <c r="Q1043">
        <v>0</v>
      </c>
      <c r="R1043">
        <v>0</v>
      </c>
      <c r="S1043">
        <v>3432806</v>
      </c>
      <c r="T1043">
        <v>16496332</v>
      </c>
      <c r="U1043">
        <v>0</v>
      </c>
      <c r="V1043">
        <v>833099302</v>
      </c>
      <c r="W1043">
        <v>372252</v>
      </c>
      <c r="X1043">
        <v>832727050</v>
      </c>
      <c r="Y1043">
        <v>231528567</v>
      </c>
      <c r="Z1043">
        <v>636367100</v>
      </c>
      <c r="AA1043" s="3" t="str">
        <f t="shared" si="32"/>
        <v>0720</v>
      </c>
      <c r="AB1043" s="4" t="str">
        <f t="shared" si="33"/>
        <v>Non-TIF</v>
      </c>
    </row>
    <row r="1044" spans="1:28" x14ac:dyDescent="0.25">
      <c r="A1044">
        <v>2022</v>
      </c>
      <c r="B1044">
        <v>77</v>
      </c>
      <c r="C1044" t="s">
        <v>31</v>
      </c>
      <c r="D1044">
        <v>2022</v>
      </c>
      <c r="E1044">
        <v>77</v>
      </c>
      <c r="F1044">
        <v>1</v>
      </c>
      <c r="G1044">
        <v>737</v>
      </c>
      <c r="H1044">
        <v>771737</v>
      </c>
      <c r="I1044" t="s">
        <v>26</v>
      </c>
      <c r="J1044" t="s">
        <v>26</v>
      </c>
      <c r="K1044" t="s">
        <v>811</v>
      </c>
      <c r="L1044" t="s">
        <v>777</v>
      </c>
      <c r="M1044">
        <v>2187920</v>
      </c>
      <c r="N1044">
        <v>361900</v>
      </c>
      <c r="O1044">
        <v>1106525458</v>
      </c>
      <c r="P1044">
        <v>105744360</v>
      </c>
      <c r="Q1044">
        <v>0</v>
      </c>
      <c r="R1044">
        <v>0</v>
      </c>
      <c r="S1044">
        <v>28312048</v>
      </c>
      <c r="T1044">
        <v>207978</v>
      </c>
      <c r="U1044">
        <v>0</v>
      </c>
      <c r="V1044">
        <v>11399358435</v>
      </c>
      <c r="W1044">
        <v>8271032</v>
      </c>
      <c r="X1044">
        <v>11391087403</v>
      </c>
      <c r="Y1044">
        <v>566472582</v>
      </c>
      <c r="Z1044">
        <v>10156018771</v>
      </c>
      <c r="AA1044" s="3" t="str">
        <f t="shared" si="32"/>
        <v>1737</v>
      </c>
      <c r="AB1044" s="4" t="str">
        <f t="shared" si="33"/>
        <v>Non-TIF</v>
      </c>
    </row>
    <row r="1045" spans="1:28" x14ac:dyDescent="0.25">
      <c r="A1045">
        <v>2022</v>
      </c>
      <c r="B1045">
        <v>77</v>
      </c>
      <c r="C1045" t="s">
        <v>31</v>
      </c>
      <c r="D1045">
        <v>2022</v>
      </c>
      <c r="E1045">
        <v>77</v>
      </c>
      <c r="F1045">
        <v>3</v>
      </c>
      <c r="G1045">
        <v>231</v>
      </c>
      <c r="H1045">
        <v>773231</v>
      </c>
      <c r="I1045" t="s">
        <v>26</v>
      </c>
      <c r="J1045" t="s">
        <v>26</v>
      </c>
      <c r="K1045" t="s">
        <v>812</v>
      </c>
      <c r="L1045" t="s">
        <v>777</v>
      </c>
      <c r="M1045">
        <v>3119400</v>
      </c>
      <c r="N1045">
        <v>4473200</v>
      </c>
      <c r="O1045">
        <v>424134750</v>
      </c>
      <c r="P1045">
        <v>496130</v>
      </c>
      <c r="Q1045">
        <v>0</v>
      </c>
      <c r="R1045">
        <v>0</v>
      </c>
      <c r="S1045">
        <v>0</v>
      </c>
      <c r="T1045">
        <v>1613747</v>
      </c>
      <c r="U1045">
        <v>0</v>
      </c>
      <c r="V1045">
        <v>3861123490</v>
      </c>
      <c r="W1045">
        <v>1720508</v>
      </c>
      <c r="X1045">
        <v>3859402982</v>
      </c>
      <c r="Y1045">
        <v>143719364</v>
      </c>
      <c r="Z1045">
        <v>3427286263</v>
      </c>
      <c r="AA1045" s="3" t="str">
        <f t="shared" si="32"/>
        <v>3231</v>
      </c>
      <c r="AB1045" s="4" t="str">
        <f t="shared" si="33"/>
        <v>Non-TIF</v>
      </c>
    </row>
    <row r="1046" spans="1:28" x14ac:dyDescent="0.25">
      <c r="A1046">
        <v>2022</v>
      </c>
      <c r="B1046">
        <v>57</v>
      </c>
      <c r="C1046" t="s">
        <v>31</v>
      </c>
      <c r="D1046">
        <v>2022</v>
      </c>
      <c r="E1046">
        <v>57</v>
      </c>
      <c r="F1046">
        <v>4</v>
      </c>
      <c r="G1046">
        <v>86</v>
      </c>
      <c r="H1046">
        <v>574086</v>
      </c>
      <c r="I1046" t="s">
        <v>26</v>
      </c>
      <c r="J1046" t="s">
        <v>26</v>
      </c>
      <c r="K1046" t="s">
        <v>685</v>
      </c>
      <c r="L1046" t="s">
        <v>603</v>
      </c>
      <c r="M1046">
        <v>27800</v>
      </c>
      <c r="N1046">
        <v>0</v>
      </c>
      <c r="O1046">
        <v>13580170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298087900</v>
      </c>
      <c r="W1046">
        <v>348176</v>
      </c>
      <c r="X1046">
        <v>297739724</v>
      </c>
      <c r="Y1046">
        <v>66138824</v>
      </c>
      <c r="Z1046">
        <v>284479930</v>
      </c>
      <c r="AA1046" s="3" t="str">
        <f t="shared" si="32"/>
        <v>4086</v>
      </c>
      <c r="AB1046" s="4" t="str">
        <f t="shared" si="33"/>
        <v>Non-TIF</v>
      </c>
    </row>
    <row r="1047" spans="1:28" x14ac:dyDescent="0.25">
      <c r="A1047">
        <v>2022</v>
      </c>
      <c r="B1047">
        <v>57</v>
      </c>
      <c r="C1047" t="s">
        <v>31</v>
      </c>
      <c r="D1047">
        <v>2022</v>
      </c>
      <c r="E1047">
        <v>57</v>
      </c>
      <c r="F1047">
        <v>4</v>
      </c>
      <c r="G1047">
        <v>777</v>
      </c>
      <c r="H1047">
        <v>574777</v>
      </c>
      <c r="I1047" t="s">
        <v>26</v>
      </c>
      <c r="J1047" t="s">
        <v>26</v>
      </c>
      <c r="K1047" t="s">
        <v>48</v>
      </c>
      <c r="L1047" t="s">
        <v>603</v>
      </c>
      <c r="M1047">
        <v>73539700</v>
      </c>
      <c r="N1047">
        <v>2745200</v>
      </c>
      <c r="O1047">
        <v>8707135</v>
      </c>
      <c r="P1047">
        <v>397100</v>
      </c>
      <c r="Q1047">
        <v>0</v>
      </c>
      <c r="R1047">
        <v>0</v>
      </c>
      <c r="S1047">
        <v>1120824</v>
      </c>
      <c r="T1047">
        <v>193059</v>
      </c>
      <c r="U1047">
        <v>0</v>
      </c>
      <c r="V1047">
        <v>271167383</v>
      </c>
      <c r="W1047">
        <v>242126</v>
      </c>
      <c r="X1047">
        <v>270925257</v>
      </c>
      <c r="Y1047">
        <v>26442611</v>
      </c>
      <c r="Z1047">
        <v>184464365</v>
      </c>
      <c r="AA1047" s="3" t="str">
        <f t="shared" si="32"/>
        <v>4777</v>
      </c>
      <c r="AB1047" s="4" t="str">
        <f t="shared" si="33"/>
        <v>Non-TIF</v>
      </c>
    </row>
    <row r="1048" spans="1:28" x14ac:dyDescent="0.25">
      <c r="A1048">
        <v>2022</v>
      </c>
      <c r="B1048">
        <v>58</v>
      </c>
      <c r="C1048" t="s">
        <v>44</v>
      </c>
      <c r="D1048">
        <v>2022</v>
      </c>
      <c r="E1048">
        <v>58</v>
      </c>
      <c r="F1048">
        <v>1</v>
      </c>
      <c r="G1048">
        <v>368</v>
      </c>
      <c r="H1048">
        <v>581368</v>
      </c>
      <c r="I1048" t="s">
        <v>26</v>
      </c>
      <c r="J1048" t="s">
        <v>26</v>
      </c>
      <c r="K1048" t="s">
        <v>675</v>
      </c>
      <c r="L1048" t="s">
        <v>620</v>
      </c>
      <c r="M1048">
        <v>1560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954752</v>
      </c>
      <c r="W1048">
        <v>0</v>
      </c>
      <c r="X1048">
        <v>954752</v>
      </c>
      <c r="Y1048">
        <v>0</v>
      </c>
      <c r="Z1048">
        <v>953192</v>
      </c>
      <c r="AA1048" s="3" t="str">
        <f t="shared" si="32"/>
        <v>1368</v>
      </c>
      <c r="AB1048" s="4" t="str">
        <f t="shared" si="33"/>
        <v>Non-TIF</v>
      </c>
    </row>
    <row r="1049" spans="1:28" x14ac:dyDescent="0.25">
      <c r="A1049">
        <v>2022</v>
      </c>
      <c r="B1049">
        <v>58</v>
      </c>
      <c r="C1049" t="s">
        <v>44</v>
      </c>
      <c r="D1049">
        <v>2022</v>
      </c>
      <c r="E1049">
        <v>58</v>
      </c>
      <c r="F1049">
        <v>4</v>
      </c>
      <c r="G1049">
        <v>509</v>
      </c>
      <c r="H1049">
        <v>584509</v>
      </c>
      <c r="I1049" t="s">
        <v>26</v>
      </c>
      <c r="J1049" t="s">
        <v>26</v>
      </c>
      <c r="K1049" t="s">
        <v>334</v>
      </c>
      <c r="L1049" t="s">
        <v>620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 s="3" t="str">
        <f t="shared" si="32"/>
        <v>4509</v>
      </c>
      <c r="AB1049" s="4" t="str">
        <f t="shared" si="33"/>
        <v>Non-TIF</v>
      </c>
    </row>
    <row r="1050" spans="1:28" x14ac:dyDescent="0.25">
      <c r="A1050">
        <v>2022</v>
      </c>
      <c r="B1050">
        <v>58</v>
      </c>
      <c r="C1050" t="s">
        <v>23</v>
      </c>
      <c r="D1050">
        <v>2022</v>
      </c>
      <c r="E1050">
        <v>58</v>
      </c>
      <c r="F1050">
        <v>1</v>
      </c>
      <c r="G1050">
        <v>368</v>
      </c>
      <c r="H1050" t="s">
        <v>621</v>
      </c>
      <c r="I1050" t="s">
        <v>25</v>
      </c>
      <c r="J1050" t="s">
        <v>26</v>
      </c>
      <c r="K1050" t="s">
        <v>622</v>
      </c>
      <c r="L1050" t="s">
        <v>620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1148678</v>
      </c>
      <c r="W1050">
        <v>3704</v>
      </c>
      <c r="X1050">
        <v>1144974</v>
      </c>
      <c r="Y1050">
        <v>0</v>
      </c>
      <c r="Z1050">
        <v>1148678</v>
      </c>
      <c r="AA1050" s="3" t="str">
        <f t="shared" si="32"/>
        <v>1368</v>
      </c>
      <c r="AB1050" s="4" t="str">
        <f t="shared" si="33"/>
        <v>TIF</v>
      </c>
    </row>
    <row r="1051" spans="1:28" x14ac:dyDescent="0.25">
      <c r="A1051">
        <v>2022</v>
      </c>
      <c r="B1051">
        <v>58</v>
      </c>
      <c r="C1051" t="s">
        <v>23</v>
      </c>
      <c r="D1051">
        <v>2022</v>
      </c>
      <c r="E1051">
        <v>58</v>
      </c>
      <c r="F1051">
        <v>4</v>
      </c>
      <c r="G1051">
        <v>509</v>
      </c>
      <c r="H1051" t="s">
        <v>845</v>
      </c>
      <c r="I1051" t="s">
        <v>25</v>
      </c>
      <c r="J1051" t="s">
        <v>26</v>
      </c>
      <c r="K1051" t="s">
        <v>846</v>
      </c>
      <c r="L1051" t="s">
        <v>620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 s="3" t="str">
        <f t="shared" si="32"/>
        <v>4509</v>
      </c>
      <c r="AB1051" s="4" t="str">
        <f t="shared" si="33"/>
        <v>TIF</v>
      </c>
    </row>
    <row r="1052" spans="1:28" x14ac:dyDescent="0.25">
      <c r="A1052">
        <v>2022</v>
      </c>
      <c r="B1052">
        <v>58</v>
      </c>
      <c r="C1052" t="s">
        <v>31</v>
      </c>
      <c r="D1052">
        <v>2022</v>
      </c>
      <c r="E1052">
        <v>58</v>
      </c>
      <c r="F1052">
        <v>7</v>
      </c>
      <c r="G1052">
        <v>47</v>
      </c>
      <c r="H1052">
        <v>447047</v>
      </c>
      <c r="I1052" t="s">
        <v>26</v>
      </c>
      <c r="J1052" t="s">
        <v>26</v>
      </c>
      <c r="K1052" t="s">
        <v>304</v>
      </c>
      <c r="L1052" t="s">
        <v>620</v>
      </c>
      <c r="M1052">
        <v>34621480</v>
      </c>
      <c r="N1052">
        <v>1446530</v>
      </c>
      <c r="O1052">
        <v>989294</v>
      </c>
      <c r="P1052">
        <v>0</v>
      </c>
      <c r="Q1052">
        <v>0</v>
      </c>
      <c r="R1052">
        <v>0</v>
      </c>
      <c r="S1052">
        <v>0</v>
      </c>
      <c r="T1052">
        <v>60651</v>
      </c>
      <c r="U1052">
        <v>0</v>
      </c>
      <c r="V1052">
        <v>48213305</v>
      </c>
      <c r="W1052">
        <v>12964</v>
      </c>
      <c r="X1052">
        <v>48200341</v>
      </c>
      <c r="Y1052">
        <v>4437688</v>
      </c>
      <c r="Z1052">
        <v>11095350</v>
      </c>
      <c r="AA1052" s="3" t="str">
        <f t="shared" si="32"/>
        <v>7047</v>
      </c>
      <c r="AB1052" s="4" t="str">
        <f t="shared" si="33"/>
        <v>Non-TIF</v>
      </c>
    </row>
    <row r="1053" spans="1:28" x14ac:dyDescent="0.25">
      <c r="A1053">
        <v>2022</v>
      </c>
      <c r="B1053">
        <v>58</v>
      </c>
      <c r="C1053" t="s">
        <v>31</v>
      </c>
      <c r="D1053">
        <v>2022</v>
      </c>
      <c r="E1053">
        <v>58</v>
      </c>
      <c r="F1053">
        <v>3</v>
      </c>
      <c r="G1053">
        <v>816</v>
      </c>
      <c r="H1053">
        <v>523816</v>
      </c>
      <c r="I1053" t="s">
        <v>26</v>
      </c>
      <c r="J1053" t="s">
        <v>26</v>
      </c>
      <c r="K1053" t="s">
        <v>585</v>
      </c>
      <c r="L1053" t="s">
        <v>620</v>
      </c>
      <c r="M1053">
        <v>1059670</v>
      </c>
      <c r="N1053">
        <v>84150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10353840</v>
      </c>
      <c r="W1053">
        <v>3704</v>
      </c>
      <c r="X1053">
        <v>10350136</v>
      </c>
      <c r="Y1053">
        <v>54009</v>
      </c>
      <c r="Z1053">
        <v>9210020</v>
      </c>
      <c r="AA1053" s="3" t="str">
        <f t="shared" si="32"/>
        <v>3816</v>
      </c>
      <c r="AB1053" s="4" t="str">
        <f t="shared" si="33"/>
        <v>Non-TIF</v>
      </c>
    </row>
    <row r="1054" spans="1:28" x14ac:dyDescent="0.25">
      <c r="A1054">
        <v>2022</v>
      </c>
      <c r="B1054">
        <v>59</v>
      </c>
      <c r="C1054" t="s">
        <v>31</v>
      </c>
      <c r="D1054">
        <v>2022</v>
      </c>
      <c r="E1054">
        <v>59</v>
      </c>
      <c r="F1054">
        <v>1</v>
      </c>
      <c r="G1054">
        <v>107</v>
      </c>
      <c r="H1054">
        <v>591107</v>
      </c>
      <c r="I1054" t="s">
        <v>26</v>
      </c>
      <c r="J1054" t="s">
        <v>26</v>
      </c>
      <c r="K1054" t="s">
        <v>678</v>
      </c>
      <c r="L1054" t="s">
        <v>650</v>
      </c>
      <c r="M1054">
        <v>92062083</v>
      </c>
      <c r="N1054">
        <v>4674093</v>
      </c>
      <c r="O1054">
        <v>45071406</v>
      </c>
      <c r="P1054">
        <v>2857407</v>
      </c>
      <c r="Q1054">
        <v>0</v>
      </c>
      <c r="R1054">
        <v>0</v>
      </c>
      <c r="S1054">
        <v>54884074</v>
      </c>
      <c r="T1054">
        <v>0</v>
      </c>
      <c r="U1054">
        <v>9686</v>
      </c>
      <c r="V1054">
        <v>528623511</v>
      </c>
      <c r="W1054">
        <v>664524</v>
      </c>
      <c r="X1054">
        <v>527958987</v>
      </c>
      <c r="Y1054">
        <v>83933564</v>
      </c>
      <c r="Z1054">
        <v>329064762</v>
      </c>
      <c r="AA1054" s="3" t="str">
        <f t="shared" si="32"/>
        <v>1107</v>
      </c>
      <c r="AB1054" s="4" t="str">
        <f t="shared" si="33"/>
        <v>Non-TIF</v>
      </c>
    </row>
    <row r="1055" spans="1:28" x14ac:dyDescent="0.25">
      <c r="A1055">
        <v>2022</v>
      </c>
      <c r="B1055">
        <v>59</v>
      </c>
      <c r="C1055" t="s">
        <v>31</v>
      </c>
      <c r="D1055">
        <v>2022</v>
      </c>
      <c r="E1055">
        <v>59</v>
      </c>
      <c r="F1055">
        <v>6</v>
      </c>
      <c r="G1055">
        <v>94</v>
      </c>
      <c r="H1055">
        <v>916094</v>
      </c>
      <c r="I1055" t="s">
        <v>26</v>
      </c>
      <c r="J1055" t="s">
        <v>26</v>
      </c>
      <c r="K1055" t="s">
        <v>847</v>
      </c>
      <c r="L1055" t="s">
        <v>650</v>
      </c>
      <c r="M1055">
        <v>3478358</v>
      </c>
      <c r="N1055">
        <v>160195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10260175</v>
      </c>
      <c r="W1055">
        <v>11112</v>
      </c>
      <c r="X1055">
        <v>10249063</v>
      </c>
      <c r="Y1055">
        <v>860276</v>
      </c>
      <c r="Z1055">
        <v>6621622</v>
      </c>
      <c r="AA1055" s="3" t="str">
        <f t="shared" si="32"/>
        <v>6094</v>
      </c>
      <c r="AB1055" s="4" t="str">
        <f t="shared" si="33"/>
        <v>Non-TIF</v>
      </c>
    </row>
    <row r="1056" spans="1:28" x14ac:dyDescent="0.25">
      <c r="A1056">
        <v>2022</v>
      </c>
      <c r="B1056">
        <v>59</v>
      </c>
      <c r="C1056" t="s">
        <v>31</v>
      </c>
      <c r="D1056">
        <v>2022</v>
      </c>
      <c r="E1056">
        <v>59</v>
      </c>
      <c r="F1056">
        <v>4</v>
      </c>
      <c r="G1056">
        <v>505</v>
      </c>
      <c r="H1056">
        <v>934505</v>
      </c>
      <c r="I1056" t="s">
        <v>26</v>
      </c>
      <c r="J1056" t="s">
        <v>26</v>
      </c>
      <c r="K1056" t="s">
        <v>352</v>
      </c>
      <c r="L1056" t="s">
        <v>650</v>
      </c>
      <c r="M1056">
        <v>13556690</v>
      </c>
      <c r="N1056">
        <v>1847720</v>
      </c>
      <c r="O1056">
        <v>36080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27328605</v>
      </c>
      <c r="W1056">
        <v>14816</v>
      </c>
      <c r="X1056">
        <v>27313789</v>
      </c>
      <c r="Y1056">
        <v>2148869</v>
      </c>
      <c r="Z1056">
        <v>11888115</v>
      </c>
      <c r="AA1056" s="3" t="str">
        <f t="shared" si="32"/>
        <v>4505</v>
      </c>
      <c r="AB1056" s="4" t="str">
        <f t="shared" si="33"/>
        <v>Non-TIF</v>
      </c>
    </row>
    <row r="1057" spans="1:28" x14ac:dyDescent="0.25">
      <c r="A1057">
        <v>2022</v>
      </c>
      <c r="B1057">
        <v>59</v>
      </c>
      <c r="C1057" t="s">
        <v>31</v>
      </c>
      <c r="D1057">
        <v>2022</v>
      </c>
      <c r="E1057">
        <v>59</v>
      </c>
      <c r="F1057">
        <v>6</v>
      </c>
      <c r="G1057">
        <v>854</v>
      </c>
      <c r="H1057">
        <v>936854</v>
      </c>
      <c r="I1057" t="s">
        <v>26</v>
      </c>
      <c r="J1057" t="s">
        <v>26</v>
      </c>
      <c r="K1057" t="s">
        <v>503</v>
      </c>
      <c r="L1057" t="s">
        <v>650</v>
      </c>
      <c r="M1057">
        <v>85099</v>
      </c>
      <c r="N1057">
        <v>13305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284354</v>
      </c>
      <c r="W1057">
        <v>0</v>
      </c>
      <c r="X1057">
        <v>284354</v>
      </c>
      <c r="Y1057">
        <v>16859</v>
      </c>
      <c r="Z1057">
        <v>185950</v>
      </c>
      <c r="AA1057" s="3" t="str">
        <f t="shared" si="32"/>
        <v>6854</v>
      </c>
      <c r="AB1057" s="4" t="str">
        <f t="shared" si="33"/>
        <v>Non-TIF</v>
      </c>
    </row>
    <row r="1058" spans="1:28" x14ac:dyDescent="0.25">
      <c r="A1058">
        <v>2022</v>
      </c>
      <c r="B1058">
        <v>60</v>
      </c>
      <c r="C1058" t="s">
        <v>23</v>
      </c>
      <c r="D1058">
        <v>2022</v>
      </c>
      <c r="E1058">
        <v>60</v>
      </c>
      <c r="F1058">
        <v>2</v>
      </c>
      <c r="G1058">
        <v>457</v>
      </c>
      <c r="H1058" t="s">
        <v>848</v>
      </c>
      <c r="I1058" t="s">
        <v>25</v>
      </c>
      <c r="J1058" t="s">
        <v>26</v>
      </c>
      <c r="K1058" t="s">
        <v>849</v>
      </c>
      <c r="L1058" t="s">
        <v>652</v>
      </c>
      <c r="M1058">
        <v>0</v>
      </c>
      <c r="N1058">
        <v>0</v>
      </c>
      <c r="O1058">
        <v>2372754</v>
      </c>
      <c r="P1058">
        <v>1540987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3913741</v>
      </c>
      <c r="W1058">
        <v>0</v>
      </c>
      <c r="X1058">
        <v>3913741</v>
      </c>
      <c r="Y1058">
        <v>0</v>
      </c>
      <c r="Z1058">
        <v>0</v>
      </c>
      <c r="AA1058" s="3" t="str">
        <f t="shared" si="32"/>
        <v>2457</v>
      </c>
      <c r="AB1058" s="4" t="str">
        <f t="shared" si="33"/>
        <v>TIF</v>
      </c>
    </row>
    <row r="1059" spans="1:28" x14ac:dyDescent="0.25">
      <c r="A1059">
        <v>2022</v>
      </c>
      <c r="B1059">
        <v>60</v>
      </c>
      <c r="C1059" t="s">
        <v>31</v>
      </c>
      <c r="D1059">
        <v>2022</v>
      </c>
      <c r="E1059">
        <v>60</v>
      </c>
      <c r="F1059">
        <v>2</v>
      </c>
      <c r="G1059">
        <v>457</v>
      </c>
      <c r="H1059">
        <v>602457</v>
      </c>
      <c r="I1059" t="s">
        <v>26</v>
      </c>
      <c r="J1059" t="s">
        <v>26</v>
      </c>
      <c r="K1059" t="s">
        <v>690</v>
      </c>
      <c r="L1059" t="s">
        <v>652</v>
      </c>
      <c r="M1059">
        <v>171494525</v>
      </c>
      <c r="N1059">
        <v>15772470</v>
      </c>
      <c r="O1059">
        <v>19193228</v>
      </c>
      <c r="P1059">
        <v>414740</v>
      </c>
      <c r="Q1059">
        <v>0</v>
      </c>
      <c r="R1059">
        <v>0</v>
      </c>
      <c r="S1059">
        <v>0</v>
      </c>
      <c r="T1059">
        <v>1423083</v>
      </c>
      <c r="U1059">
        <v>0</v>
      </c>
      <c r="V1059">
        <v>323537687</v>
      </c>
      <c r="W1059">
        <v>220388</v>
      </c>
      <c r="X1059">
        <v>323317299</v>
      </c>
      <c r="Y1059">
        <v>16957851</v>
      </c>
      <c r="Z1059">
        <v>115239641</v>
      </c>
      <c r="AA1059" s="3" t="str">
        <f t="shared" si="32"/>
        <v>2457</v>
      </c>
      <c r="AB1059" s="4" t="str">
        <f t="shared" si="33"/>
        <v>Non-TIF</v>
      </c>
    </row>
    <row r="1060" spans="1:28" x14ac:dyDescent="0.25">
      <c r="A1060">
        <v>2022</v>
      </c>
      <c r="B1060">
        <v>60</v>
      </c>
      <c r="C1060" t="s">
        <v>31</v>
      </c>
      <c r="D1060">
        <v>2022</v>
      </c>
      <c r="E1060">
        <v>60</v>
      </c>
      <c r="F1060">
        <v>6</v>
      </c>
      <c r="G1060">
        <v>983</v>
      </c>
      <c r="H1060">
        <v>606983</v>
      </c>
      <c r="I1060" t="s">
        <v>26</v>
      </c>
      <c r="J1060" t="s">
        <v>26</v>
      </c>
      <c r="K1060" t="s">
        <v>691</v>
      </c>
      <c r="L1060" t="s">
        <v>652</v>
      </c>
      <c r="M1060">
        <v>176944850</v>
      </c>
      <c r="N1060">
        <v>29540370</v>
      </c>
      <c r="O1060">
        <v>35526723</v>
      </c>
      <c r="P1060">
        <v>4836866</v>
      </c>
      <c r="Q1060">
        <v>0</v>
      </c>
      <c r="R1060">
        <v>0</v>
      </c>
      <c r="S1060">
        <v>15353175</v>
      </c>
      <c r="T1060">
        <v>34383075</v>
      </c>
      <c r="U1060">
        <v>0</v>
      </c>
      <c r="V1060">
        <v>614920216</v>
      </c>
      <c r="W1060">
        <v>253724</v>
      </c>
      <c r="X1060">
        <v>614666492</v>
      </c>
      <c r="Y1060">
        <v>11664102</v>
      </c>
      <c r="Z1060">
        <v>318335157</v>
      </c>
      <c r="AA1060" s="3" t="str">
        <f t="shared" si="32"/>
        <v>6983</v>
      </c>
      <c r="AB1060" s="4" t="str">
        <f t="shared" si="33"/>
        <v>Non-TIF</v>
      </c>
    </row>
    <row r="1061" spans="1:28" x14ac:dyDescent="0.25">
      <c r="A1061">
        <v>2022</v>
      </c>
      <c r="B1061">
        <v>60</v>
      </c>
      <c r="C1061" t="s">
        <v>31</v>
      </c>
      <c r="D1061">
        <v>2022</v>
      </c>
      <c r="E1061">
        <v>60</v>
      </c>
      <c r="F1061">
        <v>5</v>
      </c>
      <c r="G1061">
        <v>949</v>
      </c>
      <c r="H1061">
        <v>715949</v>
      </c>
      <c r="I1061" t="s">
        <v>26</v>
      </c>
      <c r="J1061" t="s">
        <v>26</v>
      </c>
      <c r="K1061" t="s">
        <v>728</v>
      </c>
      <c r="L1061" t="s">
        <v>652</v>
      </c>
      <c r="M1061">
        <v>7398990</v>
      </c>
      <c r="N1061">
        <v>608510</v>
      </c>
      <c r="O1061">
        <v>48790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10381326</v>
      </c>
      <c r="W1061">
        <v>0</v>
      </c>
      <c r="X1061">
        <v>10381326</v>
      </c>
      <c r="Y1061">
        <v>375878</v>
      </c>
      <c r="Z1061">
        <v>2325036</v>
      </c>
      <c r="AA1061" s="3" t="str">
        <f t="shared" si="32"/>
        <v>5949</v>
      </c>
      <c r="AB1061" s="4" t="str">
        <f t="shared" si="33"/>
        <v>Non-TIF</v>
      </c>
    </row>
    <row r="1062" spans="1:28" x14ac:dyDescent="0.25">
      <c r="A1062">
        <v>2022</v>
      </c>
      <c r="B1062">
        <v>60</v>
      </c>
      <c r="C1062" t="s">
        <v>31</v>
      </c>
      <c r="D1062">
        <v>2022</v>
      </c>
      <c r="E1062">
        <v>60</v>
      </c>
      <c r="F1062">
        <v>5</v>
      </c>
      <c r="G1062">
        <v>607</v>
      </c>
      <c r="H1062">
        <v>845607</v>
      </c>
      <c r="I1062" t="s">
        <v>26</v>
      </c>
      <c r="J1062" t="s">
        <v>26</v>
      </c>
      <c r="K1062" t="s">
        <v>655</v>
      </c>
      <c r="L1062" t="s">
        <v>652</v>
      </c>
      <c r="M1062">
        <v>5240320</v>
      </c>
      <c r="N1062">
        <v>1589110</v>
      </c>
      <c r="O1062">
        <v>638760</v>
      </c>
      <c r="P1062">
        <v>0</v>
      </c>
      <c r="Q1062">
        <v>0</v>
      </c>
      <c r="R1062">
        <v>0</v>
      </c>
      <c r="S1062">
        <v>0</v>
      </c>
      <c r="T1062">
        <v>2183300</v>
      </c>
      <c r="U1062">
        <v>0</v>
      </c>
      <c r="V1062">
        <v>12843850</v>
      </c>
      <c r="W1062">
        <v>1852</v>
      </c>
      <c r="X1062">
        <v>12841998</v>
      </c>
      <c r="Y1062">
        <v>505414</v>
      </c>
      <c r="Z1062">
        <v>3192360</v>
      </c>
      <c r="AA1062" s="3" t="str">
        <f t="shared" si="32"/>
        <v>5607</v>
      </c>
      <c r="AB1062" s="4" t="str">
        <f t="shared" si="33"/>
        <v>Non-TIF</v>
      </c>
    </row>
    <row r="1063" spans="1:28" x14ac:dyDescent="0.25">
      <c r="A1063">
        <v>2022</v>
      </c>
      <c r="B1063">
        <v>61</v>
      </c>
      <c r="C1063" t="s">
        <v>44</v>
      </c>
      <c r="D1063">
        <v>2022</v>
      </c>
      <c r="E1063">
        <v>61</v>
      </c>
      <c r="F1063">
        <v>4</v>
      </c>
      <c r="G1063">
        <v>978</v>
      </c>
      <c r="H1063">
        <v>14978</v>
      </c>
      <c r="I1063" t="s">
        <v>26</v>
      </c>
      <c r="J1063" t="s">
        <v>26</v>
      </c>
      <c r="K1063" t="s">
        <v>79</v>
      </c>
      <c r="L1063" t="s">
        <v>656</v>
      </c>
      <c r="M1063">
        <v>0</v>
      </c>
      <c r="N1063">
        <v>0</v>
      </c>
      <c r="O1063">
        <v>0</v>
      </c>
      <c r="P1063">
        <v>13200300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13200300</v>
      </c>
      <c r="W1063">
        <v>0</v>
      </c>
      <c r="X1063">
        <v>13200300</v>
      </c>
      <c r="Y1063">
        <v>0</v>
      </c>
      <c r="Z1063">
        <v>0</v>
      </c>
      <c r="AA1063" s="3" t="str">
        <f t="shared" si="32"/>
        <v>4978</v>
      </c>
      <c r="AB1063" s="4" t="str">
        <f t="shared" si="33"/>
        <v>Non-TIF</v>
      </c>
    </row>
    <row r="1064" spans="1:28" x14ac:dyDescent="0.25">
      <c r="A1064">
        <v>2022</v>
      </c>
      <c r="B1064">
        <v>61</v>
      </c>
      <c r="C1064" t="s">
        <v>23</v>
      </c>
      <c r="D1064">
        <v>2022</v>
      </c>
      <c r="E1064">
        <v>61</v>
      </c>
      <c r="F1064">
        <v>4</v>
      </c>
      <c r="G1064">
        <v>978</v>
      </c>
      <c r="H1064" t="s">
        <v>80</v>
      </c>
      <c r="I1064" t="s">
        <v>25</v>
      </c>
      <c r="J1064" t="s">
        <v>26</v>
      </c>
      <c r="K1064" t="s">
        <v>81</v>
      </c>
      <c r="L1064" t="s">
        <v>656</v>
      </c>
      <c r="M1064">
        <v>0</v>
      </c>
      <c r="N1064">
        <v>0</v>
      </c>
      <c r="O1064">
        <v>0</v>
      </c>
      <c r="P1064">
        <v>25053200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25053200</v>
      </c>
      <c r="W1064">
        <v>0</v>
      </c>
      <c r="X1064">
        <v>25053200</v>
      </c>
      <c r="Y1064">
        <v>0</v>
      </c>
      <c r="Z1064">
        <v>0</v>
      </c>
      <c r="AA1064" s="3" t="str">
        <f t="shared" si="32"/>
        <v>4978</v>
      </c>
      <c r="AB1064" s="4" t="str">
        <f t="shared" si="33"/>
        <v>TIF</v>
      </c>
    </row>
    <row r="1065" spans="1:28" x14ac:dyDescent="0.25">
      <c r="A1065">
        <v>2022</v>
      </c>
      <c r="B1065">
        <v>79</v>
      </c>
      <c r="C1065" t="s">
        <v>44</v>
      </c>
      <c r="D1065">
        <v>2022</v>
      </c>
      <c r="E1065">
        <v>79</v>
      </c>
      <c r="F1065">
        <v>0</v>
      </c>
      <c r="G1065">
        <v>846</v>
      </c>
      <c r="H1065">
        <v>790846</v>
      </c>
      <c r="I1065" t="s">
        <v>26</v>
      </c>
      <c r="J1065" t="s">
        <v>26</v>
      </c>
      <c r="K1065" t="s">
        <v>785</v>
      </c>
      <c r="L1065" t="s">
        <v>786</v>
      </c>
      <c r="M1065">
        <v>111038</v>
      </c>
      <c r="N1065">
        <v>17392</v>
      </c>
      <c r="O1065">
        <v>8688711</v>
      </c>
      <c r="P1065">
        <v>17387209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190949586</v>
      </c>
      <c r="W1065">
        <v>159272</v>
      </c>
      <c r="X1065">
        <v>190790314</v>
      </c>
      <c r="Y1065">
        <v>0</v>
      </c>
      <c r="Z1065">
        <v>164745236</v>
      </c>
      <c r="AA1065" s="3" t="str">
        <f t="shared" si="32"/>
        <v>0846</v>
      </c>
      <c r="AB1065" s="4" t="str">
        <f t="shared" si="33"/>
        <v>Non-TIF</v>
      </c>
    </row>
    <row r="1066" spans="1:28" x14ac:dyDescent="0.25">
      <c r="A1066">
        <v>2022</v>
      </c>
      <c r="B1066">
        <v>79</v>
      </c>
      <c r="C1066" t="s">
        <v>23</v>
      </c>
      <c r="D1066">
        <v>2022</v>
      </c>
      <c r="E1066">
        <v>79</v>
      </c>
      <c r="F1066">
        <v>4</v>
      </c>
      <c r="G1066">
        <v>437</v>
      </c>
      <c r="H1066" t="s">
        <v>912</v>
      </c>
      <c r="I1066" t="s">
        <v>25</v>
      </c>
      <c r="J1066" t="s">
        <v>26</v>
      </c>
      <c r="K1066" t="s">
        <v>913</v>
      </c>
      <c r="L1066" t="s">
        <v>786</v>
      </c>
      <c r="M1066">
        <v>0</v>
      </c>
      <c r="N1066">
        <v>0</v>
      </c>
      <c r="O1066">
        <v>0</v>
      </c>
      <c r="P1066">
        <v>9512359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9512359</v>
      </c>
      <c r="W1066">
        <v>0</v>
      </c>
      <c r="X1066">
        <v>9512359</v>
      </c>
      <c r="Y1066">
        <v>0</v>
      </c>
      <c r="Z1066">
        <v>0</v>
      </c>
      <c r="AA1066" s="3" t="str">
        <f t="shared" si="32"/>
        <v>4437</v>
      </c>
      <c r="AB1066" s="4" t="str">
        <f t="shared" si="33"/>
        <v>TIF</v>
      </c>
    </row>
    <row r="1067" spans="1:28" x14ac:dyDescent="0.25">
      <c r="A1067">
        <v>2022</v>
      </c>
      <c r="B1067">
        <v>79</v>
      </c>
      <c r="C1067" t="s">
        <v>31</v>
      </c>
      <c r="D1067">
        <v>2022</v>
      </c>
      <c r="E1067">
        <v>79</v>
      </c>
      <c r="F1067">
        <v>4</v>
      </c>
      <c r="G1067">
        <v>437</v>
      </c>
      <c r="H1067">
        <v>794437</v>
      </c>
      <c r="I1067" t="s">
        <v>26</v>
      </c>
      <c r="J1067" t="s">
        <v>26</v>
      </c>
      <c r="K1067" t="s">
        <v>914</v>
      </c>
      <c r="L1067" t="s">
        <v>786</v>
      </c>
      <c r="M1067">
        <v>121726720</v>
      </c>
      <c r="N1067">
        <v>7651220</v>
      </c>
      <c r="O1067">
        <v>18672911</v>
      </c>
      <c r="P1067">
        <v>11025563</v>
      </c>
      <c r="Q1067">
        <v>0</v>
      </c>
      <c r="R1067">
        <v>0</v>
      </c>
      <c r="S1067">
        <v>0</v>
      </c>
      <c r="T1067">
        <v>5786344</v>
      </c>
      <c r="U1067">
        <v>0</v>
      </c>
      <c r="V1067">
        <v>579300675</v>
      </c>
      <c r="W1067">
        <v>301876</v>
      </c>
      <c r="X1067">
        <v>578998799</v>
      </c>
      <c r="Y1067">
        <v>62481009</v>
      </c>
      <c r="Z1067">
        <v>414437917</v>
      </c>
      <c r="AA1067" s="3" t="str">
        <f t="shared" si="32"/>
        <v>4437</v>
      </c>
      <c r="AB1067" s="4" t="str">
        <f t="shared" si="33"/>
        <v>Non-TIF</v>
      </c>
    </row>
    <row r="1068" spans="1:28" x14ac:dyDescent="0.25">
      <c r="A1068">
        <v>2022</v>
      </c>
      <c r="B1068">
        <v>80</v>
      </c>
      <c r="C1068" t="s">
        <v>44</v>
      </c>
      <c r="D1068">
        <v>2022</v>
      </c>
      <c r="E1068">
        <v>80</v>
      </c>
      <c r="F1068">
        <v>4</v>
      </c>
      <c r="G1068">
        <v>527</v>
      </c>
      <c r="H1068">
        <v>804527</v>
      </c>
      <c r="I1068" t="s">
        <v>26</v>
      </c>
      <c r="J1068" t="s">
        <v>26</v>
      </c>
      <c r="K1068" t="s">
        <v>502</v>
      </c>
      <c r="L1068" t="s">
        <v>795</v>
      </c>
      <c r="M1068">
        <v>186103</v>
      </c>
      <c r="N1068">
        <v>21851</v>
      </c>
      <c r="O1068">
        <v>12220567</v>
      </c>
      <c r="P1068">
        <v>970129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237404767</v>
      </c>
      <c r="W1068">
        <v>38892</v>
      </c>
      <c r="X1068">
        <v>237365875</v>
      </c>
      <c r="Y1068">
        <v>0</v>
      </c>
      <c r="Z1068">
        <v>224006117</v>
      </c>
      <c r="AA1068" s="3" t="str">
        <f t="shared" si="32"/>
        <v>4527</v>
      </c>
      <c r="AB1068" s="4" t="str">
        <f t="shared" si="33"/>
        <v>Non-TIF</v>
      </c>
    </row>
    <row r="1069" spans="1:28" x14ac:dyDescent="0.25">
      <c r="A1069">
        <v>2022</v>
      </c>
      <c r="B1069">
        <v>80</v>
      </c>
      <c r="C1069" t="s">
        <v>31</v>
      </c>
      <c r="D1069">
        <v>2022</v>
      </c>
      <c r="E1069">
        <v>80</v>
      </c>
      <c r="F1069">
        <v>0</v>
      </c>
      <c r="G1069">
        <v>549</v>
      </c>
      <c r="H1069">
        <v>870549</v>
      </c>
      <c r="I1069" t="s">
        <v>26</v>
      </c>
      <c r="J1069" t="s">
        <v>26</v>
      </c>
      <c r="K1069" t="s">
        <v>758</v>
      </c>
      <c r="L1069" t="s">
        <v>795</v>
      </c>
      <c r="M1069">
        <v>4584532</v>
      </c>
      <c r="N1069">
        <v>230408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6803302</v>
      </c>
      <c r="W1069">
        <v>7408</v>
      </c>
      <c r="X1069">
        <v>6795894</v>
      </c>
      <c r="Y1069">
        <v>291534</v>
      </c>
      <c r="Z1069">
        <v>1988362</v>
      </c>
      <c r="AA1069" s="3" t="str">
        <f t="shared" si="32"/>
        <v>0549</v>
      </c>
      <c r="AB1069" s="4" t="str">
        <f t="shared" si="33"/>
        <v>Non-TIF</v>
      </c>
    </row>
    <row r="1070" spans="1:28" x14ac:dyDescent="0.25">
      <c r="A1070">
        <v>2022</v>
      </c>
      <c r="B1070">
        <v>81</v>
      </c>
      <c r="C1070" t="s">
        <v>31</v>
      </c>
      <c r="D1070">
        <v>2022</v>
      </c>
      <c r="E1070">
        <v>81</v>
      </c>
      <c r="F1070">
        <v>6</v>
      </c>
      <c r="G1070">
        <v>219</v>
      </c>
      <c r="H1070">
        <v>116219</v>
      </c>
      <c r="I1070" t="s">
        <v>26</v>
      </c>
      <c r="J1070" t="s">
        <v>26</v>
      </c>
      <c r="K1070" t="s">
        <v>74</v>
      </c>
      <c r="L1070" t="s">
        <v>799</v>
      </c>
      <c r="M1070">
        <v>2918000</v>
      </c>
      <c r="N1070">
        <v>1379300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5120500</v>
      </c>
      <c r="W1070">
        <v>0</v>
      </c>
      <c r="X1070">
        <v>5120500</v>
      </c>
      <c r="Y1070">
        <v>3158924</v>
      </c>
      <c r="Z1070">
        <v>823200</v>
      </c>
      <c r="AA1070" s="3" t="str">
        <f t="shared" si="32"/>
        <v>6219</v>
      </c>
      <c r="AB1070" s="4" t="str">
        <f t="shared" si="33"/>
        <v>Non-TIF</v>
      </c>
    </row>
    <row r="1071" spans="1:28" x14ac:dyDescent="0.25">
      <c r="A1071">
        <v>2022</v>
      </c>
      <c r="B1071">
        <v>81</v>
      </c>
      <c r="C1071" t="s">
        <v>31</v>
      </c>
      <c r="D1071">
        <v>2022</v>
      </c>
      <c r="E1071">
        <v>81</v>
      </c>
      <c r="F1071">
        <v>4</v>
      </c>
      <c r="G1071">
        <v>860</v>
      </c>
      <c r="H1071">
        <v>814860</v>
      </c>
      <c r="I1071" t="s">
        <v>26</v>
      </c>
      <c r="J1071" t="s">
        <v>26</v>
      </c>
      <c r="K1071" t="s">
        <v>251</v>
      </c>
      <c r="L1071" t="s">
        <v>799</v>
      </c>
      <c r="M1071">
        <v>105720550</v>
      </c>
      <c r="N1071">
        <v>4608350</v>
      </c>
      <c r="O1071">
        <v>10909371</v>
      </c>
      <c r="P1071">
        <v>10980381</v>
      </c>
      <c r="Q1071">
        <v>0</v>
      </c>
      <c r="R1071">
        <v>0</v>
      </c>
      <c r="S1071">
        <v>2019479</v>
      </c>
      <c r="T1071">
        <v>284472</v>
      </c>
      <c r="U1071">
        <v>0</v>
      </c>
      <c r="V1071">
        <v>200416532</v>
      </c>
      <c r="W1071">
        <v>127788</v>
      </c>
      <c r="X1071">
        <v>200288744</v>
      </c>
      <c r="Y1071">
        <v>18425490</v>
      </c>
      <c r="Z1071">
        <v>65893929</v>
      </c>
      <c r="AA1071" s="3" t="str">
        <f t="shared" si="32"/>
        <v>4860</v>
      </c>
      <c r="AB1071" s="4" t="str">
        <f t="shared" si="33"/>
        <v>Non-TIF</v>
      </c>
    </row>
    <row r="1072" spans="1:28" x14ac:dyDescent="0.25">
      <c r="A1072">
        <v>2022</v>
      </c>
      <c r="B1072">
        <v>81</v>
      </c>
      <c r="C1072" t="s">
        <v>31</v>
      </c>
      <c r="D1072">
        <v>2022</v>
      </c>
      <c r="E1072">
        <v>81</v>
      </c>
      <c r="F1072">
        <v>6</v>
      </c>
      <c r="G1072">
        <v>741</v>
      </c>
      <c r="H1072">
        <v>816741</v>
      </c>
      <c r="I1072" t="s">
        <v>26</v>
      </c>
      <c r="J1072" t="s">
        <v>26</v>
      </c>
      <c r="K1072" t="s">
        <v>226</v>
      </c>
      <c r="L1072" t="s">
        <v>799</v>
      </c>
      <c r="M1072">
        <v>211729230</v>
      </c>
      <c r="N1072">
        <v>10691670</v>
      </c>
      <c r="O1072">
        <v>31459982</v>
      </c>
      <c r="P1072">
        <v>11603430</v>
      </c>
      <c r="Q1072">
        <v>0</v>
      </c>
      <c r="R1072">
        <v>0</v>
      </c>
      <c r="S1072">
        <v>6635074</v>
      </c>
      <c r="T1072">
        <v>534428</v>
      </c>
      <c r="U1072">
        <v>0</v>
      </c>
      <c r="V1072">
        <v>658208514</v>
      </c>
      <c r="W1072">
        <v>539651</v>
      </c>
      <c r="X1072">
        <v>657668863</v>
      </c>
      <c r="Y1072">
        <v>18962050</v>
      </c>
      <c r="Z1072">
        <v>385554700</v>
      </c>
      <c r="AA1072" s="3" t="str">
        <f t="shared" si="32"/>
        <v>6741</v>
      </c>
      <c r="AB1072" s="4" t="str">
        <f t="shared" si="33"/>
        <v>Non-TIF</v>
      </c>
    </row>
    <row r="1073" spans="1:28" x14ac:dyDescent="0.25">
      <c r="A1073">
        <v>2022</v>
      </c>
      <c r="B1073">
        <v>82</v>
      </c>
      <c r="C1073" t="s">
        <v>44</v>
      </c>
      <c r="D1073">
        <v>2022</v>
      </c>
      <c r="E1073">
        <v>82</v>
      </c>
      <c r="F1073">
        <v>1</v>
      </c>
      <c r="G1073">
        <v>926</v>
      </c>
      <c r="H1073">
        <v>161926</v>
      </c>
      <c r="I1073" t="s">
        <v>26</v>
      </c>
      <c r="J1073" t="s">
        <v>26</v>
      </c>
      <c r="K1073" t="s">
        <v>157</v>
      </c>
      <c r="L1073" t="s">
        <v>802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 s="3" t="str">
        <f t="shared" si="32"/>
        <v>1926</v>
      </c>
      <c r="AB1073" s="4" t="str">
        <f t="shared" si="33"/>
        <v>Non-TIF</v>
      </c>
    </row>
    <row r="1074" spans="1:28" x14ac:dyDescent="0.25">
      <c r="A1074">
        <v>2022</v>
      </c>
      <c r="B1074">
        <v>82</v>
      </c>
      <c r="C1074" t="s">
        <v>23</v>
      </c>
      <c r="D1074">
        <v>2022</v>
      </c>
      <c r="E1074">
        <v>82</v>
      </c>
      <c r="F1074">
        <v>4</v>
      </c>
      <c r="G1074">
        <v>784</v>
      </c>
      <c r="H1074" t="s">
        <v>915</v>
      </c>
      <c r="I1074" t="s">
        <v>25</v>
      </c>
      <c r="J1074" t="s">
        <v>26</v>
      </c>
      <c r="K1074" t="s">
        <v>916</v>
      </c>
      <c r="L1074" t="s">
        <v>802</v>
      </c>
      <c r="M1074">
        <v>0</v>
      </c>
      <c r="N1074">
        <v>0</v>
      </c>
      <c r="O1074">
        <v>34322462</v>
      </c>
      <c r="P1074">
        <v>74370258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137389717</v>
      </c>
      <c r="W1074">
        <v>0</v>
      </c>
      <c r="X1074">
        <v>137389717</v>
      </c>
      <c r="Y1074">
        <v>0</v>
      </c>
      <c r="Z1074">
        <v>28696997</v>
      </c>
      <c r="AA1074" s="3" t="str">
        <f t="shared" si="32"/>
        <v>4784</v>
      </c>
      <c r="AB1074" s="4" t="str">
        <f t="shared" si="33"/>
        <v>TIF</v>
      </c>
    </row>
    <row r="1075" spans="1:28" x14ac:dyDescent="0.25">
      <c r="A1075">
        <v>2022</v>
      </c>
      <c r="B1075">
        <v>82</v>
      </c>
      <c r="C1075" t="s">
        <v>31</v>
      </c>
      <c r="D1075">
        <v>2022</v>
      </c>
      <c r="E1075">
        <v>82</v>
      </c>
      <c r="F1075">
        <v>4</v>
      </c>
      <c r="G1075">
        <v>784</v>
      </c>
      <c r="H1075">
        <v>824784</v>
      </c>
      <c r="I1075" t="s">
        <v>26</v>
      </c>
      <c r="J1075" t="s">
        <v>26</v>
      </c>
      <c r="K1075" t="s">
        <v>858</v>
      </c>
      <c r="L1075" t="s">
        <v>802</v>
      </c>
      <c r="M1075">
        <v>162051030</v>
      </c>
      <c r="N1075">
        <v>14632110</v>
      </c>
      <c r="O1075">
        <v>184349275</v>
      </c>
      <c r="P1075">
        <v>66462530</v>
      </c>
      <c r="Q1075">
        <v>0</v>
      </c>
      <c r="R1075">
        <v>0</v>
      </c>
      <c r="S1075">
        <v>2606909</v>
      </c>
      <c r="T1075">
        <v>27660037</v>
      </c>
      <c r="U1075">
        <v>0</v>
      </c>
      <c r="V1075">
        <v>1833496664</v>
      </c>
      <c r="W1075">
        <v>1307512</v>
      </c>
      <c r="X1075">
        <v>1832189152</v>
      </c>
      <c r="Y1075">
        <v>138774685</v>
      </c>
      <c r="Z1075">
        <v>1375734773</v>
      </c>
      <c r="AA1075" s="3" t="str">
        <f t="shared" si="32"/>
        <v>4784</v>
      </c>
      <c r="AB1075" s="4" t="str">
        <f t="shared" si="33"/>
        <v>Non-TIF</v>
      </c>
    </row>
    <row r="1076" spans="1:28" x14ac:dyDescent="0.25">
      <c r="A1076">
        <v>2022</v>
      </c>
      <c r="B1076">
        <v>83</v>
      </c>
      <c r="C1076" t="s">
        <v>44</v>
      </c>
      <c r="D1076">
        <v>2022</v>
      </c>
      <c r="E1076">
        <v>83</v>
      </c>
      <c r="F1076">
        <v>2</v>
      </c>
      <c r="G1076">
        <v>826</v>
      </c>
      <c r="H1076">
        <v>832826</v>
      </c>
      <c r="I1076" t="s">
        <v>26</v>
      </c>
      <c r="J1076" t="s">
        <v>26</v>
      </c>
      <c r="K1076" t="s">
        <v>483</v>
      </c>
      <c r="L1076" t="s">
        <v>804</v>
      </c>
      <c r="M1076">
        <v>208842</v>
      </c>
      <c r="N1076">
        <v>257442</v>
      </c>
      <c r="O1076">
        <v>20716880</v>
      </c>
      <c r="P1076">
        <v>3914986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72454369</v>
      </c>
      <c r="W1076">
        <v>62968</v>
      </c>
      <c r="X1076">
        <v>72391401</v>
      </c>
      <c r="Y1076">
        <v>0</v>
      </c>
      <c r="Z1076">
        <v>47356219</v>
      </c>
      <c r="AA1076" s="3" t="str">
        <f t="shared" si="32"/>
        <v>2826</v>
      </c>
      <c r="AB1076" s="4" t="str">
        <f t="shared" si="33"/>
        <v>Non-TIF</v>
      </c>
    </row>
    <row r="1077" spans="1:28" x14ac:dyDescent="0.25">
      <c r="A1077">
        <v>2022</v>
      </c>
      <c r="B1077">
        <v>83</v>
      </c>
      <c r="C1077" t="s">
        <v>23</v>
      </c>
      <c r="D1077">
        <v>2022</v>
      </c>
      <c r="E1077">
        <v>83</v>
      </c>
      <c r="F1077">
        <v>0</v>
      </c>
      <c r="G1077">
        <v>441</v>
      </c>
      <c r="H1077" t="s">
        <v>805</v>
      </c>
      <c r="I1077" t="s">
        <v>25</v>
      </c>
      <c r="J1077" t="s">
        <v>26</v>
      </c>
      <c r="K1077" t="s">
        <v>806</v>
      </c>
      <c r="L1077" t="s">
        <v>804</v>
      </c>
      <c r="M1077">
        <v>72202</v>
      </c>
      <c r="N1077">
        <v>3025</v>
      </c>
      <c r="O1077">
        <v>3021274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8168752</v>
      </c>
      <c r="W1077">
        <v>22224</v>
      </c>
      <c r="X1077">
        <v>8146528</v>
      </c>
      <c r="Y1077">
        <v>0</v>
      </c>
      <c r="Z1077">
        <v>5072251</v>
      </c>
      <c r="AA1077" s="3" t="str">
        <f t="shared" si="32"/>
        <v>0441</v>
      </c>
      <c r="AB1077" s="4" t="str">
        <f t="shared" si="33"/>
        <v>TIF</v>
      </c>
    </row>
    <row r="1078" spans="1:28" x14ac:dyDescent="0.25">
      <c r="A1078">
        <v>2022</v>
      </c>
      <c r="B1078">
        <v>83</v>
      </c>
      <c r="C1078" t="s">
        <v>31</v>
      </c>
      <c r="D1078">
        <v>2022</v>
      </c>
      <c r="E1078">
        <v>83</v>
      </c>
      <c r="F1078">
        <v>1</v>
      </c>
      <c r="G1078">
        <v>917</v>
      </c>
      <c r="H1078">
        <v>431917</v>
      </c>
      <c r="I1078" t="s">
        <v>26</v>
      </c>
      <c r="J1078" t="s">
        <v>26</v>
      </c>
      <c r="K1078" t="s">
        <v>360</v>
      </c>
      <c r="L1078" t="s">
        <v>804</v>
      </c>
      <c r="M1078">
        <v>15556865</v>
      </c>
      <c r="N1078">
        <v>504007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23388891</v>
      </c>
      <c r="W1078">
        <v>11112</v>
      </c>
      <c r="X1078">
        <v>23377779</v>
      </c>
      <c r="Y1078">
        <v>816706</v>
      </c>
      <c r="Z1078">
        <v>7328019</v>
      </c>
      <c r="AA1078" s="3" t="str">
        <f t="shared" si="32"/>
        <v>1917</v>
      </c>
      <c r="AB1078" s="4" t="str">
        <f t="shared" si="33"/>
        <v>Non-TIF</v>
      </c>
    </row>
    <row r="1079" spans="1:28" x14ac:dyDescent="0.25">
      <c r="A1079">
        <v>2022</v>
      </c>
      <c r="B1079">
        <v>83</v>
      </c>
      <c r="C1079" t="s">
        <v>31</v>
      </c>
      <c r="D1079">
        <v>2022</v>
      </c>
      <c r="E1079">
        <v>83</v>
      </c>
      <c r="F1079">
        <v>0</v>
      </c>
      <c r="G1079">
        <v>441</v>
      </c>
      <c r="H1079">
        <v>780441</v>
      </c>
      <c r="I1079" t="s">
        <v>26</v>
      </c>
      <c r="J1079" t="s">
        <v>26</v>
      </c>
      <c r="K1079" t="s">
        <v>227</v>
      </c>
      <c r="L1079" t="s">
        <v>804</v>
      </c>
      <c r="M1079">
        <v>87821568</v>
      </c>
      <c r="N1079">
        <v>2733297</v>
      </c>
      <c r="O1079">
        <v>1059456</v>
      </c>
      <c r="P1079">
        <v>0</v>
      </c>
      <c r="Q1079">
        <v>0</v>
      </c>
      <c r="R1079">
        <v>0</v>
      </c>
      <c r="S1079">
        <v>0</v>
      </c>
      <c r="T1079">
        <v>331631</v>
      </c>
      <c r="U1079">
        <v>0</v>
      </c>
      <c r="V1079">
        <v>155732184</v>
      </c>
      <c r="W1079">
        <v>131492</v>
      </c>
      <c r="X1079">
        <v>155600692</v>
      </c>
      <c r="Y1079">
        <v>8128118</v>
      </c>
      <c r="Z1079">
        <v>63786232</v>
      </c>
      <c r="AA1079" s="3" t="str">
        <f t="shared" si="32"/>
        <v>0441</v>
      </c>
      <c r="AB1079" s="4" t="str">
        <f t="shared" si="33"/>
        <v>Non-TIF</v>
      </c>
    </row>
    <row r="1080" spans="1:28" x14ac:dyDescent="0.25">
      <c r="A1080">
        <v>2022</v>
      </c>
      <c r="B1080">
        <v>84</v>
      </c>
      <c r="C1080" t="s">
        <v>44</v>
      </c>
      <c r="D1080">
        <v>2022</v>
      </c>
      <c r="E1080">
        <v>84</v>
      </c>
      <c r="F1080">
        <v>0</v>
      </c>
      <c r="G1080">
        <v>747</v>
      </c>
      <c r="H1080">
        <v>840747</v>
      </c>
      <c r="I1080" t="s">
        <v>26</v>
      </c>
      <c r="J1080" t="s">
        <v>26</v>
      </c>
      <c r="K1080" t="s">
        <v>694</v>
      </c>
      <c r="L1080" t="s">
        <v>808</v>
      </c>
      <c r="M1080">
        <v>282039</v>
      </c>
      <c r="N1080">
        <v>18999</v>
      </c>
      <c r="O1080">
        <v>10723102</v>
      </c>
      <c r="P1080">
        <v>3835502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28917565</v>
      </c>
      <c r="W1080">
        <v>0</v>
      </c>
      <c r="X1080">
        <v>28917565</v>
      </c>
      <c r="Y1080">
        <v>0</v>
      </c>
      <c r="Z1080">
        <v>14057923</v>
      </c>
      <c r="AA1080" s="3" t="str">
        <f t="shared" si="32"/>
        <v>0747</v>
      </c>
      <c r="AB1080" s="4" t="str">
        <f t="shared" si="33"/>
        <v>Non-TIF</v>
      </c>
    </row>
    <row r="1081" spans="1:28" x14ac:dyDescent="0.25">
      <c r="A1081">
        <v>2022</v>
      </c>
      <c r="B1081">
        <v>84</v>
      </c>
      <c r="C1081" t="s">
        <v>44</v>
      </c>
      <c r="D1081">
        <v>2022</v>
      </c>
      <c r="E1081">
        <v>84</v>
      </c>
      <c r="F1081">
        <v>4</v>
      </c>
      <c r="G1081">
        <v>149</v>
      </c>
      <c r="H1081">
        <v>844149</v>
      </c>
      <c r="I1081" t="s">
        <v>26</v>
      </c>
      <c r="J1081" t="s">
        <v>26</v>
      </c>
      <c r="K1081" t="s">
        <v>731</v>
      </c>
      <c r="L1081" t="s">
        <v>808</v>
      </c>
      <c r="M1081">
        <v>0</v>
      </c>
      <c r="N1081">
        <v>0</v>
      </c>
      <c r="O1081">
        <v>5498558</v>
      </c>
      <c r="P1081">
        <v>4674331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35978766</v>
      </c>
      <c r="W1081">
        <v>0</v>
      </c>
      <c r="X1081">
        <v>35978766</v>
      </c>
      <c r="Y1081">
        <v>0</v>
      </c>
      <c r="Z1081">
        <v>25805877</v>
      </c>
      <c r="AA1081" s="3" t="str">
        <f t="shared" si="32"/>
        <v>4149</v>
      </c>
      <c r="AB1081" s="4" t="str">
        <f t="shared" si="33"/>
        <v>Non-TIF</v>
      </c>
    </row>
    <row r="1082" spans="1:28" x14ac:dyDescent="0.25">
      <c r="A1082">
        <v>2022</v>
      </c>
      <c r="B1082">
        <v>84</v>
      </c>
      <c r="C1082" t="s">
        <v>44</v>
      </c>
      <c r="D1082">
        <v>2022</v>
      </c>
      <c r="E1082">
        <v>84</v>
      </c>
      <c r="F1082">
        <v>6</v>
      </c>
      <c r="G1082">
        <v>30</v>
      </c>
      <c r="H1082">
        <v>846030</v>
      </c>
      <c r="I1082" t="s">
        <v>26</v>
      </c>
      <c r="J1082" t="s">
        <v>26</v>
      </c>
      <c r="K1082" t="s">
        <v>807</v>
      </c>
      <c r="L1082" t="s">
        <v>808</v>
      </c>
      <c r="M1082">
        <v>3944993</v>
      </c>
      <c r="N1082">
        <v>2074014</v>
      </c>
      <c r="O1082">
        <v>63945657</v>
      </c>
      <c r="P1082">
        <v>14563616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154210204</v>
      </c>
      <c r="W1082">
        <v>59264</v>
      </c>
      <c r="X1082">
        <v>154150940</v>
      </c>
      <c r="Y1082">
        <v>0</v>
      </c>
      <c r="Z1082">
        <v>69681924</v>
      </c>
      <c r="AA1082" s="3" t="str">
        <f t="shared" si="32"/>
        <v>6030</v>
      </c>
      <c r="AB1082" s="4" t="str">
        <f t="shared" si="33"/>
        <v>Non-TIF</v>
      </c>
    </row>
    <row r="1083" spans="1:28" x14ac:dyDescent="0.25">
      <c r="A1083">
        <v>2022</v>
      </c>
      <c r="B1083">
        <v>84</v>
      </c>
      <c r="C1083" t="s">
        <v>44</v>
      </c>
      <c r="D1083">
        <v>2022</v>
      </c>
      <c r="E1083">
        <v>84</v>
      </c>
      <c r="F1083">
        <v>6</v>
      </c>
      <c r="G1083">
        <v>990</v>
      </c>
      <c r="H1083">
        <v>846990</v>
      </c>
      <c r="I1083" t="s">
        <v>26</v>
      </c>
      <c r="J1083" t="s">
        <v>26</v>
      </c>
      <c r="K1083" t="s">
        <v>764</v>
      </c>
      <c r="L1083" t="s">
        <v>808</v>
      </c>
      <c r="M1083">
        <v>123156</v>
      </c>
      <c r="N1083">
        <v>690</v>
      </c>
      <c r="O1083">
        <v>3685494</v>
      </c>
      <c r="P1083">
        <v>2407749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18125663</v>
      </c>
      <c r="W1083">
        <v>40744</v>
      </c>
      <c r="X1083">
        <v>18084919</v>
      </c>
      <c r="Y1083">
        <v>0</v>
      </c>
      <c r="Z1083">
        <v>11908574</v>
      </c>
      <c r="AA1083" s="3" t="str">
        <f t="shared" si="32"/>
        <v>6990</v>
      </c>
      <c r="AB1083" s="4" t="str">
        <f t="shared" si="33"/>
        <v>Non-TIF</v>
      </c>
    </row>
    <row r="1084" spans="1:28" x14ac:dyDescent="0.25">
      <c r="A1084">
        <v>2022</v>
      </c>
      <c r="B1084">
        <v>84</v>
      </c>
      <c r="C1084" t="s">
        <v>31</v>
      </c>
      <c r="D1084">
        <v>2022</v>
      </c>
      <c r="E1084">
        <v>84</v>
      </c>
      <c r="F1084">
        <v>5</v>
      </c>
      <c r="G1084">
        <v>607</v>
      </c>
      <c r="H1084">
        <v>845607</v>
      </c>
      <c r="I1084" t="s">
        <v>26</v>
      </c>
      <c r="J1084" t="s">
        <v>26</v>
      </c>
      <c r="K1084" t="s">
        <v>655</v>
      </c>
      <c r="L1084" t="s">
        <v>808</v>
      </c>
      <c r="M1084">
        <v>85453210</v>
      </c>
      <c r="N1084">
        <v>11551620</v>
      </c>
      <c r="O1084">
        <v>31810130</v>
      </c>
      <c r="P1084">
        <v>10988662</v>
      </c>
      <c r="Q1084">
        <v>0</v>
      </c>
      <c r="R1084">
        <v>0</v>
      </c>
      <c r="S1084">
        <v>1534237</v>
      </c>
      <c r="T1084">
        <v>32419896</v>
      </c>
      <c r="U1084">
        <v>0</v>
      </c>
      <c r="V1084">
        <v>464372875</v>
      </c>
      <c r="W1084">
        <v>262984</v>
      </c>
      <c r="X1084">
        <v>464109891</v>
      </c>
      <c r="Y1084">
        <v>19272737</v>
      </c>
      <c r="Z1084">
        <v>290615120</v>
      </c>
      <c r="AA1084" s="3" t="str">
        <f t="shared" si="32"/>
        <v>5607</v>
      </c>
      <c r="AB1084" s="4" t="str">
        <f t="shared" si="33"/>
        <v>Non-TIF</v>
      </c>
    </row>
    <row r="1085" spans="1:28" x14ac:dyDescent="0.25">
      <c r="A1085">
        <v>2022</v>
      </c>
      <c r="B1085">
        <v>85</v>
      </c>
      <c r="C1085" t="s">
        <v>44</v>
      </c>
      <c r="D1085">
        <v>2022</v>
      </c>
      <c r="E1085">
        <v>85</v>
      </c>
      <c r="F1085">
        <v>1</v>
      </c>
      <c r="G1085">
        <v>350</v>
      </c>
      <c r="H1085">
        <v>851350</v>
      </c>
      <c r="I1085" t="s">
        <v>26</v>
      </c>
      <c r="J1085" t="s">
        <v>26</v>
      </c>
      <c r="K1085" t="s">
        <v>532</v>
      </c>
      <c r="L1085" t="s">
        <v>830</v>
      </c>
      <c r="M1085">
        <v>0</v>
      </c>
      <c r="N1085">
        <v>0</v>
      </c>
      <c r="O1085">
        <v>890623</v>
      </c>
      <c r="P1085">
        <v>436780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1770015</v>
      </c>
      <c r="W1085">
        <v>0</v>
      </c>
      <c r="X1085">
        <v>1770015</v>
      </c>
      <c r="Y1085">
        <v>0</v>
      </c>
      <c r="Z1085">
        <v>442612</v>
      </c>
      <c r="AA1085" s="3" t="str">
        <f t="shared" si="32"/>
        <v>1350</v>
      </c>
      <c r="AB1085" s="4" t="str">
        <f t="shared" si="33"/>
        <v>Non-TIF</v>
      </c>
    </row>
    <row r="1086" spans="1:28" x14ac:dyDescent="0.25">
      <c r="A1086">
        <v>2022</v>
      </c>
      <c r="B1086">
        <v>85</v>
      </c>
      <c r="C1086" t="s">
        <v>44</v>
      </c>
      <c r="D1086">
        <v>2022</v>
      </c>
      <c r="E1086">
        <v>85</v>
      </c>
      <c r="F1086">
        <v>4</v>
      </c>
      <c r="G1086">
        <v>617</v>
      </c>
      <c r="H1086">
        <v>854617</v>
      </c>
      <c r="I1086" t="s">
        <v>26</v>
      </c>
      <c r="J1086" t="s">
        <v>26</v>
      </c>
      <c r="K1086" t="s">
        <v>890</v>
      </c>
      <c r="L1086" t="s">
        <v>830</v>
      </c>
      <c r="M1086">
        <v>0</v>
      </c>
      <c r="N1086">
        <v>0</v>
      </c>
      <c r="O1086">
        <v>24409671</v>
      </c>
      <c r="P1086">
        <v>13417540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63384947</v>
      </c>
      <c r="W1086">
        <v>33336</v>
      </c>
      <c r="X1086">
        <v>63351611</v>
      </c>
      <c r="Y1086">
        <v>0</v>
      </c>
      <c r="Z1086">
        <v>25557736</v>
      </c>
      <c r="AA1086" s="3" t="str">
        <f t="shared" si="32"/>
        <v>4617</v>
      </c>
      <c r="AB1086" s="4" t="str">
        <f t="shared" si="33"/>
        <v>Non-TIF</v>
      </c>
    </row>
    <row r="1087" spans="1:28" x14ac:dyDescent="0.25">
      <c r="A1087">
        <v>2022</v>
      </c>
      <c r="B1087">
        <v>85</v>
      </c>
      <c r="C1087" t="s">
        <v>23</v>
      </c>
      <c r="D1087">
        <v>2022</v>
      </c>
      <c r="E1087">
        <v>85</v>
      </c>
      <c r="F1087">
        <v>1</v>
      </c>
      <c r="G1087">
        <v>350</v>
      </c>
      <c r="H1087" t="s">
        <v>623</v>
      </c>
      <c r="I1087" t="s">
        <v>25</v>
      </c>
      <c r="J1087" t="s">
        <v>26</v>
      </c>
      <c r="K1087" t="s">
        <v>624</v>
      </c>
      <c r="L1087" t="s">
        <v>830</v>
      </c>
      <c r="M1087">
        <v>0</v>
      </c>
      <c r="N1087">
        <v>0</v>
      </c>
      <c r="O1087">
        <v>6750777</v>
      </c>
      <c r="P1087">
        <v>309120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7593285</v>
      </c>
      <c r="W1087">
        <v>0</v>
      </c>
      <c r="X1087">
        <v>7593285</v>
      </c>
      <c r="Y1087">
        <v>0</v>
      </c>
      <c r="Z1087">
        <v>533388</v>
      </c>
      <c r="AA1087" s="3" t="str">
        <f t="shared" si="32"/>
        <v>1350</v>
      </c>
      <c r="AB1087" s="4" t="str">
        <f t="shared" si="33"/>
        <v>TIF</v>
      </c>
    </row>
    <row r="1088" spans="1:28" x14ac:dyDescent="0.25">
      <c r="A1088">
        <v>2022</v>
      </c>
      <c r="B1088">
        <v>85</v>
      </c>
      <c r="C1088" t="s">
        <v>23</v>
      </c>
      <c r="D1088">
        <v>2022</v>
      </c>
      <c r="E1088">
        <v>85</v>
      </c>
      <c r="F1088">
        <v>1</v>
      </c>
      <c r="G1088">
        <v>359</v>
      </c>
      <c r="H1088" t="s">
        <v>508</v>
      </c>
      <c r="I1088" t="s">
        <v>25</v>
      </c>
      <c r="J1088" t="s">
        <v>26</v>
      </c>
      <c r="K1088" t="s">
        <v>509</v>
      </c>
      <c r="L1088" t="s">
        <v>830</v>
      </c>
      <c r="M1088">
        <v>0</v>
      </c>
      <c r="N1088">
        <v>0</v>
      </c>
      <c r="O1088">
        <v>592611</v>
      </c>
      <c r="P1088">
        <v>40722997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46013173</v>
      </c>
      <c r="W1088">
        <v>0</v>
      </c>
      <c r="X1088">
        <v>46013173</v>
      </c>
      <c r="Y1088">
        <v>0</v>
      </c>
      <c r="Z1088">
        <v>4697565</v>
      </c>
      <c r="AA1088" s="3" t="str">
        <f t="shared" si="32"/>
        <v>1359</v>
      </c>
      <c r="AB1088" s="4" t="str">
        <f t="shared" si="33"/>
        <v>TIF</v>
      </c>
    </row>
    <row r="1089" spans="1:28" x14ac:dyDescent="0.25">
      <c r="A1089">
        <v>2022</v>
      </c>
      <c r="B1089">
        <v>85</v>
      </c>
      <c r="C1089" t="s">
        <v>31</v>
      </c>
      <c r="D1089">
        <v>2022</v>
      </c>
      <c r="E1089">
        <v>85</v>
      </c>
      <c r="F1089">
        <v>6</v>
      </c>
      <c r="G1089">
        <v>561</v>
      </c>
      <c r="H1089">
        <v>86561</v>
      </c>
      <c r="I1089" t="s">
        <v>26</v>
      </c>
      <c r="J1089" t="s">
        <v>26</v>
      </c>
      <c r="K1089" t="s">
        <v>61</v>
      </c>
      <c r="L1089" t="s">
        <v>830</v>
      </c>
      <c r="M1089">
        <v>4714800</v>
      </c>
      <c r="N1089">
        <v>220500</v>
      </c>
      <c r="O1089">
        <v>194200</v>
      </c>
      <c r="P1089">
        <v>0</v>
      </c>
      <c r="Q1089">
        <v>0</v>
      </c>
      <c r="R1089">
        <v>0</v>
      </c>
      <c r="S1089">
        <v>0</v>
      </c>
      <c r="T1089">
        <v>7012245</v>
      </c>
      <c r="U1089">
        <v>0</v>
      </c>
      <c r="V1089">
        <v>53399245</v>
      </c>
      <c r="W1089">
        <v>12964</v>
      </c>
      <c r="X1089">
        <v>53386281</v>
      </c>
      <c r="Y1089">
        <v>1038127</v>
      </c>
      <c r="Z1089">
        <v>41257500</v>
      </c>
      <c r="AA1089" s="3" t="str">
        <f t="shared" si="32"/>
        <v>6561</v>
      </c>
      <c r="AB1089" s="4" t="str">
        <f t="shared" si="33"/>
        <v>Non-TIF</v>
      </c>
    </row>
    <row r="1090" spans="1:28" x14ac:dyDescent="0.25">
      <c r="A1090">
        <v>2022</v>
      </c>
      <c r="B1090">
        <v>85</v>
      </c>
      <c r="C1090" t="s">
        <v>31</v>
      </c>
      <c r="D1090">
        <v>2022</v>
      </c>
      <c r="E1090">
        <v>85</v>
      </c>
      <c r="F1090">
        <v>0</v>
      </c>
      <c r="G1090">
        <v>225</v>
      </c>
      <c r="H1090">
        <v>850225</v>
      </c>
      <c r="I1090" t="s">
        <v>26</v>
      </c>
      <c r="J1090" t="s">
        <v>26</v>
      </c>
      <c r="K1090" t="s">
        <v>831</v>
      </c>
      <c r="L1090" t="s">
        <v>830</v>
      </c>
      <c r="M1090">
        <v>10355200</v>
      </c>
      <c r="N1090">
        <v>345500</v>
      </c>
      <c r="O1090">
        <v>1025952600</v>
      </c>
      <c r="P1090">
        <v>125644200</v>
      </c>
      <c r="Q1090">
        <v>0</v>
      </c>
      <c r="R1090">
        <v>0</v>
      </c>
      <c r="S1090">
        <v>13027212</v>
      </c>
      <c r="T1090">
        <v>961248</v>
      </c>
      <c r="U1090">
        <v>0</v>
      </c>
      <c r="V1090">
        <v>4875344260</v>
      </c>
      <c r="W1090">
        <v>1666800</v>
      </c>
      <c r="X1090">
        <v>4873677460</v>
      </c>
      <c r="Y1090">
        <v>46870813</v>
      </c>
      <c r="Z1090">
        <v>3699058300</v>
      </c>
      <c r="AA1090" s="3" t="str">
        <f t="shared" si="32"/>
        <v>0225</v>
      </c>
      <c r="AB1090" s="4" t="str">
        <f t="shared" si="33"/>
        <v>Non-TIF</v>
      </c>
    </row>
    <row r="1091" spans="1:28" x14ac:dyDescent="0.25">
      <c r="A1091">
        <v>2022</v>
      </c>
      <c r="B1091">
        <v>86</v>
      </c>
      <c r="C1091" t="s">
        <v>44</v>
      </c>
      <c r="D1091">
        <v>2022</v>
      </c>
      <c r="E1091">
        <v>86</v>
      </c>
      <c r="F1091">
        <v>0</v>
      </c>
      <c r="G1091">
        <v>609</v>
      </c>
      <c r="H1091">
        <v>60609</v>
      </c>
      <c r="I1091" t="s">
        <v>26</v>
      </c>
      <c r="J1091" t="s">
        <v>26</v>
      </c>
      <c r="K1091" t="s">
        <v>47</v>
      </c>
      <c r="L1091" t="s">
        <v>832</v>
      </c>
      <c r="M1091">
        <v>0</v>
      </c>
      <c r="N1091">
        <v>0</v>
      </c>
      <c r="O1091">
        <v>1804950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1804950</v>
      </c>
      <c r="W1091">
        <v>0</v>
      </c>
      <c r="X1091">
        <v>1804950</v>
      </c>
      <c r="Y1091">
        <v>0</v>
      </c>
      <c r="Z1091">
        <v>0</v>
      </c>
      <c r="AA1091" s="3" t="str">
        <f t="shared" ref="AA1091:AA1154" si="34">CONCATENATE(F1091,TEXT(G1091,"000"))</f>
        <v>0609</v>
      </c>
      <c r="AB1091" s="4" t="str">
        <f t="shared" ref="AB1091:AB1154" si="35">IF(C1091="I","TIF","Non-TIF")</f>
        <v>Non-TIF</v>
      </c>
    </row>
    <row r="1092" spans="1:28" x14ac:dyDescent="0.25">
      <c r="A1092">
        <v>2022</v>
      </c>
      <c r="B1092">
        <v>86</v>
      </c>
      <c r="C1092" t="s">
        <v>44</v>
      </c>
      <c r="D1092">
        <v>2022</v>
      </c>
      <c r="E1092">
        <v>86</v>
      </c>
      <c r="F1092">
        <v>1</v>
      </c>
      <c r="G1092">
        <v>935</v>
      </c>
      <c r="H1092">
        <v>861935</v>
      </c>
      <c r="I1092" t="s">
        <v>26</v>
      </c>
      <c r="J1092" t="s">
        <v>26</v>
      </c>
      <c r="K1092" t="s">
        <v>172</v>
      </c>
      <c r="L1092" t="s">
        <v>832</v>
      </c>
      <c r="M1092">
        <v>429886</v>
      </c>
      <c r="N1092">
        <v>0</v>
      </c>
      <c r="O1092">
        <v>5678417</v>
      </c>
      <c r="P1092">
        <v>136097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37171367</v>
      </c>
      <c r="W1092">
        <v>50004</v>
      </c>
      <c r="X1092">
        <v>37121363</v>
      </c>
      <c r="Y1092">
        <v>0</v>
      </c>
      <c r="Z1092">
        <v>30926967</v>
      </c>
      <c r="AA1092" s="3" t="str">
        <f t="shared" si="34"/>
        <v>1935</v>
      </c>
      <c r="AB1092" s="4" t="str">
        <f t="shared" si="35"/>
        <v>Non-TIF</v>
      </c>
    </row>
    <row r="1093" spans="1:28" x14ac:dyDescent="0.25">
      <c r="A1093">
        <v>2022</v>
      </c>
      <c r="B1093">
        <v>86</v>
      </c>
      <c r="C1093" t="s">
        <v>44</v>
      </c>
      <c r="D1093">
        <v>2022</v>
      </c>
      <c r="E1093">
        <v>86</v>
      </c>
      <c r="F1093">
        <v>2</v>
      </c>
      <c r="G1093">
        <v>502</v>
      </c>
      <c r="H1093">
        <v>862502</v>
      </c>
      <c r="I1093" t="s">
        <v>26</v>
      </c>
      <c r="J1093" t="s">
        <v>26</v>
      </c>
      <c r="K1093" t="s">
        <v>58</v>
      </c>
      <c r="L1093" t="s">
        <v>832</v>
      </c>
      <c r="M1093">
        <v>0</v>
      </c>
      <c r="N1093">
        <v>0</v>
      </c>
      <c r="O1093">
        <v>0</v>
      </c>
      <c r="P1093">
        <v>2591123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2591123</v>
      </c>
      <c r="W1093">
        <v>0</v>
      </c>
      <c r="X1093">
        <v>2591123</v>
      </c>
      <c r="Y1093">
        <v>0</v>
      </c>
      <c r="Z1093">
        <v>0</v>
      </c>
      <c r="AA1093" s="3" t="str">
        <f t="shared" si="34"/>
        <v>2502</v>
      </c>
      <c r="AB1093" s="4" t="str">
        <f t="shared" si="35"/>
        <v>Non-TIF</v>
      </c>
    </row>
    <row r="1094" spans="1:28" x14ac:dyDescent="0.25">
      <c r="A1094">
        <v>2022</v>
      </c>
      <c r="B1094">
        <v>86</v>
      </c>
      <c r="C1094" t="s">
        <v>23</v>
      </c>
      <c r="D1094">
        <v>2022</v>
      </c>
      <c r="E1094">
        <v>86</v>
      </c>
      <c r="F1094">
        <v>2</v>
      </c>
      <c r="G1094">
        <v>682</v>
      </c>
      <c r="H1094" t="s">
        <v>944</v>
      </c>
      <c r="I1094" t="s">
        <v>25</v>
      </c>
      <c r="J1094" t="s">
        <v>26</v>
      </c>
      <c r="K1094" t="s">
        <v>945</v>
      </c>
      <c r="L1094" t="s">
        <v>832</v>
      </c>
      <c r="M1094">
        <v>0</v>
      </c>
      <c r="N1094">
        <v>0</v>
      </c>
      <c r="O1094">
        <v>0</v>
      </c>
      <c r="P1094">
        <v>2894207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2894207</v>
      </c>
      <c r="W1094">
        <v>0</v>
      </c>
      <c r="X1094">
        <v>2894207</v>
      </c>
      <c r="Y1094">
        <v>0</v>
      </c>
      <c r="Z1094">
        <v>0</v>
      </c>
      <c r="AA1094" s="3" t="str">
        <f t="shared" si="34"/>
        <v>2682</v>
      </c>
      <c r="AB1094" s="4" t="str">
        <f t="shared" si="35"/>
        <v>TIF</v>
      </c>
    </row>
    <row r="1095" spans="1:28" x14ac:dyDescent="0.25">
      <c r="A1095">
        <v>2022</v>
      </c>
      <c r="B1095">
        <v>86</v>
      </c>
      <c r="C1095" t="s">
        <v>23</v>
      </c>
      <c r="D1095">
        <v>2022</v>
      </c>
      <c r="E1095">
        <v>86</v>
      </c>
      <c r="F1095">
        <v>2</v>
      </c>
      <c r="G1095">
        <v>502</v>
      </c>
      <c r="H1095" t="s">
        <v>442</v>
      </c>
      <c r="I1095" t="s">
        <v>25</v>
      </c>
      <c r="J1095" t="s">
        <v>26</v>
      </c>
      <c r="K1095" t="s">
        <v>443</v>
      </c>
      <c r="L1095" t="s">
        <v>832</v>
      </c>
      <c r="M1095">
        <v>0</v>
      </c>
      <c r="N1095">
        <v>0</v>
      </c>
      <c r="O1095">
        <v>0</v>
      </c>
      <c r="P1095">
        <v>17840907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17840907</v>
      </c>
      <c r="W1095">
        <v>0</v>
      </c>
      <c r="X1095">
        <v>17840907</v>
      </c>
      <c r="Y1095">
        <v>0</v>
      </c>
      <c r="Z1095">
        <v>0</v>
      </c>
      <c r="AA1095" s="3" t="str">
        <f t="shared" si="34"/>
        <v>2502</v>
      </c>
      <c r="AB1095" s="4" t="str">
        <f t="shared" si="35"/>
        <v>TIF</v>
      </c>
    </row>
    <row r="1096" spans="1:28" x14ac:dyDescent="0.25">
      <c r="A1096">
        <v>2022</v>
      </c>
      <c r="B1096">
        <v>86</v>
      </c>
      <c r="C1096" t="s">
        <v>23</v>
      </c>
      <c r="D1096">
        <v>2022</v>
      </c>
      <c r="E1096">
        <v>86</v>
      </c>
      <c r="F1096">
        <v>6</v>
      </c>
      <c r="G1096">
        <v>98</v>
      </c>
      <c r="H1096" t="s">
        <v>833</v>
      </c>
      <c r="I1096" t="s">
        <v>25</v>
      </c>
      <c r="J1096" t="s">
        <v>26</v>
      </c>
      <c r="K1096" t="s">
        <v>834</v>
      </c>
      <c r="L1096" t="s">
        <v>832</v>
      </c>
      <c r="M1096">
        <v>19230</v>
      </c>
      <c r="N1096">
        <v>0</v>
      </c>
      <c r="O1096">
        <v>253191</v>
      </c>
      <c r="P1096">
        <v>5092216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5571589</v>
      </c>
      <c r="W1096">
        <v>0</v>
      </c>
      <c r="X1096">
        <v>5571589</v>
      </c>
      <c r="Y1096">
        <v>0</v>
      </c>
      <c r="Z1096">
        <v>206952</v>
      </c>
      <c r="AA1096" s="3" t="str">
        <f t="shared" si="34"/>
        <v>6098</v>
      </c>
      <c r="AB1096" s="4" t="str">
        <f t="shared" si="35"/>
        <v>TIF</v>
      </c>
    </row>
    <row r="1097" spans="1:28" x14ac:dyDescent="0.25">
      <c r="A1097">
        <v>2022</v>
      </c>
      <c r="B1097">
        <v>86</v>
      </c>
      <c r="C1097" t="s">
        <v>31</v>
      </c>
      <c r="D1097">
        <v>2022</v>
      </c>
      <c r="E1097">
        <v>86</v>
      </c>
      <c r="F1097">
        <v>2</v>
      </c>
      <c r="G1097">
        <v>682</v>
      </c>
      <c r="H1097">
        <v>642682</v>
      </c>
      <c r="I1097" t="s">
        <v>26</v>
      </c>
      <c r="J1097" t="s">
        <v>26</v>
      </c>
      <c r="K1097" t="s">
        <v>664</v>
      </c>
      <c r="L1097" t="s">
        <v>832</v>
      </c>
      <c r="M1097">
        <v>51360230</v>
      </c>
      <c r="N1097">
        <v>1181550</v>
      </c>
      <c r="O1097">
        <v>1323340</v>
      </c>
      <c r="P1097">
        <v>256220</v>
      </c>
      <c r="Q1097">
        <v>0</v>
      </c>
      <c r="R1097">
        <v>0</v>
      </c>
      <c r="S1097">
        <v>0</v>
      </c>
      <c r="T1097">
        <v>4212621</v>
      </c>
      <c r="U1097">
        <v>0</v>
      </c>
      <c r="V1097">
        <v>108249631</v>
      </c>
      <c r="W1097">
        <v>87044</v>
      </c>
      <c r="X1097">
        <v>108162587</v>
      </c>
      <c r="Y1097">
        <v>10499186</v>
      </c>
      <c r="Z1097">
        <v>49915670</v>
      </c>
      <c r="AA1097" s="3" t="str">
        <f t="shared" si="34"/>
        <v>2682</v>
      </c>
      <c r="AB1097" s="4" t="str">
        <f t="shared" si="35"/>
        <v>Non-TIF</v>
      </c>
    </row>
    <row r="1098" spans="1:28" x14ac:dyDescent="0.25">
      <c r="A1098">
        <v>2022</v>
      </c>
      <c r="B1098">
        <v>87</v>
      </c>
      <c r="C1098" t="s">
        <v>31</v>
      </c>
      <c r="D1098">
        <v>2022</v>
      </c>
      <c r="E1098">
        <v>87</v>
      </c>
      <c r="F1098">
        <v>6</v>
      </c>
      <c r="G1098">
        <v>651</v>
      </c>
      <c r="H1098">
        <v>696651</v>
      </c>
      <c r="I1098" t="s">
        <v>26</v>
      </c>
      <c r="J1098" t="s">
        <v>26</v>
      </c>
      <c r="K1098" t="s">
        <v>100</v>
      </c>
      <c r="L1098" t="s">
        <v>836</v>
      </c>
      <c r="M1098">
        <v>9259440</v>
      </c>
      <c r="N1098">
        <v>209530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13366920</v>
      </c>
      <c r="W1098">
        <v>5556</v>
      </c>
      <c r="X1098">
        <v>13361364</v>
      </c>
      <c r="Y1098">
        <v>697781</v>
      </c>
      <c r="Z1098">
        <v>3897950</v>
      </c>
      <c r="AA1098" s="3" t="str">
        <f t="shared" si="34"/>
        <v>6651</v>
      </c>
      <c r="AB1098" s="4" t="str">
        <f t="shared" si="35"/>
        <v>Non-TIF</v>
      </c>
    </row>
    <row r="1099" spans="1:28" x14ac:dyDescent="0.25">
      <c r="A1099">
        <v>2022</v>
      </c>
      <c r="B1099">
        <v>88</v>
      </c>
      <c r="C1099" t="s">
        <v>23</v>
      </c>
      <c r="D1099">
        <v>2022</v>
      </c>
      <c r="E1099">
        <v>88</v>
      </c>
      <c r="F1099">
        <v>4</v>
      </c>
      <c r="G1099">
        <v>978</v>
      </c>
      <c r="H1099" t="s">
        <v>80</v>
      </c>
      <c r="I1099" t="s">
        <v>25</v>
      </c>
      <c r="J1099" t="s">
        <v>26</v>
      </c>
      <c r="K1099" t="s">
        <v>81</v>
      </c>
      <c r="L1099" t="s">
        <v>837</v>
      </c>
      <c r="M1099">
        <v>0</v>
      </c>
      <c r="N1099">
        <v>0</v>
      </c>
      <c r="O1099">
        <v>0</v>
      </c>
      <c r="P1099">
        <v>2404014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2404014</v>
      </c>
      <c r="W1099">
        <v>0</v>
      </c>
      <c r="X1099">
        <v>2404014</v>
      </c>
      <c r="Y1099">
        <v>0</v>
      </c>
      <c r="Z1099">
        <v>0</v>
      </c>
      <c r="AA1099" s="3" t="str">
        <f t="shared" si="34"/>
        <v>4978</v>
      </c>
      <c r="AB1099" s="4" t="str">
        <f t="shared" si="35"/>
        <v>TIF</v>
      </c>
    </row>
    <row r="1100" spans="1:28" x14ac:dyDescent="0.25">
      <c r="A1100">
        <v>2022</v>
      </c>
      <c r="B1100">
        <v>88</v>
      </c>
      <c r="C1100" t="s">
        <v>31</v>
      </c>
      <c r="D1100">
        <v>2022</v>
      </c>
      <c r="E1100">
        <v>88</v>
      </c>
      <c r="F1100">
        <v>4</v>
      </c>
      <c r="G1100">
        <v>978</v>
      </c>
      <c r="H1100">
        <v>14978</v>
      </c>
      <c r="I1100" t="s">
        <v>26</v>
      </c>
      <c r="J1100" t="s">
        <v>26</v>
      </c>
      <c r="K1100" t="s">
        <v>79</v>
      </c>
      <c r="L1100" t="s">
        <v>837</v>
      </c>
      <c r="M1100">
        <v>3073460</v>
      </c>
      <c r="N1100">
        <v>436810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17919</v>
      </c>
      <c r="U1100">
        <v>0</v>
      </c>
      <c r="V1100">
        <v>5487459</v>
      </c>
      <c r="W1100">
        <v>3704</v>
      </c>
      <c r="X1100">
        <v>5483755</v>
      </c>
      <c r="Y1100">
        <v>632704</v>
      </c>
      <c r="Z1100">
        <v>1959270</v>
      </c>
      <c r="AA1100" s="3" t="str">
        <f t="shared" si="34"/>
        <v>4978</v>
      </c>
      <c r="AB1100" s="4" t="str">
        <f t="shared" si="35"/>
        <v>Non-TIF</v>
      </c>
    </row>
    <row r="1101" spans="1:28" x14ac:dyDescent="0.25">
      <c r="A1101">
        <v>2022</v>
      </c>
      <c r="B1101">
        <v>88</v>
      </c>
      <c r="C1101" t="s">
        <v>31</v>
      </c>
      <c r="D1101">
        <v>2022</v>
      </c>
      <c r="E1101">
        <v>88</v>
      </c>
      <c r="F1101">
        <v>1</v>
      </c>
      <c r="G1101">
        <v>503</v>
      </c>
      <c r="H1101">
        <v>881503</v>
      </c>
      <c r="I1101" t="s">
        <v>26</v>
      </c>
      <c r="J1101" t="s">
        <v>26</v>
      </c>
      <c r="K1101" t="s">
        <v>1738</v>
      </c>
      <c r="L1101" t="s">
        <v>837</v>
      </c>
      <c r="M1101">
        <v>54501200</v>
      </c>
      <c r="N1101">
        <v>5786600</v>
      </c>
      <c r="O1101">
        <v>74249240</v>
      </c>
      <c r="P1101">
        <v>20640820</v>
      </c>
      <c r="Q1101">
        <v>0</v>
      </c>
      <c r="R1101">
        <v>0</v>
      </c>
      <c r="S1101">
        <v>14078245</v>
      </c>
      <c r="T1101">
        <v>3746042</v>
      </c>
      <c r="U1101">
        <v>0</v>
      </c>
      <c r="V1101">
        <v>589109617</v>
      </c>
      <c r="W1101">
        <v>707464</v>
      </c>
      <c r="X1101">
        <v>588402153</v>
      </c>
      <c r="Y1101">
        <v>157573221</v>
      </c>
      <c r="Z1101">
        <v>416107470</v>
      </c>
      <c r="AA1101" s="3" t="str">
        <f t="shared" si="34"/>
        <v>1503</v>
      </c>
      <c r="AB1101" s="4" t="str">
        <f t="shared" si="35"/>
        <v>Non-TIF</v>
      </c>
    </row>
    <row r="1102" spans="1:28" x14ac:dyDescent="0.25">
      <c r="A1102">
        <v>2022</v>
      </c>
      <c r="B1102">
        <v>89</v>
      </c>
      <c r="C1102" t="s">
        <v>23</v>
      </c>
      <c r="D1102">
        <v>2022</v>
      </c>
      <c r="E1102">
        <v>89</v>
      </c>
      <c r="F1102">
        <v>6</v>
      </c>
      <c r="G1102">
        <v>592</v>
      </c>
      <c r="H1102" t="s">
        <v>947</v>
      </c>
      <c r="I1102" t="s">
        <v>25</v>
      </c>
      <c r="J1102" t="s">
        <v>26</v>
      </c>
      <c r="K1102" t="s">
        <v>1727</v>
      </c>
      <c r="L1102" t="s">
        <v>838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 s="3" t="str">
        <f t="shared" si="34"/>
        <v>6592</v>
      </c>
      <c r="AB1102" s="4" t="str">
        <f t="shared" si="35"/>
        <v>TIF</v>
      </c>
    </row>
    <row r="1103" spans="1:28" x14ac:dyDescent="0.25">
      <c r="A1103">
        <v>2022</v>
      </c>
      <c r="B1103">
        <v>67</v>
      </c>
      <c r="C1103" t="s">
        <v>31</v>
      </c>
      <c r="D1103">
        <v>2022</v>
      </c>
      <c r="E1103">
        <v>67</v>
      </c>
      <c r="F1103">
        <v>1</v>
      </c>
      <c r="G1103">
        <v>917</v>
      </c>
      <c r="H1103">
        <v>431917</v>
      </c>
      <c r="I1103" t="s">
        <v>26</v>
      </c>
      <c r="J1103" t="s">
        <v>26</v>
      </c>
      <c r="K1103" t="s">
        <v>360</v>
      </c>
      <c r="L1103" t="s">
        <v>704</v>
      </c>
      <c r="M1103">
        <v>23934858</v>
      </c>
      <c r="N1103">
        <v>895937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30973662</v>
      </c>
      <c r="W1103">
        <v>3704</v>
      </c>
      <c r="X1103">
        <v>30969958</v>
      </c>
      <c r="Y1103">
        <v>936249</v>
      </c>
      <c r="Z1103">
        <v>6142867</v>
      </c>
      <c r="AA1103" s="3" t="str">
        <f t="shared" si="34"/>
        <v>1917</v>
      </c>
      <c r="AB1103" s="4" t="str">
        <f t="shared" si="35"/>
        <v>Non-TIF</v>
      </c>
    </row>
    <row r="1104" spans="1:28" x14ac:dyDescent="0.25">
      <c r="A1104">
        <v>2022</v>
      </c>
      <c r="B1104">
        <v>67</v>
      </c>
      <c r="C1104" t="s">
        <v>31</v>
      </c>
      <c r="D1104">
        <v>2022</v>
      </c>
      <c r="E1104">
        <v>67</v>
      </c>
      <c r="F1104">
        <v>6</v>
      </c>
      <c r="G1104">
        <v>969</v>
      </c>
      <c r="H1104">
        <v>436969</v>
      </c>
      <c r="I1104" t="s">
        <v>26</v>
      </c>
      <c r="J1104" t="s">
        <v>26</v>
      </c>
      <c r="K1104" t="s">
        <v>482</v>
      </c>
      <c r="L1104" t="s">
        <v>704</v>
      </c>
      <c r="M1104">
        <v>33016162</v>
      </c>
      <c r="N1104">
        <v>3267795</v>
      </c>
      <c r="O1104">
        <v>1629667</v>
      </c>
      <c r="P1104">
        <v>39747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52261723</v>
      </c>
      <c r="W1104">
        <v>51856</v>
      </c>
      <c r="X1104">
        <v>52209867</v>
      </c>
      <c r="Y1104">
        <v>1776782</v>
      </c>
      <c r="Z1104">
        <v>14308352</v>
      </c>
      <c r="AA1104" s="3" t="str">
        <f t="shared" si="34"/>
        <v>6969</v>
      </c>
      <c r="AB1104" s="4" t="str">
        <f t="shared" si="35"/>
        <v>Non-TIF</v>
      </c>
    </row>
    <row r="1105" spans="1:28" x14ac:dyDescent="0.25">
      <c r="A1105">
        <v>2022</v>
      </c>
      <c r="B1105">
        <v>67</v>
      </c>
      <c r="C1105" t="s">
        <v>31</v>
      </c>
      <c r="D1105">
        <v>2022</v>
      </c>
      <c r="E1105">
        <v>67</v>
      </c>
      <c r="F1105">
        <v>6</v>
      </c>
      <c r="G1105">
        <v>987</v>
      </c>
      <c r="H1105">
        <v>676987</v>
      </c>
      <c r="I1105" t="s">
        <v>26</v>
      </c>
      <c r="J1105" t="s">
        <v>26</v>
      </c>
      <c r="K1105" t="s">
        <v>513</v>
      </c>
      <c r="L1105" t="s">
        <v>704</v>
      </c>
      <c r="M1105">
        <v>188708760</v>
      </c>
      <c r="N1105">
        <v>5593965</v>
      </c>
      <c r="O1105">
        <v>9179303</v>
      </c>
      <c r="P1105">
        <v>1140703</v>
      </c>
      <c r="Q1105">
        <v>0</v>
      </c>
      <c r="R1105">
        <v>0</v>
      </c>
      <c r="S1105">
        <v>19611688</v>
      </c>
      <c r="T1105">
        <v>1506901</v>
      </c>
      <c r="U1105">
        <v>0</v>
      </c>
      <c r="V1105">
        <v>372831066</v>
      </c>
      <c r="W1105">
        <v>303683</v>
      </c>
      <c r="X1105">
        <v>372527383</v>
      </c>
      <c r="Y1105">
        <v>15853005</v>
      </c>
      <c r="Z1105">
        <v>147089746</v>
      </c>
      <c r="AA1105" s="3" t="str">
        <f t="shared" si="34"/>
        <v>6987</v>
      </c>
      <c r="AB1105" s="4" t="str">
        <f t="shared" si="35"/>
        <v>Non-TIF</v>
      </c>
    </row>
    <row r="1106" spans="1:28" x14ac:dyDescent="0.25">
      <c r="A1106">
        <v>2022</v>
      </c>
      <c r="B1106">
        <v>68</v>
      </c>
      <c r="C1106" t="s">
        <v>31</v>
      </c>
      <c r="D1106">
        <v>2022</v>
      </c>
      <c r="E1106">
        <v>68</v>
      </c>
      <c r="F1106">
        <v>0</v>
      </c>
      <c r="G1106">
        <v>657</v>
      </c>
      <c r="H1106">
        <v>900657</v>
      </c>
      <c r="I1106" t="s">
        <v>26</v>
      </c>
      <c r="J1106" t="s">
        <v>26</v>
      </c>
      <c r="K1106" t="s">
        <v>500</v>
      </c>
      <c r="L1106" t="s">
        <v>705</v>
      </c>
      <c r="M1106">
        <v>15610660</v>
      </c>
      <c r="N1106">
        <v>563190</v>
      </c>
      <c r="O1106">
        <v>772921</v>
      </c>
      <c r="P1106">
        <v>269575</v>
      </c>
      <c r="Q1106">
        <v>0</v>
      </c>
      <c r="R1106">
        <v>0</v>
      </c>
      <c r="S1106">
        <v>2991944</v>
      </c>
      <c r="T1106">
        <v>189860</v>
      </c>
      <c r="U1106">
        <v>14865</v>
      </c>
      <c r="V1106">
        <v>36273035</v>
      </c>
      <c r="W1106">
        <v>27780</v>
      </c>
      <c r="X1106">
        <v>36245255</v>
      </c>
      <c r="Y1106">
        <v>22603587</v>
      </c>
      <c r="Z1106">
        <v>15860020</v>
      </c>
      <c r="AA1106" s="3" t="str">
        <f t="shared" si="34"/>
        <v>0657</v>
      </c>
      <c r="AB1106" s="4" t="str">
        <f t="shared" si="35"/>
        <v>Non-TIF</v>
      </c>
    </row>
    <row r="1107" spans="1:28" x14ac:dyDescent="0.25">
      <c r="A1107">
        <v>2022</v>
      </c>
      <c r="B1107">
        <v>69</v>
      </c>
      <c r="C1107" t="s">
        <v>44</v>
      </c>
      <c r="D1107">
        <v>2022</v>
      </c>
      <c r="E1107">
        <v>69</v>
      </c>
      <c r="F1107">
        <v>5</v>
      </c>
      <c r="G1107">
        <v>463</v>
      </c>
      <c r="H1107">
        <v>695463</v>
      </c>
      <c r="I1107" t="s">
        <v>26</v>
      </c>
      <c r="J1107" t="s">
        <v>26</v>
      </c>
      <c r="K1107" t="s">
        <v>724</v>
      </c>
      <c r="L1107" t="s">
        <v>725</v>
      </c>
      <c r="M1107">
        <v>1302330</v>
      </c>
      <c r="N1107">
        <v>4878650</v>
      </c>
      <c r="O1107">
        <v>46589726</v>
      </c>
      <c r="P1107">
        <v>12237730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102515651</v>
      </c>
      <c r="W1107">
        <v>57412</v>
      </c>
      <c r="X1107">
        <v>102458239</v>
      </c>
      <c r="Y1107">
        <v>0</v>
      </c>
      <c r="Z1107">
        <v>37507215</v>
      </c>
      <c r="AA1107" s="3" t="str">
        <f t="shared" si="34"/>
        <v>5463</v>
      </c>
      <c r="AB1107" s="4" t="str">
        <f t="shared" si="35"/>
        <v>Non-TIF</v>
      </c>
    </row>
    <row r="1108" spans="1:28" x14ac:dyDescent="0.25">
      <c r="A1108">
        <v>2022</v>
      </c>
      <c r="B1108">
        <v>69</v>
      </c>
      <c r="C1108" t="s">
        <v>44</v>
      </c>
      <c r="D1108">
        <v>2022</v>
      </c>
      <c r="E1108">
        <v>69</v>
      </c>
      <c r="F1108">
        <v>6</v>
      </c>
      <c r="G1108">
        <v>165</v>
      </c>
      <c r="H1108">
        <v>696165</v>
      </c>
      <c r="I1108" t="s">
        <v>26</v>
      </c>
      <c r="J1108" t="s">
        <v>26</v>
      </c>
      <c r="K1108" t="s">
        <v>726</v>
      </c>
      <c r="L1108" t="s">
        <v>725</v>
      </c>
      <c r="M1108">
        <v>221820</v>
      </c>
      <c r="N1108">
        <v>27200</v>
      </c>
      <c r="O1108">
        <v>3159240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30583860</v>
      </c>
      <c r="W1108">
        <v>59264</v>
      </c>
      <c r="X1108">
        <v>30524596</v>
      </c>
      <c r="Y1108">
        <v>0</v>
      </c>
      <c r="Z1108">
        <v>27175600</v>
      </c>
      <c r="AA1108" s="3" t="str">
        <f t="shared" si="34"/>
        <v>6165</v>
      </c>
      <c r="AB1108" s="4" t="str">
        <f t="shared" si="35"/>
        <v>Non-TIF</v>
      </c>
    </row>
    <row r="1109" spans="1:28" x14ac:dyDescent="0.25">
      <c r="A1109">
        <v>2022</v>
      </c>
      <c r="B1109">
        <v>69</v>
      </c>
      <c r="C1109" t="s">
        <v>44</v>
      </c>
      <c r="D1109">
        <v>2022</v>
      </c>
      <c r="E1109">
        <v>69</v>
      </c>
      <c r="F1109">
        <v>6</v>
      </c>
      <c r="G1109">
        <v>651</v>
      </c>
      <c r="H1109">
        <v>696651</v>
      </c>
      <c r="I1109" t="s">
        <v>26</v>
      </c>
      <c r="J1109" t="s">
        <v>26</v>
      </c>
      <c r="K1109" t="s">
        <v>100</v>
      </c>
      <c r="L1109" t="s">
        <v>725</v>
      </c>
      <c r="M1109">
        <v>0</v>
      </c>
      <c r="N1109">
        <v>0</v>
      </c>
      <c r="O1109">
        <v>1839320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1839320</v>
      </c>
      <c r="W1109">
        <v>0</v>
      </c>
      <c r="X1109">
        <v>1839320</v>
      </c>
      <c r="Y1109">
        <v>0</v>
      </c>
      <c r="Z1109">
        <v>0</v>
      </c>
      <c r="AA1109" s="3" t="str">
        <f t="shared" si="34"/>
        <v>6651</v>
      </c>
      <c r="AB1109" s="4" t="str">
        <f t="shared" si="35"/>
        <v>Non-TIF</v>
      </c>
    </row>
    <row r="1110" spans="1:28" x14ac:dyDescent="0.25">
      <c r="A1110">
        <v>2022</v>
      </c>
      <c r="B1110">
        <v>70</v>
      </c>
      <c r="C1110" t="s">
        <v>23</v>
      </c>
      <c r="D1110">
        <v>2022</v>
      </c>
      <c r="E1110">
        <v>70</v>
      </c>
      <c r="F1110">
        <v>4</v>
      </c>
      <c r="G1110">
        <v>581</v>
      </c>
      <c r="H1110" t="s">
        <v>938</v>
      </c>
      <c r="I1110" t="s">
        <v>25</v>
      </c>
      <c r="J1110" t="s">
        <v>26</v>
      </c>
      <c r="K1110" t="s">
        <v>939</v>
      </c>
      <c r="L1110" t="s">
        <v>709</v>
      </c>
      <c r="M1110">
        <v>401178</v>
      </c>
      <c r="N1110">
        <v>19386</v>
      </c>
      <c r="O1110">
        <v>53352925</v>
      </c>
      <c r="P1110">
        <v>15970242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78410448</v>
      </c>
      <c r="W1110">
        <v>0</v>
      </c>
      <c r="X1110">
        <v>78410448</v>
      </c>
      <c r="Y1110">
        <v>0</v>
      </c>
      <c r="Z1110">
        <v>8666717</v>
      </c>
      <c r="AA1110" s="3" t="str">
        <f t="shared" si="34"/>
        <v>4581</v>
      </c>
      <c r="AB1110" s="4" t="str">
        <f t="shared" si="35"/>
        <v>TIF</v>
      </c>
    </row>
    <row r="1111" spans="1:28" x14ac:dyDescent="0.25">
      <c r="A1111">
        <v>2022</v>
      </c>
      <c r="B1111">
        <v>70</v>
      </c>
      <c r="C1111" t="s">
        <v>31</v>
      </c>
      <c r="D1111">
        <v>2022</v>
      </c>
      <c r="E1111">
        <v>70</v>
      </c>
      <c r="F1111">
        <v>4</v>
      </c>
      <c r="G1111">
        <v>581</v>
      </c>
      <c r="H1111">
        <v>704581</v>
      </c>
      <c r="I1111" t="s">
        <v>26</v>
      </c>
      <c r="J1111" t="s">
        <v>26</v>
      </c>
      <c r="K1111" t="s">
        <v>708</v>
      </c>
      <c r="L1111" t="s">
        <v>709</v>
      </c>
      <c r="M1111">
        <v>90171390</v>
      </c>
      <c r="N1111">
        <v>7648600</v>
      </c>
      <c r="O1111">
        <v>279158159</v>
      </c>
      <c r="P1111">
        <v>202954230</v>
      </c>
      <c r="Q1111">
        <v>0</v>
      </c>
      <c r="R1111">
        <v>0</v>
      </c>
      <c r="S1111">
        <v>5458479</v>
      </c>
      <c r="T1111">
        <v>13508436</v>
      </c>
      <c r="U1111">
        <v>0</v>
      </c>
      <c r="V1111">
        <v>2290993286</v>
      </c>
      <c r="W1111">
        <v>1624822</v>
      </c>
      <c r="X1111">
        <v>2289368464</v>
      </c>
      <c r="Y1111">
        <v>50519412</v>
      </c>
      <c r="Z1111">
        <v>1692093992</v>
      </c>
      <c r="AA1111" s="3" t="str">
        <f t="shared" si="34"/>
        <v>4581</v>
      </c>
      <c r="AB1111" s="4" t="str">
        <f t="shared" si="35"/>
        <v>Non-TIF</v>
      </c>
    </row>
    <row r="1112" spans="1:28" x14ac:dyDescent="0.25">
      <c r="A1112">
        <v>2022</v>
      </c>
      <c r="B1112">
        <v>70</v>
      </c>
      <c r="C1112" t="s">
        <v>31</v>
      </c>
      <c r="D1112">
        <v>2022</v>
      </c>
      <c r="E1112">
        <v>70</v>
      </c>
      <c r="F1112">
        <v>1</v>
      </c>
      <c r="G1112">
        <v>611</v>
      </c>
      <c r="H1112">
        <v>821611</v>
      </c>
      <c r="I1112" t="s">
        <v>26</v>
      </c>
      <c r="J1112" t="s">
        <v>26</v>
      </c>
      <c r="K1112" t="s">
        <v>710</v>
      </c>
      <c r="L1112" t="s">
        <v>709</v>
      </c>
      <c r="M1112">
        <v>11644610</v>
      </c>
      <c r="N1112">
        <v>1134640</v>
      </c>
      <c r="O1112">
        <v>396049</v>
      </c>
      <c r="P1112">
        <v>97190</v>
      </c>
      <c r="Q1112">
        <v>0</v>
      </c>
      <c r="R1112">
        <v>0</v>
      </c>
      <c r="S1112">
        <v>367844</v>
      </c>
      <c r="T1112">
        <v>0</v>
      </c>
      <c r="U1112">
        <v>0</v>
      </c>
      <c r="V1112">
        <v>66818514</v>
      </c>
      <c r="W1112">
        <v>42596</v>
      </c>
      <c r="X1112">
        <v>66775918</v>
      </c>
      <c r="Y1112">
        <v>11741228</v>
      </c>
      <c r="Z1112">
        <v>53178181</v>
      </c>
      <c r="AA1112" s="3" t="str">
        <f t="shared" si="34"/>
        <v>1611</v>
      </c>
      <c r="AB1112" s="4" t="str">
        <f t="shared" si="35"/>
        <v>Non-TIF</v>
      </c>
    </row>
    <row r="1113" spans="1:28" x14ac:dyDescent="0.25">
      <c r="A1113">
        <v>2022</v>
      </c>
      <c r="B1113">
        <v>71</v>
      </c>
      <c r="C1113" t="s">
        <v>23</v>
      </c>
      <c r="D1113">
        <v>2022</v>
      </c>
      <c r="E1113">
        <v>71</v>
      </c>
      <c r="F1113">
        <v>2</v>
      </c>
      <c r="G1113">
        <v>862</v>
      </c>
      <c r="H1113" t="s">
        <v>942</v>
      </c>
      <c r="I1113" t="s">
        <v>25</v>
      </c>
      <c r="J1113" t="s">
        <v>26</v>
      </c>
      <c r="K1113" t="s">
        <v>943</v>
      </c>
      <c r="L1113" t="s">
        <v>727</v>
      </c>
      <c r="M1113">
        <v>10977</v>
      </c>
      <c r="N1113">
        <v>3431</v>
      </c>
      <c r="O1113">
        <v>8710977</v>
      </c>
      <c r="P1113">
        <v>710603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19273735</v>
      </c>
      <c r="W1113">
        <v>40744</v>
      </c>
      <c r="X1113">
        <v>19232991</v>
      </c>
      <c r="Y1113">
        <v>0</v>
      </c>
      <c r="Z1113">
        <v>9837747</v>
      </c>
      <c r="AA1113" s="3" t="str">
        <f t="shared" si="34"/>
        <v>2862</v>
      </c>
      <c r="AB1113" s="4" t="str">
        <f t="shared" si="35"/>
        <v>TIF</v>
      </c>
    </row>
    <row r="1114" spans="1:28" x14ac:dyDescent="0.25">
      <c r="A1114">
        <v>2022</v>
      </c>
      <c r="B1114">
        <v>71</v>
      </c>
      <c r="C1114" t="s">
        <v>23</v>
      </c>
      <c r="D1114">
        <v>2022</v>
      </c>
      <c r="E1114">
        <v>71</v>
      </c>
      <c r="F1114">
        <v>5</v>
      </c>
      <c r="G1114">
        <v>949</v>
      </c>
      <c r="H1114" t="s">
        <v>793</v>
      </c>
      <c r="I1114" t="s">
        <v>25</v>
      </c>
      <c r="J1114" t="s">
        <v>26</v>
      </c>
      <c r="K1114" t="s">
        <v>794</v>
      </c>
      <c r="L1114" t="s">
        <v>727</v>
      </c>
      <c r="M1114">
        <v>3416999</v>
      </c>
      <c r="N1114">
        <v>172535</v>
      </c>
      <c r="O1114">
        <v>48996898</v>
      </c>
      <c r="P1114">
        <v>11150857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101381923</v>
      </c>
      <c r="W1114">
        <v>53708</v>
      </c>
      <c r="X1114">
        <v>101328215</v>
      </c>
      <c r="Y1114">
        <v>0</v>
      </c>
      <c r="Z1114">
        <v>37644634</v>
      </c>
      <c r="AA1114" s="3" t="str">
        <f t="shared" si="34"/>
        <v>5949</v>
      </c>
      <c r="AB1114" s="4" t="str">
        <f t="shared" si="35"/>
        <v>TIF</v>
      </c>
    </row>
    <row r="1115" spans="1:28" x14ac:dyDescent="0.25">
      <c r="A1115">
        <v>2022</v>
      </c>
      <c r="B1115">
        <v>71</v>
      </c>
      <c r="C1115" t="s">
        <v>31</v>
      </c>
      <c r="D1115">
        <v>2022</v>
      </c>
      <c r="E1115">
        <v>71</v>
      </c>
      <c r="F1115">
        <v>1</v>
      </c>
      <c r="G1115">
        <v>218</v>
      </c>
      <c r="H1115">
        <v>211218</v>
      </c>
      <c r="I1115" t="s">
        <v>26</v>
      </c>
      <c r="J1115" t="s">
        <v>26</v>
      </c>
      <c r="K1115" t="s">
        <v>236</v>
      </c>
      <c r="L1115" t="s">
        <v>727</v>
      </c>
      <c r="M1115">
        <v>9925090</v>
      </c>
      <c r="N1115">
        <v>269970</v>
      </c>
      <c r="O1115">
        <v>19000</v>
      </c>
      <c r="P1115">
        <v>0</v>
      </c>
      <c r="Q1115">
        <v>0</v>
      </c>
      <c r="R1115">
        <v>0</v>
      </c>
      <c r="S1115">
        <v>0</v>
      </c>
      <c r="T1115">
        <v>449102</v>
      </c>
      <c r="U1115">
        <v>0</v>
      </c>
      <c r="V1115">
        <v>12527492</v>
      </c>
      <c r="W1115">
        <v>4977</v>
      </c>
      <c r="X1115">
        <v>12522515</v>
      </c>
      <c r="Y1115">
        <v>735293</v>
      </c>
      <c r="Z1115">
        <v>1864330</v>
      </c>
      <c r="AA1115" s="3" t="str">
        <f t="shared" si="34"/>
        <v>1218</v>
      </c>
      <c r="AB1115" s="4" t="str">
        <f t="shared" si="35"/>
        <v>Non-TIF</v>
      </c>
    </row>
    <row r="1116" spans="1:28" x14ac:dyDescent="0.25">
      <c r="A1116">
        <v>2022</v>
      </c>
      <c r="B1116">
        <v>71</v>
      </c>
      <c r="C1116" t="s">
        <v>31</v>
      </c>
      <c r="D1116">
        <v>2022</v>
      </c>
      <c r="E1116">
        <v>71</v>
      </c>
      <c r="F1116">
        <v>5</v>
      </c>
      <c r="G1116">
        <v>157</v>
      </c>
      <c r="H1116">
        <v>715157</v>
      </c>
      <c r="I1116" t="s">
        <v>26</v>
      </c>
      <c r="J1116" t="s">
        <v>26</v>
      </c>
      <c r="K1116" t="s">
        <v>260</v>
      </c>
      <c r="L1116" t="s">
        <v>727</v>
      </c>
      <c r="M1116">
        <v>290182780</v>
      </c>
      <c r="N1116">
        <v>19200870</v>
      </c>
      <c r="O1116">
        <v>29010123</v>
      </c>
      <c r="P1116">
        <v>240487620</v>
      </c>
      <c r="Q1116">
        <v>0</v>
      </c>
      <c r="R1116">
        <v>0</v>
      </c>
      <c r="S1116">
        <v>0</v>
      </c>
      <c r="T1116">
        <v>41048575</v>
      </c>
      <c r="U1116">
        <v>0</v>
      </c>
      <c r="V1116">
        <v>790078775</v>
      </c>
      <c r="W1116">
        <v>383364</v>
      </c>
      <c r="X1116">
        <v>789695411</v>
      </c>
      <c r="Y1116">
        <v>23478963</v>
      </c>
      <c r="Z1116">
        <v>170148807</v>
      </c>
      <c r="AA1116" s="3" t="str">
        <f t="shared" si="34"/>
        <v>5157</v>
      </c>
      <c r="AB1116" s="4" t="str">
        <f t="shared" si="35"/>
        <v>Non-TIF</v>
      </c>
    </row>
    <row r="1117" spans="1:28" x14ac:dyDescent="0.25">
      <c r="A1117">
        <v>2022</v>
      </c>
      <c r="B1117">
        <v>71</v>
      </c>
      <c r="C1117" t="s">
        <v>31</v>
      </c>
      <c r="D1117">
        <v>2022</v>
      </c>
      <c r="E1117">
        <v>71</v>
      </c>
      <c r="F1117">
        <v>5</v>
      </c>
      <c r="G1117">
        <v>949</v>
      </c>
      <c r="H1117">
        <v>715949</v>
      </c>
      <c r="I1117" t="s">
        <v>26</v>
      </c>
      <c r="J1117" t="s">
        <v>26</v>
      </c>
      <c r="K1117" t="s">
        <v>728</v>
      </c>
      <c r="L1117" t="s">
        <v>727</v>
      </c>
      <c r="M1117">
        <v>97801140</v>
      </c>
      <c r="N1117">
        <v>7003280</v>
      </c>
      <c r="O1117">
        <v>26769844</v>
      </c>
      <c r="P1117">
        <v>1538710</v>
      </c>
      <c r="Q1117">
        <v>0</v>
      </c>
      <c r="R1117">
        <v>0</v>
      </c>
      <c r="S1117">
        <v>10198993</v>
      </c>
      <c r="T1117">
        <v>935158</v>
      </c>
      <c r="U1117">
        <v>0</v>
      </c>
      <c r="V1117">
        <v>399961081</v>
      </c>
      <c r="W1117">
        <v>355584</v>
      </c>
      <c r="X1117">
        <v>399605497</v>
      </c>
      <c r="Y1117">
        <v>12564560</v>
      </c>
      <c r="Z1117">
        <v>255713956</v>
      </c>
      <c r="AA1117" s="3" t="str">
        <f t="shared" si="34"/>
        <v>5949</v>
      </c>
      <c r="AB1117" s="4" t="str">
        <f t="shared" si="35"/>
        <v>Non-TIF</v>
      </c>
    </row>
    <row r="1118" spans="1:28" x14ac:dyDescent="0.25">
      <c r="A1118">
        <v>2022</v>
      </c>
      <c r="B1118">
        <v>72</v>
      </c>
      <c r="C1118" t="s">
        <v>23</v>
      </c>
      <c r="D1118">
        <v>2022</v>
      </c>
      <c r="E1118">
        <v>72</v>
      </c>
      <c r="F1118">
        <v>5</v>
      </c>
      <c r="G1118">
        <v>949</v>
      </c>
      <c r="H1118" t="s">
        <v>793</v>
      </c>
      <c r="I1118" t="s">
        <v>25</v>
      </c>
      <c r="J1118" t="s">
        <v>26</v>
      </c>
      <c r="K1118" t="s">
        <v>794</v>
      </c>
      <c r="L1118" t="s">
        <v>732</v>
      </c>
      <c r="M1118">
        <v>0</v>
      </c>
      <c r="N1118">
        <v>0</v>
      </c>
      <c r="O1118">
        <v>0</v>
      </c>
      <c r="P1118">
        <v>4000900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4000900</v>
      </c>
      <c r="W1118">
        <v>0</v>
      </c>
      <c r="X1118">
        <v>4000900</v>
      </c>
      <c r="Y1118">
        <v>0</v>
      </c>
      <c r="Z1118">
        <v>0</v>
      </c>
      <c r="AA1118" s="3" t="str">
        <f t="shared" si="34"/>
        <v>5949</v>
      </c>
      <c r="AB1118" s="4" t="str">
        <f t="shared" si="35"/>
        <v>TIF</v>
      </c>
    </row>
    <row r="1119" spans="1:28" x14ac:dyDescent="0.25">
      <c r="A1119">
        <v>2022</v>
      </c>
      <c r="B1119">
        <v>72</v>
      </c>
      <c r="C1119" t="s">
        <v>31</v>
      </c>
      <c r="D1119">
        <v>2022</v>
      </c>
      <c r="E1119">
        <v>72</v>
      </c>
      <c r="F1119">
        <v>2</v>
      </c>
      <c r="G1119">
        <v>862</v>
      </c>
      <c r="H1119">
        <v>712862</v>
      </c>
      <c r="I1119" t="s">
        <v>26</v>
      </c>
      <c r="J1119" t="s">
        <v>26</v>
      </c>
      <c r="K1119" t="s">
        <v>399</v>
      </c>
      <c r="L1119" t="s">
        <v>732</v>
      </c>
      <c r="M1119">
        <v>62400840</v>
      </c>
      <c r="N1119">
        <v>3553310</v>
      </c>
      <c r="O1119">
        <v>4739037</v>
      </c>
      <c r="P1119">
        <v>0</v>
      </c>
      <c r="Q1119">
        <v>0</v>
      </c>
      <c r="R1119">
        <v>0</v>
      </c>
      <c r="S1119">
        <v>0</v>
      </c>
      <c r="T1119">
        <v>1016164</v>
      </c>
      <c r="U1119">
        <v>0</v>
      </c>
      <c r="V1119">
        <v>92460931</v>
      </c>
      <c r="W1119">
        <v>71302</v>
      </c>
      <c r="X1119">
        <v>92389629</v>
      </c>
      <c r="Y1119">
        <v>3147036</v>
      </c>
      <c r="Z1119">
        <v>20751580</v>
      </c>
      <c r="AA1119" s="3" t="str">
        <f t="shared" si="34"/>
        <v>2862</v>
      </c>
      <c r="AB1119" s="4" t="str">
        <f t="shared" si="35"/>
        <v>Non-TIF</v>
      </c>
    </row>
    <row r="1120" spans="1:28" x14ac:dyDescent="0.25">
      <c r="A1120">
        <v>2022</v>
      </c>
      <c r="B1120">
        <v>73</v>
      </c>
      <c r="C1120" t="s">
        <v>23</v>
      </c>
      <c r="D1120">
        <v>2022</v>
      </c>
      <c r="E1120">
        <v>73</v>
      </c>
      <c r="F1120">
        <v>1</v>
      </c>
      <c r="G1120">
        <v>197</v>
      </c>
      <c r="H1120" t="s">
        <v>820</v>
      </c>
      <c r="I1120" t="s">
        <v>25</v>
      </c>
      <c r="J1120" t="s">
        <v>26</v>
      </c>
      <c r="K1120" t="s">
        <v>821</v>
      </c>
      <c r="L1120" t="s">
        <v>736</v>
      </c>
      <c r="M1120">
        <v>402</v>
      </c>
      <c r="N1120">
        <v>0</v>
      </c>
      <c r="O1120">
        <v>4512210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8232949</v>
      </c>
      <c r="W1120">
        <v>0</v>
      </c>
      <c r="X1120">
        <v>8232949</v>
      </c>
      <c r="Y1120">
        <v>0</v>
      </c>
      <c r="Z1120">
        <v>3720337</v>
      </c>
      <c r="AA1120" s="3" t="str">
        <f t="shared" si="34"/>
        <v>1197</v>
      </c>
      <c r="AB1120" s="4" t="str">
        <f t="shared" si="35"/>
        <v>TIF</v>
      </c>
    </row>
    <row r="1121" spans="1:28" x14ac:dyDescent="0.25">
      <c r="A1121">
        <v>2022</v>
      </c>
      <c r="B1121">
        <v>73</v>
      </c>
      <c r="C1121" t="s">
        <v>31</v>
      </c>
      <c r="D1121">
        <v>2022</v>
      </c>
      <c r="E1121">
        <v>73</v>
      </c>
      <c r="F1121">
        <v>5</v>
      </c>
      <c r="G1121">
        <v>463</v>
      </c>
      <c r="H1121">
        <v>695463</v>
      </c>
      <c r="I1121" t="s">
        <v>26</v>
      </c>
      <c r="J1121" t="s">
        <v>26</v>
      </c>
      <c r="K1121" t="s">
        <v>724</v>
      </c>
      <c r="L1121" t="s">
        <v>736</v>
      </c>
      <c r="M1121">
        <v>472400</v>
      </c>
      <c r="N1121">
        <v>2570</v>
      </c>
      <c r="O1121">
        <v>0</v>
      </c>
      <c r="P1121">
        <v>0</v>
      </c>
      <c r="Q1121">
        <v>0</v>
      </c>
      <c r="R1121">
        <v>0</v>
      </c>
      <c r="S1121">
        <v>270112</v>
      </c>
      <c r="T1121">
        <v>0</v>
      </c>
      <c r="U1121">
        <v>0</v>
      </c>
      <c r="V1121">
        <v>1547532</v>
      </c>
      <c r="W1121">
        <v>1852</v>
      </c>
      <c r="X1121">
        <v>1545680</v>
      </c>
      <c r="Y1121">
        <v>87600</v>
      </c>
      <c r="Z1121">
        <v>802450</v>
      </c>
      <c r="AA1121" s="3" t="str">
        <f t="shared" si="34"/>
        <v>5463</v>
      </c>
      <c r="AB1121" s="4" t="str">
        <f t="shared" si="35"/>
        <v>Non-TIF</v>
      </c>
    </row>
    <row r="1122" spans="1:28" x14ac:dyDescent="0.25">
      <c r="A1122">
        <v>2022</v>
      </c>
      <c r="B1122">
        <v>61</v>
      </c>
      <c r="C1122" t="s">
        <v>31</v>
      </c>
      <c r="D1122">
        <v>2022</v>
      </c>
      <c r="E1122">
        <v>61</v>
      </c>
      <c r="F1122">
        <v>2</v>
      </c>
      <c r="G1122">
        <v>673</v>
      </c>
      <c r="H1122">
        <v>12673</v>
      </c>
      <c r="I1122" t="s">
        <v>26</v>
      </c>
      <c r="J1122" t="s">
        <v>26</v>
      </c>
      <c r="K1122" t="s">
        <v>98</v>
      </c>
      <c r="L1122" t="s">
        <v>656</v>
      </c>
      <c r="M1122">
        <v>100300</v>
      </c>
      <c r="N1122">
        <v>500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522700</v>
      </c>
      <c r="W1122">
        <v>0</v>
      </c>
      <c r="X1122">
        <v>522700</v>
      </c>
      <c r="Y1122">
        <v>127602</v>
      </c>
      <c r="Z1122">
        <v>421900</v>
      </c>
      <c r="AA1122" s="3" t="str">
        <f t="shared" si="34"/>
        <v>2673</v>
      </c>
      <c r="AB1122" s="4" t="str">
        <f t="shared" si="35"/>
        <v>Non-TIF</v>
      </c>
    </row>
    <row r="1123" spans="1:28" x14ac:dyDescent="0.25">
      <c r="A1123">
        <v>2022</v>
      </c>
      <c r="B1123">
        <v>61</v>
      </c>
      <c r="C1123" t="s">
        <v>31</v>
      </c>
      <c r="D1123">
        <v>2022</v>
      </c>
      <c r="E1123">
        <v>61</v>
      </c>
      <c r="F1123">
        <v>0</v>
      </c>
      <c r="G1123">
        <v>27</v>
      </c>
      <c r="H1123">
        <v>250027</v>
      </c>
      <c r="I1123" t="s">
        <v>26</v>
      </c>
      <c r="J1123" t="s">
        <v>26</v>
      </c>
      <c r="K1123" t="s">
        <v>323</v>
      </c>
      <c r="L1123" t="s">
        <v>656</v>
      </c>
      <c r="M1123">
        <v>4854600</v>
      </c>
      <c r="N1123">
        <v>165100</v>
      </c>
      <c r="O1123">
        <v>426300</v>
      </c>
      <c r="P1123">
        <v>0</v>
      </c>
      <c r="Q1123">
        <v>0</v>
      </c>
      <c r="R1123">
        <v>0</v>
      </c>
      <c r="S1123">
        <v>263573</v>
      </c>
      <c r="T1123">
        <v>219059</v>
      </c>
      <c r="U1123">
        <v>0</v>
      </c>
      <c r="V1123">
        <v>20779532</v>
      </c>
      <c r="W1123">
        <v>1852</v>
      </c>
      <c r="X1123">
        <v>20777680</v>
      </c>
      <c r="Y1123">
        <v>4557553</v>
      </c>
      <c r="Z1123">
        <v>14850900</v>
      </c>
      <c r="AA1123" s="3" t="str">
        <f t="shared" si="34"/>
        <v>0027</v>
      </c>
      <c r="AB1123" s="4" t="str">
        <f t="shared" si="35"/>
        <v>Non-TIF</v>
      </c>
    </row>
    <row r="1124" spans="1:28" x14ac:dyDescent="0.25">
      <c r="A1124">
        <v>2022</v>
      </c>
      <c r="B1124">
        <v>61</v>
      </c>
      <c r="C1124" t="s">
        <v>31</v>
      </c>
      <c r="D1124">
        <v>2022</v>
      </c>
      <c r="E1124">
        <v>61</v>
      </c>
      <c r="F1124">
        <v>3</v>
      </c>
      <c r="G1124">
        <v>119</v>
      </c>
      <c r="H1124">
        <v>613119</v>
      </c>
      <c r="I1124" t="s">
        <v>26</v>
      </c>
      <c r="J1124" t="s">
        <v>26</v>
      </c>
      <c r="K1124" t="s">
        <v>235</v>
      </c>
      <c r="L1124" t="s">
        <v>656</v>
      </c>
      <c r="M1124">
        <v>29027900</v>
      </c>
      <c r="N1124">
        <v>1874000</v>
      </c>
      <c r="O1124">
        <v>5207344</v>
      </c>
      <c r="P1124">
        <v>300200</v>
      </c>
      <c r="Q1124">
        <v>0</v>
      </c>
      <c r="R1124">
        <v>0</v>
      </c>
      <c r="S1124">
        <v>0</v>
      </c>
      <c r="T1124">
        <v>3773423</v>
      </c>
      <c r="U1124">
        <v>0</v>
      </c>
      <c r="V1124">
        <v>221362823</v>
      </c>
      <c r="W1124">
        <v>222240</v>
      </c>
      <c r="X1124">
        <v>221140583</v>
      </c>
      <c r="Y1124">
        <v>10678789</v>
      </c>
      <c r="Z1124">
        <v>181179956</v>
      </c>
      <c r="AA1124" s="3" t="str">
        <f t="shared" si="34"/>
        <v>3119</v>
      </c>
      <c r="AB1124" s="4" t="str">
        <f t="shared" si="35"/>
        <v>Non-TIF</v>
      </c>
    </row>
    <row r="1125" spans="1:28" x14ac:dyDescent="0.25">
      <c r="A1125">
        <v>2022</v>
      </c>
      <c r="B1125">
        <v>62</v>
      </c>
      <c r="C1125" t="s">
        <v>44</v>
      </c>
      <c r="D1125">
        <v>2022</v>
      </c>
      <c r="E1125">
        <v>62</v>
      </c>
      <c r="F1125">
        <v>3</v>
      </c>
      <c r="G1125">
        <v>906</v>
      </c>
      <c r="H1125">
        <v>503906</v>
      </c>
      <c r="I1125" t="s">
        <v>26</v>
      </c>
      <c r="J1125" t="s">
        <v>26</v>
      </c>
      <c r="K1125" t="s">
        <v>537</v>
      </c>
      <c r="L1125" t="s">
        <v>657</v>
      </c>
      <c r="M1125">
        <v>207130</v>
      </c>
      <c r="N1125">
        <v>20940</v>
      </c>
      <c r="O1125">
        <v>0</v>
      </c>
      <c r="P1125">
        <v>3901200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4261340</v>
      </c>
      <c r="W1125">
        <v>0</v>
      </c>
      <c r="X1125">
        <v>4261340</v>
      </c>
      <c r="Y1125">
        <v>0</v>
      </c>
      <c r="Z1125">
        <v>132070</v>
      </c>
      <c r="AA1125" s="3" t="str">
        <f t="shared" si="34"/>
        <v>3906</v>
      </c>
      <c r="AB1125" s="4" t="str">
        <f t="shared" si="35"/>
        <v>Non-TIF</v>
      </c>
    </row>
    <row r="1126" spans="1:28" x14ac:dyDescent="0.25">
      <c r="A1126">
        <v>2022</v>
      </c>
      <c r="B1126">
        <v>62</v>
      </c>
      <c r="C1126" t="s">
        <v>44</v>
      </c>
      <c r="D1126">
        <v>2022</v>
      </c>
      <c r="E1126">
        <v>62</v>
      </c>
      <c r="F1126">
        <v>5</v>
      </c>
      <c r="G1126">
        <v>13</v>
      </c>
      <c r="H1126">
        <v>625013</v>
      </c>
      <c r="I1126" t="s">
        <v>26</v>
      </c>
      <c r="J1126" t="s">
        <v>26</v>
      </c>
      <c r="K1126" t="s">
        <v>658</v>
      </c>
      <c r="L1126" t="s">
        <v>657</v>
      </c>
      <c r="M1126">
        <v>185630</v>
      </c>
      <c r="N1126">
        <v>0</v>
      </c>
      <c r="O1126">
        <v>91962268</v>
      </c>
      <c r="P1126">
        <v>32728990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624839075</v>
      </c>
      <c r="W1126">
        <v>621346</v>
      </c>
      <c r="X1126">
        <v>624217729</v>
      </c>
      <c r="Y1126">
        <v>0</v>
      </c>
      <c r="Z1126">
        <v>499962187</v>
      </c>
      <c r="AA1126" s="3" t="str">
        <f t="shared" si="34"/>
        <v>5013</v>
      </c>
      <c r="AB1126" s="4" t="str">
        <f t="shared" si="35"/>
        <v>Non-TIF</v>
      </c>
    </row>
    <row r="1127" spans="1:28" x14ac:dyDescent="0.25">
      <c r="A1127">
        <v>2022</v>
      </c>
      <c r="B1127">
        <v>63</v>
      </c>
      <c r="C1127" t="s">
        <v>44</v>
      </c>
      <c r="D1127">
        <v>2022</v>
      </c>
      <c r="E1127">
        <v>63</v>
      </c>
      <c r="F1127">
        <v>3</v>
      </c>
      <c r="G1127">
        <v>375</v>
      </c>
      <c r="H1127">
        <v>633375</v>
      </c>
      <c r="I1127" t="s">
        <v>26</v>
      </c>
      <c r="J1127" t="s">
        <v>26</v>
      </c>
      <c r="K1127" t="s">
        <v>744</v>
      </c>
      <c r="L1127" t="s">
        <v>662</v>
      </c>
      <c r="M1127">
        <v>41494</v>
      </c>
      <c r="N1127">
        <v>0</v>
      </c>
      <c r="O1127">
        <v>253900</v>
      </c>
      <c r="P1127">
        <v>20840743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21379547</v>
      </c>
      <c r="W1127">
        <v>14816</v>
      </c>
      <c r="X1127">
        <v>21364731</v>
      </c>
      <c r="Y1127">
        <v>0</v>
      </c>
      <c r="Z1127">
        <v>243410</v>
      </c>
      <c r="AA1127" s="3" t="str">
        <f t="shared" si="34"/>
        <v>3375</v>
      </c>
      <c r="AB1127" s="4" t="str">
        <f t="shared" si="35"/>
        <v>Non-TIF</v>
      </c>
    </row>
    <row r="1128" spans="1:28" x14ac:dyDescent="0.25">
      <c r="A1128">
        <v>2022</v>
      </c>
      <c r="B1128">
        <v>63</v>
      </c>
      <c r="C1128" t="s">
        <v>31</v>
      </c>
      <c r="D1128">
        <v>2022</v>
      </c>
      <c r="E1128">
        <v>63</v>
      </c>
      <c r="F1128">
        <v>5</v>
      </c>
      <c r="G1128">
        <v>319</v>
      </c>
      <c r="H1128">
        <v>505319</v>
      </c>
      <c r="I1128" t="s">
        <v>26</v>
      </c>
      <c r="J1128" t="s">
        <v>26</v>
      </c>
      <c r="K1128" t="s">
        <v>625</v>
      </c>
      <c r="L1128" t="s">
        <v>662</v>
      </c>
      <c r="M1128">
        <v>20587393</v>
      </c>
      <c r="N1128">
        <v>1151030</v>
      </c>
      <c r="O1128">
        <v>435480</v>
      </c>
      <c r="P1128">
        <v>56160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69595243</v>
      </c>
      <c r="W1128">
        <v>44448</v>
      </c>
      <c r="X1128">
        <v>69550795</v>
      </c>
      <c r="Y1128">
        <v>3794761</v>
      </c>
      <c r="Z1128">
        <v>47365180</v>
      </c>
      <c r="AA1128" s="3" t="str">
        <f t="shared" si="34"/>
        <v>5319</v>
      </c>
      <c r="AB1128" s="4" t="str">
        <f t="shared" si="35"/>
        <v>Non-TIF</v>
      </c>
    </row>
    <row r="1129" spans="1:28" x14ac:dyDescent="0.25">
      <c r="A1129">
        <v>2022</v>
      </c>
      <c r="B1129">
        <v>63</v>
      </c>
      <c r="C1129" t="s">
        <v>31</v>
      </c>
      <c r="D1129">
        <v>2022</v>
      </c>
      <c r="E1129">
        <v>63</v>
      </c>
      <c r="F1129">
        <v>1</v>
      </c>
      <c r="G1129">
        <v>107</v>
      </c>
      <c r="H1129">
        <v>591107</v>
      </c>
      <c r="I1129" t="s">
        <v>26</v>
      </c>
      <c r="J1129" t="s">
        <v>26</v>
      </c>
      <c r="K1129" t="s">
        <v>678</v>
      </c>
      <c r="L1129" t="s">
        <v>662</v>
      </c>
      <c r="M1129">
        <v>3420</v>
      </c>
      <c r="N1129">
        <v>11640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161910</v>
      </c>
      <c r="W1129">
        <v>0</v>
      </c>
      <c r="X1129">
        <v>161910</v>
      </c>
      <c r="Y1129">
        <v>92170</v>
      </c>
      <c r="Z1129">
        <v>146850</v>
      </c>
      <c r="AA1129" s="3" t="str">
        <f t="shared" si="34"/>
        <v>1107</v>
      </c>
      <c r="AB1129" s="4" t="str">
        <f t="shared" si="35"/>
        <v>Non-TIF</v>
      </c>
    </row>
    <row r="1130" spans="1:28" x14ac:dyDescent="0.25">
      <c r="A1130">
        <v>2022</v>
      </c>
      <c r="B1130">
        <v>64</v>
      </c>
      <c r="C1130" t="s">
        <v>23</v>
      </c>
      <c r="D1130">
        <v>2022</v>
      </c>
      <c r="E1130">
        <v>64</v>
      </c>
      <c r="F1130">
        <v>3</v>
      </c>
      <c r="G1130">
        <v>582</v>
      </c>
      <c r="H1130" t="s">
        <v>747</v>
      </c>
      <c r="I1130" t="s">
        <v>25</v>
      </c>
      <c r="J1130" t="s">
        <v>26</v>
      </c>
      <c r="K1130" t="s">
        <v>748</v>
      </c>
      <c r="L1130" t="s">
        <v>663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 s="3" t="str">
        <f t="shared" si="34"/>
        <v>3582</v>
      </c>
      <c r="AB1130" s="4" t="str">
        <f t="shared" si="35"/>
        <v>TIF</v>
      </c>
    </row>
    <row r="1131" spans="1:28" x14ac:dyDescent="0.25">
      <c r="A1131">
        <v>2022</v>
      </c>
      <c r="B1131">
        <v>64</v>
      </c>
      <c r="C1131" t="s">
        <v>23</v>
      </c>
      <c r="D1131">
        <v>2022</v>
      </c>
      <c r="E1131">
        <v>64</v>
      </c>
      <c r="F1131">
        <v>4</v>
      </c>
      <c r="G1131">
        <v>104</v>
      </c>
      <c r="H1131" t="s">
        <v>749</v>
      </c>
      <c r="I1131" t="s">
        <v>25</v>
      </c>
      <c r="J1131" t="s">
        <v>26</v>
      </c>
      <c r="K1131" t="s">
        <v>750</v>
      </c>
      <c r="L1131" t="s">
        <v>663</v>
      </c>
      <c r="M1131">
        <v>0</v>
      </c>
      <c r="N1131">
        <v>0</v>
      </c>
      <c r="O1131">
        <v>18916991</v>
      </c>
      <c r="P1131">
        <v>7717001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32144612</v>
      </c>
      <c r="W1131">
        <v>0</v>
      </c>
      <c r="X1131">
        <v>32144612</v>
      </c>
      <c r="Y1131">
        <v>0</v>
      </c>
      <c r="Z1131">
        <v>5510620</v>
      </c>
      <c r="AA1131" s="3" t="str">
        <f t="shared" si="34"/>
        <v>4104</v>
      </c>
      <c r="AB1131" s="4" t="str">
        <f t="shared" si="35"/>
        <v>TIF</v>
      </c>
    </row>
    <row r="1132" spans="1:28" x14ac:dyDescent="0.25">
      <c r="A1132">
        <v>2022</v>
      </c>
      <c r="B1132">
        <v>64</v>
      </c>
      <c r="C1132" t="s">
        <v>31</v>
      </c>
      <c r="D1132">
        <v>2022</v>
      </c>
      <c r="E1132">
        <v>64</v>
      </c>
      <c r="F1132">
        <v>0</v>
      </c>
      <c r="G1132">
        <v>513</v>
      </c>
      <c r="H1132">
        <v>500513</v>
      </c>
      <c r="I1132" t="s">
        <v>26</v>
      </c>
      <c r="J1132" t="s">
        <v>26</v>
      </c>
      <c r="K1132" t="s">
        <v>529</v>
      </c>
      <c r="L1132" t="s">
        <v>663</v>
      </c>
      <c r="M1132">
        <v>7226230</v>
      </c>
      <c r="N1132">
        <v>179390</v>
      </c>
      <c r="O1132">
        <v>377000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18884000</v>
      </c>
      <c r="W1132">
        <v>11112</v>
      </c>
      <c r="X1132">
        <v>18872888</v>
      </c>
      <c r="Y1132">
        <v>1192757</v>
      </c>
      <c r="Z1132">
        <v>11101380</v>
      </c>
      <c r="AA1132" s="3" t="str">
        <f t="shared" si="34"/>
        <v>0513</v>
      </c>
      <c r="AB1132" s="4" t="str">
        <f t="shared" si="35"/>
        <v>Non-TIF</v>
      </c>
    </row>
    <row r="1133" spans="1:28" x14ac:dyDescent="0.25">
      <c r="A1133">
        <v>2022</v>
      </c>
      <c r="B1133">
        <v>64</v>
      </c>
      <c r="C1133" t="s">
        <v>31</v>
      </c>
      <c r="D1133">
        <v>2022</v>
      </c>
      <c r="E1133">
        <v>64</v>
      </c>
      <c r="F1133">
        <v>2</v>
      </c>
      <c r="G1133">
        <v>682</v>
      </c>
      <c r="H1133">
        <v>642682</v>
      </c>
      <c r="I1133" t="s">
        <v>26</v>
      </c>
      <c r="J1133" t="s">
        <v>26</v>
      </c>
      <c r="K1133" t="s">
        <v>664</v>
      </c>
      <c r="L1133" t="s">
        <v>663</v>
      </c>
      <c r="M1133">
        <v>43134910</v>
      </c>
      <c r="N1133">
        <v>1768770</v>
      </c>
      <c r="O1133">
        <v>7208300</v>
      </c>
      <c r="P1133">
        <v>30224350</v>
      </c>
      <c r="Q1133">
        <v>0</v>
      </c>
      <c r="R1133">
        <v>0</v>
      </c>
      <c r="S1133">
        <v>0</v>
      </c>
      <c r="T1133">
        <v>1434937</v>
      </c>
      <c r="U1133">
        <v>0</v>
      </c>
      <c r="V1133">
        <v>133302617</v>
      </c>
      <c r="W1133">
        <v>124084</v>
      </c>
      <c r="X1133">
        <v>133178533</v>
      </c>
      <c r="Y1133">
        <v>76799286</v>
      </c>
      <c r="Z1133">
        <v>49531350</v>
      </c>
      <c r="AA1133" s="3" t="str">
        <f t="shared" si="34"/>
        <v>2682</v>
      </c>
      <c r="AB1133" s="4" t="str">
        <f t="shared" si="35"/>
        <v>Non-TIF</v>
      </c>
    </row>
    <row r="1134" spans="1:28" x14ac:dyDescent="0.25">
      <c r="A1134">
        <v>2022</v>
      </c>
      <c r="B1134">
        <v>64</v>
      </c>
      <c r="C1134" t="s">
        <v>31</v>
      </c>
      <c r="D1134">
        <v>2022</v>
      </c>
      <c r="E1134">
        <v>64</v>
      </c>
      <c r="F1134">
        <v>1</v>
      </c>
      <c r="G1134">
        <v>350</v>
      </c>
      <c r="H1134">
        <v>851350</v>
      </c>
      <c r="I1134" t="s">
        <v>26</v>
      </c>
      <c r="J1134" t="s">
        <v>26</v>
      </c>
      <c r="K1134" t="s">
        <v>532</v>
      </c>
      <c r="L1134" t="s">
        <v>663</v>
      </c>
      <c r="M1134">
        <v>911640</v>
      </c>
      <c r="N1134">
        <v>44580</v>
      </c>
      <c r="O1134">
        <v>111700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2486780</v>
      </c>
      <c r="W1134">
        <v>1852</v>
      </c>
      <c r="X1134">
        <v>2484928</v>
      </c>
      <c r="Y1134">
        <v>178487</v>
      </c>
      <c r="Z1134">
        <v>1418860</v>
      </c>
      <c r="AA1134" s="3" t="str">
        <f t="shared" si="34"/>
        <v>1350</v>
      </c>
      <c r="AB1134" s="4" t="str">
        <f t="shared" si="35"/>
        <v>Non-TIF</v>
      </c>
    </row>
    <row r="1135" spans="1:28" x14ac:dyDescent="0.25">
      <c r="A1135">
        <v>2022</v>
      </c>
      <c r="B1135">
        <v>65</v>
      </c>
      <c r="C1135" t="s">
        <v>23</v>
      </c>
      <c r="D1135">
        <v>2022</v>
      </c>
      <c r="E1135">
        <v>65</v>
      </c>
      <c r="F1135">
        <v>2</v>
      </c>
      <c r="G1135">
        <v>511</v>
      </c>
      <c r="H1135" t="s">
        <v>897</v>
      </c>
      <c r="I1135" t="s">
        <v>25</v>
      </c>
      <c r="J1135" t="s">
        <v>26</v>
      </c>
      <c r="K1135" t="s">
        <v>898</v>
      </c>
      <c r="L1135" t="s">
        <v>699</v>
      </c>
      <c r="M1135">
        <v>2532338</v>
      </c>
      <c r="N1135">
        <v>0</v>
      </c>
      <c r="O1135">
        <v>17251554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37115667</v>
      </c>
      <c r="W1135">
        <v>0</v>
      </c>
      <c r="X1135">
        <v>37115667</v>
      </c>
      <c r="Y1135">
        <v>0</v>
      </c>
      <c r="Z1135">
        <v>17331775</v>
      </c>
      <c r="AA1135" s="3" t="str">
        <f t="shared" si="34"/>
        <v>2511</v>
      </c>
      <c r="AB1135" s="4" t="str">
        <f t="shared" si="35"/>
        <v>TIF</v>
      </c>
    </row>
    <row r="1136" spans="1:28" x14ac:dyDescent="0.25">
      <c r="A1136">
        <v>2022</v>
      </c>
      <c r="B1136">
        <v>65</v>
      </c>
      <c r="C1136" t="s">
        <v>31</v>
      </c>
      <c r="D1136">
        <v>2022</v>
      </c>
      <c r="E1136">
        <v>65</v>
      </c>
      <c r="F1136">
        <v>5</v>
      </c>
      <c r="G1136">
        <v>976</v>
      </c>
      <c r="H1136">
        <v>735976</v>
      </c>
      <c r="I1136" t="s">
        <v>26</v>
      </c>
      <c r="J1136" t="s">
        <v>26</v>
      </c>
      <c r="K1136" t="s">
        <v>440</v>
      </c>
      <c r="L1136" t="s">
        <v>699</v>
      </c>
      <c r="M1136">
        <v>5211802</v>
      </c>
      <c r="N1136">
        <v>132266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7416107</v>
      </c>
      <c r="W1136">
        <v>7408</v>
      </c>
      <c r="X1136">
        <v>7408699</v>
      </c>
      <c r="Y1136">
        <v>697475</v>
      </c>
      <c r="Z1136">
        <v>2072039</v>
      </c>
      <c r="AA1136" s="3" t="str">
        <f t="shared" si="34"/>
        <v>5976</v>
      </c>
      <c r="AB1136" s="4" t="str">
        <f t="shared" si="35"/>
        <v>Non-TIF</v>
      </c>
    </row>
    <row r="1137" spans="1:28" x14ac:dyDescent="0.25">
      <c r="A1137">
        <v>2022</v>
      </c>
      <c r="B1137">
        <v>66</v>
      </c>
      <c r="C1137" t="s">
        <v>44</v>
      </c>
      <c r="D1137">
        <v>2022</v>
      </c>
      <c r="E1137">
        <v>66</v>
      </c>
      <c r="F1137">
        <v>4</v>
      </c>
      <c r="G1137">
        <v>995</v>
      </c>
      <c r="H1137">
        <v>664995</v>
      </c>
      <c r="I1137" t="s">
        <v>26</v>
      </c>
      <c r="J1137" t="s">
        <v>26</v>
      </c>
      <c r="K1137" t="s">
        <v>574</v>
      </c>
      <c r="L1137" t="s">
        <v>703</v>
      </c>
      <c r="M1137">
        <v>16080</v>
      </c>
      <c r="N1137">
        <v>0</v>
      </c>
      <c r="O1137">
        <v>9461601</v>
      </c>
      <c r="P1137">
        <v>3801106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20487171</v>
      </c>
      <c r="W1137">
        <v>22224</v>
      </c>
      <c r="X1137">
        <v>20464947</v>
      </c>
      <c r="Y1137">
        <v>0</v>
      </c>
      <c r="Z1137">
        <v>7208384</v>
      </c>
      <c r="AA1137" s="3" t="str">
        <f t="shared" si="34"/>
        <v>4995</v>
      </c>
      <c r="AB1137" s="4" t="str">
        <f t="shared" si="35"/>
        <v>Non-TIF</v>
      </c>
    </row>
    <row r="1138" spans="1:28" x14ac:dyDescent="0.25">
      <c r="A1138">
        <v>2022</v>
      </c>
      <c r="B1138">
        <v>66</v>
      </c>
      <c r="C1138" t="s">
        <v>23</v>
      </c>
      <c r="D1138">
        <v>2022</v>
      </c>
      <c r="E1138">
        <v>66</v>
      </c>
      <c r="F1138">
        <v>4</v>
      </c>
      <c r="G1138">
        <v>995</v>
      </c>
      <c r="H1138" t="s">
        <v>701</v>
      </c>
      <c r="I1138" t="s">
        <v>25</v>
      </c>
      <c r="J1138" t="s">
        <v>26</v>
      </c>
      <c r="K1138" t="s">
        <v>702</v>
      </c>
      <c r="L1138" t="s">
        <v>703</v>
      </c>
      <c r="M1138">
        <v>51290</v>
      </c>
      <c r="N1138">
        <v>0</v>
      </c>
      <c r="O1138">
        <v>23602303</v>
      </c>
      <c r="P1138">
        <v>25379704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55851799</v>
      </c>
      <c r="W1138">
        <v>0</v>
      </c>
      <c r="X1138">
        <v>55851799</v>
      </c>
      <c r="Y1138">
        <v>0</v>
      </c>
      <c r="Z1138">
        <v>6818502</v>
      </c>
      <c r="AA1138" s="3" t="str">
        <f t="shared" si="34"/>
        <v>4995</v>
      </c>
      <c r="AB1138" s="4" t="str">
        <f t="shared" si="35"/>
        <v>TIF</v>
      </c>
    </row>
    <row r="1139" spans="1:28" x14ac:dyDescent="0.25">
      <c r="A1139">
        <v>2022</v>
      </c>
      <c r="B1139">
        <v>67</v>
      </c>
      <c r="C1139" t="s">
        <v>31</v>
      </c>
      <c r="D1139">
        <v>2022</v>
      </c>
      <c r="E1139">
        <v>67</v>
      </c>
      <c r="F1139">
        <v>7</v>
      </c>
      <c r="G1139">
        <v>92</v>
      </c>
      <c r="H1139">
        <v>437092</v>
      </c>
      <c r="I1139" t="s">
        <v>26</v>
      </c>
      <c r="J1139" t="s">
        <v>26</v>
      </c>
      <c r="K1139" t="s">
        <v>455</v>
      </c>
      <c r="L1139" t="s">
        <v>704</v>
      </c>
      <c r="M1139">
        <v>1169814</v>
      </c>
      <c r="N1139">
        <v>25729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1195543</v>
      </c>
      <c r="W1139">
        <v>0</v>
      </c>
      <c r="X1139">
        <v>1195543</v>
      </c>
      <c r="Y1139">
        <v>20924</v>
      </c>
      <c r="Z1139">
        <v>0</v>
      </c>
      <c r="AA1139" s="3" t="str">
        <f t="shared" si="34"/>
        <v>7092</v>
      </c>
      <c r="AB1139" s="4" t="str">
        <f t="shared" si="35"/>
        <v>Non-TIF</v>
      </c>
    </row>
    <row r="1140" spans="1:28" x14ac:dyDescent="0.25">
      <c r="A1140">
        <v>2022</v>
      </c>
      <c r="B1140">
        <v>67</v>
      </c>
      <c r="C1140" t="s">
        <v>31</v>
      </c>
      <c r="D1140">
        <v>2022</v>
      </c>
      <c r="E1140">
        <v>67</v>
      </c>
      <c r="F1140">
        <v>7</v>
      </c>
      <c r="G1140">
        <v>2</v>
      </c>
      <c r="H1140">
        <v>677002</v>
      </c>
      <c r="I1140" t="s">
        <v>26</v>
      </c>
      <c r="J1140" t="s">
        <v>26</v>
      </c>
      <c r="K1140" t="s">
        <v>791</v>
      </c>
      <c r="L1140" t="s">
        <v>704</v>
      </c>
      <c r="M1140">
        <v>99848852</v>
      </c>
      <c r="N1140">
        <v>2375269</v>
      </c>
      <c r="O1140">
        <v>5012304</v>
      </c>
      <c r="P1140">
        <v>3343803</v>
      </c>
      <c r="Q1140">
        <v>0</v>
      </c>
      <c r="R1140">
        <v>0</v>
      </c>
      <c r="S1140">
        <v>11274789</v>
      </c>
      <c r="T1140">
        <v>4665717</v>
      </c>
      <c r="U1140">
        <v>0</v>
      </c>
      <c r="V1140">
        <v>184265914</v>
      </c>
      <c r="W1140">
        <v>90748</v>
      </c>
      <c r="X1140">
        <v>184175166</v>
      </c>
      <c r="Y1140">
        <v>4977766</v>
      </c>
      <c r="Z1140">
        <v>57745180</v>
      </c>
      <c r="AA1140" s="3" t="str">
        <f t="shared" si="34"/>
        <v>7002</v>
      </c>
      <c r="AB1140" s="4" t="str">
        <f t="shared" si="35"/>
        <v>Non-TIF</v>
      </c>
    </row>
    <row r="1141" spans="1:28" x14ac:dyDescent="0.25">
      <c r="A1141">
        <v>2022</v>
      </c>
      <c r="B1141">
        <v>77</v>
      </c>
      <c r="C1141" t="s">
        <v>31</v>
      </c>
      <c r="D1141">
        <v>2022</v>
      </c>
      <c r="E1141">
        <v>77</v>
      </c>
      <c r="F1141">
        <v>6</v>
      </c>
      <c r="G1141">
        <v>101</v>
      </c>
      <c r="H1141">
        <v>776101</v>
      </c>
      <c r="I1141" t="s">
        <v>26</v>
      </c>
      <c r="J1141" t="s">
        <v>26</v>
      </c>
      <c r="K1141" t="s">
        <v>542</v>
      </c>
      <c r="L1141" t="s">
        <v>777</v>
      </c>
      <c r="M1141">
        <v>41556298</v>
      </c>
      <c r="N1141">
        <v>2330850</v>
      </c>
      <c r="O1141">
        <v>255542030</v>
      </c>
      <c r="P1141">
        <v>13895300</v>
      </c>
      <c r="Q1141">
        <v>0</v>
      </c>
      <c r="R1141">
        <v>0</v>
      </c>
      <c r="S1141">
        <v>15978332</v>
      </c>
      <c r="T1141">
        <v>115917312</v>
      </c>
      <c r="U1141">
        <v>0</v>
      </c>
      <c r="V1141">
        <v>3596982237</v>
      </c>
      <c r="W1141">
        <v>2413156</v>
      </c>
      <c r="X1141">
        <v>3594569081</v>
      </c>
      <c r="Y1141">
        <v>807881543</v>
      </c>
      <c r="Z1141">
        <v>3151762115</v>
      </c>
      <c r="AA1141" s="3" t="str">
        <f t="shared" si="34"/>
        <v>6101</v>
      </c>
      <c r="AB1141" s="4" t="str">
        <f t="shared" si="35"/>
        <v>Non-TIF</v>
      </c>
    </row>
    <row r="1142" spans="1:28" x14ac:dyDescent="0.25">
      <c r="A1142">
        <v>2022</v>
      </c>
      <c r="B1142">
        <v>77</v>
      </c>
      <c r="C1142" t="s">
        <v>31</v>
      </c>
      <c r="D1142">
        <v>2022</v>
      </c>
      <c r="E1142">
        <v>77</v>
      </c>
      <c r="F1142">
        <v>6</v>
      </c>
      <c r="G1142">
        <v>579</v>
      </c>
      <c r="H1142">
        <v>776579</v>
      </c>
      <c r="I1142" t="s">
        <v>26</v>
      </c>
      <c r="J1142" t="s">
        <v>26</v>
      </c>
      <c r="K1142" t="s">
        <v>870</v>
      </c>
      <c r="L1142" t="s">
        <v>777</v>
      </c>
      <c r="M1142">
        <v>533660</v>
      </c>
      <c r="N1142">
        <v>32500</v>
      </c>
      <c r="O1142">
        <v>9813460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1663312550</v>
      </c>
      <c r="W1142">
        <v>1246396</v>
      </c>
      <c r="X1142">
        <v>1662066154</v>
      </c>
      <c r="Y1142">
        <v>374902012</v>
      </c>
      <c r="Z1142">
        <v>1652932930</v>
      </c>
      <c r="AA1142" s="3" t="str">
        <f t="shared" si="34"/>
        <v>6579</v>
      </c>
      <c r="AB1142" s="4" t="str">
        <f t="shared" si="35"/>
        <v>Non-TIF</v>
      </c>
    </row>
    <row r="1143" spans="1:28" x14ac:dyDescent="0.25">
      <c r="A1143">
        <v>2022</v>
      </c>
      <c r="B1143">
        <v>77</v>
      </c>
      <c r="C1143" t="s">
        <v>31</v>
      </c>
      <c r="D1143">
        <v>2022</v>
      </c>
      <c r="E1143">
        <v>77</v>
      </c>
      <c r="F1143">
        <v>0</v>
      </c>
      <c r="G1143">
        <v>981</v>
      </c>
      <c r="H1143">
        <v>910981</v>
      </c>
      <c r="I1143" t="s">
        <v>26</v>
      </c>
      <c r="J1143" t="s">
        <v>26</v>
      </c>
      <c r="K1143" t="s">
        <v>839</v>
      </c>
      <c r="L1143" t="s">
        <v>777</v>
      </c>
      <c r="M1143">
        <v>6226318</v>
      </c>
      <c r="N1143">
        <v>174700</v>
      </c>
      <c r="O1143">
        <v>10983890</v>
      </c>
      <c r="P1143">
        <v>7100000</v>
      </c>
      <c r="Q1143">
        <v>0</v>
      </c>
      <c r="R1143">
        <v>0</v>
      </c>
      <c r="S1143">
        <v>5618066</v>
      </c>
      <c r="T1143">
        <v>1047038</v>
      </c>
      <c r="U1143">
        <v>0</v>
      </c>
      <c r="V1143">
        <v>225915692</v>
      </c>
      <c r="W1143">
        <v>162976</v>
      </c>
      <c r="X1143">
        <v>225752716</v>
      </c>
      <c r="Y1143">
        <v>7595723</v>
      </c>
      <c r="Z1143">
        <v>194765680</v>
      </c>
      <c r="AA1143" s="3" t="str">
        <f t="shared" si="34"/>
        <v>0981</v>
      </c>
      <c r="AB1143" s="4" t="str">
        <f t="shared" si="35"/>
        <v>Non-TIF</v>
      </c>
    </row>
    <row r="1144" spans="1:28" x14ac:dyDescent="0.25">
      <c r="A1144">
        <v>2022</v>
      </c>
      <c r="B1144">
        <v>78</v>
      </c>
      <c r="C1144" t="s">
        <v>44</v>
      </c>
      <c r="D1144">
        <v>2022</v>
      </c>
      <c r="E1144">
        <v>78</v>
      </c>
      <c r="F1144">
        <v>6</v>
      </c>
      <c r="G1144">
        <v>453</v>
      </c>
      <c r="H1144">
        <v>786453</v>
      </c>
      <c r="I1144" t="s">
        <v>26</v>
      </c>
      <c r="J1144" t="s">
        <v>26</v>
      </c>
      <c r="K1144" t="s">
        <v>723</v>
      </c>
      <c r="L1144" t="s">
        <v>780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3597515</v>
      </c>
      <c r="W1144">
        <v>0</v>
      </c>
      <c r="X1144">
        <v>3597515</v>
      </c>
      <c r="Y1144">
        <v>0</v>
      </c>
      <c r="Z1144">
        <v>3597515</v>
      </c>
      <c r="AA1144" s="3" t="str">
        <f t="shared" si="34"/>
        <v>6453</v>
      </c>
      <c r="AB1144" s="4" t="str">
        <f t="shared" si="35"/>
        <v>Non-TIF</v>
      </c>
    </row>
    <row r="1145" spans="1:28" x14ac:dyDescent="0.25">
      <c r="A1145">
        <v>2022</v>
      </c>
      <c r="B1145">
        <v>78</v>
      </c>
      <c r="C1145" t="s">
        <v>44</v>
      </c>
      <c r="D1145">
        <v>2022</v>
      </c>
      <c r="E1145">
        <v>78</v>
      </c>
      <c r="F1145">
        <v>6</v>
      </c>
      <c r="G1145">
        <v>460</v>
      </c>
      <c r="H1145">
        <v>786460</v>
      </c>
      <c r="I1145" t="s">
        <v>26</v>
      </c>
      <c r="J1145" t="s">
        <v>26</v>
      </c>
      <c r="K1145" t="s">
        <v>456</v>
      </c>
      <c r="L1145" t="s">
        <v>780</v>
      </c>
      <c r="M1145">
        <v>0</v>
      </c>
      <c r="N1145">
        <v>0</v>
      </c>
      <c r="O1145">
        <v>1341473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29336521</v>
      </c>
      <c r="W1145">
        <v>55560</v>
      </c>
      <c r="X1145">
        <v>29280961</v>
      </c>
      <c r="Y1145">
        <v>0</v>
      </c>
      <c r="Z1145">
        <v>27995048</v>
      </c>
      <c r="AA1145" s="3" t="str">
        <f t="shared" si="34"/>
        <v>6460</v>
      </c>
      <c r="AB1145" s="4" t="str">
        <f t="shared" si="35"/>
        <v>Non-TIF</v>
      </c>
    </row>
    <row r="1146" spans="1:28" x14ac:dyDescent="0.25">
      <c r="A1146">
        <v>2022</v>
      </c>
      <c r="B1146">
        <v>78</v>
      </c>
      <c r="C1146" t="s">
        <v>23</v>
      </c>
      <c r="D1146">
        <v>2022</v>
      </c>
      <c r="E1146">
        <v>78</v>
      </c>
      <c r="F1146">
        <v>0</v>
      </c>
      <c r="G1146">
        <v>441</v>
      </c>
      <c r="H1146" t="s">
        <v>805</v>
      </c>
      <c r="I1146" t="s">
        <v>25</v>
      </c>
      <c r="J1146" t="s">
        <v>26</v>
      </c>
      <c r="K1146" t="s">
        <v>806</v>
      </c>
      <c r="L1146" t="s">
        <v>780</v>
      </c>
      <c r="M1146">
        <v>9149</v>
      </c>
      <c r="N1146">
        <v>0</v>
      </c>
      <c r="O1146">
        <v>4875313</v>
      </c>
      <c r="P1146">
        <v>1877705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8960311</v>
      </c>
      <c r="W1146">
        <v>0</v>
      </c>
      <c r="X1146">
        <v>8960311</v>
      </c>
      <c r="Y1146">
        <v>0</v>
      </c>
      <c r="Z1146">
        <v>2198144</v>
      </c>
      <c r="AA1146" s="3" t="str">
        <f t="shared" si="34"/>
        <v>0441</v>
      </c>
      <c r="AB1146" s="4" t="str">
        <f t="shared" si="35"/>
        <v>TIF</v>
      </c>
    </row>
    <row r="1147" spans="1:28" x14ac:dyDescent="0.25">
      <c r="A1147">
        <v>2022</v>
      </c>
      <c r="B1147">
        <v>78</v>
      </c>
      <c r="C1147" t="s">
        <v>23</v>
      </c>
      <c r="D1147">
        <v>2022</v>
      </c>
      <c r="E1147">
        <v>78</v>
      </c>
      <c r="F1147">
        <v>3</v>
      </c>
      <c r="G1147">
        <v>645</v>
      </c>
      <c r="H1147" t="s">
        <v>814</v>
      </c>
      <c r="I1147" t="s">
        <v>25</v>
      </c>
      <c r="J1147" t="s">
        <v>26</v>
      </c>
      <c r="K1147" t="s">
        <v>815</v>
      </c>
      <c r="L1147" t="s">
        <v>780</v>
      </c>
      <c r="M1147">
        <v>0</v>
      </c>
      <c r="N1147">
        <v>0</v>
      </c>
      <c r="O1147">
        <v>28309786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32973682</v>
      </c>
      <c r="W1147">
        <v>12964</v>
      </c>
      <c r="X1147">
        <v>32960718</v>
      </c>
      <c r="Y1147">
        <v>0</v>
      </c>
      <c r="Z1147">
        <v>4663896</v>
      </c>
      <c r="AA1147" s="3" t="str">
        <f t="shared" si="34"/>
        <v>3645</v>
      </c>
      <c r="AB1147" s="4" t="str">
        <f t="shared" si="35"/>
        <v>TIF</v>
      </c>
    </row>
    <row r="1148" spans="1:28" x14ac:dyDescent="0.25">
      <c r="A1148">
        <v>2022</v>
      </c>
      <c r="B1148">
        <v>78</v>
      </c>
      <c r="C1148" t="s">
        <v>31</v>
      </c>
      <c r="D1148">
        <v>2022</v>
      </c>
      <c r="E1148">
        <v>78</v>
      </c>
      <c r="F1148">
        <v>0</v>
      </c>
      <c r="G1148">
        <v>441</v>
      </c>
      <c r="H1148">
        <v>780441</v>
      </c>
      <c r="I1148" t="s">
        <v>26</v>
      </c>
      <c r="J1148" t="s">
        <v>26</v>
      </c>
      <c r="K1148" t="s">
        <v>227</v>
      </c>
      <c r="L1148" t="s">
        <v>780</v>
      </c>
      <c r="M1148">
        <v>152356300</v>
      </c>
      <c r="N1148">
        <v>3193000</v>
      </c>
      <c r="O1148">
        <v>13147931</v>
      </c>
      <c r="P1148">
        <v>138772259</v>
      </c>
      <c r="Q1148">
        <v>0</v>
      </c>
      <c r="R1148">
        <v>0</v>
      </c>
      <c r="S1148">
        <v>4715351</v>
      </c>
      <c r="T1148">
        <v>2672725</v>
      </c>
      <c r="U1148">
        <v>0</v>
      </c>
      <c r="V1148">
        <v>411802164</v>
      </c>
      <c r="W1148">
        <v>174088</v>
      </c>
      <c r="X1148">
        <v>411628076</v>
      </c>
      <c r="Y1148">
        <v>60025516</v>
      </c>
      <c r="Z1148">
        <v>96944598</v>
      </c>
      <c r="AA1148" s="3" t="str">
        <f t="shared" si="34"/>
        <v>0441</v>
      </c>
      <c r="AB1148" s="4" t="str">
        <f t="shared" si="35"/>
        <v>Non-TIF</v>
      </c>
    </row>
    <row r="1149" spans="1:28" x14ac:dyDescent="0.25">
      <c r="A1149">
        <v>2022</v>
      </c>
      <c r="B1149">
        <v>78</v>
      </c>
      <c r="C1149" t="s">
        <v>31</v>
      </c>
      <c r="D1149">
        <v>2022</v>
      </c>
      <c r="E1149">
        <v>78</v>
      </c>
      <c r="F1149">
        <v>3</v>
      </c>
      <c r="G1149">
        <v>645</v>
      </c>
      <c r="H1149">
        <v>783645</v>
      </c>
      <c r="I1149" t="s">
        <v>26</v>
      </c>
      <c r="J1149" t="s">
        <v>26</v>
      </c>
      <c r="K1149" t="s">
        <v>752</v>
      </c>
      <c r="L1149" t="s">
        <v>780</v>
      </c>
      <c r="M1149">
        <v>20979500</v>
      </c>
      <c r="N1149">
        <v>8321400</v>
      </c>
      <c r="O1149">
        <v>501978095</v>
      </c>
      <c r="P1149">
        <v>80498600</v>
      </c>
      <c r="Q1149">
        <v>0</v>
      </c>
      <c r="R1149">
        <v>0</v>
      </c>
      <c r="S1149">
        <v>7460157</v>
      </c>
      <c r="T1149">
        <v>22246416</v>
      </c>
      <c r="U1149">
        <v>0</v>
      </c>
      <c r="V1149">
        <v>2046181588</v>
      </c>
      <c r="W1149">
        <v>1414928</v>
      </c>
      <c r="X1149">
        <v>2044766660</v>
      </c>
      <c r="Y1149">
        <v>2345535333</v>
      </c>
      <c r="Z1149">
        <v>1404697420</v>
      </c>
      <c r="AA1149" s="3" t="str">
        <f t="shared" si="34"/>
        <v>3645</v>
      </c>
      <c r="AB1149" s="4" t="str">
        <f t="shared" si="35"/>
        <v>Non-TIF</v>
      </c>
    </row>
    <row r="1150" spans="1:28" x14ac:dyDescent="0.25">
      <c r="A1150">
        <v>2022</v>
      </c>
      <c r="B1150">
        <v>79</v>
      </c>
      <c r="C1150" t="s">
        <v>44</v>
      </c>
      <c r="D1150">
        <v>2022</v>
      </c>
      <c r="E1150">
        <v>79</v>
      </c>
      <c r="F1150">
        <v>2</v>
      </c>
      <c r="G1150">
        <v>97</v>
      </c>
      <c r="H1150">
        <v>482097</v>
      </c>
      <c r="I1150" t="s">
        <v>26</v>
      </c>
      <c r="J1150" t="s">
        <v>26</v>
      </c>
      <c r="K1150" t="s">
        <v>522</v>
      </c>
      <c r="L1150" t="s">
        <v>786</v>
      </c>
      <c r="M1150">
        <v>0</v>
      </c>
      <c r="N1150">
        <v>0</v>
      </c>
      <c r="O1150">
        <v>0</v>
      </c>
      <c r="P1150">
        <v>1287499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1287499</v>
      </c>
      <c r="W1150">
        <v>0</v>
      </c>
      <c r="X1150">
        <v>1287499</v>
      </c>
      <c r="Y1150">
        <v>0</v>
      </c>
      <c r="Z1150">
        <v>0</v>
      </c>
      <c r="AA1150" s="3" t="str">
        <f t="shared" si="34"/>
        <v>2097</v>
      </c>
      <c r="AB1150" s="4" t="str">
        <f t="shared" si="35"/>
        <v>Non-TIF</v>
      </c>
    </row>
    <row r="1151" spans="1:28" x14ac:dyDescent="0.25">
      <c r="A1151">
        <v>2022</v>
      </c>
      <c r="B1151">
        <v>79</v>
      </c>
      <c r="C1151" t="s">
        <v>23</v>
      </c>
      <c r="D1151">
        <v>2022</v>
      </c>
      <c r="E1151">
        <v>79</v>
      </c>
      <c r="F1151">
        <v>2</v>
      </c>
      <c r="G1151">
        <v>97</v>
      </c>
      <c r="H1151" t="s">
        <v>1709</v>
      </c>
      <c r="I1151" t="s">
        <v>25</v>
      </c>
      <c r="J1151" t="s">
        <v>26</v>
      </c>
      <c r="K1151" t="s">
        <v>1710</v>
      </c>
      <c r="L1151" t="s">
        <v>786</v>
      </c>
      <c r="M1151">
        <v>0</v>
      </c>
      <c r="N1151">
        <v>0</v>
      </c>
      <c r="O1151">
        <v>0</v>
      </c>
      <c r="P1151">
        <v>217473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217473</v>
      </c>
      <c r="W1151">
        <v>0</v>
      </c>
      <c r="X1151">
        <v>217473</v>
      </c>
      <c r="Y1151">
        <v>0</v>
      </c>
      <c r="Z1151">
        <v>0</v>
      </c>
      <c r="AA1151" s="3" t="str">
        <f t="shared" si="34"/>
        <v>2097</v>
      </c>
      <c r="AB1151" s="4" t="str">
        <f t="shared" si="35"/>
        <v>TIF</v>
      </c>
    </row>
    <row r="1152" spans="1:28" x14ac:dyDescent="0.25">
      <c r="A1152">
        <v>2022</v>
      </c>
      <c r="B1152">
        <v>79</v>
      </c>
      <c r="C1152" t="s">
        <v>31</v>
      </c>
      <c r="D1152">
        <v>2022</v>
      </c>
      <c r="E1152">
        <v>79</v>
      </c>
      <c r="F1152">
        <v>6</v>
      </c>
      <c r="G1152">
        <v>462</v>
      </c>
      <c r="H1152">
        <v>546462</v>
      </c>
      <c r="I1152" t="s">
        <v>26</v>
      </c>
      <c r="J1152" t="s">
        <v>26</v>
      </c>
      <c r="K1152" t="s">
        <v>555</v>
      </c>
      <c r="L1152" t="s">
        <v>786</v>
      </c>
      <c r="M1152">
        <v>12157280</v>
      </c>
      <c r="N1152">
        <v>632070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16190840</v>
      </c>
      <c r="W1152">
        <v>5556</v>
      </c>
      <c r="X1152">
        <v>16185284</v>
      </c>
      <c r="Y1152">
        <v>724381</v>
      </c>
      <c r="Z1152">
        <v>3401490</v>
      </c>
      <c r="AA1152" s="3" t="str">
        <f t="shared" si="34"/>
        <v>6462</v>
      </c>
      <c r="AB1152" s="4" t="str">
        <f t="shared" si="35"/>
        <v>Non-TIF</v>
      </c>
    </row>
    <row r="1153" spans="1:28" x14ac:dyDescent="0.25">
      <c r="A1153">
        <v>2022</v>
      </c>
      <c r="B1153">
        <v>79</v>
      </c>
      <c r="C1153" t="s">
        <v>31</v>
      </c>
      <c r="D1153">
        <v>2022</v>
      </c>
      <c r="E1153">
        <v>79</v>
      </c>
      <c r="F1153">
        <v>3</v>
      </c>
      <c r="G1153">
        <v>582</v>
      </c>
      <c r="H1153">
        <v>643582</v>
      </c>
      <c r="I1153" t="s">
        <v>26</v>
      </c>
      <c r="J1153" t="s">
        <v>26</v>
      </c>
      <c r="K1153" t="s">
        <v>530</v>
      </c>
      <c r="L1153" t="s">
        <v>786</v>
      </c>
      <c r="M1153">
        <v>3066080</v>
      </c>
      <c r="N1153">
        <v>26350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3673380</v>
      </c>
      <c r="W1153">
        <v>0</v>
      </c>
      <c r="X1153">
        <v>3673380</v>
      </c>
      <c r="Y1153">
        <v>415602</v>
      </c>
      <c r="Z1153">
        <v>580950</v>
      </c>
      <c r="AA1153" s="3" t="str">
        <f t="shared" si="34"/>
        <v>3582</v>
      </c>
      <c r="AB1153" s="4" t="str">
        <f t="shared" si="35"/>
        <v>Non-TIF</v>
      </c>
    </row>
    <row r="1154" spans="1:28" x14ac:dyDescent="0.25">
      <c r="A1154">
        <v>2022</v>
      </c>
      <c r="B1154">
        <v>80</v>
      </c>
      <c r="C1154" t="s">
        <v>31</v>
      </c>
      <c r="D1154">
        <v>2022</v>
      </c>
      <c r="E1154">
        <v>80</v>
      </c>
      <c r="F1154">
        <v>1</v>
      </c>
      <c r="G1154">
        <v>503</v>
      </c>
      <c r="H1154">
        <v>881503</v>
      </c>
      <c r="I1154" t="s">
        <v>26</v>
      </c>
      <c r="J1154" t="s">
        <v>26</v>
      </c>
      <c r="K1154" t="s">
        <v>1738</v>
      </c>
      <c r="L1154" t="s">
        <v>795</v>
      </c>
      <c r="M1154">
        <v>36353</v>
      </c>
      <c r="N1154">
        <v>24615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129505</v>
      </c>
      <c r="W1154">
        <v>1852</v>
      </c>
      <c r="X1154">
        <v>127653</v>
      </c>
      <c r="Y1154">
        <v>0</v>
      </c>
      <c r="Z1154">
        <v>68537</v>
      </c>
      <c r="AA1154" s="3" t="str">
        <f t="shared" si="34"/>
        <v>1503</v>
      </c>
      <c r="AB1154" s="4" t="str">
        <f t="shared" si="35"/>
        <v>Non-TIF</v>
      </c>
    </row>
    <row r="1155" spans="1:28" x14ac:dyDescent="0.25">
      <c r="A1155">
        <v>2022</v>
      </c>
      <c r="B1155">
        <v>81</v>
      </c>
      <c r="C1155" t="s">
        <v>31</v>
      </c>
      <c r="D1155">
        <v>2022</v>
      </c>
      <c r="E1155">
        <v>81</v>
      </c>
      <c r="F1155">
        <v>6</v>
      </c>
      <c r="G1155">
        <v>91</v>
      </c>
      <c r="H1155">
        <v>136091</v>
      </c>
      <c r="I1155" t="s">
        <v>26</v>
      </c>
      <c r="J1155" t="s">
        <v>26</v>
      </c>
      <c r="K1155" t="s">
        <v>179</v>
      </c>
      <c r="L1155" t="s">
        <v>799</v>
      </c>
      <c r="M1155">
        <v>27824980</v>
      </c>
      <c r="N1155">
        <v>1272070</v>
      </c>
      <c r="O1155">
        <v>1774140</v>
      </c>
      <c r="P1155">
        <v>1569590</v>
      </c>
      <c r="Q1155">
        <v>0</v>
      </c>
      <c r="R1155">
        <v>0</v>
      </c>
      <c r="S1155">
        <v>0</v>
      </c>
      <c r="T1155">
        <v>230707</v>
      </c>
      <c r="U1155">
        <v>0</v>
      </c>
      <c r="V1155">
        <v>47238227</v>
      </c>
      <c r="W1155">
        <v>31484</v>
      </c>
      <c r="X1155">
        <v>47206743</v>
      </c>
      <c r="Y1155">
        <v>3240467</v>
      </c>
      <c r="Z1155">
        <v>14566740</v>
      </c>
      <c r="AA1155" s="3" t="str">
        <f t="shared" ref="AA1155:AA1218" si="36">CONCATENATE(F1155,TEXT(G1155,"000"))</f>
        <v>6091</v>
      </c>
      <c r="AB1155" s="4" t="str">
        <f t="shared" ref="AB1155:AB1218" si="37">IF(C1155="I","TIF","Non-TIF")</f>
        <v>Non-TIF</v>
      </c>
    </row>
    <row r="1156" spans="1:28" x14ac:dyDescent="0.25">
      <c r="A1156">
        <v>2022</v>
      </c>
      <c r="B1156">
        <v>82</v>
      </c>
      <c r="C1156" t="s">
        <v>44</v>
      </c>
      <c r="D1156">
        <v>2022</v>
      </c>
      <c r="E1156">
        <v>82</v>
      </c>
      <c r="F1156">
        <v>0</v>
      </c>
      <c r="G1156">
        <v>603</v>
      </c>
      <c r="H1156">
        <v>160603</v>
      </c>
      <c r="I1156" t="s">
        <v>26</v>
      </c>
      <c r="J1156" t="s">
        <v>26</v>
      </c>
      <c r="K1156" t="s">
        <v>208</v>
      </c>
      <c r="L1156" t="s">
        <v>802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 s="3" t="str">
        <f t="shared" si="36"/>
        <v>0603</v>
      </c>
      <c r="AB1156" s="4" t="str">
        <f t="shared" si="37"/>
        <v>Non-TIF</v>
      </c>
    </row>
    <row r="1157" spans="1:28" x14ac:dyDescent="0.25">
      <c r="A1157">
        <v>2022</v>
      </c>
      <c r="B1157">
        <v>82</v>
      </c>
      <c r="C1157" t="s">
        <v>44</v>
      </c>
      <c r="D1157">
        <v>2022</v>
      </c>
      <c r="E1157">
        <v>82</v>
      </c>
      <c r="F1157">
        <v>0</v>
      </c>
      <c r="G1157">
        <v>621</v>
      </c>
      <c r="H1157">
        <v>820621</v>
      </c>
      <c r="I1157" t="s">
        <v>26</v>
      </c>
      <c r="J1157" t="s">
        <v>26</v>
      </c>
      <c r="K1157" t="s">
        <v>803</v>
      </c>
      <c r="L1157" t="s">
        <v>802</v>
      </c>
      <c r="M1157">
        <v>0</v>
      </c>
      <c r="N1157">
        <v>0</v>
      </c>
      <c r="O1157">
        <v>230824679</v>
      </c>
      <c r="P1157">
        <v>7739768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317324364</v>
      </c>
      <c r="W1157">
        <v>29632</v>
      </c>
      <c r="X1157">
        <v>317294732</v>
      </c>
      <c r="Y1157">
        <v>0</v>
      </c>
      <c r="Z1157">
        <v>78759917</v>
      </c>
      <c r="AA1157" s="3" t="str">
        <f t="shared" si="36"/>
        <v>0621</v>
      </c>
      <c r="AB1157" s="4" t="str">
        <f t="shared" si="37"/>
        <v>Non-TIF</v>
      </c>
    </row>
    <row r="1158" spans="1:28" x14ac:dyDescent="0.25">
      <c r="A1158">
        <v>2022</v>
      </c>
      <c r="B1158">
        <v>82</v>
      </c>
      <c r="C1158" t="s">
        <v>44</v>
      </c>
      <c r="D1158">
        <v>2022</v>
      </c>
      <c r="E1158">
        <v>82</v>
      </c>
      <c r="F1158">
        <v>1</v>
      </c>
      <c r="G1158">
        <v>611</v>
      </c>
      <c r="H1158">
        <v>821611</v>
      </c>
      <c r="I1158" t="s">
        <v>26</v>
      </c>
      <c r="J1158" t="s">
        <v>26</v>
      </c>
      <c r="K1158" t="s">
        <v>710</v>
      </c>
      <c r="L1158" t="s">
        <v>802</v>
      </c>
      <c r="M1158">
        <v>0</v>
      </c>
      <c r="N1158">
        <v>0</v>
      </c>
      <c r="O1158">
        <v>364877296</v>
      </c>
      <c r="P1158">
        <v>288462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563335983</v>
      </c>
      <c r="W1158">
        <v>137048</v>
      </c>
      <c r="X1158">
        <v>563198935</v>
      </c>
      <c r="Y1158">
        <v>0</v>
      </c>
      <c r="Z1158">
        <v>198170225</v>
      </c>
      <c r="AA1158" s="3" t="str">
        <f t="shared" si="36"/>
        <v>1611</v>
      </c>
      <c r="AB1158" s="4" t="str">
        <f t="shared" si="37"/>
        <v>Non-TIF</v>
      </c>
    </row>
    <row r="1159" spans="1:28" x14ac:dyDescent="0.25">
      <c r="A1159">
        <v>2022</v>
      </c>
      <c r="B1159">
        <v>82</v>
      </c>
      <c r="C1159" t="s">
        <v>23</v>
      </c>
      <c r="D1159">
        <v>2022</v>
      </c>
      <c r="E1159">
        <v>82</v>
      </c>
      <c r="F1159">
        <v>1</v>
      </c>
      <c r="G1159">
        <v>926</v>
      </c>
      <c r="H1159" t="s">
        <v>152</v>
      </c>
      <c r="I1159" t="s">
        <v>25</v>
      </c>
      <c r="J1159" t="s">
        <v>26</v>
      </c>
      <c r="K1159" t="s">
        <v>153</v>
      </c>
      <c r="L1159" t="s">
        <v>802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 s="3" t="str">
        <f t="shared" si="36"/>
        <v>1926</v>
      </c>
      <c r="AB1159" s="4" t="str">
        <f t="shared" si="37"/>
        <v>TIF</v>
      </c>
    </row>
    <row r="1160" spans="1:28" x14ac:dyDescent="0.25">
      <c r="A1160">
        <v>2022</v>
      </c>
      <c r="B1160">
        <v>89</v>
      </c>
      <c r="C1160" t="s">
        <v>31</v>
      </c>
      <c r="D1160">
        <v>2022</v>
      </c>
      <c r="E1160">
        <v>89</v>
      </c>
      <c r="F1160">
        <v>1</v>
      </c>
      <c r="G1160">
        <v>619</v>
      </c>
      <c r="H1160">
        <v>261619</v>
      </c>
      <c r="I1160" t="s">
        <v>26</v>
      </c>
      <c r="J1160" t="s">
        <v>26</v>
      </c>
      <c r="K1160" t="s">
        <v>287</v>
      </c>
      <c r="L1160" t="s">
        <v>838</v>
      </c>
      <c r="M1160">
        <v>1003060</v>
      </c>
      <c r="N1160">
        <v>188960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2078430</v>
      </c>
      <c r="W1160">
        <v>1852</v>
      </c>
      <c r="X1160">
        <v>2076578</v>
      </c>
      <c r="Y1160">
        <v>49416</v>
      </c>
      <c r="Z1160">
        <v>886410</v>
      </c>
      <c r="AA1160" s="3" t="str">
        <f t="shared" si="36"/>
        <v>1619</v>
      </c>
      <c r="AB1160" s="4" t="str">
        <f t="shared" si="37"/>
        <v>Non-TIF</v>
      </c>
    </row>
    <row r="1161" spans="1:28" x14ac:dyDescent="0.25">
      <c r="A1161">
        <v>2022</v>
      </c>
      <c r="B1161">
        <v>89</v>
      </c>
      <c r="C1161" t="s">
        <v>31</v>
      </c>
      <c r="D1161">
        <v>2022</v>
      </c>
      <c r="E1161">
        <v>89</v>
      </c>
      <c r="F1161">
        <v>2</v>
      </c>
      <c r="G1161">
        <v>169</v>
      </c>
      <c r="H1161">
        <v>512169</v>
      </c>
      <c r="I1161" t="s">
        <v>26</v>
      </c>
      <c r="J1161" t="s">
        <v>26</v>
      </c>
      <c r="K1161" t="s">
        <v>486</v>
      </c>
      <c r="L1161" t="s">
        <v>838</v>
      </c>
      <c r="M1161">
        <v>2395410</v>
      </c>
      <c r="N1161">
        <v>67410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1537924</v>
      </c>
      <c r="U1161">
        <v>0</v>
      </c>
      <c r="V1161">
        <v>6189494</v>
      </c>
      <c r="W1161">
        <v>7408</v>
      </c>
      <c r="X1161">
        <v>6182086</v>
      </c>
      <c r="Y1161">
        <v>350933</v>
      </c>
      <c r="Z1161">
        <v>2188750</v>
      </c>
      <c r="AA1161" s="3" t="str">
        <f t="shared" si="36"/>
        <v>2169</v>
      </c>
      <c r="AB1161" s="4" t="str">
        <f t="shared" si="37"/>
        <v>Non-TIF</v>
      </c>
    </row>
    <row r="1162" spans="1:28" x14ac:dyDescent="0.25">
      <c r="A1162">
        <v>2022</v>
      </c>
      <c r="B1162">
        <v>89</v>
      </c>
      <c r="C1162" t="s">
        <v>31</v>
      </c>
      <c r="D1162">
        <v>2022</v>
      </c>
      <c r="E1162">
        <v>89</v>
      </c>
      <c r="F1162">
        <v>6</v>
      </c>
      <c r="G1162">
        <v>592</v>
      </c>
      <c r="H1162">
        <v>896592</v>
      </c>
      <c r="I1162" t="s">
        <v>26</v>
      </c>
      <c r="J1162" t="s">
        <v>26</v>
      </c>
      <c r="K1162" t="s">
        <v>838</v>
      </c>
      <c r="L1162" t="s">
        <v>838</v>
      </c>
      <c r="M1162">
        <v>182420540</v>
      </c>
      <c r="N1162">
        <v>10403781</v>
      </c>
      <c r="O1162">
        <v>31659328</v>
      </c>
      <c r="P1162">
        <v>5727680</v>
      </c>
      <c r="Q1162">
        <v>0</v>
      </c>
      <c r="R1162">
        <v>0</v>
      </c>
      <c r="S1162">
        <v>0</v>
      </c>
      <c r="T1162">
        <v>58832807</v>
      </c>
      <c r="U1162">
        <v>0</v>
      </c>
      <c r="V1162">
        <v>598222138</v>
      </c>
      <c r="W1162">
        <v>661164</v>
      </c>
      <c r="X1162">
        <v>597560974</v>
      </c>
      <c r="Y1162">
        <v>33128193</v>
      </c>
      <c r="Z1162">
        <v>309178002</v>
      </c>
      <c r="AA1162" s="3" t="str">
        <f t="shared" si="36"/>
        <v>6592</v>
      </c>
      <c r="AB1162" s="4" t="str">
        <f t="shared" si="37"/>
        <v>Non-TIF</v>
      </c>
    </row>
    <row r="1163" spans="1:28" x14ac:dyDescent="0.25">
      <c r="A1163">
        <v>2022</v>
      </c>
      <c r="B1163">
        <v>90</v>
      </c>
      <c r="C1163" t="s">
        <v>31</v>
      </c>
      <c r="D1163">
        <v>2022</v>
      </c>
      <c r="E1163">
        <v>90</v>
      </c>
      <c r="F1163">
        <v>2</v>
      </c>
      <c r="G1163">
        <v>169</v>
      </c>
      <c r="H1163">
        <v>512169</v>
      </c>
      <c r="I1163" t="s">
        <v>26</v>
      </c>
      <c r="J1163" t="s">
        <v>26</v>
      </c>
      <c r="K1163" t="s">
        <v>486</v>
      </c>
      <c r="L1163" t="s">
        <v>919</v>
      </c>
      <c r="M1163">
        <v>63830</v>
      </c>
      <c r="N1163">
        <v>5940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69770</v>
      </c>
      <c r="W1163">
        <v>0</v>
      </c>
      <c r="X1163">
        <v>69770</v>
      </c>
      <c r="Y1163">
        <v>1004</v>
      </c>
      <c r="Z1163">
        <v>0</v>
      </c>
      <c r="AA1163" s="3" t="str">
        <f t="shared" si="36"/>
        <v>2169</v>
      </c>
      <c r="AB1163" s="4" t="str">
        <f t="shared" si="37"/>
        <v>Non-TIF</v>
      </c>
    </row>
    <row r="1164" spans="1:28" x14ac:dyDescent="0.25">
      <c r="A1164">
        <v>2022</v>
      </c>
      <c r="B1164">
        <v>90</v>
      </c>
      <c r="C1164" t="s">
        <v>31</v>
      </c>
      <c r="D1164">
        <v>2022</v>
      </c>
      <c r="E1164">
        <v>90</v>
      </c>
      <c r="F1164">
        <v>5</v>
      </c>
      <c r="G1164">
        <v>163</v>
      </c>
      <c r="H1164">
        <v>545163</v>
      </c>
      <c r="I1164" t="s">
        <v>26</v>
      </c>
      <c r="J1164" t="s">
        <v>26</v>
      </c>
      <c r="K1164" t="s">
        <v>536</v>
      </c>
      <c r="L1164" t="s">
        <v>919</v>
      </c>
      <c r="M1164">
        <v>46732470</v>
      </c>
      <c r="N1164">
        <v>4046320</v>
      </c>
      <c r="O1164">
        <v>27000</v>
      </c>
      <c r="P1164">
        <v>0</v>
      </c>
      <c r="Q1164">
        <v>0</v>
      </c>
      <c r="R1164">
        <v>0</v>
      </c>
      <c r="S1164">
        <v>2502858</v>
      </c>
      <c r="T1164">
        <v>24229339</v>
      </c>
      <c r="U1164">
        <v>0</v>
      </c>
      <c r="V1164">
        <v>97414027</v>
      </c>
      <c r="W1164">
        <v>44448</v>
      </c>
      <c r="X1164">
        <v>97369579</v>
      </c>
      <c r="Y1164">
        <v>7668971</v>
      </c>
      <c r="Z1164">
        <v>19876040</v>
      </c>
      <c r="AA1164" s="3" t="str">
        <f t="shared" si="36"/>
        <v>5163</v>
      </c>
      <c r="AB1164" s="4" t="str">
        <f t="shared" si="37"/>
        <v>Non-TIF</v>
      </c>
    </row>
    <row r="1165" spans="1:28" x14ac:dyDescent="0.25">
      <c r="A1165">
        <v>2022</v>
      </c>
      <c r="B1165">
        <v>91</v>
      </c>
      <c r="C1165" t="s">
        <v>44</v>
      </c>
      <c r="D1165">
        <v>2022</v>
      </c>
      <c r="E1165">
        <v>91</v>
      </c>
      <c r="F1165">
        <v>4</v>
      </c>
      <c r="G1165">
        <v>797</v>
      </c>
      <c r="H1165">
        <v>914797</v>
      </c>
      <c r="I1165" t="s">
        <v>26</v>
      </c>
      <c r="J1165" t="s">
        <v>26</v>
      </c>
      <c r="K1165" t="s">
        <v>920</v>
      </c>
      <c r="L1165" t="s">
        <v>840</v>
      </c>
      <c r="M1165">
        <v>627793</v>
      </c>
      <c r="N1165">
        <v>18847</v>
      </c>
      <c r="O1165">
        <v>57160958</v>
      </c>
      <c r="P1165">
        <v>4156835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285308583</v>
      </c>
      <c r="W1165">
        <v>109268</v>
      </c>
      <c r="X1165">
        <v>285199315</v>
      </c>
      <c r="Y1165">
        <v>0</v>
      </c>
      <c r="Z1165">
        <v>223344150</v>
      </c>
      <c r="AA1165" s="3" t="str">
        <f t="shared" si="36"/>
        <v>4797</v>
      </c>
      <c r="AB1165" s="4" t="str">
        <f t="shared" si="37"/>
        <v>Non-TIF</v>
      </c>
    </row>
    <row r="1166" spans="1:28" x14ac:dyDescent="0.25">
      <c r="A1166">
        <v>2022</v>
      </c>
      <c r="B1166">
        <v>91</v>
      </c>
      <c r="C1166" t="s">
        <v>23</v>
      </c>
      <c r="D1166">
        <v>2022</v>
      </c>
      <c r="E1166">
        <v>91</v>
      </c>
      <c r="F1166">
        <v>4</v>
      </c>
      <c r="G1166">
        <v>797</v>
      </c>
      <c r="H1166" t="s">
        <v>951</v>
      </c>
      <c r="I1166" t="s">
        <v>25</v>
      </c>
      <c r="J1166" t="s">
        <v>26</v>
      </c>
      <c r="K1166" t="s">
        <v>952</v>
      </c>
      <c r="L1166" t="s">
        <v>840</v>
      </c>
      <c r="M1166">
        <v>387807</v>
      </c>
      <c r="N1166">
        <v>7653</v>
      </c>
      <c r="O1166">
        <v>294600942</v>
      </c>
      <c r="P1166">
        <v>34760265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409859317</v>
      </c>
      <c r="W1166">
        <v>15098</v>
      </c>
      <c r="X1166">
        <v>409844219</v>
      </c>
      <c r="Y1166">
        <v>0</v>
      </c>
      <c r="Z1166">
        <v>80102650</v>
      </c>
      <c r="AA1166" s="3" t="str">
        <f t="shared" si="36"/>
        <v>4797</v>
      </c>
      <c r="AB1166" s="4" t="str">
        <f t="shared" si="37"/>
        <v>TIF</v>
      </c>
    </row>
    <row r="1167" spans="1:28" x14ac:dyDescent="0.25">
      <c r="A1167">
        <v>2022</v>
      </c>
      <c r="B1167">
        <v>91</v>
      </c>
      <c r="C1167" t="s">
        <v>31</v>
      </c>
      <c r="D1167">
        <v>2022</v>
      </c>
      <c r="E1167">
        <v>91</v>
      </c>
      <c r="F1167">
        <v>3</v>
      </c>
      <c r="G1167">
        <v>119</v>
      </c>
      <c r="H1167">
        <v>613119</v>
      </c>
      <c r="I1167" t="s">
        <v>26</v>
      </c>
      <c r="J1167" t="s">
        <v>26</v>
      </c>
      <c r="K1167" t="s">
        <v>235</v>
      </c>
      <c r="L1167" t="s">
        <v>840</v>
      </c>
      <c r="M1167">
        <v>28820500</v>
      </c>
      <c r="N1167">
        <v>1356800</v>
      </c>
      <c r="O1167">
        <v>6144324</v>
      </c>
      <c r="P1167">
        <v>332100</v>
      </c>
      <c r="Q1167">
        <v>0</v>
      </c>
      <c r="R1167">
        <v>0</v>
      </c>
      <c r="S1167">
        <v>0</v>
      </c>
      <c r="T1167">
        <v>18879632</v>
      </c>
      <c r="U1167">
        <v>0</v>
      </c>
      <c r="V1167">
        <v>213472332</v>
      </c>
      <c r="W1167">
        <v>194460</v>
      </c>
      <c r="X1167">
        <v>213277872</v>
      </c>
      <c r="Y1167">
        <v>18491285</v>
      </c>
      <c r="Z1167">
        <v>157938976</v>
      </c>
      <c r="AA1167" s="3" t="str">
        <f t="shared" si="36"/>
        <v>3119</v>
      </c>
      <c r="AB1167" s="4" t="str">
        <f t="shared" si="37"/>
        <v>Non-TIF</v>
      </c>
    </row>
    <row r="1168" spans="1:28" x14ac:dyDescent="0.25">
      <c r="A1168">
        <v>2022</v>
      </c>
      <c r="B1168">
        <v>91</v>
      </c>
      <c r="C1168" t="s">
        <v>31</v>
      </c>
      <c r="D1168">
        <v>2022</v>
      </c>
      <c r="E1168">
        <v>91</v>
      </c>
      <c r="F1168">
        <v>4</v>
      </c>
      <c r="G1168">
        <v>122</v>
      </c>
      <c r="H1168">
        <v>914122</v>
      </c>
      <c r="I1168" t="s">
        <v>26</v>
      </c>
      <c r="J1168" t="s">
        <v>26</v>
      </c>
      <c r="K1168" t="s">
        <v>715</v>
      </c>
      <c r="L1168" t="s">
        <v>840</v>
      </c>
      <c r="M1168">
        <v>23631300</v>
      </c>
      <c r="N1168">
        <v>1057900</v>
      </c>
      <c r="O1168">
        <v>10228360</v>
      </c>
      <c r="P1168">
        <v>0</v>
      </c>
      <c r="Q1168">
        <v>0</v>
      </c>
      <c r="R1168">
        <v>0</v>
      </c>
      <c r="S1168">
        <v>0</v>
      </c>
      <c r="T1168">
        <v>284574</v>
      </c>
      <c r="U1168">
        <v>0</v>
      </c>
      <c r="V1168">
        <v>242429874</v>
      </c>
      <c r="W1168">
        <v>203560</v>
      </c>
      <c r="X1168">
        <v>242226314</v>
      </c>
      <c r="Y1168">
        <v>6659056</v>
      </c>
      <c r="Z1168">
        <v>207227740</v>
      </c>
      <c r="AA1168" s="3" t="str">
        <f t="shared" si="36"/>
        <v>4122</v>
      </c>
      <c r="AB1168" s="4" t="str">
        <f t="shared" si="37"/>
        <v>Non-TIF</v>
      </c>
    </row>
    <row r="1169" spans="1:28" x14ac:dyDescent="0.25">
      <c r="A1169">
        <v>2022</v>
      </c>
      <c r="B1169">
        <v>92</v>
      </c>
      <c r="C1169" t="s">
        <v>44</v>
      </c>
      <c r="D1169">
        <v>2022</v>
      </c>
      <c r="E1169">
        <v>92</v>
      </c>
      <c r="F1169">
        <v>6</v>
      </c>
      <c r="G1169">
        <v>768</v>
      </c>
      <c r="H1169">
        <v>926768</v>
      </c>
      <c r="I1169" t="s">
        <v>26</v>
      </c>
      <c r="J1169" t="s">
        <v>26</v>
      </c>
      <c r="K1169" t="s">
        <v>627</v>
      </c>
      <c r="L1169" t="s">
        <v>860</v>
      </c>
      <c r="M1169">
        <v>0</v>
      </c>
      <c r="N1169">
        <v>0</v>
      </c>
      <c r="O1169">
        <v>783410</v>
      </c>
      <c r="P1169">
        <v>1963120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4948764</v>
      </c>
      <c r="W1169">
        <v>0</v>
      </c>
      <c r="X1169">
        <v>4948764</v>
      </c>
      <c r="Y1169">
        <v>0</v>
      </c>
      <c r="Z1169">
        <v>2202234</v>
      </c>
      <c r="AA1169" s="3" t="str">
        <f t="shared" si="36"/>
        <v>6768</v>
      </c>
      <c r="AB1169" s="4" t="str">
        <f t="shared" si="37"/>
        <v>Non-TIF</v>
      </c>
    </row>
    <row r="1170" spans="1:28" x14ac:dyDescent="0.25">
      <c r="A1170">
        <v>2022</v>
      </c>
      <c r="B1170">
        <v>92</v>
      </c>
      <c r="C1170" t="s">
        <v>23</v>
      </c>
      <c r="D1170">
        <v>2022</v>
      </c>
      <c r="E1170">
        <v>92</v>
      </c>
      <c r="F1170">
        <v>6</v>
      </c>
      <c r="G1170">
        <v>768</v>
      </c>
      <c r="H1170" t="s">
        <v>967</v>
      </c>
      <c r="I1170" t="s">
        <v>25</v>
      </c>
      <c r="J1170" t="s">
        <v>26</v>
      </c>
      <c r="K1170" t="s">
        <v>968</v>
      </c>
      <c r="L1170" t="s">
        <v>860</v>
      </c>
      <c r="M1170">
        <v>0</v>
      </c>
      <c r="N1170">
        <v>0</v>
      </c>
      <c r="O1170">
        <v>3029690</v>
      </c>
      <c r="P1170">
        <v>4615480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10299036</v>
      </c>
      <c r="W1170">
        <v>3704</v>
      </c>
      <c r="X1170">
        <v>10295332</v>
      </c>
      <c r="Y1170">
        <v>0</v>
      </c>
      <c r="Z1170">
        <v>2653866</v>
      </c>
      <c r="AA1170" s="3" t="str">
        <f t="shared" si="36"/>
        <v>6768</v>
      </c>
      <c r="AB1170" s="4" t="str">
        <f t="shared" si="37"/>
        <v>TIF</v>
      </c>
    </row>
    <row r="1171" spans="1:28" x14ac:dyDescent="0.25">
      <c r="A1171">
        <v>2022</v>
      </c>
      <c r="B1171">
        <v>92</v>
      </c>
      <c r="C1171" t="s">
        <v>31</v>
      </c>
      <c r="D1171">
        <v>2022</v>
      </c>
      <c r="E1171">
        <v>92</v>
      </c>
      <c r="F1171">
        <v>3</v>
      </c>
      <c r="G1171">
        <v>330</v>
      </c>
      <c r="H1171">
        <v>543330</v>
      </c>
      <c r="I1171" t="s">
        <v>26</v>
      </c>
      <c r="J1171" t="s">
        <v>26</v>
      </c>
      <c r="K1171" t="s">
        <v>549</v>
      </c>
      <c r="L1171" t="s">
        <v>860</v>
      </c>
      <c r="M1171">
        <v>40808600</v>
      </c>
      <c r="N1171">
        <v>4628400</v>
      </c>
      <c r="O1171">
        <v>708200</v>
      </c>
      <c r="P1171">
        <v>1764900</v>
      </c>
      <c r="Q1171">
        <v>0</v>
      </c>
      <c r="R1171">
        <v>0</v>
      </c>
      <c r="S1171">
        <v>78742</v>
      </c>
      <c r="T1171">
        <v>14894240</v>
      </c>
      <c r="U1171">
        <v>0</v>
      </c>
      <c r="V1171">
        <v>88326182</v>
      </c>
      <c r="W1171">
        <v>25928</v>
      </c>
      <c r="X1171">
        <v>88300254</v>
      </c>
      <c r="Y1171">
        <v>8081526</v>
      </c>
      <c r="Z1171">
        <v>25443100</v>
      </c>
      <c r="AA1171" s="3" t="str">
        <f t="shared" si="36"/>
        <v>3330</v>
      </c>
      <c r="AB1171" s="4" t="str">
        <f t="shared" si="37"/>
        <v>Non-TIF</v>
      </c>
    </row>
    <row r="1172" spans="1:28" x14ac:dyDescent="0.25">
      <c r="A1172">
        <v>2022</v>
      </c>
      <c r="B1172">
        <v>93</v>
      </c>
      <c r="C1172" t="s">
        <v>31</v>
      </c>
      <c r="D1172">
        <v>2022</v>
      </c>
      <c r="E1172">
        <v>93</v>
      </c>
      <c r="F1172">
        <v>4</v>
      </c>
      <c r="G1172">
        <v>505</v>
      </c>
      <c r="H1172">
        <v>934505</v>
      </c>
      <c r="I1172" t="s">
        <v>26</v>
      </c>
      <c r="J1172" t="s">
        <v>26</v>
      </c>
      <c r="K1172" t="s">
        <v>352</v>
      </c>
      <c r="L1172" t="s">
        <v>861</v>
      </c>
      <c r="M1172">
        <v>23320010</v>
      </c>
      <c r="N1172">
        <v>562340</v>
      </c>
      <c r="O1172">
        <v>5990066</v>
      </c>
      <c r="P1172">
        <v>193730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59245638</v>
      </c>
      <c r="W1172">
        <v>53708</v>
      </c>
      <c r="X1172">
        <v>59191930</v>
      </c>
      <c r="Y1172">
        <v>5301653</v>
      </c>
      <c r="Z1172">
        <v>29179492</v>
      </c>
      <c r="AA1172" s="3" t="str">
        <f t="shared" si="36"/>
        <v>4505</v>
      </c>
      <c r="AB1172" s="4" t="str">
        <f t="shared" si="37"/>
        <v>Non-TIF</v>
      </c>
    </row>
    <row r="1173" spans="1:28" x14ac:dyDescent="0.25">
      <c r="A1173">
        <v>2022</v>
      </c>
      <c r="B1173">
        <v>93</v>
      </c>
      <c r="C1173" t="s">
        <v>31</v>
      </c>
      <c r="D1173">
        <v>2022</v>
      </c>
      <c r="E1173">
        <v>93</v>
      </c>
      <c r="F1173">
        <v>6</v>
      </c>
      <c r="G1173">
        <v>854</v>
      </c>
      <c r="H1173">
        <v>936854</v>
      </c>
      <c r="I1173" t="s">
        <v>26</v>
      </c>
      <c r="J1173" t="s">
        <v>26</v>
      </c>
      <c r="K1173" t="s">
        <v>503</v>
      </c>
      <c r="L1173" t="s">
        <v>861</v>
      </c>
      <c r="M1173">
        <v>120808930</v>
      </c>
      <c r="N1173">
        <v>5253190</v>
      </c>
      <c r="O1173">
        <v>15496379</v>
      </c>
      <c r="P1173">
        <v>8790040</v>
      </c>
      <c r="Q1173">
        <v>0</v>
      </c>
      <c r="R1173">
        <v>0</v>
      </c>
      <c r="S1173">
        <v>39380075</v>
      </c>
      <c r="T1173">
        <v>29539804</v>
      </c>
      <c r="U1173">
        <v>0</v>
      </c>
      <c r="V1173">
        <v>397907411</v>
      </c>
      <c r="W1173">
        <v>279652</v>
      </c>
      <c r="X1173">
        <v>397627759</v>
      </c>
      <c r="Y1173">
        <v>37365193</v>
      </c>
      <c r="Z1173">
        <v>178638993</v>
      </c>
      <c r="AA1173" s="3" t="str">
        <f t="shared" si="36"/>
        <v>6854</v>
      </c>
      <c r="AB1173" s="4" t="str">
        <f t="shared" si="37"/>
        <v>Non-TIF</v>
      </c>
    </row>
    <row r="1174" spans="1:28" x14ac:dyDescent="0.25">
      <c r="A1174">
        <v>2022</v>
      </c>
      <c r="B1174">
        <v>94</v>
      </c>
      <c r="C1174" t="s">
        <v>23</v>
      </c>
      <c r="D1174">
        <v>2022</v>
      </c>
      <c r="E1174">
        <v>94</v>
      </c>
      <c r="F1174">
        <v>4</v>
      </c>
      <c r="G1174">
        <v>23</v>
      </c>
      <c r="H1174" t="s">
        <v>863</v>
      </c>
      <c r="I1174" t="s">
        <v>25</v>
      </c>
      <c r="J1174" t="s">
        <v>26</v>
      </c>
      <c r="K1174" t="s">
        <v>864</v>
      </c>
      <c r="L1174" t="s">
        <v>862</v>
      </c>
      <c r="M1174">
        <v>0</v>
      </c>
      <c r="N1174">
        <v>0</v>
      </c>
      <c r="O1174">
        <v>1356580</v>
      </c>
      <c r="P1174">
        <v>51643564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53000144</v>
      </c>
      <c r="W1174">
        <v>0</v>
      </c>
      <c r="X1174">
        <v>53000144</v>
      </c>
      <c r="Y1174">
        <v>0</v>
      </c>
      <c r="Z1174">
        <v>0</v>
      </c>
      <c r="AA1174" s="3" t="str">
        <f t="shared" si="36"/>
        <v>4023</v>
      </c>
      <c r="AB1174" s="4" t="str">
        <f t="shared" si="37"/>
        <v>TIF</v>
      </c>
    </row>
    <row r="1175" spans="1:28" x14ac:dyDescent="0.25">
      <c r="A1175">
        <v>2022</v>
      </c>
      <c r="B1175">
        <v>94</v>
      </c>
      <c r="C1175" t="s">
        <v>31</v>
      </c>
      <c r="D1175">
        <v>2022</v>
      </c>
      <c r="E1175">
        <v>94</v>
      </c>
      <c r="F1175">
        <v>2</v>
      </c>
      <c r="G1175">
        <v>493</v>
      </c>
      <c r="H1175">
        <v>462493</v>
      </c>
      <c r="I1175" t="s">
        <v>26</v>
      </c>
      <c r="J1175" t="s">
        <v>26</v>
      </c>
      <c r="K1175" t="s">
        <v>467</v>
      </c>
      <c r="L1175" t="s">
        <v>862</v>
      </c>
      <c r="M1175">
        <v>6972920</v>
      </c>
      <c r="N1175">
        <v>88810</v>
      </c>
      <c r="O1175">
        <v>0</v>
      </c>
      <c r="P1175">
        <v>0</v>
      </c>
      <c r="Q1175">
        <v>0</v>
      </c>
      <c r="R1175">
        <v>0</v>
      </c>
      <c r="S1175">
        <v>2138990</v>
      </c>
      <c r="T1175">
        <v>0</v>
      </c>
      <c r="U1175">
        <v>0</v>
      </c>
      <c r="V1175">
        <v>10411570</v>
      </c>
      <c r="W1175">
        <v>1852</v>
      </c>
      <c r="X1175">
        <v>10409718</v>
      </c>
      <c r="Y1175">
        <v>174358</v>
      </c>
      <c r="Z1175">
        <v>1210850</v>
      </c>
      <c r="AA1175" s="3" t="str">
        <f t="shared" si="36"/>
        <v>2493</v>
      </c>
      <c r="AB1175" s="4" t="str">
        <f t="shared" si="37"/>
        <v>Non-TIF</v>
      </c>
    </row>
    <row r="1176" spans="1:28" x14ac:dyDescent="0.25">
      <c r="A1176">
        <v>2022</v>
      </c>
      <c r="B1176">
        <v>94</v>
      </c>
      <c r="C1176" t="s">
        <v>31</v>
      </c>
      <c r="D1176">
        <v>2022</v>
      </c>
      <c r="E1176">
        <v>94</v>
      </c>
      <c r="F1176">
        <v>5</v>
      </c>
      <c r="G1176">
        <v>323</v>
      </c>
      <c r="H1176">
        <v>945323</v>
      </c>
      <c r="I1176" t="s">
        <v>26</v>
      </c>
      <c r="J1176" t="s">
        <v>26</v>
      </c>
      <c r="K1176" t="s">
        <v>1740</v>
      </c>
      <c r="L1176" t="s">
        <v>862</v>
      </c>
      <c r="M1176">
        <v>174024730</v>
      </c>
      <c r="N1176">
        <v>8807750</v>
      </c>
      <c r="O1176">
        <v>20228500</v>
      </c>
      <c r="P1176">
        <v>11708140</v>
      </c>
      <c r="Q1176">
        <v>0</v>
      </c>
      <c r="R1176">
        <v>0</v>
      </c>
      <c r="S1176">
        <v>39158940</v>
      </c>
      <c r="T1176">
        <v>35205004</v>
      </c>
      <c r="U1176">
        <v>47210</v>
      </c>
      <c r="V1176">
        <v>420699944</v>
      </c>
      <c r="W1176">
        <v>224092</v>
      </c>
      <c r="X1176">
        <v>420475852</v>
      </c>
      <c r="Y1176">
        <v>22651413</v>
      </c>
      <c r="Z1176">
        <v>131519670</v>
      </c>
      <c r="AA1176" s="3" t="str">
        <f t="shared" si="36"/>
        <v>5323</v>
      </c>
      <c r="AB1176" s="4" t="str">
        <f t="shared" si="37"/>
        <v>Non-TIF</v>
      </c>
    </row>
    <row r="1177" spans="1:28" x14ac:dyDescent="0.25">
      <c r="A1177">
        <v>2022</v>
      </c>
      <c r="B1177">
        <v>94</v>
      </c>
      <c r="C1177" t="s">
        <v>31</v>
      </c>
      <c r="D1177">
        <v>2022</v>
      </c>
      <c r="E1177">
        <v>94</v>
      </c>
      <c r="F1177">
        <v>6</v>
      </c>
      <c r="G1177">
        <v>96</v>
      </c>
      <c r="H1177">
        <v>946096</v>
      </c>
      <c r="I1177" t="s">
        <v>26</v>
      </c>
      <c r="J1177" t="s">
        <v>26</v>
      </c>
      <c r="K1177" t="s">
        <v>1739</v>
      </c>
      <c r="L1177" t="s">
        <v>862</v>
      </c>
      <c r="M1177">
        <v>104243490</v>
      </c>
      <c r="N1177">
        <v>5363220</v>
      </c>
      <c r="O1177">
        <v>8305660</v>
      </c>
      <c r="P1177">
        <v>2017640</v>
      </c>
      <c r="Q1177">
        <v>0</v>
      </c>
      <c r="R1177">
        <v>0</v>
      </c>
      <c r="S1177">
        <v>0</v>
      </c>
      <c r="T1177">
        <v>43771341</v>
      </c>
      <c r="U1177">
        <v>29380</v>
      </c>
      <c r="V1177">
        <v>258186671</v>
      </c>
      <c r="W1177">
        <v>197296</v>
      </c>
      <c r="X1177">
        <v>257989375</v>
      </c>
      <c r="Y1177">
        <v>24537465</v>
      </c>
      <c r="Z1177">
        <v>94455940</v>
      </c>
      <c r="AA1177" s="3" t="str">
        <f t="shared" si="36"/>
        <v>6096</v>
      </c>
      <c r="AB1177" s="4" t="str">
        <f t="shared" si="37"/>
        <v>Non-TIF</v>
      </c>
    </row>
    <row r="1178" spans="1:28" x14ac:dyDescent="0.25">
      <c r="A1178">
        <v>2022</v>
      </c>
      <c r="B1178">
        <v>94</v>
      </c>
      <c r="C1178" t="s">
        <v>31</v>
      </c>
      <c r="D1178">
        <v>2022</v>
      </c>
      <c r="E1178">
        <v>94</v>
      </c>
      <c r="F1178">
        <v>1</v>
      </c>
      <c r="G1178">
        <v>944</v>
      </c>
      <c r="H1178">
        <v>991944</v>
      </c>
      <c r="I1178" t="s">
        <v>26</v>
      </c>
      <c r="J1178" t="s">
        <v>26</v>
      </c>
      <c r="K1178" t="s">
        <v>495</v>
      </c>
      <c r="L1178" t="s">
        <v>862</v>
      </c>
      <c r="M1178">
        <v>31231820</v>
      </c>
      <c r="N1178">
        <v>491810</v>
      </c>
      <c r="O1178">
        <v>9657940</v>
      </c>
      <c r="P1178">
        <v>0</v>
      </c>
      <c r="Q1178">
        <v>0</v>
      </c>
      <c r="R1178">
        <v>0</v>
      </c>
      <c r="S1178">
        <v>6442740</v>
      </c>
      <c r="T1178">
        <v>660934</v>
      </c>
      <c r="U1178">
        <v>0</v>
      </c>
      <c r="V1178">
        <v>62197584</v>
      </c>
      <c r="W1178">
        <v>33336</v>
      </c>
      <c r="X1178">
        <v>62164248</v>
      </c>
      <c r="Y1178">
        <v>2316030</v>
      </c>
      <c r="Z1178">
        <v>13712340</v>
      </c>
      <c r="AA1178" s="3" t="str">
        <f t="shared" si="36"/>
        <v>1944</v>
      </c>
      <c r="AB1178" s="4" t="str">
        <f t="shared" si="37"/>
        <v>Non-TIF</v>
      </c>
    </row>
    <row r="1179" spans="1:28" x14ac:dyDescent="0.25">
      <c r="A1179">
        <v>2022</v>
      </c>
      <c r="B1179">
        <v>67</v>
      </c>
      <c r="C1179" t="s">
        <v>31</v>
      </c>
      <c r="D1179">
        <v>2022</v>
      </c>
      <c r="E1179">
        <v>67</v>
      </c>
      <c r="F1179">
        <v>6</v>
      </c>
      <c r="G1179">
        <v>992</v>
      </c>
      <c r="H1179">
        <v>976992</v>
      </c>
      <c r="I1179" t="s">
        <v>26</v>
      </c>
      <c r="J1179" t="s">
        <v>26</v>
      </c>
      <c r="K1179" t="s">
        <v>792</v>
      </c>
      <c r="L1179" t="s">
        <v>704</v>
      </c>
      <c r="M1179">
        <v>50313839</v>
      </c>
      <c r="N1179">
        <v>1268567</v>
      </c>
      <c r="O1179">
        <v>195209</v>
      </c>
      <c r="P1179">
        <v>0</v>
      </c>
      <c r="Q1179">
        <v>0</v>
      </c>
      <c r="R1179">
        <v>0</v>
      </c>
      <c r="S1179">
        <v>2254958</v>
      </c>
      <c r="T1179">
        <v>381909</v>
      </c>
      <c r="U1179">
        <v>0</v>
      </c>
      <c r="V1179">
        <v>76775415</v>
      </c>
      <c r="W1179">
        <v>29632</v>
      </c>
      <c r="X1179">
        <v>76745783</v>
      </c>
      <c r="Y1179">
        <v>2504300</v>
      </c>
      <c r="Z1179">
        <v>22360933</v>
      </c>
      <c r="AA1179" s="3" t="str">
        <f t="shared" si="36"/>
        <v>6992</v>
      </c>
      <c r="AB1179" s="4" t="str">
        <f t="shared" si="37"/>
        <v>Non-TIF</v>
      </c>
    </row>
    <row r="1180" spans="1:28" x14ac:dyDescent="0.25">
      <c r="A1180">
        <v>2022</v>
      </c>
      <c r="B1180">
        <v>68</v>
      </c>
      <c r="C1180" t="s">
        <v>44</v>
      </c>
      <c r="D1180">
        <v>2022</v>
      </c>
      <c r="E1180">
        <v>68</v>
      </c>
      <c r="F1180">
        <v>0</v>
      </c>
      <c r="G1180">
        <v>657</v>
      </c>
      <c r="H1180">
        <v>900657</v>
      </c>
      <c r="I1180" t="s">
        <v>26</v>
      </c>
      <c r="J1180" t="s">
        <v>26</v>
      </c>
      <c r="K1180" t="s">
        <v>500</v>
      </c>
      <c r="L1180" t="s">
        <v>705</v>
      </c>
      <c r="M1180">
        <v>235920</v>
      </c>
      <c r="N1180">
        <v>0</v>
      </c>
      <c r="O1180">
        <v>225446</v>
      </c>
      <c r="P1180">
        <v>178267959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178729325</v>
      </c>
      <c r="W1180">
        <v>0</v>
      </c>
      <c r="X1180">
        <v>178729325</v>
      </c>
      <c r="Y1180">
        <v>0</v>
      </c>
      <c r="Z1180">
        <v>0</v>
      </c>
      <c r="AA1180" s="3" t="str">
        <f t="shared" si="36"/>
        <v>0657</v>
      </c>
      <c r="AB1180" s="4" t="str">
        <f t="shared" si="37"/>
        <v>Non-TIF</v>
      </c>
    </row>
    <row r="1181" spans="1:28" x14ac:dyDescent="0.25">
      <c r="A1181">
        <v>2022</v>
      </c>
      <c r="B1181">
        <v>68</v>
      </c>
      <c r="C1181" t="s">
        <v>31</v>
      </c>
      <c r="D1181">
        <v>2022</v>
      </c>
      <c r="E1181">
        <v>68</v>
      </c>
      <c r="F1181">
        <v>4</v>
      </c>
      <c r="G1181">
        <v>491</v>
      </c>
      <c r="H1181">
        <v>44491</v>
      </c>
      <c r="I1181" t="s">
        <v>26</v>
      </c>
      <c r="J1181" t="s">
        <v>26</v>
      </c>
      <c r="K1181" t="s">
        <v>41</v>
      </c>
      <c r="L1181" t="s">
        <v>705</v>
      </c>
      <c r="M1181">
        <v>15640680</v>
      </c>
      <c r="N1181">
        <v>616980</v>
      </c>
      <c r="O1181">
        <v>748554</v>
      </c>
      <c r="P1181">
        <v>552890</v>
      </c>
      <c r="Q1181">
        <v>0</v>
      </c>
      <c r="R1181">
        <v>0</v>
      </c>
      <c r="S1181">
        <v>2319955</v>
      </c>
      <c r="T1181">
        <v>746934</v>
      </c>
      <c r="U1181">
        <v>4531</v>
      </c>
      <c r="V1181">
        <v>42716228</v>
      </c>
      <c r="W1181">
        <v>27780</v>
      </c>
      <c r="X1181">
        <v>42688448</v>
      </c>
      <c r="Y1181">
        <v>1206568</v>
      </c>
      <c r="Z1181">
        <v>22085704</v>
      </c>
      <c r="AA1181" s="3" t="str">
        <f t="shared" si="36"/>
        <v>4491</v>
      </c>
      <c r="AB1181" s="4" t="str">
        <f t="shared" si="37"/>
        <v>Non-TIF</v>
      </c>
    </row>
    <row r="1182" spans="1:28" x14ac:dyDescent="0.25">
      <c r="A1182">
        <v>2022</v>
      </c>
      <c r="B1182">
        <v>69</v>
      </c>
      <c r="C1182" t="s">
        <v>23</v>
      </c>
      <c r="D1182">
        <v>2022</v>
      </c>
      <c r="E1182">
        <v>69</v>
      </c>
      <c r="F1182">
        <v>5</v>
      </c>
      <c r="G1182">
        <v>463</v>
      </c>
      <c r="H1182" t="s">
        <v>934</v>
      </c>
      <c r="I1182" t="s">
        <v>25</v>
      </c>
      <c r="J1182" t="s">
        <v>26</v>
      </c>
      <c r="K1182" t="s">
        <v>935</v>
      </c>
      <c r="L1182" t="s">
        <v>725</v>
      </c>
      <c r="M1182">
        <v>0</v>
      </c>
      <c r="N1182">
        <v>0</v>
      </c>
      <c r="O1182">
        <v>5325640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8578278</v>
      </c>
      <c r="W1182">
        <v>0</v>
      </c>
      <c r="X1182">
        <v>8578278</v>
      </c>
      <c r="Y1182">
        <v>0</v>
      </c>
      <c r="Z1182">
        <v>3252638</v>
      </c>
      <c r="AA1182" s="3" t="str">
        <f t="shared" si="36"/>
        <v>5463</v>
      </c>
      <c r="AB1182" s="4" t="str">
        <f t="shared" si="37"/>
        <v>TIF</v>
      </c>
    </row>
    <row r="1183" spans="1:28" x14ac:dyDescent="0.25">
      <c r="A1183">
        <v>2022</v>
      </c>
      <c r="B1183">
        <v>70</v>
      </c>
      <c r="C1183" t="s">
        <v>44</v>
      </c>
      <c r="D1183">
        <v>2022</v>
      </c>
      <c r="E1183">
        <v>70</v>
      </c>
      <c r="F1183">
        <v>3</v>
      </c>
      <c r="G1183">
        <v>841</v>
      </c>
      <c r="H1183">
        <v>583841</v>
      </c>
      <c r="I1183" t="s">
        <v>26</v>
      </c>
      <c r="J1183" t="s">
        <v>26</v>
      </c>
      <c r="K1183" t="s">
        <v>649</v>
      </c>
      <c r="L1183" t="s">
        <v>709</v>
      </c>
      <c r="M1183">
        <v>172059</v>
      </c>
      <c r="N1183">
        <v>6643</v>
      </c>
      <c r="O1183">
        <v>6583004</v>
      </c>
      <c r="P1183">
        <v>6477844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35923939</v>
      </c>
      <c r="W1183">
        <v>42596</v>
      </c>
      <c r="X1183">
        <v>35881343</v>
      </c>
      <c r="Y1183">
        <v>0</v>
      </c>
      <c r="Z1183">
        <v>22684389</v>
      </c>
      <c r="AA1183" s="3" t="str">
        <f t="shared" si="36"/>
        <v>3841</v>
      </c>
      <c r="AB1183" s="4" t="str">
        <f t="shared" si="37"/>
        <v>Non-TIF</v>
      </c>
    </row>
    <row r="1184" spans="1:28" x14ac:dyDescent="0.25">
      <c r="A1184">
        <v>2022</v>
      </c>
      <c r="B1184">
        <v>70</v>
      </c>
      <c r="C1184" t="s">
        <v>44</v>
      </c>
      <c r="D1184">
        <v>2022</v>
      </c>
      <c r="E1184">
        <v>70</v>
      </c>
      <c r="F1184">
        <v>4</v>
      </c>
      <c r="G1184">
        <v>581</v>
      </c>
      <c r="H1184">
        <v>704581</v>
      </c>
      <c r="I1184" t="s">
        <v>26</v>
      </c>
      <c r="J1184" t="s">
        <v>26</v>
      </c>
      <c r="K1184" t="s">
        <v>708</v>
      </c>
      <c r="L1184" t="s">
        <v>709</v>
      </c>
      <c r="M1184">
        <v>751902</v>
      </c>
      <c r="N1184">
        <v>36094</v>
      </c>
      <c r="O1184">
        <v>51912113</v>
      </c>
      <c r="P1184">
        <v>41093035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110596031</v>
      </c>
      <c r="W1184">
        <v>22224</v>
      </c>
      <c r="X1184">
        <v>110573807</v>
      </c>
      <c r="Y1184">
        <v>0</v>
      </c>
      <c r="Z1184">
        <v>16802887</v>
      </c>
      <c r="AA1184" s="3" t="str">
        <f t="shared" si="36"/>
        <v>4581</v>
      </c>
      <c r="AB1184" s="4" t="str">
        <f t="shared" si="37"/>
        <v>Non-TIF</v>
      </c>
    </row>
    <row r="1185" spans="1:28" x14ac:dyDescent="0.25">
      <c r="A1185">
        <v>2022</v>
      </c>
      <c r="B1185">
        <v>70</v>
      </c>
      <c r="C1185" t="s">
        <v>44</v>
      </c>
      <c r="D1185">
        <v>2022</v>
      </c>
      <c r="E1185">
        <v>70</v>
      </c>
      <c r="F1185">
        <v>1</v>
      </c>
      <c r="G1185">
        <v>611</v>
      </c>
      <c r="H1185">
        <v>821611</v>
      </c>
      <c r="I1185" t="s">
        <v>26</v>
      </c>
      <c r="J1185" t="s">
        <v>26</v>
      </c>
      <c r="K1185" t="s">
        <v>710</v>
      </c>
      <c r="L1185" t="s">
        <v>709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 s="3" t="str">
        <f t="shared" si="36"/>
        <v>1611</v>
      </c>
      <c r="AB1185" s="4" t="str">
        <f t="shared" si="37"/>
        <v>Non-TIF</v>
      </c>
    </row>
    <row r="1186" spans="1:28" x14ac:dyDescent="0.25">
      <c r="A1186">
        <v>2022</v>
      </c>
      <c r="B1186">
        <v>70</v>
      </c>
      <c r="C1186" t="s">
        <v>23</v>
      </c>
      <c r="D1186">
        <v>2022</v>
      </c>
      <c r="E1186">
        <v>70</v>
      </c>
      <c r="F1186">
        <v>7</v>
      </c>
      <c r="G1186">
        <v>38</v>
      </c>
      <c r="H1186" t="s">
        <v>940</v>
      </c>
      <c r="I1186" t="s">
        <v>25</v>
      </c>
      <c r="J1186" t="s">
        <v>26</v>
      </c>
      <c r="K1186" t="s">
        <v>941</v>
      </c>
      <c r="L1186" t="s">
        <v>709</v>
      </c>
      <c r="M1186">
        <v>8114</v>
      </c>
      <c r="N1186">
        <v>3437</v>
      </c>
      <c r="O1186">
        <v>11555785</v>
      </c>
      <c r="P1186">
        <v>4834374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19104030</v>
      </c>
      <c r="W1186">
        <v>0</v>
      </c>
      <c r="X1186">
        <v>19104030</v>
      </c>
      <c r="Y1186">
        <v>0</v>
      </c>
      <c r="Z1186">
        <v>2702320</v>
      </c>
      <c r="AA1186" s="3" t="str">
        <f t="shared" si="36"/>
        <v>7038</v>
      </c>
      <c r="AB1186" s="4" t="str">
        <f t="shared" si="37"/>
        <v>TIF</v>
      </c>
    </row>
    <row r="1187" spans="1:28" x14ac:dyDescent="0.25">
      <c r="A1187">
        <v>2022</v>
      </c>
      <c r="B1187">
        <v>70</v>
      </c>
      <c r="C1187" t="s">
        <v>31</v>
      </c>
      <c r="D1187">
        <v>2022</v>
      </c>
      <c r="E1187">
        <v>70</v>
      </c>
      <c r="F1187">
        <v>1</v>
      </c>
      <c r="G1187">
        <v>926</v>
      </c>
      <c r="H1187">
        <v>161926</v>
      </c>
      <c r="I1187" t="s">
        <v>26</v>
      </c>
      <c r="J1187" t="s">
        <v>26</v>
      </c>
      <c r="K1187" t="s">
        <v>157</v>
      </c>
      <c r="L1187" t="s">
        <v>709</v>
      </c>
      <c r="M1187">
        <v>33273610</v>
      </c>
      <c r="N1187">
        <v>2502270</v>
      </c>
      <c r="O1187">
        <v>1532542</v>
      </c>
      <c r="P1187">
        <v>735550</v>
      </c>
      <c r="Q1187">
        <v>0</v>
      </c>
      <c r="R1187">
        <v>0</v>
      </c>
      <c r="S1187">
        <v>1283108</v>
      </c>
      <c r="T1187">
        <v>0</v>
      </c>
      <c r="U1187">
        <v>0</v>
      </c>
      <c r="V1187">
        <v>87179088</v>
      </c>
      <c r="W1187">
        <v>57412</v>
      </c>
      <c r="X1187">
        <v>87121676</v>
      </c>
      <c r="Y1187">
        <v>18203386</v>
      </c>
      <c r="Z1187">
        <v>47852008</v>
      </c>
      <c r="AA1187" s="3" t="str">
        <f t="shared" si="36"/>
        <v>1926</v>
      </c>
      <c r="AB1187" s="4" t="str">
        <f t="shared" si="37"/>
        <v>Non-TIF</v>
      </c>
    </row>
    <row r="1188" spans="1:28" x14ac:dyDescent="0.25">
      <c r="A1188">
        <v>2022</v>
      </c>
      <c r="B1188">
        <v>70</v>
      </c>
      <c r="C1188" t="s">
        <v>31</v>
      </c>
      <c r="D1188">
        <v>2022</v>
      </c>
      <c r="E1188">
        <v>70</v>
      </c>
      <c r="F1188">
        <v>6</v>
      </c>
      <c r="G1188">
        <v>975</v>
      </c>
      <c r="H1188">
        <v>706975</v>
      </c>
      <c r="I1188" t="s">
        <v>26</v>
      </c>
      <c r="J1188" t="s">
        <v>26</v>
      </c>
      <c r="K1188" t="s">
        <v>160</v>
      </c>
      <c r="L1188" t="s">
        <v>709</v>
      </c>
      <c r="M1188">
        <v>94503740</v>
      </c>
      <c r="N1188">
        <v>7976330</v>
      </c>
      <c r="O1188">
        <v>13158881</v>
      </c>
      <c r="P1188">
        <v>4862070</v>
      </c>
      <c r="Q1188">
        <v>0</v>
      </c>
      <c r="R1188">
        <v>0</v>
      </c>
      <c r="S1188">
        <v>2574906</v>
      </c>
      <c r="T1188">
        <v>5305025</v>
      </c>
      <c r="U1188">
        <v>0</v>
      </c>
      <c r="V1188">
        <v>317989954</v>
      </c>
      <c r="W1188">
        <v>153716</v>
      </c>
      <c r="X1188">
        <v>317836238</v>
      </c>
      <c r="Y1188">
        <v>26584941</v>
      </c>
      <c r="Z1188">
        <v>189609002</v>
      </c>
      <c r="AA1188" s="3" t="str">
        <f t="shared" si="36"/>
        <v>6975</v>
      </c>
      <c r="AB1188" s="4" t="str">
        <f t="shared" si="37"/>
        <v>Non-TIF</v>
      </c>
    </row>
    <row r="1189" spans="1:28" x14ac:dyDescent="0.25">
      <c r="A1189">
        <v>2022</v>
      </c>
      <c r="B1189">
        <v>70</v>
      </c>
      <c r="C1189" t="s">
        <v>31</v>
      </c>
      <c r="D1189">
        <v>2022</v>
      </c>
      <c r="E1189">
        <v>70</v>
      </c>
      <c r="F1189">
        <v>7</v>
      </c>
      <c r="G1189">
        <v>38</v>
      </c>
      <c r="H1189">
        <v>707038</v>
      </c>
      <c r="I1189" t="s">
        <v>26</v>
      </c>
      <c r="J1189" t="s">
        <v>26</v>
      </c>
      <c r="K1189" t="s">
        <v>232</v>
      </c>
      <c r="L1189" t="s">
        <v>709</v>
      </c>
      <c r="M1189">
        <v>42990140</v>
      </c>
      <c r="N1189">
        <v>3688290</v>
      </c>
      <c r="O1189">
        <v>10334169</v>
      </c>
      <c r="P1189">
        <v>9283910</v>
      </c>
      <c r="Q1189">
        <v>0</v>
      </c>
      <c r="R1189">
        <v>0</v>
      </c>
      <c r="S1189">
        <v>3015160</v>
      </c>
      <c r="T1189">
        <v>1889261</v>
      </c>
      <c r="U1189">
        <v>0</v>
      </c>
      <c r="V1189">
        <v>301474940</v>
      </c>
      <c r="W1189">
        <v>281504</v>
      </c>
      <c r="X1189">
        <v>301193436</v>
      </c>
      <c r="Y1189">
        <v>13294545</v>
      </c>
      <c r="Z1189">
        <v>230274010</v>
      </c>
      <c r="AA1189" s="3" t="str">
        <f t="shared" si="36"/>
        <v>7038</v>
      </c>
      <c r="AB1189" s="4" t="str">
        <f t="shared" si="37"/>
        <v>Non-TIF</v>
      </c>
    </row>
    <row r="1190" spans="1:28" x14ac:dyDescent="0.25">
      <c r="A1190">
        <v>2022</v>
      </c>
      <c r="B1190">
        <v>71</v>
      </c>
      <c r="C1190" t="s">
        <v>44</v>
      </c>
      <c r="D1190">
        <v>2022</v>
      </c>
      <c r="E1190">
        <v>71</v>
      </c>
      <c r="F1190">
        <v>5</v>
      </c>
      <c r="G1190">
        <v>949</v>
      </c>
      <c r="H1190">
        <v>715949</v>
      </c>
      <c r="I1190" t="s">
        <v>26</v>
      </c>
      <c r="J1190" t="s">
        <v>26</v>
      </c>
      <c r="K1190" t="s">
        <v>728</v>
      </c>
      <c r="L1190" t="s">
        <v>727</v>
      </c>
      <c r="M1190">
        <v>812461</v>
      </c>
      <c r="N1190">
        <v>107815</v>
      </c>
      <c r="O1190">
        <v>15706782</v>
      </c>
      <c r="P1190">
        <v>2009173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50914457</v>
      </c>
      <c r="W1190">
        <v>5556</v>
      </c>
      <c r="X1190">
        <v>50908901</v>
      </c>
      <c r="Y1190">
        <v>0</v>
      </c>
      <c r="Z1190">
        <v>32278226</v>
      </c>
      <c r="AA1190" s="3" t="str">
        <f t="shared" si="36"/>
        <v>5949</v>
      </c>
      <c r="AB1190" s="4" t="str">
        <f t="shared" si="37"/>
        <v>Non-TIF</v>
      </c>
    </row>
    <row r="1191" spans="1:28" x14ac:dyDescent="0.25">
      <c r="A1191">
        <v>2022</v>
      </c>
      <c r="B1191">
        <v>71</v>
      </c>
      <c r="C1191" t="s">
        <v>31</v>
      </c>
      <c r="D1191">
        <v>2022</v>
      </c>
      <c r="E1191">
        <v>71</v>
      </c>
      <c r="F1191">
        <v>4</v>
      </c>
      <c r="G1191">
        <v>149</v>
      </c>
      <c r="H1191">
        <v>844149</v>
      </c>
      <c r="I1191" t="s">
        <v>26</v>
      </c>
      <c r="J1191" t="s">
        <v>26</v>
      </c>
      <c r="K1191" t="s">
        <v>731</v>
      </c>
      <c r="L1191" t="s">
        <v>727</v>
      </c>
      <c r="M1191">
        <v>7991350</v>
      </c>
      <c r="N1191">
        <v>470390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29947</v>
      </c>
      <c r="U1191">
        <v>0</v>
      </c>
      <c r="V1191">
        <v>10683757</v>
      </c>
      <c r="W1191">
        <v>1852</v>
      </c>
      <c r="X1191">
        <v>10681905</v>
      </c>
      <c r="Y1191">
        <v>453868</v>
      </c>
      <c r="Z1191">
        <v>2192070</v>
      </c>
      <c r="AA1191" s="3" t="str">
        <f t="shared" si="36"/>
        <v>4149</v>
      </c>
      <c r="AB1191" s="4" t="str">
        <f t="shared" si="37"/>
        <v>Non-TIF</v>
      </c>
    </row>
    <row r="1192" spans="1:28" x14ac:dyDescent="0.25">
      <c r="A1192">
        <v>2022</v>
      </c>
      <c r="B1192">
        <v>72</v>
      </c>
      <c r="C1192" t="s">
        <v>44</v>
      </c>
      <c r="D1192">
        <v>2022</v>
      </c>
      <c r="E1192">
        <v>72</v>
      </c>
      <c r="F1192">
        <v>5</v>
      </c>
      <c r="G1192">
        <v>949</v>
      </c>
      <c r="H1192">
        <v>715949</v>
      </c>
      <c r="I1192" t="s">
        <v>26</v>
      </c>
      <c r="J1192" t="s">
        <v>26</v>
      </c>
      <c r="K1192" t="s">
        <v>728</v>
      </c>
      <c r="L1192" t="s">
        <v>732</v>
      </c>
      <c r="M1192">
        <v>0</v>
      </c>
      <c r="N1192">
        <v>0</v>
      </c>
      <c r="O1192">
        <v>0</v>
      </c>
      <c r="P1192">
        <v>11981670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11981670</v>
      </c>
      <c r="W1192">
        <v>0</v>
      </c>
      <c r="X1192">
        <v>11981670</v>
      </c>
      <c r="Y1192">
        <v>0</v>
      </c>
      <c r="Z1192">
        <v>0</v>
      </c>
      <c r="AA1192" s="3" t="str">
        <f t="shared" si="36"/>
        <v>5949</v>
      </c>
      <c r="AB1192" s="4" t="str">
        <f t="shared" si="37"/>
        <v>Non-TIF</v>
      </c>
    </row>
    <row r="1193" spans="1:28" x14ac:dyDescent="0.25">
      <c r="A1193">
        <v>2022</v>
      </c>
      <c r="B1193">
        <v>72</v>
      </c>
      <c r="C1193" t="s">
        <v>44</v>
      </c>
      <c r="D1193">
        <v>2022</v>
      </c>
      <c r="E1193">
        <v>72</v>
      </c>
      <c r="F1193">
        <v>5</v>
      </c>
      <c r="G1193">
        <v>994</v>
      </c>
      <c r="H1193">
        <v>725994</v>
      </c>
      <c r="I1193" t="s">
        <v>26</v>
      </c>
      <c r="J1193" t="s">
        <v>26</v>
      </c>
      <c r="K1193" t="s">
        <v>733</v>
      </c>
      <c r="L1193" t="s">
        <v>732</v>
      </c>
      <c r="M1193">
        <v>0</v>
      </c>
      <c r="N1193">
        <v>0</v>
      </c>
      <c r="O1193">
        <v>22641399</v>
      </c>
      <c r="P1193">
        <v>11447016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45992076</v>
      </c>
      <c r="W1193">
        <v>46300</v>
      </c>
      <c r="X1193">
        <v>45945776</v>
      </c>
      <c r="Y1193">
        <v>0</v>
      </c>
      <c r="Z1193">
        <v>11903661</v>
      </c>
      <c r="AA1193" s="3" t="str">
        <f t="shared" si="36"/>
        <v>5994</v>
      </c>
      <c r="AB1193" s="4" t="str">
        <f t="shared" si="37"/>
        <v>Non-TIF</v>
      </c>
    </row>
    <row r="1194" spans="1:28" x14ac:dyDescent="0.25">
      <c r="A1194">
        <v>2022</v>
      </c>
      <c r="B1194">
        <v>72</v>
      </c>
      <c r="C1194" t="s">
        <v>31</v>
      </c>
      <c r="D1194">
        <v>2022</v>
      </c>
      <c r="E1194">
        <v>72</v>
      </c>
      <c r="F1194">
        <v>2</v>
      </c>
      <c r="G1194">
        <v>846</v>
      </c>
      <c r="H1194">
        <v>302846</v>
      </c>
      <c r="I1194" t="s">
        <v>26</v>
      </c>
      <c r="J1194" t="s">
        <v>26</v>
      </c>
      <c r="K1194" t="s">
        <v>340</v>
      </c>
      <c r="L1194" t="s">
        <v>732</v>
      </c>
      <c r="M1194">
        <v>45586065</v>
      </c>
      <c r="N1194">
        <v>12658110</v>
      </c>
      <c r="O1194">
        <v>4012808</v>
      </c>
      <c r="P1194">
        <v>55422445</v>
      </c>
      <c r="Q1194">
        <v>0</v>
      </c>
      <c r="R1194">
        <v>0</v>
      </c>
      <c r="S1194">
        <v>0</v>
      </c>
      <c r="T1194">
        <v>863061</v>
      </c>
      <c r="U1194">
        <v>0</v>
      </c>
      <c r="V1194">
        <v>132984919</v>
      </c>
      <c r="W1194">
        <v>31484</v>
      </c>
      <c r="X1194">
        <v>132953435</v>
      </c>
      <c r="Y1194">
        <v>3541686</v>
      </c>
      <c r="Z1194">
        <v>14442430</v>
      </c>
      <c r="AA1194" s="3" t="str">
        <f t="shared" si="36"/>
        <v>2846</v>
      </c>
      <c r="AB1194" s="4" t="str">
        <f t="shared" si="37"/>
        <v>Non-TIF</v>
      </c>
    </row>
    <row r="1195" spans="1:28" x14ac:dyDescent="0.25">
      <c r="A1195">
        <v>2022</v>
      </c>
      <c r="B1195">
        <v>73</v>
      </c>
      <c r="C1195" t="s">
        <v>44</v>
      </c>
      <c r="D1195">
        <v>2022</v>
      </c>
      <c r="E1195">
        <v>73</v>
      </c>
      <c r="F1195">
        <v>2</v>
      </c>
      <c r="G1195">
        <v>113</v>
      </c>
      <c r="H1195">
        <v>732113</v>
      </c>
      <c r="I1195" t="s">
        <v>26</v>
      </c>
      <c r="J1195" t="s">
        <v>26</v>
      </c>
      <c r="K1195" t="s">
        <v>737</v>
      </c>
      <c r="L1195" t="s">
        <v>736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2263630</v>
      </c>
      <c r="W1195">
        <v>3704</v>
      </c>
      <c r="X1195">
        <v>2259926</v>
      </c>
      <c r="Y1195">
        <v>0</v>
      </c>
      <c r="Z1195">
        <v>2263630</v>
      </c>
      <c r="AA1195" s="3" t="str">
        <f t="shared" si="36"/>
        <v>2113</v>
      </c>
      <c r="AB1195" s="4" t="str">
        <f t="shared" si="37"/>
        <v>Non-TIF</v>
      </c>
    </row>
    <row r="1196" spans="1:28" x14ac:dyDescent="0.25">
      <c r="A1196">
        <v>2022</v>
      </c>
      <c r="B1196">
        <v>73</v>
      </c>
      <c r="C1196" t="s">
        <v>23</v>
      </c>
      <c r="D1196">
        <v>2022</v>
      </c>
      <c r="E1196">
        <v>73</v>
      </c>
      <c r="F1196">
        <v>2</v>
      </c>
      <c r="G1196">
        <v>113</v>
      </c>
      <c r="H1196" t="s">
        <v>734</v>
      </c>
      <c r="I1196" t="s">
        <v>25</v>
      </c>
      <c r="J1196" t="s">
        <v>26</v>
      </c>
      <c r="K1196" t="s">
        <v>735</v>
      </c>
      <c r="L1196" t="s">
        <v>736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 s="3" t="str">
        <f t="shared" si="36"/>
        <v>2113</v>
      </c>
      <c r="AB1196" s="4" t="str">
        <f t="shared" si="37"/>
        <v>TIF</v>
      </c>
    </row>
    <row r="1197" spans="1:28" x14ac:dyDescent="0.25">
      <c r="A1197">
        <v>2022</v>
      </c>
      <c r="B1197">
        <v>73</v>
      </c>
      <c r="C1197" t="s">
        <v>23</v>
      </c>
      <c r="D1197">
        <v>2022</v>
      </c>
      <c r="E1197">
        <v>73</v>
      </c>
      <c r="F1197">
        <v>5</v>
      </c>
      <c r="G1197">
        <v>976</v>
      </c>
      <c r="H1197" t="s">
        <v>581</v>
      </c>
      <c r="I1197" t="s">
        <v>25</v>
      </c>
      <c r="J1197" t="s">
        <v>26</v>
      </c>
      <c r="K1197" t="s">
        <v>582</v>
      </c>
      <c r="L1197" t="s">
        <v>736</v>
      </c>
      <c r="M1197">
        <v>103136</v>
      </c>
      <c r="N1197">
        <v>0</v>
      </c>
      <c r="O1197">
        <v>3246554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6535760</v>
      </c>
      <c r="W1197">
        <v>0</v>
      </c>
      <c r="X1197">
        <v>6535760</v>
      </c>
      <c r="Y1197">
        <v>0</v>
      </c>
      <c r="Z1197">
        <v>3186070</v>
      </c>
      <c r="AA1197" s="3" t="str">
        <f t="shared" si="36"/>
        <v>5976</v>
      </c>
      <c r="AB1197" s="4" t="str">
        <f t="shared" si="37"/>
        <v>TIF</v>
      </c>
    </row>
    <row r="1198" spans="1:28" x14ac:dyDescent="0.25">
      <c r="A1198">
        <v>2022</v>
      </c>
      <c r="B1198">
        <v>82</v>
      </c>
      <c r="C1198" t="s">
        <v>23</v>
      </c>
      <c r="D1198">
        <v>2022</v>
      </c>
      <c r="E1198">
        <v>82</v>
      </c>
      <c r="F1198">
        <v>1</v>
      </c>
      <c r="G1198">
        <v>611</v>
      </c>
      <c r="H1198" t="s">
        <v>713</v>
      </c>
      <c r="I1198" t="s">
        <v>25</v>
      </c>
      <c r="J1198" t="s">
        <v>26</v>
      </c>
      <c r="K1198" t="s">
        <v>714</v>
      </c>
      <c r="L1198" t="s">
        <v>802</v>
      </c>
      <c r="M1198">
        <v>0</v>
      </c>
      <c r="N1198">
        <v>0</v>
      </c>
      <c r="O1198">
        <v>119052475</v>
      </c>
      <c r="P1198">
        <v>838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155447910</v>
      </c>
      <c r="W1198">
        <v>7408</v>
      </c>
      <c r="X1198">
        <v>155440502</v>
      </c>
      <c r="Y1198">
        <v>0</v>
      </c>
      <c r="Z1198">
        <v>36394597</v>
      </c>
      <c r="AA1198" s="3" t="str">
        <f t="shared" si="36"/>
        <v>1611</v>
      </c>
      <c r="AB1198" s="4" t="str">
        <f t="shared" si="37"/>
        <v>TIF</v>
      </c>
    </row>
    <row r="1199" spans="1:28" x14ac:dyDescent="0.25">
      <c r="A1199">
        <v>2022</v>
      </c>
      <c r="B1199">
        <v>82</v>
      </c>
      <c r="C1199" t="s">
        <v>31</v>
      </c>
      <c r="D1199">
        <v>2022</v>
      </c>
      <c r="E1199">
        <v>82</v>
      </c>
      <c r="F1199">
        <v>5</v>
      </c>
      <c r="G1199">
        <v>250</v>
      </c>
      <c r="H1199">
        <v>825250</v>
      </c>
      <c r="I1199" t="s">
        <v>26</v>
      </c>
      <c r="J1199" t="s">
        <v>26</v>
      </c>
      <c r="K1199" t="s">
        <v>885</v>
      </c>
      <c r="L1199" t="s">
        <v>802</v>
      </c>
      <c r="M1199">
        <v>20055760</v>
      </c>
      <c r="N1199">
        <v>1939980</v>
      </c>
      <c r="O1199">
        <v>169748136</v>
      </c>
      <c r="P1199">
        <v>29347840</v>
      </c>
      <c r="Q1199">
        <v>0</v>
      </c>
      <c r="R1199">
        <v>0</v>
      </c>
      <c r="S1199">
        <v>3608053</v>
      </c>
      <c r="T1199">
        <v>11595041</v>
      </c>
      <c r="U1199">
        <v>0</v>
      </c>
      <c r="V1199">
        <v>3433617042</v>
      </c>
      <c r="W1199">
        <v>1935340</v>
      </c>
      <c r="X1199">
        <v>3431681702</v>
      </c>
      <c r="Y1199">
        <v>154074882</v>
      </c>
      <c r="Z1199">
        <v>3197322232</v>
      </c>
      <c r="AA1199" s="3" t="str">
        <f t="shared" si="36"/>
        <v>5250</v>
      </c>
      <c r="AB1199" s="4" t="str">
        <f t="shared" si="37"/>
        <v>Non-TIF</v>
      </c>
    </row>
    <row r="1200" spans="1:28" x14ac:dyDescent="0.25">
      <c r="A1200">
        <v>2022</v>
      </c>
      <c r="B1200">
        <v>83</v>
      </c>
      <c r="C1200" t="s">
        <v>44</v>
      </c>
      <c r="D1200">
        <v>2022</v>
      </c>
      <c r="E1200">
        <v>83</v>
      </c>
      <c r="F1200">
        <v>2</v>
      </c>
      <c r="G1200">
        <v>151</v>
      </c>
      <c r="H1200">
        <v>52151</v>
      </c>
      <c r="I1200" t="s">
        <v>26</v>
      </c>
      <c r="J1200" t="s">
        <v>26</v>
      </c>
      <c r="K1200" t="s">
        <v>43</v>
      </c>
      <c r="L1200" t="s">
        <v>804</v>
      </c>
      <c r="M1200">
        <v>116016</v>
      </c>
      <c r="N1200">
        <v>5202</v>
      </c>
      <c r="O1200">
        <v>3833742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27476044</v>
      </c>
      <c r="W1200">
        <v>50004</v>
      </c>
      <c r="X1200">
        <v>27426040</v>
      </c>
      <c r="Y1200">
        <v>0</v>
      </c>
      <c r="Z1200">
        <v>23521084</v>
      </c>
      <c r="AA1200" s="3" t="str">
        <f t="shared" si="36"/>
        <v>2151</v>
      </c>
      <c r="AB1200" s="4" t="str">
        <f t="shared" si="37"/>
        <v>Non-TIF</v>
      </c>
    </row>
    <row r="1201" spans="1:28" x14ac:dyDescent="0.25">
      <c r="A1201">
        <v>2022</v>
      </c>
      <c r="B1201">
        <v>83</v>
      </c>
      <c r="C1201" t="s">
        <v>44</v>
      </c>
      <c r="D1201">
        <v>2022</v>
      </c>
      <c r="E1201">
        <v>83</v>
      </c>
      <c r="F1201">
        <v>0</v>
      </c>
      <c r="G1201">
        <v>441</v>
      </c>
      <c r="H1201">
        <v>780441</v>
      </c>
      <c r="I1201" t="s">
        <v>26</v>
      </c>
      <c r="J1201" t="s">
        <v>26</v>
      </c>
      <c r="K1201" t="s">
        <v>227</v>
      </c>
      <c r="L1201" t="s">
        <v>804</v>
      </c>
      <c r="M1201">
        <v>99568</v>
      </c>
      <c r="N1201">
        <v>4172</v>
      </c>
      <c r="O1201">
        <v>977355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5273389</v>
      </c>
      <c r="W1201">
        <v>0</v>
      </c>
      <c r="X1201">
        <v>5273389</v>
      </c>
      <c r="Y1201">
        <v>0</v>
      </c>
      <c r="Z1201">
        <v>4192294</v>
      </c>
      <c r="AA1201" s="3" t="str">
        <f t="shared" si="36"/>
        <v>0441</v>
      </c>
      <c r="AB1201" s="4" t="str">
        <f t="shared" si="37"/>
        <v>Non-TIF</v>
      </c>
    </row>
    <row r="1202" spans="1:28" x14ac:dyDescent="0.25">
      <c r="A1202">
        <v>2022</v>
      </c>
      <c r="B1202">
        <v>83</v>
      </c>
      <c r="C1202" t="s">
        <v>23</v>
      </c>
      <c r="D1202">
        <v>2022</v>
      </c>
      <c r="E1202">
        <v>83</v>
      </c>
      <c r="F1202">
        <v>2</v>
      </c>
      <c r="G1202">
        <v>826</v>
      </c>
      <c r="H1202" t="s">
        <v>886</v>
      </c>
      <c r="I1202" t="s">
        <v>25</v>
      </c>
      <c r="J1202" t="s">
        <v>26</v>
      </c>
      <c r="K1202" t="s">
        <v>887</v>
      </c>
      <c r="L1202" t="s">
        <v>804</v>
      </c>
      <c r="M1202">
        <v>219562</v>
      </c>
      <c r="N1202">
        <v>358914</v>
      </c>
      <c r="O1202">
        <v>4400333</v>
      </c>
      <c r="P1202">
        <v>3323608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18241716</v>
      </c>
      <c r="W1202">
        <v>11112</v>
      </c>
      <c r="X1202">
        <v>18230604</v>
      </c>
      <c r="Y1202">
        <v>0</v>
      </c>
      <c r="Z1202">
        <v>9939299</v>
      </c>
      <c r="AA1202" s="3" t="str">
        <f t="shared" si="36"/>
        <v>2826</v>
      </c>
      <c r="AB1202" s="4" t="str">
        <f t="shared" si="37"/>
        <v>TIF</v>
      </c>
    </row>
    <row r="1203" spans="1:28" x14ac:dyDescent="0.25">
      <c r="A1203">
        <v>2022</v>
      </c>
      <c r="B1203">
        <v>83</v>
      </c>
      <c r="C1203" t="s">
        <v>23</v>
      </c>
      <c r="D1203">
        <v>2022</v>
      </c>
      <c r="E1203">
        <v>83</v>
      </c>
      <c r="F1203">
        <v>3</v>
      </c>
      <c r="G1203">
        <v>168</v>
      </c>
      <c r="H1203" t="s">
        <v>125</v>
      </c>
      <c r="I1203" t="s">
        <v>25</v>
      </c>
      <c r="J1203" t="s">
        <v>26</v>
      </c>
      <c r="K1203" t="s">
        <v>126</v>
      </c>
      <c r="L1203" t="s">
        <v>804</v>
      </c>
      <c r="M1203">
        <v>977698</v>
      </c>
      <c r="N1203">
        <v>3135020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4158276</v>
      </c>
      <c r="W1203">
        <v>0</v>
      </c>
      <c r="X1203">
        <v>4158276</v>
      </c>
      <c r="Y1203">
        <v>0</v>
      </c>
      <c r="Z1203">
        <v>45558</v>
      </c>
      <c r="AA1203" s="3" t="str">
        <f t="shared" si="36"/>
        <v>3168</v>
      </c>
      <c r="AB1203" s="4" t="str">
        <f t="shared" si="37"/>
        <v>TIF</v>
      </c>
    </row>
    <row r="1204" spans="1:28" x14ac:dyDescent="0.25">
      <c r="A1204">
        <v>2022</v>
      </c>
      <c r="B1204">
        <v>83</v>
      </c>
      <c r="C1204" t="s">
        <v>31</v>
      </c>
      <c r="D1204">
        <v>2022</v>
      </c>
      <c r="E1204">
        <v>83</v>
      </c>
      <c r="F1204">
        <v>2</v>
      </c>
      <c r="G1204">
        <v>826</v>
      </c>
      <c r="H1204">
        <v>832826</v>
      </c>
      <c r="I1204" t="s">
        <v>26</v>
      </c>
      <c r="J1204" t="s">
        <v>26</v>
      </c>
      <c r="K1204" t="s">
        <v>483</v>
      </c>
      <c r="L1204" t="s">
        <v>804</v>
      </c>
      <c r="M1204">
        <v>241464555</v>
      </c>
      <c r="N1204">
        <v>12575697</v>
      </c>
      <c r="O1204">
        <v>48955504</v>
      </c>
      <c r="P1204">
        <v>14584471</v>
      </c>
      <c r="Q1204">
        <v>0</v>
      </c>
      <c r="R1204">
        <v>0</v>
      </c>
      <c r="S1204">
        <v>23564584</v>
      </c>
      <c r="T1204">
        <v>1322527</v>
      </c>
      <c r="U1204">
        <v>0</v>
      </c>
      <c r="V1204">
        <v>780657560</v>
      </c>
      <c r="W1204">
        <v>716724</v>
      </c>
      <c r="X1204">
        <v>779940836</v>
      </c>
      <c r="Y1204">
        <v>24807753</v>
      </c>
      <c r="Z1204">
        <v>438190222</v>
      </c>
      <c r="AA1204" s="3" t="str">
        <f t="shared" si="36"/>
        <v>2826</v>
      </c>
      <c r="AB1204" s="4" t="str">
        <f t="shared" si="37"/>
        <v>Non-TIF</v>
      </c>
    </row>
    <row r="1205" spans="1:28" x14ac:dyDescent="0.25">
      <c r="A1205">
        <v>2022</v>
      </c>
      <c r="B1205">
        <v>83</v>
      </c>
      <c r="C1205" t="s">
        <v>31</v>
      </c>
      <c r="D1205">
        <v>2022</v>
      </c>
      <c r="E1205">
        <v>83</v>
      </c>
      <c r="F1205">
        <v>3</v>
      </c>
      <c r="G1205">
        <v>168</v>
      </c>
      <c r="H1205">
        <v>833168</v>
      </c>
      <c r="I1205" t="s">
        <v>26</v>
      </c>
      <c r="J1205" t="s">
        <v>26</v>
      </c>
      <c r="K1205" t="s">
        <v>90</v>
      </c>
      <c r="L1205" t="s">
        <v>804</v>
      </c>
      <c r="M1205">
        <v>135267673</v>
      </c>
      <c r="N1205">
        <v>5306554</v>
      </c>
      <c r="O1205">
        <v>3783946</v>
      </c>
      <c r="P1205">
        <v>0</v>
      </c>
      <c r="Q1205">
        <v>0</v>
      </c>
      <c r="R1205">
        <v>0</v>
      </c>
      <c r="S1205">
        <v>2171702</v>
      </c>
      <c r="T1205">
        <v>781306</v>
      </c>
      <c r="U1205">
        <v>0</v>
      </c>
      <c r="V1205">
        <v>206211854</v>
      </c>
      <c r="W1205">
        <v>124084</v>
      </c>
      <c r="X1205">
        <v>206087770</v>
      </c>
      <c r="Y1205">
        <v>9680679</v>
      </c>
      <c r="Z1205">
        <v>58900673</v>
      </c>
      <c r="AA1205" s="3" t="str">
        <f t="shared" si="36"/>
        <v>3168</v>
      </c>
      <c r="AB1205" s="4" t="str">
        <f t="shared" si="37"/>
        <v>Non-TIF</v>
      </c>
    </row>
    <row r="1206" spans="1:28" x14ac:dyDescent="0.25">
      <c r="A1206">
        <v>2022</v>
      </c>
      <c r="B1206">
        <v>84</v>
      </c>
      <c r="C1206" t="s">
        <v>44</v>
      </c>
      <c r="D1206">
        <v>2022</v>
      </c>
      <c r="E1206">
        <v>84</v>
      </c>
      <c r="F1206">
        <v>5</v>
      </c>
      <c r="G1206">
        <v>949</v>
      </c>
      <c r="H1206">
        <v>715949</v>
      </c>
      <c r="I1206" t="s">
        <v>26</v>
      </c>
      <c r="J1206" t="s">
        <v>26</v>
      </c>
      <c r="K1206" t="s">
        <v>728</v>
      </c>
      <c r="L1206" t="s">
        <v>808</v>
      </c>
      <c r="M1206">
        <v>0</v>
      </c>
      <c r="N1206">
        <v>0</v>
      </c>
      <c r="O1206">
        <v>384748</v>
      </c>
      <c r="P1206">
        <v>2531943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3179952</v>
      </c>
      <c r="W1206">
        <v>0</v>
      </c>
      <c r="X1206">
        <v>3179952</v>
      </c>
      <c r="Y1206">
        <v>0</v>
      </c>
      <c r="Z1206">
        <v>263261</v>
      </c>
      <c r="AA1206" s="3" t="str">
        <f t="shared" si="36"/>
        <v>5949</v>
      </c>
      <c r="AB1206" s="4" t="str">
        <f t="shared" si="37"/>
        <v>Non-TIF</v>
      </c>
    </row>
    <row r="1207" spans="1:28" x14ac:dyDescent="0.25">
      <c r="A1207">
        <v>2022</v>
      </c>
      <c r="B1207">
        <v>84</v>
      </c>
      <c r="C1207" t="s">
        <v>44</v>
      </c>
      <c r="D1207">
        <v>2022</v>
      </c>
      <c r="E1207">
        <v>84</v>
      </c>
      <c r="F1207">
        <v>5</v>
      </c>
      <c r="G1207">
        <v>607</v>
      </c>
      <c r="H1207">
        <v>845607</v>
      </c>
      <c r="I1207" t="s">
        <v>26</v>
      </c>
      <c r="J1207" t="s">
        <v>26</v>
      </c>
      <c r="K1207" t="s">
        <v>655</v>
      </c>
      <c r="L1207" t="s">
        <v>808</v>
      </c>
      <c r="M1207">
        <v>0</v>
      </c>
      <c r="N1207">
        <v>0</v>
      </c>
      <c r="O1207">
        <v>7821045</v>
      </c>
      <c r="P1207">
        <v>7065470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39835288</v>
      </c>
      <c r="W1207">
        <v>0</v>
      </c>
      <c r="X1207">
        <v>39835288</v>
      </c>
      <c r="Y1207">
        <v>0</v>
      </c>
      <c r="Z1207">
        <v>24948773</v>
      </c>
      <c r="AA1207" s="3" t="str">
        <f t="shared" si="36"/>
        <v>5607</v>
      </c>
      <c r="AB1207" s="4" t="str">
        <f t="shared" si="37"/>
        <v>Non-TIF</v>
      </c>
    </row>
    <row r="1208" spans="1:28" x14ac:dyDescent="0.25">
      <c r="A1208">
        <v>2022</v>
      </c>
      <c r="B1208">
        <v>84</v>
      </c>
      <c r="C1208" t="s">
        <v>31</v>
      </c>
      <c r="D1208">
        <v>2022</v>
      </c>
      <c r="E1208">
        <v>84</v>
      </c>
      <c r="F1208">
        <v>5</v>
      </c>
      <c r="G1208">
        <v>486</v>
      </c>
      <c r="H1208">
        <v>755486</v>
      </c>
      <c r="I1208" t="s">
        <v>26</v>
      </c>
      <c r="J1208" t="s">
        <v>26</v>
      </c>
      <c r="K1208" t="s">
        <v>763</v>
      </c>
      <c r="L1208" t="s">
        <v>808</v>
      </c>
      <c r="M1208">
        <v>4292290</v>
      </c>
      <c r="N1208">
        <v>442680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6210960</v>
      </c>
      <c r="W1208">
        <v>0</v>
      </c>
      <c r="X1208">
        <v>6210960</v>
      </c>
      <c r="Y1208">
        <v>60333</v>
      </c>
      <c r="Z1208">
        <v>1475990</v>
      </c>
      <c r="AA1208" s="3" t="str">
        <f t="shared" si="36"/>
        <v>5486</v>
      </c>
      <c r="AB1208" s="4" t="str">
        <f t="shared" si="37"/>
        <v>Non-TIF</v>
      </c>
    </row>
    <row r="1209" spans="1:28" x14ac:dyDescent="0.25">
      <c r="A1209">
        <v>2022</v>
      </c>
      <c r="B1209">
        <v>84</v>
      </c>
      <c r="C1209" t="s">
        <v>31</v>
      </c>
      <c r="D1209">
        <v>2022</v>
      </c>
      <c r="E1209">
        <v>84</v>
      </c>
      <c r="F1209">
        <v>0</v>
      </c>
      <c r="G1209">
        <v>747</v>
      </c>
      <c r="H1209">
        <v>840747</v>
      </c>
      <c r="I1209" t="s">
        <v>26</v>
      </c>
      <c r="J1209" t="s">
        <v>26</v>
      </c>
      <c r="K1209" t="s">
        <v>694</v>
      </c>
      <c r="L1209" t="s">
        <v>808</v>
      </c>
      <c r="M1209">
        <v>99398980</v>
      </c>
      <c r="N1209">
        <v>9965890</v>
      </c>
      <c r="O1209">
        <v>16563974</v>
      </c>
      <c r="P1209">
        <v>3191530</v>
      </c>
      <c r="Q1209">
        <v>0</v>
      </c>
      <c r="R1209">
        <v>0</v>
      </c>
      <c r="S1209">
        <v>8935309</v>
      </c>
      <c r="T1209">
        <v>8609510</v>
      </c>
      <c r="U1209">
        <v>0</v>
      </c>
      <c r="V1209">
        <v>401472269</v>
      </c>
      <c r="W1209">
        <v>238908</v>
      </c>
      <c r="X1209">
        <v>401233361</v>
      </c>
      <c r="Y1209">
        <v>10881793</v>
      </c>
      <c r="Z1209">
        <v>254807076</v>
      </c>
      <c r="AA1209" s="3" t="str">
        <f t="shared" si="36"/>
        <v>0747</v>
      </c>
      <c r="AB1209" s="4" t="str">
        <f t="shared" si="37"/>
        <v>Non-TIF</v>
      </c>
    </row>
    <row r="1210" spans="1:28" x14ac:dyDescent="0.25">
      <c r="A1210">
        <v>2022</v>
      </c>
      <c r="B1210">
        <v>84</v>
      </c>
      <c r="C1210" t="s">
        <v>31</v>
      </c>
      <c r="D1210">
        <v>2022</v>
      </c>
      <c r="E1210">
        <v>84</v>
      </c>
      <c r="F1210">
        <v>4</v>
      </c>
      <c r="G1210">
        <v>149</v>
      </c>
      <c r="H1210">
        <v>844149</v>
      </c>
      <c r="I1210" t="s">
        <v>26</v>
      </c>
      <c r="J1210" t="s">
        <v>26</v>
      </c>
      <c r="K1210" t="s">
        <v>731</v>
      </c>
      <c r="L1210" t="s">
        <v>808</v>
      </c>
      <c r="M1210">
        <v>212028930</v>
      </c>
      <c r="N1210">
        <v>20089980</v>
      </c>
      <c r="O1210">
        <v>81144883</v>
      </c>
      <c r="P1210">
        <v>32440030</v>
      </c>
      <c r="Q1210">
        <v>0</v>
      </c>
      <c r="R1210">
        <v>0</v>
      </c>
      <c r="S1210">
        <v>29455075</v>
      </c>
      <c r="T1210">
        <v>41423458</v>
      </c>
      <c r="U1210">
        <v>0</v>
      </c>
      <c r="V1210">
        <v>1070752781</v>
      </c>
      <c r="W1210">
        <v>661164</v>
      </c>
      <c r="X1210">
        <v>1070091617</v>
      </c>
      <c r="Y1210">
        <v>15519751</v>
      </c>
      <c r="Z1210">
        <v>654170425</v>
      </c>
      <c r="AA1210" s="3" t="str">
        <f t="shared" si="36"/>
        <v>4149</v>
      </c>
      <c r="AB1210" s="4" t="str">
        <f t="shared" si="37"/>
        <v>Non-TIF</v>
      </c>
    </row>
    <row r="1211" spans="1:28" x14ac:dyDescent="0.25">
      <c r="A1211">
        <v>2022</v>
      </c>
      <c r="B1211">
        <v>85</v>
      </c>
      <c r="C1211" t="s">
        <v>44</v>
      </c>
      <c r="D1211">
        <v>2022</v>
      </c>
      <c r="E1211">
        <v>85</v>
      </c>
      <c r="F1211">
        <v>0</v>
      </c>
      <c r="G1211">
        <v>472</v>
      </c>
      <c r="H1211">
        <v>850472</v>
      </c>
      <c r="I1211" t="s">
        <v>26</v>
      </c>
      <c r="J1211" t="s">
        <v>26</v>
      </c>
      <c r="K1211" t="s">
        <v>203</v>
      </c>
      <c r="L1211" t="s">
        <v>830</v>
      </c>
      <c r="M1211">
        <v>0</v>
      </c>
      <c r="N1211">
        <v>0</v>
      </c>
      <c r="O1211">
        <v>10603520</v>
      </c>
      <c r="P1211">
        <v>1041486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200082645</v>
      </c>
      <c r="W1211">
        <v>174088</v>
      </c>
      <c r="X1211">
        <v>199908557</v>
      </c>
      <c r="Y1211">
        <v>0</v>
      </c>
      <c r="Z1211">
        <v>188437639</v>
      </c>
      <c r="AA1211" s="3" t="str">
        <f t="shared" si="36"/>
        <v>0472</v>
      </c>
      <c r="AB1211" s="4" t="str">
        <f t="shared" si="37"/>
        <v>Non-TIF</v>
      </c>
    </row>
    <row r="1212" spans="1:28" x14ac:dyDescent="0.25">
      <c r="A1212">
        <v>2022</v>
      </c>
      <c r="B1212">
        <v>85</v>
      </c>
      <c r="C1212" t="s">
        <v>23</v>
      </c>
      <c r="D1212">
        <v>2022</v>
      </c>
      <c r="E1212">
        <v>85</v>
      </c>
      <c r="F1212">
        <v>0</v>
      </c>
      <c r="G1212">
        <v>472</v>
      </c>
      <c r="H1212" t="s">
        <v>987</v>
      </c>
      <c r="I1212" t="s">
        <v>25</v>
      </c>
      <c r="J1212" t="s">
        <v>26</v>
      </c>
      <c r="K1212" t="s">
        <v>988</v>
      </c>
      <c r="L1212" t="s">
        <v>830</v>
      </c>
      <c r="M1212">
        <v>0</v>
      </c>
      <c r="N1212">
        <v>0</v>
      </c>
      <c r="O1212">
        <v>4567380</v>
      </c>
      <c r="P1212">
        <v>755714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115854655</v>
      </c>
      <c r="W1212">
        <v>3704</v>
      </c>
      <c r="X1212">
        <v>115850951</v>
      </c>
      <c r="Y1212">
        <v>0</v>
      </c>
      <c r="Z1212">
        <v>110531561</v>
      </c>
      <c r="AA1212" s="3" t="str">
        <f t="shared" si="36"/>
        <v>0472</v>
      </c>
      <c r="AB1212" s="4" t="str">
        <f t="shared" si="37"/>
        <v>TIF</v>
      </c>
    </row>
    <row r="1213" spans="1:28" x14ac:dyDescent="0.25">
      <c r="A1213">
        <v>2022</v>
      </c>
      <c r="B1213">
        <v>85</v>
      </c>
      <c r="C1213" t="s">
        <v>23</v>
      </c>
      <c r="D1213">
        <v>2022</v>
      </c>
      <c r="E1213">
        <v>85</v>
      </c>
      <c r="F1213">
        <v>5</v>
      </c>
      <c r="G1213">
        <v>643</v>
      </c>
      <c r="H1213" t="s">
        <v>989</v>
      </c>
      <c r="I1213" t="s">
        <v>25</v>
      </c>
      <c r="J1213" t="s">
        <v>26</v>
      </c>
      <c r="K1213" t="s">
        <v>990</v>
      </c>
      <c r="L1213" t="s">
        <v>830</v>
      </c>
      <c r="M1213">
        <v>39939</v>
      </c>
      <c r="N1213">
        <v>0</v>
      </c>
      <c r="O1213">
        <v>9301420</v>
      </c>
      <c r="P1213">
        <v>2424491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41578123</v>
      </c>
      <c r="W1213">
        <v>0</v>
      </c>
      <c r="X1213">
        <v>41578123</v>
      </c>
      <c r="Y1213">
        <v>0</v>
      </c>
      <c r="Z1213">
        <v>29812273</v>
      </c>
      <c r="AA1213" s="3" t="str">
        <f t="shared" si="36"/>
        <v>5643</v>
      </c>
      <c r="AB1213" s="4" t="str">
        <f t="shared" si="37"/>
        <v>TIF</v>
      </c>
    </row>
    <row r="1214" spans="1:28" x14ac:dyDescent="0.25">
      <c r="A1214">
        <v>2022</v>
      </c>
      <c r="B1214">
        <v>85</v>
      </c>
      <c r="C1214" t="s">
        <v>31</v>
      </c>
      <c r="D1214">
        <v>2022</v>
      </c>
      <c r="E1214">
        <v>85</v>
      </c>
      <c r="F1214">
        <v>5</v>
      </c>
      <c r="G1214">
        <v>643</v>
      </c>
      <c r="H1214">
        <v>855643</v>
      </c>
      <c r="I1214" t="s">
        <v>26</v>
      </c>
      <c r="J1214" t="s">
        <v>26</v>
      </c>
      <c r="K1214" t="s">
        <v>204</v>
      </c>
      <c r="L1214" t="s">
        <v>830</v>
      </c>
      <c r="M1214">
        <v>53756000</v>
      </c>
      <c r="N1214">
        <v>1691000</v>
      </c>
      <c r="O1214">
        <v>34935400</v>
      </c>
      <c r="P1214">
        <v>54601800</v>
      </c>
      <c r="Q1214">
        <v>0</v>
      </c>
      <c r="R1214">
        <v>0</v>
      </c>
      <c r="S1214">
        <v>6623133</v>
      </c>
      <c r="T1214">
        <v>5664461</v>
      </c>
      <c r="U1214">
        <v>0</v>
      </c>
      <c r="V1214">
        <v>500243194</v>
      </c>
      <c r="W1214">
        <v>364844</v>
      </c>
      <c r="X1214">
        <v>499878350</v>
      </c>
      <c r="Y1214">
        <v>23991046</v>
      </c>
      <c r="Z1214">
        <v>342971400</v>
      </c>
      <c r="AA1214" s="3" t="str">
        <f t="shared" si="36"/>
        <v>5643</v>
      </c>
      <c r="AB1214" s="4" t="str">
        <f t="shared" si="37"/>
        <v>Non-TIF</v>
      </c>
    </row>
    <row r="1215" spans="1:28" x14ac:dyDescent="0.25">
      <c r="A1215">
        <v>2022</v>
      </c>
      <c r="B1215">
        <v>86</v>
      </c>
      <c r="C1215" t="s">
        <v>44</v>
      </c>
      <c r="D1215">
        <v>2022</v>
      </c>
      <c r="E1215">
        <v>86</v>
      </c>
      <c r="F1215">
        <v>6</v>
      </c>
      <c r="G1215">
        <v>98</v>
      </c>
      <c r="H1215">
        <v>866098</v>
      </c>
      <c r="I1215" t="s">
        <v>26</v>
      </c>
      <c r="J1215" t="s">
        <v>26</v>
      </c>
      <c r="K1215" t="s">
        <v>835</v>
      </c>
      <c r="L1215" t="s">
        <v>832</v>
      </c>
      <c r="M1215">
        <v>50000</v>
      </c>
      <c r="N1215">
        <v>0</v>
      </c>
      <c r="O1215">
        <v>4415211</v>
      </c>
      <c r="P1215">
        <v>1069754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9143851</v>
      </c>
      <c r="W1215">
        <v>7408</v>
      </c>
      <c r="X1215">
        <v>9136443</v>
      </c>
      <c r="Y1215">
        <v>0</v>
      </c>
      <c r="Z1215">
        <v>3608886</v>
      </c>
      <c r="AA1215" s="3" t="str">
        <f t="shared" si="36"/>
        <v>6098</v>
      </c>
      <c r="AB1215" s="4" t="str">
        <f t="shared" si="37"/>
        <v>Non-TIF</v>
      </c>
    </row>
    <row r="1216" spans="1:28" x14ac:dyDescent="0.25">
      <c r="A1216">
        <v>2022</v>
      </c>
      <c r="B1216">
        <v>86</v>
      </c>
      <c r="C1216" t="s">
        <v>31</v>
      </c>
      <c r="D1216">
        <v>2022</v>
      </c>
      <c r="E1216">
        <v>86</v>
      </c>
      <c r="F1216">
        <v>0</v>
      </c>
      <c r="G1216">
        <v>576</v>
      </c>
      <c r="H1216">
        <v>60576</v>
      </c>
      <c r="I1216" t="s">
        <v>26</v>
      </c>
      <c r="J1216" t="s">
        <v>26</v>
      </c>
      <c r="K1216" t="s">
        <v>45</v>
      </c>
      <c r="L1216" t="s">
        <v>832</v>
      </c>
      <c r="M1216">
        <v>20802450</v>
      </c>
      <c r="N1216">
        <v>463500</v>
      </c>
      <c r="O1216">
        <v>429990</v>
      </c>
      <c r="P1216">
        <v>0</v>
      </c>
      <c r="Q1216">
        <v>0</v>
      </c>
      <c r="R1216">
        <v>0</v>
      </c>
      <c r="S1216">
        <v>6030401</v>
      </c>
      <c r="T1216">
        <v>295322</v>
      </c>
      <c r="U1216">
        <v>0</v>
      </c>
      <c r="V1216">
        <v>44060393</v>
      </c>
      <c r="W1216">
        <v>29632</v>
      </c>
      <c r="X1216">
        <v>44030761</v>
      </c>
      <c r="Y1216">
        <v>11378736</v>
      </c>
      <c r="Z1216">
        <v>16038730</v>
      </c>
      <c r="AA1216" s="3" t="str">
        <f t="shared" si="36"/>
        <v>0576</v>
      </c>
      <c r="AB1216" s="4" t="str">
        <f t="shared" si="37"/>
        <v>Non-TIF</v>
      </c>
    </row>
    <row r="1217" spans="1:28" x14ac:dyDescent="0.25">
      <c r="A1217">
        <v>2022</v>
      </c>
      <c r="B1217">
        <v>95</v>
      </c>
      <c r="C1217" t="s">
        <v>44</v>
      </c>
      <c r="D1217">
        <v>2022</v>
      </c>
      <c r="E1217">
        <v>95</v>
      </c>
      <c r="F1217">
        <v>2</v>
      </c>
      <c r="G1217">
        <v>295</v>
      </c>
      <c r="H1217">
        <v>952295</v>
      </c>
      <c r="I1217" t="s">
        <v>26</v>
      </c>
      <c r="J1217" t="s">
        <v>26</v>
      </c>
      <c r="K1217" t="s">
        <v>314</v>
      </c>
      <c r="L1217" t="s">
        <v>865</v>
      </c>
      <c r="M1217">
        <v>158897</v>
      </c>
      <c r="N1217">
        <v>11170</v>
      </c>
      <c r="O1217">
        <v>22204463</v>
      </c>
      <c r="P1217">
        <v>3239434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48626467</v>
      </c>
      <c r="W1217">
        <v>27780</v>
      </c>
      <c r="X1217">
        <v>48598687</v>
      </c>
      <c r="Y1217">
        <v>0</v>
      </c>
      <c r="Z1217">
        <v>23012503</v>
      </c>
      <c r="AA1217" s="3" t="str">
        <f t="shared" si="36"/>
        <v>2295</v>
      </c>
      <c r="AB1217" s="4" t="str">
        <f t="shared" si="37"/>
        <v>Non-TIF</v>
      </c>
    </row>
    <row r="1218" spans="1:28" x14ac:dyDescent="0.25">
      <c r="A1218">
        <v>2022</v>
      </c>
      <c r="B1218">
        <v>95</v>
      </c>
      <c r="C1218" t="s">
        <v>23</v>
      </c>
      <c r="D1218">
        <v>2022</v>
      </c>
      <c r="E1218">
        <v>95</v>
      </c>
      <c r="F1218">
        <v>2</v>
      </c>
      <c r="G1218">
        <v>295</v>
      </c>
      <c r="H1218" t="s">
        <v>409</v>
      </c>
      <c r="I1218" t="s">
        <v>25</v>
      </c>
      <c r="J1218" t="s">
        <v>26</v>
      </c>
      <c r="K1218" t="s">
        <v>410</v>
      </c>
      <c r="L1218" t="s">
        <v>865</v>
      </c>
      <c r="M1218">
        <v>0</v>
      </c>
      <c r="N1218">
        <v>0</v>
      </c>
      <c r="O1218">
        <v>8120697</v>
      </c>
      <c r="P1218">
        <v>22580736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39083540</v>
      </c>
      <c r="W1218">
        <v>0</v>
      </c>
      <c r="X1218">
        <v>39083540</v>
      </c>
      <c r="Y1218">
        <v>0</v>
      </c>
      <c r="Z1218">
        <v>8382107</v>
      </c>
      <c r="AA1218" s="3" t="str">
        <f t="shared" si="36"/>
        <v>2295</v>
      </c>
      <c r="AB1218" s="4" t="str">
        <f t="shared" si="37"/>
        <v>TIF</v>
      </c>
    </row>
    <row r="1219" spans="1:28" x14ac:dyDescent="0.25">
      <c r="A1219">
        <v>2022</v>
      </c>
      <c r="B1219">
        <v>95</v>
      </c>
      <c r="C1219" t="s">
        <v>31</v>
      </c>
      <c r="D1219">
        <v>2022</v>
      </c>
      <c r="E1219">
        <v>95</v>
      </c>
      <c r="F1219">
        <v>6</v>
      </c>
      <c r="G1219">
        <v>417</v>
      </c>
      <c r="H1219">
        <v>556417</v>
      </c>
      <c r="I1219" t="s">
        <v>26</v>
      </c>
      <c r="J1219" t="s">
        <v>26</v>
      </c>
      <c r="K1219" t="s">
        <v>604</v>
      </c>
      <c r="L1219" t="s">
        <v>865</v>
      </c>
      <c r="M1219">
        <v>930538</v>
      </c>
      <c r="N1219">
        <v>36520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1244468</v>
      </c>
      <c r="W1219">
        <v>0</v>
      </c>
      <c r="X1219">
        <v>1244468</v>
      </c>
      <c r="Y1219">
        <v>20955</v>
      </c>
      <c r="Z1219">
        <v>277410</v>
      </c>
      <c r="AA1219" s="3" t="str">
        <f t="shared" ref="AA1219:AA1282" si="38">CONCATENATE(F1219,TEXT(G1219,"000"))</f>
        <v>6417</v>
      </c>
      <c r="AB1219" s="4" t="str">
        <f t="shared" ref="AB1219:AB1282" si="39">IF(C1219="I","TIF","Non-TIF")</f>
        <v>Non-TIF</v>
      </c>
    </row>
    <row r="1220" spans="1:28" x14ac:dyDescent="0.25">
      <c r="A1220">
        <v>2022</v>
      </c>
      <c r="B1220">
        <v>96</v>
      </c>
      <c r="C1220" t="s">
        <v>44</v>
      </c>
      <c r="D1220">
        <v>2022</v>
      </c>
      <c r="E1220">
        <v>96</v>
      </c>
      <c r="F1220">
        <v>1</v>
      </c>
      <c r="G1220">
        <v>638</v>
      </c>
      <c r="H1220">
        <v>961638</v>
      </c>
      <c r="I1220" t="s">
        <v>26</v>
      </c>
      <c r="J1220" t="s">
        <v>26</v>
      </c>
      <c r="K1220" t="s">
        <v>1708</v>
      </c>
      <c r="L1220" t="s">
        <v>869</v>
      </c>
      <c r="M1220">
        <v>0</v>
      </c>
      <c r="N1220">
        <v>0</v>
      </c>
      <c r="O1220">
        <v>2766708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2766708</v>
      </c>
      <c r="W1220">
        <v>0</v>
      </c>
      <c r="X1220">
        <v>2766708</v>
      </c>
      <c r="Y1220">
        <v>0</v>
      </c>
      <c r="Z1220">
        <v>0</v>
      </c>
      <c r="AA1220" s="3" t="str">
        <f t="shared" si="38"/>
        <v>1638</v>
      </c>
      <c r="AB1220" s="4" t="str">
        <f t="shared" si="39"/>
        <v>Non-TIF</v>
      </c>
    </row>
    <row r="1221" spans="1:28" x14ac:dyDescent="0.25">
      <c r="A1221">
        <v>2022</v>
      </c>
      <c r="B1221">
        <v>96</v>
      </c>
      <c r="C1221" t="s">
        <v>44</v>
      </c>
      <c r="D1221">
        <v>2022</v>
      </c>
      <c r="E1221">
        <v>96</v>
      </c>
      <c r="F1221">
        <v>6</v>
      </c>
      <c r="G1221">
        <v>100</v>
      </c>
      <c r="H1221">
        <v>966100</v>
      </c>
      <c r="I1221" t="s">
        <v>26</v>
      </c>
      <c r="J1221" t="s">
        <v>26</v>
      </c>
      <c r="K1221" t="s">
        <v>903</v>
      </c>
      <c r="L1221" t="s">
        <v>869</v>
      </c>
      <c r="M1221">
        <v>0</v>
      </c>
      <c r="N1221">
        <v>0</v>
      </c>
      <c r="O1221">
        <v>130340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130340</v>
      </c>
      <c r="W1221">
        <v>0</v>
      </c>
      <c r="X1221">
        <v>130340</v>
      </c>
      <c r="Y1221">
        <v>0</v>
      </c>
      <c r="Z1221">
        <v>0</v>
      </c>
      <c r="AA1221" s="3" t="str">
        <f t="shared" si="38"/>
        <v>6100</v>
      </c>
      <c r="AB1221" s="4" t="str">
        <f t="shared" si="39"/>
        <v>Non-TIF</v>
      </c>
    </row>
    <row r="1222" spans="1:28" x14ac:dyDescent="0.25">
      <c r="A1222">
        <v>2022</v>
      </c>
      <c r="B1222">
        <v>96</v>
      </c>
      <c r="C1222" t="s">
        <v>23</v>
      </c>
      <c r="D1222">
        <v>2022</v>
      </c>
      <c r="E1222">
        <v>96</v>
      </c>
      <c r="F1222">
        <v>1</v>
      </c>
      <c r="G1222">
        <v>638</v>
      </c>
      <c r="H1222" t="s">
        <v>973</v>
      </c>
      <c r="I1222" t="s">
        <v>25</v>
      </c>
      <c r="J1222" t="s">
        <v>26</v>
      </c>
      <c r="K1222" t="s">
        <v>1728</v>
      </c>
      <c r="L1222" t="s">
        <v>869</v>
      </c>
      <c r="M1222">
        <v>0</v>
      </c>
      <c r="N1222">
        <v>0</v>
      </c>
      <c r="O1222">
        <v>4926962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4926962</v>
      </c>
      <c r="W1222">
        <v>0</v>
      </c>
      <c r="X1222">
        <v>4926962</v>
      </c>
      <c r="Y1222">
        <v>0</v>
      </c>
      <c r="Z1222">
        <v>0</v>
      </c>
      <c r="AA1222" s="3" t="str">
        <f t="shared" si="38"/>
        <v>1638</v>
      </c>
      <c r="AB1222" s="4" t="str">
        <f t="shared" si="39"/>
        <v>TIF</v>
      </c>
    </row>
    <row r="1223" spans="1:28" x14ac:dyDescent="0.25">
      <c r="A1223">
        <v>2022</v>
      </c>
      <c r="B1223">
        <v>96</v>
      </c>
      <c r="C1223" t="s">
        <v>31</v>
      </c>
      <c r="D1223">
        <v>2022</v>
      </c>
      <c r="E1223">
        <v>96</v>
      </c>
      <c r="F1223">
        <v>5</v>
      </c>
      <c r="G1223">
        <v>310</v>
      </c>
      <c r="H1223">
        <v>35310</v>
      </c>
      <c r="I1223" t="s">
        <v>26</v>
      </c>
      <c r="J1223" t="s">
        <v>26</v>
      </c>
      <c r="K1223" t="s">
        <v>87</v>
      </c>
      <c r="L1223" t="s">
        <v>869</v>
      </c>
      <c r="M1223">
        <v>18488850</v>
      </c>
      <c r="N1223">
        <v>1230770</v>
      </c>
      <c r="O1223">
        <v>325300</v>
      </c>
      <c r="P1223">
        <v>0</v>
      </c>
      <c r="Q1223">
        <v>0</v>
      </c>
      <c r="R1223">
        <v>0</v>
      </c>
      <c r="S1223">
        <v>1692944</v>
      </c>
      <c r="T1223">
        <v>0</v>
      </c>
      <c r="U1223">
        <v>0</v>
      </c>
      <c r="V1223">
        <v>45604474</v>
      </c>
      <c r="W1223">
        <v>40744</v>
      </c>
      <c r="X1223">
        <v>45563730</v>
      </c>
      <c r="Y1223">
        <v>1748547</v>
      </c>
      <c r="Z1223">
        <v>23866610</v>
      </c>
      <c r="AA1223" s="3" t="str">
        <f t="shared" si="38"/>
        <v>5310</v>
      </c>
      <c r="AB1223" s="4" t="str">
        <f t="shared" si="39"/>
        <v>Non-TIF</v>
      </c>
    </row>
    <row r="1224" spans="1:28" x14ac:dyDescent="0.25">
      <c r="A1224">
        <v>2022</v>
      </c>
      <c r="B1224">
        <v>97</v>
      </c>
      <c r="C1224" t="s">
        <v>23</v>
      </c>
      <c r="D1224">
        <v>2022</v>
      </c>
      <c r="E1224">
        <v>97</v>
      </c>
      <c r="F1224">
        <v>7</v>
      </c>
      <c r="G1224">
        <v>98</v>
      </c>
      <c r="H1224" t="s">
        <v>976</v>
      </c>
      <c r="I1224" t="s">
        <v>25</v>
      </c>
      <c r="J1224" t="s">
        <v>26</v>
      </c>
      <c r="K1224" t="s">
        <v>977</v>
      </c>
      <c r="L1224" t="s">
        <v>904</v>
      </c>
      <c r="M1224">
        <v>0</v>
      </c>
      <c r="N1224">
        <v>0</v>
      </c>
      <c r="O1224">
        <v>800942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5236641</v>
      </c>
      <c r="W1224">
        <v>5556</v>
      </c>
      <c r="X1224">
        <v>5231085</v>
      </c>
      <c r="Y1224">
        <v>0</v>
      </c>
      <c r="Z1224">
        <v>4435699</v>
      </c>
      <c r="AA1224" s="3" t="str">
        <f t="shared" si="38"/>
        <v>7098</v>
      </c>
      <c r="AB1224" s="4" t="str">
        <f t="shared" si="39"/>
        <v>TIF</v>
      </c>
    </row>
    <row r="1225" spans="1:28" x14ac:dyDescent="0.25">
      <c r="A1225">
        <v>2022</v>
      </c>
      <c r="B1225">
        <v>97</v>
      </c>
      <c r="C1225" t="s">
        <v>31</v>
      </c>
      <c r="D1225">
        <v>2022</v>
      </c>
      <c r="E1225">
        <v>97</v>
      </c>
      <c r="F1225">
        <v>4</v>
      </c>
      <c r="G1225">
        <v>33</v>
      </c>
      <c r="H1225">
        <v>674033</v>
      </c>
      <c r="I1225" t="s">
        <v>26</v>
      </c>
      <c r="J1225" t="s">
        <v>26</v>
      </c>
      <c r="K1225" t="s">
        <v>1721</v>
      </c>
      <c r="L1225" t="s">
        <v>904</v>
      </c>
      <c r="M1225">
        <v>169319460</v>
      </c>
      <c r="N1225">
        <v>7337330</v>
      </c>
      <c r="O1225">
        <v>4528090</v>
      </c>
      <c r="P1225">
        <v>0</v>
      </c>
      <c r="Q1225">
        <v>0</v>
      </c>
      <c r="R1225">
        <v>0</v>
      </c>
      <c r="S1225">
        <v>0</v>
      </c>
      <c r="T1225">
        <v>479811</v>
      </c>
      <c r="U1225">
        <v>0</v>
      </c>
      <c r="V1225">
        <v>263617171</v>
      </c>
      <c r="W1225">
        <v>157420</v>
      </c>
      <c r="X1225">
        <v>263459751</v>
      </c>
      <c r="Y1225">
        <v>14525165</v>
      </c>
      <c r="Z1225">
        <v>81952480</v>
      </c>
      <c r="AA1225" s="3" t="str">
        <f t="shared" si="38"/>
        <v>4033</v>
      </c>
      <c r="AB1225" s="4" t="str">
        <f t="shared" si="39"/>
        <v>Non-TIF</v>
      </c>
    </row>
    <row r="1226" spans="1:28" x14ac:dyDescent="0.25">
      <c r="A1226">
        <v>2022</v>
      </c>
      <c r="B1226">
        <v>97</v>
      </c>
      <c r="C1226" t="s">
        <v>31</v>
      </c>
      <c r="D1226">
        <v>2022</v>
      </c>
      <c r="E1226">
        <v>97</v>
      </c>
      <c r="F1226">
        <v>3</v>
      </c>
      <c r="G1226">
        <v>555</v>
      </c>
      <c r="H1226">
        <v>973555</v>
      </c>
      <c r="I1226" t="s">
        <v>26</v>
      </c>
      <c r="J1226" t="s">
        <v>26</v>
      </c>
      <c r="K1226" t="s">
        <v>906</v>
      </c>
      <c r="L1226" t="s">
        <v>904</v>
      </c>
      <c r="M1226">
        <v>98390490</v>
      </c>
      <c r="N1226">
        <v>4974800</v>
      </c>
      <c r="O1226">
        <v>24962541</v>
      </c>
      <c r="P1226">
        <v>1182520</v>
      </c>
      <c r="Q1226">
        <v>0</v>
      </c>
      <c r="R1226">
        <v>0</v>
      </c>
      <c r="S1226">
        <v>0</v>
      </c>
      <c r="T1226">
        <v>2379546</v>
      </c>
      <c r="U1226">
        <v>0</v>
      </c>
      <c r="V1226">
        <v>412364736</v>
      </c>
      <c r="W1226">
        <v>314840</v>
      </c>
      <c r="X1226">
        <v>412049896</v>
      </c>
      <c r="Y1226">
        <v>22983763</v>
      </c>
      <c r="Z1226">
        <v>280474839</v>
      </c>
      <c r="AA1226" s="3" t="str">
        <f t="shared" si="38"/>
        <v>3555</v>
      </c>
      <c r="AB1226" s="4" t="str">
        <f t="shared" si="39"/>
        <v>Non-TIF</v>
      </c>
    </row>
    <row r="1227" spans="1:28" x14ac:dyDescent="0.25">
      <c r="A1227">
        <v>2022</v>
      </c>
      <c r="B1227">
        <v>97</v>
      </c>
      <c r="C1227" t="s">
        <v>31</v>
      </c>
      <c r="D1227">
        <v>2022</v>
      </c>
      <c r="E1227">
        <v>97</v>
      </c>
      <c r="F1227">
        <v>6</v>
      </c>
      <c r="G1227">
        <v>992</v>
      </c>
      <c r="H1227">
        <v>976992</v>
      </c>
      <c r="I1227" t="s">
        <v>26</v>
      </c>
      <c r="J1227" t="s">
        <v>26</v>
      </c>
      <c r="K1227" t="s">
        <v>792</v>
      </c>
      <c r="L1227" t="s">
        <v>904</v>
      </c>
      <c r="M1227">
        <v>142797940</v>
      </c>
      <c r="N1227">
        <v>5916510</v>
      </c>
      <c r="O1227">
        <v>20944602</v>
      </c>
      <c r="P1227">
        <v>615160</v>
      </c>
      <c r="Q1227">
        <v>0</v>
      </c>
      <c r="R1227">
        <v>0</v>
      </c>
      <c r="S1227">
        <v>13607059</v>
      </c>
      <c r="T1227">
        <v>2049175</v>
      </c>
      <c r="U1227">
        <v>0</v>
      </c>
      <c r="V1227">
        <v>361926174</v>
      </c>
      <c r="W1227">
        <v>264836</v>
      </c>
      <c r="X1227">
        <v>361661338</v>
      </c>
      <c r="Y1227">
        <v>253221690</v>
      </c>
      <c r="Z1227">
        <v>175995728</v>
      </c>
      <c r="AA1227" s="3" t="str">
        <f t="shared" si="38"/>
        <v>6992</v>
      </c>
      <c r="AB1227" s="4" t="str">
        <f t="shared" si="39"/>
        <v>Non-TIF</v>
      </c>
    </row>
    <row r="1228" spans="1:28" x14ac:dyDescent="0.25">
      <c r="A1228">
        <v>2022</v>
      </c>
      <c r="B1228">
        <v>97</v>
      </c>
      <c r="C1228" t="s">
        <v>31</v>
      </c>
      <c r="D1228">
        <v>2022</v>
      </c>
      <c r="E1228">
        <v>97</v>
      </c>
      <c r="F1228">
        <v>7</v>
      </c>
      <c r="G1228">
        <v>98</v>
      </c>
      <c r="H1228">
        <v>977098</v>
      </c>
      <c r="I1228" t="s">
        <v>26</v>
      </c>
      <c r="J1228" t="s">
        <v>26</v>
      </c>
      <c r="K1228" t="s">
        <v>978</v>
      </c>
      <c r="L1228" t="s">
        <v>904</v>
      </c>
      <c r="M1228">
        <v>124653700</v>
      </c>
      <c r="N1228">
        <v>5559970</v>
      </c>
      <c r="O1228">
        <v>11482141</v>
      </c>
      <c r="P1228">
        <v>36010</v>
      </c>
      <c r="Q1228">
        <v>0</v>
      </c>
      <c r="R1228">
        <v>0</v>
      </c>
      <c r="S1228">
        <v>0</v>
      </c>
      <c r="T1228">
        <v>3465501</v>
      </c>
      <c r="U1228">
        <v>0</v>
      </c>
      <c r="V1228">
        <v>328635701</v>
      </c>
      <c r="W1228">
        <v>261132</v>
      </c>
      <c r="X1228">
        <v>328374569</v>
      </c>
      <c r="Y1228">
        <v>11787478</v>
      </c>
      <c r="Z1228">
        <v>183438379</v>
      </c>
      <c r="AA1228" s="3" t="str">
        <f t="shared" si="38"/>
        <v>7098</v>
      </c>
      <c r="AB1228" s="4" t="str">
        <f t="shared" si="39"/>
        <v>Non-TIF</v>
      </c>
    </row>
    <row r="1229" spans="1:28" x14ac:dyDescent="0.25">
      <c r="A1229">
        <v>2022</v>
      </c>
      <c r="B1229">
        <v>98</v>
      </c>
      <c r="C1229" t="s">
        <v>31</v>
      </c>
      <c r="D1229">
        <v>2022</v>
      </c>
      <c r="E1229">
        <v>98</v>
      </c>
      <c r="F1229">
        <v>3</v>
      </c>
      <c r="G1229">
        <v>420</v>
      </c>
      <c r="H1229">
        <v>953420</v>
      </c>
      <c r="I1229" t="s">
        <v>26</v>
      </c>
      <c r="J1229" t="s">
        <v>26</v>
      </c>
      <c r="K1229" t="s">
        <v>868</v>
      </c>
      <c r="L1229" t="s">
        <v>907</v>
      </c>
      <c r="M1229">
        <v>57141000</v>
      </c>
      <c r="N1229">
        <v>2155594</v>
      </c>
      <c r="O1229">
        <v>6753475</v>
      </c>
      <c r="P1229">
        <v>19234002</v>
      </c>
      <c r="Q1229">
        <v>0</v>
      </c>
      <c r="R1229">
        <v>0</v>
      </c>
      <c r="S1229">
        <v>9277540</v>
      </c>
      <c r="T1229">
        <v>40481912</v>
      </c>
      <c r="U1229">
        <v>0</v>
      </c>
      <c r="V1229">
        <v>174054770</v>
      </c>
      <c r="W1229">
        <v>48152</v>
      </c>
      <c r="X1229">
        <v>174006618</v>
      </c>
      <c r="Y1229">
        <v>18203631</v>
      </c>
      <c r="Z1229">
        <v>39011247</v>
      </c>
      <c r="AA1229" s="3" t="str">
        <f t="shared" si="38"/>
        <v>3420</v>
      </c>
      <c r="AB1229" s="4" t="str">
        <f t="shared" si="39"/>
        <v>Non-TIF</v>
      </c>
    </row>
    <row r="1230" spans="1:28" x14ac:dyDescent="0.25">
      <c r="A1230">
        <v>2022</v>
      </c>
      <c r="B1230">
        <v>99</v>
      </c>
      <c r="C1230" t="s">
        <v>31</v>
      </c>
      <c r="D1230">
        <v>2022</v>
      </c>
      <c r="E1230">
        <v>99</v>
      </c>
      <c r="F1230">
        <v>0</v>
      </c>
      <c r="G1230">
        <v>594</v>
      </c>
      <c r="H1230">
        <v>990594</v>
      </c>
      <c r="I1230" t="s">
        <v>26</v>
      </c>
      <c r="J1230" t="s">
        <v>26</v>
      </c>
      <c r="K1230" t="s">
        <v>411</v>
      </c>
      <c r="L1230" t="s">
        <v>909</v>
      </c>
      <c r="M1230">
        <v>83913700</v>
      </c>
      <c r="N1230">
        <v>3343400</v>
      </c>
      <c r="O1230">
        <v>22400900</v>
      </c>
      <c r="P1230">
        <v>5779880</v>
      </c>
      <c r="Q1230">
        <v>0</v>
      </c>
      <c r="R1230">
        <v>0</v>
      </c>
      <c r="S1230">
        <v>19264193</v>
      </c>
      <c r="T1230">
        <v>6234431</v>
      </c>
      <c r="U1230">
        <v>0</v>
      </c>
      <c r="V1230">
        <v>306212624</v>
      </c>
      <c r="W1230">
        <v>248168</v>
      </c>
      <c r="X1230">
        <v>305964456</v>
      </c>
      <c r="Y1230">
        <v>30584974</v>
      </c>
      <c r="Z1230">
        <v>165276120</v>
      </c>
      <c r="AA1230" s="3" t="str">
        <f t="shared" si="38"/>
        <v>0594</v>
      </c>
      <c r="AB1230" s="4" t="str">
        <f t="shared" si="39"/>
        <v>Non-TIF</v>
      </c>
    </row>
    <row r="1231" spans="1:28" x14ac:dyDescent="0.25">
      <c r="A1231">
        <v>2022</v>
      </c>
      <c r="B1231">
        <v>99</v>
      </c>
      <c r="C1231" t="s">
        <v>31</v>
      </c>
      <c r="D1231">
        <v>2022</v>
      </c>
      <c r="E1231">
        <v>99</v>
      </c>
      <c r="F1231">
        <v>1</v>
      </c>
      <c r="G1231">
        <v>854</v>
      </c>
      <c r="H1231">
        <v>991854</v>
      </c>
      <c r="I1231" t="s">
        <v>26</v>
      </c>
      <c r="J1231" t="s">
        <v>26</v>
      </c>
      <c r="K1231" t="s">
        <v>426</v>
      </c>
      <c r="L1231" t="s">
        <v>909</v>
      </c>
      <c r="M1231">
        <v>41971500</v>
      </c>
      <c r="N1231">
        <v>6247400</v>
      </c>
      <c r="O1231">
        <v>2441585</v>
      </c>
      <c r="P1231">
        <v>0</v>
      </c>
      <c r="Q1231">
        <v>0</v>
      </c>
      <c r="R1231">
        <v>0</v>
      </c>
      <c r="S1231">
        <v>3388879</v>
      </c>
      <c r="T1231">
        <v>0</v>
      </c>
      <c r="U1231">
        <v>0</v>
      </c>
      <c r="V1231">
        <v>81481414</v>
      </c>
      <c r="W1231">
        <v>74080</v>
      </c>
      <c r="X1231">
        <v>81407334</v>
      </c>
      <c r="Y1231">
        <v>4275334</v>
      </c>
      <c r="Z1231">
        <v>27432050</v>
      </c>
      <c r="AA1231" s="3" t="str">
        <f t="shared" si="38"/>
        <v>1854</v>
      </c>
      <c r="AB1231" s="4" t="str">
        <f t="shared" si="39"/>
        <v>Non-TIF</v>
      </c>
    </row>
    <row r="1232" spans="1:28" x14ac:dyDescent="0.25">
      <c r="A1232">
        <v>2022</v>
      </c>
      <c r="B1232">
        <v>99</v>
      </c>
      <c r="C1232" t="s">
        <v>31</v>
      </c>
      <c r="D1232">
        <v>2022</v>
      </c>
      <c r="E1232">
        <v>99</v>
      </c>
      <c r="F1232">
        <v>1</v>
      </c>
      <c r="G1232">
        <v>944</v>
      </c>
      <c r="H1232">
        <v>991944</v>
      </c>
      <c r="I1232" t="s">
        <v>26</v>
      </c>
      <c r="J1232" t="s">
        <v>26</v>
      </c>
      <c r="K1232" t="s">
        <v>495</v>
      </c>
      <c r="L1232" t="s">
        <v>909</v>
      </c>
      <c r="M1232">
        <v>74380900</v>
      </c>
      <c r="N1232">
        <v>2318600</v>
      </c>
      <c r="O1232">
        <v>14405818</v>
      </c>
      <c r="P1232">
        <v>17789900</v>
      </c>
      <c r="Q1232">
        <v>0</v>
      </c>
      <c r="R1232">
        <v>0</v>
      </c>
      <c r="S1232">
        <v>26389449</v>
      </c>
      <c r="T1232">
        <v>15003191</v>
      </c>
      <c r="U1232">
        <v>0</v>
      </c>
      <c r="V1232">
        <v>297673665</v>
      </c>
      <c r="W1232">
        <v>268540</v>
      </c>
      <c r="X1232">
        <v>297405125</v>
      </c>
      <c r="Y1232">
        <v>18448955</v>
      </c>
      <c r="Z1232">
        <v>147385807</v>
      </c>
      <c r="AA1232" s="3" t="str">
        <f t="shared" si="38"/>
        <v>1944</v>
      </c>
      <c r="AB1232" s="4" t="str">
        <f t="shared" si="39"/>
        <v>Non-TIF</v>
      </c>
    </row>
    <row r="1233" spans="1:28" x14ac:dyDescent="0.25">
      <c r="A1233">
        <v>2022</v>
      </c>
      <c r="B1233">
        <v>87</v>
      </c>
      <c r="C1233" t="s">
        <v>31</v>
      </c>
      <c r="D1233">
        <v>2022</v>
      </c>
      <c r="E1233">
        <v>87</v>
      </c>
      <c r="F1233">
        <v>1</v>
      </c>
      <c r="G1233">
        <v>431</v>
      </c>
      <c r="H1233">
        <v>21431</v>
      </c>
      <c r="I1233" t="s">
        <v>26</v>
      </c>
      <c r="J1233" t="s">
        <v>26</v>
      </c>
      <c r="K1233" t="s">
        <v>99</v>
      </c>
      <c r="L1233" t="s">
        <v>836</v>
      </c>
      <c r="M1233">
        <v>15261300</v>
      </c>
      <c r="N1233">
        <v>549590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22113190</v>
      </c>
      <c r="W1233">
        <v>18520</v>
      </c>
      <c r="X1233">
        <v>22094670</v>
      </c>
      <c r="Y1233">
        <v>3394006</v>
      </c>
      <c r="Z1233">
        <v>6302300</v>
      </c>
      <c r="AA1233" s="3" t="str">
        <f t="shared" si="38"/>
        <v>1431</v>
      </c>
      <c r="AB1233" s="4" t="str">
        <f t="shared" si="39"/>
        <v>Non-TIF</v>
      </c>
    </row>
    <row r="1234" spans="1:28" x14ac:dyDescent="0.25">
      <c r="A1234">
        <v>2022</v>
      </c>
      <c r="B1234">
        <v>87</v>
      </c>
      <c r="C1234" t="s">
        <v>31</v>
      </c>
      <c r="D1234">
        <v>2022</v>
      </c>
      <c r="E1234">
        <v>87</v>
      </c>
      <c r="F1234">
        <v>1</v>
      </c>
      <c r="G1234">
        <v>782</v>
      </c>
      <c r="H1234">
        <v>801782</v>
      </c>
      <c r="I1234" t="s">
        <v>26</v>
      </c>
      <c r="J1234" t="s">
        <v>26</v>
      </c>
      <c r="K1234" t="s">
        <v>796</v>
      </c>
      <c r="L1234" t="s">
        <v>836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1115940</v>
      </c>
      <c r="W1234">
        <v>5556</v>
      </c>
      <c r="X1234">
        <v>1110384</v>
      </c>
      <c r="Y1234">
        <v>124016</v>
      </c>
      <c r="Z1234">
        <v>1115940</v>
      </c>
      <c r="AA1234" s="3" t="str">
        <f t="shared" si="38"/>
        <v>1782</v>
      </c>
      <c r="AB1234" s="4" t="str">
        <f t="shared" si="39"/>
        <v>Non-TIF</v>
      </c>
    </row>
    <row r="1235" spans="1:28" x14ac:dyDescent="0.25">
      <c r="A1235">
        <v>2022</v>
      </c>
      <c r="B1235">
        <v>87</v>
      </c>
      <c r="C1235" t="s">
        <v>31</v>
      </c>
      <c r="D1235">
        <v>2022</v>
      </c>
      <c r="E1235">
        <v>87</v>
      </c>
      <c r="F1235">
        <v>4</v>
      </c>
      <c r="G1235">
        <v>527</v>
      </c>
      <c r="H1235">
        <v>804527</v>
      </c>
      <c r="I1235" t="s">
        <v>26</v>
      </c>
      <c r="J1235" t="s">
        <v>26</v>
      </c>
      <c r="K1235" t="s">
        <v>502</v>
      </c>
      <c r="L1235" t="s">
        <v>836</v>
      </c>
      <c r="M1235">
        <v>8739800</v>
      </c>
      <c r="N1235">
        <v>691080</v>
      </c>
      <c r="O1235">
        <v>2463680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15707180</v>
      </c>
      <c r="W1235">
        <v>18520</v>
      </c>
      <c r="X1235">
        <v>15688660</v>
      </c>
      <c r="Y1235">
        <v>972800</v>
      </c>
      <c r="Z1235">
        <v>3812620</v>
      </c>
      <c r="AA1235" s="3" t="str">
        <f t="shared" si="38"/>
        <v>4527</v>
      </c>
      <c r="AB1235" s="4" t="str">
        <f t="shared" si="39"/>
        <v>Non-TIF</v>
      </c>
    </row>
    <row r="1236" spans="1:28" x14ac:dyDescent="0.25">
      <c r="A1236">
        <v>2022</v>
      </c>
      <c r="B1236">
        <v>87</v>
      </c>
      <c r="C1236" t="s">
        <v>31</v>
      </c>
      <c r="D1236">
        <v>2022</v>
      </c>
      <c r="E1236">
        <v>87</v>
      </c>
      <c r="F1236">
        <v>3</v>
      </c>
      <c r="G1236">
        <v>609</v>
      </c>
      <c r="H1236">
        <v>873609</v>
      </c>
      <c r="I1236" t="s">
        <v>26</v>
      </c>
      <c r="J1236" t="s">
        <v>26</v>
      </c>
      <c r="K1236" t="s">
        <v>82</v>
      </c>
      <c r="L1236" t="s">
        <v>836</v>
      </c>
      <c r="M1236">
        <v>62806950</v>
      </c>
      <c r="N1236">
        <v>4769242</v>
      </c>
      <c r="O1236">
        <v>7917765</v>
      </c>
      <c r="P1236">
        <v>65090</v>
      </c>
      <c r="Q1236">
        <v>0</v>
      </c>
      <c r="R1236">
        <v>0</v>
      </c>
      <c r="S1236">
        <v>0</v>
      </c>
      <c r="T1236">
        <v>182163</v>
      </c>
      <c r="U1236">
        <v>0</v>
      </c>
      <c r="V1236">
        <v>156439151</v>
      </c>
      <c r="W1236">
        <v>175968</v>
      </c>
      <c r="X1236">
        <v>156263183</v>
      </c>
      <c r="Y1236">
        <v>4891266</v>
      </c>
      <c r="Z1236">
        <v>80697941</v>
      </c>
      <c r="AA1236" s="3" t="str">
        <f t="shared" si="38"/>
        <v>3609</v>
      </c>
      <c r="AB1236" s="4" t="str">
        <f t="shared" si="39"/>
        <v>Non-TIF</v>
      </c>
    </row>
    <row r="1237" spans="1:28" x14ac:dyDescent="0.25">
      <c r="A1237">
        <v>2022</v>
      </c>
      <c r="B1237">
        <v>90</v>
      </c>
      <c r="C1237" t="s">
        <v>31</v>
      </c>
      <c r="D1237">
        <v>2022</v>
      </c>
      <c r="E1237">
        <v>90</v>
      </c>
      <c r="F1237">
        <v>0</v>
      </c>
      <c r="G1237">
        <v>657</v>
      </c>
      <c r="H1237">
        <v>900657</v>
      </c>
      <c r="I1237" t="s">
        <v>26</v>
      </c>
      <c r="J1237" t="s">
        <v>26</v>
      </c>
      <c r="K1237" t="s">
        <v>500</v>
      </c>
      <c r="L1237" t="s">
        <v>919</v>
      </c>
      <c r="M1237">
        <v>59474280</v>
      </c>
      <c r="N1237">
        <v>2785370</v>
      </c>
      <c r="O1237">
        <v>10455760</v>
      </c>
      <c r="P1237">
        <v>527170</v>
      </c>
      <c r="Q1237">
        <v>0</v>
      </c>
      <c r="R1237">
        <v>0</v>
      </c>
      <c r="S1237">
        <v>13012378</v>
      </c>
      <c r="T1237">
        <v>447253</v>
      </c>
      <c r="U1237">
        <v>0</v>
      </c>
      <c r="V1237">
        <v>220057111</v>
      </c>
      <c r="W1237">
        <v>220896</v>
      </c>
      <c r="X1237">
        <v>219836215</v>
      </c>
      <c r="Y1237">
        <v>264341535</v>
      </c>
      <c r="Z1237">
        <v>133354900</v>
      </c>
      <c r="AA1237" s="3" t="str">
        <f t="shared" si="38"/>
        <v>0657</v>
      </c>
      <c r="AB1237" s="4" t="str">
        <f t="shared" si="39"/>
        <v>Non-TIF</v>
      </c>
    </row>
    <row r="1238" spans="1:28" x14ac:dyDescent="0.25">
      <c r="A1238">
        <v>2022</v>
      </c>
      <c r="B1238">
        <v>90</v>
      </c>
      <c r="C1238" t="s">
        <v>31</v>
      </c>
      <c r="D1238">
        <v>2022</v>
      </c>
      <c r="E1238">
        <v>90</v>
      </c>
      <c r="F1238">
        <v>0</v>
      </c>
      <c r="G1238">
        <v>977</v>
      </c>
      <c r="H1238">
        <v>900977</v>
      </c>
      <c r="I1238" t="s">
        <v>26</v>
      </c>
      <c r="J1238" t="s">
        <v>26</v>
      </c>
      <c r="K1238" t="s">
        <v>501</v>
      </c>
      <c r="L1238" t="s">
        <v>919</v>
      </c>
      <c r="M1238">
        <v>52332940</v>
      </c>
      <c r="N1238">
        <v>2997970</v>
      </c>
      <c r="O1238">
        <v>9226542</v>
      </c>
      <c r="P1238">
        <v>0</v>
      </c>
      <c r="Q1238">
        <v>0</v>
      </c>
      <c r="R1238">
        <v>0</v>
      </c>
      <c r="S1238">
        <v>10026564</v>
      </c>
      <c r="T1238">
        <v>8870122</v>
      </c>
      <c r="U1238">
        <v>0</v>
      </c>
      <c r="V1238">
        <v>217954546</v>
      </c>
      <c r="W1238">
        <v>291556</v>
      </c>
      <c r="X1238">
        <v>217662990</v>
      </c>
      <c r="Y1238">
        <v>17479439</v>
      </c>
      <c r="Z1238">
        <v>134500408</v>
      </c>
      <c r="AA1238" s="3" t="str">
        <f t="shared" si="38"/>
        <v>0977</v>
      </c>
      <c r="AB1238" s="4" t="str">
        <f t="shared" si="39"/>
        <v>Non-TIF</v>
      </c>
    </row>
    <row r="1239" spans="1:28" x14ac:dyDescent="0.25">
      <c r="A1239">
        <v>2022</v>
      </c>
      <c r="B1239">
        <v>90</v>
      </c>
      <c r="C1239" t="s">
        <v>31</v>
      </c>
      <c r="D1239">
        <v>2022</v>
      </c>
      <c r="E1239">
        <v>90</v>
      </c>
      <c r="F1239">
        <v>5</v>
      </c>
      <c r="G1239">
        <v>49</v>
      </c>
      <c r="H1239">
        <v>905049</v>
      </c>
      <c r="I1239" t="s">
        <v>26</v>
      </c>
      <c r="J1239" t="s">
        <v>26</v>
      </c>
      <c r="K1239" t="s">
        <v>948</v>
      </c>
      <c r="L1239" t="s">
        <v>919</v>
      </c>
      <c r="M1239">
        <v>44239270</v>
      </c>
      <c r="N1239">
        <v>2288030</v>
      </c>
      <c r="O1239">
        <v>74364344</v>
      </c>
      <c r="P1239">
        <v>13152040</v>
      </c>
      <c r="Q1239">
        <v>0</v>
      </c>
      <c r="R1239">
        <v>0</v>
      </c>
      <c r="S1239">
        <v>11960950</v>
      </c>
      <c r="T1239">
        <v>8752541</v>
      </c>
      <c r="U1239">
        <v>0</v>
      </c>
      <c r="V1239">
        <v>1077498008</v>
      </c>
      <c r="W1239">
        <v>1673816</v>
      </c>
      <c r="X1239">
        <v>1075824192</v>
      </c>
      <c r="Y1239">
        <v>185424665</v>
      </c>
      <c r="Z1239">
        <v>922740833</v>
      </c>
      <c r="AA1239" s="3" t="str">
        <f t="shared" si="38"/>
        <v>5049</v>
      </c>
      <c r="AB1239" s="4" t="str">
        <f t="shared" si="39"/>
        <v>Non-TIF</v>
      </c>
    </row>
    <row r="1240" spans="1:28" x14ac:dyDescent="0.25">
      <c r="A1240">
        <v>2022</v>
      </c>
      <c r="B1240">
        <v>92</v>
      </c>
      <c r="C1240" t="s">
        <v>44</v>
      </c>
      <c r="D1240">
        <v>2022</v>
      </c>
      <c r="E1240">
        <v>92</v>
      </c>
      <c r="F1240">
        <v>4</v>
      </c>
      <c r="G1240">
        <v>271</v>
      </c>
      <c r="H1240">
        <v>924271</v>
      </c>
      <c r="I1240" t="s">
        <v>26</v>
      </c>
      <c r="J1240" t="s">
        <v>26</v>
      </c>
      <c r="K1240" t="s">
        <v>556</v>
      </c>
      <c r="L1240" t="s">
        <v>860</v>
      </c>
      <c r="M1240">
        <v>0</v>
      </c>
      <c r="N1240">
        <v>0</v>
      </c>
      <c r="O1240">
        <v>8865893</v>
      </c>
      <c r="P1240">
        <v>2857108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124727157</v>
      </c>
      <c r="W1240">
        <v>77784</v>
      </c>
      <c r="X1240">
        <v>124649373</v>
      </c>
      <c r="Y1240">
        <v>0</v>
      </c>
      <c r="Z1240">
        <v>113004156</v>
      </c>
      <c r="AA1240" s="3" t="str">
        <f t="shared" si="38"/>
        <v>4271</v>
      </c>
      <c r="AB1240" s="4" t="str">
        <f t="shared" si="39"/>
        <v>Non-TIF</v>
      </c>
    </row>
    <row r="1241" spans="1:28" x14ac:dyDescent="0.25">
      <c r="A1241">
        <v>2022</v>
      </c>
      <c r="B1241">
        <v>92</v>
      </c>
      <c r="C1241" t="s">
        <v>23</v>
      </c>
      <c r="D1241">
        <v>2022</v>
      </c>
      <c r="E1241">
        <v>92</v>
      </c>
      <c r="F1241">
        <v>4</v>
      </c>
      <c r="G1241">
        <v>271</v>
      </c>
      <c r="H1241" t="s">
        <v>994</v>
      </c>
      <c r="I1241" t="s">
        <v>25</v>
      </c>
      <c r="J1241" t="s">
        <v>26</v>
      </c>
      <c r="K1241" t="s">
        <v>995</v>
      </c>
      <c r="L1241" t="s">
        <v>860</v>
      </c>
      <c r="M1241">
        <v>0</v>
      </c>
      <c r="N1241">
        <v>0</v>
      </c>
      <c r="O1241">
        <v>947361</v>
      </c>
      <c r="P1241">
        <v>302092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13926743</v>
      </c>
      <c r="W1241">
        <v>0</v>
      </c>
      <c r="X1241">
        <v>13926743</v>
      </c>
      <c r="Y1241">
        <v>0</v>
      </c>
      <c r="Z1241">
        <v>12677290</v>
      </c>
      <c r="AA1241" s="3" t="str">
        <f t="shared" si="38"/>
        <v>4271</v>
      </c>
      <c r="AB1241" s="4" t="str">
        <f t="shared" si="39"/>
        <v>TIF</v>
      </c>
    </row>
    <row r="1242" spans="1:28" x14ac:dyDescent="0.25">
      <c r="A1242">
        <v>2022</v>
      </c>
      <c r="B1242">
        <v>92</v>
      </c>
      <c r="C1242" t="s">
        <v>31</v>
      </c>
      <c r="D1242">
        <v>2022</v>
      </c>
      <c r="E1242">
        <v>92</v>
      </c>
      <c r="F1242">
        <v>6</v>
      </c>
      <c r="G1242">
        <v>700</v>
      </c>
      <c r="H1242">
        <v>446700</v>
      </c>
      <c r="I1242" t="s">
        <v>26</v>
      </c>
      <c r="J1242" t="s">
        <v>26</v>
      </c>
      <c r="K1242" t="s">
        <v>459</v>
      </c>
      <c r="L1242" t="s">
        <v>860</v>
      </c>
      <c r="M1242">
        <v>31179522</v>
      </c>
      <c r="N1242">
        <v>3660700</v>
      </c>
      <c r="O1242">
        <v>2630600</v>
      </c>
      <c r="P1242">
        <v>9216300</v>
      </c>
      <c r="Q1242">
        <v>0</v>
      </c>
      <c r="R1242">
        <v>0</v>
      </c>
      <c r="S1242">
        <v>0</v>
      </c>
      <c r="T1242">
        <v>48339</v>
      </c>
      <c r="U1242">
        <v>0</v>
      </c>
      <c r="V1242">
        <v>98951161</v>
      </c>
      <c r="W1242">
        <v>66672</v>
      </c>
      <c r="X1242">
        <v>98884489</v>
      </c>
      <c r="Y1242">
        <v>9304827</v>
      </c>
      <c r="Z1242">
        <v>52215700</v>
      </c>
      <c r="AA1242" s="3" t="str">
        <f t="shared" si="38"/>
        <v>6700</v>
      </c>
      <c r="AB1242" s="4" t="str">
        <f t="shared" si="39"/>
        <v>Non-TIF</v>
      </c>
    </row>
    <row r="1243" spans="1:28" x14ac:dyDescent="0.25">
      <c r="A1243">
        <v>2022</v>
      </c>
      <c r="B1243">
        <v>92</v>
      </c>
      <c r="C1243" t="s">
        <v>31</v>
      </c>
      <c r="D1243">
        <v>2022</v>
      </c>
      <c r="E1243">
        <v>92</v>
      </c>
      <c r="F1243">
        <v>2</v>
      </c>
      <c r="G1243">
        <v>169</v>
      </c>
      <c r="H1243">
        <v>512169</v>
      </c>
      <c r="I1243" t="s">
        <v>26</v>
      </c>
      <c r="J1243" t="s">
        <v>26</v>
      </c>
      <c r="K1243" t="s">
        <v>486</v>
      </c>
      <c r="L1243" t="s">
        <v>860</v>
      </c>
      <c r="M1243">
        <v>885200</v>
      </c>
      <c r="N1243">
        <v>128200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1313000</v>
      </c>
      <c r="W1243">
        <v>1852</v>
      </c>
      <c r="X1243">
        <v>1311148</v>
      </c>
      <c r="Y1243">
        <v>176246</v>
      </c>
      <c r="Z1243">
        <v>299600</v>
      </c>
      <c r="AA1243" s="3" t="str">
        <f t="shared" si="38"/>
        <v>2169</v>
      </c>
      <c r="AB1243" s="4" t="str">
        <f t="shared" si="39"/>
        <v>Non-TIF</v>
      </c>
    </row>
    <row r="1244" spans="1:28" x14ac:dyDescent="0.25">
      <c r="A1244">
        <v>2022</v>
      </c>
      <c r="B1244">
        <v>92</v>
      </c>
      <c r="C1244" t="s">
        <v>31</v>
      </c>
      <c r="D1244">
        <v>2022</v>
      </c>
      <c r="E1244">
        <v>92</v>
      </c>
      <c r="F1244">
        <v>5</v>
      </c>
      <c r="G1244">
        <v>163</v>
      </c>
      <c r="H1244">
        <v>545163</v>
      </c>
      <c r="I1244" t="s">
        <v>26</v>
      </c>
      <c r="J1244" t="s">
        <v>26</v>
      </c>
      <c r="K1244" t="s">
        <v>536</v>
      </c>
      <c r="L1244" t="s">
        <v>860</v>
      </c>
      <c r="M1244">
        <v>2212500</v>
      </c>
      <c r="N1244">
        <v>91300</v>
      </c>
      <c r="O1244">
        <v>329600</v>
      </c>
      <c r="P1244">
        <v>0</v>
      </c>
      <c r="Q1244">
        <v>0</v>
      </c>
      <c r="R1244">
        <v>0</v>
      </c>
      <c r="S1244">
        <v>129361</v>
      </c>
      <c r="T1244">
        <v>0</v>
      </c>
      <c r="U1244">
        <v>0</v>
      </c>
      <c r="V1244">
        <v>5878261</v>
      </c>
      <c r="W1244">
        <v>3704</v>
      </c>
      <c r="X1244">
        <v>5874557</v>
      </c>
      <c r="Y1244">
        <v>723479</v>
      </c>
      <c r="Z1244">
        <v>3115500</v>
      </c>
      <c r="AA1244" s="3" t="str">
        <f t="shared" si="38"/>
        <v>5163</v>
      </c>
      <c r="AB1244" s="4" t="str">
        <f t="shared" si="39"/>
        <v>Non-TIF</v>
      </c>
    </row>
    <row r="1245" spans="1:28" x14ac:dyDescent="0.25">
      <c r="A1245">
        <v>2022</v>
      </c>
      <c r="B1245">
        <v>94</v>
      </c>
      <c r="C1245" t="s">
        <v>31</v>
      </c>
      <c r="D1245">
        <v>2022</v>
      </c>
      <c r="E1245">
        <v>94</v>
      </c>
      <c r="F1245">
        <v>6</v>
      </c>
      <c r="G1245">
        <v>246</v>
      </c>
      <c r="H1245">
        <v>406246</v>
      </c>
      <c r="I1245" t="s">
        <v>26</v>
      </c>
      <c r="J1245" t="s">
        <v>26</v>
      </c>
      <c r="K1245" t="s">
        <v>139</v>
      </c>
      <c r="L1245" t="s">
        <v>862</v>
      </c>
      <c r="M1245">
        <v>16156170</v>
      </c>
      <c r="N1245">
        <v>643460</v>
      </c>
      <c r="O1245">
        <v>493620</v>
      </c>
      <c r="P1245">
        <v>31740</v>
      </c>
      <c r="Q1245">
        <v>0</v>
      </c>
      <c r="R1245">
        <v>0</v>
      </c>
      <c r="S1245">
        <v>0</v>
      </c>
      <c r="T1245">
        <v>122958</v>
      </c>
      <c r="U1245">
        <v>1600</v>
      </c>
      <c r="V1245">
        <v>30597058</v>
      </c>
      <c r="W1245">
        <v>20372</v>
      </c>
      <c r="X1245">
        <v>30576686</v>
      </c>
      <c r="Y1245">
        <v>704979</v>
      </c>
      <c r="Z1245">
        <v>13147510</v>
      </c>
      <c r="AA1245" s="3" t="str">
        <f t="shared" si="38"/>
        <v>6246</v>
      </c>
      <c r="AB1245" s="4" t="str">
        <f t="shared" si="39"/>
        <v>Non-TIF</v>
      </c>
    </row>
    <row r="1246" spans="1:28" x14ac:dyDescent="0.25">
      <c r="A1246">
        <v>2022</v>
      </c>
      <c r="B1246">
        <v>94</v>
      </c>
      <c r="C1246" t="s">
        <v>31</v>
      </c>
      <c r="D1246">
        <v>2022</v>
      </c>
      <c r="E1246">
        <v>94</v>
      </c>
      <c r="F1246">
        <v>6</v>
      </c>
      <c r="G1246">
        <v>867</v>
      </c>
      <c r="H1246">
        <v>406867</v>
      </c>
      <c r="I1246" t="s">
        <v>26</v>
      </c>
      <c r="J1246" t="s">
        <v>26</v>
      </c>
      <c r="K1246" t="s">
        <v>478</v>
      </c>
      <c r="L1246" t="s">
        <v>862</v>
      </c>
      <c r="M1246">
        <v>23884270</v>
      </c>
      <c r="N1246">
        <v>321330</v>
      </c>
      <c r="O1246">
        <v>3804460</v>
      </c>
      <c r="P1246">
        <v>1262870</v>
      </c>
      <c r="Q1246">
        <v>0</v>
      </c>
      <c r="R1246">
        <v>0</v>
      </c>
      <c r="S1246">
        <v>1485280</v>
      </c>
      <c r="T1246">
        <v>750672</v>
      </c>
      <c r="U1246">
        <v>4000</v>
      </c>
      <c r="V1246">
        <v>55727122</v>
      </c>
      <c r="W1246">
        <v>48152</v>
      </c>
      <c r="X1246">
        <v>55678970</v>
      </c>
      <c r="Y1246">
        <v>2014692</v>
      </c>
      <c r="Z1246">
        <v>24214240</v>
      </c>
      <c r="AA1246" s="3" t="str">
        <f t="shared" si="38"/>
        <v>6867</v>
      </c>
      <c r="AB1246" s="4" t="str">
        <f t="shared" si="39"/>
        <v>Non-TIF</v>
      </c>
    </row>
    <row r="1247" spans="1:28" x14ac:dyDescent="0.25">
      <c r="A1247">
        <v>2022</v>
      </c>
      <c r="B1247">
        <v>95</v>
      </c>
      <c r="C1247" t="s">
        <v>23</v>
      </c>
      <c r="D1247">
        <v>2022</v>
      </c>
      <c r="E1247">
        <v>95</v>
      </c>
      <c r="F1247">
        <v>0</v>
      </c>
      <c r="G1247">
        <v>873</v>
      </c>
      <c r="H1247" t="s">
        <v>996</v>
      </c>
      <c r="I1247" t="s">
        <v>25</v>
      </c>
      <c r="J1247" t="s">
        <v>26</v>
      </c>
      <c r="K1247" t="s">
        <v>997</v>
      </c>
      <c r="L1247" t="s">
        <v>865</v>
      </c>
      <c r="M1247">
        <v>0</v>
      </c>
      <c r="N1247">
        <v>0</v>
      </c>
      <c r="O1247">
        <v>1993692</v>
      </c>
      <c r="P1247">
        <v>67027322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69021014</v>
      </c>
      <c r="W1247">
        <v>0</v>
      </c>
      <c r="X1247">
        <v>69021014</v>
      </c>
      <c r="Y1247">
        <v>0</v>
      </c>
      <c r="Z1247">
        <v>0</v>
      </c>
      <c r="AA1247" s="3" t="str">
        <f t="shared" si="38"/>
        <v>0873</v>
      </c>
      <c r="AB1247" s="4" t="str">
        <f t="shared" si="39"/>
        <v>TIF</v>
      </c>
    </row>
    <row r="1248" spans="1:28" x14ac:dyDescent="0.25">
      <c r="A1248">
        <v>2022</v>
      </c>
      <c r="B1248">
        <v>95</v>
      </c>
      <c r="C1248" t="s">
        <v>31</v>
      </c>
      <c r="D1248">
        <v>2022</v>
      </c>
      <c r="E1248">
        <v>95</v>
      </c>
      <c r="F1248">
        <v>0</v>
      </c>
      <c r="G1248">
        <v>873</v>
      </c>
      <c r="H1248">
        <v>950873</v>
      </c>
      <c r="I1248" t="s">
        <v>26</v>
      </c>
      <c r="J1248" t="s">
        <v>26</v>
      </c>
      <c r="K1248" t="s">
        <v>597</v>
      </c>
      <c r="L1248" t="s">
        <v>865</v>
      </c>
      <c r="M1248">
        <v>172181567</v>
      </c>
      <c r="N1248">
        <v>11616980</v>
      </c>
      <c r="O1248">
        <v>30479830</v>
      </c>
      <c r="P1248">
        <v>9918524</v>
      </c>
      <c r="Q1248">
        <v>0</v>
      </c>
      <c r="R1248">
        <v>0</v>
      </c>
      <c r="S1248">
        <v>4741854</v>
      </c>
      <c r="T1248">
        <v>5914101</v>
      </c>
      <c r="U1248">
        <v>0</v>
      </c>
      <c r="V1248">
        <v>322294536</v>
      </c>
      <c r="W1248">
        <v>235204</v>
      </c>
      <c r="X1248">
        <v>322059332</v>
      </c>
      <c r="Y1248">
        <v>46557935</v>
      </c>
      <c r="Z1248">
        <v>87441680</v>
      </c>
      <c r="AA1248" s="3" t="str">
        <f t="shared" si="38"/>
        <v>0873</v>
      </c>
      <c r="AB1248" s="4" t="str">
        <f t="shared" si="39"/>
        <v>Non-TIF</v>
      </c>
    </row>
    <row r="1249" spans="1:28" x14ac:dyDescent="0.25">
      <c r="A1249">
        <v>2022</v>
      </c>
      <c r="B1249">
        <v>95</v>
      </c>
      <c r="C1249" t="s">
        <v>31</v>
      </c>
      <c r="D1249">
        <v>2022</v>
      </c>
      <c r="E1249">
        <v>95</v>
      </c>
      <c r="F1249">
        <v>3</v>
      </c>
      <c r="G1249">
        <v>420</v>
      </c>
      <c r="H1249">
        <v>953420</v>
      </c>
      <c r="I1249" t="s">
        <v>26</v>
      </c>
      <c r="J1249" t="s">
        <v>26</v>
      </c>
      <c r="K1249" t="s">
        <v>868</v>
      </c>
      <c r="L1249" t="s">
        <v>865</v>
      </c>
      <c r="M1249">
        <v>70153441</v>
      </c>
      <c r="N1249">
        <v>3666760</v>
      </c>
      <c r="O1249">
        <v>13444953</v>
      </c>
      <c r="P1249">
        <v>630420</v>
      </c>
      <c r="Q1249">
        <v>0</v>
      </c>
      <c r="R1249">
        <v>0</v>
      </c>
      <c r="S1249">
        <v>14740980</v>
      </c>
      <c r="T1249">
        <v>2711261</v>
      </c>
      <c r="U1249">
        <v>0</v>
      </c>
      <c r="V1249">
        <v>235289535</v>
      </c>
      <c r="W1249">
        <v>240760</v>
      </c>
      <c r="X1249">
        <v>235048775</v>
      </c>
      <c r="Y1249">
        <v>35937806</v>
      </c>
      <c r="Z1249">
        <v>129941720</v>
      </c>
      <c r="AA1249" s="3" t="str">
        <f t="shared" si="38"/>
        <v>3420</v>
      </c>
      <c r="AB1249" s="4" t="str">
        <f t="shared" si="39"/>
        <v>Non-TIF</v>
      </c>
    </row>
    <row r="1250" spans="1:28" x14ac:dyDescent="0.25">
      <c r="A1250">
        <v>2022</v>
      </c>
      <c r="B1250">
        <v>97</v>
      </c>
      <c r="C1250" t="s">
        <v>44</v>
      </c>
      <c r="D1250">
        <v>2022</v>
      </c>
      <c r="E1250">
        <v>97</v>
      </c>
      <c r="F1250">
        <v>1</v>
      </c>
      <c r="G1250">
        <v>975</v>
      </c>
      <c r="H1250">
        <v>971975</v>
      </c>
      <c r="I1250" t="s">
        <v>26</v>
      </c>
      <c r="J1250" t="s">
        <v>26</v>
      </c>
      <c r="K1250" t="s">
        <v>316</v>
      </c>
      <c r="L1250" t="s">
        <v>904</v>
      </c>
      <c r="M1250">
        <v>0</v>
      </c>
      <c r="N1250">
        <v>0</v>
      </c>
      <c r="O1250">
        <v>110762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110762</v>
      </c>
      <c r="W1250">
        <v>0</v>
      </c>
      <c r="X1250">
        <v>110762</v>
      </c>
      <c r="Y1250">
        <v>0</v>
      </c>
      <c r="Z1250">
        <v>0</v>
      </c>
      <c r="AA1250" s="3" t="str">
        <f t="shared" si="38"/>
        <v>1975</v>
      </c>
      <c r="AB1250" s="4" t="str">
        <f t="shared" si="39"/>
        <v>Non-TIF</v>
      </c>
    </row>
    <row r="1251" spans="1:28" x14ac:dyDescent="0.25">
      <c r="A1251">
        <v>2022</v>
      </c>
      <c r="B1251">
        <v>97</v>
      </c>
      <c r="C1251" t="s">
        <v>23</v>
      </c>
      <c r="D1251">
        <v>2022</v>
      </c>
      <c r="E1251">
        <v>97</v>
      </c>
      <c r="F1251">
        <v>1</v>
      </c>
      <c r="G1251">
        <v>975</v>
      </c>
      <c r="H1251" t="s">
        <v>998</v>
      </c>
      <c r="I1251" t="s">
        <v>25</v>
      </c>
      <c r="J1251" t="s">
        <v>26</v>
      </c>
      <c r="K1251" t="s">
        <v>999</v>
      </c>
      <c r="L1251" t="s">
        <v>904</v>
      </c>
      <c r="M1251">
        <v>0</v>
      </c>
      <c r="N1251">
        <v>0</v>
      </c>
      <c r="O1251">
        <v>466608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466608</v>
      </c>
      <c r="W1251">
        <v>0</v>
      </c>
      <c r="X1251">
        <v>466608</v>
      </c>
      <c r="Y1251">
        <v>0</v>
      </c>
      <c r="Z1251">
        <v>0</v>
      </c>
      <c r="AA1251" s="3" t="str">
        <f t="shared" si="38"/>
        <v>1975</v>
      </c>
      <c r="AB1251" s="4" t="str">
        <f t="shared" si="39"/>
        <v>TIF</v>
      </c>
    </row>
    <row r="1252" spans="1:28" x14ac:dyDescent="0.25">
      <c r="A1252">
        <v>2022</v>
      </c>
      <c r="B1252">
        <v>74</v>
      </c>
      <c r="C1252" t="s">
        <v>44</v>
      </c>
      <c r="D1252">
        <v>2022</v>
      </c>
      <c r="E1252">
        <v>74</v>
      </c>
      <c r="F1252">
        <v>0</v>
      </c>
      <c r="G1252">
        <v>333</v>
      </c>
      <c r="H1252">
        <v>320333</v>
      </c>
      <c r="I1252" t="s">
        <v>26</v>
      </c>
      <c r="J1252" t="s">
        <v>26</v>
      </c>
      <c r="K1252" t="s">
        <v>382</v>
      </c>
      <c r="L1252" t="s">
        <v>738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 s="3" t="str">
        <f t="shared" si="38"/>
        <v>0333</v>
      </c>
      <c r="AB1252" s="4" t="str">
        <f t="shared" si="39"/>
        <v>Non-TIF</v>
      </c>
    </row>
    <row r="1253" spans="1:28" x14ac:dyDescent="0.25">
      <c r="A1253">
        <v>2022</v>
      </c>
      <c r="B1253">
        <v>74</v>
      </c>
      <c r="C1253" t="s">
        <v>23</v>
      </c>
      <c r="D1253">
        <v>2022</v>
      </c>
      <c r="E1253">
        <v>74</v>
      </c>
      <c r="F1253">
        <v>5</v>
      </c>
      <c r="G1253">
        <v>724</v>
      </c>
      <c r="H1253" t="s">
        <v>957</v>
      </c>
      <c r="I1253" t="s">
        <v>25</v>
      </c>
      <c r="J1253" t="s">
        <v>26</v>
      </c>
      <c r="K1253" t="s">
        <v>958</v>
      </c>
      <c r="L1253" t="s">
        <v>738</v>
      </c>
      <c r="M1253">
        <v>0</v>
      </c>
      <c r="N1253">
        <v>0</v>
      </c>
      <c r="O1253">
        <v>0</v>
      </c>
      <c r="P1253">
        <v>4665990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4665990</v>
      </c>
      <c r="W1253">
        <v>0</v>
      </c>
      <c r="X1253">
        <v>4665990</v>
      </c>
      <c r="Y1253">
        <v>0</v>
      </c>
      <c r="Z1253">
        <v>0</v>
      </c>
      <c r="AA1253" s="3" t="str">
        <f t="shared" si="38"/>
        <v>5724</v>
      </c>
      <c r="AB1253" s="4" t="str">
        <f t="shared" si="39"/>
        <v>TIF</v>
      </c>
    </row>
    <row r="1254" spans="1:28" x14ac:dyDescent="0.25">
      <c r="A1254">
        <v>2022</v>
      </c>
      <c r="B1254">
        <v>74</v>
      </c>
      <c r="C1254" t="s">
        <v>31</v>
      </c>
      <c r="D1254">
        <v>2022</v>
      </c>
      <c r="E1254">
        <v>74</v>
      </c>
      <c r="F1254">
        <v>5</v>
      </c>
      <c r="G1254">
        <v>724</v>
      </c>
      <c r="H1254">
        <v>745724</v>
      </c>
      <c r="I1254" t="s">
        <v>26</v>
      </c>
      <c r="J1254" t="s">
        <v>26</v>
      </c>
      <c r="K1254" t="s">
        <v>261</v>
      </c>
      <c r="L1254" t="s">
        <v>738</v>
      </c>
      <c r="M1254">
        <v>54104650</v>
      </c>
      <c r="N1254">
        <v>4371340</v>
      </c>
      <c r="O1254">
        <v>11331429</v>
      </c>
      <c r="P1254">
        <v>6908170</v>
      </c>
      <c r="Q1254">
        <v>0</v>
      </c>
      <c r="R1254">
        <v>0</v>
      </c>
      <c r="S1254">
        <v>1830743</v>
      </c>
      <c r="T1254">
        <v>430045</v>
      </c>
      <c r="U1254">
        <v>0</v>
      </c>
      <c r="V1254">
        <v>157679548</v>
      </c>
      <c r="W1254">
        <v>151864</v>
      </c>
      <c r="X1254">
        <v>157527684</v>
      </c>
      <c r="Y1254">
        <v>12671196</v>
      </c>
      <c r="Z1254">
        <v>78703171</v>
      </c>
      <c r="AA1254" s="3" t="str">
        <f t="shared" si="38"/>
        <v>5724</v>
      </c>
      <c r="AB1254" s="4" t="str">
        <f t="shared" si="39"/>
        <v>Non-TIF</v>
      </c>
    </row>
    <row r="1255" spans="1:28" x14ac:dyDescent="0.25">
      <c r="A1255">
        <v>2022</v>
      </c>
      <c r="B1255">
        <v>74</v>
      </c>
      <c r="C1255" t="s">
        <v>31</v>
      </c>
      <c r="D1255">
        <v>2022</v>
      </c>
      <c r="E1255">
        <v>74</v>
      </c>
      <c r="F1255">
        <v>5</v>
      </c>
      <c r="G1255">
        <v>283</v>
      </c>
      <c r="H1255">
        <v>765283</v>
      </c>
      <c r="I1255" t="s">
        <v>26</v>
      </c>
      <c r="J1255" t="s">
        <v>26</v>
      </c>
      <c r="K1255" t="s">
        <v>225</v>
      </c>
      <c r="L1255" t="s">
        <v>738</v>
      </c>
      <c r="M1255">
        <v>1049320</v>
      </c>
      <c r="N1255">
        <v>44810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1452690</v>
      </c>
      <c r="W1255">
        <v>0</v>
      </c>
      <c r="X1255">
        <v>1452690</v>
      </c>
      <c r="Y1255">
        <v>14929</v>
      </c>
      <c r="Z1255">
        <v>358560</v>
      </c>
      <c r="AA1255" s="3" t="str">
        <f t="shared" si="38"/>
        <v>5283</v>
      </c>
      <c r="AB1255" s="4" t="str">
        <f t="shared" si="39"/>
        <v>Non-TIF</v>
      </c>
    </row>
    <row r="1256" spans="1:28" x14ac:dyDescent="0.25">
      <c r="A1256">
        <v>2022</v>
      </c>
      <c r="B1256">
        <v>75</v>
      </c>
      <c r="C1256" t="s">
        <v>44</v>
      </c>
      <c r="D1256">
        <v>2022</v>
      </c>
      <c r="E1256">
        <v>75</v>
      </c>
      <c r="F1256">
        <v>2</v>
      </c>
      <c r="G1256">
        <v>988</v>
      </c>
      <c r="H1256">
        <v>752988</v>
      </c>
      <c r="I1256" t="s">
        <v>26</v>
      </c>
      <c r="J1256" t="s">
        <v>26</v>
      </c>
      <c r="K1256" t="s">
        <v>739</v>
      </c>
      <c r="L1256" t="s">
        <v>740</v>
      </c>
      <c r="M1256">
        <v>35740</v>
      </c>
      <c r="N1256">
        <v>0</v>
      </c>
      <c r="O1256">
        <v>4197540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38573582</v>
      </c>
      <c r="W1256">
        <v>53708</v>
      </c>
      <c r="X1256">
        <v>38519874</v>
      </c>
      <c r="Y1256">
        <v>0</v>
      </c>
      <c r="Z1256">
        <v>34340302</v>
      </c>
      <c r="AA1256" s="3" t="str">
        <f t="shared" si="38"/>
        <v>2988</v>
      </c>
      <c r="AB1256" s="4" t="str">
        <f t="shared" si="39"/>
        <v>Non-TIF</v>
      </c>
    </row>
    <row r="1257" spans="1:28" x14ac:dyDescent="0.25">
      <c r="A1257">
        <v>2022</v>
      </c>
      <c r="B1257">
        <v>75</v>
      </c>
      <c r="C1257" t="s">
        <v>44</v>
      </c>
      <c r="D1257">
        <v>2022</v>
      </c>
      <c r="E1257">
        <v>75</v>
      </c>
      <c r="F1257">
        <v>3</v>
      </c>
      <c r="G1257">
        <v>348</v>
      </c>
      <c r="H1257">
        <v>753348</v>
      </c>
      <c r="I1257" t="s">
        <v>26</v>
      </c>
      <c r="J1257" t="s">
        <v>26</v>
      </c>
      <c r="K1257" t="s">
        <v>351</v>
      </c>
      <c r="L1257" t="s">
        <v>740</v>
      </c>
      <c r="M1257">
        <v>0</v>
      </c>
      <c r="N1257">
        <v>0</v>
      </c>
      <c r="O1257">
        <v>9650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4980050</v>
      </c>
      <c r="W1257">
        <v>0</v>
      </c>
      <c r="X1257">
        <v>4980050</v>
      </c>
      <c r="Y1257">
        <v>0</v>
      </c>
      <c r="Z1257">
        <v>4970400</v>
      </c>
      <c r="AA1257" s="3" t="str">
        <f t="shared" si="38"/>
        <v>3348</v>
      </c>
      <c r="AB1257" s="4" t="str">
        <f t="shared" si="39"/>
        <v>Non-TIF</v>
      </c>
    </row>
    <row r="1258" spans="1:28" x14ac:dyDescent="0.25">
      <c r="A1258">
        <v>2022</v>
      </c>
      <c r="B1258">
        <v>75</v>
      </c>
      <c r="C1258" t="s">
        <v>23</v>
      </c>
      <c r="D1258">
        <v>2022</v>
      </c>
      <c r="E1258">
        <v>75</v>
      </c>
      <c r="F1258">
        <v>3</v>
      </c>
      <c r="G1258">
        <v>348</v>
      </c>
      <c r="H1258" t="s">
        <v>961</v>
      </c>
      <c r="I1258" t="s">
        <v>25</v>
      </c>
      <c r="J1258" t="s">
        <v>26</v>
      </c>
      <c r="K1258" t="s">
        <v>962</v>
      </c>
      <c r="L1258" t="s">
        <v>740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2859100</v>
      </c>
      <c r="W1258">
        <v>0</v>
      </c>
      <c r="X1258">
        <v>2859100</v>
      </c>
      <c r="Y1258">
        <v>0</v>
      </c>
      <c r="Z1258">
        <v>2859100</v>
      </c>
      <c r="AA1258" s="3" t="str">
        <f t="shared" si="38"/>
        <v>3348</v>
      </c>
      <c r="AB1258" s="4" t="str">
        <f t="shared" si="39"/>
        <v>TIF</v>
      </c>
    </row>
    <row r="1259" spans="1:28" x14ac:dyDescent="0.25">
      <c r="A1259">
        <v>2022</v>
      </c>
      <c r="B1259">
        <v>75</v>
      </c>
      <c r="C1259" t="s">
        <v>31</v>
      </c>
      <c r="D1259">
        <v>2022</v>
      </c>
      <c r="E1259">
        <v>75</v>
      </c>
      <c r="F1259">
        <v>0</v>
      </c>
      <c r="G1259">
        <v>63</v>
      </c>
      <c r="H1259">
        <v>750063</v>
      </c>
      <c r="I1259" t="s">
        <v>26</v>
      </c>
      <c r="J1259" t="s">
        <v>26</v>
      </c>
      <c r="K1259" t="s">
        <v>760</v>
      </c>
      <c r="L1259" t="s">
        <v>740</v>
      </c>
      <c r="M1259">
        <v>112086870</v>
      </c>
      <c r="N1259">
        <v>7650640</v>
      </c>
      <c r="O1259">
        <v>5790474</v>
      </c>
      <c r="P1259">
        <v>19350</v>
      </c>
      <c r="Q1259">
        <v>0</v>
      </c>
      <c r="R1259">
        <v>0</v>
      </c>
      <c r="S1259">
        <v>0</v>
      </c>
      <c r="T1259">
        <v>632888</v>
      </c>
      <c r="U1259">
        <v>0</v>
      </c>
      <c r="V1259">
        <v>295188288</v>
      </c>
      <c r="W1259">
        <v>255576</v>
      </c>
      <c r="X1259">
        <v>294932712</v>
      </c>
      <c r="Y1259">
        <v>5764310</v>
      </c>
      <c r="Z1259">
        <v>169008066</v>
      </c>
      <c r="AA1259" s="3" t="str">
        <f t="shared" si="38"/>
        <v>0063</v>
      </c>
      <c r="AB1259" s="4" t="str">
        <f t="shared" si="39"/>
        <v>Non-TIF</v>
      </c>
    </row>
    <row r="1260" spans="1:28" x14ac:dyDescent="0.25">
      <c r="A1260">
        <v>2022</v>
      </c>
      <c r="B1260">
        <v>75</v>
      </c>
      <c r="C1260" t="s">
        <v>31</v>
      </c>
      <c r="D1260">
        <v>2022</v>
      </c>
      <c r="E1260">
        <v>75</v>
      </c>
      <c r="F1260">
        <v>3</v>
      </c>
      <c r="G1260">
        <v>600</v>
      </c>
      <c r="H1260">
        <v>753600</v>
      </c>
      <c r="I1260" t="s">
        <v>26</v>
      </c>
      <c r="J1260" t="s">
        <v>26</v>
      </c>
      <c r="K1260" t="s">
        <v>741</v>
      </c>
      <c r="L1260" t="s">
        <v>740</v>
      </c>
      <c r="M1260">
        <v>238047870</v>
      </c>
      <c r="N1260">
        <v>26173830</v>
      </c>
      <c r="O1260">
        <v>54418293</v>
      </c>
      <c r="P1260">
        <v>13012745</v>
      </c>
      <c r="Q1260">
        <v>0</v>
      </c>
      <c r="R1260">
        <v>0</v>
      </c>
      <c r="S1260">
        <v>33036808</v>
      </c>
      <c r="T1260">
        <v>3784191</v>
      </c>
      <c r="U1260">
        <v>0</v>
      </c>
      <c r="V1260">
        <v>1245816819</v>
      </c>
      <c r="W1260">
        <v>881552</v>
      </c>
      <c r="X1260">
        <v>1244935267</v>
      </c>
      <c r="Y1260">
        <v>58944348</v>
      </c>
      <c r="Z1260">
        <v>877343082</v>
      </c>
      <c r="AA1260" s="3" t="str">
        <f t="shared" si="38"/>
        <v>3600</v>
      </c>
      <c r="AB1260" s="4" t="str">
        <f t="shared" si="39"/>
        <v>Non-TIF</v>
      </c>
    </row>
    <row r="1261" spans="1:28" x14ac:dyDescent="0.25">
      <c r="A1261">
        <v>2022</v>
      </c>
      <c r="B1261">
        <v>76</v>
      </c>
      <c r="C1261" t="s">
        <v>44</v>
      </c>
      <c r="D1261">
        <v>2022</v>
      </c>
      <c r="E1261">
        <v>76</v>
      </c>
      <c r="F1261">
        <v>4</v>
      </c>
      <c r="G1261">
        <v>644</v>
      </c>
      <c r="H1261">
        <v>114644</v>
      </c>
      <c r="I1261" t="s">
        <v>26</v>
      </c>
      <c r="J1261" t="s">
        <v>26</v>
      </c>
      <c r="K1261" t="s">
        <v>223</v>
      </c>
      <c r="L1261" t="s">
        <v>742</v>
      </c>
      <c r="M1261">
        <v>280145</v>
      </c>
      <c r="N1261">
        <v>0</v>
      </c>
      <c r="O1261">
        <v>3740108</v>
      </c>
      <c r="P1261">
        <v>405513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5663233</v>
      </c>
      <c r="W1261">
        <v>7408</v>
      </c>
      <c r="X1261">
        <v>5655825</v>
      </c>
      <c r="Y1261">
        <v>0</v>
      </c>
      <c r="Z1261">
        <v>1237467</v>
      </c>
      <c r="AA1261" s="3" t="str">
        <f t="shared" si="38"/>
        <v>4644</v>
      </c>
      <c r="AB1261" s="4" t="str">
        <f t="shared" si="39"/>
        <v>Non-TIF</v>
      </c>
    </row>
    <row r="1262" spans="1:28" x14ac:dyDescent="0.25">
      <c r="A1262">
        <v>2022</v>
      </c>
      <c r="B1262">
        <v>76</v>
      </c>
      <c r="C1262" t="s">
        <v>23</v>
      </c>
      <c r="D1262">
        <v>2022</v>
      </c>
      <c r="E1262">
        <v>76</v>
      </c>
      <c r="F1262">
        <v>3</v>
      </c>
      <c r="G1262">
        <v>537</v>
      </c>
      <c r="H1262" t="s">
        <v>775</v>
      </c>
      <c r="I1262" t="s">
        <v>25</v>
      </c>
      <c r="J1262" t="s">
        <v>26</v>
      </c>
      <c r="K1262" t="s">
        <v>776</v>
      </c>
      <c r="L1262" t="s">
        <v>742</v>
      </c>
      <c r="M1262">
        <v>0</v>
      </c>
      <c r="N1262">
        <v>0</v>
      </c>
      <c r="O1262">
        <v>343614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607631</v>
      </c>
      <c r="W1262">
        <v>0</v>
      </c>
      <c r="X1262">
        <v>607631</v>
      </c>
      <c r="Y1262">
        <v>0</v>
      </c>
      <c r="Z1262">
        <v>264017</v>
      </c>
      <c r="AA1262" s="3" t="str">
        <f t="shared" si="38"/>
        <v>3537</v>
      </c>
      <c r="AB1262" s="4" t="str">
        <f t="shared" si="39"/>
        <v>TIF</v>
      </c>
    </row>
    <row r="1263" spans="1:28" x14ac:dyDescent="0.25">
      <c r="A1263">
        <v>2022</v>
      </c>
      <c r="B1263">
        <v>76</v>
      </c>
      <c r="C1263" t="s">
        <v>31</v>
      </c>
      <c r="D1263">
        <v>2022</v>
      </c>
      <c r="E1263">
        <v>76</v>
      </c>
      <c r="F1263">
        <v>4</v>
      </c>
      <c r="G1263">
        <v>23</v>
      </c>
      <c r="H1263">
        <v>134023</v>
      </c>
      <c r="I1263" t="s">
        <v>26</v>
      </c>
      <c r="J1263" t="s">
        <v>26</v>
      </c>
      <c r="K1263" t="s">
        <v>283</v>
      </c>
      <c r="L1263" t="s">
        <v>742</v>
      </c>
      <c r="M1263">
        <v>26253185</v>
      </c>
      <c r="N1263">
        <v>494514</v>
      </c>
      <c r="O1263">
        <v>0</v>
      </c>
      <c r="P1263">
        <v>5081925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37462600</v>
      </c>
      <c r="W1263">
        <v>11112</v>
      </c>
      <c r="X1263">
        <v>37451488</v>
      </c>
      <c r="Y1263">
        <v>6249281</v>
      </c>
      <c r="Z1263">
        <v>5632976</v>
      </c>
      <c r="AA1263" s="3" t="str">
        <f t="shared" si="38"/>
        <v>4023</v>
      </c>
      <c r="AB1263" s="4" t="str">
        <f t="shared" si="39"/>
        <v>Non-TIF</v>
      </c>
    </row>
    <row r="1264" spans="1:28" x14ac:dyDescent="0.25">
      <c r="A1264">
        <v>2022</v>
      </c>
      <c r="B1264">
        <v>76</v>
      </c>
      <c r="C1264" t="s">
        <v>31</v>
      </c>
      <c r="D1264">
        <v>2022</v>
      </c>
      <c r="E1264">
        <v>76</v>
      </c>
      <c r="F1264">
        <v>3</v>
      </c>
      <c r="G1264">
        <v>537</v>
      </c>
      <c r="H1264">
        <v>763537</v>
      </c>
      <c r="I1264" t="s">
        <v>26</v>
      </c>
      <c r="J1264" t="s">
        <v>26</v>
      </c>
      <c r="K1264" t="s">
        <v>277</v>
      </c>
      <c r="L1264" t="s">
        <v>742</v>
      </c>
      <c r="M1264">
        <v>68131607</v>
      </c>
      <c r="N1264">
        <v>2115412</v>
      </c>
      <c r="O1264">
        <v>2138861</v>
      </c>
      <c r="P1264">
        <v>22030</v>
      </c>
      <c r="Q1264">
        <v>0</v>
      </c>
      <c r="R1264">
        <v>0</v>
      </c>
      <c r="S1264">
        <v>14135363</v>
      </c>
      <c r="T1264">
        <v>456889</v>
      </c>
      <c r="U1264">
        <v>0</v>
      </c>
      <c r="V1264">
        <v>130641954</v>
      </c>
      <c r="W1264">
        <v>131115</v>
      </c>
      <c r="X1264">
        <v>130510839</v>
      </c>
      <c r="Y1264">
        <v>6249581</v>
      </c>
      <c r="Z1264">
        <v>43641792</v>
      </c>
      <c r="AA1264" s="3" t="str">
        <f t="shared" si="38"/>
        <v>3537</v>
      </c>
      <c r="AB1264" s="4" t="str">
        <f t="shared" si="39"/>
        <v>Non-TIF</v>
      </c>
    </row>
    <row r="1265" spans="1:28" x14ac:dyDescent="0.25">
      <c r="A1265">
        <v>2022</v>
      </c>
      <c r="B1265">
        <v>77</v>
      </c>
      <c r="C1265" t="s">
        <v>44</v>
      </c>
      <c r="D1265">
        <v>2022</v>
      </c>
      <c r="E1265">
        <v>77</v>
      </c>
      <c r="F1265">
        <v>0</v>
      </c>
      <c r="G1265">
        <v>261</v>
      </c>
      <c r="H1265">
        <v>770261</v>
      </c>
      <c r="I1265" t="s">
        <v>26</v>
      </c>
      <c r="J1265" t="s">
        <v>26</v>
      </c>
      <c r="K1265" t="s">
        <v>778</v>
      </c>
      <c r="L1265" t="s">
        <v>777</v>
      </c>
      <c r="M1265">
        <v>1033819</v>
      </c>
      <c r="N1265">
        <v>21000</v>
      </c>
      <c r="O1265">
        <v>941941122</v>
      </c>
      <c r="P1265">
        <v>172679579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2085533925</v>
      </c>
      <c r="W1265">
        <v>416700</v>
      </c>
      <c r="X1265">
        <v>2085117225</v>
      </c>
      <c r="Y1265">
        <v>0</v>
      </c>
      <c r="Z1265">
        <v>969858405</v>
      </c>
      <c r="AA1265" s="3" t="str">
        <f t="shared" si="38"/>
        <v>0261</v>
      </c>
      <c r="AB1265" s="4" t="str">
        <f t="shared" si="39"/>
        <v>Non-TIF</v>
      </c>
    </row>
    <row r="1266" spans="1:28" x14ac:dyDescent="0.25">
      <c r="A1266">
        <v>2022</v>
      </c>
      <c r="B1266">
        <v>77</v>
      </c>
      <c r="C1266" t="s">
        <v>44</v>
      </c>
      <c r="D1266">
        <v>2022</v>
      </c>
      <c r="E1266">
        <v>77</v>
      </c>
      <c r="F1266">
        <v>6</v>
      </c>
      <c r="G1266">
        <v>101</v>
      </c>
      <c r="H1266">
        <v>776101</v>
      </c>
      <c r="I1266" t="s">
        <v>26</v>
      </c>
      <c r="J1266" t="s">
        <v>26</v>
      </c>
      <c r="K1266" t="s">
        <v>542</v>
      </c>
      <c r="L1266" t="s">
        <v>777</v>
      </c>
      <c r="M1266">
        <v>834890</v>
      </c>
      <c r="N1266">
        <v>15100</v>
      </c>
      <c r="O1266">
        <v>207283227</v>
      </c>
      <c r="P1266">
        <v>1665577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305120739</v>
      </c>
      <c r="W1266">
        <v>57412</v>
      </c>
      <c r="X1266">
        <v>305063327</v>
      </c>
      <c r="Y1266">
        <v>0</v>
      </c>
      <c r="Z1266">
        <v>95321945</v>
      </c>
      <c r="AA1266" s="3" t="str">
        <f t="shared" si="38"/>
        <v>6101</v>
      </c>
      <c r="AB1266" s="4" t="str">
        <f t="shared" si="39"/>
        <v>Non-TIF</v>
      </c>
    </row>
    <row r="1267" spans="1:28" x14ac:dyDescent="0.25">
      <c r="A1267">
        <v>2022</v>
      </c>
      <c r="B1267">
        <v>77</v>
      </c>
      <c r="C1267" t="s">
        <v>44</v>
      </c>
      <c r="D1267">
        <v>2022</v>
      </c>
      <c r="E1267">
        <v>77</v>
      </c>
      <c r="F1267">
        <v>6</v>
      </c>
      <c r="G1267">
        <v>579</v>
      </c>
      <c r="H1267">
        <v>776579</v>
      </c>
      <c r="I1267" t="s">
        <v>26</v>
      </c>
      <c r="J1267" t="s">
        <v>26</v>
      </c>
      <c r="K1267" t="s">
        <v>870</v>
      </c>
      <c r="L1267" t="s">
        <v>777</v>
      </c>
      <c r="M1267">
        <v>544810</v>
      </c>
      <c r="N1267">
        <v>274470</v>
      </c>
      <c r="O1267">
        <v>402070709</v>
      </c>
      <c r="P1267">
        <v>16436875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653220466</v>
      </c>
      <c r="W1267">
        <v>85192</v>
      </c>
      <c r="X1267">
        <v>653135274</v>
      </c>
      <c r="Y1267">
        <v>0</v>
      </c>
      <c r="Z1267">
        <v>233893602</v>
      </c>
      <c r="AA1267" s="3" t="str">
        <f t="shared" si="38"/>
        <v>6579</v>
      </c>
      <c r="AB1267" s="4" t="str">
        <f t="shared" si="39"/>
        <v>Non-TIF</v>
      </c>
    </row>
    <row r="1268" spans="1:28" x14ac:dyDescent="0.25">
      <c r="A1268">
        <v>2022</v>
      </c>
      <c r="B1268">
        <v>77</v>
      </c>
      <c r="C1268" t="s">
        <v>44</v>
      </c>
      <c r="D1268">
        <v>2022</v>
      </c>
      <c r="E1268">
        <v>77</v>
      </c>
      <c r="F1268">
        <v>0</v>
      </c>
      <c r="G1268">
        <v>981</v>
      </c>
      <c r="H1268">
        <v>910981</v>
      </c>
      <c r="I1268" t="s">
        <v>26</v>
      </c>
      <c r="J1268" t="s">
        <v>26</v>
      </c>
      <c r="K1268" t="s">
        <v>839</v>
      </c>
      <c r="L1268" t="s">
        <v>777</v>
      </c>
      <c r="M1268">
        <v>176520</v>
      </c>
      <c r="N1268">
        <v>0</v>
      </c>
      <c r="O1268">
        <v>201218</v>
      </c>
      <c r="P1268">
        <v>62648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440386</v>
      </c>
      <c r="W1268">
        <v>0</v>
      </c>
      <c r="X1268">
        <v>440386</v>
      </c>
      <c r="Y1268">
        <v>0</v>
      </c>
      <c r="Z1268">
        <v>0</v>
      </c>
      <c r="AA1268" s="3" t="str">
        <f t="shared" si="38"/>
        <v>0981</v>
      </c>
      <c r="AB1268" s="4" t="str">
        <f t="shared" si="39"/>
        <v>Non-TIF</v>
      </c>
    </row>
    <row r="1269" spans="1:28" x14ac:dyDescent="0.25">
      <c r="A1269">
        <v>2022</v>
      </c>
      <c r="B1269">
        <v>77</v>
      </c>
      <c r="C1269" t="s">
        <v>23</v>
      </c>
      <c r="D1269">
        <v>2022</v>
      </c>
      <c r="E1269">
        <v>77</v>
      </c>
      <c r="F1269">
        <v>1</v>
      </c>
      <c r="G1269">
        <v>576</v>
      </c>
      <c r="H1269" t="s">
        <v>324</v>
      </c>
      <c r="I1269" t="s">
        <v>25</v>
      </c>
      <c r="J1269" t="s">
        <v>26</v>
      </c>
      <c r="K1269" t="s">
        <v>325</v>
      </c>
      <c r="L1269" t="s">
        <v>777</v>
      </c>
      <c r="M1269">
        <v>0</v>
      </c>
      <c r="N1269">
        <v>0</v>
      </c>
      <c r="O1269">
        <v>120254430</v>
      </c>
      <c r="P1269">
        <v>10717329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240607212</v>
      </c>
      <c r="W1269">
        <v>0</v>
      </c>
      <c r="X1269">
        <v>240607212</v>
      </c>
      <c r="Y1269">
        <v>0</v>
      </c>
      <c r="Z1269">
        <v>109635453</v>
      </c>
      <c r="AA1269" s="3" t="str">
        <f t="shared" si="38"/>
        <v>1576</v>
      </c>
      <c r="AB1269" s="4" t="str">
        <f t="shared" si="39"/>
        <v>TIF</v>
      </c>
    </row>
    <row r="1270" spans="1:28" x14ac:dyDescent="0.25">
      <c r="A1270">
        <v>2022</v>
      </c>
      <c r="B1270">
        <v>77</v>
      </c>
      <c r="C1270" t="s">
        <v>23</v>
      </c>
      <c r="D1270">
        <v>2022</v>
      </c>
      <c r="E1270">
        <v>77</v>
      </c>
      <c r="F1270">
        <v>4</v>
      </c>
      <c r="G1270">
        <v>779</v>
      </c>
      <c r="H1270" t="s">
        <v>877</v>
      </c>
      <c r="I1270" t="s">
        <v>25</v>
      </c>
      <c r="J1270" t="s">
        <v>26</v>
      </c>
      <c r="K1270" t="s">
        <v>878</v>
      </c>
      <c r="L1270" t="s">
        <v>777</v>
      </c>
      <c r="M1270">
        <v>0</v>
      </c>
      <c r="N1270">
        <v>0</v>
      </c>
      <c r="O1270">
        <v>6963081</v>
      </c>
      <c r="P1270">
        <v>354586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80517915</v>
      </c>
      <c r="W1270">
        <v>7408</v>
      </c>
      <c r="X1270">
        <v>80510507</v>
      </c>
      <c r="Y1270">
        <v>0</v>
      </c>
      <c r="Z1270">
        <v>73200248</v>
      </c>
      <c r="AA1270" s="3" t="str">
        <f t="shared" si="38"/>
        <v>4779</v>
      </c>
      <c r="AB1270" s="4" t="str">
        <f t="shared" si="39"/>
        <v>TIF</v>
      </c>
    </row>
    <row r="1271" spans="1:28" x14ac:dyDescent="0.25">
      <c r="A1271">
        <v>2022</v>
      </c>
      <c r="B1271">
        <v>97</v>
      </c>
      <c r="C1271" t="s">
        <v>23</v>
      </c>
      <c r="D1271">
        <v>2022</v>
      </c>
      <c r="E1271">
        <v>97</v>
      </c>
      <c r="F1271">
        <v>6</v>
      </c>
      <c r="G1271">
        <v>39</v>
      </c>
      <c r="H1271" t="s">
        <v>1002</v>
      </c>
      <c r="I1271" t="s">
        <v>25</v>
      </c>
      <c r="J1271" t="s">
        <v>26</v>
      </c>
      <c r="K1271" t="s">
        <v>1003</v>
      </c>
      <c r="L1271" t="s">
        <v>904</v>
      </c>
      <c r="M1271">
        <v>1089</v>
      </c>
      <c r="N1271">
        <v>0</v>
      </c>
      <c r="O1271">
        <v>250200375</v>
      </c>
      <c r="P1271">
        <v>28663550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320002854</v>
      </c>
      <c r="W1271">
        <v>0</v>
      </c>
      <c r="X1271">
        <v>320002854</v>
      </c>
      <c r="Y1271">
        <v>0</v>
      </c>
      <c r="Z1271">
        <v>41137840</v>
      </c>
      <c r="AA1271" s="3" t="str">
        <f t="shared" si="38"/>
        <v>6039</v>
      </c>
      <c r="AB1271" s="4" t="str">
        <f t="shared" si="39"/>
        <v>TIF</v>
      </c>
    </row>
    <row r="1272" spans="1:28" x14ac:dyDescent="0.25">
      <c r="A1272">
        <v>2022</v>
      </c>
      <c r="B1272">
        <v>97</v>
      </c>
      <c r="C1272" t="s">
        <v>31</v>
      </c>
      <c r="D1272">
        <v>2022</v>
      </c>
      <c r="E1272">
        <v>97</v>
      </c>
      <c r="F1272">
        <v>6</v>
      </c>
      <c r="G1272">
        <v>39</v>
      </c>
      <c r="H1272">
        <v>976039</v>
      </c>
      <c r="I1272" t="s">
        <v>26</v>
      </c>
      <c r="J1272" t="s">
        <v>26</v>
      </c>
      <c r="K1272" t="s">
        <v>825</v>
      </c>
      <c r="L1272" t="s">
        <v>904</v>
      </c>
      <c r="M1272">
        <v>7828201</v>
      </c>
      <c r="N1272">
        <v>347840</v>
      </c>
      <c r="O1272">
        <v>409140089</v>
      </c>
      <c r="P1272">
        <v>16093700</v>
      </c>
      <c r="Q1272">
        <v>0</v>
      </c>
      <c r="R1272">
        <v>0</v>
      </c>
      <c r="S1272">
        <v>23555286</v>
      </c>
      <c r="T1272">
        <v>10338862</v>
      </c>
      <c r="U1272">
        <v>4860000</v>
      </c>
      <c r="V1272">
        <v>4153948665</v>
      </c>
      <c r="W1272">
        <v>4203335</v>
      </c>
      <c r="X1272">
        <v>4149745330</v>
      </c>
      <c r="Y1272">
        <v>318013758</v>
      </c>
      <c r="Z1272">
        <v>3681784687</v>
      </c>
      <c r="AA1272" s="3" t="str">
        <f t="shared" si="38"/>
        <v>6039</v>
      </c>
      <c r="AB1272" s="4" t="str">
        <f t="shared" si="39"/>
        <v>Non-TIF</v>
      </c>
    </row>
    <row r="1273" spans="1:28" x14ac:dyDescent="0.25">
      <c r="A1273">
        <v>2022</v>
      </c>
      <c r="B1273">
        <v>98</v>
      </c>
      <c r="C1273" t="s">
        <v>44</v>
      </c>
      <c r="D1273">
        <v>2022</v>
      </c>
      <c r="E1273">
        <v>98</v>
      </c>
      <c r="F1273">
        <v>4</v>
      </c>
      <c r="G1273">
        <v>788</v>
      </c>
      <c r="H1273">
        <v>984788</v>
      </c>
      <c r="I1273" t="s">
        <v>26</v>
      </c>
      <c r="J1273" t="s">
        <v>26</v>
      </c>
      <c r="K1273" t="s">
        <v>908</v>
      </c>
      <c r="L1273" t="s">
        <v>907</v>
      </c>
      <c r="M1273">
        <v>202408</v>
      </c>
      <c r="N1273">
        <v>15629</v>
      </c>
      <c r="O1273">
        <v>14884739</v>
      </c>
      <c r="P1273">
        <v>9766718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108337245</v>
      </c>
      <c r="W1273">
        <v>218536</v>
      </c>
      <c r="X1273">
        <v>108118709</v>
      </c>
      <c r="Y1273">
        <v>0</v>
      </c>
      <c r="Z1273">
        <v>83467751</v>
      </c>
      <c r="AA1273" s="3" t="str">
        <f t="shared" si="38"/>
        <v>4788</v>
      </c>
      <c r="AB1273" s="4" t="str">
        <f t="shared" si="39"/>
        <v>Non-TIF</v>
      </c>
    </row>
    <row r="1274" spans="1:28" x14ac:dyDescent="0.25">
      <c r="A1274">
        <v>2022</v>
      </c>
      <c r="B1274">
        <v>98</v>
      </c>
      <c r="C1274" t="s">
        <v>23</v>
      </c>
      <c r="D1274">
        <v>2022</v>
      </c>
      <c r="E1274">
        <v>98</v>
      </c>
      <c r="F1274">
        <v>5</v>
      </c>
      <c r="G1274">
        <v>751</v>
      </c>
      <c r="H1274" t="s">
        <v>899</v>
      </c>
      <c r="I1274" t="s">
        <v>25</v>
      </c>
      <c r="J1274" t="s">
        <v>26</v>
      </c>
      <c r="K1274" t="s">
        <v>900</v>
      </c>
      <c r="L1274" t="s">
        <v>907</v>
      </c>
      <c r="M1274">
        <v>0</v>
      </c>
      <c r="N1274">
        <v>0</v>
      </c>
      <c r="O1274">
        <v>0</v>
      </c>
      <c r="P1274">
        <v>46791928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46791928</v>
      </c>
      <c r="W1274">
        <v>0</v>
      </c>
      <c r="X1274">
        <v>46791928</v>
      </c>
      <c r="Y1274">
        <v>0</v>
      </c>
      <c r="Z1274">
        <v>0</v>
      </c>
      <c r="AA1274" s="3" t="str">
        <f t="shared" si="38"/>
        <v>5751</v>
      </c>
      <c r="AB1274" s="4" t="str">
        <f t="shared" si="39"/>
        <v>TIF</v>
      </c>
    </row>
    <row r="1275" spans="1:28" x14ac:dyDescent="0.25">
      <c r="A1275">
        <v>2022</v>
      </c>
      <c r="B1275">
        <v>98</v>
      </c>
      <c r="C1275" t="s">
        <v>23</v>
      </c>
      <c r="D1275">
        <v>2022</v>
      </c>
      <c r="E1275">
        <v>98</v>
      </c>
      <c r="F1275">
        <v>4</v>
      </c>
      <c r="G1275">
        <v>772</v>
      </c>
      <c r="H1275" t="s">
        <v>310</v>
      </c>
      <c r="I1275" t="s">
        <v>25</v>
      </c>
      <c r="J1275" t="s">
        <v>26</v>
      </c>
      <c r="K1275" t="s">
        <v>311</v>
      </c>
      <c r="L1275" t="s">
        <v>907</v>
      </c>
      <c r="M1275">
        <v>129622</v>
      </c>
      <c r="N1275">
        <v>0</v>
      </c>
      <c r="O1275">
        <v>3440294</v>
      </c>
      <c r="P1275">
        <v>6036255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13534457</v>
      </c>
      <c r="W1275">
        <v>0</v>
      </c>
      <c r="X1275">
        <v>13534457</v>
      </c>
      <c r="Y1275">
        <v>0</v>
      </c>
      <c r="Z1275">
        <v>3928286</v>
      </c>
      <c r="AA1275" s="3" t="str">
        <f t="shared" si="38"/>
        <v>4772</v>
      </c>
      <c r="AB1275" s="4" t="str">
        <f t="shared" si="39"/>
        <v>TIF</v>
      </c>
    </row>
    <row r="1276" spans="1:28" x14ac:dyDescent="0.25">
      <c r="A1276">
        <v>2022</v>
      </c>
      <c r="B1276">
        <v>98</v>
      </c>
      <c r="C1276" t="s">
        <v>23</v>
      </c>
      <c r="D1276">
        <v>2022</v>
      </c>
      <c r="E1276">
        <v>98</v>
      </c>
      <c r="F1276">
        <v>4</v>
      </c>
      <c r="G1276">
        <v>788</v>
      </c>
      <c r="H1276" t="s">
        <v>1004</v>
      </c>
      <c r="I1276" t="s">
        <v>25</v>
      </c>
      <c r="J1276" t="s">
        <v>26</v>
      </c>
      <c r="K1276" t="s">
        <v>1005</v>
      </c>
      <c r="L1276" t="s">
        <v>907</v>
      </c>
      <c r="M1276">
        <v>33719</v>
      </c>
      <c r="N1276">
        <v>2604</v>
      </c>
      <c r="O1276">
        <v>1508959</v>
      </c>
      <c r="P1276">
        <v>71257626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80780716</v>
      </c>
      <c r="W1276">
        <v>0</v>
      </c>
      <c r="X1276">
        <v>80780716</v>
      </c>
      <c r="Y1276">
        <v>0</v>
      </c>
      <c r="Z1276">
        <v>7977808</v>
      </c>
      <c r="AA1276" s="3" t="str">
        <f t="shared" si="38"/>
        <v>4788</v>
      </c>
      <c r="AB1276" s="4" t="str">
        <f t="shared" si="39"/>
        <v>TIF</v>
      </c>
    </row>
    <row r="1277" spans="1:28" x14ac:dyDescent="0.25">
      <c r="A1277">
        <v>2022</v>
      </c>
      <c r="B1277">
        <v>99</v>
      </c>
      <c r="C1277" t="s">
        <v>44</v>
      </c>
      <c r="D1277">
        <v>2022</v>
      </c>
      <c r="E1277">
        <v>99</v>
      </c>
      <c r="F1277">
        <v>0</v>
      </c>
      <c r="G1277">
        <v>594</v>
      </c>
      <c r="H1277">
        <v>990594</v>
      </c>
      <c r="I1277" t="s">
        <v>26</v>
      </c>
      <c r="J1277" t="s">
        <v>26</v>
      </c>
      <c r="K1277" t="s">
        <v>411</v>
      </c>
      <c r="L1277" t="s">
        <v>909</v>
      </c>
      <c r="M1277">
        <v>0</v>
      </c>
      <c r="N1277">
        <v>0</v>
      </c>
      <c r="O1277">
        <v>13400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13400</v>
      </c>
      <c r="W1277">
        <v>0</v>
      </c>
      <c r="X1277">
        <v>13400</v>
      </c>
      <c r="Y1277">
        <v>0</v>
      </c>
      <c r="Z1277">
        <v>0</v>
      </c>
      <c r="AA1277" s="3" t="str">
        <f t="shared" si="38"/>
        <v>0594</v>
      </c>
      <c r="AB1277" s="4" t="str">
        <f t="shared" si="39"/>
        <v>Non-TIF</v>
      </c>
    </row>
    <row r="1278" spans="1:28" x14ac:dyDescent="0.25">
      <c r="A1278">
        <v>2022</v>
      </c>
      <c r="B1278">
        <v>99</v>
      </c>
      <c r="C1278" t="s">
        <v>44</v>
      </c>
      <c r="D1278">
        <v>2022</v>
      </c>
      <c r="E1278">
        <v>99</v>
      </c>
      <c r="F1278">
        <v>1</v>
      </c>
      <c r="G1278">
        <v>944</v>
      </c>
      <c r="H1278">
        <v>991944</v>
      </c>
      <c r="I1278" t="s">
        <v>26</v>
      </c>
      <c r="J1278" t="s">
        <v>26</v>
      </c>
      <c r="K1278" t="s">
        <v>495</v>
      </c>
      <c r="L1278" t="s">
        <v>909</v>
      </c>
      <c r="M1278">
        <v>250748</v>
      </c>
      <c r="N1278">
        <v>1059892</v>
      </c>
      <c r="O1278">
        <v>5525806</v>
      </c>
      <c r="P1278">
        <v>11167872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21025282</v>
      </c>
      <c r="W1278">
        <v>16668</v>
      </c>
      <c r="X1278">
        <v>21008614</v>
      </c>
      <c r="Y1278">
        <v>0</v>
      </c>
      <c r="Z1278">
        <v>3020964</v>
      </c>
      <c r="AA1278" s="3" t="str">
        <f t="shared" si="38"/>
        <v>1944</v>
      </c>
      <c r="AB1278" s="4" t="str">
        <f t="shared" si="39"/>
        <v>Non-TIF</v>
      </c>
    </row>
    <row r="1279" spans="1:28" x14ac:dyDescent="0.25">
      <c r="A1279">
        <v>2022</v>
      </c>
      <c r="B1279">
        <v>99</v>
      </c>
      <c r="C1279" t="s">
        <v>23</v>
      </c>
      <c r="D1279">
        <v>2022</v>
      </c>
      <c r="E1279">
        <v>99</v>
      </c>
      <c r="F1279">
        <v>4</v>
      </c>
      <c r="G1279">
        <v>775</v>
      </c>
      <c r="H1279" t="s">
        <v>641</v>
      </c>
      <c r="I1279" t="s">
        <v>25</v>
      </c>
      <c r="J1279" t="s">
        <v>26</v>
      </c>
      <c r="K1279" t="s">
        <v>642</v>
      </c>
      <c r="L1279" t="s">
        <v>909</v>
      </c>
      <c r="M1279">
        <v>0</v>
      </c>
      <c r="N1279">
        <v>0</v>
      </c>
      <c r="O1279">
        <v>0</v>
      </c>
      <c r="P1279">
        <v>5883061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5883061</v>
      </c>
      <c r="W1279">
        <v>0</v>
      </c>
      <c r="X1279">
        <v>5883061</v>
      </c>
      <c r="Y1279">
        <v>0</v>
      </c>
      <c r="Z1279">
        <v>0</v>
      </c>
      <c r="AA1279" s="3" t="str">
        <f t="shared" si="38"/>
        <v>4775</v>
      </c>
      <c r="AB1279" s="4" t="str">
        <f t="shared" si="39"/>
        <v>TIF</v>
      </c>
    </row>
    <row r="1280" spans="1:28" x14ac:dyDescent="0.25">
      <c r="A1280">
        <v>2022</v>
      </c>
      <c r="B1280">
        <v>99</v>
      </c>
      <c r="C1280" t="s">
        <v>31</v>
      </c>
      <c r="D1280">
        <v>2022</v>
      </c>
      <c r="E1280">
        <v>99</v>
      </c>
      <c r="F1280">
        <v>0</v>
      </c>
      <c r="G1280">
        <v>916</v>
      </c>
      <c r="H1280">
        <v>350916</v>
      </c>
      <c r="I1280" t="s">
        <v>26</v>
      </c>
      <c r="J1280" t="s">
        <v>26</v>
      </c>
      <c r="K1280" t="s">
        <v>419</v>
      </c>
      <c r="L1280" t="s">
        <v>909</v>
      </c>
      <c r="M1280">
        <v>6659850</v>
      </c>
      <c r="N1280">
        <v>287500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49530</v>
      </c>
      <c r="U1280">
        <v>0</v>
      </c>
      <c r="V1280">
        <v>9711380</v>
      </c>
      <c r="W1280">
        <v>5556</v>
      </c>
      <c r="X1280">
        <v>9705824</v>
      </c>
      <c r="Y1280">
        <v>240941</v>
      </c>
      <c r="Z1280">
        <v>2714500</v>
      </c>
      <c r="AA1280" s="3" t="str">
        <f t="shared" si="38"/>
        <v>0916</v>
      </c>
      <c r="AB1280" s="4" t="str">
        <f t="shared" si="39"/>
        <v>Non-TIF</v>
      </c>
    </row>
    <row r="1281" spans="1:28" x14ac:dyDescent="0.25">
      <c r="A1281">
        <v>2022</v>
      </c>
      <c r="B1281">
        <v>99</v>
      </c>
      <c r="C1281" t="s">
        <v>31</v>
      </c>
      <c r="D1281">
        <v>2022</v>
      </c>
      <c r="E1281">
        <v>99</v>
      </c>
      <c r="F1281">
        <v>5</v>
      </c>
      <c r="G1281">
        <v>922</v>
      </c>
      <c r="H1281">
        <v>355922</v>
      </c>
      <c r="I1281" t="s">
        <v>26</v>
      </c>
      <c r="J1281" t="s">
        <v>26</v>
      </c>
      <c r="K1281" t="s">
        <v>163</v>
      </c>
      <c r="L1281" t="s">
        <v>909</v>
      </c>
      <c r="M1281">
        <v>695900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825900</v>
      </c>
      <c r="W1281">
        <v>0</v>
      </c>
      <c r="X1281">
        <v>825900</v>
      </c>
      <c r="Y1281">
        <v>1269</v>
      </c>
      <c r="Z1281">
        <v>130000</v>
      </c>
      <c r="AA1281" s="3" t="str">
        <f t="shared" si="38"/>
        <v>5922</v>
      </c>
      <c r="AB1281" s="4" t="str">
        <f t="shared" si="39"/>
        <v>Non-TIF</v>
      </c>
    </row>
    <row r="1282" spans="1:28" x14ac:dyDescent="0.25">
      <c r="A1282">
        <v>2022</v>
      </c>
      <c r="B1282">
        <v>99</v>
      </c>
      <c r="C1282" t="s">
        <v>31</v>
      </c>
      <c r="D1282">
        <v>2022</v>
      </c>
      <c r="E1282">
        <v>99</v>
      </c>
      <c r="F1282">
        <v>4</v>
      </c>
      <c r="G1282">
        <v>775</v>
      </c>
      <c r="H1282">
        <v>404775</v>
      </c>
      <c r="I1282" t="s">
        <v>26</v>
      </c>
      <c r="J1282" t="s">
        <v>26</v>
      </c>
      <c r="K1282" t="s">
        <v>449</v>
      </c>
      <c r="L1282" t="s">
        <v>909</v>
      </c>
      <c r="M1282">
        <v>6979600</v>
      </c>
      <c r="N1282">
        <v>312700</v>
      </c>
      <c r="O1282">
        <v>1800</v>
      </c>
      <c r="P1282">
        <v>1570480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11105780</v>
      </c>
      <c r="W1282">
        <v>0</v>
      </c>
      <c r="X1282">
        <v>11105780</v>
      </c>
      <c r="Y1282">
        <v>801614</v>
      </c>
      <c r="Z1282">
        <v>2241200</v>
      </c>
      <c r="AA1282" s="3" t="str">
        <f t="shared" si="38"/>
        <v>4775</v>
      </c>
      <c r="AB1282" s="4" t="str">
        <f t="shared" si="39"/>
        <v>Non-TIF</v>
      </c>
    </row>
    <row r="1283" spans="1:28" x14ac:dyDescent="0.25">
      <c r="A1283">
        <v>2022</v>
      </c>
      <c r="B1283">
        <v>99</v>
      </c>
      <c r="C1283" t="s">
        <v>31</v>
      </c>
      <c r="D1283">
        <v>2022</v>
      </c>
      <c r="E1283">
        <v>99</v>
      </c>
      <c r="F1283">
        <v>6</v>
      </c>
      <c r="G1283">
        <v>867</v>
      </c>
      <c r="H1283">
        <v>406867</v>
      </c>
      <c r="I1283" t="s">
        <v>26</v>
      </c>
      <c r="J1283" t="s">
        <v>26</v>
      </c>
      <c r="K1283" t="s">
        <v>478</v>
      </c>
      <c r="L1283" t="s">
        <v>909</v>
      </c>
      <c r="M1283">
        <v>7231600</v>
      </c>
      <c r="N1283">
        <v>223700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10097700</v>
      </c>
      <c r="W1283">
        <v>1852</v>
      </c>
      <c r="X1283">
        <v>10095848</v>
      </c>
      <c r="Y1283">
        <v>646121</v>
      </c>
      <c r="Z1283">
        <v>2642400</v>
      </c>
      <c r="AA1283" s="3" t="str">
        <f t="shared" ref="AA1283:AA1346" si="40">CONCATENATE(F1283,TEXT(G1283,"000"))</f>
        <v>6867</v>
      </c>
      <c r="AB1283" s="4" t="str">
        <f t="shared" ref="AB1283:AB1346" si="41">IF(C1283="I","TIF","Non-TIF")</f>
        <v>Non-TIF</v>
      </c>
    </row>
    <row r="1284" spans="1:28" x14ac:dyDescent="0.25">
      <c r="A1284">
        <v>2022</v>
      </c>
      <c r="B1284">
        <v>77</v>
      </c>
      <c r="C1284" t="s">
        <v>23</v>
      </c>
      <c r="D1284">
        <v>2022</v>
      </c>
      <c r="E1284">
        <v>77</v>
      </c>
      <c r="F1284">
        <v>6</v>
      </c>
      <c r="G1284">
        <v>101</v>
      </c>
      <c r="H1284" t="s">
        <v>881</v>
      </c>
      <c r="I1284" t="s">
        <v>25</v>
      </c>
      <c r="J1284" t="s">
        <v>26</v>
      </c>
      <c r="K1284" t="s">
        <v>882</v>
      </c>
      <c r="L1284" t="s">
        <v>777</v>
      </c>
      <c r="M1284">
        <v>0</v>
      </c>
      <c r="N1284">
        <v>0</v>
      </c>
      <c r="O1284">
        <v>266922213</v>
      </c>
      <c r="P1284">
        <v>8329273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374396735</v>
      </c>
      <c r="W1284">
        <v>55560</v>
      </c>
      <c r="X1284">
        <v>374341175</v>
      </c>
      <c r="Y1284">
        <v>0</v>
      </c>
      <c r="Z1284">
        <v>99145249</v>
      </c>
      <c r="AA1284" s="3" t="str">
        <f t="shared" si="40"/>
        <v>6101</v>
      </c>
      <c r="AB1284" s="4" t="str">
        <f t="shared" si="41"/>
        <v>TIF</v>
      </c>
    </row>
    <row r="1285" spans="1:28" x14ac:dyDescent="0.25">
      <c r="A1285">
        <v>2022</v>
      </c>
      <c r="B1285">
        <v>77</v>
      </c>
      <c r="C1285" t="s">
        <v>31</v>
      </c>
      <c r="D1285">
        <v>2022</v>
      </c>
      <c r="E1285">
        <v>77</v>
      </c>
      <c r="F1285">
        <v>4</v>
      </c>
      <c r="G1285">
        <v>779</v>
      </c>
      <c r="H1285">
        <v>774779</v>
      </c>
      <c r="I1285" t="s">
        <v>26</v>
      </c>
      <c r="J1285" t="s">
        <v>26</v>
      </c>
      <c r="K1285" t="s">
        <v>196</v>
      </c>
      <c r="L1285" t="s">
        <v>777</v>
      </c>
      <c r="M1285">
        <v>57136202</v>
      </c>
      <c r="N1285">
        <v>3669780</v>
      </c>
      <c r="O1285">
        <v>21569070</v>
      </c>
      <c r="P1285">
        <v>125000</v>
      </c>
      <c r="Q1285">
        <v>0</v>
      </c>
      <c r="R1285">
        <v>0</v>
      </c>
      <c r="S1285">
        <v>10488774</v>
      </c>
      <c r="T1285">
        <v>2668671</v>
      </c>
      <c r="U1285">
        <v>0</v>
      </c>
      <c r="V1285">
        <v>724605515</v>
      </c>
      <c r="W1285">
        <v>342620</v>
      </c>
      <c r="X1285">
        <v>724262895</v>
      </c>
      <c r="Y1285">
        <v>33735426</v>
      </c>
      <c r="Z1285">
        <v>628948018</v>
      </c>
      <c r="AA1285" s="3" t="str">
        <f t="shared" si="40"/>
        <v>4779</v>
      </c>
      <c r="AB1285" s="4" t="str">
        <f t="shared" si="41"/>
        <v>Non-TIF</v>
      </c>
    </row>
    <row r="1286" spans="1:28" x14ac:dyDescent="0.25">
      <c r="A1286">
        <v>2022</v>
      </c>
      <c r="B1286">
        <v>78</v>
      </c>
      <c r="C1286" t="s">
        <v>23</v>
      </c>
      <c r="D1286">
        <v>2022</v>
      </c>
      <c r="E1286">
        <v>78</v>
      </c>
      <c r="F1286">
        <v>6</v>
      </c>
      <c r="G1286">
        <v>453</v>
      </c>
      <c r="H1286" t="s">
        <v>1719</v>
      </c>
      <c r="I1286" t="s">
        <v>25</v>
      </c>
      <c r="J1286" t="s">
        <v>26</v>
      </c>
      <c r="K1286" t="s">
        <v>1720</v>
      </c>
      <c r="L1286" t="s">
        <v>780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4335285</v>
      </c>
      <c r="W1286">
        <v>3704</v>
      </c>
      <c r="X1286">
        <v>4331581</v>
      </c>
      <c r="Y1286">
        <v>0</v>
      </c>
      <c r="Z1286">
        <v>4335285</v>
      </c>
      <c r="AA1286" s="3" t="str">
        <f t="shared" si="40"/>
        <v>6453</v>
      </c>
      <c r="AB1286" s="4" t="str">
        <f t="shared" si="41"/>
        <v>TIF</v>
      </c>
    </row>
    <row r="1287" spans="1:28" x14ac:dyDescent="0.25">
      <c r="A1287">
        <v>2022</v>
      </c>
      <c r="B1287">
        <v>78</v>
      </c>
      <c r="C1287" t="s">
        <v>23</v>
      </c>
      <c r="D1287">
        <v>2022</v>
      </c>
      <c r="E1287">
        <v>78</v>
      </c>
      <c r="F1287">
        <v>6</v>
      </c>
      <c r="G1287">
        <v>460</v>
      </c>
      <c r="H1287" t="s">
        <v>782</v>
      </c>
      <c r="I1287" t="s">
        <v>25</v>
      </c>
      <c r="J1287" t="s">
        <v>26</v>
      </c>
      <c r="K1287" t="s">
        <v>783</v>
      </c>
      <c r="L1287" t="s">
        <v>780</v>
      </c>
      <c r="M1287">
        <v>0</v>
      </c>
      <c r="N1287">
        <v>0</v>
      </c>
      <c r="O1287">
        <v>1204531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28515779</v>
      </c>
      <c r="W1287">
        <v>24076</v>
      </c>
      <c r="X1287">
        <v>28491703</v>
      </c>
      <c r="Y1287">
        <v>0</v>
      </c>
      <c r="Z1287">
        <v>27311248</v>
      </c>
      <c r="AA1287" s="3" t="str">
        <f t="shared" si="40"/>
        <v>6460</v>
      </c>
      <c r="AB1287" s="4" t="str">
        <f t="shared" si="41"/>
        <v>TIF</v>
      </c>
    </row>
    <row r="1288" spans="1:28" x14ac:dyDescent="0.25">
      <c r="A1288">
        <v>2022</v>
      </c>
      <c r="B1288">
        <v>78</v>
      </c>
      <c r="C1288" t="s">
        <v>31</v>
      </c>
      <c r="D1288">
        <v>2022</v>
      </c>
      <c r="E1288">
        <v>78</v>
      </c>
      <c r="F1288">
        <v>0</v>
      </c>
      <c r="G1288">
        <v>387</v>
      </c>
      <c r="H1288">
        <v>150387</v>
      </c>
      <c r="I1288" t="s">
        <v>26</v>
      </c>
      <c r="J1288" t="s">
        <v>26</v>
      </c>
      <c r="K1288" t="s">
        <v>127</v>
      </c>
      <c r="L1288" t="s">
        <v>780</v>
      </c>
      <c r="M1288">
        <v>5467200</v>
      </c>
      <c r="N1288">
        <v>129400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1909107</v>
      </c>
      <c r="U1288">
        <v>0</v>
      </c>
      <c r="V1288">
        <v>9658807</v>
      </c>
      <c r="W1288">
        <v>1852</v>
      </c>
      <c r="X1288">
        <v>9656955</v>
      </c>
      <c r="Y1288">
        <v>787624</v>
      </c>
      <c r="Z1288">
        <v>2153100</v>
      </c>
      <c r="AA1288" s="3" t="str">
        <f t="shared" si="40"/>
        <v>0387</v>
      </c>
      <c r="AB1288" s="4" t="str">
        <f t="shared" si="41"/>
        <v>Non-TIF</v>
      </c>
    </row>
    <row r="1289" spans="1:28" x14ac:dyDescent="0.25">
      <c r="A1289">
        <v>2022</v>
      </c>
      <c r="B1289">
        <v>78</v>
      </c>
      <c r="C1289" t="s">
        <v>31</v>
      </c>
      <c r="D1289">
        <v>2022</v>
      </c>
      <c r="E1289">
        <v>78</v>
      </c>
      <c r="F1289">
        <v>4</v>
      </c>
      <c r="G1289">
        <v>356</v>
      </c>
      <c r="H1289">
        <v>434356</v>
      </c>
      <c r="I1289" t="s">
        <v>26</v>
      </c>
      <c r="J1289" t="s">
        <v>26</v>
      </c>
      <c r="K1289" t="s">
        <v>454</v>
      </c>
      <c r="L1289" t="s">
        <v>780</v>
      </c>
      <c r="M1289">
        <v>27541100</v>
      </c>
      <c r="N1289">
        <v>513300</v>
      </c>
      <c r="O1289">
        <v>1161148</v>
      </c>
      <c r="P1289">
        <v>0</v>
      </c>
      <c r="Q1289">
        <v>0</v>
      </c>
      <c r="R1289">
        <v>0</v>
      </c>
      <c r="S1289">
        <v>8593948</v>
      </c>
      <c r="T1289">
        <v>80843</v>
      </c>
      <c r="U1289">
        <v>0</v>
      </c>
      <c r="V1289">
        <v>102084015</v>
      </c>
      <c r="W1289">
        <v>62968</v>
      </c>
      <c r="X1289">
        <v>102021047</v>
      </c>
      <c r="Y1289">
        <v>8535121</v>
      </c>
      <c r="Z1289">
        <v>64193676</v>
      </c>
      <c r="AA1289" s="3" t="str">
        <f t="shared" si="40"/>
        <v>4356</v>
      </c>
      <c r="AB1289" s="4" t="str">
        <f t="shared" si="41"/>
        <v>Non-TIF</v>
      </c>
    </row>
    <row r="1290" spans="1:28" x14ac:dyDescent="0.25">
      <c r="A1290">
        <v>2022</v>
      </c>
      <c r="B1290">
        <v>78</v>
      </c>
      <c r="C1290" t="s">
        <v>31</v>
      </c>
      <c r="D1290">
        <v>2022</v>
      </c>
      <c r="E1290">
        <v>78</v>
      </c>
      <c r="F1290">
        <v>1</v>
      </c>
      <c r="G1290">
        <v>476</v>
      </c>
      <c r="H1290">
        <v>781476</v>
      </c>
      <c r="I1290" t="s">
        <v>26</v>
      </c>
      <c r="J1290" t="s">
        <v>26</v>
      </c>
      <c r="K1290" t="s">
        <v>784</v>
      </c>
      <c r="L1290" t="s">
        <v>780</v>
      </c>
      <c r="M1290">
        <v>24001200</v>
      </c>
      <c r="N1290">
        <v>1308600</v>
      </c>
      <c r="O1290">
        <v>665906621</v>
      </c>
      <c r="P1290">
        <v>106564800</v>
      </c>
      <c r="Q1290">
        <v>0</v>
      </c>
      <c r="R1290">
        <v>0</v>
      </c>
      <c r="S1290">
        <v>32327423</v>
      </c>
      <c r="T1290">
        <v>2888142</v>
      </c>
      <c r="U1290">
        <v>0</v>
      </c>
      <c r="V1290">
        <v>3743419989</v>
      </c>
      <c r="W1290">
        <v>3822528</v>
      </c>
      <c r="X1290">
        <v>3739597461</v>
      </c>
      <c r="Y1290">
        <v>262114542</v>
      </c>
      <c r="Z1290">
        <v>2910423203</v>
      </c>
      <c r="AA1290" s="3" t="str">
        <f t="shared" si="40"/>
        <v>1476</v>
      </c>
      <c r="AB1290" s="4" t="str">
        <f t="shared" si="41"/>
        <v>Non-TIF</v>
      </c>
    </row>
    <row r="1291" spans="1:28" x14ac:dyDescent="0.25">
      <c r="A1291">
        <v>2022</v>
      </c>
      <c r="B1291">
        <v>78</v>
      </c>
      <c r="C1291" t="s">
        <v>31</v>
      </c>
      <c r="D1291">
        <v>2022</v>
      </c>
      <c r="E1291">
        <v>78</v>
      </c>
      <c r="F1291">
        <v>6</v>
      </c>
      <c r="G1291">
        <v>453</v>
      </c>
      <c r="H1291">
        <v>786453</v>
      </c>
      <c r="I1291" t="s">
        <v>26</v>
      </c>
      <c r="J1291" t="s">
        <v>26</v>
      </c>
      <c r="K1291" t="s">
        <v>723</v>
      </c>
      <c r="L1291" t="s">
        <v>780</v>
      </c>
      <c r="M1291">
        <v>72943000</v>
      </c>
      <c r="N1291">
        <v>2177100</v>
      </c>
      <c r="O1291">
        <v>9220929</v>
      </c>
      <c r="P1291">
        <v>484500</v>
      </c>
      <c r="Q1291">
        <v>0</v>
      </c>
      <c r="R1291">
        <v>0</v>
      </c>
      <c r="S1291">
        <v>0</v>
      </c>
      <c r="T1291">
        <v>5098149</v>
      </c>
      <c r="U1291">
        <v>0</v>
      </c>
      <c r="V1291">
        <v>415936055</v>
      </c>
      <c r="W1291">
        <v>257428</v>
      </c>
      <c r="X1291">
        <v>415678627</v>
      </c>
      <c r="Y1291">
        <v>22681743</v>
      </c>
      <c r="Z1291">
        <v>326012377</v>
      </c>
      <c r="AA1291" s="3" t="str">
        <f t="shared" si="40"/>
        <v>6453</v>
      </c>
      <c r="AB1291" s="4" t="str">
        <f t="shared" si="41"/>
        <v>Non-TIF</v>
      </c>
    </row>
    <row r="1292" spans="1:28" x14ac:dyDescent="0.25">
      <c r="A1292">
        <v>2022</v>
      </c>
      <c r="B1292">
        <v>78</v>
      </c>
      <c r="C1292" t="s">
        <v>31</v>
      </c>
      <c r="D1292">
        <v>2022</v>
      </c>
      <c r="E1292">
        <v>78</v>
      </c>
      <c r="F1292">
        <v>6</v>
      </c>
      <c r="G1292">
        <v>460</v>
      </c>
      <c r="H1292">
        <v>786460</v>
      </c>
      <c r="I1292" t="s">
        <v>26</v>
      </c>
      <c r="J1292" t="s">
        <v>26</v>
      </c>
      <c r="K1292" t="s">
        <v>456</v>
      </c>
      <c r="L1292" t="s">
        <v>780</v>
      </c>
      <c r="M1292">
        <v>68184300</v>
      </c>
      <c r="N1292">
        <v>1860700</v>
      </c>
      <c r="O1292">
        <v>8526100</v>
      </c>
      <c r="P1292">
        <v>1847400</v>
      </c>
      <c r="Q1292">
        <v>0</v>
      </c>
      <c r="R1292">
        <v>0</v>
      </c>
      <c r="S1292">
        <v>7303832</v>
      </c>
      <c r="T1292">
        <v>1277333</v>
      </c>
      <c r="U1292">
        <v>0</v>
      </c>
      <c r="V1292">
        <v>220183518</v>
      </c>
      <c r="W1292">
        <v>127788</v>
      </c>
      <c r="X1292">
        <v>220055730</v>
      </c>
      <c r="Y1292">
        <v>8104710</v>
      </c>
      <c r="Z1292">
        <v>131183853</v>
      </c>
      <c r="AA1292" s="3" t="str">
        <f t="shared" si="40"/>
        <v>6460</v>
      </c>
      <c r="AB1292" s="4" t="str">
        <f t="shared" si="41"/>
        <v>Non-TIF</v>
      </c>
    </row>
    <row r="1293" spans="1:28" x14ac:dyDescent="0.25">
      <c r="A1293">
        <v>2022</v>
      </c>
      <c r="B1293">
        <v>79</v>
      </c>
      <c r="C1293" t="s">
        <v>44</v>
      </c>
      <c r="D1293">
        <v>2022</v>
      </c>
      <c r="E1293">
        <v>79</v>
      </c>
      <c r="F1293">
        <v>4</v>
      </c>
      <c r="G1293">
        <v>437</v>
      </c>
      <c r="H1293">
        <v>794437</v>
      </c>
      <c r="I1293" t="s">
        <v>26</v>
      </c>
      <c r="J1293" t="s">
        <v>26</v>
      </c>
      <c r="K1293" t="s">
        <v>914</v>
      </c>
      <c r="L1293" t="s">
        <v>786</v>
      </c>
      <c r="M1293">
        <v>0</v>
      </c>
      <c r="N1293">
        <v>0</v>
      </c>
      <c r="O1293">
        <v>0</v>
      </c>
      <c r="P1293">
        <v>56171696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56171696</v>
      </c>
      <c r="W1293">
        <v>0</v>
      </c>
      <c r="X1293">
        <v>56171696</v>
      </c>
      <c r="Y1293">
        <v>0</v>
      </c>
      <c r="Z1293">
        <v>0</v>
      </c>
      <c r="AA1293" s="3" t="str">
        <f t="shared" si="40"/>
        <v>4437</v>
      </c>
      <c r="AB1293" s="4" t="str">
        <f t="shared" si="41"/>
        <v>Non-TIF</v>
      </c>
    </row>
    <row r="1294" spans="1:28" x14ac:dyDescent="0.25">
      <c r="A1294">
        <v>2022</v>
      </c>
      <c r="B1294">
        <v>79</v>
      </c>
      <c r="C1294" t="s">
        <v>23</v>
      </c>
      <c r="D1294">
        <v>2022</v>
      </c>
      <c r="E1294">
        <v>79</v>
      </c>
      <c r="F1294">
        <v>6</v>
      </c>
      <c r="G1294">
        <v>462</v>
      </c>
      <c r="H1294" t="s">
        <v>1711</v>
      </c>
      <c r="I1294" t="s">
        <v>25</v>
      </c>
      <c r="J1294" t="s">
        <v>26</v>
      </c>
      <c r="K1294" t="s">
        <v>1712</v>
      </c>
      <c r="L1294" t="s">
        <v>786</v>
      </c>
      <c r="M1294">
        <v>0</v>
      </c>
      <c r="N1294">
        <v>0</v>
      </c>
      <c r="O1294">
        <v>0</v>
      </c>
      <c r="P1294">
        <v>1088550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1088550</v>
      </c>
      <c r="W1294">
        <v>0</v>
      </c>
      <c r="X1294">
        <v>1088550</v>
      </c>
      <c r="Y1294">
        <v>0</v>
      </c>
      <c r="Z1294">
        <v>0</v>
      </c>
      <c r="AA1294" s="3" t="str">
        <f t="shared" si="40"/>
        <v>6462</v>
      </c>
      <c r="AB1294" s="4" t="str">
        <f t="shared" si="41"/>
        <v>TIF</v>
      </c>
    </row>
    <row r="1295" spans="1:28" x14ac:dyDescent="0.25">
      <c r="A1295">
        <v>2022</v>
      </c>
      <c r="B1295">
        <v>79</v>
      </c>
      <c r="C1295" t="s">
        <v>23</v>
      </c>
      <c r="D1295">
        <v>2022</v>
      </c>
      <c r="E1295">
        <v>79</v>
      </c>
      <c r="F1295">
        <v>2</v>
      </c>
      <c r="G1295">
        <v>709</v>
      </c>
      <c r="H1295" t="s">
        <v>568</v>
      </c>
      <c r="I1295" t="s">
        <v>25</v>
      </c>
      <c r="J1295" t="s">
        <v>26</v>
      </c>
      <c r="K1295" t="s">
        <v>569</v>
      </c>
      <c r="L1295" t="s">
        <v>786</v>
      </c>
      <c r="M1295">
        <v>0</v>
      </c>
      <c r="N1295">
        <v>0</v>
      </c>
      <c r="O1295">
        <v>30001204</v>
      </c>
      <c r="P1295">
        <v>9938920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87422085</v>
      </c>
      <c r="W1295">
        <v>0</v>
      </c>
      <c r="X1295">
        <v>87422085</v>
      </c>
      <c r="Y1295">
        <v>0</v>
      </c>
      <c r="Z1295">
        <v>47481961</v>
      </c>
      <c r="AA1295" s="3" t="str">
        <f t="shared" si="40"/>
        <v>2709</v>
      </c>
      <c r="AB1295" s="4" t="str">
        <f t="shared" si="41"/>
        <v>TIF</v>
      </c>
    </row>
    <row r="1296" spans="1:28" x14ac:dyDescent="0.25">
      <c r="A1296">
        <v>2022</v>
      </c>
      <c r="B1296">
        <v>79</v>
      </c>
      <c r="C1296" t="s">
        <v>31</v>
      </c>
      <c r="D1296">
        <v>2022</v>
      </c>
      <c r="E1296">
        <v>79</v>
      </c>
      <c r="F1296">
        <v>2</v>
      </c>
      <c r="G1296">
        <v>97</v>
      </c>
      <c r="H1296">
        <v>482097</v>
      </c>
      <c r="I1296" t="s">
        <v>26</v>
      </c>
      <c r="J1296" t="s">
        <v>26</v>
      </c>
      <c r="K1296" t="s">
        <v>522</v>
      </c>
      <c r="L1296" t="s">
        <v>786</v>
      </c>
      <c r="M1296">
        <v>4402250</v>
      </c>
      <c r="N1296">
        <v>125150</v>
      </c>
      <c r="O1296">
        <v>181130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8392580</v>
      </c>
      <c r="W1296">
        <v>5556</v>
      </c>
      <c r="X1296">
        <v>8387024</v>
      </c>
      <c r="Y1296">
        <v>2026586</v>
      </c>
      <c r="Z1296">
        <v>3684050</v>
      </c>
      <c r="AA1296" s="3" t="str">
        <f t="shared" si="40"/>
        <v>2097</v>
      </c>
      <c r="AB1296" s="4" t="str">
        <f t="shared" si="41"/>
        <v>Non-TIF</v>
      </c>
    </row>
    <row r="1297" spans="1:28" x14ac:dyDescent="0.25">
      <c r="A1297">
        <v>2022</v>
      </c>
      <c r="B1297">
        <v>79</v>
      </c>
      <c r="C1297" t="s">
        <v>31</v>
      </c>
      <c r="D1297">
        <v>2022</v>
      </c>
      <c r="E1297">
        <v>79</v>
      </c>
      <c r="F1297">
        <v>3</v>
      </c>
      <c r="G1297">
        <v>906</v>
      </c>
      <c r="H1297">
        <v>503906</v>
      </c>
      <c r="I1297" t="s">
        <v>26</v>
      </c>
      <c r="J1297" t="s">
        <v>26</v>
      </c>
      <c r="K1297" t="s">
        <v>537</v>
      </c>
      <c r="L1297" t="s">
        <v>786</v>
      </c>
      <c r="M1297">
        <v>23476090</v>
      </c>
      <c r="N1297">
        <v>1449010</v>
      </c>
      <c r="O1297">
        <v>70070</v>
      </c>
      <c r="P1297">
        <v>0</v>
      </c>
      <c r="Q1297">
        <v>0</v>
      </c>
      <c r="R1297">
        <v>0</v>
      </c>
      <c r="S1297">
        <v>8968289</v>
      </c>
      <c r="T1297">
        <v>415463</v>
      </c>
      <c r="U1297">
        <v>0</v>
      </c>
      <c r="V1297">
        <v>53908492</v>
      </c>
      <c r="W1297">
        <v>25928</v>
      </c>
      <c r="X1297">
        <v>53882564</v>
      </c>
      <c r="Y1297">
        <v>16648000</v>
      </c>
      <c r="Z1297">
        <v>19529570</v>
      </c>
      <c r="AA1297" s="3" t="str">
        <f t="shared" si="40"/>
        <v>3906</v>
      </c>
      <c r="AB1297" s="4" t="str">
        <f t="shared" si="41"/>
        <v>Non-TIF</v>
      </c>
    </row>
    <row r="1298" spans="1:28" x14ac:dyDescent="0.25">
      <c r="A1298">
        <v>2022</v>
      </c>
      <c r="B1298">
        <v>79</v>
      </c>
      <c r="C1298" t="s">
        <v>31</v>
      </c>
      <c r="D1298">
        <v>2022</v>
      </c>
      <c r="E1298">
        <v>79</v>
      </c>
      <c r="F1298">
        <v>4</v>
      </c>
      <c r="G1298">
        <v>776</v>
      </c>
      <c r="H1298">
        <v>624776</v>
      </c>
      <c r="I1298" t="s">
        <v>26</v>
      </c>
      <c r="J1298" t="s">
        <v>26</v>
      </c>
      <c r="K1298" t="s">
        <v>716</v>
      </c>
      <c r="L1298" t="s">
        <v>786</v>
      </c>
      <c r="M1298">
        <v>8819080</v>
      </c>
      <c r="N1298">
        <v>278040</v>
      </c>
      <c r="O1298">
        <v>983090</v>
      </c>
      <c r="P1298">
        <v>0</v>
      </c>
      <c r="Q1298">
        <v>0</v>
      </c>
      <c r="R1298">
        <v>0</v>
      </c>
      <c r="S1298">
        <v>3350223</v>
      </c>
      <c r="T1298">
        <v>0</v>
      </c>
      <c r="U1298">
        <v>0</v>
      </c>
      <c r="V1298">
        <v>17968023</v>
      </c>
      <c r="W1298">
        <v>8184</v>
      </c>
      <c r="X1298">
        <v>17959839</v>
      </c>
      <c r="Y1298">
        <v>1621609</v>
      </c>
      <c r="Z1298">
        <v>4537590</v>
      </c>
      <c r="AA1298" s="3" t="str">
        <f t="shared" si="40"/>
        <v>4776</v>
      </c>
      <c r="AB1298" s="4" t="str">
        <f t="shared" si="41"/>
        <v>Non-TIF</v>
      </c>
    </row>
    <row r="1299" spans="1:28" x14ac:dyDescent="0.25">
      <c r="A1299">
        <v>2022</v>
      </c>
      <c r="B1299">
        <v>79</v>
      </c>
      <c r="C1299" t="s">
        <v>31</v>
      </c>
      <c r="D1299">
        <v>2022</v>
      </c>
      <c r="E1299">
        <v>79</v>
      </c>
      <c r="F1299">
        <v>2</v>
      </c>
      <c r="G1299">
        <v>709</v>
      </c>
      <c r="H1299">
        <v>792709</v>
      </c>
      <c r="I1299" t="s">
        <v>26</v>
      </c>
      <c r="J1299" t="s">
        <v>26</v>
      </c>
      <c r="K1299" t="s">
        <v>531</v>
      </c>
      <c r="L1299" t="s">
        <v>786</v>
      </c>
      <c r="M1299">
        <v>135272480</v>
      </c>
      <c r="N1299">
        <v>9813560</v>
      </c>
      <c r="O1299">
        <v>61437570</v>
      </c>
      <c r="P1299">
        <v>35775390</v>
      </c>
      <c r="Q1299">
        <v>0</v>
      </c>
      <c r="R1299">
        <v>0</v>
      </c>
      <c r="S1299">
        <v>20136165</v>
      </c>
      <c r="T1299">
        <v>1811144</v>
      </c>
      <c r="U1299">
        <v>0</v>
      </c>
      <c r="V1299">
        <v>770468298</v>
      </c>
      <c r="W1299">
        <v>529672</v>
      </c>
      <c r="X1299">
        <v>769938626</v>
      </c>
      <c r="Y1299">
        <v>64613813</v>
      </c>
      <c r="Z1299">
        <v>506221989</v>
      </c>
      <c r="AA1299" s="3" t="str">
        <f t="shared" si="40"/>
        <v>2709</v>
      </c>
      <c r="AB1299" s="4" t="str">
        <f t="shared" si="41"/>
        <v>Non-TIF</v>
      </c>
    </row>
    <row r="1300" spans="1:28" x14ac:dyDescent="0.25">
      <c r="A1300">
        <v>2022</v>
      </c>
      <c r="B1300">
        <v>80</v>
      </c>
      <c r="C1300" t="s">
        <v>31</v>
      </c>
      <c r="D1300">
        <v>2022</v>
      </c>
      <c r="E1300">
        <v>80</v>
      </c>
      <c r="F1300">
        <v>1</v>
      </c>
      <c r="G1300">
        <v>782</v>
      </c>
      <c r="H1300">
        <v>801782</v>
      </c>
      <c r="I1300" t="s">
        <v>26</v>
      </c>
      <c r="J1300" t="s">
        <v>26</v>
      </c>
      <c r="K1300" t="s">
        <v>796</v>
      </c>
      <c r="L1300" t="s">
        <v>795</v>
      </c>
      <c r="M1300">
        <v>33836198</v>
      </c>
      <c r="N1300">
        <v>3364056</v>
      </c>
      <c r="O1300">
        <v>3342793</v>
      </c>
      <c r="P1300">
        <v>411215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61661945</v>
      </c>
      <c r="W1300">
        <v>43133</v>
      </c>
      <c r="X1300">
        <v>61618812</v>
      </c>
      <c r="Y1300">
        <v>5335040</v>
      </c>
      <c r="Z1300">
        <v>20707683</v>
      </c>
      <c r="AA1300" s="3" t="str">
        <f t="shared" si="40"/>
        <v>1782</v>
      </c>
      <c r="AB1300" s="4" t="str">
        <f t="shared" si="41"/>
        <v>Non-TIF</v>
      </c>
    </row>
    <row r="1301" spans="1:28" x14ac:dyDescent="0.25">
      <c r="A1301">
        <v>2022</v>
      </c>
      <c r="B1301">
        <v>80</v>
      </c>
      <c r="C1301" t="s">
        <v>31</v>
      </c>
      <c r="D1301">
        <v>2022</v>
      </c>
      <c r="E1301">
        <v>80</v>
      </c>
      <c r="F1301">
        <v>1</v>
      </c>
      <c r="G1301">
        <v>970</v>
      </c>
      <c r="H1301">
        <v>881970</v>
      </c>
      <c r="I1301" t="s">
        <v>26</v>
      </c>
      <c r="J1301" t="s">
        <v>26</v>
      </c>
      <c r="K1301" t="s">
        <v>396</v>
      </c>
      <c r="L1301" t="s">
        <v>795</v>
      </c>
      <c r="M1301">
        <v>3506185</v>
      </c>
      <c r="N1301">
        <v>342071</v>
      </c>
      <c r="O1301">
        <v>181857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4998043</v>
      </c>
      <c r="W1301">
        <v>1852</v>
      </c>
      <c r="X1301">
        <v>4996191</v>
      </c>
      <c r="Y1301">
        <v>545852</v>
      </c>
      <c r="Z1301">
        <v>967930</v>
      </c>
      <c r="AA1301" s="3" t="str">
        <f t="shared" si="40"/>
        <v>1970</v>
      </c>
      <c r="AB1301" s="4" t="str">
        <f t="shared" si="41"/>
        <v>Non-TIF</v>
      </c>
    </row>
    <row r="1302" spans="1:28" x14ac:dyDescent="0.25">
      <c r="A1302">
        <v>2022</v>
      </c>
      <c r="B1302">
        <v>81</v>
      </c>
      <c r="C1302" t="s">
        <v>44</v>
      </c>
      <c r="D1302">
        <v>2022</v>
      </c>
      <c r="E1302">
        <v>81</v>
      </c>
      <c r="F1302">
        <v>6</v>
      </c>
      <c r="G1302">
        <v>741</v>
      </c>
      <c r="H1302">
        <v>816741</v>
      </c>
      <c r="I1302" t="s">
        <v>26</v>
      </c>
      <c r="J1302" t="s">
        <v>26</v>
      </c>
      <c r="K1302" t="s">
        <v>226</v>
      </c>
      <c r="L1302" t="s">
        <v>799</v>
      </c>
      <c r="M1302">
        <v>146140</v>
      </c>
      <c r="N1302">
        <v>0</v>
      </c>
      <c r="O1302">
        <v>5451023</v>
      </c>
      <c r="P1302">
        <v>1201482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8622905</v>
      </c>
      <c r="W1302">
        <v>0</v>
      </c>
      <c r="X1302">
        <v>8622905</v>
      </c>
      <c r="Y1302">
        <v>0</v>
      </c>
      <c r="Z1302">
        <v>1824260</v>
      </c>
      <c r="AA1302" s="3" t="str">
        <f t="shared" si="40"/>
        <v>6741</v>
      </c>
      <c r="AB1302" s="4" t="str">
        <f t="shared" si="41"/>
        <v>Non-TIF</v>
      </c>
    </row>
    <row r="1303" spans="1:28" x14ac:dyDescent="0.25">
      <c r="A1303">
        <v>2022</v>
      </c>
      <c r="B1303">
        <v>74</v>
      </c>
      <c r="C1303" t="s">
        <v>44</v>
      </c>
      <c r="D1303">
        <v>2022</v>
      </c>
      <c r="E1303">
        <v>74</v>
      </c>
      <c r="F1303">
        <v>2</v>
      </c>
      <c r="G1303">
        <v>88</v>
      </c>
      <c r="H1303">
        <v>742088</v>
      </c>
      <c r="I1303" t="s">
        <v>26</v>
      </c>
      <c r="J1303" t="s">
        <v>26</v>
      </c>
      <c r="K1303" t="s">
        <v>759</v>
      </c>
      <c r="L1303" t="s">
        <v>738</v>
      </c>
      <c r="M1303">
        <v>2725160</v>
      </c>
      <c r="N1303">
        <v>128720</v>
      </c>
      <c r="O1303">
        <v>42103885</v>
      </c>
      <c r="P1303">
        <v>23418780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153880324</v>
      </c>
      <c r="W1303">
        <v>175940</v>
      </c>
      <c r="X1303">
        <v>153704384</v>
      </c>
      <c r="Y1303">
        <v>0</v>
      </c>
      <c r="Z1303">
        <v>85503779</v>
      </c>
      <c r="AA1303" s="3" t="str">
        <f t="shared" si="40"/>
        <v>2088</v>
      </c>
      <c r="AB1303" s="4" t="str">
        <f t="shared" si="41"/>
        <v>Non-TIF</v>
      </c>
    </row>
    <row r="1304" spans="1:28" x14ac:dyDescent="0.25">
      <c r="A1304">
        <v>2022</v>
      </c>
      <c r="B1304">
        <v>74</v>
      </c>
      <c r="C1304" t="s">
        <v>23</v>
      </c>
      <c r="D1304">
        <v>2022</v>
      </c>
      <c r="E1304">
        <v>74</v>
      </c>
      <c r="F1304">
        <v>2</v>
      </c>
      <c r="G1304">
        <v>556</v>
      </c>
      <c r="H1304" t="s">
        <v>570</v>
      </c>
      <c r="I1304" t="s">
        <v>25</v>
      </c>
      <c r="J1304" t="s">
        <v>26</v>
      </c>
      <c r="K1304" t="s">
        <v>571</v>
      </c>
      <c r="L1304" t="s">
        <v>738</v>
      </c>
      <c r="M1304">
        <v>0</v>
      </c>
      <c r="N1304">
        <v>0</v>
      </c>
      <c r="O1304">
        <v>0</v>
      </c>
      <c r="P1304">
        <v>2056080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2056080</v>
      </c>
      <c r="W1304">
        <v>0</v>
      </c>
      <c r="X1304">
        <v>2056080</v>
      </c>
      <c r="Y1304">
        <v>0</v>
      </c>
      <c r="Z1304">
        <v>0</v>
      </c>
      <c r="AA1304" s="3" t="str">
        <f t="shared" si="40"/>
        <v>2556</v>
      </c>
      <c r="AB1304" s="4" t="str">
        <f t="shared" si="41"/>
        <v>TIF</v>
      </c>
    </row>
    <row r="1305" spans="1:28" x14ac:dyDescent="0.25">
      <c r="A1305">
        <v>2022</v>
      </c>
      <c r="B1305">
        <v>74</v>
      </c>
      <c r="C1305" t="s">
        <v>31</v>
      </c>
      <c r="D1305">
        <v>2022</v>
      </c>
      <c r="E1305">
        <v>74</v>
      </c>
      <c r="F1305">
        <v>2</v>
      </c>
      <c r="G1305">
        <v>556</v>
      </c>
      <c r="H1305">
        <v>742556</v>
      </c>
      <c r="I1305" t="s">
        <v>26</v>
      </c>
      <c r="J1305" t="s">
        <v>26</v>
      </c>
      <c r="K1305" t="s">
        <v>240</v>
      </c>
      <c r="L1305" t="s">
        <v>738</v>
      </c>
      <c r="M1305">
        <v>45217880</v>
      </c>
      <c r="N1305">
        <v>3798200</v>
      </c>
      <c r="O1305">
        <v>2200600</v>
      </c>
      <c r="P1305">
        <v>0</v>
      </c>
      <c r="Q1305">
        <v>0</v>
      </c>
      <c r="R1305">
        <v>0</v>
      </c>
      <c r="S1305">
        <v>6378307</v>
      </c>
      <c r="T1305">
        <v>744370</v>
      </c>
      <c r="U1305">
        <v>0</v>
      </c>
      <c r="V1305">
        <v>99601157</v>
      </c>
      <c r="W1305">
        <v>127788</v>
      </c>
      <c r="X1305">
        <v>99473369</v>
      </c>
      <c r="Y1305">
        <v>27191254</v>
      </c>
      <c r="Z1305">
        <v>41261800</v>
      </c>
      <c r="AA1305" s="3" t="str">
        <f t="shared" si="40"/>
        <v>2556</v>
      </c>
      <c r="AB1305" s="4" t="str">
        <f t="shared" si="41"/>
        <v>Non-TIF</v>
      </c>
    </row>
    <row r="1306" spans="1:28" x14ac:dyDescent="0.25">
      <c r="A1306">
        <v>2022</v>
      </c>
      <c r="B1306">
        <v>74</v>
      </c>
      <c r="C1306" t="s">
        <v>31</v>
      </c>
      <c r="D1306">
        <v>2022</v>
      </c>
      <c r="E1306">
        <v>74</v>
      </c>
      <c r="F1306">
        <v>6</v>
      </c>
      <c r="G1306">
        <v>921</v>
      </c>
      <c r="H1306">
        <v>746921</v>
      </c>
      <c r="I1306" t="s">
        <v>26</v>
      </c>
      <c r="J1306" t="s">
        <v>26</v>
      </c>
      <c r="K1306" t="s">
        <v>665</v>
      </c>
      <c r="L1306" t="s">
        <v>738</v>
      </c>
      <c r="M1306">
        <v>102808160</v>
      </c>
      <c r="N1306">
        <v>8262920</v>
      </c>
      <c r="O1306">
        <v>9136590</v>
      </c>
      <c r="P1306">
        <v>104710</v>
      </c>
      <c r="Q1306">
        <v>0</v>
      </c>
      <c r="R1306">
        <v>0</v>
      </c>
      <c r="S1306">
        <v>13576307</v>
      </c>
      <c r="T1306">
        <v>383901</v>
      </c>
      <c r="U1306">
        <v>0</v>
      </c>
      <c r="V1306">
        <v>200764358</v>
      </c>
      <c r="W1306">
        <v>146308</v>
      </c>
      <c r="X1306">
        <v>200618050</v>
      </c>
      <c r="Y1306">
        <v>9959480</v>
      </c>
      <c r="Z1306">
        <v>66491770</v>
      </c>
      <c r="AA1306" s="3" t="str">
        <f t="shared" si="40"/>
        <v>6921</v>
      </c>
      <c r="AB1306" s="4" t="str">
        <f t="shared" si="41"/>
        <v>Non-TIF</v>
      </c>
    </row>
    <row r="1307" spans="1:28" x14ac:dyDescent="0.25">
      <c r="A1307">
        <v>2022</v>
      </c>
      <c r="B1307">
        <v>74</v>
      </c>
      <c r="C1307" t="s">
        <v>31</v>
      </c>
      <c r="D1307">
        <v>2022</v>
      </c>
      <c r="E1307">
        <v>74</v>
      </c>
      <c r="F1307">
        <v>3</v>
      </c>
      <c r="G1307">
        <v>537</v>
      </c>
      <c r="H1307">
        <v>763537</v>
      </c>
      <c r="I1307" t="s">
        <v>26</v>
      </c>
      <c r="J1307" t="s">
        <v>26</v>
      </c>
      <c r="K1307" t="s">
        <v>277</v>
      </c>
      <c r="L1307" t="s">
        <v>738</v>
      </c>
      <c r="M1307">
        <v>17054940</v>
      </c>
      <c r="N1307">
        <v>724890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20107450</v>
      </c>
      <c r="W1307">
        <v>7408</v>
      </c>
      <c r="X1307">
        <v>20100042</v>
      </c>
      <c r="Y1307">
        <v>375721</v>
      </c>
      <c r="Z1307">
        <v>2327620</v>
      </c>
      <c r="AA1307" s="3" t="str">
        <f t="shared" si="40"/>
        <v>3537</v>
      </c>
      <c r="AB1307" s="4" t="str">
        <f t="shared" si="41"/>
        <v>Non-TIF</v>
      </c>
    </row>
    <row r="1308" spans="1:28" x14ac:dyDescent="0.25">
      <c r="A1308">
        <v>2022</v>
      </c>
      <c r="B1308">
        <v>75</v>
      </c>
      <c r="C1308" t="s">
        <v>44</v>
      </c>
      <c r="D1308">
        <v>2022</v>
      </c>
      <c r="E1308">
        <v>75</v>
      </c>
      <c r="F1308">
        <v>5</v>
      </c>
      <c r="G1308">
        <v>486</v>
      </c>
      <c r="H1308">
        <v>755486</v>
      </c>
      <c r="I1308" t="s">
        <v>26</v>
      </c>
      <c r="J1308" t="s">
        <v>26</v>
      </c>
      <c r="K1308" t="s">
        <v>763</v>
      </c>
      <c r="L1308" t="s">
        <v>740</v>
      </c>
      <c r="M1308">
        <v>0</v>
      </c>
      <c r="N1308">
        <v>0</v>
      </c>
      <c r="O1308">
        <v>8616760</v>
      </c>
      <c r="P1308">
        <v>590600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16967052</v>
      </c>
      <c r="W1308">
        <v>9260</v>
      </c>
      <c r="X1308">
        <v>16957792</v>
      </c>
      <c r="Y1308">
        <v>0</v>
      </c>
      <c r="Z1308">
        <v>7759692</v>
      </c>
      <c r="AA1308" s="3" t="str">
        <f t="shared" si="40"/>
        <v>5486</v>
      </c>
      <c r="AB1308" s="4" t="str">
        <f t="shared" si="41"/>
        <v>Non-TIF</v>
      </c>
    </row>
    <row r="1309" spans="1:28" x14ac:dyDescent="0.25">
      <c r="A1309">
        <v>2022</v>
      </c>
      <c r="B1309">
        <v>75</v>
      </c>
      <c r="C1309" t="s">
        <v>23</v>
      </c>
      <c r="D1309">
        <v>2022</v>
      </c>
      <c r="E1309">
        <v>75</v>
      </c>
      <c r="F1309">
        <v>2</v>
      </c>
      <c r="G1309">
        <v>988</v>
      </c>
      <c r="H1309" t="s">
        <v>959</v>
      </c>
      <c r="I1309" t="s">
        <v>25</v>
      </c>
      <c r="J1309" t="s">
        <v>26</v>
      </c>
      <c r="K1309" t="s">
        <v>960</v>
      </c>
      <c r="L1309" t="s">
        <v>740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20427248</v>
      </c>
      <c r="W1309">
        <v>0</v>
      </c>
      <c r="X1309">
        <v>20427248</v>
      </c>
      <c r="Y1309">
        <v>0</v>
      </c>
      <c r="Z1309">
        <v>20427248</v>
      </c>
      <c r="AA1309" s="3" t="str">
        <f t="shared" si="40"/>
        <v>2988</v>
      </c>
      <c r="AB1309" s="4" t="str">
        <f t="shared" si="41"/>
        <v>TIF</v>
      </c>
    </row>
    <row r="1310" spans="1:28" x14ac:dyDescent="0.25">
      <c r="A1310">
        <v>2022</v>
      </c>
      <c r="B1310">
        <v>75</v>
      </c>
      <c r="C1310" t="s">
        <v>31</v>
      </c>
      <c r="D1310">
        <v>2022</v>
      </c>
      <c r="E1310">
        <v>75</v>
      </c>
      <c r="F1310">
        <v>2</v>
      </c>
      <c r="G1310">
        <v>988</v>
      </c>
      <c r="H1310">
        <v>752988</v>
      </c>
      <c r="I1310" t="s">
        <v>26</v>
      </c>
      <c r="J1310" t="s">
        <v>26</v>
      </c>
      <c r="K1310" t="s">
        <v>739</v>
      </c>
      <c r="L1310" t="s">
        <v>740</v>
      </c>
      <c r="M1310">
        <v>88976250</v>
      </c>
      <c r="N1310">
        <v>6505360</v>
      </c>
      <c r="O1310">
        <v>21180090</v>
      </c>
      <c r="P1310">
        <v>0</v>
      </c>
      <c r="Q1310">
        <v>0</v>
      </c>
      <c r="R1310">
        <v>0</v>
      </c>
      <c r="S1310">
        <v>12984030</v>
      </c>
      <c r="T1310">
        <v>1387315</v>
      </c>
      <c r="U1310">
        <v>0</v>
      </c>
      <c r="V1310">
        <v>350215895</v>
      </c>
      <c r="W1310">
        <v>235204</v>
      </c>
      <c r="X1310">
        <v>349980691</v>
      </c>
      <c r="Y1310">
        <v>21743021</v>
      </c>
      <c r="Z1310">
        <v>219182850</v>
      </c>
      <c r="AA1310" s="3" t="str">
        <f t="shared" si="40"/>
        <v>2988</v>
      </c>
      <c r="AB1310" s="4" t="str">
        <f t="shared" si="41"/>
        <v>Non-TIF</v>
      </c>
    </row>
    <row r="1311" spans="1:28" x14ac:dyDescent="0.25">
      <c r="A1311">
        <v>2022</v>
      </c>
      <c r="B1311">
        <v>75</v>
      </c>
      <c r="C1311" t="s">
        <v>31</v>
      </c>
      <c r="D1311">
        <v>2022</v>
      </c>
      <c r="E1311">
        <v>75</v>
      </c>
      <c r="F1311">
        <v>6</v>
      </c>
      <c r="G1311">
        <v>39</v>
      </c>
      <c r="H1311">
        <v>976039</v>
      </c>
      <c r="I1311" t="s">
        <v>26</v>
      </c>
      <c r="J1311" t="s">
        <v>26</v>
      </c>
      <c r="K1311" t="s">
        <v>825</v>
      </c>
      <c r="L1311" t="s">
        <v>740</v>
      </c>
      <c r="M1311">
        <v>1936060</v>
      </c>
      <c r="N1311">
        <v>284870</v>
      </c>
      <c r="O1311">
        <v>1942910</v>
      </c>
      <c r="P1311">
        <v>0</v>
      </c>
      <c r="Q1311">
        <v>0</v>
      </c>
      <c r="R1311">
        <v>0</v>
      </c>
      <c r="S1311">
        <v>0</v>
      </c>
      <c r="T1311">
        <v>66526</v>
      </c>
      <c r="U1311">
        <v>0</v>
      </c>
      <c r="V1311">
        <v>80093556</v>
      </c>
      <c r="W1311">
        <v>50004</v>
      </c>
      <c r="X1311">
        <v>80043552</v>
      </c>
      <c r="Y1311">
        <v>552663</v>
      </c>
      <c r="Z1311">
        <v>75863190</v>
      </c>
      <c r="AA1311" s="3" t="str">
        <f t="shared" si="40"/>
        <v>6039</v>
      </c>
      <c r="AB1311" s="4" t="str">
        <f t="shared" si="41"/>
        <v>Non-TIF</v>
      </c>
    </row>
    <row r="1312" spans="1:28" x14ac:dyDescent="0.25">
      <c r="A1312">
        <v>2022</v>
      </c>
      <c r="B1312">
        <v>76</v>
      </c>
      <c r="C1312" t="s">
        <v>23</v>
      </c>
      <c r="D1312">
        <v>2022</v>
      </c>
      <c r="E1312">
        <v>76</v>
      </c>
      <c r="F1312">
        <v>4</v>
      </c>
      <c r="G1312">
        <v>644</v>
      </c>
      <c r="H1312" t="s">
        <v>826</v>
      </c>
      <c r="I1312" t="s">
        <v>25</v>
      </c>
      <c r="J1312" t="s">
        <v>26</v>
      </c>
      <c r="K1312" t="s">
        <v>827</v>
      </c>
      <c r="L1312" t="s">
        <v>742</v>
      </c>
      <c r="M1312">
        <v>9118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736992</v>
      </c>
      <c r="W1312">
        <v>0</v>
      </c>
      <c r="X1312">
        <v>736992</v>
      </c>
      <c r="Y1312">
        <v>0</v>
      </c>
      <c r="Z1312">
        <v>727874</v>
      </c>
      <c r="AA1312" s="3" t="str">
        <f t="shared" si="40"/>
        <v>4644</v>
      </c>
      <c r="AB1312" s="4" t="str">
        <f t="shared" si="41"/>
        <v>TIF</v>
      </c>
    </row>
    <row r="1313" spans="1:28" x14ac:dyDescent="0.25">
      <c r="A1313">
        <v>2022</v>
      </c>
      <c r="B1313">
        <v>76</v>
      </c>
      <c r="C1313" t="s">
        <v>23</v>
      </c>
      <c r="D1313">
        <v>2022</v>
      </c>
      <c r="E1313">
        <v>76</v>
      </c>
      <c r="F1313">
        <v>5</v>
      </c>
      <c r="G1313">
        <v>283</v>
      </c>
      <c r="H1313" t="s">
        <v>828</v>
      </c>
      <c r="I1313" t="s">
        <v>25</v>
      </c>
      <c r="J1313" t="s">
        <v>26</v>
      </c>
      <c r="K1313" t="s">
        <v>829</v>
      </c>
      <c r="L1313" t="s">
        <v>742</v>
      </c>
      <c r="M1313">
        <v>1500</v>
      </c>
      <c r="N1313">
        <v>0</v>
      </c>
      <c r="O1313">
        <v>956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672406</v>
      </c>
      <c r="W1313">
        <v>0</v>
      </c>
      <c r="X1313">
        <v>672406</v>
      </c>
      <c r="Y1313">
        <v>0</v>
      </c>
      <c r="Z1313">
        <v>669950</v>
      </c>
      <c r="AA1313" s="3" t="str">
        <f t="shared" si="40"/>
        <v>5283</v>
      </c>
      <c r="AB1313" s="4" t="str">
        <f t="shared" si="41"/>
        <v>TIF</v>
      </c>
    </row>
    <row r="1314" spans="1:28" x14ac:dyDescent="0.25">
      <c r="A1314">
        <v>2022</v>
      </c>
      <c r="B1314">
        <v>76</v>
      </c>
      <c r="C1314" t="s">
        <v>31</v>
      </c>
      <c r="D1314">
        <v>2022</v>
      </c>
      <c r="E1314">
        <v>76</v>
      </c>
      <c r="F1314">
        <v>4</v>
      </c>
      <c r="G1314">
        <v>644</v>
      </c>
      <c r="H1314">
        <v>114644</v>
      </c>
      <c r="I1314" t="s">
        <v>26</v>
      </c>
      <c r="J1314" t="s">
        <v>26</v>
      </c>
      <c r="K1314" t="s">
        <v>223</v>
      </c>
      <c r="L1314" t="s">
        <v>742</v>
      </c>
      <c r="M1314">
        <v>67664647</v>
      </c>
      <c r="N1314">
        <v>3838442</v>
      </c>
      <c r="O1314">
        <v>1451489</v>
      </c>
      <c r="P1314">
        <v>57999299</v>
      </c>
      <c r="Q1314">
        <v>0</v>
      </c>
      <c r="R1314">
        <v>0</v>
      </c>
      <c r="S1314">
        <v>1947087</v>
      </c>
      <c r="T1314">
        <v>0</v>
      </c>
      <c r="U1314">
        <v>0</v>
      </c>
      <c r="V1314">
        <v>157183727</v>
      </c>
      <c r="W1314">
        <v>94452</v>
      </c>
      <c r="X1314">
        <v>157089275</v>
      </c>
      <c r="Y1314">
        <v>6967141</v>
      </c>
      <c r="Z1314">
        <v>24282763</v>
      </c>
      <c r="AA1314" s="3" t="str">
        <f t="shared" si="40"/>
        <v>4644</v>
      </c>
      <c r="AB1314" s="4" t="str">
        <f t="shared" si="41"/>
        <v>Non-TIF</v>
      </c>
    </row>
    <row r="1315" spans="1:28" x14ac:dyDescent="0.25">
      <c r="A1315">
        <v>2022</v>
      </c>
      <c r="B1315">
        <v>76</v>
      </c>
      <c r="C1315" t="s">
        <v>31</v>
      </c>
      <c r="D1315">
        <v>2022</v>
      </c>
      <c r="E1315">
        <v>76</v>
      </c>
      <c r="F1315">
        <v>2</v>
      </c>
      <c r="G1315">
        <v>493</v>
      </c>
      <c r="H1315">
        <v>462493</v>
      </c>
      <c r="I1315" t="s">
        <v>26</v>
      </c>
      <c r="J1315" t="s">
        <v>26</v>
      </c>
      <c r="K1315" t="s">
        <v>467</v>
      </c>
      <c r="L1315" t="s">
        <v>742</v>
      </c>
      <c r="M1315">
        <v>20823979</v>
      </c>
      <c r="N1315">
        <v>435130</v>
      </c>
      <c r="O1315">
        <v>4474584</v>
      </c>
      <c r="P1315">
        <v>2787373</v>
      </c>
      <c r="Q1315">
        <v>0</v>
      </c>
      <c r="R1315">
        <v>0</v>
      </c>
      <c r="S1315">
        <v>3685245</v>
      </c>
      <c r="T1315">
        <v>85731</v>
      </c>
      <c r="U1315">
        <v>0</v>
      </c>
      <c r="V1315">
        <v>39504523</v>
      </c>
      <c r="W1315">
        <v>32770</v>
      </c>
      <c r="X1315">
        <v>39471753</v>
      </c>
      <c r="Y1315">
        <v>1703339</v>
      </c>
      <c r="Z1315">
        <v>7212481</v>
      </c>
      <c r="AA1315" s="3" t="str">
        <f t="shared" si="40"/>
        <v>2493</v>
      </c>
      <c r="AB1315" s="4" t="str">
        <f t="shared" si="41"/>
        <v>Non-TIF</v>
      </c>
    </row>
    <row r="1316" spans="1:28" x14ac:dyDescent="0.25">
      <c r="A1316">
        <v>2022</v>
      </c>
      <c r="B1316">
        <v>77</v>
      </c>
      <c r="C1316" t="s">
        <v>44</v>
      </c>
      <c r="D1316">
        <v>2022</v>
      </c>
      <c r="E1316">
        <v>77</v>
      </c>
      <c r="F1316">
        <v>0</v>
      </c>
      <c r="G1316">
        <v>720</v>
      </c>
      <c r="H1316">
        <v>770720</v>
      </c>
      <c r="I1316" t="s">
        <v>26</v>
      </c>
      <c r="J1316" t="s">
        <v>26</v>
      </c>
      <c r="K1316" t="s">
        <v>561</v>
      </c>
      <c r="L1316" t="s">
        <v>777</v>
      </c>
      <c r="M1316">
        <v>726040</v>
      </c>
      <c r="N1316">
        <v>900</v>
      </c>
      <c r="O1316">
        <v>114738684</v>
      </c>
      <c r="P1316">
        <v>8414607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274481356</v>
      </c>
      <c r="W1316">
        <v>124084</v>
      </c>
      <c r="X1316">
        <v>274357272</v>
      </c>
      <c r="Y1316">
        <v>0</v>
      </c>
      <c r="Z1316">
        <v>150601125</v>
      </c>
      <c r="AA1316" s="3" t="str">
        <f t="shared" si="40"/>
        <v>0720</v>
      </c>
      <c r="AB1316" s="4" t="str">
        <f t="shared" si="41"/>
        <v>Non-TIF</v>
      </c>
    </row>
    <row r="1317" spans="1:28" x14ac:dyDescent="0.25">
      <c r="A1317">
        <v>2022</v>
      </c>
      <c r="B1317">
        <v>77</v>
      </c>
      <c r="C1317" t="s">
        <v>44</v>
      </c>
      <c r="D1317">
        <v>2022</v>
      </c>
      <c r="E1317">
        <v>77</v>
      </c>
      <c r="F1317">
        <v>4</v>
      </c>
      <c r="G1317">
        <v>779</v>
      </c>
      <c r="H1317">
        <v>774779</v>
      </c>
      <c r="I1317" t="s">
        <v>26</v>
      </c>
      <c r="J1317" t="s">
        <v>26</v>
      </c>
      <c r="K1317" t="s">
        <v>196</v>
      </c>
      <c r="L1317" t="s">
        <v>777</v>
      </c>
      <c r="M1317">
        <v>1783460</v>
      </c>
      <c r="N1317">
        <v>33700</v>
      </c>
      <c r="O1317">
        <v>29788249</v>
      </c>
      <c r="P1317">
        <v>1125414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315194295</v>
      </c>
      <c r="W1317">
        <v>133344</v>
      </c>
      <c r="X1317">
        <v>315060951</v>
      </c>
      <c r="Y1317">
        <v>0</v>
      </c>
      <c r="Z1317">
        <v>282463472</v>
      </c>
      <c r="AA1317" s="3" t="str">
        <f t="shared" si="40"/>
        <v>4779</v>
      </c>
      <c r="AB1317" s="4" t="str">
        <f t="shared" si="41"/>
        <v>Non-TIF</v>
      </c>
    </row>
    <row r="1318" spans="1:28" x14ac:dyDescent="0.25">
      <c r="A1318">
        <v>2022</v>
      </c>
      <c r="B1318">
        <v>77</v>
      </c>
      <c r="C1318" t="s">
        <v>23</v>
      </c>
      <c r="D1318">
        <v>2022</v>
      </c>
      <c r="E1318">
        <v>77</v>
      </c>
      <c r="F1318">
        <v>7</v>
      </c>
      <c r="G1318">
        <v>110</v>
      </c>
      <c r="H1318" t="s">
        <v>253</v>
      </c>
      <c r="I1318" t="s">
        <v>25</v>
      </c>
      <c r="J1318" t="s">
        <v>26</v>
      </c>
      <c r="K1318" t="s">
        <v>254</v>
      </c>
      <c r="L1318" t="s">
        <v>777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2263518</v>
      </c>
      <c r="W1318">
        <v>0</v>
      </c>
      <c r="X1318">
        <v>2263518</v>
      </c>
      <c r="Y1318">
        <v>0</v>
      </c>
      <c r="Z1318">
        <v>2263518</v>
      </c>
      <c r="AA1318" s="3" t="str">
        <f t="shared" si="40"/>
        <v>7110</v>
      </c>
      <c r="AB1318" s="4" t="str">
        <f t="shared" si="41"/>
        <v>TIF</v>
      </c>
    </row>
    <row r="1319" spans="1:28" x14ac:dyDescent="0.25">
      <c r="A1319">
        <v>2022</v>
      </c>
      <c r="B1319">
        <v>77</v>
      </c>
      <c r="C1319" t="s">
        <v>23</v>
      </c>
      <c r="D1319">
        <v>2022</v>
      </c>
      <c r="E1319">
        <v>77</v>
      </c>
      <c r="F1319">
        <v>0</v>
      </c>
      <c r="G1319">
        <v>261</v>
      </c>
      <c r="H1319" t="s">
        <v>871</v>
      </c>
      <c r="I1319" t="s">
        <v>25</v>
      </c>
      <c r="J1319" t="s">
        <v>26</v>
      </c>
      <c r="K1319" t="s">
        <v>872</v>
      </c>
      <c r="L1319" t="s">
        <v>777</v>
      </c>
      <c r="M1319">
        <v>0</v>
      </c>
      <c r="N1319">
        <v>0</v>
      </c>
      <c r="O1319">
        <v>145863415</v>
      </c>
      <c r="P1319">
        <v>35510141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330291911</v>
      </c>
      <c r="W1319">
        <v>0</v>
      </c>
      <c r="X1319">
        <v>330291911</v>
      </c>
      <c r="Y1319">
        <v>0</v>
      </c>
      <c r="Z1319">
        <v>148918355</v>
      </c>
      <c r="AA1319" s="3" t="str">
        <f t="shared" si="40"/>
        <v>0261</v>
      </c>
      <c r="AB1319" s="4" t="str">
        <f t="shared" si="41"/>
        <v>TIF</v>
      </c>
    </row>
    <row r="1320" spans="1:28" x14ac:dyDescent="0.25">
      <c r="A1320">
        <v>2022</v>
      </c>
      <c r="B1320">
        <v>77</v>
      </c>
      <c r="C1320" t="s">
        <v>23</v>
      </c>
      <c r="D1320">
        <v>2022</v>
      </c>
      <c r="E1320">
        <v>77</v>
      </c>
      <c r="F1320">
        <v>0</v>
      </c>
      <c r="G1320">
        <v>720</v>
      </c>
      <c r="H1320" t="s">
        <v>769</v>
      </c>
      <c r="I1320" t="s">
        <v>25</v>
      </c>
      <c r="J1320" t="s">
        <v>26</v>
      </c>
      <c r="K1320" t="s">
        <v>770</v>
      </c>
      <c r="L1320" t="s">
        <v>777</v>
      </c>
      <c r="M1320">
        <v>0</v>
      </c>
      <c r="N1320">
        <v>0</v>
      </c>
      <c r="O1320">
        <v>104257066</v>
      </c>
      <c r="P1320">
        <v>3396493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159318644</v>
      </c>
      <c r="W1320">
        <v>0</v>
      </c>
      <c r="X1320">
        <v>159318644</v>
      </c>
      <c r="Y1320">
        <v>0</v>
      </c>
      <c r="Z1320">
        <v>51665085</v>
      </c>
      <c r="AA1320" s="3" t="str">
        <f t="shared" si="40"/>
        <v>0720</v>
      </c>
      <c r="AB1320" s="4" t="str">
        <f t="shared" si="41"/>
        <v>TIF</v>
      </c>
    </row>
    <row r="1321" spans="1:28" x14ac:dyDescent="0.25">
      <c r="A1321">
        <v>2022</v>
      </c>
      <c r="B1321">
        <v>77</v>
      </c>
      <c r="C1321" t="s">
        <v>23</v>
      </c>
      <c r="D1321">
        <v>2022</v>
      </c>
      <c r="E1321">
        <v>77</v>
      </c>
      <c r="F1321">
        <v>1</v>
      </c>
      <c r="G1321">
        <v>737</v>
      </c>
      <c r="H1321" t="s">
        <v>873</v>
      </c>
      <c r="I1321" t="s">
        <v>25</v>
      </c>
      <c r="J1321" t="s">
        <v>26</v>
      </c>
      <c r="K1321" t="s">
        <v>874</v>
      </c>
      <c r="L1321" t="s">
        <v>777</v>
      </c>
      <c r="M1321">
        <v>0</v>
      </c>
      <c r="N1321">
        <v>0</v>
      </c>
      <c r="O1321">
        <v>930061805</v>
      </c>
      <c r="P1321">
        <v>56547667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1205573101</v>
      </c>
      <c r="W1321">
        <v>0</v>
      </c>
      <c r="X1321">
        <v>1205573101</v>
      </c>
      <c r="Y1321">
        <v>0</v>
      </c>
      <c r="Z1321">
        <v>218963629</v>
      </c>
      <c r="AA1321" s="3" t="str">
        <f t="shared" si="40"/>
        <v>1737</v>
      </c>
      <c r="AB1321" s="4" t="str">
        <f t="shared" si="41"/>
        <v>TIF</v>
      </c>
    </row>
    <row r="1322" spans="1:28" x14ac:dyDescent="0.25">
      <c r="A1322">
        <v>2022</v>
      </c>
      <c r="B1322">
        <v>81</v>
      </c>
      <c r="C1322" t="s">
        <v>23</v>
      </c>
      <c r="D1322">
        <v>2022</v>
      </c>
      <c r="E1322">
        <v>81</v>
      </c>
      <c r="F1322">
        <v>6</v>
      </c>
      <c r="G1322">
        <v>741</v>
      </c>
      <c r="H1322" t="s">
        <v>797</v>
      </c>
      <c r="I1322" t="s">
        <v>25</v>
      </c>
      <c r="J1322" t="s">
        <v>26</v>
      </c>
      <c r="K1322" t="s">
        <v>798</v>
      </c>
      <c r="L1322" t="s">
        <v>799</v>
      </c>
      <c r="M1322">
        <v>16580</v>
      </c>
      <c r="N1322">
        <v>0</v>
      </c>
      <c r="O1322">
        <v>5076824</v>
      </c>
      <c r="P1322">
        <v>1644648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7735224</v>
      </c>
      <c r="W1322">
        <v>0</v>
      </c>
      <c r="X1322">
        <v>7735224</v>
      </c>
      <c r="Y1322">
        <v>0</v>
      </c>
      <c r="Z1322">
        <v>997172</v>
      </c>
      <c r="AA1322" s="3" t="str">
        <f t="shared" si="40"/>
        <v>6741</v>
      </c>
      <c r="AB1322" s="4" t="str">
        <f t="shared" si="41"/>
        <v>TIF</v>
      </c>
    </row>
    <row r="1323" spans="1:28" x14ac:dyDescent="0.25">
      <c r="A1323">
        <v>2022</v>
      </c>
      <c r="B1323">
        <v>81</v>
      </c>
      <c r="C1323" t="s">
        <v>31</v>
      </c>
      <c r="D1323">
        <v>2022</v>
      </c>
      <c r="E1323">
        <v>81</v>
      </c>
      <c r="F1323">
        <v>4</v>
      </c>
      <c r="G1323">
        <v>644</v>
      </c>
      <c r="H1323">
        <v>114644</v>
      </c>
      <c r="I1323" t="s">
        <v>26</v>
      </c>
      <c r="J1323" t="s">
        <v>26</v>
      </c>
      <c r="K1323" t="s">
        <v>223</v>
      </c>
      <c r="L1323" t="s">
        <v>799</v>
      </c>
      <c r="M1323">
        <v>11809670</v>
      </c>
      <c r="N1323">
        <v>755600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1218107</v>
      </c>
      <c r="U1323">
        <v>0</v>
      </c>
      <c r="V1323">
        <v>15786107</v>
      </c>
      <c r="W1323">
        <v>1852</v>
      </c>
      <c r="X1323">
        <v>15784255</v>
      </c>
      <c r="Y1323">
        <v>3159744</v>
      </c>
      <c r="Z1323">
        <v>2002730</v>
      </c>
      <c r="AA1323" s="3" t="str">
        <f t="shared" si="40"/>
        <v>4644</v>
      </c>
      <c r="AB1323" s="4" t="str">
        <f t="shared" si="41"/>
        <v>Non-TIF</v>
      </c>
    </row>
    <row r="1324" spans="1:28" x14ac:dyDescent="0.25">
      <c r="A1324">
        <v>2022</v>
      </c>
      <c r="B1324">
        <v>81</v>
      </c>
      <c r="C1324" t="s">
        <v>31</v>
      </c>
      <c r="D1324">
        <v>2022</v>
      </c>
      <c r="E1324">
        <v>81</v>
      </c>
      <c r="F1324">
        <v>2</v>
      </c>
      <c r="G1324">
        <v>376</v>
      </c>
      <c r="H1324">
        <v>472376</v>
      </c>
      <c r="I1324" t="s">
        <v>26</v>
      </c>
      <c r="J1324" t="s">
        <v>26</v>
      </c>
      <c r="K1324" t="s">
        <v>175</v>
      </c>
      <c r="L1324" t="s">
        <v>799</v>
      </c>
      <c r="M1324">
        <v>11755010</v>
      </c>
      <c r="N1324">
        <v>196680</v>
      </c>
      <c r="O1324">
        <v>137260</v>
      </c>
      <c r="P1324">
        <v>5901800</v>
      </c>
      <c r="Q1324">
        <v>0</v>
      </c>
      <c r="R1324">
        <v>0</v>
      </c>
      <c r="S1324">
        <v>0</v>
      </c>
      <c r="T1324">
        <v>94542</v>
      </c>
      <c r="U1324">
        <v>0</v>
      </c>
      <c r="V1324">
        <v>21312582</v>
      </c>
      <c r="W1324">
        <v>3704</v>
      </c>
      <c r="X1324">
        <v>21308878</v>
      </c>
      <c r="Y1324">
        <v>522639</v>
      </c>
      <c r="Z1324">
        <v>3227290</v>
      </c>
      <c r="AA1324" s="3" t="str">
        <f t="shared" si="40"/>
        <v>2376</v>
      </c>
      <c r="AB1324" s="4" t="str">
        <f t="shared" si="41"/>
        <v>Non-TIF</v>
      </c>
    </row>
    <row r="1325" spans="1:28" x14ac:dyDescent="0.25">
      <c r="A1325">
        <v>2022</v>
      </c>
      <c r="B1325">
        <v>82</v>
      </c>
      <c r="C1325" t="s">
        <v>23</v>
      </c>
      <c r="D1325">
        <v>2022</v>
      </c>
      <c r="E1325">
        <v>82</v>
      </c>
      <c r="F1325">
        <v>0</v>
      </c>
      <c r="G1325">
        <v>603</v>
      </c>
      <c r="H1325" t="s">
        <v>800</v>
      </c>
      <c r="I1325" t="s">
        <v>25</v>
      </c>
      <c r="J1325" t="s">
        <v>26</v>
      </c>
      <c r="K1325" t="s">
        <v>801</v>
      </c>
      <c r="L1325" t="s">
        <v>802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 s="3" t="str">
        <f t="shared" si="40"/>
        <v>0603</v>
      </c>
      <c r="AB1325" s="4" t="str">
        <f t="shared" si="41"/>
        <v>TIF</v>
      </c>
    </row>
    <row r="1326" spans="1:28" x14ac:dyDescent="0.25">
      <c r="A1326">
        <v>2022</v>
      </c>
      <c r="B1326">
        <v>82</v>
      </c>
      <c r="C1326" t="s">
        <v>23</v>
      </c>
      <c r="D1326">
        <v>2022</v>
      </c>
      <c r="E1326">
        <v>82</v>
      </c>
      <c r="F1326">
        <v>0</v>
      </c>
      <c r="G1326">
        <v>621</v>
      </c>
      <c r="H1326" t="s">
        <v>981</v>
      </c>
      <c r="I1326" t="s">
        <v>25</v>
      </c>
      <c r="J1326" t="s">
        <v>26</v>
      </c>
      <c r="K1326" t="s">
        <v>982</v>
      </c>
      <c r="L1326" t="s">
        <v>802</v>
      </c>
      <c r="M1326">
        <v>0</v>
      </c>
      <c r="N1326">
        <v>0</v>
      </c>
      <c r="O1326">
        <v>76218184</v>
      </c>
      <c r="P1326">
        <v>6102812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89672136</v>
      </c>
      <c r="W1326">
        <v>0</v>
      </c>
      <c r="X1326">
        <v>89672136</v>
      </c>
      <c r="Y1326">
        <v>0</v>
      </c>
      <c r="Z1326">
        <v>7351140</v>
      </c>
      <c r="AA1326" s="3" t="str">
        <f t="shared" si="40"/>
        <v>0621</v>
      </c>
      <c r="AB1326" s="4" t="str">
        <f t="shared" si="41"/>
        <v>TIF</v>
      </c>
    </row>
    <row r="1327" spans="1:28" x14ac:dyDescent="0.25">
      <c r="A1327">
        <v>2022</v>
      </c>
      <c r="B1327">
        <v>82</v>
      </c>
      <c r="C1327" t="s">
        <v>31</v>
      </c>
      <c r="D1327">
        <v>2022</v>
      </c>
      <c r="E1327">
        <v>82</v>
      </c>
      <c r="F1327">
        <v>0</v>
      </c>
      <c r="G1327">
        <v>603</v>
      </c>
      <c r="H1327">
        <v>160603</v>
      </c>
      <c r="I1327" t="s">
        <v>26</v>
      </c>
      <c r="J1327" t="s">
        <v>26</v>
      </c>
      <c r="K1327" t="s">
        <v>208</v>
      </c>
      <c r="L1327" t="s">
        <v>802</v>
      </c>
      <c r="M1327">
        <v>23135280</v>
      </c>
      <c r="N1327">
        <v>1588740</v>
      </c>
      <c r="O1327">
        <v>1188919</v>
      </c>
      <c r="P1327">
        <v>701610</v>
      </c>
      <c r="Q1327">
        <v>0</v>
      </c>
      <c r="R1327">
        <v>0</v>
      </c>
      <c r="S1327">
        <v>0</v>
      </c>
      <c r="T1327">
        <v>1020613</v>
      </c>
      <c r="U1327">
        <v>0</v>
      </c>
      <c r="V1327">
        <v>56354408</v>
      </c>
      <c r="W1327">
        <v>29632</v>
      </c>
      <c r="X1327">
        <v>56324776</v>
      </c>
      <c r="Y1327">
        <v>2374982</v>
      </c>
      <c r="Z1327">
        <v>28719246</v>
      </c>
      <c r="AA1327" s="3" t="str">
        <f t="shared" si="40"/>
        <v>0603</v>
      </c>
      <c r="AB1327" s="4" t="str">
        <f t="shared" si="41"/>
        <v>Non-TIF</v>
      </c>
    </row>
    <row r="1328" spans="1:28" x14ac:dyDescent="0.25">
      <c r="A1328">
        <v>2022</v>
      </c>
      <c r="B1328">
        <v>82</v>
      </c>
      <c r="C1328" t="s">
        <v>31</v>
      </c>
      <c r="D1328">
        <v>2022</v>
      </c>
      <c r="E1328">
        <v>82</v>
      </c>
      <c r="F1328">
        <v>0</v>
      </c>
      <c r="G1328">
        <v>918</v>
      </c>
      <c r="H1328">
        <v>230918</v>
      </c>
      <c r="I1328" t="s">
        <v>26</v>
      </c>
      <c r="J1328" t="s">
        <v>26</v>
      </c>
      <c r="K1328" t="s">
        <v>402</v>
      </c>
      <c r="L1328" t="s">
        <v>802</v>
      </c>
      <c r="M1328">
        <v>7744270</v>
      </c>
      <c r="N1328">
        <v>288420</v>
      </c>
      <c r="O1328">
        <v>180870</v>
      </c>
      <c r="P1328">
        <v>0</v>
      </c>
      <c r="Q1328">
        <v>0</v>
      </c>
      <c r="R1328">
        <v>0</v>
      </c>
      <c r="S1328">
        <v>0</v>
      </c>
      <c r="T1328">
        <v>866023</v>
      </c>
      <c r="U1328">
        <v>0</v>
      </c>
      <c r="V1328">
        <v>23959193</v>
      </c>
      <c r="W1328">
        <v>18520</v>
      </c>
      <c r="X1328">
        <v>23940673</v>
      </c>
      <c r="Y1328">
        <v>1144767</v>
      </c>
      <c r="Z1328">
        <v>14879610</v>
      </c>
      <c r="AA1328" s="3" t="str">
        <f t="shared" si="40"/>
        <v>0918</v>
      </c>
      <c r="AB1328" s="4" t="str">
        <f t="shared" si="41"/>
        <v>Non-TIF</v>
      </c>
    </row>
    <row r="1329" spans="1:28" x14ac:dyDescent="0.25">
      <c r="A1329">
        <v>2022</v>
      </c>
      <c r="B1329">
        <v>82</v>
      </c>
      <c r="C1329" t="s">
        <v>31</v>
      </c>
      <c r="D1329">
        <v>2022</v>
      </c>
      <c r="E1329">
        <v>82</v>
      </c>
      <c r="F1329">
        <v>0</v>
      </c>
      <c r="G1329">
        <v>621</v>
      </c>
      <c r="H1329">
        <v>820621</v>
      </c>
      <c r="I1329" t="s">
        <v>26</v>
      </c>
      <c r="J1329" t="s">
        <v>26</v>
      </c>
      <c r="K1329" t="s">
        <v>803</v>
      </c>
      <c r="L1329" t="s">
        <v>802</v>
      </c>
      <c r="M1329">
        <v>819640</v>
      </c>
      <c r="N1329">
        <v>26890</v>
      </c>
      <c r="O1329">
        <v>376661594</v>
      </c>
      <c r="P1329">
        <v>7331070</v>
      </c>
      <c r="Q1329">
        <v>0</v>
      </c>
      <c r="R1329">
        <v>0</v>
      </c>
      <c r="S1329">
        <v>852097</v>
      </c>
      <c r="T1329">
        <v>7831652</v>
      </c>
      <c r="U1329">
        <v>0</v>
      </c>
      <c r="V1329">
        <v>2339456309</v>
      </c>
      <c r="W1329">
        <v>1839036</v>
      </c>
      <c r="X1329">
        <v>2337617273</v>
      </c>
      <c r="Y1329">
        <v>91038188</v>
      </c>
      <c r="Z1329">
        <v>1945933366</v>
      </c>
      <c r="AA1329" s="3" t="str">
        <f t="shared" si="40"/>
        <v>0621</v>
      </c>
      <c r="AB1329" s="4" t="str">
        <f t="shared" si="41"/>
        <v>Non-TIF</v>
      </c>
    </row>
    <row r="1330" spans="1:28" x14ac:dyDescent="0.25">
      <c r="A1330">
        <v>2022</v>
      </c>
      <c r="B1330">
        <v>82</v>
      </c>
      <c r="C1330" t="s">
        <v>31</v>
      </c>
      <c r="D1330">
        <v>2022</v>
      </c>
      <c r="E1330">
        <v>82</v>
      </c>
      <c r="F1330">
        <v>1</v>
      </c>
      <c r="G1330">
        <v>611</v>
      </c>
      <c r="H1330">
        <v>821611</v>
      </c>
      <c r="I1330" t="s">
        <v>26</v>
      </c>
      <c r="J1330" t="s">
        <v>26</v>
      </c>
      <c r="K1330" t="s">
        <v>710</v>
      </c>
      <c r="L1330" t="s">
        <v>802</v>
      </c>
      <c r="M1330">
        <v>75940020</v>
      </c>
      <c r="N1330">
        <v>4376620</v>
      </c>
      <c r="O1330">
        <v>1272859284</v>
      </c>
      <c r="P1330">
        <v>120273886</v>
      </c>
      <c r="Q1330">
        <v>0</v>
      </c>
      <c r="R1330">
        <v>0</v>
      </c>
      <c r="S1330">
        <v>9207610</v>
      </c>
      <c r="T1330">
        <v>1818607</v>
      </c>
      <c r="U1330">
        <v>0</v>
      </c>
      <c r="V1330">
        <v>7173222009</v>
      </c>
      <c r="W1330">
        <v>6996856</v>
      </c>
      <c r="X1330">
        <v>7166225153</v>
      </c>
      <c r="Y1330">
        <v>564756881</v>
      </c>
      <c r="Z1330">
        <v>5688745982</v>
      </c>
      <c r="AA1330" s="3" t="str">
        <f t="shared" si="40"/>
        <v>1611</v>
      </c>
      <c r="AB1330" s="4" t="str">
        <f t="shared" si="41"/>
        <v>Non-TIF</v>
      </c>
    </row>
    <row r="1331" spans="1:28" x14ac:dyDescent="0.25">
      <c r="A1331">
        <v>2022</v>
      </c>
      <c r="B1331">
        <v>83</v>
      </c>
      <c r="C1331" t="s">
        <v>23</v>
      </c>
      <c r="D1331">
        <v>2022</v>
      </c>
      <c r="E1331">
        <v>83</v>
      </c>
      <c r="F1331">
        <v>2</v>
      </c>
      <c r="G1331">
        <v>151</v>
      </c>
      <c r="H1331" t="s">
        <v>123</v>
      </c>
      <c r="I1331" t="s">
        <v>25</v>
      </c>
      <c r="J1331" t="s">
        <v>26</v>
      </c>
      <c r="K1331" t="s">
        <v>124</v>
      </c>
      <c r="L1331" t="s">
        <v>804</v>
      </c>
      <c r="M1331">
        <v>180090</v>
      </c>
      <c r="N1331">
        <v>8074</v>
      </c>
      <c r="O1331">
        <v>1285501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9360577</v>
      </c>
      <c r="W1331">
        <v>0</v>
      </c>
      <c r="X1331">
        <v>9360577</v>
      </c>
      <c r="Y1331">
        <v>0</v>
      </c>
      <c r="Z1331">
        <v>7886912</v>
      </c>
      <c r="AA1331" s="3" t="str">
        <f t="shared" si="40"/>
        <v>2151</v>
      </c>
      <c r="AB1331" s="4" t="str">
        <f t="shared" si="41"/>
        <v>TIF</v>
      </c>
    </row>
    <row r="1332" spans="1:28" x14ac:dyDescent="0.25">
      <c r="A1332">
        <v>2022</v>
      </c>
      <c r="B1332">
        <v>83</v>
      </c>
      <c r="C1332" t="s">
        <v>31</v>
      </c>
      <c r="D1332">
        <v>2022</v>
      </c>
      <c r="E1332">
        <v>83</v>
      </c>
      <c r="F1332">
        <v>2</v>
      </c>
      <c r="G1332">
        <v>151</v>
      </c>
      <c r="H1332">
        <v>52151</v>
      </c>
      <c r="I1332" t="s">
        <v>26</v>
      </c>
      <c r="J1332" t="s">
        <v>26</v>
      </c>
      <c r="K1332" t="s">
        <v>43</v>
      </c>
      <c r="L1332" t="s">
        <v>804</v>
      </c>
      <c r="M1332">
        <v>53065753</v>
      </c>
      <c r="N1332">
        <v>1199562</v>
      </c>
      <c r="O1332">
        <v>435089</v>
      </c>
      <c r="P1332">
        <v>0</v>
      </c>
      <c r="Q1332">
        <v>0</v>
      </c>
      <c r="R1332">
        <v>0</v>
      </c>
      <c r="S1332">
        <v>0</v>
      </c>
      <c r="T1332">
        <v>406948</v>
      </c>
      <c r="U1332">
        <v>0</v>
      </c>
      <c r="V1332">
        <v>81257693</v>
      </c>
      <c r="W1332">
        <v>35188</v>
      </c>
      <c r="X1332">
        <v>81222505</v>
      </c>
      <c r="Y1332">
        <v>6442699</v>
      </c>
      <c r="Z1332">
        <v>26150341</v>
      </c>
      <c r="AA1332" s="3" t="str">
        <f t="shared" si="40"/>
        <v>2151</v>
      </c>
      <c r="AB1332" s="4" t="str">
        <f t="shared" si="41"/>
        <v>Non-TIF</v>
      </c>
    </row>
    <row r="1333" spans="1:28" x14ac:dyDescent="0.25">
      <c r="A1333">
        <v>2022</v>
      </c>
      <c r="B1333">
        <v>84</v>
      </c>
      <c r="C1333" t="s">
        <v>23</v>
      </c>
      <c r="D1333">
        <v>2022</v>
      </c>
      <c r="E1333">
        <v>84</v>
      </c>
      <c r="F1333">
        <v>5</v>
      </c>
      <c r="G1333">
        <v>949</v>
      </c>
      <c r="H1333" t="s">
        <v>793</v>
      </c>
      <c r="I1333" t="s">
        <v>25</v>
      </c>
      <c r="J1333" t="s">
        <v>26</v>
      </c>
      <c r="K1333" t="s">
        <v>794</v>
      </c>
      <c r="L1333" t="s">
        <v>808</v>
      </c>
      <c r="M1333">
        <v>0</v>
      </c>
      <c r="N1333">
        <v>0</v>
      </c>
      <c r="O1333">
        <v>1574692</v>
      </c>
      <c r="P1333">
        <v>18739627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20631568</v>
      </c>
      <c r="W1333">
        <v>1852</v>
      </c>
      <c r="X1333">
        <v>20629716</v>
      </c>
      <c r="Y1333">
        <v>0</v>
      </c>
      <c r="Z1333">
        <v>317249</v>
      </c>
      <c r="AA1333" s="3" t="str">
        <f t="shared" si="40"/>
        <v>5949</v>
      </c>
      <c r="AB1333" s="4" t="str">
        <f t="shared" si="41"/>
        <v>TIF</v>
      </c>
    </row>
    <row r="1334" spans="1:28" x14ac:dyDescent="0.25">
      <c r="A1334">
        <v>2022</v>
      </c>
      <c r="B1334">
        <v>84</v>
      </c>
      <c r="C1334" t="s">
        <v>23</v>
      </c>
      <c r="D1334">
        <v>2022</v>
      </c>
      <c r="E1334">
        <v>84</v>
      </c>
      <c r="F1334">
        <v>5</v>
      </c>
      <c r="G1334">
        <v>607</v>
      </c>
      <c r="H1334" t="s">
        <v>983</v>
      </c>
      <c r="I1334" t="s">
        <v>25</v>
      </c>
      <c r="J1334" t="s">
        <v>26</v>
      </c>
      <c r="K1334" t="s">
        <v>984</v>
      </c>
      <c r="L1334" t="s">
        <v>808</v>
      </c>
      <c r="M1334">
        <v>0</v>
      </c>
      <c r="N1334">
        <v>0</v>
      </c>
      <c r="O1334">
        <v>26154111</v>
      </c>
      <c r="P1334">
        <v>7532830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63524842</v>
      </c>
      <c r="W1334">
        <v>40744</v>
      </c>
      <c r="X1334">
        <v>63484098</v>
      </c>
      <c r="Y1334">
        <v>0</v>
      </c>
      <c r="Z1334">
        <v>29837901</v>
      </c>
      <c r="AA1334" s="3" t="str">
        <f t="shared" si="40"/>
        <v>5607</v>
      </c>
      <c r="AB1334" s="4" t="str">
        <f t="shared" si="41"/>
        <v>TIF</v>
      </c>
    </row>
    <row r="1335" spans="1:28" x14ac:dyDescent="0.25">
      <c r="A1335">
        <v>2022</v>
      </c>
      <c r="B1335">
        <v>84</v>
      </c>
      <c r="C1335" t="s">
        <v>23</v>
      </c>
      <c r="D1335">
        <v>2022</v>
      </c>
      <c r="E1335">
        <v>84</v>
      </c>
      <c r="F1335">
        <v>6</v>
      </c>
      <c r="G1335">
        <v>990</v>
      </c>
      <c r="H1335" t="s">
        <v>928</v>
      </c>
      <c r="I1335" t="s">
        <v>25</v>
      </c>
      <c r="J1335" t="s">
        <v>26</v>
      </c>
      <c r="K1335" t="s">
        <v>929</v>
      </c>
      <c r="L1335" t="s">
        <v>808</v>
      </c>
      <c r="M1335">
        <v>163214</v>
      </c>
      <c r="N1335">
        <v>1430</v>
      </c>
      <c r="O1335">
        <v>3751306</v>
      </c>
      <c r="P1335">
        <v>2365101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11984437</v>
      </c>
      <c r="W1335">
        <v>0</v>
      </c>
      <c r="X1335">
        <v>11984437</v>
      </c>
      <c r="Y1335">
        <v>0</v>
      </c>
      <c r="Z1335">
        <v>5703386</v>
      </c>
      <c r="AA1335" s="3" t="str">
        <f t="shared" si="40"/>
        <v>6990</v>
      </c>
      <c r="AB1335" s="4" t="str">
        <f t="shared" si="41"/>
        <v>TIF</v>
      </c>
    </row>
    <row r="1336" spans="1:28" x14ac:dyDescent="0.25">
      <c r="A1336">
        <v>2022</v>
      </c>
      <c r="B1336">
        <v>84</v>
      </c>
      <c r="C1336" t="s">
        <v>31</v>
      </c>
      <c r="D1336">
        <v>2022</v>
      </c>
      <c r="E1336">
        <v>84</v>
      </c>
      <c r="F1336">
        <v>2</v>
      </c>
      <c r="G1336">
        <v>457</v>
      </c>
      <c r="H1336">
        <v>602457</v>
      </c>
      <c r="I1336" t="s">
        <v>26</v>
      </c>
      <c r="J1336" t="s">
        <v>26</v>
      </c>
      <c r="K1336" t="s">
        <v>690</v>
      </c>
      <c r="L1336" t="s">
        <v>808</v>
      </c>
      <c r="M1336">
        <v>2282280</v>
      </c>
      <c r="N1336">
        <v>87000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3393070</v>
      </c>
      <c r="W1336">
        <v>3704</v>
      </c>
      <c r="X1336">
        <v>3389366</v>
      </c>
      <c r="Y1336">
        <v>0</v>
      </c>
      <c r="Z1336">
        <v>1023790</v>
      </c>
      <c r="AA1336" s="3" t="str">
        <f t="shared" si="40"/>
        <v>2457</v>
      </c>
      <c r="AB1336" s="4" t="str">
        <f t="shared" si="41"/>
        <v>Non-TIF</v>
      </c>
    </row>
    <row r="1337" spans="1:28" x14ac:dyDescent="0.25">
      <c r="A1337">
        <v>2022</v>
      </c>
      <c r="B1337">
        <v>84</v>
      </c>
      <c r="C1337" t="s">
        <v>31</v>
      </c>
      <c r="D1337">
        <v>2022</v>
      </c>
      <c r="E1337">
        <v>84</v>
      </c>
      <c r="F1337">
        <v>6</v>
      </c>
      <c r="G1337">
        <v>983</v>
      </c>
      <c r="H1337">
        <v>606983</v>
      </c>
      <c r="I1337" t="s">
        <v>26</v>
      </c>
      <c r="J1337" t="s">
        <v>26</v>
      </c>
      <c r="K1337" t="s">
        <v>691</v>
      </c>
      <c r="L1337" t="s">
        <v>808</v>
      </c>
      <c r="M1337">
        <v>3855650</v>
      </c>
      <c r="N1337">
        <v>734150</v>
      </c>
      <c r="O1337">
        <v>13620</v>
      </c>
      <c r="P1337">
        <v>0</v>
      </c>
      <c r="Q1337">
        <v>0</v>
      </c>
      <c r="R1337">
        <v>0</v>
      </c>
      <c r="S1337">
        <v>0</v>
      </c>
      <c r="T1337">
        <v>14249</v>
      </c>
      <c r="U1337">
        <v>0</v>
      </c>
      <c r="V1337">
        <v>8344989</v>
      </c>
      <c r="W1337">
        <v>0</v>
      </c>
      <c r="X1337">
        <v>8344989</v>
      </c>
      <c r="Y1337">
        <v>260340</v>
      </c>
      <c r="Z1337">
        <v>3727320</v>
      </c>
      <c r="AA1337" s="3" t="str">
        <f t="shared" si="40"/>
        <v>6983</v>
      </c>
      <c r="AB1337" s="4" t="str">
        <f t="shared" si="41"/>
        <v>Non-TIF</v>
      </c>
    </row>
    <row r="1338" spans="1:28" x14ac:dyDescent="0.25">
      <c r="A1338">
        <v>2022</v>
      </c>
      <c r="B1338">
        <v>84</v>
      </c>
      <c r="C1338" t="s">
        <v>31</v>
      </c>
      <c r="D1338">
        <v>2022</v>
      </c>
      <c r="E1338">
        <v>84</v>
      </c>
      <c r="F1338">
        <v>5</v>
      </c>
      <c r="G1338">
        <v>949</v>
      </c>
      <c r="H1338">
        <v>715949</v>
      </c>
      <c r="I1338" t="s">
        <v>26</v>
      </c>
      <c r="J1338" t="s">
        <v>26</v>
      </c>
      <c r="K1338" t="s">
        <v>728</v>
      </c>
      <c r="L1338" t="s">
        <v>808</v>
      </c>
      <c r="M1338">
        <v>49368630</v>
      </c>
      <c r="N1338">
        <v>3512020</v>
      </c>
      <c r="O1338">
        <v>2507878</v>
      </c>
      <c r="P1338">
        <v>37050</v>
      </c>
      <c r="Q1338">
        <v>0</v>
      </c>
      <c r="R1338">
        <v>0</v>
      </c>
      <c r="S1338">
        <v>6945270</v>
      </c>
      <c r="T1338">
        <v>0</v>
      </c>
      <c r="U1338">
        <v>0</v>
      </c>
      <c r="V1338">
        <v>97842170</v>
      </c>
      <c r="W1338">
        <v>59264</v>
      </c>
      <c r="X1338">
        <v>97782906</v>
      </c>
      <c r="Y1338">
        <v>3816920</v>
      </c>
      <c r="Z1338">
        <v>35471322</v>
      </c>
      <c r="AA1338" s="3" t="str">
        <f t="shared" si="40"/>
        <v>5949</v>
      </c>
      <c r="AB1338" s="4" t="str">
        <f t="shared" si="41"/>
        <v>Non-TIF</v>
      </c>
    </row>
    <row r="1339" spans="1:28" x14ac:dyDescent="0.25">
      <c r="A1339">
        <v>2022</v>
      </c>
      <c r="B1339">
        <v>84</v>
      </c>
      <c r="C1339" t="s">
        <v>31</v>
      </c>
      <c r="D1339">
        <v>2022</v>
      </c>
      <c r="E1339">
        <v>84</v>
      </c>
      <c r="F1339">
        <v>6</v>
      </c>
      <c r="G1339">
        <v>990</v>
      </c>
      <c r="H1339">
        <v>846990</v>
      </c>
      <c r="I1339" t="s">
        <v>26</v>
      </c>
      <c r="J1339" t="s">
        <v>26</v>
      </c>
      <c r="K1339" t="s">
        <v>764</v>
      </c>
      <c r="L1339" t="s">
        <v>808</v>
      </c>
      <c r="M1339">
        <v>126590710</v>
      </c>
      <c r="N1339">
        <v>11027180</v>
      </c>
      <c r="O1339">
        <v>19291271</v>
      </c>
      <c r="P1339">
        <v>2595580</v>
      </c>
      <c r="Q1339">
        <v>0</v>
      </c>
      <c r="R1339">
        <v>0</v>
      </c>
      <c r="S1339">
        <v>0</v>
      </c>
      <c r="T1339">
        <v>829294</v>
      </c>
      <c r="U1339">
        <v>0</v>
      </c>
      <c r="V1339">
        <v>334132644</v>
      </c>
      <c r="W1339">
        <v>296320</v>
      </c>
      <c r="X1339">
        <v>333836324</v>
      </c>
      <c r="Y1339">
        <v>13920228</v>
      </c>
      <c r="Z1339">
        <v>173798609</v>
      </c>
      <c r="AA1339" s="3" t="str">
        <f t="shared" si="40"/>
        <v>6990</v>
      </c>
      <c r="AB1339" s="4" t="str">
        <f t="shared" si="41"/>
        <v>Non-TIF</v>
      </c>
    </row>
    <row r="1340" spans="1:28" x14ac:dyDescent="0.25">
      <c r="A1340">
        <v>2022</v>
      </c>
      <c r="B1340">
        <v>85</v>
      </c>
      <c r="C1340" t="s">
        <v>44</v>
      </c>
      <c r="D1340">
        <v>2022</v>
      </c>
      <c r="E1340">
        <v>85</v>
      </c>
      <c r="F1340">
        <v>0</v>
      </c>
      <c r="G1340">
        <v>225</v>
      </c>
      <c r="H1340">
        <v>850225</v>
      </c>
      <c r="I1340" t="s">
        <v>26</v>
      </c>
      <c r="J1340" t="s">
        <v>26</v>
      </c>
      <c r="K1340" t="s">
        <v>831</v>
      </c>
      <c r="L1340" t="s">
        <v>830</v>
      </c>
      <c r="M1340">
        <v>0</v>
      </c>
      <c r="N1340">
        <v>0</v>
      </c>
      <c r="O1340">
        <v>18847222</v>
      </c>
      <c r="P1340">
        <v>38813000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57660222</v>
      </c>
      <c r="W1340">
        <v>0</v>
      </c>
      <c r="X1340">
        <v>57660222</v>
      </c>
      <c r="Y1340">
        <v>0</v>
      </c>
      <c r="Z1340">
        <v>0</v>
      </c>
      <c r="AA1340" s="3" t="str">
        <f t="shared" si="40"/>
        <v>0225</v>
      </c>
      <c r="AB1340" s="4" t="str">
        <f t="shared" si="41"/>
        <v>Non-TIF</v>
      </c>
    </row>
    <row r="1341" spans="1:28" x14ac:dyDescent="0.25">
      <c r="A1341">
        <v>2022</v>
      </c>
      <c r="B1341">
        <v>77</v>
      </c>
      <c r="C1341" t="s">
        <v>23</v>
      </c>
      <c r="D1341">
        <v>2022</v>
      </c>
      <c r="E1341">
        <v>77</v>
      </c>
      <c r="F1341">
        <v>3</v>
      </c>
      <c r="G1341">
        <v>231</v>
      </c>
      <c r="H1341" t="s">
        <v>875</v>
      </c>
      <c r="I1341" t="s">
        <v>25</v>
      </c>
      <c r="J1341" t="s">
        <v>26</v>
      </c>
      <c r="K1341" t="s">
        <v>876</v>
      </c>
      <c r="L1341" t="s">
        <v>777</v>
      </c>
      <c r="M1341">
        <v>0</v>
      </c>
      <c r="N1341">
        <v>0</v>
      </c>
      <c r="O1341">
        <v>300839961</v>
      </c>
      <c r="P1341">
        <v>4412822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519654220</v>
      </c>
      <c r="W1341">
        <v>24076</v>
      </c>
      <c r="X1341">
        <v>519630144</v>
      </c>
      <c r="Y1341">
        <v>0</v>
      </c>
      <c r="Z1341">
        <v>214401437</v>
      </c>
      <c r="AA1341" s="3" t="str">
        <f t="shared" si="40"/>
        <v>3231</v>
      </c>
      <c r="AB1341" s="4" t="str">
        <f t="shared" si="41"/>
        <v>TIF</v>
      </c>
    </row>
    <row r="1342" spans="1:28" x14ac:dyDescent="0.25">
      <c r="A1342">
        <v>2022</v>
      </c>
      <c r="B1342">
        <v>77</v>
      </c>
      <c r="C1342" t="s">
        <v>23</v>
      </c>
      <c r="D1342">
        <v>2022</v>
      </c>
      <c r="E1342">
        <v>77</v>
      </c>
      <c r="F1342">
        <v>5</v>
      </c>
      <c r="G1342">
        <v>805</v>
      </c>
      <c r="H1342" t="s">
        <v>879</v>
      </c>
      <c r="I1342" t="s">
        <v>25</v>
      </c>
      <c r="J1342" t="s">
        <v>26</v>
      </c>
      <c r="K1342" t="s">
        <v>880</v>
      </c>
      <c r="L1342" t="s">
        <v>777</v>
      </c>
      <c r="M1342">
        <v>566</v>
      </c>
      <c r="N1342">
        <v>0</v>
      </c>
      <c r="O1342">
        <v>42804767</v>
      </c>
      <c r="P1342">
        <v>58261353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136848877</v>
      </c>
      <c r="W1342">
        <v>0</v>
      </c>
      <c r="X1342">
        <v>136848877</v>
      </c>
      <c r="Y1342">
        <v>0</v>
      </c>
      <c r="Z1342">
        <v>35782191</v>
      </c>
      <c r="AA1342" s="3" t="str">
        <f t="shared" si="40"/>
        <v>5805</v>
      </c>
      <c r="AB1342" s="4" t="str">
        <f t="shared" si="41"/>
        <v>TIF</v>
      </c>
    </row>
    <row r="1343" spans="1:28" x14ac:dyDescent="0.25">
      <c r="A1343">
        <v>2022</v>
      </c>
      <c r="B1343">
        <v>77</v>
      </c>
      <c r="C1343" t="s">
        <v>31</v>
      </c>
      <c r="D1343">
        <v>2022</v>
      </c>
      <c r="E1343">
        <v>77</v>
      </c>
      <c r="F1343">
        <v>7</v>
      </c>
      <c r="G1343">
        <v>110</v>
      </c>
      <c r="H1343">
        <v>257110</v>
      </c>
      <c r="I1343" t="s">
        <v>26</v>
      </c>
      <c r="J1343" t="s">
        <v>26</v>
      </c>
      <c r="K1343" t="s">
        <v>62</v>
      </c>
      <c r="L1343" t="s">
        <v>777</v>
      </c>
      <c r="M1343">
        <v>3570070</v>
      </c>
      <c r="N1343">
        <v>96970</v>
      </c>
      <c r="O1343">
        <v>1337210</v>
      </c>
      <c r="P1343">
        <v>0</v>
      </c>
      <c r="Q1343">
        <v>0</v>
      </c>
      <c r="R1343">
        <v>0</v>
      </c>
      <c r="S1343">
        <v>0</v>
      </c>
      <c r="T1343">
        <v>673983</v>
      </c>
      <c r="U1343">
        <v>0</v>
      </c>
      <c r="V1343">
        <v>167891843</v>
      </c>
      <c r="W1343">
        <v>81488</v>
      </c>
      <c r="X1343">
        <v>167810355</v>
      </c>
      <c r="Y1343">
        <v>863764</v>
      </c>
      <c r="Z1343">
        <v>162213610</v>
      </c>
      <c r="AA1343" s="3" t="str">
        <f t="shared" si="40"/>
        <v>7110</v>
      </c>
      <c r="AB1343" s="4" t="str">
        <f t="shared" si="41"/>
        <v>Non-TIF</v>
      </c>
    </row>
    <row r="1344" spans="1:28" x14ac:dyDescent="0.25">
      <c r="A1344">
        <v>2022</v>
      </c>
      <c r="B1344">
        <v>77</v>
      </c>
      <c r="C1344" t="s">
        <v>31</v>
      </c>
      <c r="D1344">
        <v>2022</v>
      </c>
      <c r="E1344">
        <v>77</v>
      </c>
      <c r="F1344">
        <v>0</v>
      </c>
      <c r="G1344">
        <v>261</v>
      </c>
      <c r="H1344">
        <v>770261</v>
      </c>
      <c r="I1344" t="s">
        <v>26</v>
      </c>
      <c r="J1344" t="s">
        <v>26</v>
      </c>
      <c r="K1344" t="s">
        <v>778</v>
      </c>
      <c r="L1344" t="s">
        <v>777</v>
      </c>
      <c r="M1344">
        <v>12926102</v>
      </c>
      <c r="N1344">
        <v>742330</v>
      </c>
      <c r="O1344">
        <v>68892560</v>
      </c>
      <c r="P1344">
        <v>916000</v>
      </c>
      <c r="Q1344">
        <v>0</v>
      </c>
      <c r="R1344">
        <v>0</v>
      </c>
      <c r="S1344">
        <v>2615751</v>
      </c>
      <c r="T1344">
        <v>1345329</v>
      </c>
      <c r="U1344">
        <v>0</v>
      </c>
      <c r="V1344">
        <v>6271583602</v>
      </c>
      <c r="W1344">
        <v>3328044</v>
      </c>
      <c r="X1344">
        <v>6268255558</v>
      </c>
      <c r="Y1344">
        <v>116207127</v>
      </c>
      <c r="Z1344">
        <v>6184145530</v>
      </c>
      <c r="AA1344" s="3" t="str">
        <f t="shared" si="40"/>
        <v>0261</v>
      </c>
      <c r="AB1344" s="4" t="str">
        <f t="shared" si="41"/>
        <v>Non-TIF</v>
      </c>
    </row>
    <row r="1345" spans="1:28" x14ac:dyDescent="0.25">
      <c r="A1345">
        <v>2022</v>
      </c>
      <c r="B1345">
        <v>77</v>
      </c>
      <c r="C1345" t="s">
        <v>31</v>
      </c>
      <c r="D1345">
        <v>2022</v>
      </c>
      <c r="E1345">
        <v>77</v>
      </c>
      <c r="F1345">
        <v>5</v>
      </c>
      <c r="G1345">
        <v>805</v>
      </c>
      <c r="H1345">
        <v>775805</v>
      </c>
      <c r="I1345" t="s">
        <v>26</v>
      </c>
      <c r="J1345" t="s">
        <v>26</v>
      </c>
      <c r="K1345" t="s">
        <v>813</v>
      </c>
      <c r="L1345" t="s">
        <v>777</v>
      </c>
      <c r="M1345">
        <v>2639500</v>
      </c>
      <c r="N1345">
        <v>216480</v>
      </c>
      <c r="O1345">
        <v>627788890</v>
      </c>
      <c r="P1345">
        <v>170787548</v>
      </c>
      <c r="Q1345">
        <v>0</v>
      </c>
      <c r="R1345">
        <v>0</v>
      </c>
      <c r="S1345">
        <v>10926880</v>
      </c>
      <c r="T1345">
        <v>795691</v>
      </c>
      <c r="U1345">
        <v>0</v>
      </c>
      <c r="V1345">
        <v>1337365363</v>
      </c>
      <c r="W1345">
        <v>490780</v>
      </c>
      <c r="X1345">
        <v>1336874583</v>
      </c>
      <c r="Y1345">
        <v>63825120</v>
      </c>
      <c r="Z1345">
        <v>524210374</v>
      </c>
      <c r="AA1345" s="3" t="str">
        <f t="shared" si="40"/>
        <v>5805</v>
      </c>
      <c r="AB1345" s="4" t="str">
        <f t="shared" si="41"/>
        <v>Non-TIF</v>
      </c>
    </row>
    <row r="1346" spans="1:28" x14ac:dyDescent="0.25">
      <c r="A1346">
        <v>2022</v>
      </c>
      <c r="B1346">
        <v>77</v>
      </c>
      <c r="C1346" t="s">
        <v>31</v>
      </c>
      <c r="D1346">
        <v>2022</v>
      </c>
      <c r="E1346">
        <v>77</v>
      </c>
      <c r="F1346">
        <v>6</v>
      </c>
      <c r="G1346">
        <v>957</v>
      </c>
      <c r="H1346">
        <v>776957</v>
      </c>
      <c r="I1346" t="s">
        <v>26</v>
      </c>
      <c r="J1346" t="s">
        <v>26</v>
      </c>
      <c r="K1346" t="s">
        <v>284</v>
      </c>
      <c r="L1346" t="s">
        <v>777</v>
      </c>
      <c r="M1346">
        <v>1890148</v>
      </c>
      <c r="N1346">
        <v>104860</v>
      </c>
      <c r="O1346">
        <v>1484399813</v>
      </c>
      <c r="P1346">
        <v>26645100</v>
      </c>
      <c r="Q1346">
        <v>0</v>
      </c>
      <c r="R1346">
        <v>0</v>
      </c>
      <c r="S1346">
        <v>7034000</v>
      </c>
      <c r="T1346">
        <v>11533197</v>
      </c>
      <c r="U1346">
        <v>0</v>
      </c>
      <c r="V1346">
        <v>7466056285</v>
      </c>
      <c r="W1346">
        <v>2852080</v>
      </c>
      <c r="X1346">
        <v>7463204205</v>
      </c>
      <c r="Y1346">
        <v>220003230</v>
      </c>
      <c r="Z1346">
        <v>5934449167</v>
      </c>
      <c r="AA1346" s="3" t="str">
        <f t="shared" si="40"/>
        <v>6957</v>
      </c>
      <c r="AB1346" s="4" t="str">
        <f t="shared" si="41"/>
        <v>Non-TIF</v>
      </c>
    </row>
    <row r="1347" spans="1:28" x14ac:dyDescent="0.25">
      <c r="A1347">
        <v>2022</v>
      </c>
      <c r="B1347">
        <v>77</v>
      </c>
      <c r="C1347" t="s">
        <v>31</v>
      </c>
      <c r="D1347">
        <v>2022</v>
      </c>
      <c r="E1347">
        <v>77</v>
      </c>
      <c r="F1347">
        <v>0</v>
      </c>
      <c r="G1347">
        <v>472</v>
      </c>
      <c r="H1347">
        <v>850472</v>
      </c>
      <c r="I1347" t="s">
        <v>26</v>
      </c>
      <c r="J1347" t="s">
        <v>26</v>
      </c>
      <c r="K1347" t="s">
        <v>203</v>
      </c>
      <c r="L1347" t="s">
        <v>777</v>
      </c>
      <c r="M1347">
        <v>1599110</v>
      </c>
      <c r="N1347">
        <v>123700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3560310</v>
      </c>
      <c r="W1347">
        <v>1852</v>
      </c>
      <c r="X1347">
        <v>3558458</v>
      </c>
      <c r="Y1347">
        <v>456967</v>
      </c>
      <c r="Z1347">
        <v>1837500</v>
      </c>
      <c r="AA1347" s="3" t="str">
        <f t="shared" ref="AA1347:AA1410" si="42">CONCATENATE(F1347,TEXT(G1347,"000"))</f>
        <v>0472</v>
      </c>
      <c r="AB1347" s="4" t="str">
        <f t="shared" ref="AB1347:AB1410" si="43">IF(C1347="I","TIF","Non-TIF")</f>
        <v>Non-TIF</v>
      </c>
    </row>
    <row r="1348" spans="1:28" x14ac:dyDescent="0.25">
      <c r="A1348">
        <v>2022</v>
      </c>
      <c r="B1348">
        <v>77</v>
      </c>
      <c r="C1348" t="s">
        <v>31</v>
      </c>
      <c r="D1348">
        <v>2022</v>
      </c>
      <c r="E1348">
        <v>77</v>
      </c>
      <c r="F1348">
        <v>1</v>
      </c>
      <c r="G1348">
        <v>350</v>
      </c>
      <c r="H1348">
        <v>851350</v>
      </c>
      <c r="I1348" t="s">
        <v>26</v>
      </c>
      <c r="J1348" t="s">
        <v>26</v>
      </c>
      <c r="K1348" t="s">
        <v>532</v>
      </c>
      <c r="L1348" t="s">
        <v>777</v>
      </c>
      <c r="M1348">
        <v>12799810</v>
      </c>
      <c r="N1348">
        <v>603140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11313143</v>
      </c>
      <c r="U1348">
        <v>0</v>
      </c>
      <c r="V1348">
        <v>43012373</v>
      </c>
      <c r="W1348">
        <v>9260</v>
      </c>
      <c r="X1348">
        <v>43003113</v>
      </c>
      <c r="Y1348">
        <v>2352925</v>
      </c>
      <c r="Z1348">
        <v>18296280</v>
      </c>
      <c r="AA1348" s="3" t="str">
        <f t="shared" si="42"/>
        <v>1350</v>
      </c>
      <c r="AB1348" s="4" t="str">
        <f t="shared" si="43"/>
        <v>Non-TIF</v>
      </c>
    </row>
    <row r="1349" spans="1:28" x14ac:dyDescent="0.25">
      <c r="A1349">
        <v>2022</v>
      </c>
      <c r="B1349">
        <v>78</v>
      </c>
      <c r="C1349" t="s">
        <v>44</v>
      </c>
      <c r="D1349">
        <v>2022</v>
      </c>
      <c r="E1349">
        <v>78</v>
      </c>
      <c r="F1349">
        <v>3</v>
      </c>
      <c r="G1349">
        <v>645</v>
      </c>
      <c r="H1349">
        <v>783645</v>
      </c>
      <c r="I1349" t="s">
        <v>26</v>
      </c>
      <c r="J1349" t="s">
        <v>26</v>
      </c>
      <c r="K1349" t="s">
        <v>752</v>
      </c>
      <c r="L1349" t="s">
        <v>780</v>
      </c>
      <c r="M1349">
        <v>0</v>
      </c>
      <c r="N1349">
        <v>0</v>
      </c>
      <c r="O1349">
        <v>71178395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75304283</v>
      </c>
      <c r="W1349">
        <v>0</v>
      </c>
      <c r="X1349">
        <v>75304283</v>
      </c>
      <c r="Y1349">
        <v>0</v>
      </c>
      <c r="Z1349">
        <v>4125888</v>
      </c>
      <c r="AA1349" s="3" t="str">
        <f t="shared" si="42"/>
        <v>3645</v>
      </c>
      <c r="AB1349" s="4" t="str">
        <f t="shared" si="43"/>
        <v>Non-TIF</v>
      </c>
    </row>
    <row r="1350" spans="1:28" x14ac:dyDescent="0.25">
      <c r="A1350">
        <v>2022</v>
      </c>
      <c r="B1350">
        <v>78</v>
      </c>
      <c r="C1350" t="s">
        <v>23</v>
      </c>
      <c r="D1350">
        <v>2022</v>
      </c>
      <c r="E1350">
        <v>78</v>
      </c>
      <c r="F1350">
        <v>4</v>
      </c>
      <c r="G1350">
        <v>824</v>
      </c>
      <c r="H1350" t="s">
        <v>816</v>
      </c>
      <c r="I1350" t="s">
        <v>25</v>
      </c>
      <c r="J1350" t="s">
        <v>26</v>
      </c>
      <c r="K1350" t="s">
        <v>817</v>
      </c>
      <c r="L1350" t="s">
        <v>780</v>
      </c>
      <c r="M1350">
        <v>0</v>
      </c>
      <c r="N1350">
        <v>0</v>
      </c>
      <c r="O1350">
        <v>3001981</v>
      </c>
      <c r="P1350">
        <v>90603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7007309</v>
      </c>
      <c r="W1350">
        <v>5556</v>
      </c>
      <c r="X1350">
        <v>7001753</v>
      </c>
      <c r="Y1350">
        <v>0</v>
      </c>
      <c r="Z1350">
        <v>3914725</v>
      </c>
      <c r="AA1350" s="3" t="str">
        <f t="shared" si="42"/>
        <v>4824</v>
      </c>
      <c r="AB1350" s="4" t="str">
        <f t="shared" si="43"/>
        <v>TIF</v>
      </c>
    </row>
    <row r="1351" spans="1:28" x14ac:dyDescent="0.25">
      <c r="A1351">
        <v>2022</v>
      </c>
      <c r="B1351">
        <v>78</v>
      </c>
      <c r="C1351" t="s">
        <v>23</v>
      </c>
      <c r="D1351">
        <v>2022</v>
      </c>
      <c r="E1351">
        <v>78</v>
      </c>
      <c r="F1351">
        <v>6</v>
      </c>
      <c r="G1351">
        <v>534</v>
      </c>
      <c r="H1351" t="s">
        <v>818</v>
      </c>
      <c r="I1351" t="s">
        <v>25</v>
      </c>
      <c r="J1351" t="s">
        <v>26</v>
      </c>
      <c r="K1351" t="s">
        <v>819</v>
      </c>
      <c r="L1351" t="s">
        <v>780</v>
      </c>
      <c r="M1351">
        <v>0</v>
      </c>
      <c r="N1351">
        <v>0</v>
      </c>
      <c r="O1351">
        <v>2214700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9012679</v>
      </c>
      <c r="W1351">
        <v>7408</v>
      </c>
      <c r="X1351">
        <v>9005271</v>
      </c>
      <c r="Y1351">
        <v>0</v>
      </c>
      <c r="Z1351">
        <v>6797979</v>
      </c>
      <c r="AA1351" s="3" t="str">
        <f t="shared" si="42"/>
        <v>6534</v>
      </c>
      <c r="AB1351" s="4" t="str">
        <f t="shared" si="43"/>
        <v>TIF</v>
      </c>
    </row>
    <row r="1352" spans="1:28" x14ac:dyDescent="0.25">
      <c r="A1352">
        <v>2022</v>
      </c>
      <c r="B1352">
        <v>78</v>
      </c>
      <c r="C1352" t="s">
        <v>31</v>
      </c>
      <c r="D1352">
        <v>2022</v>
      </c>
      <c r="E1352">
        <v>78</v>
      </c>
      <c r="F1352">
        <v>2</v>
      </c>
      <c r="G1352">
        <v>718</v>
      </c>
      <c r="H1352">
        <v>152718</v>
      </c>
      <c r="I1352" t="s">
        <v>26</v>
      </c>
      <c r="J1352" t="s">
        <v>26</v>
      </c>
      <c r="K1352" t="s">
        <v>36</v>
      </c>
      <c r="L1352" t="s">
        <v>780</v>
      </c>
      <c r="M1352">
        <v>57235200</v>
      </c>
      <c r="N1352">
        <v>1055100</v>
      </c>
      <c r="O1352">
        <v>793900</v>
      </c>
      <c r="P1352">
        <v>0</v>
      </c>
      <c r="Q1352">
        <v>0</v>
      </c>
      <c r="R1352">
        <v>0</v>
      </c>
      <c r="S1352">
        <v>226894</v>
      </c>
      <c r="T1352">
        <v>1236876</v>
      </c>
      <c r="U1352">
        <v>0</v>
      </c>
      <c r="V1352">
        <v>85802528</v>
      </c>
      <c r="W1352">
        <v>29632</v>
      </c>
      <c r="X1352">
        <v>85772896</v>
      </c>
      <c r="Y1352">
        <v>6082397</v>
      </c>
      <c r="Z1352">
        <v>25254558</v>
      </c>
      <c r="AA1352" s="3" t="str">
        <f t="shared" si="42"/>
        <v>2718</v>
      </c>
      <c r="AB1352" s="4" t="str">
        <f t="shared" si="43"/>
        <v>Non-TIF</v>
      </c>
    </row>
    <row r="1353" spans="1:28" x14ac:dyDescent="0.25">
      <c r="A1353">
        <v>2022</v>
      </c>
      <c r="B1353">
        <v>78</v>
      </c>
      <c r="C1353" t="s">
        <v>31</v>
      </c>
      <c r="D1353">
        <v>2022</v>
      </c>
      <c r="E1353">
        <v>78</v>
      </c>
      <c r="F1353">
        <v>2</v>
      </c>
      <c r="G1353">
        <v>511</v>
      </c>
      <c r="H1353">
        <v>652511</v>
      </c>
      <c r="I1353" t="s">
        <v>26</v>
      </c>
      <c r="J1353" t="s">
        <v>26</v>
      </c>
      <c r="K1353" t="s">
        <v>700</v>
      </c>
      <c r="L1353" t="s">
        <v>780</v>
      </c>
      <c r="M1353">
        <v>158200</v>
      </c>
      <c r="N1353">
        <v>6400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140563</v>
      </c>
      <c r="U1353">
        <v>0</v>
      </c>
      <c r="V1353">
        <v>637063</v>
      </c>
      <c r="W1353">
        <v>0</v>
      </c>
      <c r="X1353">
        <v>637063</v>
      </c>
      <c r="Y1353">
        <v>29398</v>
      </c>
      <c r="Z1353">
        <v>331900</v>
      </c>
      <c r="AA1353" s="3" t="str">
        <f t="shared" si="42"/>
        <v>2511</v>
      </c>
      <c r="AB1353" s="4" t="str">
        <f t="shared" si="43"/>
        <v>Non-TIF</v>
      </c>
    </row>
    <row r="1354" spans="1:28" x14ac:dyDescent="0.25">
      <c r="A1354">
        <v>2022</v>
      </c>
      <c r="B1354">
        <v>78</v>
      </c>
      <c r="C1354" t="s">
        <v>31</v>
      </c>
      <c r="D1354">
        <v>2022</v>
      </c>
      <c r="E1354">
        <v>78</v>
      </c>
      <c r="F1354">
        <v>5</v>
      </c>
      <c r="G1354">
        <v>463</v>
      </c>
      <c r="H1354">
        <v>695463</v>
      </c>
      <c r="I1354" t="s">
        <v>26</v>
      </c>
      <c r="J1354" t="s">
        <v>26</v>
      </c>
      <c r="K1354" t="s">
        <v>724</v>
      </c>
      <c r="L1354" t="s">
        <v>780</v>
      </c>
      <c r="M1354">
        <v>573100</v>
      </c>
      <c r="N1354">
        <v>51800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797800</v>
      </c>
      <c r="W1354">
        <v>0</v>
      </c>
      <c r="X1354">
        <v>797800</v>
      </c>
      <c r="Y1354">
        <v>118691</v>
      </c>
      <c r="Z1354">
        <v>172900</v>
      </c>
      <c r="AA1354" s="3" t="str">
        <f t="shared" si="42"/>
        <v>5463</v>
      </c>
      <c r="AB1354" s="4" t="str">
        <f t="shared" si="43"/>
        <v>Non-TIF</v>
      </c>
    </row>
    <row r="1355" spans="1:28" x14ac:dyDescent="0.25">
      <c r="A1355">
        <v>2022</v>
      </c>
      <c r="B1355">
        <v>78</v>
      </c>
      <c r="C1355" t="s">
        <v>31</v>
      </c>
      <c r="D1355">
        <v>2022</v>
      </c>
      <c r="E1355">
        <v>78</v>
      </c>
      <c r="F1355">
        <v>4</v>
      </c>
      <c r="G1355">
        <v>824</v>
      </c>
      <c r="H1355">
        <v>784824</v>
      </c>
      <c r="I1355" t="s">
        <v>26</v>
      </c>
      <c r="J1355" t="s">
        <v>26</v>
      </c>
      <c r="K1355" t="s">
        <v>779</v>
      </c>
      <c r="L1355" t="s">
        <v>780</v>
      </c>
      <c r="M1355">
        <v>203273400</v>
      </c>
      <c r="N1355">
        <v>6069800</v>
      </c>
      <c r="O1355">
        <v>11245199</v>
      </c>
      <c r="P1355">
        <v>12357700</v>
      </c>
      <c r="Q1355">
        <v>0</v>
      </c>
      <c r="R1355">
        <v>0</v>
      </c>
      <c r="S1355">
        <v>4787762</v>
      </c>
      <c r="T1355">
        <v>47089797</v>
      </c>
      <c r="U1355">
        <v>0</v>
      </c>
      <c r="V1355">
        <v>515383139</v>
      </c>
      <c r="W1355">
        <v>327804</v>
      </c>
      <c r="X1355">
        <v>515055335</v>
      </c>
      <c r="Y1355">
        <v>46148521</v>
      </c>
      <c r="Z1355">
        <v>230559481</v>
      </c>
      <c r="AA1355" s="3" t="str">
        <f t="shared" si="42"/>
        <v>4824</v>
      </c>
      <c r="AB1355" s="4" t="str">
        <f t="shared" si="43"/>
        <v>Non-TIF</v>
      </c>
    </row>
    <row r="1356" spans="1:28" x14ac:dyDescent="0.25">
      <c r="A1356">
        <v>2022</v>
      </c>
      <c r="B1356">
        <v>78</v>
      </c>
      <c r="C1356" t="s">
        <v>31</v>
      </c>
      <c r="D1356">
        <v>2022</v>
      </c>
      <c r="E1356">
        <v>78</v>
      </c>
      <c r="F1356">
        <v>6</v>
      </c>
      <c r="G1356">
        <v>534</v>
      </c>
      <c r="H1356">
        <v>786534</v>
      </c>
      <c r="I1356" t="s">
        <v>26</v>
      </c>
      <c r="J1356" t="s">
        <v>26</v>
      </c>
      <c r="K1356" t="s">
        <v>781</v>
      </c>
      <c r="L1356" t="s">
        <v>780</v>
      </c>
      <c r="M1356">
        <v>86741100</v>
      </c>
      <c r="N1356">
        <v>3116900</v>
      </c>
      <c r="O1356">
        <v>9345784</v>
      </c>
      <c r="P1356">
        <v>281100</v>
      </c>
      <c r="Q1356">
        <v>0</v>
      </c>
      <c r="R1356">
        <v>0</v>
      </c>
      <c r="S1356">
        <v>14798808</v>
      </c>
      <c r="T1356">
        <v>156663</v>
      </c>
      <c r="U1356">
        <v>0</v>
      </c>
      <c r="V1356">
        <v>462923625</v>
      </c>
      <c r="W1356">
        <v>333360</v>
      </c>
      <c r="X1356">
        <v>462590265</v>
      </c>
      <c r="Y1356">
        <v>23194040</v>
      </c>
      <c r="Z1356">
        <v>348483270</v>
      </c>
      <c r="AA1356" s="3" t="str">
        <f t="shared" si="42"/>
        <v>6534</v>
      </c>
      <c r="AB1356" s="4" t="str">
        <f t="shared" si="43"/>
        <v>Non-TIF</v>
      </c>
    </row>
    <row r="1357" spans="1:28" x14ac:dyDescent="0.25">
      <c r="A1357">
        <v>2022</v>
      </c>
      <c r="B1357">
        <v>79</v>
      </c>
      <c r="C1357" t="s">
        <v>44</v>
      </c>
      <c r="D1357">
        <v>2022</v>
      </c>
      <c r="E1357">
        <v>79</v>
      </c>
      <c r="F1357">
        <v>6</v>
      </c>
      <c r="G1357">
        <v>462</v>
      </c>
      <c r="H1357">
        <v>546462</v>
      </c>
      <c r="I1357" t="s">
        <v>26</v>
      </c>
      <c r="J1357" t="s">
        <v>26</v>
      </c>
      <c r="K1357" t="s">
        <v>555</v>
      </c>
      <c r="L1357" t="s">
        <v>786</v>
      </c>
      <c r="M1357">
        <v>0</v>
      </c>
      <c r="N1357">
        <v>0</v>
      </c>
      <c r="O1357">
        <v>0</v>
      </c>
      <c r="P1357">
        <v>6436310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6436310</v>
      </c>
      <c r="W1357">
        <v>0</v>
      </c>
      <c r="X1357">
        <v>6436310</v>
      </c>
      <c r="Y1357">
        <v>0</v>
      </c>
      <c r="Z1357">
        <v>0</v>
      </c>
      <c r="AA1357" s="3" t="str">
        <f t="shared" si="42"/>
        <v>6462</v>
      </c>
      <c r="AB1357" s="4" t="str">
        <f t="shared" si="43"/>
        <v>Non-TIF</v>
      </c>
    </row>
    <row r="1358" spans="1:28" x14ac:dyDescent="0.25">
      <c r="A1358">
        <v>2022</v>
      </c>
      <c r="B1358">
        <v>79</v>
      </c>
      <c r="C1358" t="s">
        <v>44</v>
      </c>
      <c r="D1358">
        <v>2022</v>
      </c>
      <c r="E1358">
        <v>79</v>
      </c>
      <c r="F1358">
        <v>2</v>
      </c>
      <c r="G1358">
        <v>709</v>
      </c>
      <c r="H1358">
        <v>792709</v>
      </c>
      <c r="I1358" t="s">
        <v>26</v>
      </c>
      <c r="J1358" t="s">
        <v>26</v>
      </c>
      <c r="K1358" t="s">
        <v>531</v>
      </c>
      <c r="L1358" t="s">
        <v>786</v>
      </c>
      <c r="M1358">
        <v>0</v>
      </c>
      <c r="N1358">
        <v>0</v>
      </c>
      <c r="O1358">
        <v>53467343</v>
      </c>
      <c r="P1358">
        <v>19734130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157822556</v>
      </c>
      <c r="W1358">
        <v>253724</v>
      </c>
      <c r="X1358">
        <v>157568832</v>
      </c>
      <c r="Y1358">
        <v>0</v>
      </c>
      <c r="Z1358">
        <v>84621083</v>
      </c>
      <c r="AA1358" s="3" t="str">
        <f t="shared" si="42"/>
        <v>2709</v>
      </c>
      <c r="AB1358" s="4" t="str">
        <f t="shared" si="43"/>
        <v>Non-TIF</v>
      </c>
    </row>
    <row r="1359" spans="1:28" x14ac:dyDescent="0.25">
      <c r="A1359">
        <v>2022</v>
      </c>
      <c r="B1359">
        <v>79</v>
      </c>
      <c r="C1359" t="s">
        <v>23</v>
      </c>
      <c r="D1359">
        <v>2022</v>
      </c>
      <c r="E1359">
        <v>79</v>
      </c>
      <c r="F1359">
        <v>0</v>
      </c>
      <c r="G1359">
        <v>846</v>
      </c>
      <c r="H1359" t="s">
        <v>852</v>
      </c>
      <c r="I1359" t="s">
        <v>25</v>
      </c>
      <c r="J1359" t="s">
        <v>26</v>
      </c>
      <c r="K1359" t="s">
        <v>853</v>
      </c>
      <c r="L1359" t="s">
        <v>786</v>
      </c>
      <c r="M1359">
        <v>16332</v>
      </c>
      <c r="N1359">
        <v>2558</v>
      </c>
      <c r="O1359">
        <v>5087827</v>
      </c>
      <c r="P1359">
        <v>3162761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34848509</v>
      </c>
      <c r="W1359">
        <v>0</v>
      </c>
      <c r="X1359">
        <v>34848509</v>
      </c>
      <c r="Y1359">
        <v>0</v>
      </c>
      <c r="Z1359">
        <v>26579031</v>
      </c>
      <c r="AA1359" s="3" t="str">
        <f t="shared" si="42"/>
        <v>0846</v>
      </c>
      <c r="AB1359" s="4" t="str">
        <f t="shared" si="43"/>
        <v>TIF</v>
      </c>
    </row>
    <row r="1360" spans="1:28" x14ac:dyDescent="0.25">
      <c r="A1360">
        <v>2022</v>
      </c>
      <c r="B1360">
        <v>85</v>
      </c>
      <c r="C1360" t="s">
        <v>44</v>
      </c>
      <c r="D1360">
        <v>2022</v>
      </c>
      <c r="E1360">
        <v>85</v>
      </c>
      <c r="F1360">
        <v>1</v>
      </c>
      <c r="G1360">
        <v>359</v>
      </c>
      <c r="H1360">
        <v>851359</v>
      </c>
      <c r="I1360" t="s">
        <v>26</v>
      </c>
      <c r="J1360" t="s">
        <v>26</v>
      </c>
      <c r="K1360" t="s">
        <v>481</v>
      </c>
      <c r="L1360" t="s">
        <v>830</v>
      </c>
      <c r="M1360">
        <v>0</v>
      </c>
      <c r="N1360">
        <v>0</v>
      </c>
      <c r="O1360">
        <v>2377189</v>
      </c>
      <c r="P1360">
        <v>54059803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75280727</v>
      </c>
      <c r="W1360">
        <v>38892</v>
      </c>
      <c r="X1360">
        <v>75241835</v>
      </c>
      <c r="Y1360">
        <v>0</v>
      </c>
      <c r="Z1360">
        <v>18843735</v>
      </c>
      <c r="AA1360" s="3" t="str">
        <f t="shared" si="42"/>
        <v>1359</v>
      </c>
      <c r="AB1360" s="4" t="str">
        <f t="shared" si="43"/>
        <v>Non-TIF</v>
      </c>
    </row>
    <row r="1361" spans="1:28" x14ac:dyDescent="0.25">
      <c r="A1361">
        <v>2022</v>
      </c>
      <c r="B1361">
        <v>85</v>
      </c>
      <c r="C1361" t="s">
        <v>23</v>
      </c>
      <c r="D1361">
        <v>2022</v>
      </c>
      <c r="E1361">
        <v>85</v>
      </c>
      <c r="F1361">
        <v>0</v>
      </c>
      <c r="G1361">
        <v>225</v>
      </c>
      <c r="H1361" t="s">
        <v>985</v>
      </c>
      <c r="I1361" t="s">
        <v>25</v>
      </c>
      <c r="J1361" t="s">
        <v>26</v>
      </c>
      <c r="K1361" t="s">
        <v>986</v>
      </c>
      <c r="L1361" t="s">
        <v>830</v>
      </c>
      <c r="M1361">
        <v>0</v>
      </c>
      <c r="N1361">
        <v>0</v>
      </c>
      <c r="O1361">
        <v>1249078</v>
      </c>
      <c r="P1361">
        <v>16426500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17675578</v>
      </c>
      <c r="W1361">
        <v>0</v>
      </c>
      <c r="X1361">
        <v>17675578</v>
      </c>
      <c r="Y1361">
        <v>0</v>
      </c>
      <c r="Z1361">
        <v>0</v>
      </c>
      <c r="AA1361" s="3" t="str">
        <f t="shared" si="42"/>
        <v>0225</v>
      </c>
      <c r="AB1361" s="4" t="str">
        <f t="shared" si="43"/>
        <v>TIF</v>
      </c>
    </row>
    <row r="1362" spans="1:28" x14ac:dyDescent="0.25">
      <c r="A1362">
        <v>2022</v>
      </c>
      <c r="B1362">
        <v>85</v>
      </c>
      <c r="C1362" t="s">
        <v>31</v>
      </c>
      <c r="D1362">
        <v>2022</v>
      </c>
      <c r="E1362">
        <v>85</v>
      </c>
      <c r="F1362">
        <v>4</v>
      </c>
      <c r="G1362">
        <v>779</v>
      </c>
      <c r="H1362">
        <v>774779</v>
      </c>
      <c r="I1362" t="s">
        <v>26</v>
      </c>
      <c r="J1362" t="s">
        <v>26</v>
      </c>
      <c r="K1362" t="s">
        <v>196</v>
      </c>
      <c r="L1362" t="s">
        <v>830</v>
      </c>
      <c r="M1362">
        <v>156200</v>
      </c>
      <c r="N1362">
        <v>900</v>
      </c>
      <c r="O1362">
        <v>146800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8719500</v>
      </c>
      <c r="W1362">
        <v>14816</v>
      </c>
      <c r="X1362">
        <v>8704684</v>
      </c>
      <c r="Y1362">
        <v>151402</v>
      </c>
      <c r="Z1362">
        <v>8415600</v>
      </c>
      <c r="AA1362" s="3" t="str">
        <f t="shared" si="42"/>
        <v>4779</v>
      </c>
      <c r="AB1362" s="4" t="str">
        <f t="shared" si="43"/>
        <v>Non-TIF</v>
      </c>
    </row>
    <row r="1363" spans="1:28" x14ac:dyDescent="0.25">
      <c r="A1363">
        <v>2022</v>
      </c>
      <c r="B1363">
        <v>85</v>
      </c>
      <c r="C1363" t="s">
        <v>31</v>
      </c>
      <c r="D1363">
        <v>2022</v>
      </c>
      <c r="E1363">
        <v>85</v>
      </c>
      <c r="F1363">
        <v>2</v>
      </c>
      <c r="G1363">
        <v>466</v>
      </c>
      <c r="H1363">
        <v>852466</v>
      </c>
      <c r="I1363" t="s">
        <v>26</v>
      </c>
      <c r="J1363" t="s">
        <v>26</v>
      </c>
      <c r="K1363" t="s">
        <v>140</v>
      </c>
      <c r="L1363" t="s">
        <v>830</v>
      </c>
      <c r="M1363">
        <v>27500400</v>
      </c>
      <c r="N1363">
        <v>1440100</v>
      </c>
      <c r="O1363">
        <v>60574100</v>
      </c>
      <c r="P1363">
        <v>14868900</v>
      </c>
      <c r="Q1363">
        <v>0</v>
      </c>
      <c r="R1363">
        <v>0</v>
      </c>
      <c r="S1363">
        <v>8014764</v>
      </c>
      <c r="T1363">
        <v>345059</v>
      </c>
      <c r="U1363">
        <v>0</v>
      </c>
      <c r="V1363">
        <v>1104366323</v>
      </c>
      <c r="W1363">
        <v>485224</v>
      </c>
      <c r="X1363">
        <v>1103881099</v>
      </c>
      <c r="Y1363">
        <v>13674451</v>
      </c>
      <c r="Z1363">
        <v>991623000</v>
      </c>
      <c r="AA1363" s="3" t="str">
        <f t="shared" si="42"/>
        <v>2466</v>
      </c>
      <c r="AB1363" s="4" t="str">
        <f t="shared" si="43"/>
        <v>Non-TIF</v>
      </c>
    </row>
    <row r="1364" spans="1:28" x14ac:dyDescent="0.25">
      <c r="A1364">
        <v>2022</v>
      </c>
      <c r="B1364">
        <v>86</v>
      </c>
      <c r="C1364" t="s">
        <v>31</v>
      </c>
      <c r="D1364">
        <v>2022</v>
      </c>
      <c r="E1364">
        <v>86</v>
      </c>
      <c r="F1364">
        <v>3</v>
      </c>
      <c r="G1364">
        <v>582</v>
      </c>
      <c r="H1364">
        <v>643582</v>
      </c>
      <c r="I1364" t="s">
        <v>26</v>
      </c>
      <c r="J1364" t="s">
        <v>26</v>
      </c>
      <c r="K1364" t="s">
        <v>530</v>
      </c>
      <c r="L1364" t="s">
        <v>832</v>
      </c>
      <c r="M1364">
        <v>23064370</v>
      </c>
      <c r="N1364">
        <v>296620</v>
      </c>
      <c r="O1364">
        <v>6050030</v>
      </c>
      <c r="P1364">
        <v>0</v>
      </c>
      <c r="Q1364">
        <v>0</v>
      </c>
      <c r="R1364">
        <v>0</v>
      </c>
      <c r="S1364">
        <v>1855508</v>
      </c>
      <c r="T1364">
        <v>91399</v>
      </c>
      <c r="U1364">
        <v>0</v>
      </c>
      <c r="V1364">
        <v>45699417</v>
      </c>
      <c r="W1364">
        <v>20372</v>
      </c>
      <c r="X1364">
        <v>45679045</v>
      </c>
      <c r="Y1364">
        <v>3709346</v>
      </c>
      <c r="Z1364">
        <v>14341490</v>
      </c>
      <c r="AA1364" s="3" t="str">
        <f t="shared" si="42"/>
        <v>3582</v>
      </c>
      <c r="AB1364" s="4" t="str">
        <f t="shared" si="43"/>
        <v>Non-TIF</v>
      </c>
    </row>
    <row r="1365" spans="1:28" x14ac:dyDescent="0.25">
      <c r="A1365">
        <v>2022</v>
      </c>
      <c r="B1365">
        <v>86</v>
      </c>
      <c r="C1365" t="s">
        <v>31</v>
      </c>
      <c r="D1365">
        <v>2022</v>
      </c>
      <c r="E1365">
        <v>86</v>
      </c>
      <c r="F1365">
        <v>4</v>
      </c>
      <c r="G1365">
        <v>785</v>
      </c>
      <c r="H1365">
        <v>864785</v>
      </c>
      <c r="I1365" t="s">
        <v>26</v>
      </c>
      <c r="J1365" t="s">
        <v>26</v>
      </c>
      <c r="K1365" t="s">
        <v>946</v>
      </c>
      <c r="L1365" t="s">
        <v>832</v>
      </c>
      <c r="M1365">
        <v>166025580</v>
      </c>
      <c r="N1365">
        <v>3141240</v>
      </c>
      <c r="O1365">
        <v>25265437</v>
      </c>
      <c r="P1365">
        <v>2388920</v>
      </c>
      <c r="Q1365">
        <v>0</v>
      </c>
      <c r="R1365">
        <v>0</v>
      </c>
      <c r="S1365">
        <v>0</v>
      </c>
      <c r="T1365">
        <v>793252</v>
      </c>
      <c r="U1365">
        <v>0</v>
      </c>
      <c r="V1365">
        <v>370385052</v>
      </c>
      <c r="W1365">
        <v>283356</v>
      </c>
      <c r="X1365">
        <v>370101696</v>
      </c>
      <c r="Y1365">
        <v>27997135</v>
      </c>
      <c r="Z1365">
        <v>172770623</v>
      </c>
      <c r="AA1365" s="3" t="str">
        <f t="shared" si="42"/>
        <v>4785</v>
      </c>
      <c r="AB1365" s="4" t="str">
        <f t="shared" si="43"/>
        <v>Non-TIF</v>
      </c>
    </row>
    <row r="1366" spans="1:28" x14ac:dyDescent="0.25">
      <c r="A1366">
        <v>2022</v>
      </c>
      <c r="B1366">
        <v>86</v>
      </c>
      <c r="C1366" t="s">
        <v>31</v>
      </c>
      <c r="D1366">
        <v>2022</v>
      </c>
      <c r="E1366">
        <v>86</v>
      </c>
      <c r="F1366">
        <v>6</v>
      </c>
      <c r="G1366">
        <v>98</v>
      </c>
      <c r="H1366">
        <v>866098</v>
      </c>
      <c r="I1366" t="s">
        <v>26</v>
      </c>
      <c r="J1366" t="s">
        <v>26</v>
      </c>
      <c r="K1366" t="s">
        <v>835</v>
      </c>
      <c r="L1366" t="s">
        <v>832</v>
      </c>
      <c r="M1366">
        <v>162449290</v>
      </c>
      <c r="N1366">
        <v>5649270</v>
      </c>
      <c r="O1366">
        <v>48913006</v>
      </c>
      <c r="P1366">
        <v>12391580</v>
      </c>
      <c r="Q1366">
        <v>0</v>
      </c>
      <c r="R1366">
        <v>0</v>
      </c>
      <c r="S1366">
        <v>24868962</v>
      </c>
      <c r="T1366">
        <v>12703611</v>
      </c>
      <c r="U1366">
        <v>0</v>
      </c>
      <c r="V1366">
        <v>591767223</v>
      </c>
      <c r="W1366">
        <v>590788</v>
      </c>
      <c r="X1366">
        <v>591176435</v>
      </c>
      <c r="Y1366">
        <v>82125035</v>
      </c>
      <c r="Z1366">
        <v>324791504</v>
      </c>
      <c r="AA1366" s="3" t="str">
        <f t="shared" si="42"/>
        <v>6098</v>
      </c>
      <c r="AB1366" s="4" t="str">
        <f t="shared" si="43"/>
        <v>Non-TIF</v>
      </c>
    </row>
    <row r="1367" spans="1:28" x14ac:dyDescent="0.25">
      <c r="A1367">
        <v>2022</v>
      </c>
      <c r="B1367">
        <v>88</v>
      </c>
      <c r="C1367" t="s">
        <v>44</v>
      </c>
      <c r="D1367">
        <v>2022</v>
      </c>
      <c r="E1367">
        <v>88</v>
      </c>
      <c r="F1367">
        <v>4</v>
      </c>
      <c r="G1367">
        <v>978</v>
      </c>
      <c r="H1367">
        <v>14978</v>
      </c>
      <c r="I1367" t="s">
        <v>26</v>
      </c>
      <c r="J1367" t="s">
        <v>26</v>
      </c>
      <c r="K1367" t="s">
        <v>79</v>
      </c>
      <c r="L1367" t="s">
        <v>837</v>
      </c>
      <c r="M1367">
        <v>0</v>
      </c>
      <c r="N1367">
        <v>0</v>
      </c>
      <c r="O1367">
        <v>0</v>
      </c>
      <c r="P1367">
        <v>482246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482246</v>
      </c>
      <c r="W1367">
        <v>0</v>
      </c>
      <c r="X1367">
        <v>482246</v>
      </c>
      <c r="Y1367">
        <v>0</v>
      </c>
      <c r="Z1367">
        <v>0</v>
      </c>
      <c r="AA1367" s="3" t="str">
        <f t="shared" si="42"/>
        <v>4978</v>
      </c>
      <c r="AB1367" s="4" t="str">
        <f t="shared" si="43"/>
        <v>Non-TIF</v>
      </c>
    </row>
    <row r="1368" spans="1:28" x14ac:dyDescent="0.25">
      <c r="A1368">
        <v>2022</v>
      </c>
      <c r="B1368">
        <v>88</v>
      </c>
      <c r="C1368" t="s">
        <v>44</v>
      </c>
      <c r="D1368">
        <v>2022</v>
      </c>
      <c r="E1368">
        <v>88</v>
      </c>
      <c r="F1368">
        <v>1</v>
      </c>
      <c r="G1368">
        <v>503</v>
      </c>
      <c r="H1368">
        <v>881503</v>
      </c>
      <c r="I1368" t="s">
        <v>26</v>
      </c>
      <c r="J1368" t="s">
        <v>26</v>
      </c>
      <c r="K1368" t="s">
        <v>1738</v>
      </c>
      <c r="L1368" t="s">
        <v>837</v>
      </c>
      <c r="M1368">
        <v>0</v>
      </c>
      <c r="N1368">
        <v>0</v>
      </c>
      <c r="O1368">
        <v>11120277</v>
      </c>
      <c r="P1368">
        <v>1318128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19792548</v>
      </c>
      <c r="W1368">
        <v>20372</v>
      </c>
      <c r="X1368">
        <v>19772176</v>
      </c>
      <c r="Y1368">
        <v>0</v>
      </c>
      <c r="Z1368">
        <v>7354143</v>
      </c>
      <c r="AA1368" s="3" t="str">
        <f t="shared" si="42"/>
        <v>1503</v>
      </c>
      <c r="AB1368" s="4" t="str">
        <f t="shared" si="43"/>
        <v>Non-TIF</v>
      </c>
    </row>
    <row r="1369" spans="1:28" x14ac:dyDescent="0.25">
      <c r="A1369">
        <v>2022</v>
      </c>
      <c r="B1369">
        <v>88</v>
      </c>
      <c r="C1369" t="s">
        <v>23</v>
      </c>
      <c r="D1369">
        <v>2022</v>
      </c>
      <c r="E1369">
        <v>88</v>
      </c>
      <c r="F1369">
        <v>1</v>
      </c>
      <c r="G1369">
        <v>503</v>
      </c>
      <c r="H1369" t="s">
        <v>991</v>
      </c>
      <c r="I1369" t="s">
        <v>25</v>
      </c>
      <c r="J1369" t="s">
        <v>26</v>
      </c>
      <c r="K1369" t="s">
        <v>1737</v>
      </c>
      <c r="L1369" t="s">
        <v>837</v>
      </c>
      <c r="M1369">
        <v>0</v>
      </c>
      <c r="N1369">
        <v>0</v>
      </c>
      <c r="O1369">
        <v>802133</v>
      </c>
      <c r="P1369">
        <v>4306392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7679352</v>
      </c>
      <c r="W1369">
        <v>0</v>
      </c>
      <c r="X1369">
        <v>7679352</v>
      </c>
      <c r="Y1369">
        <v>0</v>
      </c>
      <c r="Z1369">
        <v>2570827</v>
      </c>
      <c r="AA1369" s="3" t="str">
        <f t="shared" si="42"/>
        <v>1503</v>
      </c>
      <c r="AB1369" s="4" t="str">
        <f t="shared" si="43"/>
        <v>TIF</v>
      </c>
    </row>
    <row r="1370" spans="1:28" x14ac:dyDescent="0.25">
      <c r="A1370">
        <v>2022</v>
      </c>
      <c r="B1370">
        <v>88</v>
      </c>
      <c r="C1370" t="s">
        <v>31</v>
      </c>
      <c r="D1370">
        <v>2022</v>
      </c>
      <c r="E1370">
        <v>88</v>
      </c>
      <c r="F1370">
        <v>3</v>
      </c>
      <c r="G1370">
        <v>609</v>
      </c>
      <c r="H1370">
        <v>873609</v>
      </c>
      <c r="I1370" t="s">
        <v>26</v>
      </c>
      <c r="J1370" t="s">
        <v>26</v>
      </c>
      <c r="K1370" t="s">
        <v>82</v>
      </c>
      <c r="L1370" t="s">
        <v>837</v>
      </c>
      <c r="M1370">
        <v>1081410</v>
      </c>
      <c r="N1370">
        <v>61460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49945</v>
      </c>
      <c r="U1370">
        <v>0</v>
      </c>
      <c r="V1370">
        <v>1722005</v>
      </c>
      <c r="W1370">
        <v>1852</v>
      </c>
      <c r="X1370">
        <v>1720153</v>
      </c>
      <c r="Y1370">
        <v>335469</v>
      </c>
      <c r="Z1370">
        <v>529190</v>
      </c>
      <c r="AA1370" s="3" t="str">
        <f t="shared" si="42"/>
        <v>3609</v>
      </c>
      <c r="AB1370" s="4" t="str">
        <f t="shared" si="43"/>
        <v>Non-TIF</v>
      </c>
    </row>
    <row r="1371" spans="1:28" x14ac:dyDescent="0.25">
      <c r="A1371">
        <v>2022</v>
      </c>
      <c r="B1371">
        <v>89</v>
      </c>
      <c r="C1371" t="s">
        <v>31</v>
      </c>
      <c r="D1371">
        <v>2022</v>
      </c>
      <c r="E1371">
        <v>89</v>
      </c>
      <c r="F1371">
        <v>4</v>
      </c>
      <c r="G1371">
        <v>536</v>
      </c>
      <c r="H1371">
        <v>444536</v>
      </c>
      <c r="I1371" t="s">
        <v>26</v>
      </c>
      <c r="J1371" t="s">
        <v>26</v>
      </c>
      <c r="K1371" t="s">
        <v>457</v>
      </c>
      <c r="L1371" t="s">
        <v>838</v>
      </c>
      <c r="M1371">
        <v>78930</v>
      </c>
      <c r="N1371">
        <v>170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176930</v>
      </c>
      <c r="W1371">
        <v>0</v>
      </c>
      <c r="X1371">
        <v>176930</v>
      </c>
      <c r="Y1371">
        <v>5650</v>
      </c>
      <c r="Z1371">
        <v>97830</v>
      </c>
      <c r="AA1371" s="3" t="str">
        <f t="shared" si="42"/>
        <v>4536</v>
      </c>
      <c r="AB1371" s="4" t="str">
        <f t="shared" si="43"/>
        <v>Non-TIF</v>
      </c>
    </row>
    <row r="1372" spans="1:28" x14ac:dyDescent="0.25">
      <c r="A1372">
        <v>2022</v>
      </c>
      <c r="B1372">
        <v>91</v>
      </c>
      <c r="C1372" t="s">
        <v>44</v>
      </c>
      <c r="D1372">
        <v>2022</v>
      </c>
      <c r="E1372">
        <v>91</v>
      </c>
      <c r="F1372">
        <v>0</v>
      </c>
      <c r="G1372">
        <v>981</v>
      </c>
      <c r="H1372">
        <v>910981</v>
      </c>
      <c r="I1372" t="s">
        <v>26</v>
      </c>
      <c r="J1372" t="s">
        <v>26</v>
      </c>
      <c r="K1372" t="s">
        <v>839</v>
      </c>
      <c r="L1372" t="s">
        <v>840</v>
      </c>
      <c r="M1372">
        <v>0</v>
      </c>
      <c r="N1372">
        <v>0</v>
      </c>
      <c r="O1372">
        <v>2699967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2699967</v>
      </c>
      <c r="W1372">
        <v>0</v>
      </c>
      <c r="X1372">
        <v>2699967</v>
      </c>
      <c r="Y1372">
        <v>0</v>
      </c>
      <c r="Z1372">
        <v>0</v>
      </c>
      <c r="AA1372" s="3" t="str">
        <f t="shared" si="42"/>
        <v>0981</v>
      </c>
      <c r="AB1372" s="4" t="str">
        <f t="shared" si="43"/>
        <v>Non-TIF</v>
      </c>
    </row>
    <row r="1373" spans="1:28" x14ac:dyDescent="0.25">
      <c r="A1373">
        <v>2022</v>
      </c>
      <c r="B1373">
        <v>91</v>
      </c>
      <c r="C1373" t="s">
        <v>44</v>
      </c>
      <c r="D1373">
        <v>2022</v>
      </c>
      <c r="E1373">
        <v>91</v>
      </c>
      <c r="F1373">
        <v>3</v>
      </c>
      <c r="G1373">
        <v>114</v>
      </c>
      <c r="H1373">
        <v>913114</v>
      </c>
      <c r="I1373" t="s">
        <v>26</v>
      </c>
      <c r="J1373" t="s">
        <v>26</v>
      </c>
      <c r="K1373" t="s">
        <v>859</v>
      </c>
      <c r="L1373" t="s">
        <v>840</v>
      </c>
      <c r="M1373">
        <v>172539</v>
      </c>
      <c r="N1373">
        <v>1561</v>
      </c>
      <c r="O1373">
        <v>40830172</v>
      </c>
      <c r="P1373">
        <v>8829900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109677501</v>
      </c>
      <c r="W1373">
        <v>57412</v>
      </c>
      <c r="X1373">
        <v>109620089</v>
      </c>
      <c r="Y1373">
        <v>0</v>
      </c>
      <c r="Z1373">
        <v>59843329</v>
      </c>
      <c r="AA1373" s="3" t="str">
        <f t="shared" si="42"/>
        <v>3114</v>
      </c>
      <c r="AB1373" s="4" t="str">
        <f t="shared" si="43"/>
        <v>Non-TIF</v>
      </c>
    </row>
    <row r="1374" spans="1:28" x14ac:dyDescent="0.25">
      <c r="A1374">
        <v>2022</v>
      </c>
      <c r="B1374">
        <v>91</v>
      </c>
      <c r="C1374" t="s">
        <v>23</v>
      </c>
      <c r="D1374">
        <v>2022</v>
      </c>
      <c r="E1374">
        <v>91</v>
      </c>
      <c r="F1374">
        <v>6</v>
      </c>
      <c r="G1374">
        <v>94</v>
      </c>
      <c r="H1374" t="s">
        <v>992</v>
      </c>
      <c r="I1374" t="s">
        <v>25</v>
      </c>
      <c r="J1374" t="s">
        <v>26</v>
      </c>
      <c r="K1374" t="s">
        <v>993</v>
      </c>
      <c r="L1374" t="s">
        <v>840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 s="3" t="str">
        <f t="shared" si="42"/>
        <v>6094</v>
      </c>
      <c r="AB1374" s="4" t="str">
        <f t="shared" si="43"/>
        <v>TIF</v>
      </c>
    </row>
    <row r="1375" spans="1:28" x14ac:dyDescent="0.25">
      <c r="A1375">
        <v>2022</v>
      </c>
      <c r="B1375">
        <v>91</v>
      </c>
      <c r="C1375" t="s">
        <v>31</v>
      </c>
      <c r="D1375">
        <v>2022</v>
      </c>
      <c r="E1375">
        <v>91</v>
      </c>
      <c r="F1375">
        <v>4</v>
      </c>
      <c r="G1375">
        <v>797</v>
      </c>
      <c r="H1375">
        <v>914797</v>
      </c>
      <c r="I1375" t="s">
        <v>26</v>
      </c>
      <c r="J1375" t="s">
        <v>26</v>
      </c>
      <c r="K1375" t="s">
        <v>920</v>
      </c>
      <c r="L1375" t="s">
        <v>840</v>
      </c>
      <c r="M1375">
        <v>15842700</v>
      </c>
      <c r="N1375">
        <v>974900</v>
      </c>
      <c r="O1375">
        <v>35894467</v>
      </c>
      <c r="P1375">
        <v>3000000</v>
      </c>
      <c r="Q1375">
        <v>0</v>
      </c>
      <c r="R1375">
        <v>0</v>
      </c>
      <c r="S1375">
        <v>0</v>
      </c>
      <c r="T1375">
        <v>1236173</v>
      </c>
      <c r="U1375">
        <v>0</v>
      </c>
      <c r="V1375">
        <v>1310325673</v>
      </c>
      <c r="W1375">
        <v>881882</v>
      </c>
      <c r="X1375">
        <v>1309443791</v>
      </c>
      <c r="Y1375">
        <v>67512256</v>
      </c>
      <c r="Z1375">
        <v>1253377433</v>
      </c>
      <c r="AA1375" s="3" t="str">
        <f t="shared" si="42"/>
        <v>4797</v>
      </c>
      <c r="AB1375" s="4" t="str">
        <f t="shared" si="43"/>
        <v>Non-TIF</v>
      </c>
    </row>
    <row r="1376" spans="1:28" x14ac:dyDescent="0.25">
      <c r="A1376">
        <v>2022</v>
      </c>
      <c r="B1376">
        <v>91</v>
      </c>
      <c r="C1376" t="s">
        <v>31</v>
      </c>
      <c r="D1376">
        <v>2022</v>
      </c>
      <c r="E1376">
        <v>91</v>
      </c>
      <c r="F1376">
        <v>6</v>
      </c>
      <c r="G1376">
        <v>94</v>
      </c>
      <c r="H1376">
        <v>916094</v>
      </c>
      <c r="I1376" t="s">
        <v>26</v>
      </c>
      <c r="J1376" t="s">
        <v>26</v>
      </c>
      <c r="K1376" t="s">
        <v>847</v>
      </c>
      <c r="L1376" t="s">
        <v>840</v>
      </c>
      <c r="M1376">
        <v>57444800</v>
      </c>
      <c r="N1376">
        <v>1526800</v>
      </c>
      <c r="O1376">
        <v>4576200</v>
      </c>
      <c r="P1376">
        <v>1143600</v>
      </c>
      <c r="Q1376">
        <v>0</v>
      </c>
      <c r="R1376">
        <v>0</v>
      </c>
      <c r="S1376">
        <v>0</v>
      </c>
      <c r="T1376">
        <v>3974924</v>
      </c>
      <c r="U1376">
        <v>0</v>
      </c>
      <c r="V1376">
        <v>259302624</v>
      </c>
      <c r="W1376">
        <v>275948</v>
      </c>
      <c r="X1376">
        <v>259026676</v>
      </c>
      <c r="Y1376">
        <v>14384133</v>
      </c>
      <c r="Z1376">
        <v>190636300</v>
      </c>
      <c r="AA1376" s="3" t="str">
        <f t="shared" si="42"/>
        <v>6094</v>
      </c>
      <c r="AB1376" s="4" t="str">
        <f t="shared" si="43"/>
        <v>Non-TIF</v>
      </c>
    </row>
    <row r="1377" spans="1:28" x14ac:dyDescent="0.25">
      <c r="A1377">
        <v>2022</v>
      </c>
      <c r="B1377">
        <v>92</v>
      </c>
      <c r="C1377" t="s">
        <v>31</v>
      </c>
      <c r="D1377">
        <v>2022</v>
      </c>
      <c r="E1377">
        <v>92</v>
      </c>
      <c r="F1377">
        <v>7</v>
      </c>
      <c r="G1377">
        <v>47</v>
      </c>
      <c r="H1377">
        <v>447047</v>
      </c>
      <c r="I1377" t="s">
        <v>26</v>
      </c>
      <c r="J1377" t="s">
        <v>26</v>
      </c>
      <c r="K1377" t="s">
        <v>304</v>
      </c>
      <c r="L1377" t="s">
        <v>860</v>
      </c>
      <c r="M1377">
        <v>1997000</v>
      </c>
      <c r="N1377">
        <v>250700</v>
      </c>
      <c r="O1377">
        <v>250800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3699500</v>
      </c>
      <c r="W1377">
        <v>0</v>
      </c>
      <c r="X1377">
        <v>3699500</v>
      </c>
      <c r="Y1377">
        <v>558787</v>
      </c>
      <c r="Z1377">
        <v>1201000</v>
      </c>
      <c r="AA1377" s="3" t="str">
        <f t="shared" si="42"/>
        <v>7047</v>
      </c>
      <c r="AB1377" s="4" t="str">
        <f t="shared" si="43"/>
        <v>Non-TIF</v>
      </c>
    </row>
    <row r="1378" spans="1:28" x14ac:dyDescent="0.25">
      <c r="A1378">
        <v>2022</v>
      </c>
      <c r="B1378">
        <v>92</v>
      </c>
      <c r="C1378" t="s">
        <v>31</v>
      </c>
      <c r="D1378">
        <v>2022</v>
      </c>
      <c r="E1378">
        <v>92</v>
      </c>
      <c r="F1378">
        <v>2</v>
      </c>
      <c r="G1378">
        <v>977</v>
      </c>
      <c r="H1378">
        <v>922977</v>
      </c>
      <c r="I1378" t="s">
        <v>26</v>
      </c>
      <c r="J1378" t="s">
        <v>26</v>
      </c>
      <c r="K1378" t="s">
        <v>589</v>
      </c>
      <c r="L1378" t="s">
        <v>860</v>
      </c>
      <c r="M1378">
        <v>71324000</v>
      </c>
      <c r="N1378">
        <v>6393700</v>
      </c>
      <c r="O1378">
        <v>89338273</v>
      </c>
      <c r="P1378">
        <v>3132500</v>
      </c>
      <c r="Q1378">
        <v>0</v>
      </c>
      <c r="R1378">
        <v>0</v>
      </c>
      <c r="S1378">
        <v>1794184</v>
      </c>
      <c r="T1378">
        <v>7617180</v>
      </c>
      <c r="U1378">
        <v>0</v>
      </c>
      <c r="V1378">
        <v>479288936</v>
      </c>
      <c r="W1378">
        <v>296320</v>
      </c>
      <c r="X1378">
        <v>478992616</v>
      </c>
      <c r="Y1378">
        <v>48384201</v>
      </c>
      <c r="Z1378">
        <v>299689099</v>
      </c>
      <c r="AA1378" s="3" t="str">
        <f t="shared" si="42"/>
        <v>2977</v>
      </c>
      <c r="AB1378" s="4" t="str">
        <f t="shared" si="43"/>
        <v>Non-TIF</v>
      </c>
    </row>
    <row r="1379" spans="1:28" x14ac:dyDescent="0.25">
      <c r="A1379">
        <v>2022</v>
      </c>
      <c r="B1379">
        <v>79</v>
      </c>
      <c r="C1379" t="s">
        <v>31</v>
      </c>
      <c r="D1379">
        <v>2022</v>
      </c>
      <c r="E1379">
        <v>79</v>
      </c>
      <c r="F1379">
        <v>0</v>
      </c>
      <c r="G1379">
        <v>576</v>
      </c>
      <c r="H1379">
        <v>60576</v>
      </c>
      <c r="I1379" t="s">
        <v>26</v>
      </c>
      <c r="J1379" t="s">
        <v>26</v>
      </c>
      <c r="K1379" t="s">
        <v>45</v>
      </c>
      <c r="L1379" t="s">
        <v>786</v>
      </c>
      <c r="M1379">
        <v>9294340</v>
      </c>
      <c r="N1379">
        <v>294640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99498</v>
      </c>
      <c r="U1379">
        <v>0</v>
      </c>
      <c r="V1379">
        <v>13167178</v>
      </c>
      <c r="W1379">
        <v>5556</v>
      </c>
      <c r="X1379">
        <v>13161622</v>
      </c>
      <c r="Y1379">
        <v>274901</v>
      </c>
      <c r="Z1379">
        <v>3478700</v>
      </c>
      <c r="AA1379" s="3" t="str">
        <f t="shared" si="42"/>
        <v>0576</v>
      </c>
      <c r="AB1379" s="4" t="str">
        <f t="shared" si="43"/>
        <v>Non-TIF</v>
      </c>
    </row>
    <row r="1380" spans="1:28" x14ac:dyDescent="0.25">
      <c r="A1380">
        <v>2022</v>
      </c>
      <c r="B1380">
        <v>79</v>
      </c>
      <c r="C1380" t="s">
        <v>31</v>
      </c>
      <c r="D1380">
        <v>2022</v>
      </c>
      <c r="E1380">
        <v>79</v>
      </c>
      <c r="F1380">
        <v>2</v>
      </c>
      <c r="G1380">
        <v>766</v>
      </c>
      <c r="H1380">
        <v>482766</v>
      </c>
      <c r="I1380" t="s">
        <v>26</v>
      </c>
      <c r="J1380" t="s">
        <v>26</v>
      </c>
      <c r="K1380" t="s">
        <v>471</v>
      </c>
      <c r="L1380" t="s">
        <v>786</v>
      </c>
      <c r="M1380">
        <v>36763470</v>
      </c>
      <c r="N1380">
        <v>1121980</v>
      </c>
      <c r="O1380">
        <v>9990277</v>
      </c>
      <c r="P1380">
        <v>0</v>
      </c>
      <c r="Q1380">
        <v>0</v>
      </c>
      <c r="R1380">
        <v>0</v>
      </c>
      <c r="S1380">
        <v>883404</v>
      </c>
      <c r="T1380">
        <v>6015064</v>
      </c>
      <c r="U1380">
        <v>0</v>
      </c>
      <c r="V1380">
        <v>83275948</v>
      </c>
      <c r="W1380">
        <v>44448</v>
      </c>
      <c r="X1380">
        <v>83231500</v>
      </c>
      <c r="Y1380">
        <v>6203431</v>
      </c>
      <c r="Z1380">
        <v>28501753</v>
      </c>
      <c r="AA1380" s="3" t="str">
        <f t="shared" si="42"/>
        <v>2766</v>
      </c>
      <c r="AB1380" s="4" t="str">
        <f t="shared" si="43"/>
        <v>Non-TIF</v>
      </c>
    </row>
    <row r="1381" spans="1:28" x14ac:dyDescent="0.25">
      <c r="A1381">
        <v>2022</v>
      </c>
      <c r="B1381">
        <v>79</v>
      </c>
      <c r="C1381" t="s">
        <v>31</v>
      </c>
      <c r="D1381">
        <v>2022</v>
      </c>
      <c r="E1381">
        <v>79</v>
      </c>
      <c r="F1381">
        <v>0</v>
      </c>
      <c r="G1381">
        <v>846</v>
      </c>
      <c r="H1381">
        <v>790846</v>
      </c>
      <c r="I1381" t="s">
        <v>26</v>
      </c>
      <c r="J1381" t="s">
        <v>26</v>
      </c>
      <c r="K1381" t="s">
        <v>785</v>
      </c>
      <c r="L1381" t="s">
        <v>786</v>
      </c>
      <c r="M1381">
        <v>121325420</v>
      </c>
      <c r="N1381">
        <v>5295260</v>
      </c>
      <c r="O1381">
        <v>16788640</v>
      </c>
      <c r="P1381">
        <v>3069740</v>
      </c>
      <c r="Q1381">
        <v>0</v>
      </c>
      <c r="R1381">
        <v>0</v>
      </c>
      <c r="S1381">
        <v>3655266</v>
      </c>
      <c r="T1381">
        <v>5569202</v>
      </c>
      <c r="U1381">
        <v>0</v>
      </c>
      <c r="V1381">
        <v>250800278</v>
      </c>
      <c r="W1381">
        <v>161124</v>
      </c>
      <c r="X1381">
        <v>250639154</v>
      </c>
      <c r="Y1381">
        <v>18454412</v>
      </c>
      <c r="Z1381">
        <v>95096750</v>
      </c>
      <c r="AA1381" s="3" t="str">
        <f t="shared" si="42"/>
        <v>0846</v>
      </c>
      <c r="AB1381" s="4" t="str">
        <f t="shared" si="43"/>
        <v>Non-TIF</v>
      </c>
    </row>
    <row r="1382" spans="1:28" x14ac:dyDescent="0.25">
      <c r="A1382">
        <v>2022</v>
      </c>
      <c r="B1382">
        <v>79</v>
      </c>
      <c r="C1382" t="s">
        <v>31</v>
      </c>
      <c r="D1382">
        <v>2022</v>
      </c>
      <c r="E1382">
        <v>79</v>
      </c>
      <c r="F1382">
        <v>6</v>
      </c>
      <c r="G1382">
        <v>98</v>
      </c>
      <c r="H1382">
        <v>866098</v>
      </c>
      <c r="I1382" t="s">
        <v>26</v>
      </c>
      <c r="J1382" t="s">
        <v>26</v>
      </c>
      <c r="K1382" t="s">
        <v>835</v>
      </c>
      <c r="L1382" t="s">
        <v>786</v>
      </c>
      <c r="M1382">
        <v>3423830</v>
      </c>
      <c r="N1382">
        <v>69850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884721</v>
      </c>
      <c r="U1382">
        <v>0</v>
      </c>
      <c r="V1382">
        <v>5580671</v>
      </c>
      <c r="W1382">
        <v>0</v>
      </c>
      <c r="X1382">
        <v>5580671</v>
      </c>
      <c r="Y1382">
        <v>73926</v>
      </c>
      <c r="Z1382">
        <v>1202270</v>
      </c>
      <c r="AA1382" s="3" t="str">
        <f t="shared" si="42"/>
        <v>6098</v>
      </c>
      <c r="AB1382" s="4" t="str">
        <f t="shared" si="43"/>
        <v>Non-TIF</v>
      </c>
    </row>
    <row r="1383" spans="1:28" x14ac:dyDescent="0.25">
      <c r="A1383">
        <v>2022</v>
      </c>
      <c r="B1383">
        <v>80</v>
      </c>
      <c r="C1383" t="s">
        <v>23</v>
      </c>
      <c r="D1383">
        <v>2022</v>
      </c>
      <c r="E1383">
        <v>80</v>
      </c>
      <c r="F1383">
        <v>4</v>
      </c>
      <c r="G1383">
        <v>527</v>
      </c>
      <c r="H1383" t="s">
        <v>854</v>
      </c>
      <c r="I1383" t="s">
        <v>25</v>
      </c>
      <c r="J1383" t="s">
        <v>26</v>
      </c>
      <c r="K1383" t="s">
        <v>855</v>
      </c>
      <c r="L1383" t="s">
        <v>795</v>
      </c>
      <c r="M1383">
        <v>19134</v>
      </c>
      <c r="N1383">
        <v>3392</v>
      </c>
      <c r="O1383">
        <v>3980832</v>
      </c>
      <c r="P1383">
        <v>449703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39492397</v>
      </c>
      <c r="W1383">
        <v>0</v>
      </c>
      <c r="X1383">
        <v>39492397</v>
      </c>
      <c r="Y1383">
        <v>0</v>
      </c>
      <c r="Z1383">
        <v>35039336</v>
      </c>
      <c r="AA1383" s="3" t="str">
        <f t="shared" si="42"/>
        <v>4527</v>
      </c>
      <c r="AB1383" s="4" t="str">
        <f t="shared" si="43"/>
        <v>TIF</v>
      </c>
    </row>
    <row r="1384" spans="1:28" x14ac:dyDescent="0.25">
      <c r="A1384">
        <v>2022</v>
      </c>
      <c r="B1384">
        <v>80</v>
      </c>
      <c r="C1384" t="s">
        <v>31</v>
      </c>
      <c r="D1384">
        <v>2022</v>
      </c>
      <c r="E1384">
        <v>80</v>
      </c>
      <c r="F1384">
        <v>3</v>
      </c>
      <c r="G1384">
        <v>465</v>
      </c>
      <c r="H1384">
        <v>273465</v>
      </c>
      <c r="I1384" t="s">
        <v>26</v>
      </c>
      <c r="J1384" t="s">
        <v>26</v>
      </c>
      <c r="K1384" t="s">
        <v>288</v>
      </c>
      <c r="L1384" t="s">
        <v>795</v>
      </c>
      <c r="M1384">
        <v>6332055</v>
      </c>
      <c r="N1384">
        <v>382257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8935901</v>
      </c>
      <c r="W1384">
        <v>7408</v>
      </c>
      <c r="X1384">
        <v>8928493</v>
      </c>
      <c r="Y1384">
        <v>190463</v>
      </c>
      <c r="Z1384">
        <v>2221589</v>
      </c>
      <c r="AA1384" s="3" t="str">
        <f t="shared" si="42"/>
        <v>3465</v>
      </c>
      <c r="AB1384" s="4" t="str">
        <f t="shared" si="43"/>
        <v>Non-TIF</v>
      </c>
    </row>
    <row r="1385" spans="1:28" x14ac:dyDescent="0.25">
      <c r="A1385">
        <v>2022</v>
      </c>
      <c r="B1385">
        <v>80</v>
      </c>
      <c r="C1385" t="s">
        <v>31</v>
      </c>
      <c r="D1385">
        <v>2022</v>
      </c>
      <c r="E1385">
        <v>80</v>
      </c>
      <c r="F1385">
        <v>4</v>
      </c>
      <c r="G1385">
        <v>527</v>
      </c>
      <c r="H1385">
        <v>804527</v>
      </c>
      <c r="I1385" t="s">
        <v>26</v>
      </c>
      <c r="J1385" t="s">
        <v>26</v>
      </c>
      <c r="K1385" t="s">
        <v>502</v>
      </c>
      <c r="L1385" t="s">
        <v>795</v>
      </c>
      <c r="M1385">
        <v>139645073</v>
      </c>
      <c r="N1385">
        <v>9395986</v>
      </c>
      <c r="O1385">
        <v>13685938</v>
      </c>
      <c r="P1385">
        <v>1096443</v>
      </c>
      <c r="Q1385">
        <v>0</v>
      </c>
      <c r="R1385">
        <v>0</v>
      </c>
      <c r="S1385">
        <v>0</v>
      </c>
      <c r="T1385">
        <v>1428447</v>
      </c>
      <c r="U1385">
        <v>0</v>
      </c>
      <c r="V1385">
        <v>307125843</v>
      </c>
      <c r="W1385">
        <v>298095</v>
      </c>
      <c r="X1385">
        <v>306827748</v>
      </c>
      <c r="Y1385">
        <v>34760725</v>
      </c>
      <c r="Z1385">
        <v>141873956</v>
      </c>
      <c r="AA1385" s="3" t="str">
        <f t="shared" si="42"/>
        <v>4527</v>
      </c>
      <c r="AB1385" s="4" t="str">
        <f t="shared" si="43"/>
        <v>Non-TIF</v>
      </c>
    </row>
    <row r="1386" spans="1:28" x14ac:dyDescent="0.25">
      <c r="A1386">
        <v>2022</v>
      </c>
      <c r="B1386">
        <v>80</v>
      </c>
      <c r="C1386" t="s">
        <v>31</v>
      </c>
      <c r="D1386">
        <v>2022</v>
      </c>
      <c r="E1386">
        <v>80</v>
      </c>
      <c r="F1386">
        <v>3</v>
      </c>
      <c r="G1386">
        <v>609</v>
      </c>
      <c r="H1386">
        <v>873609</v>
      </c>
      <c r="I1386" t="s">
        <v>26</v>
      </c>
      <c r="J1386" t="s">
        <v>26</v>
      </c>
      <c r="K1386" t="s">
        <v>82</v>
      </c>
      <c r="L1386" t="s">
        <v>795</v>
      </c>
      <c r="M1386">
        <v>4158403</v>
      </c>
      <c r="N1386">
        <v>352798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6322454</v>
      </c>
      <c r="W1386">
        <v>3704</v>
      </c>
      <c r="X1386">
        <v>6318750</v>
      </c>
      <c r="Y1386">
        <v>596784</v>
      </c>
      <c r="Z1386">
        <v>1811253</v>
      </c>
      <c r="AA1386" s="3" t="str">
        <f t="shared" si="42"/>
        <v>3609</v>
      </c>
      <c r="AB1386" s="4" t="str">
        <f t="shared" si="43"/>
        <v>Non-TIF</v>
      </c>
    </row>
    <row r="1387" spans="1:28" x14ac:dyDescent="0.25">
      <c r="A1387">
        <v>2022</v>
      </c>
      <c r="B1387">
        <v>81</v>
      </c>
      <c r="C1387" t="s">
        <v>31</v>
      </c>
      <c r="D1387">
        <v>2022</v>
      </c>
      <c r="E1387">
        <v>81</v>
      </c>
      <c r="F1387">
        <v>0</v>
      </c>
      <c r="G1387">
        <v>171</v>
      </c>
      <c r="H1387">
        <v>110171</v>
      </c>
      <c r="I1387" t="s">
        <v>26</v>
      </c>
      <c r="J1387" t="s">
        <v>26</v>
      </c>
      <c r="K1387" t="s">
        <v>1058</v>
      </c>
      <c r="L1387" t="s">
        <v>799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176680</v>
      </c>
      <c r="W1387">
        <v>0</v>
      </c>
      <c r="X1387">
        <v>176680</v>
      </c>
      <c r="Y1387">
        <v>0</v>
      </c>
      <c r="Z1387">
        <v>176680</v>
      </c>
      <c r="AA1387" s="3" t="str">
        <f t="shared" si="42"/>
        <v>0171</v>
      </c>
      <c r="AB1387" s="4" t="str">
        <f t="shared" si="43"/>
        <v>Non-TIF</v>
      </c>
    </row>
    <row r="1388" spans="1:28" x14ac:dyDescent="0.25">
      <c r="A1388">
        <v>2022</v>
      </c>
      <c r="B1388">
        <v>81</v>
      </c>
      <c r="C1388" t="s">
        <v>31</v>
      </c>
      <c r="D1388">
        <v>2022</v>
      </c>
      <c r="E1388">
        <v>81</v>
      </c>
      <c r="F1388">
        <v>5</v>
      </c>
      <c r="G1388">
        <v>823</v>
      </c>
      <c r="H1388">
        <v>815823</v>
      </c>
      <c r="I1388" t="s">
        <v>26</v>
      </c>
      <c r="J1388" t="s">
        <v>26</v>
      </c>
      <c r="K1388" t="s">
        <v>75</v>
      </c>
      <c r="L1388" t="s">
        <v>799</v>
      </c>
      <c r="M1388">
        <v>157797870</v>
      </c>
      <c r="N1388">
        <v>7103260</v>
      </c>
      <c r="O1388">
        <v>23660201</v>
      </c>
      <c r="P1388">
        <v>45405855</v>
      </c>
      <c r="Q1388">
        <v>0</v>
      </c>
      <c r="R1388">
        <v>0</v>
      </c>
      <c r="S1388">
        <v>0</v>
      </c>
      <c r="T1388">
        <v>850940</v>
      </c>
      <c r="U1388">
        <v>0</v>
      </c>
      <c r="V1388">
        <v>326573985</v>
      </c>
      <c r="W1388">
        <v>203953</v>
      </c>
      <c r="X1388">
        <v>326370032</v>
      </c>
      <c r="Y1388">
        <v>12363061</v>
      </c>
      <c r="Z1388">
        <v>91755859</v>
      </c>
      <c r="AA1388" s="3" t="str">
        <f t="shared" si="42"/>
        <v>5823</v>
      </c>
      <c r="AB1388" s="4" t="str">
        <f t="shared" si="43"/>
        <v>Non-TIF</v>
      </c>
    </row>
    <row r="1389" spans="1:28" x14ac:dyDescent="0.25">
      <c r="A1389">
        <v>2022</v>
      </c>
      <c r="B1389">
        <v>82</v>
      </c>
      <c r="C1389" t="s">
        <v>44</v>
      </c>
      <c r="D1389">
        <v>2022</v>
      </c>
      <c r="E1389">
        <v>82</v>
      </c>
      <c r="F1389">
        <v>4</v>
      </c>
      <c r="G1389">
        <v>784</v>
      </c>
      <c r="H1389">
        <v>824784</v>
      </c>
      <c r="I1389" t="s">
        <v>26</v>
      </c>
      <c r="J1389" t="s">
        <v>26</v>
      </c>
      <c r="K1389" t="s">
        <v>858</v>
      </c>
      <c r="L1389" t="s">
        <v>802</v>
      </c>
      <c r="M1389">
        <v>0</v>
      </c>
      <c r="N1389">
        <v>0</v>
      </c>
      <c r="O1389">
        <v>86639740</v>
      </c>
      <c r="P1389">
        <v>49694922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192930255</v>
      </c>
      <c r="W1389">
        <v>88896</v>
      </c>
      <c r="X1389">
        <v>192841359</v>
      </c>
      <c r="Y1389">
        <v>0</v>
      </c>
      <c r="Z1389">
        <v>56595593</v>
      </c>
      <c r="AA1389" s="3" t="str">
        <f t="shared" si="42"/>
        <v>4784</v>
      </c>
      <c r="AB1389" s="4" t="str">
        <f t="shared" si="43"/>
        <v>Non-TIF</v>
      </c>
    </row>
    <row r="1390" spans="1:28" x14ac:dyDescent="0.25">
      <c r="A1390">
        <v>2022</v>
      </c>
      <c r="B1390">
        <v>82</v>
      </c>
      <c r="C1390" t="s">
        <v>44</v>
      </c>
      <c r="D1390">
        <v>2022</v>
      </c>
      <c r="E1390">
        <v>82</v>
      </c>
      <c r="F1390">
        <v>5</v>
      </c>
      <c r="G1390">
        <v>250</v>
      </c>
      <c r="H1390">
        <v>825250</v>
      </c>
      <c r="I1390" t="s">
        <v>26</v>
      </c>
      <c r="J1390" t="s">
        <v>26</v>
      </c>
      <c r="K1390" t="s">
        <v>885</v>
      </c>
      <c r="L1390" t="s">
        <v>802</v>
      </c>
      <c r="M1390">
        <v>0</v>
      </c>
      <c r="N1390">
        <v>0</v>
      </c>
      <c r="O1390">
        <v>31767760</v>
      </c>
      <c r="P1390">
        <v>45423333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184102601</v>
      </c>
      <c r="W1390">
        <v>105564</v>
      </c>
      <c r="X1390">
        <v>183997037</v>
      </c>
      <c r="Y1390">
        <v>0</v>
      </c>
      <c r="Z1390">
        <v>106911508</v>
      </c>
      <c r="AA1390" s="3" t="str">
        <f t="shared" si="42"/>
        <v>5250</v>
      </c>
      <c r="AB1390" s="4" t="str">
        <f t="shared" si="43"/>
        <v>Non-TIF</v>
      </c>
    </row>
    <row r="1391" spans="1:28" x14ac:dyDescent="0.25">
      <c r="A1391">
        <v>2022</v>
      </c>
      <c r="B1391">
        <v>82</v>
      </c>
      <c r="C1391" t="s">
        <v>23</v>
      </c>
      <c r="D1391">
        <v>2022</v>
      </c>
      <c r="E1391">
        <v>82</v>
      </c>
      <c r="F1391">
        <v>5</v>
      </c>
      <c r="G1391">
        <v>250</v>
      </c>
      <c r="H1391" t="s">
        <v>856</v>
      </c>
      <c r="I1391" t="s">
        <v>25</v>
      </c>
      <c r="J1391" t="s">
        <v>26</v>
      </c>
      <c r="K1391" t="s">
        <v>857</v>
      </c>
      <c r="L1391" t="s">
        <v>802</v>
      </c>
      <c r="M1391">
        <v>0</v>
      </c>
      <c r="N1391">
        <v>0</v>
      </c>
      <c r="O1391">
        <v>62015187</v>
      </c>
      <c r="P1391">
        <v>2710748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172686026</v>
      </c>
      <c r="W1391">
        <v>3704</v>
      </c>
      <c r="X1391">
        <v>172682322</v>
      </c>
      <c r="Y1391">
        <v>0</v>
      </c>
      <c r="Z1391">
        <v>107960091</v>
      </c>
      <c r="AA1391" s="3" t="str">
        <f t="shared" si="42"/>
        <v>5250</v>
      </c>
      <c r="AB1391" s="4" t="str">
        <f t="shared" si="43"/>
        <v>TIF</v>
      </c>
    </row>
    <row r="1392" spans="1:28" x14ac:dyDescent="0.25">
      <c r="A1392">
        <v>2022</v>
      </c>
      <c r="B1392">
        <v>82</v>
      </c>
      <c r="C1392" t="s">
        <v>31</v>
      </c>
      <c r="D1392">
        <v>2022</v>
      </c>
      <c r="E1392">
        <v>82</v>
      </c>
      <c r="F1392">
        <v>1</v>
      </c>
      <c r="G1392">
        <v>926</v>
      </c>
      <c r="H1392">
        <v>161926</v>
      </c>
      <c r="I1392" t="s">
        <v>26</v>
      </c>
      <c r="J1392" t="s">
        <v>26</v>
      </c>
      <c r="K1392" t="s">
        <v>157</v>
      </c>
      <c r="L1392" t="s">
        <v>802</v>
      </c>
      <c r="M1392">
        <v>34230060</v>
      </c>
      <c r="N1392">
        <v>1934220</v>
      </c>
      <c r="O1392">
        <v>20843090</v>
      </c>
      <c r="P1392">
        <v>0</v>
      </c>
      <c r="Q1392">
        <v>0</v>
      </c>
      <c r="R1392">
        <v>0</v>
      </c>
      <c r="S1392">
        <v>150613</v>
      </c>
      <c r="T1392">
        <v>3139162</v>
      </c>
      <c r="U1392">
        <v>0</v>
      </c>
      <c r="V1392">
        <v>91576355</v>
      </c>
      <c r="W1392">
        <v>25928</v>
      </c>
      <c r="X1392">
        <v>91550427</v>
      </c>
      <c r="Y1392">
        <v>4527743</v>
      </c>
      <c r="Z1392">
        <v>31279210</v>
      </c>
      <c r="AA1392" s="3" t="str">
        <f t="shared" si="42"/>
        <v>1926</v>
      </c>
      <c r="AB1392" s="4" t="str">
        <f t="shared" si="43"/>
        <v>Non-TIF</v>
      </c>
    </row>
    <row r="1393" spans="1:28" x14ac:dyDescent="0.25">
      <c r="A1393">
        <v>2022</v>
      </c>
      <c r="B1393">
        <v>83</v>
      </c>
      <c r="C1393" t="s">
        <v>44</v>
      </c>
      <c r="D1393">
        <v>2022</v>
      </c>
      <c r="E1393">
        <v>83</v>
      </c>
      <c r="F1393">
        <v>3</v>
      </c>
      <c r="G1393">
        <v>168</v>
      </c>
      <c r="H1393">
        <v>833168</v>
      </c>
      <c r="I1393" t="s">
        <v>26</v>
      </c>
      <c r="J1393" t="s">
        <v>26</v>
      </c>
      <c r="K1393" t="s">
        <v>90</v>
      </c>
      <c r="L1393" t="s">
        <v>804</v>
      </c>
      <c r="M1393">
        <v>130502</v>
      </c>
      <c r="N1393">
        <v>418298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586605</v>
      </c>
      <c r="W1393">
        <v>0</v>
      </c>
      <c r="X1393">
        <v>586605</v>
      </c>
      <c r="Y1393">
        <v>0</v>
      </c>
      <c r="Z1393">
        <v>37805</v>
      </c>
      <c r="AA1393" s="3" t="str">
        <f t="shared" si="42"/>
        <v>3168</v>
      </c>
      <c r="AB1393" s="4" t="str">
        <f t="shared" si="43"/>
        <v>Non-TIF</v>
      </c>
    </row>
    <row r="1394" spans="1:28" x14ac:dyDescent="0.25">
      <c r="A1394">
        <v>2022</v>
      </c>
      <c r="B1394">
        <v>83</v>
      </c>
      <c r="C1394" t="s">
        <v>31</v>
      </c>
      <c r="D1394">
        <v>2022</v>
      </c>
      <c r="E1394">
        <v>83</v>
      </c>
      <c r="F1394">
        <v>7</v>
      </c>
      <c r="G1394">
        <v>92</v>
      </c>
      <c r="H1394">
        <v>437092</v>
      </c>
      <c r="I1394" t="s">
        <v>26</v>
      </c>
      <c r="J1394" t="s">
        <v>26</v>
      </c>
      <c r="K1394" t="s">
        <v>455</v>
      </c>
      <c r="L1394" t="s">
        <v>804</v>
      </c>
      <c r="M1394">
        <v>421665</v>
      </c>
      <c r="N1394">
        <v>11192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485389</v>
      </c>
      <c r="W1394">
        <v>0</v>
      </c>
      <c r="X1394">
        <v>485389</v>
      </c>
      <c r="Y1394">
        <v>17201</v>
      </c>
      <c r="Z1394">
        <v>52532</v>
      </c>
      <c r="AA1394" s="3" t="str">
        <f t="shared" si="42"/>
        <v>7092</v>
      </c>
      <c r="AB1394" s="4" t="str">
        <f t="shared" si="43"/>
        <v>Non-TIF</v>
      </c>
    </row>
    <row r="1395" spans="1:28" x14ac:dyDescent="0.25">
      <c r="A1395">
        <v>2022</v>
      </c>
      <c r="B1395">
        <v>83</v>
      </c>
      <c r="C1395" t="s">
        <v>31</v>
      </c>
      <c r="D1395">
        <v>2022</v>
      </c>
      <c r="E1395">
        <v>83</v>
      </c>
      <c r="F1395">
        <v>6</v>
      </c>
      <c r="G1395">
        <v>460</v>
      </c>
      <c r="H1395">
        <v>786460</v>
      </c>
      <c r="I1395" t="s">
        <v>26</v>
      </c>
      <c r="J1395" t="s">
        <v>26</v>
      </c>
      <c r="K1395" t="s">
        <v>456</v>
      </c>
      <c r="L1395" t="s">
        <v>804</v>
      </c>
      <c r="M1395">
        <v>1810267</v>
      </c>
      <c r="N1395">
        <v>34067</v>
      </c>
      <c r="O1395">
        <v>0</v>
      </c>
      <c r="P1395">
        <v>0</v>
      </c>
      <c r="Q1395">
        <v>0</v>
      </c>
      <c r="R1395">
        <v>0</v>
      </c>
      <c r="S1395">
        <v>302526</v>
      </c>
      <c r="T1395">
        <v>57908</v>
      </c>
      <c r="U1395">
        <v>0</v>
      </c>
      <c r="V1395">
        <v>3918119</v>
      </c>
      <c r="W1395">
        <v>1852</v>
      </c>
      <c r="X1395">
        <v>3916267</v>
      </c>
      <c r="Y1395">
        <v>195999</v>
      </c>
      <c r="Z1395">
        <v>1713351</v>
      </c>
      <c r="AA1395" s="3" t="str">
        <f t="shared" si="42"/>
        <v>6460</v>
      </c>
      <c r="AB1395" s="4" t="str">
        <f t="shared" si="43"/>
        <v>Non-TIF</v>
      </c>
    </row>
    <row r="1396" spans="1:28" x14ac:dyDescent="0.25">
      <c r="A1396">
        <v>2022</v>
      </c>
      <c r="B1396">
        <v>84</v>
      </c>
      <c r="C1396" t="s">
        <v>23</v>
      </c>
      <c r="D1396">
        <v>2022</v>
      </c>
      <c r="E1396">
        <v>84</v>
      </c>
      <c r="F1396">
        <v>0</v>
      </c>
      <c r="G1396">
        <v>747</v>
      </c>
      <c r="H1396" t="s">
        <v>924</v>
      </c>
      <c r="I1396" t="s">
        <v>25</v>
      </c>
      <c r="J1396" t="s">
        <v>26</v>
      </c>
      <c r="K1396" t="s">
        <v>925</v>
      </c>
      <c r="L1396" t="s">
        <v>808</v>
      </c>
      <c r="M1396">
        <v>400611</v>
      </c>
      <c r="N1396">
        <v>27221</v>
      </c>
      <c r="O1396">
        <v>32377108</v>
      </c>
      <c r="P1396">
        <v>12937508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62293855</v>
      </c>
      <c r="W1396">
        <v>9260</v>
      </c>
      <c r="X1396">
        <v>62284595</v>
      </c>
      <c r="Y1396">
        <v>0</v>
      </c>
      <c r="Z1396">
        <v>16551407</v>
      </c>
      <c r="AA1396" s="3" t="str">
        <f t="shared" si="42"/>
        <v>0747</v>
      </c>
      <c r="AB1396" s="4" t="str">
        <f t="shared" si="43"/>
        <v>TIF</v>
      </c>
    </row>
    <row r="1397" spans="1:28" x14ac:dyDescent="0.25">
      <c r="A1397">
        <v>2022</v>
      </c>
      <c r="B1397">
        <v>84</v>
      </c>
      <c r="C1397" t="s">
        <v>23</v>
      </c>
      <c r="D1397">
        <v>2022</v>
      </c>
      <c r="E1397">
        <v>84</v>
      </c>
      <c r="F1397">
        <v>4</v>
      </c>
      <c r="G1397">
        <v>149</v>
      </c>
      <c r="H1397" t="s">
        <v>926</v>
      </c>
      <c r="I1397" t="s">
        <v>25</v>
      </c>
      <c r="J1397" t="s">
        <v>26</v>
      </c>
      <c r="K1397" t="s">
        <v>927</v>
      </c>
      <c r="L1397" t="s">
        <v>808</v>
      </c>
      <c r="M1397">
        <v>0</v>
      </c>
      <c r="N1397">
        <v>0</v>
      </c>
      <c r="O1397">
        <v>18822002</v>
      </c>
      <c r="P1397">
        <v>15466149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65356424</v>
      </c>
      <c r="W1397">
        <v>24076</v>
      </c>
      <c r="X1397">
        <v>65332348</v>
      </c>
      <c r="Y1397">
        <v>0</v>
      </c>
      <c r="Z1397">
        <v>31068273</v>
      </c>
      <c r="AA1397" s="3" t="str">
        <f t="shared" si="42"/>
        <v>4149</v>
      </c>
      <c r="AB1397" s="4" t="str">
        <f t="shared" si="43"/>
        <v>TIF</v>
      </c>
    </row>
    <row r="1398" spans="1:28" x14ac:dyDescent="0.25">
      <c r="A1398">
        <v>2022</v>
      </c>
      <c r="B1398">
        <v>92</v>
      </c>
      <c r="C1398" t="s">
        <v>31</v>
      </c>
      <c r="D1398">
        <v>2022</v>
      </c>
      <c r="E1398">
        <v>92</v>
      </c>
      <c r="F1398">
        <v>4</v>
      </c>
      <c r="G1398">
        <v>271</v>
      </c>
      <c r="H1398">
        <v>924271</v>
      </c>
      <c r="I1398" t="s">
        <v>26</v>
      </c>
      <c r="J1398" t="s">
        <v>26</v>
      </c>
      <c r="K1398" t="s">
        <v>556</v>
      </c>
      <c r="L1398" t="s">
        <v>860</v>
      </c>
      <c r="M1398">
        <v>91944000</v>
      </c>
      <c r="N1398">
        <v>16551700</v>
      </c>
      <c r="O1398">
        <v>44156450</v>
      </c>
      <c r="P1398">
        <v>6746600</v>
      </c>
      <c r="Q1398">
        <v>0</v>
      </c>
      <c r="R1398">
        <v>0</v>
      </c>
      <c r="S1398">
        <v>598999</v>
      </c>
      <c r="T1398">
        <v>7037192</v>
      </c>
      <c r="U1398">
        <v>0</v>
      </c>
      <c r="V1398">
        <v>524749216</v>
      </c>
      <c r="W1398">
        <v>253724</v>
      </c>
      <c r="X1398">
        <v>524495492</v>
      </c>
      <c r="Y1398">
        <v>51240971</v>
      </c>
      <c r="Z1398">
        <v>357714275</v>
      </c>
      <c r="AA1398" s="3" t="str">
        <f t="shared" si="42"/>
        <v>4271</v>
      </c>
      <c r="AB1398" s="4" t="str">
        <f t="shared" si="43"/>
        <v>Non-TIF</v>
      </c>
    </row>
    <row r="1399" spans="1:28" x14ac:dyDescent="0.25">
      <c r="A1399">
        <v>2022</v>
      </c>
      <c r="B1399">
        <v>92</v>
      </c>
      <c r="C1399" t="s">
        <v>31</v>
      </c>
      <c r="D1399">
        <v>2022</v>
      </c>
      <c r="E1399">
        <v>92</v>
      </c>
      <c r="F1399">
        <v>6</v>
      </c>
      <c r="G1399">
        <v>768</v>
      </c>
      <c r="H1399">
        <v>926768</v>
      </c>
      <c r="I1399" t="s">
        <v>26</v>
      </c>
      <c r="J1399" t="s">
        <v>26</v>
      </c>
      <c r="K1399" t="s">
        <v>627</v>
      </c>
      <c r="L1399" t="s">
        <v>860</v>
      </c>
      <c r="M1399">
        <v>125922141</v>
      </c>
      <c r="N1399">
        <v>14297200</v>
      </c>
      <c r="O1399">
        <v>83256253</v>
      </c>
      <c r="P1399">
        <v>8609500</v>
      </c>
      <c r="Q1399">
        <v>0</v>
      </c>
      <c r="R1399">
        <v>0</v>
      </c>
      <c r="S1399">
        <v>4569826</v>
      </c>
      <c r="T1399">
        <v>9823574</v>
      </c>
      <c r="U1399">
        <v>0</v>
      </c>
      <c r="V1399">
        <v>770103941</v>
      </c>
      <c r="W1399">
        <v>746356</v>
      </c>
      <c r="X1399">
        <v>769357585</v>
      </c>
      <c r="Y1399">
        <v>59021916</v>
      </c>
      <c r="Z1399">
        <v>523625447</v>
      </c>
      <c r="AA1399" s="3" t="str">
        <f t="shared" si="42"/>
        <v>6768</v>
      </c>
      <c r="AB1399" s="4" t="str">
        <f t="shared" si="43"/>
        <v>Non-TIF</v>
      </c>
    </row>
    <row r="1400" spans="1:28" x14ac:dyDescent="0.25">
      <c r="A1400">
        <v>2022</v>
      </c>
      <c r="B1400">
        <v>93</v>
      </c>
      <c r="C1400" t="s">
        <v>31</v>
      </c>
      <c r="D1400">
        <v>2022</v>
      </c>
      <c r="E1400">
        <v>93</v>
      </c>
      <c r="F1400">
        <v>5</v>
      </c>
      <c r="G1400">
        <v>895</v>
      </c>
      <c r="H1400">
        <v>935895</v>
      </c>
      <c r="I1400" t="s">
        <v>26</v>
      </c>
      <c r="J1400" t="s">
        <v>26</v>
      </c>
      <c r="K1400" t="s">
        <v>104</v>
      </c>
      <c r="L1400" t="s">
        <v>861</v>
      </c>
      <c r="M1400">
        <v>49599110</v>
      </c>
      <c r="N1400">
        <v>3842110</v>
      </c>
      <c r="O1400">
        <v>3824410</v>
      </c>
      <c r="P1400">
        <v>0</v>
      </c>
      <c r="Q1400">
        <v>0</v>
      </c>
      <c r="R1400">
        <v>0</v>
      </c>
      <c r="S1400">
        <v>3534935</v>
      </c>
      <c r="T1400">
        <v>2484012</v>
      </c>
      <c r="U1400">
        <v>0</v>
      </c>
      <c r="V1400">
        <v>133877597</v>
      </c>
      <c r="W1400">
        <v>114824</v>
      </c>
      <c r="X1400">
        <v>133762773</v>
      </c>
      <c r="Y1400">
        <v>10603577</v>
      </c>
      <c r="Z1400">
        <v>70593020</v>
      </c>
      <c r="AA1400" s="3" t="str">
        <f t="shared" si="42"/>
        <v>5895</v>
      </c>
      <c r="AB1400" s="4" t="str">
        <f t="shared" si="43"/>
        <v>Non-TIF</v>
      </c>
    </row>
    <row r="1401" spans="1:28" x14ac:dyDescent="0.25">
      <c r="A1401">
        <v>2022</v>
      </c>
      <c r="B1401">
        <v>94</v>
      </c>
      <c r="C1401" t="s">
        <v>44</v>
      </c>
      <c r="D1401">
        <v>2022</v>
      </c>
      <c r="E1401">
        <v>94</v>
      </c>
      <c r="F1401">
        <v>4</v>
      </c>
      <c r="G1401">
        <v>23</v>
      </c>
      <c r="H1401">
        <v>134023</v>
      </c>
      <c r="I1401" t="s">
        <v>26</v>
      </c>
      <c r="J1401" t="s">
        <v>26</v>
      </c>
      <c r="K1401" t="s">
        <v>283</v>
      </c>
      <c r="L1401" t="s">
        <v>862</v>
      </c>
      <c r="M1401">
        <v>0</v>
      </c>
      <c r="N1401">
        <v>0</v>
      </c>
      <c r="O1401">
        <v>360640</v>
      </c>
      <c r="P1401">
        <v>19246096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19606736</v>
      </c>
      <c r="W1401">
        <v>0</v>
      </c>
      <c r="X1401">
        <v>19606736</v>
      </c>
      <c r="Y1401">
        <v>0</v>
      </c>
      <c r="Z1401">
        <v>0</v>
      </c>
      <c r="AA1401" s="3" t="str">
        <f t="shared" si="42"/>
        <v>4023</v>
      </c>
      <c r="AB1401" s="4" t="str">
        <f t="shared" si="43"/>
        <v>Non-TIF</v>
      </c>
    </row>
    <row r="1402" spans="1:28" x14ac:dyDescent="0.25">
      <c r="A1402">
        <v>2022</v>
      </c>
      <c r="B1402">
        <v>94</v>
      </c>
      <c r="C1402" t="s">
        <v>44</v>
      </c>
      <c r="D1402">
        <v>2022</v>
      </c>
      <c r="E1402">
        <v>94</v>
      </c>
      <c r="F1402">
        <v>6</v>
      </c>
      <c r="G1402">
        <v>867</v>
      </c>
      <c r="H1402">
        <v>406867</v>
      </c>
      <c r="I1402" t="s">
        <v>26</v>
      </c>
      <c r="J1402" t="s">
        <v>26</v>
      </c>
      <c r="K1402" t="s">
        <v>478</v>
      </c>
      <c r="L1402" t="s">
        <v>862</v>
      </c>
      <c r="M1402">
        <v>0</v>
      </c>
      <c r="N1402">
        <v>0</v>
      </c>
      <c r="O1402">
        <v>4519000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4519000</v>
      </c>
      <c r="W1402">
        <v>0</v>
      </c>
      <c r="X1402">
        <v>4519000</v>
      </c>
      <c r="Y1402">
        <v>0</v>
      </c>
      <c r="Z1402">
        <v>0</v>
      </c>
      <c r="AA1402" s="3" t="str">
        <f t="shared" si="42"/>
        <v>6867</v>
      </c>
      <c r="AB1402" s="4" t="str">
        <f t="shared" si="43"/>
        <v>Non-TIF</v>
      </c>
    </row>
    <row r="1403" spans="1:28" x14ac:dyDescent="0.25">
      <c r="A1403">
        <v>2022</v>
      </c>
      <c r="B1403">
        <v>94</v>
      </c>
      <c r="C1403" t="s">
        <v>44</v>
      </c>
      <c r="D1403">
        <v>2022</v>
      </c>
      <c r="E1403">
        <v>94</v>
      </c>
      <c r="F1403">
        <v>5</v>
      </c>
      <c r="G1403">
        <v>323</v>
      </c>
      <c r="H1403">
        <v>945323</v>
      </c>
      <c r="I1403" t="s">
        <v>26</v>
      </c>
      <c r="J1403" t="s">
        <v>26</v>
      </c>
      <c r="K1403" t="s">
        <v>1740</v>
      </c>
      <c r="L1403" t="s">
        <v>862</v>
      </c>
      <c r="M1403">
        <v>0</v>
      </c>
      <c r="N1403">
        <v>0</v>
      </c>
      <c r="O1403">
        <v>6661090</v>
      </c>
      <c r="P1403">
        <v>30671112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37551723</v>
      </c>
      <c r="W1403">
        <v>0</v>
      </c>
      <c r="X1403">
        <v>37551723</v>
      </c>
      <c r="Y1403">
        <v>0</v>
      </c>
      <c r="Z1403">
        <v>219521</v>
      </c>
      <c r="AA1403" s="3" t="str">
        <f t="shared" si="42"/>
        <v>5323</v>
      </c>
      <c r="AB1403" s="4" t="str">
        <f t="shared" si="43"/>
        <v>Non-TIF</v>
      </c>
    </row>
    <row r="1404" spans="1:28" x14ac:dyDescent="0.25">
      <c r="A1404">
        <v>2022</v>
      </c>
      <c r="B1404">
        <v>94</v>
      </c>
      <c r="C1404" t="s">
        <v>44</v>
      </c>
      <c r="D1404">
        <v>2022</v>
      </c>
      <c r="E1404">
        <v>94</v>
      </c>
      <c r="F1404">
        <v>6</v>
      </c>
      <c r="G1404">
        <v>96</v>
      </c>
      <c r="H1404">
        <v>946096</v>
      </c>
      <c r="I1404" t="s">
        <v>26</v>
      </c>
      <c r="J1404" t="s">
        <v>26</v>
      </c>
      <c r="K1404" t="s">
        <v>1739</v>
      </c>
      <c r="L1404" t="s">
        <v>862</v>
      </c>
      <c r="M1404">
        <v>0</v>
      </c>
      <c r="N1404">
        <v>0</v>
      </c>
      <c r="O1404">
        <v>2461667</v>
      </c>
      <c r="P1404">
        <v>28666441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35157513</v>
      </c>
      <c r="W1404">
        <v>18520</v>
      </c>
      <c r="X1404">
        <v>35138993</v>
      </c>
      <c r="Y1404">
        <v>0</v>
      </c>
      <c r="Z1404">
        <v>4029405</v>
      </c>
      <c r="AA1404" s="3" t="str">
        <f t="shared" si="42"/>
        <v>6096</v>
      </c>
      <c r="AB1404" s="4" t="str">
        <f t="shared" si="43"/>
        <v>Non-TIF</v>
      </c>
    </row>
    <row r="1405" spans="1:28" x14ac:dyDescent="0.25">
      <c r="A1405">
        <v>2022</v>
      </c>
      <c r="B1405">
        <v>94</v>
      </c>
      <c r="C1405" t="s">
        <v>23</v>
      </c>
      <c r="D1405">
        <v>2022</v>
      </c>
      <c r="E1405">
        <v>94</v>
      </c>
      <c r="F1405">
        <v>6</v>
      </c>
      <c r="G1405">
        <v>867</v>
      </c>
      <c r="H1405" t="s">
        <v>647</v>
      </c>
      <c r="I1405" t="s">
        <v>25</v>
      </c>
      <c r="J1405" t="s">
        <v>26</v>
      </c>
      <c r="K1405" t="s">
        <v>648</v>
      </c>
      <c r="L1405" t="s">
        <v>862</v>
      </c>
      <c r="M1405">
        <v>0</v>
      </c>
      <c r="N1405">
        <v>0</v>
      </c>
      <c r="O1405">
        <v>781280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781280</v>
      </c>
      <c r="W1405">
        <v>0</v>
      </c>
      <c r="X1405">
        <v>781280</v>
      </c>
      <c r="Y1405">
        <v>0</v>
      </c>
      <c r="Z1405">
        <v>0</v>
      </c>
      <c r="AA1405" s="3" t="str">
        <f t="shared" si="42"/>
        <v>6867</v>
      </c>
      <c r="AB1405" s="4" t="str">
        <f t="shared" si="43"/>
        <v>TIF</v>
      </c>
    </row>
    <row r="1406" spans="1:28" x14ac:dyDescent="0.25">
      <c r="A1406">
        <v>2022</v>
      </c>
      <c r="B1406">
        <v>94</v>
      </c>
      <c r="C1406" t="s">
        <v>23</v>
      </c>
      <c r="D1406">
        <v>2022</v>
      </c>
      <c r="E1406">
        <v>94</v>
      </c>
      <c r="F1406">
        <v>2</v>
      </c>
      <c r="G1406">
        <v>313</v>
      </c>
      <c r="H1406" t="s">
        <v>969</v>
      </c>
      <c r="I1406" t="s">
        <v>25</v>
      </c>
      <c r="J1406" t="s">
        <v>26</v>
      </c>
      <c r="K1406" t="s">
        <v>970</v>
      </c>
      <c r="L1406" t="s">
        <v>862</v>
      </c>
      <c r="M1406">
        <v>124573</v>
      </c>
      <c r="N1406">
        <v>0</v>
      </c>
      <c r="O1406">
        <v>55926063</v>
      </c>
      <c r="P1406">
        <v>32676676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99756207</v>
      </c>
      <c r="W1406">
        <v>0</v>
      </c>
      <c r="X1406">
        <v>99756207</v>
      </c>
      <c r="Y1406">
        <v>0</v>
      </c>
      <c r="Z1406">
        <v>11028895</v>
      </c>
      <c r="AA1406" s="3" t="str">
        <f t="shared" si="42"/>
        <v>2313</v>
      </c>
      <c r="AB1406" s="4" t="str">
        <f t="shared" si="43"/>
        <v>TIF</v>
      </c>
    </row>
    <row r="1407" spans="1:28" x14ac:dyDescent="0.25">
      <c r="A1407">
        <v>2022</v>
      </c>
      <c r="B1407">
        <v>94</v>
      </c>
      <c r="C1407" t="s">
        <v>31</v>
      </c>
      <c r="D1407">
        <v>2022</v>
      </c>
      <c r="E1407">
        <v>94</v>
      </c>
      <c r="F1407">
        <v>2</v>
      </c>
      <c r="G1407">
        <v>313</v>
      </c>
      <c r="H1407">
        <v>942313</v>
      </c>
      <c r="I1407" t="s">
        <v>26</v>
      </c>
      <c r="J1407" t="s">
        <v>26</v>
      </c>
      <c r="K1407" t="s">
        <v>921</v>
      </c>
      <c r="L1407" t="s">
        <v>862</v>
      </c>
      <c r="M1407">
        <v>104918120</v>
      </c>
      <c r="N1407">
        <v>2630070</v>
      </c>
      <c r="O1407">
        <v>244558490</v>
      </c>
      <c r="P1407">
        <v>52930030</v>
      </c>
      <c r="Q1407">
        <v>0</v>
      </c>
      <c r="R1407">
        <v>0</v>
      </c>
      <c r="S1407">
        <v>21985530</v>
      </c>
      <c r="T1407">
        <v>14857116</v>
      </c>
      <c r="U1407">
        <v>33230</v>
      </c>
      <c r="V1407">
        <v>1639720386</v>
      </c>
      <c r="W1407">
        <v>1934865</v>
      </c>
      <c r="X1407">
        <v>1637785521</v>
      </c>
      <c r="Y1407">
        <v>372570127</v>
      </c>
      <c r="Z1407">
        <v>1197807800</v>
      </c>
      <c r="AA1407" s="3" t="str">
        <f t="shared" si="42"/>
        <v>2313</v>
      </c>
      <c r="AB1407" s="4" t="str">
        <f t="shared" si="43"/>
        <v>Non-TIF</v>
      </c>
    </row>
    <row r="1408" spans="1:28" x14ac:dyDescent="0.25">
      <c r="A1408">
        <v>2022</v>
      </c>
      <c r="B1408">
        <v>95</v>
      </c>
      <c r="C1408" t="s">
        <v>44</v>
      </c>
      <c r="D1408">
        <v>2022</v>
      </c>
      <c r="E1408">
        <v>95</v>
      </c>
      <c r="F1408">
        <v>0</v>
      </c>
      <c r="G1408">
        <v>873</v>
      </c>
      <c r="H1408">
        <v>950873</v>
      </c>
      <c r="I1408" t="s">
        <v>26</v>
      </c>
      <c r="J1408" t="s">
        <v>26</v>
      </c>
      <c r="K1408" t="s">
        <v>597</v>
      </c>
      <c r="L1408" t="s">
        <v>865</v>
      </c>
      <c r="M1408">
        <v>0</v>
      </c>
      <c r="N1408">
        <v>0</v>
      </c>
      <c r="O1408">
        <v>280438</v>
      </c>
      <c r="P1408">
        <v>7648018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7928456</v>
      </c>
      <c r="W1408">
        <v>0</v>
      </c>
      <c r="X1408">
        <v>7928456</v>
      </c>
      <c r="Y1408">
        <v>0</v>
      </c>
      <c r="Z1408">
        <v>0</v>
      </c>
      <c r="AA1408" s="3" t="str">
        <f t="shared" si="42"/>
        <v>0873</v>
      </c>
      <c r="AB1408" s="4" t="str">
        <f t="shared" si="43"/>
        <v>Non-TIF</v>
      </c>
    </row>
    <row r="1409" spans="1:28" x14ac:dyDescent="0.25">
      <c r="A1409">
        <v>2022</v>
      </c>
      <c r="B1409">
        <v>95</v>
      </c>
      <c r="C1409" t="s">
        <v>44</v>
      </c>
      <c r="D1409">
        <v>2022</v>
      </c>
      <c r="E1409">
        <v>95</v>
      </c>
      <c r="F1409">
        <v>3</v>
      </c>
      <c r="G1409">
        <v>420</v>
      </c>
      <c r="H1409">
        <v>953420</v>
      </c>
      <c r="I1409" t="s">
        <v>26</v>
      </c>
      <c r="J1409" t="s">
        <v>26</v>
      </c>
      <c r="K1409" t="s">
        <v>868</v>
      </c>
      <c r="L1409" t="s">
        <v>865</v>
      </c>
      <c r="M1409">
        <v>708703</v>
      </c>
      <c r="N1409">
        <v>43518</v>
      </c>
      <c r="O1409">
        <v>5223311</v>
      </c>
      <c r="P1409">
        <v>1878321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18906165</v>
      </c>
      <c r="W1409">
        <v>3704</v>
      </c>
      <c r="X1409">
        <v>18902461</v>
      </c>
      <c r="Y1409">
        <v>0</v>
      </c>
      <c r="Z1409">
        <v>11052312</v>
      </c>
      <c r="AA1409" s="3" t="str">
        <f t="shared" si="42"/>
        <v>3420</v>
      </c>
      <c r="AB1409" s="4" t="str">
        <f t="shared" si="43"/>
        <v>Non-TIF</v>
      </c>
    </row>
    <row r="1410" spans="1:28" x14ac:dyDescent="0.25">
      <c r="A1410">
        <v>2022</v>
      </c>
      <c r="B1410">
        <v>95</v>
      </c>
      <c r="C1410" t="s">
        <v>23</v>
      </c>
      <c r="D1410">
        <v>2022</v>
      </c>
      <c r="E1410">
        <v>95</v>
      </c>
      <c r="F1410">
        <v>3</v>
      </c>
      <c r="G1410">
        <v>420</v>
      </c>
      <c r="H1410" t="s">
        <v>866</v>
      </c>
      <c r="I1410" t="s">
        <v>25</v>
      </c>
      <c r="J1410" t="s">
        <v>26</v>
      </c>
      <c r="K1410" t="s">
        <v>867</v>
      </c>
      <c r="L1410" t="s">
        <v>865</v>
      </c>
      <c r="M1410">
        <v>197722</v>
      </c>
      <c r="N1410">
        <v>11342</v>
      </c>
      <c r="O1410">
        <v>12008519</v>
      </c>
      <c r="P1410">
        <v>9332319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33528135</v>
      </c>
      <c r="W1410">
        <v>33336</v>
      </c>
      <c r="X1410">
        <v>33494799</v>
      </c>
      <c r="Y1410">
        <v>0</v>
      </c>
      <c r="Z1410">
        <v>11978233</v>
      </c>
      <c r="AA1410" s="3" t="str">
        <f t="shared" si="42"/>
        <v>3420</v>
      </c>
      <c r="AB1410" s="4" t="str">
        <f t="shared" si="43"/>
        <v>TIF</v>
      </c>
    </row>
    <row r="1411" spans="1:28" x14ac:dyDescent="0.25">
      <c r="A1411">
        <v>2022</v>
      </c>
      <c r="B1411">
        <v>96</v>
      </c>
      <c r="C1411" t="s">
        <v>23</v>
      </c>
      <c r="D1411">
        <v>2022</v>
      </c>
      <c r="E1411">
        <v>96</v>
      </c>
      <c r="F1411">
        <v>6</v>
      </c>
      <c r="G1411">
        <v>100</v>
      </c>
      <c r="H1411" t="s">
        <v>901</v>
      </c>
      <c r="I1411" t="s">
        <v>25</v>
      </c>
      <c r="J1411" t="s">
        <v>26</v>
      </c>
      <c r="K1411" t="s">
        <v>902</v>
      </c>
      <c r="L1411" t="s">
        <v>869</v>
      </c>
      <c r="M1411">
        <v>0</v>
      </c>
      <c r="N1411">
        <v>0</v>
      </c>
      <c r="O1411">
        <v>1990000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1990000</v>
      </c>
      <c r="W1411">
        <v>0</v>
      </c>
      <c r="X1411">
        <v>1990000</v>
      </c>
      <c r="Y1411">
        <v>0</v>
      </c>
      <c r="Z1411">
        <v>0</v>
      </c>
      <c r="AA1411" s="3" t="str">
        <f t="shared" ref="AA1411:AA1465" si="44">CONCATENATE(F1411,TEXT(G1411,"000"))</f>
        <v>6100</v>
      </c>
      <c r="AB1411" s="4" t="str">
        <f t="shared" ref="AB1411:AB1465" si="45">IF(C1411="I","TIF","Non-TIF")</f>
        <v>TIF</v>
      </c>
    </row>
    <row r="1412" spans="1:28" x14ac:dyDescent="0.25">
      <c r="A1412">
        <v>2022</v>
      </c>
      <c r="B1412">
        <v>96</v>
      </c>
      <c r="C1412" t="s">
        <v>31</v>
      </c>
      <c r="D1412">
        <v>2022</v>
      </c>
      <c r="E1412">
        <v>96</v>
      </c>
      <c r="F1412">
        <v>0</v>
      </c>
      <c r="G1412">
        <v>135</v>
      </c>
      <c r="H1412">
        <v>30135</v>
      </c>
      <c r="I1412" t="s">
        <v>26</v>
      </c>
      <c r="J1412" t="s">
        <v>26</v>
      </c>
      <c r="K1412" t="s">
        <v>83</v>
      </c>
      <c r="L1412" t="s">
        <v>869</v>
      </c>
      <c r="M1412">
        <v>7503330</v>
      </c>
      <c r="N1412">
        <v>228480</v>
      </c>
      <c r="O1412">
        <v>347424</v>
      </c>
      <c r="P1412">
        <v>0</v>
      </c>
      <c r="Q1412">
        <v>0</v>
      </c>
      <c r="R1412">
        <v>0</v>
      </c>
      <c r="S1412">
        <v>0</v>
      </c>
      <c r="T1412">
        <v>238651</v>
      </c>
      <c r="U1412">
        <v>0</v>
      </c>
      <c r="V1412">
        <v>17400611</v>
      </c>
      <c r="W1412">
        <v>11112</v>
      </c>
      <c r="X1412">
        <v>17389499</v>
      </c>
      <c r="Y1412">
        <v>737265</v>
      </c>
      <c r="Z1412">
        <v>9082726</v>
      </c>
      <c r="AA1412" s="3" t="str">
        <f t="shared" si="44"/>
        <v>0135</v>
      </c>
      <c r="AB1412" s="4" t="str">
        <f t="shared" si="45"/>
        <v>Non-TIF</v>
      </c>
    </row>
    <row r="1413" spans="1:28" x14ac:dyDescent="0.25">
      <c r="A1413">
        <v>2022</v>
      </c>
      <c r="B1413">
        <v>96</v>
      </c>
      <c r="C1413" t="s">
        <v>31</v>
      </c>
      <c r="D1413">
        <v>2022</v>
      </c>
      <c r="E1413">
        <v>96</v>
      </c>
      <c r="F1413">
        <v>6</v>
      </c>
      <c r="G1413">
        <v>509</v>
      </c>
      <c r="H1413">
        <v>336509</v>
      </c>
      <c r="I1413" t="s">
        <v>26</v>
      </c>
      <c r="J1413" t="s">
        <v>26</v>
      </c>
      <c r="K1413" t="s">
        <v>219</v>
      </c>
      <c r="L1413" t="s">
        <v>869</v>
      </c>
      <c r="M1413">
        <v>40381560</v>
      </c>
      <c r="N1413">
        <v>2783950</v>
      </c>
      <c r="O1413">
        <v>5209597</v>
      </c>
      <c r="P1413">
        <v>2901950</v>
      </c>
      <c r="Q1413">
        <v>0</v>
      </c>
      <c r="R1413">
        <v>0</v>
      </c>
      <c r="S1413">
        <v>2933125</v>
      </c>
      <c r="T1413">
        <v>23006</v>
      </c>
      <c r="U1413">
        <v>0</v>
      </c>
      <c r="V1413">
        <v>111925541</v>
      </c>
      <c r="W1413">
        <v>85192</v>
      </c>
      <c r="X1413">
        <v>111840349</v>
      </c>
      <c r="Y1413">
        <v>4247186</v>
      </c>
      <c r="Z1413">
        <v>57692353</v>
      </c>
      <c r="AA1413" s="3" t="str">
        <f t="shared" si="44"/>
        <v>6509</v>
      </c>
      <c r="AB1413" s="4" t="str">
        <f t="shared" si="45"/>
        <v>Non-TIF</v>
      </c>
    </row>
    <row r="1414" spans="1:28" x14ac:dyDescent="0.25">
      <c r="A1414">
        <v>2022</v>
      </c>
      <c r="B1414">
        <v>96</v>
      </c>
      <c r="C1414" t="s">
        <v>31</v>
      </c>
      <c r="D1414">
        <v>2022</v>
      </c>
      <c r="E1414">
        <v>96</v>
      </c>
      <c r="F1414">
        <v>6</v>
      </c>
      <c r="G1414">
        <v>100</v>
      </c>
      <c r="H1414">
        <v>966100</v>
      </c>
      <c r="I1414" t="s">
        <v>26</v>
      </c>
      <c r="J1414" t="s">
        <v>26</v>
      </c>
      <c r="K1414" t="s">
        <v>903</v>
      </c>
      <c r="L1414" t="s">
        <v>869</v>
      </c>
      <c r="M1414">
        <v>116880280</v>
      </c>
      <c r="N1414">
        <v>10683870</v>
      </c>
      <c r="O1414">
        <v>25840513</v>
      </c>
      <c r="P1414">
        <v>1138020</v>
      </c>
      <c r="Q1414">
        <v>0</v>
      </c>
      <c r="R1414">
        <v>0</v>
      </c>
      <c r="S1414">
        <v>3728978</v>
      </c>
      <c r="T1414">
        <v>1277968</v>
      </c>
      <c r="U1414">
        <v>0</v>
      </c>
      <c r="V1414">
        <v>427617266</v>
      </c>
      <c r="W1414">
        <v>338916</v>
      </c>
      <c r="X1414">
        <v>427278350</v>
      </c>
      <c r="Y1414">
        <v>20376803</v>
      </c>
      <c r="Z1414">
        <v>268067637</v>
      </c>
      <c r="AA1414" s="3" t="str">
        <f t="shared" si="44"/>
        <v>6100</v>
      </c>
      <c r="AB1414" s="4" t="str">
        <f t="shared" si="45"/>
        <v>Non-TIF</v>
      </c>
    </row>
    <row r="1415" spans="1:28" x14ac:dyDescent="0.25">
      <c r="A1415">
        <v>2022</v>
      </c>
      <c r="B1415">
        <v>97</v>
      </c>
      <c r="C1415" t="s">
        <v>44</v>
      </c>
      <c r="D1415">
        <v>2022</v>
      </c>
      <c r="E1415">
        <v>97</v>
      </c>
      <c r="F1415">
        <v>4</v>
      </c>
      <c r="G1415">
        <v>33</v>
      </c>
      <c r="H1415">
        <v>674033</v>
      </c>
      <c r="I1415" t="s">
        <v>26</v>
      </c>
      <c r="J1415" t="s">
        <v>26</v>
      </c>
      <c r="K1415" t="s">
        <v>1721</v>
      </c>
      <c r="L1415" t="s">
        <v>904</v>
      </c>
      <c r="M1415">
        <v>0</v>
      </c>
      <c r="N1415">
        <v>0</v>
      </c>
      <c r="O1415">
        <v>10369817</v>
      </c>
      <c r="P1415">
        <v>39900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10968717</v>
      </c>
      <c r="W1415">
        <v>3704</v>
      </c>
      <c r="X1415">
        <v>10965013</v>
      </c>
      <c r="Y1415">
        <v>0</v>
      </c>
      <c r="Z1415">
        <v>559000</v>
      </c>
      <c r="AA1415" s="3" t="str">
        <f t="shared" si="44"/>
        <v>4033</v>
      </c>
      <c r="AB1415" s="4" t="str">
        <f t="shared" si="45"/>
        <v>Non-TIF</v>
      </c>
    </row>
    <row r="1416" spans="1:28" x14ac:dyDescent="0.25">
      <c r="A1416">
        <v>2022</v>
      </c>
      <c r="B1416">
        <v>84</v>
      </c>
      <c r="C1416" t="s">
        <v>23</v>
      </c>
      <c r="D1416">
        <v>2022</v>
      </c>
      <c r="E1416">
        <v>84</v>
      </c>
      <c r="F1416">
        <v>6</v>
      </c>
      <c r="G1416">
        <v>30</v>
      </c>
      <c r="H1416" t="s">
        <v>888</v>
      </c>
      <c r="I1416" t="s">
        <v>25</v>
      </c>
      <c r="J1416" t="s">
        <v>26</v>
      </c>
      <c r="K1416" t="s">
        <v>889</v>
      </c>
      <c r="L1416" t="s">
        <v>808</v>
      </c>
      <c r="M1416">
        <v>5330597</v>
      </c>
      <c r="N1416">
        <v>2745226</v>
      </c>
      <c r="O1416">
        <v>53426261</v>
      </c>
      <c r="P1416">
        <v>16008874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122014176</v>
      </c>
      <c r="W1416">
        <v>3704</v>
      </c>
      <c r="X1416">
        <v>122010472</v>
      </c>
      <c r="Y1416">
        <v>0</v>
      </c>
      <c r="Z1416">
        <v>44503218</v>
      </c>
      <c r="AA1416" s="3" t="str">
        <f t="shared" si="44"/>
        <v>6030</v>
      </c>
      <c r="AB1416" s="4" t="str">
        <f t="shared" si="45"/>
        <v>TIF</v>
      </c>
    </row>
    <row r="1417" spans="1:28" x14ac:dyDescent="0.25">
      <c r="A1417">
        <v>2022</v>
      </c>
      <c r="B1417">
        <v>84</v>
      </c>
      <c r="C1417" t="s">
        <v>31</v>
      </c>
      <c r="D1417">
        <v>2022</v>
      </c>
      <c r="E1417">
        <v>84</v>
      </c>
      <c r="F1417">
        <v>6</v>
      </c>
      <c r="G1417">
        <v>30</v>
      </c>
      <c r="H1417">
        <v>846030</v>
      </c>
      <c r="I1417" t="s">
        <v>26</v>
      </c>
      <c r="J1417" t="s">
        <v>26</v>
      </c>
      <c r="K1417" t="s">
        <v>807</v>
      </c>
      <c r="L1417" t="s">
        <v>808</v>
      </c>
      <c r="M1417">
        <v>90050450</v>
      </c>
      <c r="N1417">
        <v>11903850</v>
      </c>
      <c r="O1417">
        <v>38404198</v>
      </c>
      <c r="P1417">
        <v>14031220</v>
      </c>
      <c r="Q1417">
        <v>0</v>
      </c>
      <c r="R1417">
        <v>0</v>
      </c>
      <c r="S1417">
        <v>11193448</v>
      </c>
      <c r="T1417">
        <v>21864521</v>
      </c>
      <c r="U1417">
        <v>0</v>
      </c>
      <c r="V1417">
        <v>782368989</v>
      </c>
      <c r="W1417">
        <v>272244</v>
      </c>
      <c r="X1417">
        <v>782096745</v>
      </c>
      <c r="Y1417">
        <v>23453539</v>
      </c>
      <c r="Z1417">
        <v>594921302</v>
      </c>
      <c r="AA1417" s="3" t="str">
        <f t="shared" si="44"/>
        <v>6030</v>
      </c>
      <c r="AB1417" s="4" t="str">
        <f t="shared" si="45"/>
        <v>Non-TIF</v>
      </c>
    </row>
    <row r="1418" spans="1:28" x14ac:dyDescent="0.25">
      <c r="A1418">
        <v>2022</v>
      </c>
      <c r="B1418">
        <v>85</v>
      </c>
      <c r="C1418" t="s">
        <v>44</v>
      </c>
      <c r="D1418">
        <v>2022</v>
      </c>
      <c r="E1418">
        <v>85</v>
      </c>
      <c r="F1418">
        <v>5</v>
      </c>
      <c r="G1418">
        <v>643</v>
      </c>
      <c r="H1418">
        <v>855643</v>
      </c>
      <c r="I1418" t="s">
        <v>26</v>
      </c>
      <c r="J1418" t="s">
        <v>26</v>
      </c>
      <c r="K1418" t="s">
        <v>204</v>
      </c>
      <c r="L1418" t="s">
        <v>830</v>
      </c>
      <c r="M1418">
        <v>37561</v>
      </c>
      <c r="N1418">
        <v>0</v>
      </c>
      <c r="O1418">
        <v>7883080</v>
      </c>
      <c r="P1418">
        <v>1744909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35603177</v>
      </c>
      <c r="W1418">
        <v>62968</v>
      </c>
      <c r="X1418">
        <v>35540209</v>
      </c>
      <c r="Y1418">
        <v>0</v>
      </c>
      <c r="Z1418">
        <v>25937627</v>
      </c>
      <c r="AA1418" s="3" t="str">
        <f t="shared" si="44"/>
        <v>5643</v>
      </c>
      <c r="AB1418" s="4" t="str">
        <f t="shared" si="45"/>
        <v>Non-TIF</v>
      </c>
    </row>
    <row r="1419" spans="1:28" x14ac:dyDescent="0.25">
      <c r="A1419">
        <v>2022</v>
      </c>
      <c r="B1419">
        <v>85</v>
      </c>
      <c r="C1419" t="s">
        <v>23</v>
      </c>
      <c r="D1419">
        <v>2022</v>
      </c>
      <c r="E1419">
        <v>85</v>
      </c>
      <c r="F1419">
        <v>4</v>
      </c>
      <c r="G1419">
        <v>617</v>
      </c>
      <c r="H1419" t="s">
        <v>930</v>
      </c>
      <c r="I1419" t="s">
        <v>25</v>
      </c>
      <c r="J1419" t="s">
        <v>26</v>
      </c>
      <c r="K1419" t="s">
        <v>931</v>
      </c>
      <c r="L1419" t="s">
        <v>830</v>
      </c>
      <c r="M1419">
        <v>0</v>
      </c>
      <c r="N1419">
        <v>0</v>
      </c>
      <c r="O1419">
        <v>9914429</v>
      </c>
      <c r="P1419">
        <v>6223560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25688153</v>
      </c>
      <c r="W1419">
        <v>0</v>
      </c>
      <c r="X1419">
        <v>25688153</v>
      </c>
      <c r="Y1419">
        <v>0</v>
      </c>
      <c r="Z1419">
        <v>9550164</v>
      </c>
      <c r="AA1419" s="3" t="str">
        <f t="shared" si="44"/>
        <v>4617</v>
      </c>
      <c r="AB1419" s="4" t="str">
        <f t="shared" si="45"/>
        <v>TIF</v>
      </c>
    </row>
    <row r="1420" spans="1:28" x14ac:dyDescent="0.25">
      <c r="A1420">
        <v>2022</v>
      </c>
      <c r="B1420">
        <v>85</v>
      </c>
      <c r="C1420" t="s">
        <v>31</v>
      </c>
      <c r="D1420">
        <v>2022</v>
      </c>
      <c r="E1420">
        <v>85</v>
      </c>
      <c r="F1420">
        <v>6</v>
      </c>
      <c r="G1420">
        <v>985</v>
      </c>
      <c r="H1420">
        <v>646985</v>
      </c>
      <c r="I1420" t="s">
        <v>26</v>
      </c>
      <c r="J1420" t="s">
        <v>26</v>
      </c>
      <c r="K1420" t="s">
        <v>751</v>
      </c>
      <c r="L1420" t="s">
        <v>830</v>
      </c>
      <c r="M1420">
        <v>2791800</v>
      </c>
      <c r="N1420">
        <v>16600</v>
      </c>
      <c r="O1420">
        <v>215200</v>
      </c>
      <c r="P1420">
        <v>0</v>
      </c>
      <c r="Q1420">
        <v>0</v>
      </c>
      <c r="R1420">
        <v>0</v>
      </c>
      <c r="S1420">
        <v>1288547</v>
      </c>
      <c r="T1420">
        <v>0</v>
      </c>
      <c r="U1420">
        <v>0</v>
      </c>
      <c r="V1420">
        <v>6930547</v>
      </c>
      <c r="W1420">
        <v>1852</v>
      </c>
      <c r="X1420">
        <v>6928695</v>
      </c>
      <c r="Y1420">
        <v>316923</v>
      </c>
      <c r="Z1420">
        <v>2618400</v>
      </c>
      <c r="AA1420" s="3" t="str">
        <f t="shared" si="44"/>
        <v>6985</v>
      </c>
      <c r="AB1420" s="4" t="str">
        <f t="shared" si="45"/>
        <v>Non-TIF</v>
      </c>
    </row>
    <row r="1421" spans="1:28" x14ac:dyDescent="0.25">
      <c r="A1421">
        <v>2022</v>
      </c>
      <c r="B1421">
        <v>85</v>
      </c>
      <c r="C1421" t="s">
        <v>31</v>
      </c>
      <c r="D1421">
        <v>2022</v>
      </c>
      <c r="E1421">
        <v>85</v>
      </c>
      <c r="F1421">
        <v>0</v>
      </c>
      <c r="G1421">
        <v>472</v>
      </c>
      <c r="H1421">
        <v>850472</v>
      </c>
      <c r="I1421" t="s">
        <v>26</v>
      </c>
      <c r="J1421" t="s">
        <v>26</v>
      </c>
      <c r="K1421" t="s">
        <v>203</v>
      </c>
      <c r="L1421" t="s">
        <v>830</v>
      </c>
      <c r="M1421">
        <v>56640400</v>
      </c>
      <c r="N1421">
        <v>1989600</v>
      </c>
      <c r="O1421">
        <v>50913800</v>
      </c>
      <c r="P1421">
        <v>25351600</v>
      </c>
      <c r="Q1421">
        <v>0</v>
      </c>
      <c r="R1421">
        <v>0</v>
      </c>
      <c r="S1421">
        <v>7782826</v>
      </c>
      <c r="T1421">
        <v>58129467</v>
      </c>
      <c r="U1421">
        <v>0</v>
      </c>
      <c r="V1421">
        <v>586889293</v>
      </c>
      <c r="W1421">
        <v>318544</v>
      </c>
      <c r="X1421">
        <v>586570749</v>
      </c>
      <c r="Y1421">
        <v>33957419</v>
      </c>
      <c r="Z1421">
        <v>386081600</v>
      </c>
      <c r="AA1421" s="3" t="str">
        <f t="shared" si="44"/>
        <v>0472</v>
      </c>
      <c r="AB1421" s="4" t="str">
        <f t="shared" si="45"/>
        <v>Non-TIF</v>
      </c>
    </row>
    <row r="1422" spans="1:28" x14ac:dyDescent="0.25">
      <c r="A1422">
        <v>2022</v>
      </c>
      <c r="B1422">
        <v>85</v>
      </c>
      <c r="C1422" t="s">
        <v>31</v>
      </c>
      <c r="D1422">
        <v>2022</v>
      </c>
      <c r="E1422">
        <v>85</v>
      </c>
      <c r="F1422">
        <v>1</v>
      </c>
      <c r="G1422">
        <v>350</v>
      </c>
      <c r="H1422">
        <v>851350</v>
      </c>
      <c r="I1422" t="s">
        <v>26</v>
      </c>
      <c r="J1422" t="s">
        <v>26</v>
      </c>
      <c r="K1422" t="s">
        <v>532</v>
      </c>
      <c r="L1422" t="s">
        <v>830</v>
      </c>
      <c r="M1422">
        <v>68503800</v>
      </c>
      <c r="N1422">
        <v>2444900</v>
      </c>
      <c r="O1422">
        <v>5734800</v>
      </c>
      <c r="P1422">
        <v>0</v>
      </c>
      <c r="Q1422">
        <v>0</v>
      </c>
      <c r="R1422">
        <v>0</v>
      </c>
      <c r="S1422">
        <v>0</v>
      </c>
      <c r="T1422">
        <v>1161277</v>
      </c>
      <c r="U1422">
        <v>0</v>
      </c>
      <c r="V1422">
        <v>231997777</v>
      </c>
      <c r="W1422">
        <v>172184</v>
      </c>
      <c r="X1422">
        <v>231825593</v>
      </c>
      <c r="Y1422">
        <v>16070627</v>
      </c>
      <c r="Z1422">
        <v>154153000</v>
      </c>
      <c r="AA1422" s="3" t="str">
        <f t="shared" si="44"/>
        <v>1350</v>
      </c>
      <c r="AB1422" s="4" t="str">
        <f t="shared" si="45"/>
        <v>Non-TIF</v>
      </c>
    </row>
    <row r="1423" spans="1:28" x14ac:dyDescent="0.25">
      <c r="A1423">
        <v>2022</v>
      </c>
      <c r="B1423">
        <v>85</v>
      </c>
      <c r="C1423" t="s">
        <v>31</v>
      </c>
      <c r="D1423">
        <v>2022</v>
      </c>
      <c r="E1423">
        <v>85</v>
      </c>
      <c r="F1423">
        <v>1</v>
      </c>
      <c r="G1423">
        <v>359</v>
      </c>
      <c r="H1423">
        <v>851359</v>
      </c>
      <c r="I1423" t="s">
        <v>26</v>
      </c>
      <c r="J1423" t="s">
        <v>26</v>
      </c>
      <c r="K1423" t="s">
        <v>481</v>
      </c>
      <c r="L1423" t="s">
        <v>830</v>
      </c>
      <c r="M1423">
        <v>145967800</v>
      </c>
      <c r="N1423">
        <v>4854000</v>
      </c>
      <c r="O1423">
        <v>13438500</v>
      </c>
      <c r="P1423">
        <v>86900</v>
      </c>
      <c r="Q1423">
        <v>0</v>
      </c>
      <c r="R1423">
        <v>0</v>
      </c>
      <c r="S1423">
        <v>16763999</v>
      </c>
      <c r="T1423">
        <v>583710</v>
      </c>
      <c r="U1423">
        <v>0</v>
      </c>
      <c r="V1423">
        <v>335763909</v>
      </c>
      <c r="W1423">
        <v>168532</v>
      </c>
      <c r="X1423">
        <v>335595377</v>
      </c>
      <c r="Y1423">
        <v>36248967</v>
      </c>
      <c r="Z1423">
        <v>154069000</v>
      </c>
      <c r="AA1423" s="3" t="str">
        <f t="shared" si="44"/>
        <v>1359</v>
      </c>
      <c r="AB1423" s="4" t="str">
        <f t="shared" si="45"/>
        <v>Non-TIF</v>
      </c>
    </row>
    <row r="1424" spans="1:28" x14ac:dyDescent="0.25">
      <c r="A1424">
        <v>2022</v>
      </c>
      <c r="B1424">
        <v>85</v>
      </c>
      <c r="C1424" t="s">
        <v>31</v>
      </c>
      <c r="D1424">
        <v>2022</v>
      </c>
      <c r="E1424">
        <v>85</v>
      </c>
      <c r="F1424">
        <v>4</v>
      </c>
      <c r="G1424">
        <v>617</v>
      </c>
      <c r="H1424">
        <v>854617</v>
      </c>
      <c r="I1424" t="s">
        <v>26</v>
      </c>
      <c r="J1424" t="s">
        <v>26</v>
      </c>
      <c r="K1424" t="s">
        <v>890</v>
      </c>
      <c r="L1424" t="s">
        <v>830</v>
      </c>
      <c r="M1424">
        <v>98588900</v>
      </c>
      <c r="N1424">
        <v>4927900</v>
      </c>
      <c r="O1424">
        <v>47972100</v>
      </c>
      <c r="P1424">
        <v>35185900</v>
      </c>
      <c r="Q1424">
        <v>0</v>
      </c>
      <c r="R1424">
        <v>0</v>
      </c>
      <c r="S1424">
        <v>35087142</v>
      </c>
      <c r="T1424">
        <v>2334252</v>
      </c>
      <c r="U1424">
        <v>0</v>
      </c>
      <c r="V1424">
        <v>765948994</v>
      </c>
      <c r="W1424">
        <v>514856</v>
      </c>
      <c r="X1424">
        <v>765434138</v>
      </c>
      <c r="Y1424">
        <v>73210321</v>
      </c>
      <c r="Z1424">
        <v>541852800</v>
      </c>
      <c r="AA1424" s="3" t="str">
        <f t="shared" si="44"/>
        <v>4617</v>
      </c>
      <c r="AB1424" s="4" t="str">
        <f t="shared" si="45"/>
        <v>Non-TIF</v>
      </c>
    </row>
    <row r="1425" spans="1:28" x14ac:dyDescent="0.25">
      <c r="A1425">
        <v>2022</v>
      </c>
      <c r="B1425">
        <v>86</v>
      </c>
      <c r="C1425" t="s">
        <v>44</v>
      </c>
      <c r="D1425">
        <v>2022</v>
      </c>
      <c r="E1425">
        <v>86</v>
      </c>
      <c r="F1425">
        <v>2</v>
      </c>
      <c r="G1425">
        <v>682</v>
      </c>
      <c r="H1425">
        <v>642682</v>
      </c>
      <c r="I1425" t="s">
        <v>26</v>
      </c>
      <c r="J1425" t="s">
        <v>26</v>
      </c>
      <c r="K1425" t="s">
        <v>664</v>
      </c>
      <c r="L1425" t="s">
        <v>832</v>
      </c>
      <c r="M1425">
        <v>0</v>
      </c>
      <c r="N1425">
        <v>0</v>
      </c>
      <c r="O1425">
        <v>0</v>
      </c>
      <c r="P1425">
        <v>419773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419773</v>
      </c>
      <c r="W1425">
        <v>0</v>
      </c>
      <c r="X1425">
        <v>419773</v>
      </c>
      <c r="Y1425">
        <v>0</v>
      </c>
      <c r="Z1425">
        <v>0</v>
      </c>
      <c r="AA1425" s="3" t="str">
        <f t="shared" si="44"/>
        <v>2682</v>
      </c>
      <c r="AB1425" s="4" t="str">
        <f t="shared" si="45"/>
        <v>Non-TIF</v>
      </c>
    </row>
    <row r="1426" spans="1:28" x14ac:dyDescent="0.25">
      <c r="A1426">
        <v>2022</v>
      </c>
      <c r="B1426">
        <v>86</v>
      </c>
      <c r="C1426" t="s">
        <v>23</v>
      </c>
      <c r="D1426">
        <v>2022</v>
      </c>
      <c r="E1426">
        <v>86</v>
      </c>
      <c r="F1426">
        <v>0</v>
      </c>
      <c r="G1426">
        <v>609</v>
      </c>
      <c r="H1426" t="s">
        <v>188</v>
      </c>
      <c r="I1426" t="s">
        <v>25</v>
      </c>
      <c r="J1426" t="s">
        <v>26</v>
      </c>
      <c r="K1426" t="s">
        <v>189</v>
      </c>
      <c r="L1426" t="s">
        <v>832</v>
      </c>
      <c r="M1426">
        <v>0</v>
      </c>
      <c r="N1426">
        <v>0</v>
      </c>
      <c r="O1426">
        <v>7497440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7497440</v>
      </c>
      <c r="W1426">
        <v>0</v>
      </c>
      <c r="X1426">
        <v>7497440</v>
      </c>
      <c r="Y1426">
        <v>0</v>
      </c>
      <c r="Z1426">
        <v>0</v>
      </c>
      <c r="AA1426" s="3" t="str">
        <f t="shared" si="44"/>
        <v>0609</v>
      </c>
      <c r="AB1426" s="4" t="str">
        <f t="shared" si="45"/>
        <v>TIF</v>
      </c>
    </row>
    <row r="1427" spans="1:28" x14ac:dyDescent="0.25">
      <c r="A1427">
        <v>2022</v>
      </c>
      <c r="B1427">
        <v>86</v>
      </c>
      <c r="C1427" t="s">
        <v>23</v>
      </c>
      <c r="D1427">
        <v>2022</v>
      </c>
      <c r="E1427">
        <v>86</v>
      </c>
      <c r="F1427">
        <v>1</v>
      </c>
      <c r="G1427">
        <v>935</v>
      </c>
      <c r="H1427" t="s">
        <v>114</v>
      </c>
      <c r="I1427" t="s">
        <v>25</v>
      </c>
      <c r="J1427" t="s">
        <v>26</v>
      </c>
      <c r="K1427" t="s">
        <v>115</v>
      </c>
      <c r="L1427" t="s">
        <v>832</v>
      </c>
      <c r="M1427">
        <v>326194</v>
      </c>
      <c r="N1427">
        <v>0</v>
      </c>
      <c r="O1427">
        <v>181638</v>
      </c>
      <c r="P1427">
        <v>4353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1501463</v>
      </c>
      <c r="W1427">
        <v>0</v>
      </c>
      <c r="X1427">
        <v>1501463</v>
      </c>
      <c r="Y1427">
        <v>0</v>
      </c>
      <c r="Z1427">
        <v>989278</v>
      </c>
      <c r="AA1427" s="3" t="str">
        <f t="shared" si="44"/>
        <v>1935</v>
      </c>
      <c r="AB1427" s="4" t="str">
        <f t="shared" si="45"/>
        <v>TIF</v>
      </c>
    </row>
    <row r="1428" spans="1:28" x14ac:dyDescent="0.25">
      <c r="A1428">
        <v>2022</v>
      </c>
      <c r="B1428">
        <v>86</v>
      </c>
      <c r="C1428" t="s">
        <v>31</v>
      </c>
      <c r="D1428">
        <v>2022</v>
      </c>
      <c r="E1428">
        <v>86</v>
      </c>
      <c r="F1428">
        <v>0</v>
      </c>
      <c r="G1428">
        <v>609</v>
      </c>
      <c r="H1428">
        <v>60609</v>
      </c>
      <c r="I1428" t="s">
        <v>26</v>
      </c>
      <c r="J1428" t="s">
        <v>26</v>
      </c>
      <c r="K1428" t="s">
        <v>47</v>
      </c>
      <c r="L1428" t="s">
        <v>832</v>
      </c>
      <c r="M1428">
        <v>6338550</v>
      </c>
      <c r="N1428">
        <v>136500</v>
      </c>
      <c r="O1428">
        <v>721600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15772770</v>
      </c>
      <c r="W1428">
        <v>25928</v>
      </c>
      <c r="X1428">
        <v>15746842</v>
      </c>
      <c r="Y1428">
        <v>1114242</v>
      </c>
      <c r="Z1428">
        <v>8576120</v>
      </c>
      <c r="AA1428" s="3" t="str">
        <f t="shared" si="44"/>
        <v>0609</v>
      </c>
      <c r="AB1428" s="4" t="str">
        <f t="shared" si="45"/>
        <v>Non-TIF</v>
      </c>
    </row>
    <row r="1429" spans="1:28" x14ac:dyDescent="0.25">
      <c r="A1429">
        <v>2022</v>
      </c>
      <c r="B1429">
        <v>86</v>
      </c>
      <c r="C1429" t="s">
        <v>31</v>
      </c>
      <c r="D1429">
        <v>2022</v>
      </c>
      <c r="E1429">
        <v>86</v>
      </c>
      <c r="F1429">
        <v>2</v>
      </c>
      <c r="G1429">
        <v>727</v>
      </c>
      <c r="H1429">
        <v>382727</v>
      </c>
      <c r="I1429" t="s">
        <v>26</v>
      </c>
      <c r="J1429" t="s">
        <v>26</v>
      </c>
      <c r="K1429" t="s">
        <v>475</v>
      </c>
      <c r="L1429" t="s">
        <v>832</v>
      </c>
      <c r="M1429">
        <v>2781460</v>
      </c>
      <c r="N1429">
        <v>38460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4014420</v>
      </c>
      <c r="W1429">
        <v>0</v>
      </c>
      <c r="X1429">
        <v>4014420</v>
      </c>
      <c r="Y1429">
        <v>38997</v>
      </c>
      <c r="Z1429">
        <v>1194500</v>
      </c>
      <c r="AA1429" s="3" t="str">
        <f t="shared" si="44"/>
        <v>2727</v>
      </c>
      <c r="AB1429" s="4" t="str">
        <f t="shared" si="45"/>
        <v>Non-TIF</v>
      </c>
    </row>
    <row r="1430" spans="1:28" x14ac:dyDescent="0.25">
      <c r="A1430">
        <v>2022</v>
      </c>
      <c r="B1430">
        <v>86</v>
      </c>
      <c r="C1430" t="s">
        <v>31</v>
      </c>
      <c r="D1430">
        <v>2022</v>
      </c>
      <c r="E1430">
        <v>86</v>
      </c>
      <c r="F1430">
        <v>1</v>
      </c>
      <c r="G1430">
        <v>935</v>
      </c>
      <c r="H1430">
        <v>861935</v>
      </c>
      <c r="I1430" t="s">
        <v>26</v>
      </c>
      <c r="J1430" t="s">
        <v>26</v>
      </c>
      <c r="K1430" t="s">
        <v>172</v>
      </c>
      <c r="L1430" t="s">
        <v>832</v>
      </c>
      <c r="M1430">
        <v>81300670</v>
      </c>
      <c r="N1430">
        <v>1467300</v>
      </c>
      <c r="O1430">
        <v>3752636</v>
      </c>
      <c r="P1430">
        <v>5299770</v>
      </c>
      <c r="Q1430">
        <v>0</v>
      </c>
      <c r="R1430">
        <v>0</v>
      </c>
      <c r="S1430">
        <v>0</v>
      </c>
      <c r="T1430">
        <v>334964</v>
      </c>
      <c r="U1430">
        <v>0</v>
      </c>
      <c r="V1430">
        <v>197317174</v>
      </c>
      <c r="W1430">
        <v>118528</v>
      </c>
      <c r="X1430">
        <v>197198646</v>
      </c>
      <c r="Y1430">
        <v>15749811</v>
      </c>
      <c r="Z1430">
        <v>105161834</v>
      </c>
      <c r="AA1430" s="3" t="str">
        <f t="shared" si="44"/>
        <v>1935</v>
      </c>
      <c r="AB1430" s="4" t="str">
        <f t="shared" si="45"/>
        <v>Non-TIF</v>
      </c>
    </row>
    <row r="1431" spans="1:28" x14ac:dyDescent="0.25">
      <c r="A1431">
        <v>2022</v>
      </c>
      <c r="B1431">
        <v>86</v>
      </c>
      <c r="C1431" t="s">
        <v>31</v>
      </c>
      <c r="D1431">
        <v>2022</v>
      </c>
      <c r="E1431">
        <v>86</v>
      </c>
      <c r="F1431">
        <v>2</v>
      </c>
      <c r="G1431">
        <v>502</v>
      </c>
      <c r="H1431">
        <v>862502</v>
      </c>
      <c r="I1431" t="s">
        <v>26</v>
      </c>
      <c r="J1431" t="s">
        <v>26</v>
      </c>
      <c r="K1431" t="s">
        <v>58</v>
      </c>
      <c r="L1431" t="s">
        <v>832</v>
      </c>
      <c r="M1431">
        <v>123434870</v>
      </c>
      <c r="N1431">
        <v>2801670</v>
      </c>
      <c r="O1431">
        <v>11233518</v>
      </c>
      <c r="P1431">
        <v>528300</v>
      </c>
      <c r="Q1431">
        <v>0</v>
      </c>
      <c r="R1431">
        <v>0</v>
      </c>
      <c r="S1431">
        <v>0</v>
      </c>
      <c r="T1431">
        <v>3438561</v>
      </c>
      <c r="U1431">
        <v>0</v>
      </c>
      <c r="V1431">
        <v>248702331</v>
      </c>
      <c r="W1431">
        <v>212980</v>
      </c>
      <c r="X1431">
        <v>248489351</v>
      </c>
      <c r="Y1431">
        <v>15671308</v>
      </c>
      <c r="Z1431">
        <v>107265412</v>
      </c>
      <c r="AA1431" s="3" t="str">
        <f t="shared" si="44"/>
        <v>2502</v>
      </c>
      <c r="AB1431" s="4" t="str">
        <f t="shared" si="45"/>
        <v>Non-TIF</v>
      </c>
    </row>
    <row r="1432" spans="1:28" x14ac:dyDescent="0.25">
      <c r="A1432">
        <v>2022</v>
      </c>
      <c r="B1432">
        <v>87</v>
      </c>
      <c r="C1432" t="s">
        <v>44</v>
      </c>
      <c r="D1432">
        <v>2022</v>
      </c>
      <c r="E1432">
        <v>87</v>
      </c>
      <c r="F1432">
        <v>3</v>
      </c>
      <c r="G1432">
        <v>609</v>
      </c>
      <c r="H1432">
        <v>873609</v>
      </c>
      <c r="I1432" t="s">
        <v>26</v>
      </c>
      <c r="J1432" t="s">
        <v>26</v>
      </c>
      <c r="K1432" t="s">
        <v>82</v>
      </c>
      <c r="L1432" t="s">
        <v>836</v>
      </c>
      <c r="M1432">
        <v>35720</v>
      </c>
      <c r="N1432">
        <v>57850</v>
      </c>
      <c r="O1432">
        <v>432375</v>
      </c>
      <c r="P1432">
        <v>10228664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11414909</v>
      </c>
      <c r="W1432">
        <v>0</v>
      </c>
      <c r="X1432">
        <v>11414909</v>
      </c>
      <c r="Y1432">
        <v>0</v>
      </c>
      <c r="Z1432">
        <v>660300</v>
      </c>
      <c r="AA1432" s="3" t="str">
        <f t="shared" si="44"/>
        <v>3609</v>
      </c>
      <c r="AB1432" s="4" t="str">
        <f t="shared" si="45"/>
        <v>Non-TIF</v>
      </c>
    </row>
    <row r="1433" spans="1:28" x14ac:dyDescent="0.25">
      <c r="A1433">
        <v>2022</v>
      </c>
      <c r="B1433">
        <v>87</v>
      </c>
      <c r="C1433" t="s">
        <v>23</v>
      </c>
      <c r="D1433">
        <v>2022</v>
      </c>
      <c r="E1433">
        <v>87</v>
      </c>
      <c r="F1433">
        <v>3</v>
      </c>
      <c r="G1433">
        <v>609</v>
      </c>
      <c r="H1433" t="s">
        <v>891</v>
      </c>
      <c r="I1433" t="s">
        <v>25</v>
      </c>
      <c r="J1433" t="s">
        <v>26</v>
      </c>
      <c r="K1433" t="s">
        <v>892</v>
      </c>
      <c r="L1433" t="s">
        <v>836</v>
      </c>
      <c r="M1433">
        <v>0</v>
      </c>
      <c r="N1433">
        <v>0</v>
      </c>
      <c r="O1433">
        <v>0</v>
      </c>
      <c r="P1433">
        <v>1708376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1708536</v>
      </c>
      <c r="W1433">
        <v>0</v>
      </c>
      <c r="X1433">
        <v>1708536</v>
      </c>
      <c r="Y1433">
        <v>0</v>
      </c>
      <c r="Z1433">
        <v>160</v>
      </c>
      <c r="AA1433" s="3" t="str">
        <f t="shared" si="44"/>
        <v>3609</v>
      </c>
      <c r="AB1433" s="4" t="str">
        <f t="shared" si="45"/>
        <v>TIF</v>
      </c>
    </row>
    <row r="1434" spans="1:28" x14ac:dyDescent="0.25">
      <c r="A1434">
        <v>2022</v>
      </c>
      <c r="B1434">
        <v>87</v>
      </c>
      <c r="C1434" t="s">
        <v>31</v>
      </c>
      <c r="D1434">
        <v>2022</v>
      </c>
      <c r="E1434">
        <v>87</v>
      </c>
      <c r="F1434">
        <v>1</v>
      </c>
      <c r="G1434">
        <v>197</v>
      </c>
      <c r="H1434">
        <v>731197</v>
      </c>
      <c r="I1434" t="s">
        <v>26</v>
      </c>
      <c r="J1434" t="s">
        <v>26</v>
      </c>
      <c r="K1434" t="s">
        <v>757</v>
      </c>
      <c r="L1434" t="s">
        <v>836</v>
      </c>
      <c r="M1434">
        <v>22890910</v>
      </c>
      <c r="N1434">
        <v>682660</v>
      </c>
      <c r="O1434">
        <v>1399570</v>
      </c>
      <c r="P1434">
        <v>1247320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46022540</v>
      </c>
      <c r="W1434">
        <v>62968</v>
      </c>
      <c r="X1434">
        <v>45959572</v>
      </c>
      <c r="Y1434">
        <v>2561754</v>
      </c>
      <c r="Z1434">
        <v>19802080</v>
      </c>
      <c r="AA1434" s="3" t="str">
        <f t="shared" si="44"/>
        <v>1197</v>
      </c>
      <c r="AB1434" s="4" t="str">
        <f t="shared" si="45"/>
        <v>Non-TIF</v>
      </c>
    </row>
    <row r="1435" spans="1:28" x14ac:dyDescent="0.25">
      <c r="A1435">
        <v>2022</v>
      </c>
      <c r="B1435">
        <v>97</v>
      </c>
      <c r="C1435" t="s">
        <v>44</v>
      </c>
      <c r="D1435">
        <v>2022</v>
      </c>
      <c r="E1435">
        <v>97</v>
      </c>
      <c r="F1435">
        <v>5</v>
      </c>
      <c r="G1435">
        <v>877</v>
      </c>
      <c r="H1435">
        <v>975877</v>
      </c>
      <c r="I1435" t="s">
        <v>26</v>
      </c>
      <c r="J1435" t="s">
        <v>26</v>
      </c>
      <c r="K1435" t="s">
        <v>905</v>
      </c>
      <c r="L1435" t="s">
        <v>904</v>
      </c>
      <c r="M1435">
        <v>845188</v>
      </c>
      <c r="N1435">
        <v>224747</v>
      </c>
      <c r="O1435">
        <v>146391201</v>
      </c>
      <c r="P1435">
        <v>272005646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460777736</v>
      </c>
      <c r="W1435">
        <v>25928</v>
      </c>
      <c r="X1435">
        <v>460751808</v>
      </c>
      <c r="Y1435">
        <v>0</v>
      </c>
      <c r="Z1435">
        <v>41310954</v>
      </c>
      <c r="AA1435" s="3" t="str">
        <f t="shared" si="44"/>
        <v>5877</v>
      </c>
      <c r="AB1435" s="4" t="str">
        <f t="shared" si="45"/>
        <v>Non-TIF</v>
      </c>
    </row>
    <row r="1436" spans="1:28" x14ac:dyDescent="0.25">
      <c r="A1436">
        <v>2022</v>
      </c>
      <c r="B1436">
        <v>97</v>
      </c>
      <c r="C1436" t="s">
        <v>44</v>
      </c>
      <c r="D1436">
        <v>2022</v>
      </c>
      <c r="E1436">
        <v>97</v>
      </c>
      <c r="F1436">
        <v>7</v>
      </c>
      <c r="G1436">
        <v>98</v>
      </c>
      <c r="H1436">
        <v>977098</v>
      </c>
      <c r="I1436" t="s">
        <v>26</v>
      </c>
      <c r="J1436" t="s">
        <v>26</v>
      </c>
      <c r="K1436" t="s">
        <v>978</v>
      </c>
      <c r="L1436" t="s">
        <v>904</v>
      </c>
      <c r="M1436">
        <v>0</v>
      </c>
      <c r="N1436">
        <v>0</v>
      </c>
      <c r="O1436">
        <v>282938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3963789</v>
      </c>
      <c r="W1436">
        <v>0</v>
      </c>
      <c r="X1436">
        <v>3963789</v>
      </c>
      <c r="Y1436">
        <v>0</v>
      </c>
      <c r="Z1436">
        <v>3680851</v>
      </c>
      <c r="AA1436" s="3" t="str">
        <f t="shared" si="44"/>
        <v>7098</v>
      </c>
      <c r="AB1436" s="4" t="str">
        <f t="shared" si="45"/>
        <v>Non-TIF</v>
      </c>
    </row>
    <row r="1437" spans="1:28" x14ac:dyDescent="0.25">
      <c r="A1437">
        <v>2022</v>
      </c>
      <c r="B1437">
        <v>97</v>
      </c>
      <c r="C1437" t="s">
        <v>31</v>
      </c>
      <c r="D1437">
        <v>2022</v>
      </c>
      <c r="E1437">
        <v>97</v>
      </c>
      <c r="F1437">
        <v>1</v>
      </c>
      <c r="G1437">
        <v>975</v>
      </c>
      <c r="H1437">
        <v>971975</v>
      </c>
      <c r="I1437" t="s">
        <v>26</v>
      </c>
      <c r="J1437" t="s">
        <v>26</v>
      </c>
      <c r="K1437" t="s">
        <v>316</v>
      </c>
      <c r="L1437" t="s">
        <v>904</v>
      </c>
      <c r="M1437">
        <v>83321350</v>
      </c>
      <c r="N1437">
        <v>4210260</v>
      </c>
      <c r="O1437">
        <v>8055208</v>
      </c>
      <c r="P1437">
        <v>0</v>
      </c>
      <c r="Q1437">
        <v>0</v>
      </c>
      <c r="R1437">
        <v>0</v>
      </c>
      <c r="S1437">
        <v>0</v>
      </c>
      <c r="T1437">
        <v>127763</v>
      </c>
      <c r="U1437">
        <v>0</v>
      </c>
      <c r="V1437">
        <v>154981573</v>
      </c>
      <c r="W1437">
        <v>151864</v>
      </c>
      <c r="X1437">
        <v>154829709</v>
      </c>
      <c r="Y1437">
        <v>9588420</v>
      </c>
      <c r="Z1437">
        <v>59266992</v>
      </c>
      <c r="AA1437" s="3" t="str">
        <f t="shared" si="44"/>
        <v>1975</v>
      </c>
      <c r="AB1437" s="4" t="str">
        <f t="shared" si="45"/>
        <v>Non-TIF</v>
      </c>
    </row>
    <row r="1438" spans="1:28" x14ac:dyDescent="0.25">
      <c r="A1438">
        <v>2022</v>
      </c>
      <c r="B1438">
        <v>98</v>
      </c>
      <c r="C1438" t="s">
        <v>44</v>
      </c>
      <c r="D1438">
        <v>2022</v>
      </c>
      <c r="E1438">
        <v>98</v>
      </c>
      <c r="F1438">
        <v>4</v>
      </c>
      <c r="G1438">
        <v>772</v>
      </c>
      <c r="H1438">
        <v>984772</v>
      </c>
      <c r="I1438" t="s">
        <v>26</v>
      </c>
      <c r="J1438" t="s">
        <v>26</v>
      </c>
      <c r="K1438" t="s">
        <v>315</v>
      </c>
      <c r="L1438" t="s">
        <v>907</v>
      </c>
      <c r="M1438">
        <v>192632</v>
      </c>
      <c r="N1438">
        <v>0</v>
      </c>
      <c r="O1438">
        <v>4496651</v>
      </c>
      <c r="P1438">
        <v>742420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17542195</v>
      </c>
      <c r="W1438">
        <v>38892</v>
      </c>
      <c r="X1438">
        <v>17503303</v>
      </c>
      <c r="Y1438">
        <v>0</v>
      </c>
      <c r="Z1438">
        <v>12110492</v>
      </c>
      <c r="AA1438" s="3" t="str">
        <f t="shared" si="44"/>
        <v>4772</v>
      </c>
      <c r="AB1438" s="4" t="str">
        <f t="shared" si="45"/>
        <v>Non-TIF</v>
      </c>
    </row>
    <row r="1439" spans="1:28" x14ac:dyDescent="0.25">
      <c r="A1439">
        <v>2022</v>
      </c>
      <c r="B1439">
        <v>98</v>
      </c>
      <c r="C1439" t="s">
        <v>31</v>
      </c>
      <c r="D1439">
        <v>2022</v>
      </c>
      <c r="E1439">
        <v>98</v>
      </c>
      <c r="F1439">
        <v>5</v>
      </c>
      <c r="G1439">
        <v>751</v>
      </c>
      <c r="H1439">
        <v>665751</v>
      </c>
      <c r="I1439" t="s">
        <v>26</v>
      </c>
      <c r="J1439" t="s">
        <v>26</v>
      </c>
      <c r="K1439" t="s">
        <v>787</v>
      </c>
      <c r="L1439" t="s">
        <v>907</v>
      </c>
      <c r="M1439">
        <v>50292275</v>
      </c>
      <c r="N1439">
        <v>2383808</v>
      </c>
      <c r="O1439">
        <v>2647977</v>
      </c>
      <c r="P1439">
        <v>8032748</v>
      </c>
      <c r="Q1439">
        <v>0</v>
      </c>
      <c r="R1439">
        <v>0</v>
      </c>
      <c r="S1439">
        <v>2328502</v>
      </c>
      <c r="T1439">
        <v>0</v>
      </c>
      <c r="U1439">
        <v>0</v>
      </c>
      <c r="V1439">
        <v>92911414</v>
      </c>
      <c r="W1439">
        <v>29632</v>
      </c>
      <c r="X1439">
        <v>92881782</v>
      </c>
      <c r="Y1439">
        <v>14192170</v>
      </c>
      <c r="Z1439">
        <v>27226104</v>
      </c>
      <c r="AA1439" s="3" t="str">
        <f t="shared" si="44"/>
        <v>5751</v>
      </c>
      <c r="AB1439" s="4" t="str">
        <f t="shared" si="45"/>
        <v>Non-TIF</v>
      </c>
    </row>
    <row r="1440" spans="1:28" x14ac:dyDescent="0.25">
      <c r="A1440">
        <v>2022</v>
      </c>
      <c r="B1440">
        <v>98</v>
      </c>
      <c r="C1440" t="s">
        <v>31</v>
      </c>
      <c r="D1440">
        <v>2022</v>
      </c>
      <c r="E1440">
        <v>98</v>
      </c>
      <c r="F1440">
        <v>2</v>
      </c>
      <c r="G1440">
        <v>295</v>
      </c>
      <c r="H1440">
        <v>952295</v>
      </c>
      <c r="I1440" t="s">
        <v>26</v>
      </c>
      <c r="J1440" t="s">
        <v>26</v>
      </c>
      <c r="K1440" t="s">
        <v>314</v>
      </c>
      <c r="L1440" t="s">
        <v>907</v>
      </c>
      <c r="M1440">
        <v>9867795</v>
      </c>
      <c r="N1440">
        <v>357307</v>
      </c>
      <c r="O1440">
        <v>1443493</v>
      </c>
      <c r="P1440">
        <v>0</v>
      </c>
      <c r="Q1440">
        <v>0</v>
      </c>
      <c r="R1440">
        <v>0</v>
      </c>
      <c r="S1440">
        <v>1017952</v>
      </c>
      <c r="T1440">
        <v>1892589</v>
      </c>
      <c r="U1440">
        <v>0</v>
      </c>
      <c r="V1440">
        <v>39375465</v>
      </c>
      <c r="W1440">
        <v>48152</v>
      </c>
      <c r="X1440">
        <v>39327313</v>
      </c>
      <c r="Y1440">
        <v>1358233</v>
      </c>
      <c r="Z1440">
        <v>24796329</v>
      </c>
      <c r="AA1440" s="3" t="str">
        <f t="shared" si="44"/>
        <v>2295</v>
      </c>
      <c r="AB1440" s="4" t="str">
        <f t="shared" si="45"/>
        <v>Non-TIF</v>
      </c>
    </row>
    <row r="1441" spans="1:28" x14ac:dyDescent="0.25">
      <c r="A1441">
        <v>2022</v>
      </c>
      <c r="B1441">
        <v>99</v>
      </c>
      <c r="C1441" t="s">
        <v>44</v>
      </c>
      <c r="D1441">
        <v>2022</v>
      </c>
      <c r="E1441">
        <v>99</v>
      </c>
      <c r="F1441">
        <v>4</v>
      </c>
      <c r="G1441">
        <v>775</v>
      </c>
      <c r="H1441">
        <v>404775</v>
      </c>
      <c r="I1441" t="s">
        <v>26</v>
      </c>
      <c r="J1441" t="s">
        <v>26</v>
      </c>
      <c r="K1441" t="s">
        <v>449</v>
      </c>
      <c r="L1441" t="s">
        <v>909</v>
      </c>
      <c r="M1441">
        <v>0</v>
      </c>
      <c r="N1441">
        <v>0</v>
      </c>
      <c r="O1441">
        <v>0</v>
      </c>
      <c r="P1441">
        <v>10071419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10071419</v>
      </c>
      <c r="W1441">
        <v>0</v>
      </c>
      <c r="X1441">
        <v>10071419</v>
      </c>
      <c r="Y1441">
        <v>0</v>
      </c>
      <c r="Z1441">
        <v>0</v>
      </c>
      <c r="AA1441" s="3" t="str">
        <f t="shared" si="44"/>
        <v>4775</v>
      </c>
      <c r="AB1441" s="4" t="str">
        <f t="shared" si="45"/>
        <v>Non-TIF</v>
      </c>
    </row>
    <row r="1442" spans="1:28" x14ac:dyDescent="0.25">
      <c r="A1442">
        <v>2022</v>
      </c>
      <c r="B1442">
        <v>99</v>
      </c>
      <c r="C1442" t="s">
        <v>44</v>
      </c>
      <c r="D1442">
        <v>2022</v>
      </c>
      <c r="E1442">
        <v>99</v>
      </c>
      <c r="F1442">
        <v>1</v>
      </c>
      <c r="G1442">
        <v>206</v>
      </c>
      <c r="H1442">
        <v>991206</v>
      </c>
      <c r="I1442" t="s">
        <v>26</v>
      </c>
      <c r="J1442" t="s">
        <v>26</v>
      </c>
      <c r="K1442" t="s">
        <v>412</v>
      </c>
      <c r="L1442" t="s">
        <v>909</v>
      </c>
      <c r="M1442">
        <v>283800</v>
      </c>
      <c r="N1442">
        <v>0</v>
      </c>
      <c r="O1442">
        <v>18562335</v>
      </c>
      <c r="P1442">
        <v>20561152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53817846</v>
      </c>
      <c r="W1442">
        <v>38892</v>
      </c>
      <c r="X1442">
        <v>53778954</v>
      </c>
      <c r="Y1442">
        <v>0</v>
      </c>
      <c r="Z1442">
        <v>14410559</v>
      </c>
      <c r="AA1442" s="3" t="str">
        <f t="shared" si="44"/>
        <v>1206</v>
      </c>
      <c r="AB1442" s="4" t="str">
        <f t="shared" si="45"/>
        <v>Non-TIF</v>
      </c>
    </row>
    <row r="1443" spans="1:28" x14ac:dyDescent="0.25">
      <c r="A1443">
        <v>2022</v>
      </c>
      <c r="B1443">
        <v>99</v>
      </c>
      <c r="C1443" t="s">
        <v>23</v>
      </c>
      <c r="D1443">
        <v>2022</v>
      </c>
      <c r="E1443">
        <v>99</v>
      </c>
      <c r="F1443">
        <v>1</v>
      </c>
      <c r="G1443">
        <v>944</v>
      </c>
      <c r="H1443" t="s">
        <v>1006</v>
      </c>
      <c r="I1443" t="s">
        <v>25</v>
      </c>
      <c r="J1443" t="s">
        <v>26</v>
      </c>
      <c r="K1443" t="s">
        <v>1007</v>
      </c>
      <c r="L1443" t="s">
        <v>909</v>
      </c>
      <c r="M1443">
        <v>808352</v>
      </c>
      <c r="N1443">
        <v>11586608</v>
      </c>
      <c r="O1443">
        <v>6540297</v>
      </c>
      <c r="P1443">
        <v>107724128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132640318</v>
      </c>
      <c r="W1443">
        <v>0</v>
      </c>
      <c r="X1443">
        <v>132640318</v>
      </c>
      <c r="Y1443">
        <v>0</v>
      </c>
      <c r="Z1443">
        <v>5980933</v>
      </c>
      <c r="AA1443" s="3" t="str">
        <f t="shared" si="44"/>
        <v>1944</v>
      </c>
      <c r="AB1443" s="4" t="str">
        <f t="shared" si="45"/>
        <v>TIF</v>
      </c>
    </row>
    <row r="1444" spans="1:28" x14ac:dyDescent="0.25">
      <c r="A1444">
        <v>2022</v>
      </c>
      <c r="B1444">
        <v>99</v>
      </c>
      <c r="C1444" t="s">
        <v>31</v>
      </c>
      <c r="D1444">
        <v>2022</v>
      </c>
      <c r="E1444">
        <v>99</v>
      </c>
      <c r="F1444">
        <v>0</v>
      </c>
      <c r="G1444">
        <v>819</v>
      </c>
      <c r="H1444">
        <v>410819</v>
      </c>
      <c r="I1444" t="s">
        <v>26</v>
      </c>
      <c r="J1444" t="s">
        <v>26</v>
      </c>
      <c r="K1444" t="s">
        <v>407</v>
      </c>
      <c r="L1444" t="s">
        <v>909</v>
      </c>
      <c r="M1444">
        <v>23466100</v>
      </c>
      <c r="N1444">
        <v>1516000</v>
      </c>
      <c r="O1444">
        <v>0</v>
      </c>
      <c r="P1444">
        <v>0</v>
      </c>
      <c r="Q1444">
        <v>0</v>
      </c>
      <c r="R1444">
        <v>0</v>
      </c>
      <c r="S1444">
        <v>1700882</v>
      </c>
      <c r="T1444">
        <v>21907</v>
      </c>
      <c r="U1444">
        <v>0</v>
      </c>
      <c r="V1444">
        <v>34185889</v>
      </c>
      <c r="W1444">
        <v>9260</v>
      </c>
      <c r="X1444">
        <v>34176629</v>
      </c>
      <c r="Y1444">
        <v>858442</v>
      </c>
      <c r="Z1444">
        <v>7481000</v>
      </c>
      <c r="AA1444" s="3" t="str">
        <f t="shared" si="44"/>
        <v>0819</v>
      </c>
      <c r="AB1444" s="4" t="str">
        <f t="shared" si="45"/>
        <v>Non-TIF</v>
      </c>
    </row>
    <row r="1445" spans="1:28" x14ac:dyDescent="0.25">
      <c r="A1445">
        <v>2022</v>
      </c>
      <c r="B1445">
        <v>87</v>
      </c>
      <c r="C1445" t="s">
        <v>31</v>
      </c>
      <c r="D1445">
        <v>2022</v>
      </c>
      <c r="E1445">
        <v>87</v>
      </c>
      <c r="F1445">
        <v>0</v>
      </c>
      <c r="G1445">
        <v>549</v>
      </c>
      <c r="H1445">
        <v>870549</v>
      </c>
      <c r="I1445" t="s">
        <v>26</v>
      </c>
      <c r="J1445" t="s">
        <v>26</v>
      </c>
      <c r="K1445" t="s">
        <v>758</v>
      </c>
      <c r="L1445" t="s">
        <v>836</v>
      </c>
      <c r="M1445">
        <v>146293290</v>
      </c>
      <c r="N1445">
        <v>6254790</v>
      </c>
      <c r="O1445">
        <v>9782006</v>
      </c>
      <c r="P1445">
        <v>10328300</v>
      </c>
      <c r="Q1445">
        <v>0</v>
      </c>
      <c r="R1445">
        <v>0</v>
      </c>
      <c r="S1445">
        <v>0</v>
      </c>
      <c r="T1445">
        <v>344951</v>
      </c>
      <c r="U1445">
        <v>0</v>
      </c>
      <c r="V1445">
        <v>298143838</v>
      </c>
      <c r="W1445">
        <v>378124</v>
      </c>
      <c r="X1445">
        <v>297765714</v>
      </c>
      <c r="Y1445">
        <v>19959442</v>
      </c>
      <c r="Z1445">
        <v>125140501</v>
      </c>
      <c r="AA1445" s="3" t="str">
        <f t="shared" si="44"/>
        <v>0549</v>
      </c>
      <c r="AB1445" s="4" t="str">
        <f t="shared" si="45"/>
        <v>Non-TIF</v>
      </c>
    </row>
    <row r="1446" spans="1:28" x14ac:dyDescent="0.25">
      <c r="A1446">
        <v>2022</v>
      </c>
      <c r="B1446">
        <v>88</v>
      </c>
      <c r="C1446" t="s">
        <v>31</v>
      </c>
      <c r="D1446">
        <v>2022</v>
      </c>
      <c r="E1446">
        <v>88</v>
      </c>
      <c r="F1446">
        <v>4</v>
      </c>
      <c r="G1446">
        <v>572</v>
      </c>
      <c r="H1446">
        <v>204572</v>
      </c>
      <c r="I1446" t="s">
        <v>26</v>
      </c>
      <c r="J1446" t="s">
        <v>26</v>
      </c>
      <c r="K1446" t="s">
        <v>255</v>
      </c>
      <c r="L1446" t="s">
        <v>837</v>
      </c>
      <c r="M1446">
        <v>1451410</v>
      </c>
      <c r="N1446">
        <v>747100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119914</v>
      </c>
      <c r="U1446">
        <v>0</v>
      </c>
      <c r="V1446">
        <v>3745724</v>
      </c>
      <c r="W1446">
        <v>3704</v>
      </c>
      <c r="X1446">
        <v>3742020</v>
      </c>
      <c r="Y1446">
        <v>203094</v>
      </c>
      <c r="Z1446">
        <v>1427300</v>
      </c>
      <c r="AA1446" s="3" t="str">
        <f t="shared" si="44"/>
        <v>4572</v>
      </c>
      <c r="AB1446" s="4" t="str">
        <f t="shared" si="45"/>
        <v>Non-TIF</v>
      </c>
    </row>
    <row r="1447" spans="1:28" x14ac:dyDescent="0.25">
      <c r="A1447">
        <v>2022</v>
      </c>
      <c r="B1447">
        <v>88</v>
      </c>
      <c r="C1447" t="s">
        <v>31</v>
      </c>
      <c r="D1447">
        <v>2022</v>
      </c>
      <c r="E1447">
        <v>88</v>
      </c>
      <c r="F1447">
        <v>1</v>
      </c>
      <c r="G1447">
        <v>970</v>
      </c>
      <c r="H1447">
        <v>881970</v>
      </c>
      <c r="I1447" t="s">
        <v>26</v>
      </c>
      <c r="J1447" t="s">
        <v>26</v>
      </c>
      <c r="K1447" t="s">
        <v>396</v>
      </c>
      <c r="L1447" t="s">
        <v>837</v>
      </c>
      <c r="M1447">
        <v>61769200</v>
      </c>
      <c r="N1447">
        <v>7422400</v>
      </c>
      <c r="O1447">
        <v>9396840</v>
      </c>
      <c r="P1447">
        <v>3634920</v>
      </c>
      <c r="Q1447">
        <v>0</v>
      </c>
      <c r="R1447">
        <v>0</v>
      </c>
      <c r="S1447">
        <v>13300323</v>
      </c>
      <c r="T1447">
        <v>918464</v>
      </c>
      <c r="U1447">
        <v>0</v>
      </c>
      <c r="V1447">
        <v>216190707</v>
      </c>
      <c r="W1447">
        <v>229648</v>
      </c>
      <c r="X1447">
        <v>215961059</v>
      </c>
      <c r="Y1447">
        <v>15750187</v>
      </c>
      <c r="Z1447">
        <v>119748560</v>
      </c>
      <c r="AA1447" s="3" t="str">
        <f t="shared" si="44"/>
        <v>1970</v>
      </c>
      <c r="AB1447" s="4" t="str">
        <f t="shared" si="45"/>
        <v>Non-TIF</v>
      </c>
    </row>
    <row r="1448" spans="1:28" x14ac:dyDescent="0.25">
      <c r="A1448">
        <v>2022</v>
      </c>
      <c r="B1448">
        <v>89</v>
      </c>
      <c r="C1448" t="s">
        <v>44</v>
      </c>
      <c r="D1448">
        <v>2022</v>
      </c>
      <c r="E1448">
        <v>89</v>
      </c>
      <c r="F1448">
        <v>6</v>
      </c>
      <c r="G1448">
        <v>592</v>
      </c>
      <c r="H1448">
        <v>896592</v>
      </c>
      <c r="I1448" t="s">
        <v>26</v>
      </c>
      <c r="J1448" t="s">
        <v>26</v>
      </c>
      <c r="K1448" t="s">
        <v>838</v>
      </c>
      <c r="L1448" t="s">
        <v>838</v>
      </c>
      <c r="M1448">
        <v>137520</v>
      </c>
      <c r="N1448">
        <v>6480</v>
      </c>
      <c r="O1448">
        <v>1807130</v>
      </c>
      <c r="P1448">
        <v>3149440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10944870</v>
      </c>
      <c r="W1448">
        <v>11112</v>
      </c>
      <c r="X1448">
        <v>10933758</v>
      </c>
      <c r="Y1448">
        <v>0</v>
      </c>
      <c r="Z1448">
        <v>5844300</v>
      </c>
      <c r="AA1448" s="3" t="str">
        <f t="shared" si="44"/>
        <v>6592</v>
      </c>
      <c r="AB1448" s="4" t="str">
        <f t="shared" si="45"/>
        <v>Non-TIF</v>
      </c>
    </row>
    <row r="1449" spans="1:28" x14ac:dyDescent="0.25">
      <c r="A1449">
        <v>2022</v>
      </c>
      <c r="B1449">
        <v>89</v>
      </c>
      <c r="C1449" t="s">
        <v>31</v>
      </c>
      <c r="D1449">
        <v>2022</v>
      </c>
      <c r="E1449">
        <v>89</v>
      </c>
      <c r="F1449">
        <v>0</v>
      </c>
      <c r="G1449">
        <v>977</v>
      </c>
      <c r="H1449">
        <v>900977</v>
      </c>
      <c r="I1449" t="s">
        <v>26</v>
      </c>
      <c r="J1449" t="s">
        <v>26</v>
      </c>
      <c r="K1449" t="s">
        <v>501</v>
      </c>
      <c r="L1449" t="s">
        <v>838</v>
      </c>
      <c r="M1449">
        <v>5768510</v>
      </c>
      <c r="N1449">
        <v>136560</v>
      </c>
      <c r="O1449">
        <v>415180</v>
      </c>
      <c r="P1449">
        <v>0</v>
      </c>
      <c r="Q1449">
        <v>0</v>
      </c>
      <c r="R1449">
        <v>0</v>
      </c>
      <c r="S1449">
        <v>0</v>
      </c>
      <c r="T1449">
        <v>1500082</v>
      </c>
      <c r="U1449">
        <v>0</v>
      </c>
      <c r="V1449">
        <v>14580902</v>
      </c>
      <c r="W1449">
        <v>24076</v>
      </c>
      <c r="X1449">
        <v>14556826</v>
      </c>
      <c r="Y1449">
        <v>2292667</v>
      </c>
      <c r="Z1449">
        <v>6760570</v>
      </c>
      <c r="AA1449" s="3" t="str">
        <f t="shared" si="44"/>
        <v>0977</v>
      </c>
      <c r="AB1449" s="4" t="str">
        <f t="shared" si="45"/>
        <v>Non-TIF</v>
      </c>
    </row>
    <row r="1450" spans="1:28" x14ac:dyDescent="0.25">
      <c r="A1450">
        <v>2022</v>
      </c>
      <c r="B1450">
        <v>90</v>
      </c>
      <c r="C1450" t="s">
        <v>44</v>
      </c>
      <c r="D1450">
        <v>2022</v>
      </c>
      <c r="E1450">
        <v>90</v>
      </c>
      <c r="F1450">
        <v>5</v>
      </c>
      <c r="G1450">
        <v>49</v>
      </c>
      <c r="H1450">
        <v>905049</v>
      </c>
      <c r="I1450" t="s">
        <v>26</v>
      </c>
      <c r="J1450" t="s">
        <v>26</v>
      </c>
      <c r="K1450" t="s">
        <v>948</v>
      </c>
      <c r="L1450" t="s">
        <v>919</v>
      </c>
      <c r="M1450">
        <v>466920</v>
      </c>
      <c r="N1450">
        <v>49083</v>
      </c>
      <c r="O1450">
        <v>197421964</v>
      </c>
      <c r="P1450">
        <v>23564220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330638094</v>
      </c>
      <c r="W1450">
        <v>228452</v>
      </c>
      <c r="X1450">
        <v>330409642</v>
      </c>
      <c r="Y1450">
        <v>0</v>
      </c>
      <c r="Z1450">
        <v>109135907</v>
      </c>
      <c r="AA1450" s="3" t="str">
        <f t="shared" si="44"/>
        <v>5049</v>
      </c>
      <c r="AB1450" s="4" t="str">
        <f t="shared" si="45"/>
        <v>Non-TIF</v>
      </c>
    </row>
    <row r="1451" spans="1:28" x14ac:dyDescent="0.25">
      <c r="A1451">
        <v>2022</v>
      </c>
      <c r="B1451">
        <v>90</v>
      </c>
      <c r="C1451" t="s">
        <v>23</v>
      </c>
      <c r="D1451">
        <v>2022</v>
      </c>
      <c r="E1451">
        <v>90</v>
      </c>
      <c r="F1451">
        <v>5</v>
      </c>
      <c r="G1451">
        <v>49</v>
      </c>
      <c r="H1451" t="s">
        <v>917</v>
      </c>
      <c r="I1451" t="s">
        <v>25</v>
      </c>
      <c r="J1451" t="s">
        <v>26</v>
      </c>
      <c r="K1451" t="s">
        <v>918</v>
      </c>
      <c r="L1451" t="s">
        <v>919</v>
      </c>
      <c r="M1451">
        <v>1072810</v>
      </c>
      <c r="N1451">
        <v>150707</v>
      </c>
      <c r="O1451">
        <v>5891347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46089256</v>
      </c>
      <c r="W1451">
        <v>0</v>
      </c>
      <c r="X1451">
        <v>46089256</v>
      </c>
      <c r="Y1451">
        <v>0</v>
      </c>
      <c r="Z1451">
        <v>38974392</v>
      </c>
      <c r="AA1451" s="3" t="str">
        <f t="shared" si="44"/>
        <v>5049</v>
      </c>
      <c r="AB1451" s="4" t="str">
        <f t="shared" si="45"/>
        <v>TIF</v>
      </c>
    </row>
    <row r="1452" spans="1:28" x14ac:dyDescent="0.25">
      <c r="A1452">
        <v>2022</v>
      </c>
      <c r="B1452">
        <v>91</v>
      </c>
      <c r="C1452" t="s">
        <v>44</v>
      </c>
      <c r="D1452">
        <v>2022</v>
      </c>
      <c r="E1452">
        <v>91</v>
      </c>
      <c r="F1452">
        <v>6</v>
      </c>
      <c r="G1452">
        <v>94</v>
      </c>
      <c r="H1452">
        <v>916094</v>
      </c>
      <c r="I1452" t="s">
        <v>26</v>
      </c>
      <c r="J1452" t="s">
        <v>26</v>
      </c>
      <c r="K1452" t="s">
        <v>847</v>
      </c>
      <c r="L1452" t="s">
        <v>840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 s="3" t="str">
        <f t="shared" si="44"/>
        <v>6094</v>
      </c>
      <c r="AB1452" s="4" t="str">
        <f t="shared" si="45"/>
        <v>Non-TIF</v>
      </c>
    </row>
    <row r="1453" spans="1:28" x14ac:dyDescent="0.25">
      <c r="A1453">
        <v>2022</v>
      </c>
      <c r="B1453">
        <v>91</v>
      </c>
      <c r="C1453" t="s">
        <v>23</v>
      </c>
      <c r="D1453">
        <v>2022</v>
      </c>
      <c r="E1453">
        <v>91</v>
      </c>
      <c r="F1453">
        <v>0</v>
      </c>
      <c r="G1453">
        <v>981</v>
      </c>
      <c r="H1453" t="s">
        <v>974</v>
      </c>
      <c r="I1453" t="s">
        <v>25</v>
      </c>
      <c r="J1453" t="s">
        <v>26</v>
      </c>
      <c r="K1453" t="s">
        <v>975</v>
      </c>
      <c r="L1453" t="s">
        <v>840</v>
      </c>
      <c r="M1453">
        <v>0</v>
      </c>
      <c r="N1453">
        <v>0</v>
      </c>
      <c r="O1453">
        <v>4048933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4048933</v>
      </c>
      <c r="W1453">
        <v>0</v>
      </c>
      <c r="X1453">
        <v>4048933</v>
      </c>
      <c r="Y1453">
        <v>0</v>
      </c>
      <c r="Z1453">
        <v>0</v>
      </c>
      <c r="AA1453" s="3" t="str">
        <f t="shared" si="44"/>
        <v>0981</v>
      </c>
      <c r="AB1453" s="4" t="str">
        <f t="shared" si="45"/>
        <v>TIF</v>
      </c>
    </row>
    <row r="1454" spans="1:28" x14ac:dyDescent="0.25">
      <c r="A1454">
        <v>2022</v>
      </c>
      <c r="B1454">
        <v>91</v>
      </c>
      <c r="C1454" t="s">
        <v>23</v>
      </c>
      <c r="D1454">
        <v>2022</v>
      </c>
      <c r="E1454">
        <v>91</v>
      </c>
      <c r="F1454">
        <v>3</v>
      </c>
      <c r="G1454">
        <v>114</v>
      </c>
      <c r="H1454" t="s">
        <v>949</v>
      </c>
      <c r="I1454" t="s">
        <v>25</v>
      </c>
      <c r="J1454" t="s">
        <v>26</v>
      </c>
      <c r="K1454" t="s">
        <v>950</v>
      </c>
      <c r="L1454" t="s">
        <v>840</v>
      </c>
      <c r="M1454">
        <v>49561</v>
      </c>
      <c r="N1454">
        <v>639</v>
      </c>
      <c r="O1454">
        <v>23777004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53277630</v>
      </c>
      <c r="W1454">
        <v>9260</v>
      </c>
      <c r="X1454">
        <v>53268370</v>
      </c>
      <c r="Y1454">
        <v>0</v>
      </c>
      <c r="Z1454">
        <v>29450426</v>
      </c>
      <c r="AA1454" s="3" t="str">
        <f t="shared" si="44"/>
        <v>3114</v>
      </c>
      <c r="AB1454" s="4" t="str">
        <f t="shared" si="45"/>
        <v>TIF</v>
      </c>
    </row>
    <row r="1455" spans="1:28" x14ac:dyDescent="0.25">
      <c r="A1455">
        <v>2022</v>
      </c>
      <c r="B1455">
        <v>91</v>
      </c>
      <c r="C1455" t="s">
        <v>31</v>
      </c>
      <c r="D1455">
        <v>2022</v>
      </c>
      <c r="E1455">
        <v>91</v>
      </c>
      <c r="F1455">
        <v>5</v>
      </c>
      <c r="G1455">
        <v>256</v>
      </c>
      <c r="H1455">
        <v>635256</v>
      </c>
      <c r="I1455" t="s">
        <v>26</v>
      </c>
      <c r="J1455" t="s">
        <v>26</v>
      </c>
      <c r="K1455" t="s">
        <v>661</v>
      </c>
      <c r="L1455" t="s">
        <v>840</v>
      </c>
      <c r="M1455">
        <v>9930100</v>
      </c>
      <c r="N1455">
        <v>310100</v>
      </c>
      <c r="O1455">
        <v>0</v>
      </c>
      <c r="P1455">
        <v>0</v>
      </c>
      <c r="Q1455">
        <v>0</v>
      </c>
      <c r="R1455">
        <v>0</v>
      </c>
      <c r="S1455">
        <v>8133364</v>
      </c>
      <c r="T1455">
        <v>0</v>
      </c>
      <c r="U1455">
        <v>0</v>
      </c>
      <c r="V1455">
        <v>46688964</v>
      </c>
      <c r="W1455">
        <v>44448</v>
      </c>
      <c r="X1455">
        <v>46644516</v>
      </c>
      <c r="Y1455">
        <v>2354422</v>
      </c>
      <c r="Z1455">
        <v>28315400</v>
      </c>
      <c r="AA1455" s="3" t="str">
        <f t="shared" si="44"/>
        <v>5256</v>
      </c>
      <c r="AB1455" s="4" t="str">
        <f t="shared" si="45"/>
        <v>Non-TIF</v>
      </c>
    </row>
    <row r="1456" spans="1:28" x14ac:dyDescent="0.25">
      <c r="A1456">
        <v>2022</v>
      </c>
      <c r="B1456">
        <v>91</v>
      </c>
      <c r="C1456" t="s">
        <v>31</v>
      </c>
      <c r="D1456">
        <v>2022</v>
      </c>
      <c r="E1456">
        <v>91</v>
      </c>
      <c r="F1456">
        <v>1</v>
      </c>
      <c r="G1456">
        <v>737</v>
      </c>
      <c r="H1456">
        <v>771737</v>
      </c>
      <c r="I1456" t="s">
        <v>26</v>
      </c>
      <c r="J1456" t="s">
        <v>26</v>
      </c>
      <c r="K1456" t="s">
        <v>811</v>
      </c>
      <c r="L1456" t="s">
        <v>840</v>
      </c>
      <c r="M1456">
        <v>1651900</v>
      </c>
      <c r="N1456">
        <v>14400</v>
      </c>
      <c r="O1456">
        <v>4036000</v>
      </c>
      <c r="P1456">
        <v>0</v>
      </c>
      <c r="Q1456">
        <v>0</v>
      </c>
      <c r="R1456">
        <v>0</v>
      </c>
      <c r="S1456">
        <v>0</v>
      </c>
      <c r="T1456">
        <v>485945</v>
      </c>
      <c r="U1456">
        <v>0</v>
      </c>
      <c r="V1456">
        <v>135730945</v>
      </c>
      <c r="W1456">
        <v>185200</v>
      </c>
      <c r="X1456">
        <v>135545745</v>
      </c>
      <c r="Y1456">
        <v>12529500</v>
      </c>
      <c r="Z1456">
        <v>129542700</v>
      </c>
      <c r="AA1456" s="3" t="str">
        <f t="shared" si="44"/>
        <v>1737</v>
      </c>
      <c r="AB1456" s="4" t="str">
        <f t="shared" si="45"/>
        <v>Non-TIF</v>
      </c>
    </row>
    <row r="1457" spans="1:28" x14ac:dyDescent="0.25">
      <c r="A1457">
        <v>2022</v>
      </c>
      <c r="B1457">
        <v>91</v>
      </c>
      <c r="C1457" t="s">
        <v>31</v>
      </c>
      <c r="D1457">
        <v>2022</v>
      </c>
      <c r="E1457">
        <v>91</v>
      </c>
      <c r="F1457">
        <v>0</v>
      </c>
      <c r="G1457">
        <v>981</v>
      </c>
      <c r="H1457">
        <v>910981</v>
      </c>
      <c r="I1457" t="s">
        <v>26</v>
      </c>
      <c r="J1457" t="s">
        <v>26</v>
      </c>
      <c r="K1457" t="s">
        <v>839</v>
      </c>
      <c r="L1457" t="s">
        <v>840</v>
      </c>
      <c r="M1457">
        <v>24300100</v>
      </c>
      <c r="N1457">
        <v>1092600</v>
      </c>
      <c r="O1457">
        <v>22767920</v>
      </c>
      <c r="P1457">
        <v>664000</v>
      </c>
      <c r="Q1457">
        <v>0</v>
      </c>
      <c r="R1457">
        <v>0</v>
      </c>
      <c r="S1457">
        <v>12073688</v>
      </c>
      <c r="T1457">
        <v>605596</v>
      </c>
      <c r="U1457">
        <v>0</v>
      </c>
      <c r="V1457">
        <v>484658884</v>
      </c>
      <c r="W1457">
        <v>405588</v>
      </c>
      <c r="X1457">
        <v>484253296</v>
      </c>
      <c r="Y1457">
        <v>8432394</v>
      </c>
      <c r="Z1457">
        <v>423154980</v>
      </c>
      <c r="AA1457" s="3" t="str">
        <f t="shared" si="44"/>
        <v>0981</v>
      </c>
      <c r="AB1457" s="4" t="str">
        <f t="shared" si="45"/>
        <v>Non-TIF</v>
      </c>
    </row>
    <row r="1458" spans="1:28" x14ac:dyDescent="0.25">
      <c r="A1458">
        <v>2022</v>
      </c>
      <c r="B1458">
        <v>91</v>
      </c>
      <c r="C1458" t="s">
        <v>31</v>
      </c>
      <c r="D1458">
        <v>2022</v>
      </c>
      <c r="E1458">
        <v>91</v>
      </c>
      <c r="F1458">
        <v>3</v>
      </c>
      <c r="G1458">
        <v>114</v>
      </c>
      <c r="H1458">
        <v>913114</v>
      </c>
      <c r="I1458" t="s">
        <v>26</v>
      </c>
      <c r="J1458" t="s">
        <v>26</v>
      </c>
      <c r="K1458" t="s">
        <v>859</v>
      </c>
      <c r="L1458" t="s">
        <v>840</v>
      </c>
      <c r="M1458">
        <v>64493000</v>
      </c>
      <c r="N1458">
        <v>2540100</v>
      </c>
      <c r="O1458">
        <v>109998362</v>
      </c>
      <c r="P1458">
        <v>9543900</v>
      </c>
      <c r="Q1458">
        <v>0</v>
      </c>
      <c r="R1458">
        <v>0</v>
      </c>
      <c r="S1458">
        <v>0</v>
      </c>
      <c r="T1458">
        <v>4662003</v>
      </c>
      <c r="U1458">
        <v>0</v>
      </c>
      <c r="V1458">
        <v>1652795622</v>
      </c>
      <c r="W1458">
        <v>1529750</v>
      </c>
      <c r="X1458">
        <v>1651265872</v>
      </c>
      <c r="Y1458">
        <v>22646829</v>
      </c>
      <c r="Z1458">
        <v>1461558257</v>
      </c>
      <c r="AA1458" s="3" t="str">
        <f t="shared" si="44"/>
        <v>3114</v>
      </c>
      <c r="AB1458" s="4" t="str">
        <f t="shared" si="45"/>
        <v>Non-TIF</v>
      </c>
    </row>
    <row r="1459" spans="1:28" x14ac:dyDescent="0.25">
      <c r="A1459">
        <v>2022</v>
      </c>
      <c r="B1459">
        <v>94</v>
      </c>
      <c r="C1459" t="s">
        <v>44</v>
      </c>
      <c r="D1459">
        <v>2022</v>
      </c>
      <c r="E1459">
        <v>94</v>
      </c>
      <c r="F1459">
        <v>2</v>
      </c>
      <c r="G1459">
        <v>313</v>
      </c>
      <c r="H1459">
        <v>942313</v>
      </c>
      <c r="I1459" t="s">
        <v>26</v>
      </c>
      <c r="J1459" t="s">
        <v>26</v>
      </c>
      <c r="K1459" t="s">
        <v>921</v>
      </c>
      <c r="L1459" t="s">
        <v>862</v>
      </c>
      <c r="M1459">
        <v>117537</v>
      </c>
      <c r="N1459">
        <v>0</v>
      </c>
      <c r="O1459">
        <v>27340777</v>
      </c>
      <c r="P1459">
        <v>19185204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57433003</v>
      </c>
      <c r="W1459">
        <v>14816</v>
      </c>
      <c r="X1459">
        <v>57418187</v>
      </c>
      <c r="Y1459">
        <v>0</v>
      </c>
      <c r="Z1459">
        <v>10789485</v>
      </c>
      <c r="AA1459" s="3" t="str">
        <f t="shared" si="44"/>
        <v>2313</v>
      </c>
      <c r="AB1459" s="4" t="str">
        <f t="shared" si="45"/>
        <v>Non-TIF</v>
      </c>
    </row>
    <row r="1460" spans="1:28" x14ac:dyDescent="0.25">
      <c r="A1460">
        <v>2022</v>
      </c>
      <c r="B1460">
        <v>94</v>
      </c>
      <c r="C1460" t="s">
        <v>23</v>
      </c>
      <c r="D1460">
        <v>2022</v>
      </c>
      <c r="E1460">
        <v>94</v>
      </c>
      <c r="F1460">
        <v>5</v>
      </c>
      <c r="G1460">
        <v>323</v>
      </c>
      <c r="H1460" t="s">
        <v>971</v>
      </c>
      <c r="I1460" t="s">
        <v>25</v>
      </c>
      <c r="J1460" t="s">
        <v>26</v>
      </c>
      <c r="K1460" t="s">
        <v>1745</v>
      </c>
      <c r="L1460" t="s">
        <v>862</v>
      </c>
      <c r="M1460">
        <v>0</v>
      </c>
      <c r="N1460">
        <v>0</v>
      </c>
      <c r="O1460">
        <v>10726680</v>
      </c>
      <c r="P1460">
        <v>41872848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52864067</v>
      </c>
      <c r="W1460">
        <v>0</v>
      </c>
      <c r="X1460">
        <v>52864067</v>
      </c>
      <c r="Y1460">
        <v>0</v>
      </c>
      <c r="Z1460">
        <v>264539</v>
      </c>
      <c r="AA1460" s="3" t="str">
        <f t="shared" si="44"/>
        <v>5323</v>
      </c>
      <c r="AB1460" s="4" t="str">
        <f t="shared" si="45"/>
        <v>TIF</v>
      </c>
    </row>
    <row r="1461" spans="1:28" x14ac:dyDescent="0.25">
      <c r="A1461">
        <v>2022</v>
      </c>
      <c r="B1461">
        <v>94</v>
      </c>
      <c r="C1461" t="s">
        <v>23</v>
      </c>
      <c r="D1461">
        <v>2022</v>
      </c>
      <c r="E1461">
        <v>94</v>
      </c>
      <c r="F1461">
        <v>6</v>
      </c>
      <c r="G1461">
        <v>96</v>
      </c>
      <c r="H1461" t="s">
        <v>972</v>
      </c>
      <c r="I1461" t="s">
        <v>25</v>
      </c>
      <c r="J1461" t="s">
        <v>26</v>
      </c>
      <c r="K1461" t="s">
        <v>1746</v>
      </c>
      <c r="L1461" t="s">
        <v>862</v>
      </c>
      <c r="M1461">
        <v>0</v>
      </c>
      <c r="N1461">
        <v>0</v>
      </c>
      <c r="O1461">
        <v>92273</v>
      </c>
      <c r="P1461">
        <v>28666979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28901667</v>
      </c>
      <c r="W1461">
        <v>0</v>
      </c>
      <c r="X1461">
        <v>28901667</v>
      </c>
      <c r="Y1461">
        <v>0</v>
      </c>
      <c r="Z1461">
        <v>142415</v>
      </c>
      <c r="AA1461" s="3" t="str">
        <f t="shared" si="44"/>
        <v>6096</v>
      </c>
      <c r="AB1461" s="4" t="str">
        <f t="shared" si="45"/>
        <v>TIF</v>
      </c>
    </row>
    <row r="1462" spans="1:28" x14ac:dyDescent="0.25">
      <c r="A1462">
        <v>2022</v>
      </c>
      <c r="B1462">
        <v>94</v>
      </c>
      <c r="C1462" t="s">
        <v>31</v>
      </c>
      <c r="D1462">
        <v>2022</v>
      </c>
      <c r="E1462">
        <v>94</v>
      </c>
      <c r="F1462">
        <v>4</v>
      </c>
      <c r="G1462">
        <v>23</v>
      </c>
      <c r="H1462">
        <v>134023</v>
      </c>
      <c r="I1462" t="s">
        <v>26</v>
      </c>
      <c r="J1462" t="s">
        <v>26</v>
      </c>
      <c r="K1462" t="s">
        <v>283</v>
      </c>
      <c r="L1462" t="s">
        <v>862</v>
      </c>
      <c r="M1462">
        <v>98015290</v>
      </c>
      <c r="N1462">
        <v>3736840</v>
      </c>
      <c r="O1462">
        <v>11009620</v>
      </c>
      <c r="P1462">
        <v>18541220</v>
      </c>
      <c r="Q1462">
        <v>0</v>
      </c>
      <c r="R1462">
        <v>0</v>
      </c>
      <c r="S1462">
        <v>19753160</v>
      </c>
      <c r="T1462">
        <v>0</v>
      </c>
      <c r="U1462">
        <v>11540</v>
      </c>
      <c r="V1462">
        <v>269321640</v>
      </c>
      <c r="W1462">
        <v>122232</v>
      </c>
      <c r="X1462">
        <v>269199408</v>
      </c>
      <c r="Y1462">
        <v>46067755</v>
      </c>
      <c r="Z1462">
        <v>118253970</v>
      </c>
      <c r="AA1462" s="3" t="str">
        <f t="shared" si="44"/>
        <v>4023</v>
      </c>
      <c r="AB1462" s="4" t="str">
        <f t="shared" si="45"/>
        <v>Non-TIF</v>
      </c>
    </row>
    <row r="1463" spans="1:28" x14ac:dyDescent="0.25">
      <c r="A1463">
        <v>2022</v>
      </c>
      <c r="B1463">
        <v>94</v>
      </c>
      <c r="C1463" t="s">
        <v>31</v>
      </c>
      <c r="D1463">
        <v>2022</v>
      </c>
      <c r="E1463">
        <v>94</v>
      </c>
      <c r="F1463">
        <v>3</v>
      </c>
      <c r="G1463">
        <v>60</v>
      </c>
      <c r="H1463">
        <v>463060</v>
      </c>
      <c r="I1463" t="s">
        <v>26</v>
      </c>
      <c r="J1463" t="s">
        <v>26</v>
      </c>
      <c r="K1463" t="s">
        <v>492</v>
      </c>
      <c r="L1463" t="s">
        <v>862</v>
      </c>
      <c r="M1463">
        <v>7155990</v>
      </c>
      <c r="N1463">
        <v>611800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12955000</v>
      </c>
      <c r="W1463">
        <v>14816</v>
      </c>
      <c r="X1463">
        <v>12940184</v>
      </c>
      <c r="Y1463">
        <v>165270</v>
      </c>
      <c r="Z1463">
        <v>5187210</v>
      </c>
      <c r="AA1463" s="3" t="str">
        <f t="shared" si="44"/>
        <v>3060</v>
      </c>
      <c r="AB1463" s="4" t="str">
        <f t="shared" si="45"/>
        <v>Non-TIF</v>
      </c>
    </row>
    <row r="1464" spans="1:28" x14ac:dyDescent="0.25">
      <c r="A1464">
        <v>2022</v>
      </c>
      <c r="B1464">
        <v>95</v>
      </c>
      <c r="C1464" t="s">
        <v>31</v>
      </c>
      <c r="D1464">
        <v>2022</v>
      </c>
      <c r="E1464">
        <v>95</v>
      </c>
      <c r="F1464">
        <v>2</v>
      </c>
      <c r="G1464">
        <v>295</v>
      </c>
      <c r="H1464">
        <v>952295</v>
      </c>
      <c r="I1464" t="s">
        <v>26</v>
      </c>
      <c r="J1464" t="s">
        <v>26</v>
      </c>
      <c r="K1464" t="s">
        <v>314</v>
      </c>
      <c r="L1464" t="s">
        <v>865</v>
      </c>
      <c r="M1464">
        <v>69173742</v>
      </c>
      <c r="N1464">
        <v>3730010</v>
      </c>
      <c r="O1464">
        <v>9219697</v>
      </c>
      <c r="P1464">
        <v>5861910</v>
      </c>
      <c r="Q1464">
        <v>0</v>
      </c>
      <c r="R1464">
        <v>0</v>
      </c>
      <c r="S1464">
        <v>65781</v>
      </c>
      <c r="T1464">
        <v>7298669</v>
      </c>
      <c r="U1464">
        <v>0</v>
      </c>
      <c r="V1464">
        <v>298700432</v>
      </c>
      <c r="W1464">
        <v>355584</v>
      </c>
      <c r="X1464">
        <v>298344848</v>
      </c>
      <c r="Y1464">
        <v>8263916</v>
      </c>
      <c r="Z1464">
        <v>203350623</v>
      </c>
      <c r="AA1464" s="3" t="str">
        <f t="shared" si="44"/>
        <v>2295</v>
      </c>
      <c r="AB1464" s="4" t="str">
        <f t="shared" si="45"/>
        <v>Non-TIF</v>
      </c>
    </row>
    <row r="1465" spans="1:28" x14ac:dyDescent="0.25">
      <c r="A1465">
        <v>2022</v>
      </c>
      <c r="B1465">
        <v>96</v>
      </c>
      <c r="C1465" t="s">
        <v>31</v>
      </c>
      <c r="D1465">
        <v>2022</v>
      </c>
      <c r="E1465">
        <v>96</v>
      </c>
      <c r="F1465">
        <v>3</v>
      </c>
      <c r="G1465">
        <v>29</v>
      </c>
      <c r="H1465">
        <v>453029</v>
      </c>
      <c r="I1465" t="s">
        <v>26</v>
      </c>
      <c r="J1465" t="s">
        <v>26</v>
      </c>
      <c r="K1465" t="s">
        <v>320</v>
      </c>
      <c r="L1465" t="s">
        <v>869</v>
      </c>
      <c r="M1465">
        <v>68058340</v>
      </c>
      <c r="N1465">
        <v>4666130</v>
      </c>
      <c r="O1465">
        <v>6550700</v>
      </c>
      <c r="P1465">
        <v>1099540</v>
      </c>
      <c r="Q1465">
        <v>0</v>
      </c>
      <c r="R1465">
        <v>0</v>
      </c>
      <c r="S1465">
        <v>0</v>
      </c>
      <c r="T1465">
        <v>1949011</v>
      </c>
      <c r="U1465">
        <v>0</v>
      </c>
      <c r="V1465">
        <v>166393341</v>
      </c>
      <c r="W1465">
        <v>107416</v>
      </c>
      <c r="X1465">
        <v>166285925</v>
      </c>
      <c r="Y1465">
        <v>5773973</v>
      </c>
      <c r="Z1465">
        <v>84069620</v>
      </c>
      <c r="AA1465" s="3" t="str">
        <f t="shared" si="44"/>
        <v>3029</v>
      </c>
      <c r="AB1465" s="4" t="str">
        <f t="shared" si="45"/>
        <v>Non-TIF</v>
      </c>
    </row>
    <row r="1466" spans="1:28" x14ac:dyDescent="0.25">
      <c r="A1466">
        <v>2022</v>
      </c>
      <c r="B1466">
        <v>96</v>
      </c>
      <c r="C1466" t="s">
        <v>31</v>
      </c>
      <c r="D1466">
        <v>2022</v>
      </c>
      <c r="E1466">
        <v>96</v>
      </c>
      <c r="F1466">
        <v>1</v>
      </c>
      <c r="G1466">
        <v>638</v>
      </c>
      <c r="H1466">
        <v>961638</v>
      </c>
      <c r="I1466" t="s">
        <v>26</v>
      </c>
      <c r="J1466" t="s">
        <v>26</v>
      </c>
      <c r="K1466" t="s">
        <v>1708</v>
      </c>
      <c r="L1466" t="s">
        <v>869</v>
      </c>
      <c r="M1466">
        <v>171888380</v>
      </c>
      <c r="N1466">
        <v>11001540</v>
      </c>
      <c r="O1466">
        <v>153641217</v>
      </c>
      <c r="P1466">
        <v>17694060</v>
      </c>
      <c r="Q1466">
        <v>0</v>
      </c>
      <c r="R1466">
        <v>0</v>
      </c>
      <c r="S1466">
        <v>0</v>
      </c>
      <c r="T1466">
        <v>6548419</v>
      </c>
      <c r="U1466">
        <v>0</v>
      </c>
      <c r="V1466">
        <v>1367639440</v>
      </c>
      <c r="W1466">
        <v>961188</v>
      </c>
      <c r="X1466">
        <v>1366678252</v>
      </c>
      <c r="Y1466">
        <v>64713991</v>
      </c>
      <c r="Z1466">
        <v>1006865824</v>
      </c>
      <c r="AA1466" s="3" t="str">
        <f t="shared" ref="AA1466:AA1479" si="46">CONCATENATE(F1466,TEXT(G1466,"000"))</f>
        <v>1638</v>
      </c>
      <c r="AB1466" s="4" t="str">
        <f t="shared" ref="AB1466:AB1479" si="47">IF(C1466="I","TIF","Non-TIF")</f>
        <v>Non-TIF</v>
      </c>
    </row>
    <row r="1467" spans="1:28" x14ac:dyDescent="0.25">
      <c r="A1467">
        <v>2022</v>
      </c>
      <c r="B1467">
        <v>97</v>
      </c>
      <c r="C1467" t="s">
        <v>44</v>
      </c>
      <c r="D1467">
        <v>2022</v>
      </c>
      <c r="E1467">
        <v>97</v>
      </c>
      <c r="F1467">
        <v>6</v>
      </c>
      <c r="G1467">
        <v>39</v>
      </c>
      <c r="H1467">
        <v>976039</v>
      </c>
      <c r="I1467" t="s">
        <v>26</v>
      </c>
      <c r="J1467" t="s">
        <v>26</v>
      </c>
      <c r="K1467" t="s">
        <v>825</v>
      </c>
      <c r="L1467" t="s">
        <v>904</v>
      </c>
      <c r="M1467">
        <v>196811</v>
      </c>
      <c r="N1467">
        <v>0</v>
      </c>
      <c r="O1467">
        <v>513645744</v>
      </c>
      <c r="P1467">
        <v>66196550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947709736</v>
      </c>
      <c r="W1467">
        <v>290928</v>
      </c>
      <c r="X1467">
        <v>947418808</v>
      </c>
      <c r="Y1467">
        <v>0</v>
      </c>
      <c r="Z1467">
        <v>367670631</v>
      </c>
      <c r="AA1467" s="3" t="str">
        <f t="shared" si="46"/>
        <v>6039</v>
      </c>
      <c r="AB1467" s="4" t="str">
        <f t="shared" si="47"/>
        <v>Non-TIF</v>
      </c>
    </row>
    <row r="1468" spans="1:28" x14ac:dyDescent="0.25">
      <c r="A1468">
        <v>2022</v>
      </c>
      <c r="B1468">
        <v>97</v>
      </c>
      <c r="C1468" t="s">
        <v>44</v>
      </c>
      <c r="D1468">
        <v>2022</v>
      </c>
      <c r="E1468">
        <v>97</v>
      </c>
      <c r="F1468">
        <v>6</v>
      </c>
      <c r="G1468">
        <v>992</v>
      </c>
      <c r="H1468">
        <v>976992</v>
      </c>
      <c r="I1468" t="s">
        <v>26</v>
      </c>
      <c r="J1468" t="s">
        <v>26</v>
      </c>
      <c r="K1468" t="s">
        <v>792</v>
      </c>
      <c r="L1468" t="s">
        <v>904</v>
      </c>
      <c r="M1468">
        <v>655770</v>
      </c>
      <c r="N1468">
        <v>14125</v>
      </c>
      <c r="O1468">
        <v>7575679</v>
      </c>
      <c r="P1468">
        <v>16334352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24917598</v>
      </c>
      <c r="W1468">
        <v>3704</v>
      </c>
      <c r="X1468">
        <v>24913894</v>
      </c>
      <c r="Y1468">
        <v>0</v>
      </c>
      <c r="Z1468">
        <v>337672</v>
      </c>
      <c r="AA1468" s="3" t="str">
        <f t="shared" si="46"/>
        <v>6992</v>
      </c>
      <c r="AB1468" s="4" t="str">
        <f t="shared" si="47"/>
        <v>Non-TIF</v>
      </c>
    </row>
    <row r="1469" spans="1:28" x14ac:dyDescent="0.25">
      <c r="A1469">
        <v>2022</v>
      </c>
      <c r="B1469">
        <v>97</v>
      </c>
      <c r="C1469" t="s">
        <v>23</v>
      </c>
      <c r="D1469">
        <v>2022</v>
      </c>
      <c r="E1469">
        <v>97</v>
      </c>
      <c r="F1469">
        <v>4</v>
      </c>
      <c r="G1469">
        <v>33</v>
      </c>
      <c r="H1469" t="s">
        <v>790</v>
      </c>
      <c r="I1469" t="s">
        <v>25</v>
      </c>
      <c r="J1469" t="s">
        <v>26</v>
      </c>
      <c r="K1469" t="s">
        <v>1726</v>
      </c>
      <c r="L1469" t="s">
        <v>904</v>
      </c>
      <c r="M1469">
        <v>0</v>
      </c>
      <c r="N1469">
        <v>0</v>
      </c>
      <c r="O1469">
        <v>3600603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3600603</v>
      </c>
      <c r="W1469">
        <v>0</v>
      </c>
      <c r="X1469">
        <v>3600603</v>
      </c>
      <c r="Y1469">
        <v>0</v>
      </c>
      <c r="Z1469">
        <v>0</v>
      </c>
      <c r="AA1469" s="3" t="str">
        <f t="shared" si="46"/>
        <v>4033</v>
      </c>
      <c r="AB1469" s="4" t="str">
        <f t="shared" si="47"/>
        <v>TIF</v>
      </c>
    </row>
    <row r="1470" spans="1:28" x14ac:dyDescent="0.25">
      <c r="A1470">
        <v>2022</v>
      </c>
      <c r="B1470">
        <v>97</v>
      </c>
      <c r="C1470" t="s">
        <v>23</v>
      </c>
      <c r="D1470">
        <v>2022</v>
      </c>
      <c r="E1470">
        <v>97</v>
      </c>
      <c r="F1470">
        <v>5</v>
      </c>
      <c r="G1470">
        <v>877</v>
      </c>
      <c r="H1470" t="s">
        <v>1000</v>
      </c>
      <c r="I1470" t="s">
        <v>25</v>
      </c>
      <c r="J1470" t="s">
        <v>26</v>
      </c>
      <c r="K1470" t="s">
        <v>1001</v>
      </c>
      <c r="L1470" t="s">
        <v>904</v>
      </c>
      <c r="M1470">
        <v>150812</v>
      </c>
      <c r="N1470">
        <v>45853</v>
      </c>
      <c r="O1470">
        <v>105304229</v>
      </c>
      <c r="P1470">
        <v>106420224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221540864</v>
      </c>
      <c r="W1470">
        <v>0</v>
      </c>
      <c r="X1470">
        <v>221540864</v>
      </c>
      <c r="Y1470">
        <v>0</v>
      </c>
      <c r="Z1470">
        <v>9619746</v>
      </c>
      <c r="AA1470" s="3" t="str">
        <f t="shared" si="46"/>
        <v>5877</v>
      </c>
      <c r="AB1470" s="4" t="str">
        <f t="shared" si="47"/>
        <v>TIF</v>
      </c>
    </row>
    <row r="1471" spans="1:28" x14ac:dyDescent="0.25">
      <c r="A1471">
        <v>2022</v>
      </c>
      <c r="B1471">
        <v>97</v>
      </c>
      <c r="C1471" t="s">
        <v>23</v>
      </c>
      <c r="D1471">
        <v>2022</v>
      </c>
      <c r="E1471">
        <v>97</v>
      </c>
      <c r="F1471">
        <v>6</v>
      </c>
      <c r="G1471">
        <v>992</v>
      </c>
      <c r="H1471" t="s">
        <v>922</v>
      </c>
      <c r="I1471" t="s">
        <v>25</v>
      </c>
      <c r="J1471" t="s">
        <v>26</v>
      </c>
      <c r="K1471" t="s">
        <v>923</v>
      </c>
      <c r="L1471" t="s">
        <v>904</v>
      </c>
      <c r="M1471">
        <v>49460</v>
      </c>
      <c r="N1471">
        <v>1065</v>
      </c>
      <c r="O1471">
        <v>2341581</v>
      </c>
      <c r="P1471">
        <v>15168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2432742</v>
      </c>
      <c r="W1471">
        <v>0</v>
      </c>
      <c r="X1471">
        <v>2432742</v>
      </c>
      <c r="Y1471">
        <v>0</v>
      </c>
      <c r="Z1471">
        <v>25468</v>
      </c>
      <c r="AA1471" s="3" t="str">
        <f t="shared" si="46"/>
        <v>6992</v>
      </c>
      <c r="AB1471" s="4" t="str">
        <f t="shared" si="47"/>
        <v>TIF</v>
      </c>
    </row>
    <row r="1472" spans="1:28" x14ac:dyDescent="0.25">
      <c r="A1472">
        <v>2022</v>
      </c>
      <c r="B1472">
        <v>97</v>
      </c>
      <c r="C1472" t="s">
        <v>31</v>
      </c>
      <c r="D1472">
        <v>2022</v>
      </c>
      <c r="E1472">
        <v>97</v>
      </c>
      <c r="F1472">
        <v>3</v>
      </c>
      <c r="G1472">
        <v>348</v>
      </c>
      <c r="H1472">
        <v>753348</v>
      </c>
      <c r="I1472" t="s">
        <v>26</v>
      </c>
      <c r="J1472" t="s">
        <v>26</v>
      </c>
      <c r="K1472" t="s">
        <v>351</v>
      </c>
      <c r="L1472" t="s">
        <v>904</v>
      </c>
      <c r="M1472">
        <v>46713540</v>
      </c>
      <c r="N1472">
        <v>1273810</v>
      </c>
      <c r="O1472">
        <v>3943120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78418810</v>
      </c>
      <c r="W1472">
        <v>64820</v>
      </c>
      <c r="X1472">
        <v>78353990</v>
      </c>
      <c r="Y1472">
        <v>1940453</v>
      </c>
      <c r="Z1472">
        <v>26488340</v>
      </c>
      <c r="AA1472" s="3" t="str">
        <f t="shared" si="46"/>
        <v>3348</v>
      </c>
      <c r="AB1472" s="4" t="str">
        <f t="shared" si="47"/>
        <v>Non-TIF</v>
      </c>
    </row>
    <row r="1473" spans="1:28" x14ac:dyDescent="0.25">
      <c r="A1473">
        <v>2022</v>
      </c>
      <c r="B1473">
        <v>97</v>
      </c>
      <c r="C1473" t="s">
        <v>31</v>
      </c>
      <c r="D1473">
        <v>2022</v>
      </c>
      <c r="E1473">
        <v>97</v>
      </c>
      <c r="F1473">
        <v>4</v>
      </c>
      <c r="G1473">
        <v>860</v>
      </c>
      <c r="H1473">
        <v>814860</v>
      </c>
      <c r="I1473" t="s">
        <v>26</v>
      </c>
      <c r="J1473" t="s">
        <v>26</v>
      </c>
      <c r="K1473" t="s">
        <v>251</v>
      </c>
      <c r="L1473" t="s">
        <v>904</v>
      </c>
      <c r="M1473">
        <v>13944430</v>
      </c>
      <c r="N1473">
        <v>678590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16840220</v>
      </c>
      <c r="W1473">
        <v>9260</v>
      </c>
      <c r="X1473">
        <v>16830960</v>
      </c>
      <c r="Y1473">
        <v>1769037</v>
      </c>
      <c r="Z1473">
        <v>2217200</v>
      </c>
      <c r="AA1473" s="3" t="str">
        <f t="shared" si="46"/>
        <v>4860</v>
      </c>
      <c r="AB1473" s="4" t="str">
        <f t="shared" si="47"/>
        <v>Non-TIF</v>
      </c>
    </row>
    <row r="1474" spans="1:28" x14ac:dyDescent="0.25">
      <c r="A1474">
        <v>2022</v>
      </c>
      <c r="B1474">
        <v>97</v>
      </c>
      <c r="C1474" t="s">
        <v>31</v>
      </c>
      <c r="D1474">
        <v>2022</v>
      </c>
      <c r="E1474">
        <v>97</v>
      </c>
      <c r="F1474">
        <v>5</v>
      </c>
      <c r="G1474">
        <v>877</v>
      </c>
      <c r="H1474">
        <v>975877</v>
      </c>
      <c r="I1474" t="s">
        <v>26</v>
      </c>
      <c r="J1474" t="s">
        <v>26</v>
      </c>
      <c r="K1474" t="s">
        <v>905</v>
      </c>
      <c r="L1474" t="s">
        <v>904</v>
      </c>
      <c r="M1474">
        <v>44352510</v>
      </c>
      <c r="N1474">
        <v>3585930</v>
      </c>
      <c r="O1474">
        <v>29240674</v>
      </c>
      <c r="P1474">
        <v>13606510</v>
      </c>
      <c r="Q1474">
        <v>0</v>
      </c>
      <c r="R1474">
        <v>0</v>
      </c>
      <c r="S1474">
        <v>6764873</v>
      </c>
      <c r="T1474">
        <v>4892373</v>
      </c>
      <c r="U1474">
        <v>0</v>
      </c>
      <c r="V1474">
        <v>560007486</v>
      </c>
      <c r="W1474">
        <v>453740</v>
      </c>
      <c r="X1474">
        <v>559553746</v>
      </c>
      <c r="Y1474">
        <v>218927146</v>
      </c>
      <c r="Z1474">
        <v>457564616</v>
      </c>
      <c r="AA1474" s="3" t="str">
        <f t="shared" si="46"/>
        <v>5877</v>
      </c>
      <c r="AB1474" s="4" t="str">
        <f t="shared" si="47"/>
        <v>Non-TIF</v>
      </c>
    </row>
    <row r="1475" spans="1:28" x14ac:dyDescent="0.25">
      <c r="A1475">
        <v>2022</v>
      </c>
      <c r="B1475">
        <v>98</v>
      </c>
      <c r="C1475" t="s">
        <v>44</v>
      </c>
      <c r="D1475">
        <v>2022</v>
      </c>
      <c r="E1475">
        <v>98</v>
      </c>
      <c r="F1475">
        <v>5</v>
      </c>
      <c r="G1475">
        <v>751</v>
      </c>
      <c r="H1475">
        <v>665751</v>
      </c>
      <c r="I1475" t="s">
        <v>26</v>
      </c>
      <c r="J1475" t="s">
        <v>26</v>
      </c>
      <c r="K1475" t="s">
        <v>787</v>
      </c>
      <c r="L1475" t="s">
        <v>907</v>
      </c>
      <c r="M1475">
        <v>0</v>
      </c>
      <c r="N1475">
        <v>0</v>
      </c>
      <c r="O1475">
        <v>0</v>
      </c>
      <c r="P1475">
        <v>5926400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5926400</v>
      </c>
      <c r="W1475">
        <v>0</v>
      </c>
      <c r="X1475">
        <v>5926400</v>
      </c>
      <c r="Y1475">
        <v>0</v>
      </c>
      <c r="Z1475">
        <v>0</v>
      </c>
      <c r="AA1475" s="3" t="str">
        <f t="shared" si="46"/>
        <v>5751</v>
      </c>
      <c r="AB1475" s="4" t="str">
        <f t="shared" si="47"/>
        <v>Non-TIF</v>
      </c>
    </row>
    <row r="1476" spans="1:28" x14ac:dyDescent="0.25">
      <c r="A1476">
        <v>2022</v>
      </c>
      <c r="B1476">
        <v>98</v>
      </c>
      <c r="C1476" t="s">
        <v>44</v>
      </c>
      <c r="D1476">
        <v>2022</v>
      </c>
      <c r="E1476">
        <v>98</v>
      </c>
      <c r="F1476">
        <v>3</v>
      </c>
      <c r="G1476">
        <v>420</v>
      </c>
      <c r="H1476">
        <v>953420</v>
      </c>
      <c r="I1476" t="s">
        <v>26</v>
      </c>
      <c r="J1476" t="s">
        <v>26</v>
      </c>
      <c r="K1476" t="s">
        <v>868</v>
      </c>
      <c r="L1476" t="s">
        <v>907</v>
      </c>
      <c r="M1476">
        <v>0</v>
      </c>
      <c r="N1476">
        <v>0</v>
      </c>
      <c r="O1476">
        <v>1400357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1400357</v>
      </c>
      <c r="W1476">
        <v>0</v>
      </c>
      <c r="X1476">
        <v>1400357</v>
      </c>
      <c r="Y1476">
        <v>0</v>
      </c>
      <c r="Z1476">
        <v>0</v>
      </c>
      <c r="AA1476" s="3" t="str">
        <f t="shared" si="46"/>
        <v>3420</v>
      </c>
      <c r="AB1476" s="4" t="str">
        <f t="shared" si="47"/>
        <v>Non-TIF</v>
      </c>
    </row>
    <row r="1477" spans="1:28" x14ac:dyDescent="0.25">
      <c r="A1477">
        <v>2022</v>
      </c>
      <c r="B1477">
        <v>98</v>
      </c>
      <c r="C1477" t="s">
        <v>23</v>
      </c>
      <c r="D1477">
        <v>2022</v>
      </c>
      <c r="E1477">
        <v>98</v>
      </c>
      <c r="F1477">
        <v>3</v>
      </c>
      <c r="G1477">
        <v>420</v>
      </c>
      <c r="H1477" t="s">
        <v>866</v>
      </c>
      <c r="I1477" t="s">
        <v>25</v>
      </c>
      <c r="J1477" t="s">
        <v>26</v>
      </c>
      <c r="K1477" t="s">
        <v>867</v>
      </c>
      <c r="L1477" t="s">
        <v>907</v>
      </c>
      <c r="M1477">
        <v>0</v>
      </c>
      <c r="N1477">
        <v>0</v>
      </c>
      <c r="O1477">
        <v>5049157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5049157</v>
      </c>
      <c r="W1477">
        <v>0</v>
      </c>
      <c r="X1477">
        <v>5049157</v>
      </c>
      <c r="Y1477">
        <v>0</v>
      </c>
      <c r="Z1477">
        <v>0</v>
      </c>
      <c r="AA1477" s="3" t="str">
        <f t="shared" si="46"/>
        <v>3420</v>
      </c>
      <c r="AB1477" s="4" t="str">
        <f t="shared" si="47"/>
        <v>TIF</v>
      </c>
    </row>
    <row r="1478" spans="1:28" x14ac:dyDescent="0.25">
      <c r="A1478">
        <v>2022</v>
      </c>
      <c r="B1478">
        <v>98</v>
      </c>
      <c r="C1478" t="s">
        <v>31</v>
      </c>
      <c r="D1478">
        <v>2022</v>
      </c>
      <c r="E1478">
        <v>98</v>
      </c>
      <c r="F1478">
        <v>4</v>
      </c>
      <c r="G1478">
        <v>772</v>
      </c>
      <c r="H1478">
        <v>984772</v>
      </c>
      <c r="I1478" t="s">
        <v>26</v>
      </c>
      <c r="J1478" t="s">
        <v>26</v>
      </c>
      <c r="K1478" t="s">
        <v>315</v>
      </c>
      <c r="L1478" t="s">
        <v>907</v>
      </c>
      <c r="M1478">
        <v>69109204</v>
      </c>
      <c r="N1478">
        <v>2588253</v>
      </c>
      <c r="O1478">
        <v>8308392</v>
      </c>
      <c r="P1478">
        <v>30918444</v>
      </c>
      <c r="Q1478">
        <v>0</v>
      </c>
      <c r="R1478">
        <v>0</v>
      </c>
      <c r="S1478">
        <v>16981006</v>
      </c>
      <c r="T1478">
        <v>1206454</v>
      </c>
      <c r="U1478">
        <v>0</v>
      </c>
      <c r="V1478">
        <v>210406563</v>
      </c>
      <c r="W1478">
        <v>192608</v>
      </c>
      <c r="X1478">
        <v>210213955</v>
      </c>
      <c r="Y1478">
        <v>37277948</v>
      </c>
      <c r="Z1478">
        <v>81294810</v>
      </c>
      <c r="AA1478" s="3" t="str">
        <f t="shared" si="46"/>
        <v>4772</v>
      </c>
      <c r="AB1478" s="4" t="str">
        <f t="shared" si="47"/>
        <v>Non-TIF</v>
      </c>
    </row>
    <row r="1479" spans="1:28" x14ac:dyDescent="0.25">
      <c r="A1479">
        <v>2022</v>
      </c>
      <c r="B1479">
        <v>98</v>
      </c>
      <c r="C1479" t="s">
        <v>31</v>
      </c>
      <c r="D1479">
        <v>2022</v>
      </c>
      <c r="E1479">
        <v>98</v>
      </c>
      <c r="F1479">
        <v>4</v>
      </c>
      <c r="G1479">
        <v>788</v>
      </c>
      <c r="H1479">
        <v>984788</v>
      </c>
      <c r="I1479" t="s">
        <v>26</v>
      </c>
      <c r="J1479" t="s">
        <v>26</v>
      </c>
      <c r="K1479" t="s">
        <v>908</v>
      </c>
      <c r="L1479" t="s">
        <v>907</v>
      </c>
      <c r="M1479">
        <v>113381787</v>
      </c>
      <c r="N1479">
        <v>4871672</v>
      </c>
      <c r="O1479">
        <v>53000576</v>
      </c>
      <c r="P1479">
        <v>6386871</v>
      </c>
      <c r="Q1479">
        <v>0</v>
      </c>
      <c r="R1479">
        <v>0</v>
      </c>
      <c r="S1479">
        <v>14483271</v>
      </c>
      <c r="T1479">
        <v>1583244</v>
      </c>
      <c r="U1479">
        <v>0</v>
      </c>
      <c r="V1479">
        <v>270216230</v>
      </c>
      <c r="W1479">
        <v>142604</v>
      </c>
      <c r="X1479">
        <v>270073626</v>
      </c>
      <c r="Y1479">
        <v>60848792</v>
      </c>
      <c r="Z1479">
        <v>76508809</v>
      </c>
      <c r="AA1479" s="3" t="str">
        <f t="shared" si="46"/>
        <v>4788</v>
      </c>
      <c r="AB1479" s="4" t="str">
        <f t="shared" si="47"/>
        <v>Non-TIF</v>
      </c>
    </row>
    <row r="1480" spans="1:28" x14ac:dyDescent="0.25">
      <c r="A1480">
        <v>2022</v>
      </c>
      <c r="B1480">
        <v>99</v>
      </c>
      <c r="C1480" t="s">
        <v>23</v>
      </c>
      <c r="D1480">
        <v>2022</v>
      </c>
      <c r="E1480">
        <v>99</v>
      </c>
      <c r="F1480">
        <v>0</v>
      </c>
      <c r="G1480">
        <v>594</v>
      </c>
      <c r="H1480" t="s">
        <v>422</v>
      </c>
      <c r="I1480" t="s">
        <v>25</v>
      </c>
      <c r="J1480" t="s">
        <v>26</v>
      </c>
      <c r="K1480" t="s">
        <v>423</v>
      </c>
      <c r="L1480" t="s">
        <v>909</v>
      </c>
      <c r="M1480">
        <v>0</v>
      </c>
      <c r="N1480">
        <v>0</v>
      </c>
      <c r="O1480">
        <v>1052700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1052700</v>
      </c>
      <c r="W1480">
        <v>0</v>
      </c>
      <c r="X1480">
        <v>1052700</v>
      </c>
      <c r="Y1480">
        <v>0</v>
      </c>
      <c r="Z1480">
        <v>0</v>
      </c>
      <c r="AA1480" s="3" t="str">
        <f t="shared" ref="AA1480:AA1483" si="48">CONCATENATE(F1480,TEXT(G1480,"000"))</f>
        <v>0594</v>
      </c>
      <c r="AB1480" s="4" t="str">
        <f t="shared" ref="AB1480:AB1483" si="49">IF(C1480="I","TIF","Non-TIF")</f>
        <v>TIF</v>
      </c>
    </row>
    <row r="1481" spans="1:28" x14ac:dyDescent="0.25">
      <c r="A1481">
        <v>2022</v>
      </c>
      <c r="B1481">
        <v>99</v>
      </c>
      <c r="C1481" t="s">
        <v>23</v>
      </c>
      <c r="D1481">
        <v>2022</v>
      </c>
      <c r="E1481">
        <v>99</v>
      </c>
      <c r="F1481">
        <v>1</v>
      </c>
      <c r="G1481">
        <v>206</v>
      </c>
      <c r="H1481" t="s">
        <v>979</v>
      </c>
      <c r="I1481" t="s">
        <v>25</v>
      </c>
      <c r="J1481" t="s">
        <v>26</v>
      </c>
      <c r="K1481" t="s">
        <v>980</v>
      </c>
      <c r="L1481" t="s">
        <v>909</v>
      </c>
      <c r="M1481">
        <v>0</v>
      </c>
      <c r="N1481">
        <v>0</v>
      </c>
      <c r="O1481">
        <v>9164697</v>
      </c>
      <c r="P1481">
        <v>10230958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29980664</v>
      </c>
      <c r="W1481">
        <v>0</v>
      </c>
      <c r="X1481">
        <v>29980664</v>
      </c>
      <c r="Y1481">
        <v>0</v>
      </c>
      <c r="Z1481">
        <v>10585009</v>
      </c>
      <c r="AA1481" s="3" t="str">
        <f t="shared" si="48"/>
        <v>1206</v>
      </c>
      <c r="AB1481" s="4" t="str">
        <f t="shared" si="49"/>
        <v>TIF</v>
      </c>
    </row>
    <row r="1482" spans="1:28" x14ac:dyDescent="0.25">
      <c r="A1482">
        <v>2022</v>
      </c>
      <c r="B1482">
        <v>99</v>
      </c>
      <c r="C1482" t="s">
        <v>31</v>
      </c>
      <c r="D1482">
        <v>2022</v>
      </c>
      <c r="E1482">
        <v>99</v>
      </c>
      <c r="F1482">
        <v>3</v>
      </c>
      <c r="G1482">
        <v>60</v>
      </c>
      <c r="H1482">
        <v>463060</v>
      </c>
      <c r="I1482" t="s">
        <v>26</v>
      </c>
      <c r="J1482" t="s">
        <v>26</v>
      </c>
      <c r="K1482" t="s">
        <v>492</v>
      </c>
      <c r="L1482" t="s">
        <v>909</v>
      </c>
      <c r="M1482">
        <v>2288800</v>
      </c>
      <c r="N1482">
        <v>222700</v>
      </c>
      <c r="O1482">
        <v>5000</v>
      </c>
      <c r="P1482">
        <v>0</v>
      </c>
      <c r="Q1482">
        <v>0</v>
      </c>
      <c r="R1482">
        <v>0</v>
      </c>
      <c r="S1482">
        <v>927754</v>
      </c>
      <c r="T1482">
        <v>0</v>
      </c>
      <c r="U1482">
        <v>0</v>
      </c>
      <c r="V1482">
        <v>3842554</v>
      </c>
      <c r="W1482">
        <v>1852</v>
      </c>
      <c r="X1482">
        <v>3840702</v>
      </c>
      <c r="Y1482">
        <v>26921</v>
      </c>
      <c r="Z1482">
        <v>398300</v>
      </c>
      <c r="AA1482" s="3" t="str">
        <f t="shared" si="48"/>
        <v>3060</v>
      </c>
      <c r="AB1482" s="4" t="str">
        <f t="shared" si="49"/>
        <v>Non-TIF</v>
      </c>
    </row>
    <row r="1483" spans="1:28" x14ac:dyDescent="0.25">
      <c r="A1483">
        <v>2022</v>
      </c>
      <c r="B1483">
        <v>99</v>
      </c>
      <c r="C1483" t="s">
        <v>31</v>
      </c>
      <c r="D1483">
        <v>2022</v>
      </c>
      <c r="E1483">
        <v>99</v>
      </c>
      <c r="F1483">
        <v>1</v>
      </c>
      <c r="G1483">
        <v>206</v>
      </c>
      <c r="H1483">
        <v>991206</v>
      </c>
      <c r="I1483" t="s">
        <v>26</v>
      </c>
      <c r="J1483" t="s">
        <v>26</v>
      </c>
      <c r="K1483" t="s">
        <v>412</v>
      </c>
      <c r="L1483" t="s">
        <v>909</v>
      </c>
      <c r="M1483">
        <v>202032200</v>
      </c>
      <c r="N1483">
        <v>18986900</v>
      </c>
      <c r="O1483">
        <v>24121943</v>
      </c>
      <c r="P1483">
        <v>682950</v>
      </c>
      <c r="Q1483">
        <v>0</v>
      </c>
      <c r="R1483">
        <v>0</v>
      </c>
      <c r="S1483">
        <v>39661483</v>
      </c>
      <c r="T1483">
        <v>10538790</v>
      </c>
      <c r="U1483">
        <v>0</v>
      </c>
      <c r="V1483">
        <v>526346080</v>
      </c>
      <c r="W1483">
        <v>307432</v>
      </c>
      <c r="X1483">
        <v>526038648</v>
      </c>
      <c r="Y1483">
        <v>20789056</v>
      </c>
      <c r="Z1483">
        <v>230321814</v>
      </c>
      <c r="AA1483" s="3" t="str">
        <f t="shared" si="48"/>
        <v>1206</v>
      </c>
      <c r="AB1483" s="4" t="str">
        <f t="shared" si="49"/>
        <v>Non-TIF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Assessed Non-TIF</vt:lpstr>
      <vt:lpstr>Assessed TIF</vt:lpstr>
      <vt:lpstr>Taxable Non-TIF</vt:lpstr>
      <vt:lpstr>Taxable TIF</vt:lpstr>
      <vt:lpstr>Assessed Non-TIF_Combined</vt:lpstr>
      <vt:lpstr>Assessed TIF_Combined</vt:lpstr>
      <vt:lpstr>Taxable Non-TIF_Combined</vt:lpstr>
      <vt:lpstr>Taxable TIF_Combined</vt:lpstr>
      <vt:lpstr>2022_School_100pct Valuations B</vt:lpstr>
      <vt:lpstr>2021_School_Taxable Valuations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Parker, John [IDOM]</dc:creator>
  <cp:lastModifiedBy>Parker, John [IDOM]</cp:lastModifiedBy>
  <dcterms:created xsi:type="dcterms:W3CDTF">2021-07-27T21:00:43Z</dcterms:created>
  <dcterms:modified xsi:type="dcterms:W3CDTF">2023-06-06T20:02:54Z</dcterms:modified>
</cp:coreProperties>
</file>